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Y:\ETF\Daily report\"/>
    </mc:Choice>
  </mc:AlternateContent>
  <xr:revisionPtr revIDLastSave="0" documentId="13_ncr:1_{377A0A87-E4CB-496E-8A2C-EC74ABFB89E7}" xr6:coauthVersionLast="47" xr6:coauthVersionMax="47" xr10:uidLastSave="{00000000-0000-0000-0000-000000000000}"/>
  <bookViews>
    <workbookView xWindow="-120" yWindow="-120" windowWidth="29040" windowHeight="15720" tabRatio="601" activeTab="1" xr2:uid="{00000000-000D-0000-FFFF-FFFF00000000}"/>
  </bookViews>
  <sheets>
    <sheet name="Executed" sheetId="3" r:id="rId1"/>
    <sheet name="Market value" sheetId="6" r:id="rId2"/>
    <sheet name="raw data" sheetId="5" state="hidden" r:id="rId3"/>
  </sheets>
  <externalReferences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480" i="6" l="1"/>
  <c r="AB1484" i="6"/>
  <c r="AB1483" i="6"/>
  <c r="AB1482" i="6"/>
  <c r="AB1481" i="6"/>
  <c r="AP1480" i="6"/>
  <c r="AP1484" i="6"/>
  <c r="AP1483" i="6"/>
  <c r="AP1482" i="6"/>
  <c r="AP1481" i="6"/>
  <c r="AO1478" i="6"/>
  <c r="AN1478" i="6"/>
  <c r="AM1478" i="6"/>
  <c r="AL1478" i="6"/>
  <c r="AK1478" i="6"/>
  <c r="AJ1478" i="6"/>
  <c r="AI1478" i="6"/>
  <c r="AH1478" i="6"/>
  <c r="AG1478" i="6"/>
  <c r="AF1478" i="6"/>
  <c r="AE1478" i="6"/>
  <c r="AD1478" i="6"/>
  <c r="Z1478" i="6"/>
  <c r="X1478" i="6"/>
  <c r="V1478" i="6"/>
  <c r="T1478" i="6"/>
  <c r="R1478" i="6"/>
  <c r="P1478" i="6"/>
  <c r="N1478" i="6"/>
  <c r="L1478" i="6"/>
  <c r="J1478" i="6"/>
  <c r="H1478" i="6"/>
  <c r="F1478" i="6"/>
  <c r="B1478" i="6" a="1"/>
  <c r="B1478" i="6" s="1"/>
  <c r="AO1477" i="6"/>
  <c r="AN1477" i="6"/>
  <c r="AM1477" i="6"/>
  <c r="AL1477" i="6"/>
  <c r="AK1477" i="6"/>
  <c r="AJ1477" i="6"/>
  <c r="AI1477" i="6"/>
  <c r="AH1477" i="6"/>
  <c r="AG1477" i="6"/>
  <c r="AF1477" i="6"/>
  <c r="AE1477" i="6"/>
  <c r="AD1477" i="6"/>
  <c r="Z1477" i="6"/>
  <c r="X1477" i="6"/>
  <c r="V1477" i="6"/>
  <c r="T1477" i="6"/>
  <c r="R1477" i="6"/>
  <c r="P1477" i="6"/>
  <c r="N1477" i="6"/>
  <c r="L1477" i="6"/>
  <c r="J1477" i="6"/>
  <c r="H1477" i="6"/>
  <c r="F1477" i="6"/>
  <c r="B1477" i="6" a="1"/>
  <c r="B1477" i="6" s="1"/>
  <c r="AO1476" i="6"/>
  <c r="AN1476" i="6"/>
  <c r="AM1476" i="6"/>
  <c r="AL1476" i="6"/>
  <c r="AK1476" i="6"/>
  <c r="AJ1476" i="6"/>
  <c r="AI1476" i="6"/>
  <c r="AH1476" i="6"/>
  <c r="AG1476" i="6"/>
  <c r="AF1476" i="6"/>
  <c r="AE1476" i="6"/>
  <c r="AD1476" i="6"/>
  <c r="G1476" i="6" s="1"/>
  <c r="Z1476" i="6"/>
  <c r="X1476" i="6"/>
  <c r="V1476" i="6"/>
  <c r="T1476" i="6"/>
  <c r="R1476" i="6"/>
  <c r="S1476" i="6" s="1"/>
  <c r="P1476" i="6"/>
  <c r="N1476" i="6"/>
  <c r="L1476" i="6"/>
  <c r="J1476" i="6"/>
  <c r="H1476" i="6"/>
  <c r="F1476" i="6"/>
  <c r="B1476" i="6" a="1"/>
  <c r="B1476" i="6" s="1"/>
  <c r="AO1475" i="6"/>
  <c r="AN1475" i="6"/>
  <c r="AM1475" i="6"/>
  <c r="AL1475" i="6"/>
  <c r="AK1475" i="6"/>
  <c r="AJ1475" i="6"/>
  <c r="AI1475" i="6"/>
  <c r="AH1475" i="6"/>
  <c r="AG1475" i="6"/>
  <c r="AF1475" i="6"/>
  <c r="AE1475" i="6"/>
  <c r="AD1475" i="6"/>
  <c r="Z1475" i="6"/>
  <c r="X1475" i="6"/>
  <c r="V1475" i="6"/>
  <c r="T1475" i="6"/>
  <c r="R1475" i="6"/>
  <c r="P1475" i="6"/>
  <c r="N1475" i="6"/>
  <c r="L1475" i="6"/>
  <c r="J1475" i="6"/>
  <c r="H1475" i="6"/>
  <c r="F1475" i="6"/>
  <c r="B1475" i="6" a="1"/>
  <c r="B1475" i="6" s="1"/>
  <c r="AO1474" i="6"/>
  <c r="AN1474" i="6"/>
  <c r="AM1474" i="6"/>
  <c r="AL1474" i="6"/>
  <c r="AK1474" i="6"/>
  <c r="AJ1474" i="6"/>
  <c r="AI1474" i="6"/>
  <c r="AH1474" i="6"/>
  <c r="AG1474" i="6"/>
  <c r="AF1474" i="6"/>
  <c r="AE1474" i="6"/>
  <c r="AD1474" i="6"/>
  <c r="Z1474" i="6"/>
  <c r="X1474" i="6"/>
  <c r="V1474" i="6"/>
  <c r="T1474" i="6"/>
  <c r="R1474" i="6"/>
  <c r="P1474" i="6"/>
  <c r="N1474" i="6"/>
  <c r="L1474" i="6"/>
  <c r="J1474" i="6"/>
  <c r="H1474" i="6"/>
  <c r="F1474" i="6"/>
  <c r="B1474" i="6" a="1"/>
  <c r="B1474" i="6" s="1"/>
  <c r="Y1473" i="6"/>
  <c r="S1475" i="6" l="1"/>
  <c r="C1477" i="6"/>
  <c r="W1475" i="6"/>
  <c r="W1477" i="6"/>
  <c r="AA1476" i="6"/>
  <c r="AA1478" i="6"/>
  <c r="O1478" i="6"/>
  <c r="S1474" i="6"/>
  <c r="Q1477" i="6"/>
  <c r="U1476" i="6"/>
  <c r="U1478" i="6"/>
  <c r="AC1480" i="6"/>
  <c r="M1477" i="6"/>
  <c r="K1478" i="6"/>
  <c r="K1477" i="6"/>
  <c r="Y1474" i="6"/>
  <c r="AC1481" i="6"/>
  <c r="AC1482" i="6"/>
  <c r="Y1475" i="6"/>
  <c r="W1476" i="6"/>
  <c r="U1477" i="6"/>
  <c r="S1478" i="6"/>
  <c r="AC1483" i="6"/>
  <c r="AC1484" i="6"/>
  <c r="Y1478" i="6"/>
  <c r="O1475" i="6"/>
  <c r="S1477" i="6"/>
  <c r="AA1474" i="6"/>
  <c r="K1476" i="6"/>
  <c r="M1476" i="6"/>
  <c r="Y1476" i="6"/>
  <c r="U1475" i="6"/>
  <c r="W1474" i="6"/>
  <c r="Y1477" i="6"/>
  <c r="I1474" i="6"/>
  <c r="I1475" i="6"/>
  <c r="M1474" i="6"/>
  <c r="G1475" i="6"/>
  <c r="D1474" i="6"/>
  <c r="D1476" i="6"/>
  <c r="Q1474" i="6"/>
  <c r="G1478" i="6"/>
  <c r="C1478" i="6"/>
  <c r="C1475" i="6"/>
  <c r="O1474" i="6"/>
  <c r="K1475" i="6"/>
  <c r="O1477" i="6"/>
  <c r="I1478" i="6"/>
  <c r="M1478" i="6"/>
  <c r="AA1475" i="6"/>
  <c r="M1475" i="6"/>
  <c r="U1474" i="6"/>
  <c r="Q1475" i="6"/>
  <c r="I1476" i="6"/>
  <c r="Q1478" i="6"/>
  <c r="O1476" i="6"/>
  <c r="I1477" i="6"/>
  <c r="W1478" i="6"/>
  <c r="C1474" i="6"/>
  <c r="Q1476" i="6"/>
  <c r="D1477" i="6"/>
  <c r="G1477" i="6"/>
  <c r="D1478" i="6"/>
  <c r="K1474" i="6"/>
  <c r="D1475" i="6"/>
  <c r="G1474" i="6"/>
  <c r="C1476" i="6"/>
  <c r="AA1477" i="6"/>
  <c r="AO1472" i="6" l="1"/>
  <c r="AN1472" i="6"/>
  <c r="AM1472" i="6"/>
  <c r="AL1472" i="6"/>
  <c r="AK1472" i="6"/>
  <c r="AJ1472" i="6"/>
  <c r="AI1472" i="6"/>
  <c r="AH1472" i="6"/>
  <c r="AG1472" i="6"/>
  <c r="AF1472" i="6"/>
  <c r="AE1472" i="6"/>
  <c r="AD1472" i="6"/>
  <c r="Z1472" i="6"/>
  <c r="X1472" i="6"/>
  <c r="V1472" i="6"/>
  <c r="T1472" i="6"/>
  <c r="R1472" i="6"/>
  <c r="P1472" i="6"/>
  <c r="N1472" i="6"/>
  <c r="L1472" i="6"/>
  <c r="J1472" i="6"/>
  <c r="H1472" i="6"/>
  <c r="F1472" i="6"/>
  <c r="B1472" i="6" a="1"/>
  <c r="B1472" i="6" s="1"/>
  <c r="AO1471" i="6"/>
  <c r="AN1471" i="6"/>
  <c r="AM1471" i="6"/>
  <c r="AL1471" i="6"/>
  <c r="AK1471" i="6"/>
  <c r="AJ1471" i="6"/>
  <c r="AI1471" i="6"/>
  <c r="AH1471" i="6"/>
  <c r="AG1471" i="6"/>
  <c r="AF1471" i="6"/>
  <c r="AE1471" i="6"/>
  <c r="AD1471" i="6"/>
  <c r="Z1471" i="6"/>
  <c r="X1471" i="6"/>
  <c r="V1471" i="6"/>
  <c r="T1471" i="6"/>
  <c r="R1471" i="6"/>
  <c r="P1471" i="6"/>
  <c r="N1471" i="6"/>
  <c r="L1471" i="6"/>
  <c r="J1471" i="6"/>
  <c r="H1471" i="6"/>
  <c r="F1471" i="6"/>
  <c r="B1471" i="6" a="1"/>
  <c r="B1471" i="6" s="1"/>
  <c r="AO1470" i="6"/>
  <c r="AN1470" i="6"/>
  <c r="AM1470" i="6"/>
  <c r="AL1470" i="6"/>
  <c r="AK1470" i="6"/>
  <c r="AJ1470" i="6"/>
  <c r="AI1470" i="6"/>
  <c r="AH1470" i="6"/>
  <c r="AG1470" i="6"/>
  <c r="AF1470" i="6"/>
  <c r="AE1470" i="6"/>
  <c r="AD1470" i="6"/>
  <c r="Z1470" i="6"/>
  <c r="X1470" i="6"/>
  <c r="V1470" i="6"/>
  <c r="T1470" i="6"/>
  <c r="R1470" i="6"/>
  <c r="P1470" i="6"/>
  <c r="N1470" i="6"/>
  <c r="L1470" i="6"/>
  <c r="J1470" i="6"/>
  <c r="H1470" i="6"/>
  <c r="F1470" i="6"/>
  <c r="B1470" i="6" a="1"/>
  <c r="B1470" i="6" s="1"/>
  <c r="AO1469" i="6"/>
  <c r="AN1469" i="6"/>
  <c r="AM1469" i="6"/>
  <c r="AL1469" i="6"/>
  <c r="AK1469" i="6"/>
  <c r="AJ1469" i="6"/>
  <c r="AI1469" i="6"/>
  <c r="AH1469" i="6"/>
  <c r="AG1469" i="6"/>
  <c r="AF1469" i="6"/>
  <c r="AE1469" i="6"/>
  <c r="AD1469" i="6"/>
  <c r="Z1469" i="6"/>
  <c r="X1469" i="6"/>
  <c r="V1469" i="6"/>
  <c r="T1469" i="6"/>
  <c r="R1469" i="6"/>
  <c r="P1469" i="6"/>
  <c r="N1469" i="6"/>
  <c r="L1469" i="6"/>
  <c r="J1469" i="6"/>
  <c r="H1469" i="6"/>
  <c r="F1469" i="6"/>
  <c r="B1469" i="6" a="1"/>
  <c r="B1469" i="6" s="1"/>
  <c r="AO1468" i="6"/>
  <c r="AN1468" i="6"/>
  <c r="AM1468" i="6"/>
  <c r="AL1468" i="6"/>
  <c r="AK1468" i="6"/>
  <c r="AJ1468" i="6"/>
  <c r="AI1468" i="6"/>
  <c r="AH1468" i="6"/>
  <c r="AG1468" i="6"/>
  <c r="AF1468" i="6"/>
  <c r="AE1468" i="6"/>
  <c r="AD1468" i="6"/>
  <c r="Z1468" i="6"/>
  <c r="X1468" i="6"/>
  <c r="V1468" i="6"/>
  <c r="T1468" i="6"/>
  <c r="R1468" i="6"/>
  <c r="P1468" i="6"/>
  <c r="N1468" i="6"/>
  <c r="L1468" i="6"/>
  <c r="J1468" i="6"/>
  <c r="H1468" i="6"/>
  <c r="F1468" i="6"/>
  <c r="B1468" i="6" a="1"/>
  <c r="B1468" i="6" s="1"/>
  <c r="Y1467" i="6"/>
  <c r="AA1468" i="6" l="1"/>
  <c r="AA1472" i="6"/>
  <c r="O1472" i="6"/>
  <c r="Q1471" i="6"/>
  <c r="AA1470" i="6"/>
  <c r="U1469" i="6"/>
  <c r="Y1472" i="6"/>
  <c r="AA1471" i="6"/>
  <c r="M1471" i="6"/>
  <c r="K1472" i="6"/>
  <c r="K1471" i="6"/>
  <c r="M1469" i="6"/>
  <c r="U1468" i="6"/>
  <c r="Y1468" i="6"/>
  <c r="W1469" i="6"/>
  <c r="S1471" i="6"/>
  <c r="G1469" i="6"/>
  <c r="W1470" i="6"/>
  <c r="O1470" i="6"/>
  <c r="K1469" i="6"/>
  <c r="I1469" i="6"/>
  <c r="Q1470" i="6"/>
  <c r="M1472" i="6"/>
  <c r="Y1471" i="6"/>
  <c r="W1472" i="6"/>
  <c r="U1472" i="6"/>
  <c r="M1468" i="6"/>
  <c r="O1468" i="6"/>
  <c r="G1470" i="6"/>
  <c r="S1472" i="6"/>
  <c r="W1471" i="6"/>
  <c r="C1472" i="6"/>
  <c r="K1468" i="6"/>
  <c r="D1471" i="6"/>
  <c r="Y1470" i="6"/>
  <c r="U1471" i="6"/>
  <c r="C1469" i="6"/>
  <c r="I1470" i="6"/>
  <c r="W1468" i="6"/>
  <c r="S1469" i="6"/>
  <c r="I1468" i="6"/>
  <c r="C1471" i="6"/>
  <c r="Q1469" i="6"/>
  <c r="Q1468" i="6"/>
  <c r="AA1469" i="6"/>
  <c r="S1468" i="6"/>
  <c r="G1472" i="6"/>
  <c r="I1472" i="6"/>
  <c r="O1469" i="6"/>
  <c r="O1471" i="6"/>
  <c r="C1470" i="6"/>
  <c r="D1470" i="6"/>
  <c r="D1472" i="6"/>
  <c r="M1470" i="6"/>
  <c r="G1471" i="6"/>
  <c r="Y1469" i="6"/>
  <c r="I1471" i="6"/>
  <c r="C1468" i="6"/>
  <c r="U1470" i="6"/>
  <c r="S1470" i="6"/>
  <c r="K1470" i="6"/>
  <c r="Q1472" i="6"/>
  <c r="G1468" i="6"/>
  <c r="D1469" i="6"/>
  <c r="D1468" i="6"/>
  <c r="AO1466" i="6" l="1"/>
  <c r="AN1466" i="6"/>
  <c r="AM1466" i="6"/>
  <c r="AL1466" i="6"/>
  <c r="AK1466" i="6"/>
  <c r="AJ1466" i="6"/>
  <c r="AI1466" i="6"/>
  <c r="AH1466" i="6"/>
  <c r="AG1466" i="6"/>
  <c r="AF1466" i="6"/>
  <c r="AE1466" i="6"/>
  <c r="AD1466" i="6"/>
  <c r="Z1466" i="6"/>
  <c r="X1466" i="6"/>
  <c r="V1466" i="6"/>
  <c r="T1466" i="6"/>
  <c r="R1466" i="6"/>
  <c r="P1466" i="6"/>
  <c r="N1466" i="6"/>
  <c r="L1466" i="6"/>
  <c r="J1466" i="6"/>
  <c r="H1466" i="6"/>
  <c r="F1466" i="6"/>
  <c r="B1466" i="6" a="1"/>
  <c r="B1466" i="6" s="1"/>
  <c r="AO1465" i="6"/>
  <c r="AN1465" i="6"/>
  <c r="AM1465" i="6"/>
  <c r="AL1465" i="6"/>
  <c r="AK1465" i="6"/>
  <c r="AJ1465" i="6"/>
  <c r="AI1465" i="6"/>
  <c r="AH1465" i="6"/>
  <c r="AG1465" i="6"/>
  <c r="AF1465" i="6"/>
  <c r="AE1465" i="6"/>
  <c r="AD1465" i="6"/>
  <c r="Z1465" i="6"/>
  <c r="X1465" i="6"/>
  <c r="V1465" i="6"/>
  <c r="T1465" i="6"/>
  <c r="R1465" i="6"/>
  <c r="P1465" i="6"/>
  <c r="N1465" i="6"/>
  <c r="L1465" i="6"/>
  <c r="J1465" i="6"/>
  <c r="H1465" i="6"/>
  <c r="F1465" i="6"/>
  <c r="B1465" i="6" a="1"/>
  <c r="B1465" i="6" s="1"/>
  <c r="AO1464" i="6"/>
  <c r="AN1464" i="6"/>
  <c r="AM1464" i="6"/>
  <c r="AL1464" i="6"/>
  <c r="AK1464" i="6"/>
  <c r="AJ1464" i="6"/>
  <c r="AI1464" i="6"/>
  <c r="AH1464" i="6"/>
  <c r="AG1464" i="6"/>
  <c r="AF1464" i="6"/>
  <c r="AE1464" i="6"/>
  <c r="AD1464" i="6"/>
  <c r="Z1464" i="6"/>
  <c r="AA1464" i="6" s="1"/>
  <c r="X1464" i="6"/>
  <c r="V1464" i="6"/>
  <c r="T1464" i="6"/>
  <c r="R1464" i="6"/>
  <c r="P1464" i="6"/>
  <c r="N1464" i="6"/>
  <c r="L1464" i="6"/>
  <c r="J1464" i="6"/>
  <c r="H1464" i="6"/>
  <c r="F1464" i="6"/>
  <c r="B1464" i="6" a="1"/>
  <c r="B1464" i="6" s="1"/>
  <c r="AO1463" i="6"/>
  <c r="AN1463" i="6"/>
  <c r="AM1463" i="6"/>
  <c r="AL1463" i="6"/>
  <c r="AK1463" i="6"/>
  <c r="AJ1463" i="6"/>
  <c r="AI1463" i="6"/>
  <c r="AH1463" i="6"/>
  <c r="AG1463" i="6"/>
  <c r="AF1463" i="6"/>
  <c r="AE1463" i="6"/>
  <c r="AD1463" i="6"/>
  <c r="Z1463" i="6"/>
  <c r="X1463" i="6"/>
  <c r="V1463" i="6"/>
  <c r="T1463" i="6"/>
  <c r="R1463" i="6"/>
  <c r="P1463" i="6"/>
  <c r="N1463" i="6"/>
  <c r="L1463" i="6"/>
  <c r="J1463" i="6"/>
  <c r="H1463" i="6"/>
  <c r="F1463" i="6"/>
  <c r="B1463" i="6" a="1"/>
  <c r="B1463" i="6" s="1"/>
  <c r="AO1462" i="6"/>
  <c r="AN1462" i="6"/>
  <c r="AM1462" i="6"/>
  <c r="AL1462" i="6"/>
  <c r="AK1462" i="6"/>
  <c r="AJ1462" i="6"/>
  <c r="AI1462" i="6"/>
  <c r="AH1462" i="6"/>
  <c r="AG1462" i="6"/>
  <c r="AF1462" i="6"/>
  <c r="AE1462" i="6"/>
  <c r="AD1462" i="6"/>
  <c r="Z1462" i="6"/>
  <c r="X1462" i="6"/>
  <c r="V1462" i="6"/>
  <c r="T1462" i="6"/>
  <c r="R1462" i="6"/>
  <c r="P1462" i="6"/>
  <c r="N1462" i="6"/>
  <c r="L1462" i="6"/>
  <c r="J1462" i="6"/>
  <c r="H1462" i="6"/>
  <c r="F1462" i="6"/>
  <c r="B1462" i="6" a="1"/>
  <c r="B1462" i="6" s="1"/>
  <c r="Y1461" i="6"/>
  <c r="O1463" i="6" l="1"/>
  <c r="G1463" i="6"/>
  <c r="G1465" i="6"/>
  <c r="O1464" i="6"/>
  <c r="Y1463" i="6"/>
  <c r="AA1463" i="6"/>
  <c r="S1463" i="6"/>
  <c r="W1465" i="6"/>
  <c r="G1466" i="6"/>
  <c r="I1463" i="6"/>
  <c r="K1465" i="6"/>
  <c r="K1466" i="6"/>
  <c r="M1462" i="6"/>
  <c r="M1463" i="6"/>
  <c r="M1466" i="6"/>
  <c r="Y1464" i="6"/>
  <c r="I1466" i="6"/>
  <c r="S1462" i="6"/>
  <c r="Q1463" i="6"/>
  <c r="W1464" i="6"/>
  <c r="U1465" i="6"/>
  <c r="S1466" i="6"/>
  <c r="Y1465" i="6"/>
  <c r="W1466" i="6"/>
  <c r="S1465" i="6"/>
  <c r="K1462" i="6"/>
  <c r="G1464" i="6"/>
  <c r="W1463" i="6"/>
  <c r="C1464" i="6"/>
  <c r="D1462" i="6"/>
  <c r="O1465" i="6"/>
  <c r="AA1465" i="6"/>
  <c r="AA1466" i="6"/>
  <c r="W1462" i="6"/>
  <c r="Y1462" i="6"/>
  <c r="O1466" i="6"/>
  <c r="U1462" i="6"/>
  <c r="I1464" i="6"/>
  <c r="D1466" i="6"/>
  <c r="D1464" i="6"/>
  <c r="M1464" i="6"/>
  <c r="D1465" i="6"/>
  <c r="U1466" i="6"/>
  <c r="U1463" i="6"/>
  <c r="Q1464" i="6"/>
  <c r="S1464" i="6"/>
  <c r="Y1466" i="6"/>
  <c r="C1465" i="6"/>
  <c r="U1464" i="6"/>
  <c r="C1466" i="6"/>
  <c r="I1462" i="6"/>
  <c r="Q1465" i="6"/>
  <c r="M1465" i="6"/>
  <c r="AA1462" i="6"/>
  <c r="C1462" i="6"/>
  <c r="C1463" i="6"/>
  <c r="O1462" i="6"/>
  <c r="K1463" i="6"/>
  <c r="Q1462" i="6"/>
  <c r="Q1466" i="6"/>
  <c r="I1465" i="6"/>
  <c r="K1464" i="6"/>
  <c r="G1462" i="6"/>
  <c r="D1463" i="6"/>
  <c r="AO1460" i="6"/>
  <c r="AN1460" i="6"/>
  <c r="AM1460" i="6"/>
  <c r="AL1460" i="6"/>
  <c r="AK1460" i="6"/>
  <c r="AJ1460" i="6"/>
  <c r="AI1460" i="6"/>
  <c r="AH1460" i="6"/>
  <c r="AG1460" i="6"/>
  <c r="AF1460" i="6"/>
  <c r="AE1460" i="6"/>
  <c r="AD1460" i="6"/>
  <c r="Z1460" i="6"/>
  <c r="X1460" i="6"/>
  <c r="V1460" i="6"/>
  <c r="T1460" i="6"/>
  <c r="R1460" i="6"/>
  <c r="P1460" i="6"/>
  <c r="N1460" i="6"/>
  <c r="L1460" i="6"/>
  <c r="J1460" i="6"/>
  <c r="H1460" i="6"/>
  <c r="F1460" i="6"/>
  <c r="B1460" i="6" a="1"/>
  <c r="B1460" i="6" s="1"/>
  <c r="AO1459" i="6"/>
  <c r="AN1459" i="6"/>
  <c r="AM1459" i="6"/>
  <c r="AL1459" i="6"/>
  <c r="AK1459" i="6"/>
  <c r="AJ1459" i="6"/>
  <c r="AI1459" i="6"/>
  <c r="AH1459" i="6"/>
  <c r="AG1459" i="6"/>
  <c r="AF1459" i="6"/>
  <c r="AE1459" i="6"/>
  <c r="AD1459" i="6"/>
  <c r="Z1459" i="6"/>
  <c r="X1459" i="6"/>
  <c r="V1459" i="6"/>
  <c r="T1459" i="6"/>
  <c r="R1459" i="6"/>
  <c r="P1459" i="6"/>
  <c r="N1459" i="6"/>
  <c r="L1459" i="6"/>
  <c r="J1459" i="6"/>
  <c r="H1459" i="6"/>
  <c r="F1459" i="6"/>
  <c r="B1459" i="6" a="1"/>
  <c r="B1459" i="6" s="1"/>
  <c r="AO1458" i="6"/>
  <c r="AN1458" i="6"/>
  <c r="AM1458" i="6"/>
  <c r="AL1458" i="6"/>
  <c r="AK1458" i="6"/>
  <c r="AJ1458" i="6"/>
  <c r="AI1458" i="6"/>
  <c r="AH1458" i="6"/>
  <c r="AG1458" i="6"/>
  <c r="AF1458" i="6"/>
  <c r="AE1458" i="6"/>
  <c r="AD1458" i="6"/>
  <c r="Z1458" i="6"/>
  <c r="X1458" i="6"/>
  <c r="V1458" i="6"/>
  <c r="T1458" i="6"/>
  <c r="R1458" i="6"/>
  <c r="P1458" i="6"/>
  <c r="N1458" i="6"/>
  <c r="L1458" i="6"/>
  <c r="J1458" i="6"/>
  <c r="H1458" i="6"/>
  <c r="F1458" i="6"/>
  <c r="B1458" i="6" a="1"/>
  <c r="B1458" i="6" s="1"/>
  <c r="AO1457" i="6"/>
  <c r="AN1457" i="6"/>
  <c r="AM1457" i="6"/>
  <c r="AL1457" i="6"/>
  <c r="AK1457" i="6"/>
  <c r="AJ1457" i="6"/>
  <c r="AI1457" i="6"/>
  <c r="AH1457" i="6"/>
  <c r="AG1457" i="6"/>
  <c r="AF1457" i="6"/>
  <c r="AE1457" i="6"/>
  <c r="AD1457" i="6"/>
  <c r="Z1457" i="6"/>
  <c r="X1457" i="6"/>
  <c r="V1457" i="6"/>
  <c r="T1457" i="6"/>
  <c r="R1457" i="6"/>
  <c r="P1457" i="6"/>
  <c r="N1457" i="6"/>
  <c r="L1457" i="6"/>
  <c r="J1457" i="6"/>
  <c r="H1457" i="6"/>
  <c r="F1457" i="6"/>
  <c r="B1457" i="6" a="1"/>
  <c r="B1457" i="6" s="1"/>
  <c r="AO1456" i="6"/>
  <c r="AN1456" i="6"/>
  <c r="AM1456" i="6"/>
  <c r="AL1456" i="6"/>
  <c r="AK1456" i="6"/>
  <c r="AJ1456" i="6"/>
  <c r="AI1456" i="6"/>
  <c r="AH1456" i="6"/>
  <c r="AG1456" i="6"/>
  <c r="AF1456" i="6"/>
  <c r="AE1456" i="6"/>
  <c r="AD1456" i="6"/>
  <c r="Z1456" i="6"/>
  <c r="X1456" i="6"/>
  <c r="V1456" i="6"/>
  <c r="T1456" i="6"/>
  <c r="R1456" i="6"/>
  <c r="P1456" i="6"/>
  <c r="N1456" i="6"/>
  <c r="L1456" i="6"/>
  <c r="J1456" i="6"/>
  <c r="H1456" i="6"/>
  <c r="F1456" i="6"/>
  <c r="B1456" i="6" a="1"/>
  <c r="B1456" i="6" s="1"/>
  <c r="Y1455" i="6"/>
  <c r="G1458" i="6" l="1"/>
  <c r="W1457" i="6"/>
  <c r="Y1457" i="6"/>
  <c r="U1458" i="6"/>
  <c r="O1457" i="6"/>
  <c r="M1458" i="6"/>
  <c r="AA1457" i="6"/>
  <c r="S1459" i="6"/>
  <c r="K1459" i="6"/>
  <c r="K1460" i="6"/>
  <c r="I1460" i="6"/>
  <c r="Q1457" i="6"/>
  <c r="O1458" i="6"/>
  <c r="Q1460" i="6"/>
  <c r="W1460" i="6"/>
  <c r="Y1459" i="6"/>
  <c r="I1459" i="6"/>
  <c r="AA1460" i="6"/>
  <c r="Q1458" i="6"/>
  <c r="S1458" i="6"/>
  <c r="M1460" i="6"/>
  <c r="AA1459" i="6"/>
  <c r="W1456" i="6"/>
  <c r="U1457" i="6"/>
  <c r="O1460" i="6"/>
  <c r="U1459" i="6"/>
  <c r="Y1458" i="6"/>
  <c r="W1459" i="6"/>
  <c r="U1460" i="6"/>
  <c r="Y1460" i="6"/>
  <c r="AA1458" i="6"/>
  <c r="K1456" i="6"/>
  <c r="K1457" i="6"/>
  <c r="M1457" i="6"/>
  <c r="I1458" i="6"/>
  <c r="C1460" i="6"/>
  <c r="AA1456" i="6"/>
  <c r="C1459" i="6"/>
  <c r="S1456" i="6"/>
  <c r="C1457" i="6"/>
  <c r="K1458" i="6"/>
  <c r="S1460" i="6"/>
  <c r="C1456" i="6"/>
  <c r="G1457" i="6"/>
  <c r="O1456" i="6"/>
  <c r="U1456" i="6"/>
  <c r="Q1456" i="6"/>
  <c r="Y1456" i="6"/>
  <c r="S1457" i="6"/>
  <c r="D1460" i="6"/>
  <c r="D1459" i="6"/>
  <c r="W1458" i="6"/>
  <c r="M1459" i="6"/>
  <c r="G1460" i="6"/>
  <c r="I1456" i="6"/>
  <c r="O1459" i="6"/>
  <c r="M1456" i="6"/>
  <c r="I1457" i="6"/>
  <c r="G1459" i="6"/>
  <c r="G1456" i="6"/>
  <c r="D1456" i="6"/>
  <c r="D1457" i="6"/>
  <c r="C1458" i="6"/>
  <c r="D1458" i="6"/>
  <c r="Q1459" i="6"/>
  <c r="AO1454" i="6" l="1"/>
  <c r="AN1454" i="6"/>
  <c r="AM1454" i="6"/>
  <c r="AL1454" i="6"/>
  <c r="AK1454" i="6"/>
  <c r="AJ1454" i="6"/>
  <c r="AI1454" i="6"/>
  <c r="AH1454" i="6"/>
  <c r="AG1454" i="6"/>
  <c r="AF1454" i="6"/>
  <c r="AE1454" i="6"/>
  <c r="AD1454" i="6"/>
  <c r="Z1454" i="6"/>
  <c r="X1454" i="6"/>
  <c r="V1454" i="6"/>
  <c r="T1454" i="6"/>
  <c r="R1454" i="6"/>
  <c r="P1454" i="6"/>
  <c r="N1454" i="6"/>
  <c r="L1454" i="6"/>
  <c r="J1454" i="6"/>
  <c r="H1454" i="6"/>
  <c r="F1454" i="6"/>
  <c r="B1454" i="6" a="1"/>
  <c r="B1454" i="6" s="1"/>
  <c r="AO1453" i="6"/>
  <c r="AN1453" i="6"/>
  <c r="AM1453" i="6"/>
  <c r="AL1453" i="6"/>
  <c r="AK1453" i="6"/>
  <c r="AJ1453" i="6"/>
  <c r="AI1453" i="6"/>
  <c r="AH1453" i="6"/>
  <c r="AG1453" i="6"/>
  <c r="AF1453" i="6"/>
  <c r="AE1453" i="6"/>
  <c r="AD1453" i="6"/>
  <c r="Z1453" i="6"/>
  <c r="X1453" i="6"/>
  <c r="V1453" i="6"/>
  <c r="T1453" i="6"/>
  <c r="R1453" i="6"/>
  <c r="P1453" i="6"/>
  <c r="N1453" i="6"/>
  <c r="L1453" i="6"/>
  <c r="J1453" i="6"/>
  <c r="H1453" i="6"/>
  <c r="F1453" i="6"/>
  <c r="B1453" i="6" a="1"/>
  <c r="B1453" i="6" s="1"/>
  <c r="AO1452" i="6"/>
  <c r="AN1452" i="6"/>
  <c r="AM1452" i="6"/>
  <c r="AL1452" i="6"/>
  <c r="AK1452" i="6"/>
  <c r="AJ1452" i="6"/>
  <c r="AI1452" i="6"/>
  <c r="AH1452" i="6"/>
  <c r="AG1452" i="6"/>
  <c r="AF1452" i="6"/>
  <c r="AE1452" i="6"/>
  <c r="AD1452" i="6"/>
  <c r="Z1452" i="6"/>
  <c r="X1452" i="6"/>
  <c r="V1452" i="6"/>
  <c r="T1452" i="6"/>
  <c r="R1452" i="6"/>
  <c r="P1452" i="6"/>
  <c r="N1452" i="6"/>
  <c r="L1452" i="6"/>
  <c r="J1452" i="6"/>
  <c r="H1452" i="6"/>
  <c r="F1452" i="6"/>
  <c r="B1452" i="6" a="1"/>
  <c r="B1452" i="6" s="1"/>
  <c r="AO1451" i="6"/>
  <c r="AN1451" i="6"/>
  <c r="AM1451" i="6"/>
  <c r="AL1451" i="6"/>
  <c r="AK1451" i="6"/>
  <c r="AJ1451" i="6"/>
  <c r="AI1451" i="6"/>
  <c r="AH1451" i="6"/>
  <c r="AG1451" i="6"/>
  <c r="AF1451" i="6"/>
  <c r="AE1451" i="6"/>
  <c r="AD1451" i="6"/>
  <c r="Z1451" i="6"/>
  <c r="X1451" i="6"/>
  <c r="V1451" i="6"/>
  <c r="T1451" i="6"/>
  <c r="R1451" i="6"/>
  <c r="P1451" i="6"/>
  <c r="N1451" i="6"/>
  <c r="L1451" i="6"/>
  <c r="J1451" i="6"/>
  <c r="H1451" i="6"/>
  <c r="F1451" i="6"/>
  <c r="B1451" i="6" a="1"/>
  <c r="B1451" i="6" s="1"/>
  <c r="AO1450" i="6"/>
  <c r="AN1450" i="6"/>
  <c r="AM1450" i="6"/>
  <c r="AL1450" i="6"/>
  <c r="AK1450" i="6"/>
  <c r="AJ1450" i="6"/>
  <c r="AI1450" i="6"/>
  <c r="AH1450" i="6"/>
  <c r="AG1450" i="6"/>
  <c r="AF1450" i="6"/>
  <c r="AE1450" i="6"/>
  <c r="AD1450" i="6"/>
  <c r="Z1450" i="6"/>
  <c r="X1450" i="6"/>
  <c r="V1450" i="6"/>
  <c r="T1450" i="6"/>
  <c r="R1450" i="6"/>
  <c r="P1450" i="6"/>
  <c r="N1450" i="6"/>
  <c r="L1450" i="6"/>
  <c r="J1450" i="6"/>
  <c r="H1450" i="6"/>
  <c r="F1450" i="6"/>
  <c r="B1450" i="6" a="1"/>
  <c r="B1450" i="6" s="1"/>
  <c r="Y1449" i="6"/>
  <c r="AA1453" i="6" l="1"/>
  <c r="AA1452" i="6"/>
  <c r="AA1451" i="6"/>
  <c r="G1452" i="6"/>
  <c r="AA1450" i="6"/>
  <c r="W1454" i="6"/>
  <c r="Y1453" i="6"/>
  <c r="U1451" i="6"/>
  <c r="Y1454" i="6"/>
  <c r="K1453" i="6"/>
  <c r="M1454" i="6"/>
  <c r="Q1453" i="6"/>
  <c r="M1451" i="6"/>
  <c r="O1454" i="6"/>
  <c r="O1451" i="6"/>
  <c r="K1451" i="6"/>
  <c r="M1453" i="6"/>
  <c r="K1454" i="6"/>
  <c r="Y1450" i="6"/>
  <c r="U1452" i="6"/>
  <c r="S1453" i="6"/>
  <c r="Q1454" i="6"/>
  <c r="W1453" i="6"/>
  <c r="C1454" i="6"/>
  <c r="AA1454" i="6"/>
  <c r="S1450" i="6"/>
  <c r="I1453" i="6"/>
  <c r="Q1451" i="6"/>
  <c r="W1450" i="6"/>
  <c r="S1451" i="6"/>
  <c r="Q1452" i="6"/>
  <c r="I1454" i="6"/>
  <c r="M1452" i="6"/>
  <c r="U1450" i="6"/>
  <c r="O1452" i="6"/>
  <c r="W1451" i="6"/>
  <c r="U1453" i="6"/>
  <c r="G1451" i="6"/>
  <c r="G1450" i="6"/>
  <c r="I1452" i="6"/>
  <c r="G1453" i="6"/>
  <c r="D1453" i="6"/>
  <c r="D1452" i="6"/>
  <c r="S1454" i="6"/>
  <c r="S1452" i="6"/>
  <c r="U1454" i="6"/>
  <c r="C1450" i="6"/>
  <c r="I1450" i="6"/>
  <c r="K1450" i="6"/>
  <c r="M1450" i="6"/>
  <c r="C1451" i="6"/>
  <c r="C1453" i="6"/>
  <c r="O1450" i="6"/>
  <c r="I1451" i="6"/>
  <c r="W1452" i="6"/>
  <c r="D1450" i="6"/>
  <c r="Y1452" i="6"/>
  <c r="O1453" i="6"/>
  <c r="G1454" i="6"/>
  <c r="Y1451" i="6"/>
  <c r="D1454" i="6"/>
  <c r="Q1450" i="6"/>
  <c r="K1452" i="6"/>
  <c r="D1451" i="6"/>
  <c r="C1452" i="6"/>
  <c r="AO1448" i="6" l="1"/>
  <c r="AN1448" i="6"/>
  <c r="AM1448" i="6"/>
  <c r="AL1448" i="6"/>
  <c r="AK1448" i="6"/>
  <c r="AJ1448" i="6"/>
  <c r="AI1448" i="6"/>
  <c r="AH1448" i="6"/>
  <c r="AG1448" i="6"/>
  <c r="AF1448" i="6"/>
  <c r="AE1448" i="6"/>
  <c r="AD1448" i="6"/>
  <c r="Z1448" i="6"/>
  <c r="X1448" i="6"/>
  <c r="V1448" i="6"/>
  <c r="T1448" i="6"/>
  <c r="R1448" i="6"/>
  <c r="P1448" i="6"/>
  <c r="N1448" i="6"/>
  <c r="L1448" i="6"/>
  <c r="J1448" i="6"/>
  <c r="H1448" i="6"/>
  <c r="F1448" i="6"/>
  <c r="B1448" i="6" a="1"/>
  <c r="B1448" i="6" s="1"/>
  <c r="AO1447" i="6"/>
  <c r="AN1447" i="6"/>
  <c r="AM1447" i="6"/>
  <c r="AL1447" i="6"/>
  <c r="AK1447" i="6"/>
  <c r="AJ1447" i="6"/>
  <c r="AI1447" i="6"/>
  <c r="AH1447" i="6"/>
  <c r="AG1447" i="6"/>
  <c r="AF1447" i="6"/>
  <c r="AE1447" i="6"/>
  <c r="AD1447" i="6"/>
  <c r="Z1447" i="6"/>
  <c r="X1447" i="6"/>
  <c r="V1447" i="6"/>
  <c r="T1447" i="6"/>
  <c r="R1447" i="6"/>
  <c r="P1447" i="6"/>
  <c r="N1447" i="6"/>
  <c r="L1447" i="6"/>
  <c r="J1447" i="6"/>
  <c r="H1447" i="6"/>
  <c r="F1447" i="6"/>
  <c r="B1447" i="6" a="1"/>
  <c r="B1447" i="6" s="1"/>
  <c r="AO1446" i="6"/>
  <c r="AN1446" i="6"/>
  <c r="AM1446" i="6"/>
  <c r="AL1446" i="6"/>
  <c r="AK1446" i="6"/>
  <c r="AJ1446" i="6"/>
  <c r="AI1446" i="6"/>
  <c r="AH1446" i="6"/>
  <c r="AG1446" i="6"/>
  <c r="AF1446" i="6"/>
  <c r="AE1446" i="6"/>
  <c r="AD1446" i="6"/>
  <c r="Z1446" i="6"/>
  <c r="X1446" i="6"/>
  <c r="V1446" i="6"/>
  <c r="T1446" i="6"/>
  <c r="R1446" i="6"/>
  <c r="P1446" i="6"/>
  <c r="N1446" i="6"/>
  <c r="L1446" i="6"/>
  <c r="J1446" i="6"/>
  <c r="H1446" i="6"/>
  <c r="F1446" i="6"/>
  <c r="B1446" i="6" a="1"/>
  <c r="B1446" i="6" s="1"/>
  <c r="AO1445" i="6"/>
  <c r="AN1445" i="6"/>
  <c r="AM1445" i="6"/>
  <c r="AL1445" i="6"/>
  <c r="AK1445" i="6"/>
  <c r="AJ1445" i="6"/>
  <c r="AI1445" i="6"/>
  <c r="AH1445" i="6"/>
  <c r="AG1445" i="6"/>
  <c r="AF1445" i="6"/>
  <c r="AE1445" i="6"/>
  <c r="AD1445" i="6"/>
  <c r="Z1445" i="6"/>
  <c r="X1445" i="6"/>
  <c r="V1445" i="6"/>
  <c r="T1445" i="6"/>
  <c r="R1445" i="6"/>
  <c r="P1445" i="6"/>
  <c r="N1445" i="6"/>
  <c r="L1445" i="6"/>
  <c r="J1445" i="6"/>
  <c r="H1445" i="6"/>
  <c r="F1445" i="6"/>
  <c r="B1445" i="6" a="1"/>
  <c r="B1445" i="6" s="1"/>
  <c r="AO1444" i="6"/>
  <c r="AN1444" i="6"/>
  <c r="AM1444" i="6"/>
  <c r="AL1444" i="6"/>
  <c r="AK1444" i="6"/>
  <c r="AJ1444" i="6"/>
  <c r="AI1444" i="6"/>
  <c r="AH1444" i="6"/>
  <c r="AG1444" i="6"/>
  <c r="AF1444" i="6"/>
  <c r="AE1444" i="6"/>
  <c r="AD1444" i="6"/>
  <c r="Z1444" i="6"/>
  <c r="X1444" i="6"/>
  <c r="V1444" i="6"/>
  <c r="T1444" i="6"/>
  <c r="R1444" i="6"/>
  <c r="P1444" i="6"/>
  <c r="N1444" i="6"/>
  <c r="L1444" i="6"/>
  <c r="J1444" i="6"/>
  <c r="H1444" i="6"/>
  <c r="F1444" i="6"/>
  <c r="B1444" i="6" a="1"/>
  <c r="B1444" i="6" s="1"/>
  <c r="Y1443" i="6"/>
  <c r="AA1447" i="6" l="1"/>
  <c r="AA1445" i="6"/>
  <c r="G1445" i="6"/>
  <c r="M1448" i="6"/>
  <c r="S1448" i="6"/>
  <c r="S1445" i="6"/>
  <c r="AA1448" i="6"/>
  <c r="AA1446" i="6"/>
  <c r="U1445" i="6"/>
  <c r="U1446" i="6"/>
  <c r="O1445" i="6"/>
  <c r="O1448" i="6"/>
  <c r="Q1446" i="6"/>
  <c r="K1447" i="6"/>
  <c r="K1448" i="6"/>
  <c r="AA1444" i="6"/>
  <c r="O1447" i="6"/>
  <c r="Y1447" i="6"/>
  <c r="I1444" i="6"/>
  <c r="I1445" i="6"/>
  <c r="S1446" i="6"/>
  <c r="S1447" i="6"/>
  <c r="Y1445" i="6"/>
  <c r="Y1446" i="6"/>
  <c r="G1447" i="6"/>
  <c r="K1446" i="6"/>
  <c r="I1448" i="6"/>
  <c r="G1446" i="6"/>
  <c r="U1444" i="6"/>
  <c r="O1446" i="6"/>
  <c r="C1447" i="6"/>
  <c r="W1445" i="6"/>
  <c r="W1446" i="6"/>
  <c r="U1447" i="6"/>
  <c r="U1448" i="6"/>
  <c r="Y1448" i="6"/>
  <c r="O1444" i="6"/>
  <c r="W1444" i="6"/>
  <c r="M1447" i="6"/>
  <c r="M1444" i="6"/>
  <c r="I1447" i="6"/>
  <c r="Q1444" i="6"/>
  <c r="S1444" i="6"/>
  <c r="K1445" i="6"/>
  <c r="C1445" i="6"/>
  <c r="W1448" i="6"/>
  <c r="G1448" i="6"/>
  <c r="D1444" i="6"/>
  <c r="Q1445" i="6"/>
  <c r="M1445" i="6"/>
  <c r="C1448" i="6"/>
  <c r="D1446" i="6"/>
  <c r="Y1444" i="6"/>
  <c r="I1446" i="6"/>
  <c r="C1446" i="6"/>
  <c r="Q1447" i="6"/>
  <c r="C1444" i="6"/>
  <c r="M1446" i="6"/>
  <c r="D1447" i="6"/>
  <c r="D1445" i="6"/>
  <c r="W1447" i="6"/>
  <c r="D1448" i="6"/>
  <c r="Q1448" i="6"/>
  <c r="G1444" i="6"/>
  <c r="K1444" i="6"/>
  <c r="AO1442" i="6" l="1"/>
  <c r="AN1442" i="6"/>
  <c r="AM1442" i="6"/>
  <c r="AL1442" i="6"/>
  <c r="AK1442" i="6"/>
  <c r="AJ1442" i="6"/>
  <c r="AI1442" i="6"/>
  <c r="AH1442" i="6"/>
  <c r="AG1442" i="6"/>
  <c r="AF1442" i="6"/>
  <c r="AE1442" i="6"/>
  <c r="AD1442" i="6"/>
  <c r="Z1442" i="6"/>
  <c r="AA1442" i="6" s="1"/>
  <c r="X1442" i="6"/>
  <c r="V1442" i="6"/>
  <c r="T1442" i="6"/>
  <c r="R1442" i="6"/>
  <c r="P1442" i="6"/>
  <c r="N1442" i="6"/>
  <c r="L1442" i="6"/>
  <c r="J1442" i="6"/>
  <c r="H1442" i="6"/>
  <c r="F1442" i="6"/>
  <c r="E1442" i="6"/>
  <c r="B1442" i="6" a="1"/>
  <c r="B1442" i="6" s="1"/>
  <c r="AO1441" i="6"/>
  <c r="AN1441" i="6"/>
  <c r="AM1441" i="6"/>
  <c r="AL1441" i="6"/>
  <c r="AK1441" i="6"/>
  <c r="AJ1441" i="6"/>
  <c r="AI1441" i="6"/>
  <c r="AH1441" i="6"/>
  <c r="AG1441" i="6"/>
  <c r="AF1441" i="6"/>
  <c r="AE1441" i="6"/>
  <c r="AD1441" i="6"/>
  <c r="Z1441" i="6"/>
  <c r="AA1441" i="6" s="1"/>
  <c r="X1441" i="6"/>
  <c r="V1441" i="6"/>
  <c r="T1441" i="6"/>
  <c r="R1441" i="6"/>
  <c r="P1441" i="6"/>
  <c r="N1441" i="6"/>
  <c r="L1441" i="6"/>
  <c r="J1441" i="6"/>
  <c r="H1441" i="6"/>
  <c r="F1441" i="6"/>
  <c r="E1441" i="6"/>
  <c r="B1441" i="6" a="1"/>
  <c r="B1441" i="6" s="1"/>
  <c r="AO1440" i="6"/>
  <c r="AN1440" i="6"/>
  <c r="AM1440" i="6"/>
  <c r="AL1440" i="6"/>
  <c r="AK1440" i="6"/>
  <c r="AJ1440" i="6"/>
  <c r="AI1440" i="6"/>
  <c r="AH1440" i="6"/>
  <c r="AG1440" i="6"/>
  <c r="AF1440" i="6"/>
  <c r="AE1440" i="6"/>
  <c r="AD1440" i="6"/>
  <c r="Z1440" i="6"/>
  <c r="AA1440" i="6" s="1"/>
  <c r="X1440" i="6"/>
  <c r="V1440" i="6"/>
  <c r="T1440" i="6"/>
  <c r="R1440" i="6"/>
  <c r="P1440" i="6"/>
  <c r="N1440" i="6"/>
  <c r="L1440" i="6"/>
  <c r="J1440" i="6"/>
  <c r="H1440" i="6"/>
  <c r="F1440" i="6"/>
  <c r="E1440" i="6"/>
  <c r="B1440" i="6" a="1"/>
  <c r="B1440" i="6" s="1"/>
  <c r="AO1439" i="6"/>
  <c r="AN1439" i="6"/>
  <c r="AM1439" i="6"/>
  <c r="AL1439" i="6"/>
  <c r="AK1439" i="6"/>
  <c r="AJ1439" i="6"/>
  <c r="AI1439" i="6"/>
  <c r="AH1439" i="6"/>
  <c r="AG1439" i="6"/>
  <c r="AF1439" i="6"/>
  <c r="AE1439" i="6"/>
  <c r="AD1439" i="6"/>
  <c r="Z1439" i="6"/>
  <c r="AA1439" i="6" s="1"/>
  <c r="X1439" i="6"/>
  <c r="V1439" i="6"/>
  <c r="T1439" i="6"/>
  <c r="R1439" i="6"/>
  <c r="P1439" i="6"/>
  <c r="N1439" i="6"/>
  <c r="L1439" i="6"/>
  <c r="J1439" i="6"/>
  <c r="H1439" i="6"/>
  <c r="F1439" i="6"/>
  <c r="E1439" i="6"/>
  <c r="B1439" i="6" a="1"/>
  <c r="B1439" i="6" s="1"/>
  <c r="AO1438" i="6"/>
  <c r="AN1438" i="6"/>
  <c r="AM1438" i="6"/>
  <c r="AL1438" i="6"/>
  <c r="AK1438" i="6"/>
  <c r="AJ1438" i="6"/>
  <c r="AI1438" i="6"/>
  <c r="AH1438" i="6"/>
  <c r="AG1438" i="6"/>
  <c r="AF1438" i="6"/>
  <c r="AE1438" i="6"/>
  <c r="AD1438" i="6"/>
  <c r="Z1438" i="6"/>
  <c r="AA1438" i="6" s="1"/>
  <c r="X1438" i="6"/>
  <c r="V1438" i="6"/>
  <c r="T1438" i="6"/>
  <c r="R1438" i="6"/>
  <c r="P1438" i="6"/>
  <c r="N1438" i="6"/>
  <c r="L1438" i="6"/>
  <c r="J1438" i="6"/>
  <c r="H1438" i="6"/>
  <c r="F1438" i="6"/>
  <c r="E1438" i="6"/>
  <c r="B1438" i="6" a="1"/>
  <c r="B1438" i="6" s="1"/>
  <c r="Y1437" i="6"/>
  <c r="Z159" i="5"/>
  <c r="Y159" i="5"/>
  <c r="X159" i="5"/>
  <c r="W159" i="5"/>
  <c r="V159" i="5"/>
  <c r="U159" i="5"/>
  <c r="S159" i="5"/>
  <c r="Q159" i="5"/>
  <c r="K159" i="5"/>
  <c r="G159" i="5"/>
  <c r="C159" i="5"/>
  <c r="Z158" i="5"/>
  <c r="Y158" i="5"/>
  <c r="X158" i="5"/>
  <c r="W158" i="5"/>
  <c r="V158" i="5"/>
  <c r="U158" i="5"/>
  <c r="S158" i="5"/>
  <c r="Q158" i="5"/>
  <c r="K158" i="5"/>
  <c r="G158" i="5"/>
  <c r="C158" i="5"/>
  <c r="Z157" i="5"/>
  <c r="Y157" i="5"/>
  <c r="X157" i="5"/>
  <c r="W157" i="5"/>
  <c r="V157" i="5"/>
  <c r="U157" i="5"/>
  <c r="S157" i="5"/>
  <c r="Q157" i="5"/>
  <c r="G157" i="5"/>
  <c r="C157" i="5"/>
  <c r="Z156" i="5"/>
  <c r="Y156" i="5"/>
  <c r="X156" i="5"/>
  <c r="W156" i="5"/>
  <c r="V156" i="5"/>
  <c r="U156" i="5"/>
  <c r="S156" i="5"/>
  <c r="Q156" i="5"/>
  <c r="G156" i="5"/>
  <c r="C156" i="5"/>
  <c r="Z155" i="5"/>
  <c r="Y155" i="5"/>
  <c r="X155" i="5"/>
  <c r="W155" i="5"/>
  <c r="V155" i="5"/>
  <c r="U155" i="5"/>
  <c r="S155" i="5"/>
  <c r="Q155" i="5"/>
  <c r="G155" i="5"/>
  <c r="C155" i="5"/>
  <c r="Z154" i="5"/>
  <c r="Y154" i="5"/>
  <c r="X154" i="5"/>
  <c r="W154" i="5"/>
  <c r="V154" i="5"/>
  <c r="U154" i="5"/>
  <c r="S154" i="5"/>
  <c r="Q154" i="5"/>
  <c r="G154" i="5"/>
  <c r="C154" i="5"/>
  <c r="Z153" i="5"/>
  <c r="Y153" i="5"/>
  <c r="X153" i="5"/>
  <c r="W153" i="5"/>
  <c r="V153" i="5"/>
  <c r="U153" i="5"/>
  <c r="S153" i="5"/>
  <c r="Q153" i="5"/>
  <c r="G153" i="5"/>
  <c r="C153" i="5"/>
  <c r="Z152" i="5"/>
  <c r="Y152" i="5"/>
  <c r="X152" i="5"/>
  <c r="W152" i="5"/>
  <c r="V152" i="5"/>
  <c r="U152" i="5"/>
  <c r="S152" i="5"/>
  <c r="Q152" i="5"/>
  <c r="G152" i="5"/>
  <c r="C152" i="5"/>
  <c r="Z151" i="5"/>
  <c r="Y151" i="5"/>
  <c r="X151" i="5"/>
  <c r="W151" i="5"/>
  <c r="V151" i="5"/>
  <c r="U151" i="5"/>
  <c r="S151" i="5"/>
  <c r="Q151" i="5"/>
  <c r="G151" i="5"/>
  <c r="C151" i="5"/>
  <c r="Z150" i="5"/>
  <c r="Y150" i="5"/>
  <c r="X150" i="5"/>
  <c r="W150" i="5"/>
  <c r="V150" i="5"/>
  <c r="U150" i="5"/>
  <c r="S150" i="5"/>
  <c r="Q150" i="5"/>
  <c r="G150" i="5"/>
  <c r="C150" i="5"/>
  <c r="Z149" i="5"/>
  <c r="Y149" i="5"/>
  <c r="X149" i="5"/>
  <c r="W149" i="5"/>
  <c r="V149" i="5"/>
  <c r="U149" i="5"/>
  <c r="S149" i="5"/>
  <c r="Q149" i="5"/>
  <c r="G149" i="5"/>
  <c r="C149" i="5"/>
  <c r="Z148" i="5"/>
  <c r="Y148" i="5"/>
  <c r="X148" i="5"/>
  <c r="W148" i="5"/>
  <c r="V148" i="5"/>
  <c r="U148" i="5"/>
  <c r="S148" i="5"/>
  <c r="Q148" i="5"/>
  <c r="G148" i="5"/>
  <c r="C148" i="5"/>
  <c r="Z147" i="5"/>
  <c r="Y147" i="5"/>
  <c r="X147" i="5"/>
  <c r="W147" i="5"/>
  <c r="V147" i="5"/>
  <c r="U147" i="5"/>
  <c r="S147" i="5"/>
  <c r="Q147" i="5"/>
  <c r="G147" i="5"/>
  <c r="C147" i="5"/>
  <c r="Z146" i="5"/>
  <c r="Y146" i="5"/>
  <c r="X146" i="5"/>
  <c r="W146" i="5"/>
  <c r="V146" i="5"/>
  <c r="U146" i="5"/>
  <c r="S146" i="5"/>
  <c r="Q146" i="5"/>
  <c r="G146" i="5"/>
  <c r="C146" i="5"/>
  <c r="Z145" i="5"/>
  <c r="Y145" i="5"/>
  <c r="X145" i="5"/>
  <c r="W145" i="5"/>
  <c r="V145" i="5"/>
  <c r="U145" i="5"/>
  <c r="S145" i="5"/>
  <c r="Q145" i="5"/>
  <c r="G145" i="5"/>
  <c r="C145" i="5"/>
  <c r="Z144" i="5"/>
  <c r="Y144" i="5"/>
  <c r="X144" i="5"/>
  <c r="W144" i="5"/>
  <c r="V144" i="5"/>
  <c r="U144" i="5"/>
  <c r="S144" i="5"/>
  <c r="Q144" i="5"/>
  <c r="G144" i="5"/>
  <c r="C144" i="5"/>
  <c r="Z143" i="5"/>
  <c r="Y143" i="5"/>
  <c r="X143" i="5"/>
  <c r="W143" i="5"/>
  <c r="V143" i="5"/>
  <c r="U143" i="5"/>
  <c r="S143" i="5"/>
  <c r="Q143" i="5"/>
  <c r="G143" i="5"/>
  <c r="C143" i="5"/>
  <c r="Z142" i="5"/>
  <c r="Y142" i="5"/>
  <c r="X142" i="5"/>
  <c r="W142" i="5"/>
  <c r="V142" i="5"/>
  <c r="U142" i="5"/>
  <c r="S142" i="5"/>
  <c r="Q142" i="5"/>
  <c r="G142" i="5"/>
  <c r="C142" i="5"/>
  <c r="Z141" i="5"/>
  <c r="Y141" i="5"/>
  <c r="X141" i="5"/>
  <c r="W141" i="5"/>
  <c r="V141" i="5"/>
  <c r="U141" i="5"/>
  <c r="S141" i="5"/>
  <c r="Q141" i="5"/>
  <c r="G141" i="5"/>
  <c r="C141" i="5"/>
  <c r="Z140" i="5"/>
  <c r="Y140" i="5"/>
  <c r="X140" i="5"/>
  <c r="W140" i="5"/>
  <c r="V140" i="5"/>
  <c r="U140" i="5"/>
  <c r="S140" i="5"/>
  <c r="Q140" i="5"/>
  <c r="G140" i="5"/>
  <c r="C140" i="5"/>
  <c r="Z139" i="5"/>
  <c r="Y139" i="5"/>
  <c r="X139" i="5"/>
  <c r="W139" i="5"/>
  <c r="V139" i="5"/>
  <c r="U139" i="5"/>
  <c r="S139" i="5"/>
  <c r="Q139" i="5"/>
  <c r="G139" i="5"/>
  <c r="C139" i="5"/>
  <c r="Z138" i="5"/>
  <c r="Y138" i="5"/>
  <c r="X138" i="5"/>
  <c r="W138" i="5"/>
  <c r="V138" i="5"/>
  <c r="U138" i="5"/>
  <c r="S138" i="5"/>
  <c r="Q138" i="5"/>
  <c r="G138" i="5"/>
  <c r="C138" i="5"/>
  <c r="Z137" i="5"/>
  <c r="Y137" i="5"/>
  <c r="X137" i="5"/>
  <c r="W137" i="5"/>
  <c r="V137" i="5"/>
  <c r="U137" i="5"/>
  <c r="S137" i="5"/>
  <c r="Q137" i="5"/>
  <c r="G137" i="5"/>
  <c r="C137" i="5"/>
  <c r="Z136" i="5"/>
  <c r="Y136" i="5"/>
  <c r="X136" i="5"/>
  <c r="W136" i="5"/>
  <c r="V136" i="5"/>
  <c r="U136" i="5"/>
  <c r="S136" i="5"/>
  <c r="Q136" i="5"/>
  <c r="G136" i="5"/>
  <c r="C136" i="5"/>
  <c r="Z135" i="5"/>
  <c r="Y135" i="5"/>
  <c r="X135" i="5"/>
  <c r="W135" i="5"/>
  <c r="V135" i="5"/>
  <c r="U135" i="5"/>
  <c r="S135" i="5"/>
  <c r="Q135" i="5"/>
  <c r="G135" i="5"/>
  <c r="C135" i="5"/>
  <c r="Z134" i="5"/>
  <c r="Y134" i="5"/>
  <c r="X134" i="5"/>
  <c r="W134" i="5"/>
  <c r="V134" i="5"/>
  <c r="U134" i="5"/>
  <c r="S134" i="5"/>
  <c r="Q134" i="5"/>
  <c r="G134" i="5"/>
  <c r="C134" i="5"/>
  <c r="Z133" i="5"/>
  <c r="Y133" i="5"/>
  <c r="X133" i="5"/>
  <c r="W133" i="5"/>
  <c r="V133" i="5"/>
  <c r="U133" i="5"/>
  <c r="S133" i="5"/>
  <c r="Q133" i="5"/>
  <c r="G133" i="5"/>
  <c r="C133" i="5"/>
  <c r="Z132" i="5"/>
  <c r="Y132" i="5"/>
  <c r="X132" i="5"/>
  <c r="W132" i="5"/>
  <c r="V132" i="5"/>
  <c r="U132" i="5"/>
  <c r="S132" i="5"/>
  <c r="Q132" i="5"/>
  <c r="G132" i="5"/>
  <c r="C132" i="5"/>
  <c r="Z131" i="5"/>
  <c r="Y131" i="5"/>
  <c r="X131" i="5"/>
  <c r="W131" i="5"/>
  <c r="V131" i="5"/>
  <c r="U131" i="5"/>
  <c r="S131" i="5"/>
  <c r="Q131" i="5"/>
  <c r="G131" i="5"/>
  <c r="C131" i="5"/>
  <c r="Z130" i="5"/>
  <c r="Y130" i="5"/>
  <c r="X130" i="5"/>
  <c r="W130" i="5"/>
  <c r="V130" i="5"/>
  <c r="U130" i="5"/>
  <c r="S130" i="5"/>
  <c r="Q130" i="5"/>
  <c r="G130" i="5"/>
  <c r="C130" i="5"/>
  <c r="Z129" i="5"/>
  <c r="Y129" i="5"/>
  <c r="X129" i="5"/>
  <c r="W129" i="5"/>
  <c r="V129" i="5"/>
  <c r="U129" i="5"/>
  <c r="S129" i="5"/>
  <c r="Q129" i="5"/>
  <c r="G129" i="5"/>
  <c r="C129" i="5"/>
  <c r="Z128" i="5"/>
  <c r="Y128" i="5"/>
  <c r="X128" i="5"/>
  <c r="W128" i="5"/>
  <c r="V128" i="5"/>
  <c r="U128" i="5"/>
  <c r="S128" i="5"/>
  <c r="Q128" i="5"/>
  <c r="G128" i="5"/>
  <c r="C128" i="5"/>
  <c r="Z127" i="5"/>
  <c r="Y127" i="5"/>
  <c r="X127" i="5"/>
  <c r="W127" i="5"/>
  <c r="V127" i="5"/>
  <c r="U127" i="5"/>
  <c r="S127" i="5"/>
  <c r="Q127" i="5"/>
  <c r="G127" i="5"/>
  <c r="C127" i="5"/>
  <c r="Z126" i="5"/>
  <c r="Y126" i="5"/>
  <c r="X126" i="5"/>
  <c r="W126" i="5"/>
  <c r="V126" i="5"/>
  <c r="U126" i="5"/>
  <c r="S126" i="5"/>
  <c r="Q126" i="5"/>
  <c r="G126" i="5"/>
  <c r="C126" i="5"/>
  <c r="Z125" i="5"/>
  <c r="Y125" i="5"/>
  <c r="X125" i="5"/>
  <c r="W125" i="5"/>
  <c r="V125" i="5"/>
  <c r="U125" i="5"/>
  <c r="S125" i="5"/>
  <c r="Q125" i="5"/>
  <c r="G125" i="5"/>
  <c r="C125" i="5"/>
  <c r="Z124" i="5"/>
  <c r="Y124" i="5"/>
  <c r="X124" i="5"/>
  <c r="W124" i="5"/>
  <c r="V124" i="5"/>
  <c r="U124" i="5"/>
  <c r="S124" i="5"/>
  <c r="Q124" i="5"/>
  <c r="G124" i="5"/>
  <c r="C124" i="5"/>
  <c r="Z123" i="5"/>
  <c r="Y123" i="5"/>
  <c r="X123" i="5"/>
  <c r="W123" i="5"/>
  <c r="V123" i="5"/>
  <c r="U123" i="5"/>
  <c r="S123" i="5"/>
  <c r="Q123" i="5"/>
  <c r="G123" i="5"/>
  <c r="C123" i="5"/>
  <c r="Z122" i="5"/>
  <c r="Y122" i="5"/>
  <c r="X122" i="5"/>
  <c r="W122" i="5"/>
  <c r="V122" i="5"/>
  <c r="U122" i="5"/>
  <c r="S122" i="5"/>
  <c r="Q122" i="5"/>
  <c r="G122" i="5"/>
  <c r="C122" i="5"/>
  <c r="Z121" i="5"/>
  <c r="Y121" i="5"/>
  <c r="X121" i="5"/>
  <c r="W121" i="5"/>
  <c r="V121" i="5"/>
  <c r="U121" i="5"/>
  <c r="S121" i="5"/>
  <c r="Q121" i="5"/>
  <c r="G121" i="5"/>
  <c r="C121" i="5"/>
  <c r="Z120" i="5"/>
  <c r="Y120" i="5"/>
  <c r="X120" i="5"/>
  <c r="W120" i="5"/>
  <c r="V120" i="5"/>
  <c r="U120" i="5"/>
  <c r="S120" i="5"/>
  <c r="Q120" i="5"/>
  <c r="G120" i="5"/>
  <c r="C120" i="5"/>
  <c r="Z119" i="5"/>
  <c r="Y119" i="5"/>
  <c r="X119" i="5"/>
  <c r="W119" i="5"/>
  <c r="V119" i="5"/>
  <c r="U119" i="5"/>
  <c r="S119" i="5"/>
  <c r="Q119" i="5"/>
  <c r="G119" i="5"/>
  <c r="C119" i="5"/>
  <c r="Z118" i="5"/>
  <c r="Y118" i="5"/>
  <c r="X118" i="5"/>
  <c r="W118" i="5"/>
  <c r="V118" i="5"/>
  <c r="U118" i="5"/>
  <c r="S118" i="5"/>
  <c r="Q118" i="5"/>
  <c r="G118" i="5"/>
  <c r="C118" i="5"/>
  <c r="Z117" i="5"/>
  <c r="Y117" i="5"/>
  <c r="X117" i="5"/>
  <c r="W117" i="5"/>
  <c r="V117" i="5"/>
  <c r="U117" i="5"/>
  <c r="S117" i="5"/>
  <c r="Q117" i="5"/>
  <c r="G117" i="5"/>
  <c r="C117" i="5"/>
  <c r="Z116" i="5"/>
  <c r="Y116" i="5"/>
  <c r="X116" i="5"/>
  <c r="W116" i="5"/>
  <c r="V116" i="5"/>
  <c r="U116" i="5"/>
  <c r="S116" i="5"/>
  <c r="Q116" i="5"/>
  <c r="G116" i="5"/>
  <c r="C116" i="5"/>
  <c r="Z115" i="5"/>
  <c r="Y115" i="5"/>
  <c r="X115" i="5"/>
  <c r="W115" i="5"/>
  <c r="V115" i="5"/>
  <c r="U115" i="5"/>
  <c r="S115" i="5"/>
  <c r="Q115" i="5"/>
  <c r="G115" i="5"/>
  <c r="C115" i="5"/>
  <c r="Z114" i="5"/>
  <c r="Y114" i="5"/>
  <c r="X114" i="5"/>
  <c r="W114" i="5"/>
  <c r="V114" i="5"/>
  <c r="U114" i="5"/>
  <c r="S114" i="5"/>
  <c r="Q114" i="5"/>
  <c r="G114" i="5"/>
  <c r="C114" i="5"/>
  <c r="Z113" i="5"/>
  <c r="Y113" i="5"/>
  <c r="X113" i="5"/>
  <c r="W113" i="5"/>
  <c r="V113" i="5"/>
  <c r="U113" i="5"/>
  <c r="S113" i="5"/>
  <c r="Q113" i="5"/>
  <c r="G113" i="5"/>
  <c r="C113" i="5"/>
  <c r="Z112" i="5"/>
  <c r="Y112" i="5"/>
  <c r="X112" i="5"/>
  <c r="W112" i="5"/>
  <c r="V112" i="5"/>
  <c r="U112" i="5"/>
  <c r="S112" i="5"/>
  <c r="Q112" i="5"/>
  <c r="G112" i="5"/>
  <c r="C112" i="5"/>
  <c r="Z111" i="5"/>
  <c r="Y111" i="5"/>
  <c r="X111" i="5"/>
  <c r="W111" i="5"/>
  <c r="V111" i="5"/>
  <c r="U111" i="5"/>
  <c r="S111" i="5"/>
  <c r="Q111" i="5"/>
  <c r="G111" i="5"/>
  <c r="C111" i="5"/>
  <c r="Z110" i="5"/>
  <c r="Y110" i="5"/>
  <c r="X110" i="5"/>
  <c r="W110" i="5"/>
  <c r="V110" i="5"/>
  <c r="U110" i="5"/>
  <c r="S110" i="5"/>
  <c r="Q110" i="5"/>
  <c r="G110" i="5"/>
  <c r="C110" i="5"/>
  <c r="Z109" i="5"/>
  <c r="Y109" i="5"/>
  <c r="X109" i="5"/>
  <c r="W109" i="5"/>
  <c r="V109" i="5"/>
  <c r="U109" i="5"/>
  <c r="S109" i="5"/>
  <c r="Q109" i="5"/>
  <c r="G109" i="5"/>
  <c r="C109" i="5"/>
  <c r="Z108" i="5"/>
  <c r="Y108" i="5"/>
  <c r="X108" i="5"/>
  <c r="W108" i="5"/>
  <c r="V108" i="5"/>
  <c r="U108" i="5"/>
  <c r="S108" i="5"/>
  <c r="Q108" i="5"/>
  <c r="G108" i="5"/>
  <c r="C108" i="5"/>
  <c r="Z107" i="5"/>
  <c r="Y107" i="5"/>
  <c r="X107" i="5"/>
  <c r="W107" i="5"/>
  <c r="V107" i="5"/>
  <c r="U107" i="5"/>
  <c r="S107" i="5"/>
  <c r="Q107" i="5"/>
  <c r="G107" i="5"/>
  <c r="C107" i="5"/>
  <c r="Z106" i="5"/>
  <c r="Y106" i="5"/>
  <c r="X106" i="5"/>
  <c r="W106" i="5"/>
  <c r="V106" i="5"/>
  <c r="U106" i="5"/>
  <c r="S106" i="5"/>
  <c r="Q106" i="5"/>
  <c r="G106" i="5"/>
  <c r="C106" i="5"/>
  <c r="Z105" i="5"/>
  <c r="Y105" i="5"/>
  <c r="X105" i="5"/>
  <c r="W105" i="5"/>
  <c r="V105" i="5"/>
  <c r="U105" i="5"/>
  <c r="S105" i="5"/>
  <c r="Q105" i="5"/>
  <c r="G105" i="5"/>
  <c r="C105" i="5"/>
  <c r="Z104" i="5"/>
  <c r="Y104" i="5"/>
  <c r="X104" i="5"/>
  <c r="W104" i="5"/>
  <c r="V104" i="5"/>
  <c r="U104" i="5"/>
  <c r="S104" i="5"/>
  <c r="Q104" i="5"/>
  <c r="G104" i="5"/>
  <c r="C104" i="5"/>
  <c r="Z103" i="5"/>
  <c r="Y103" i="5"/>
  <c r="X103" i="5"/>
  <c r="W103" i="5"/>
  <c r="V103" i="5"/>
  <c r="U103" i="5"/>
  <c r="S103" i="5"/>
  <c r="Q103" i="5"/>
  <c r="G103" i="5"/>
  <c r="C103" i="5"/>
  <c r="Z102" i="5"/>
  <c r="Y102" i="5"/>
  <c r="X102" i="5"/>
  <c r="W102" i="5"/>
  <c r="V102" i="5"/>
  <c r="U102" i="5"/>
  <c r="S102" i="5"/>
  <c r="Q102" i="5"/>
  <c r="G102" i="5"/>
  <c r="C102" i="5"/>
  <c r="Z101" i="5"/>
  <c r="Y101" i="5"/>
  <c r="X101" i="5"/>
  <c r="W101" i="5"/>
  <c r="V101" i="5"/>
  <c r="U101" i="5"/>
  <c r="S101" i="5"/>
  <c r="Q101" i="5"/>
  <c r="G101" i="5"/>
  <c r="C101" i="5"/>
  <c r="Z100" i="5"/>
  <c r="Y100" i="5"/>
  <c r="X100" i="5"/>
  <c r="W100" i="5"/>
  <c r="V100" i="5"/>
  <c r="U100" i="5"/>
  <c r="S100" i="5"/>
  <c r="Q100" i="5"/>
  <c r="G100" i="5"/>
  <c r="C100" i="5"/>
  <c r="Z99" i="5"/>
  <c r="Y99" i="5"/>
  <c r="X99" i="5"/>
  <c r="W99" i="5"/>
  <c r="V99" i="5"/>
  <c r="U99" i="5"/>
  <c r="S99" i="5"/>
  <c r="Q99" i="5"/>
  <c r="G99" i="5"/>
  <c r="C99" i="5"/>
  <c r="Z98" i="5"/>
  <c r="Y98" i="5"/>
  <c r="X98" i="5"/>
  <c r="W98" i="5"/>
  <c r="V98" i="5"/>
  <c r="U98" i="5"/>
  <c r="S98" i="5"/>
  <c r="Q98" i="5"/>
  <c r="G98" i="5"/>
  <c r="C98" i="5"/>
  <c r="Z97" i="5"/>
  <c r="Y97" i="5"/>
  <c r="X97" i="5"/>
  <c r="W97" i="5"/>
  <c r="V97" i="5"/>
  <c r="U97" i="5"/>
  <c r="S97" i="5"/>
  <c r="Q97" i="5"/>
  <c r="G97" i="5"/>
  <c r="C97" i="5"/>
  <c r="Z96" i="5"/>
  <c r="Y96" i="5"/>
  <c r="X96" i="5"/>
  <c r="W96" i="5"/>
  <c r="V96" i="5"/>
  <c r="U96" i="5"/>
  <c r="S96" i="5"/>
  <c r="Q96" i="5"/>
  <c r="G96" i="5"/>
  <c r="C96" i="5"/>
  <c r="Z95" i="5"/>
  <c r="Y95" i="5"/>
  <c r="X95" i="5"/>
  <c r="W95" i="5"/>
  <c r="V95" i="5"/>
  <c r="U95" i="5"/>
  <c r="S95" i="5"/>
  <c r="Q95" i="5"/>
  <c r="G95" i="5"/>
  <c r="C95" i="5"/>
  <c r="Z94" i="5"/>
  <c r="Y94" i="5"/>
  <c r="X94" i="5"/>
  <c r="W94" i="5"/>
  <c r="V94" i="5"/>
  <c r="U94" i="5"/>
  <c r="S94" i="5"/>
  <c r="Q94" i="5"/>
  <c r="G94" i="5"/>
  <c r="C94" i="5"/>
  <c r="AE93" i="5"/>
  <c r="AD93" i="5"/>
  <c r="Z93" i="5"/>
  <c r="Y93" i="5"/>
  <c r="X93" i="5"/>
  <c r="W93" i="5"/>
  <c r="V93" i="5"/>
  <c r="U93" i="5"/>
  <c r="S93" i="5"/>
  <c r="Q93" i="5"/>
  <c r="G93" i="5"/>
  <c r="C93" i="5"/>
  <c r="AE92" i="5"/>
  <c r="AD92" i="5"/>
  <c r="Z92" i="5"/>
  <c r="Y92" i="5"/>
  <c r="X92" i="5"/>
  <c r="W92" i="5"/>
  <c r="V92" i="5"/>
  <c r="U92" i="5"/>
  <c r="S92" i="5"/>
  <c r="Q92" i="5"/>
  <c r="G92" i="5"/>
  <c r="C92" i="5"/>
  <c r="AE91" i="5"/>
  <c r="AD91" i="5"/>
  <c r="Z91" i="5"/>
  <c r="Y91" i="5"/>
  <c r="X91" i="5"/>
  <c r="W91" i="5"/>
  <c r="V91" i="5"/>
  <c r="U91" i="5"/>
  <c r="S91" i="5"/>
  <c r="Q91" i="5"/>
  <c r="G91" i="5"/>
  <c r="C91" i="5"/>
  <c r="AE90" i="5"/>
  <c r="AD90" i="5"/>
  <c r="Z90" i="5"/>
  <c r="Y90" i="5"/>
  <c r="X90" i="5"/>
  <c r="W90" i="5"/>
  <c r="V90" i="5"/>
  <c r="U90" i="5"/>
  <c r="S90" i="5"/>
  <c r="Q90" i="5"/>
  <c r="G90" i="5"/>
  <c r="C90" i="5"/>
  <c r="AE89" i="5"/>
  <c r="AD89" i="5"/>
  <c r="Z89" i="5"/>
  <c r="Y89" i="5"/>
  <c r="X89" i="5"/>
  <c r="W89" i="5"/>
  <c r="V89" i="5"/>
  <c r="U89" i="5"/>
  <c r="S89" i="5"/>
  <c r="Q89" i="5"/>
  <c r="G89" i="5"/>
  <c r="C89" i="5"/>
  <c r="AE88" i="5"/>
  <c r="AD88" i="5"/>
  <c r="Z88" i="5"/>
  <c r="Y88" i="5"/>
  <c r="X88" i="5"/>
  <c r="W88" i="5"/>
  <c r="V88" i="5"/>
  <c r="U88" i="5"/>
  <c r="S88" i="5"/>
  <c r="Q88" i="5"/>
  <c r="G88" i="5"/>
  <c r="C88" i="5"/>
  <c r="AE87" i="5"/>
  <c r="AD87" i="5"/>
  <c r="Z87" i="5"/>
  <c r="Y87" i="5"/>
  <c r="X87" i="5"/>
  <c r="W87" i="5"/>
  <c r="V87" i="5"/>
  <c r="U87" i="5"/>
  <c r="S87" i="5"/>
  <c r="Q87" i="5"/>
  <c r="G87" i="5"/>
  <c r="C87" i="5"/>
  <c r="AE86" i="5"/>
  <c r="AD86" i="5"/>
  <c r="Z86" i="5"/>
  <c r="Y86" i="5"/>
  <c r="X86" i="5"/>
  <c r="W86" i="5"/>
  <c r="V86" i="5"/>
  <c r="U86" i="5"/>
  <c r="S86" i="5"/>
  <c r="Q86" i="5"/>
  <c r="G86" i="5"/>
  <c r="C86" i="5"/>
  <c r="AE85" i="5"/>
  <c r="AD85" i="5"/>
  <c r="Z85" i="5"/>
  <c r="Y85" i="5"/>
  <c r="X85" i="5"/>
  <c r="W85" i="5"/>
  <c r="V85" i="5"/>
  <c r="U85" i="5"/>
  <c r="S85" i="5"/>
  <c r="Q85" i="5"/>
  <c r="G85" i="5"/>
  <c r="C85" i="5"/>
  <c r="AE84" i="5"/>
  <c r="AD84" i="5"/>
  <c r="Z84" i="5"/>
  <c r="Y84" i="5"/>
  <c r="X84" i="5"/>
  <c r="W84" i="5"/>
  <c r="V84" i="5"/>
  <c r="U84" i="5"/>
  <c r="S84" i="5"/>
  <c r="Q84" i="5"/>
  <c r="G84" i="5"/>
  <c r="C84" i="5"/>
  <c r="AE83" i="5"/>
  <c r="AD83" i="5"/>
  <c r="Z83" i="5"/>
  <c r="Y83" i="5"/>
  <c r="X83" i="5"/>
  <c r="W83" i="5"/>
  <c r="V83" i="5"/>
  <c r="U83" i="5"/>
  <c r="S83" i="5"/>
  <c r="Q83" i="5"/>
  <c r="G83" i="5"/>
  <c r="C83" i="5"/>
  <c r="AE82" i="5"/>
  <c r="AD82" i="5"/>
  <c r="Z82" i="5"/>
  <c r="Y82" i="5"/>
  <c r="X82" i="5"/>
  <c r="W82" i="5"/>
  <c r="V82" i="5"/>
  <c r="U82" i="5"/>
  <c r="S82" i="5"/>
  <c r="Q82" i="5"/>
  <c r="G82" i="5"/>
  <c r="C82" i="5"/>
  <c r="AE81" i="5"/>
  <c r="AD81" i="5"/>
  <c r="Z81" i="5"/>
  <c r="Y81" i="5"/>
  <c r="X81" i="5"/>
  <c r="W81" i="5"/>
  <c r="V81" i="5"/>
  <c r="U81" i="5"/>
  <c r="S81" i="5"/>
  <c r="Q81" i="5"/>
  <c r="G81" i="5"/>
  <c r="C81" i="5"/>
  <c r="AE80" i="5"/>
  <c r="AD80" i="5"/>
  <c r="Z80" i="5"/>
  <c r="Y80" i="5"/>
  <c r="X80" i="5"/>
  <c r="W80" i="5"/>
  <c r="V80" i="5"/>
  <c r="U80" i="5"/>
  <c r="S80" i="5"/>
  <c r="Q80" i="5"/>
  <c r="G80" i="5"/>
  <c r="C80" i="5"/>
  <c r="AE79" i="5"/>
  <c r="AD79" i="5"/>
  <c r="Z79" i="5"/>
  <c r="Y79" i="5"/>
  <c r="X79" i="5"/>
  <c r="W79" i="5"/>
  <c r="V79" i="5"/>
  <c r="U79" i="5"/>
  <c r="S79" i="5"/>
  <c r="Q79" i="5"/>
  <c r="G79" i="5"/>
  <c r="C79" i="5"/>
  <c r="AE78" i="5"/>
  <c r="AD78" i="5"/>
  <c r="Z78" i="5"/>
  <c r="Y78" i="5"/>
  <c r="X78" i="5"/>
  <c r="W78" i="5"/>
  <c r="V78" i="5"/>
  <c r="U78" i="5"/>
  <c r="S78" i="5"/>
  <c r="Q78" i="5"/>
  <c r="G78" i="5"/>
  <c r="C78" i="5"/>
  <c r="AE77" i="5"/>
  <c r="AD77" i="5"/>
  <c r="Z77" i="5"/>
  <c r="Y77" i="5"/>
  <c r="X77" i="5"/>
  <c r="W77" i="5"/>
  <c r="V77" i="5"/>
  <c r="U77" i="5"/>
  <c r="S77" i="5"/>
  <c r="Q77" i="5"/>
  <c r="G77" i="5"/>
  <c r="C77" i="5"/>
  <c r="AE76" i="5"/>
  <c r="AD76" i="5"/>
  <c r="Z76" i="5"/>
  <c r="Y76" i="5"/>
  <c r="X76" i="5"/>
  <c r="W76" i="5"/>
  <c r="V76" i="5"/>
  <c r="U76" i="5"/>
  <c r="S76" i="5"/>
  <c r="Q76" i="5"/>
  <c r="G76" i="5"/>
  <c r="C76" i="5"/>
  <c r="AE75" i="5"/>
  <c r="AD75" i="5"/>
  <c r="Z75" i="5"/>
  <c r="Y75" i="5"/>
  <c r="X75" i="5"/>
  <c r="W75" i="5"/>
  <c r="V75" i="5"/>
  <c r="U75" i="5"/>
  <c r="S75" i="5"/>
  <c r="Q75" i="5"/>
  <c r="G75" i="5"/>
  <c r="C75" i="5"/>
  <c r="AE74" i="5"/>
  <c r="AD74" i="5"/>
  <c r="Z74" i="5"/>
  <c r="Y74" i="5"/>
  <c r="X74" i="5"/>
  <c r="W74" i="5"/>
  <c r="V74" i="5"/>
  <c r="U74" i="5"/>
  <c r="S74" i="5"/>
  <c r="Q74" i="5"/>
  <c r="G74" i="5"/>
  <c r="C74" i="5"/>
  <c r="AE73" i="5"/>
  <c r="AD73" i="5"/>
  <c r="Z73" i="5"/>
  <c r="Y73" i="5"/>
  <c r="X73" i="5"/>
  <c r="W73" i="5"/>
  <c r="V73" i="5"/>
  <c r="U73" i="5"/>
  <c r="S73" i="5"/>
  <c r="Q73" i="5"/>
  <c r="G73" i="5"/>
  <c r="C73" i="5"/>
  <c r="AE72" i="5"/>
  <c r="AD72" i="5"/>
  <c r="Z72" i="5"/>
  <c r="Y72" i="5"/>
  <c r="X72" i="5"/>
  <c r="W72" i="5"/>
  <c r="V72" i="5"/>
  <c r="U72" i="5"/>
  <c r="S72" i="5"/>
  <c r="Q72" i="5"/>
  <c r="G72" i="5"/>
  <c r="C72" i="5"/>
  <c r="AE71" i="5"/>
  <c r="AD71" i="5"/>
  <c r="Z71" i="5"/>
  <c r="Y71" i="5"/>
  <c r="X71" i="5"/>
  <c r="W71" i="5"/>
  <c r="V71" i="5"/>
  <c r="U71" i="5"/>
  <c r="S71" i="5"/>
  <c r="Q71" i="5"/>
  <c r="G71" i="5"/>
  <c r="C71" i="5"/>
  <c r="AE70" i="5"/>
  <c r="AD70" i="5"/>
  <c r="Z70" i="5"/>
  <c r="Y70" i="5"/>
  <c r="X70" i="5"/>
  <c r="W70" i="5"/>
  <c r="V70" i="5"/>
  <c r="U70" i="5"/>
  <c r="S70" i="5"/>
  <c r="Q70" i="5"/>
  <c r="G70" i="5"/>
  <c r="C70" i="5"/>
  <c r="AE69" i="5"/>
  <c r="AD69" i="5"/>
  <c r="Z69" i="5"/>
  <c r="Y69" i="5"/>
  <c r="X69" i="5"/>
  <c r="W69" i="5"/>
  <c r="V69" i="5"/>
  <c r="U69" i="5"/>
  <c r="S69" i="5"/>
  <c r="Q69" i="5"/>
  <c r="G69" i="5"/>
  <c r="C69" i="5"/>
  <c r="AE68" i="5"/>
  <c r="AD68" i="5"/>
  <c r="Z68" i="5"/>
  <c r="Y68" i="5"/>
  <c r="X68" i="5"/>
  <c r="W68" i="5"/>
  <c r="V68" i="5"/>
  <c r="U68" i="5"/>
  <c r="S68" i="5"/>
  <c r="Q68" i="5"/>
  <c r="G68" i="5"/>
  <c r="C68" i="5"/>
  <c r="AE67" i="5"/>
  <c r="AD67" i="5"/>
  <c r="Z67" i="5"/>
  <c r="Y67" i="5"/>
  <c r="X67" i="5"/>
  <c r="W67" i="5"/>
  <c r="V67" i="5"/>
  <c r="U67" i="5"/>
  <c r="S67" i="5"/>
  <c r="Q67" i="5"/>
  <c r="G67" i="5"/>
  <c r="C67" i="5"/>
  <c r="AE66" i="5"/>
  <c r="AD66" i="5"/>
  <c r="Z66" i="5"/>
  <c r="Y66" i="5"/>
  <c r="X66" i="5"/>
  <c r="W66" i="5"/>
  <c r="V66" i="5"/>
  <c r="U66" i="5"/>
  <c r="S66" i="5"/>
  <c r="Q66" i="5"/>
  <c r="G66" i="5"/>
  <c r="C66" i="5"/>
  <c r="AE65" i="5"/>
  <c r="AD65" i="5"/>
  <c r="Z65" i="5"/>
  <c r="Y65" i="5"/>
  <c r="X65" i="5"/>
  <c r="W65" i="5"/>
  <c r="V65" i="5"/>
  <c r="U65" i="5"/>
  <c r="S65" i="5"/>
  <c r="Q65" i="5"/>
  <c r="G65" i="5"/>
  <c r="C65" i="5"/>
  <c r="AE64" i="5"/>
  <c r="AD64" i="5"/>
  <c r="Z64" i="5"/>
  <c r="Y64" i="5"/>
  <c r="X64" i="5"/>
  <c r="W64" i="5"/>
  <c r="V64" i="5"/>
  <c r="U64" i="5"/>
  <c r="S64" i="5"/>
  <c r="Q64" i="5"/>
  <c r="G64" i="5"/>
  <c r="C64" i="5"/>
  <c r="AE63" i="5"/>
  <c r="AD63" i="5"/>
  <c r="Z63" i="5"/>
  <c r="Y63" i="5"/>
  <c r="X63" i="5"/>
  <c r="W63" i="5"/>
  <c r="V63" i="5"/>
  <c r="U63" i="5"/>
  <c r="S63" i="5"/>
  <c r="Q63" i="5"/>
  <c r="G63" i="5"/>
  <c r="C63" i="5"/>
  <c r="AE62" i="5"/>
  <c r="AD62" i="5"/>
  <c r="Z62" i="5"/>
  <c r="Y62" i="5"/>
  <c r="X62" i="5"/>
  <c r="W62" i="5"/>
  <c r="V62" i="5"/>
  <c r="U62" i="5"/>
  <c r="S62" i="5"/>
  <c r="Q62" i="5"/>
  <c r="G62" i="5"/>
  <c r="C62" i="5"/>
  <c r="AE61" i="5"/>
  <c r="AD61" i="5"/>
  <c r="Z61" i="5"/>
  <c r="Y61" i="5"/>
  <c r="X61" i="5"/>
  <c r="W61" i="5"/>
  <c r="V61" i="5"/>
  <c r="U61" i="5"/>
  <c r="S61" i="5"/>
  <c r="Q61" i="5"/>
  <c r="G61" i="5"/>
  <c r="C61" i="5"/>
  <c r="AE60" i="5"/>
  <c r="AD60" i="5"/>
  <c r="Z60" i="5"/>
  <c r="Y60" i="5"/>
  <c r="X60" i="5"/>
  <c r="W60" i="5"/>
  <c r="V60" i="5"/>
  <c r="U60" i="5"/>
  <c r="S60" i="5"/>
  <c r="Q60" i="5"/>
  <c r="G60" i="5"/>
  <c r="C60" i="5"/>
  <c r="AE59" i="5"/>
  <c r="AD59" i="5"/>
  <c r="Z59" i="5"/>
  <c r="Y59" i="5"/>
  <c r="X59" i="5"/>
  <c r="W59" i="5"/>
  <c r="V59" i="5"/>
  <c r="U59" i="5"/>
  <c r="S59" i="5"/>
  <c r="Q59" i="5"/>
  <c r="G59" i="5"/>
  <c r="C59" i="5"/>
  <c r="AF58" i="5"/>
  <c r="AE58" i="5"/>
  <c r="AD58" i="5"/>
  <c r="Z58" i="5"/>
  <c r="Y58" i="5"/>
  <c r="X58" i="5"/>
  <c r="W58" i="5"/>
  <c r="V58" i="5"/>
  <c r="U58" i="5"/>
  <c r="S58" i="5"/>
  <c r="Q58" i="5"/>
  <c r="G58" i="5"/>
  <c r="C58" i="5"/>
  <c r="AF57" i="5"/>
  <c r="AE57" i="5"/>
  <c r="AD57" i="5"/>
  <c r="Z57" i="5"/>
  <c r="Y57" i="5"/>
  <c r="X57" i="5"/>
  <c r="W57" i="5"/>
  <c r="V57" i="5"/>
  <c r="U57" i="5"/>
  <c r="S57" i="5"/>
  <c r="Q57" i="5"/>
  <c r="G57" i="5"/>
  <c r="C57" i="5"/>
  <c r="AE56" i="5"/>
  <c r="AD56" i="5"/>
  <c r="Z56" i="5"/>
  <c r="Y56" i="5"/>
  <c r="X56" i="5"/>
  <c r="W56" i="5"/>
  <c r="V56" i="5"/>
  <c r="U56" i="5"/>
  <c r="S56" i="5"/>
  <c r="Q56" i="5"/>
  <c r="G56" i="5"/>
  <c r="C56" i="5"/>
  <c r="AE55" i="5"/>
  <c r="AD55" i="5"/>
  <c r="Z55" i="5"/>
  <c r="Y55" i="5"/>
  <c r="X55" i="5"/>
  <c r="W55" i="5"/>
  <c r="V55" i="5"/>
  <c r="U55" i="5"/>
  <c r="S55" i="5"/>
  <c r="Q55" i="5"/>
  <c r="G55" i="5"/>
  <c r="C55" i="5"/>
  <c r="AE54" i="5"/>
  <c r="AD54" i="5"/>
  <c r="Z54" i="5"/>
  <c r="Y54" i="5"/>
  <c r="X54" i="5"/>
  <c r="W54" i="5"/>
  <c r="V54" i="5"/>
  <c r="U54" i="5"/>
  <c r="S54" i="5"/>
  <c r="Q54" i="5"/>
  <c r="G54" i="5"/>
  <c r="C54" i="5"/>
  <c r="AE53" i="5"/>
  <c r="AD53" i="5"/>
  <c r="Z53" i="5"/>
  <c r="Y53" i="5"/>
  <c r="X53" i="5"/>
  <c r="W53" i="5"/>
  <c r="V53" i="5"/>
  <c r="U53" i="5"/>
  <c r="S53" i="5"/>
  <c r="Q53" i="5"/>
  <c r="G53" i="5"/>
  <c r="C53" i="5"/>
  <c r="AE52" i="5"/>
  <c r="AD52" i="5"/>
  <c r="Z52" i="5"/>
  <c r="Y52" i="5"/>
  <c r="X52" i="5"/>
  <c r="W52" i="5"/>
  <c r="V52" i="5"/>
  <c r="U52" i="5"/>
  <c r="S52" i="5"/>
  <c r="Q52" i="5"/>
  <c r="G52" i="5"/>
  <c r="C52" i="5"/>
  <c r="AE51" i="5"/>
  <c r="AD51" i="5"/>
  <c r="Z51" i="5"/>
  <c r="Y51" i="5"/>
  <c r="X51" i="5"/>
  <c r="W51" i="5"/>
  <c r="V51" i="5"/>
  <c r="U51" i="5"/>
  <c r="S51" i="5"/>
  <c r="Q51" i="5"/>
  <c r="G51" i="5"/>
  <c r="C51" i="5"/>
  <c r="AE50" i="5"/>
  <c r="AD50" i="5"/>
  <c r="Z50" i="5"/>
  <c r="Y50" i="5"/>
  <c r="X50" i="5"/>
  <c r="W50" i="5"/>
  <c r="V50" i="5"/>
  <c r="U50" i="5"/>
  <c r="S50" i="5"/>
  <c r="Q50" i="5"/>
  <c r="G50" i="5"/>
  <c r="C50" i="5"/>
  <c r="AE49" i="5"/>
  <c r="AD49" i="5"/>
  <c r="Z49" i="5"/>
  <c r="Y49" i="5"/>
  <c r="X49" i="5"/>
  <c r="W49" i="5"/>
  <c r="V49" i="5"/>
  <c r="U49" i="5"/>
  <c r="S49" i="5"/>
  <c r="Q49" i="5"/>
  <c r="G49" i="5"/>
  <c r="C49" i="5"/>
  <c r="AE48" i="5"/>
  <c r="AD48" i="5"/>
  <c r="Z48" i="5"/>
  <c r="Y48" i="5"/>
  <c r="X48" i="5"/>
  <c r="W48" i="5"/>
  <c r="V48" i="5"/>
  <c r="U48" i="5"/>
  <c r="S48" i="5"/>
  <c r="Q48" i="5"/>
  <c r="G48" i="5"/>
  <c r="C48" i="5"/>
  <c r="AE47" i="5"/>
  <c r="AD47" i="5"/>
  <c r="Z47" i="5"/>
  <c r="Y47" i="5"/>
  <c r="X47" i="5"/>
  <c r="W47" i="5"/>
  <c r="V47" i="5"/>
  <c r="U47" i="5"/>
  <c r="S47" i="5"/>
  <c r="Q47" i="5"/>
  <c r="G47" i="5"/>
  <c r="C47" i="5"/>
  <c r="AE46" i="5"/>
  <c r="AD46" i="5"/>
  <c r="Z46" i="5"/>
  <c r="Y46" i="5"/>
  <c r="X46" i="5"/>
  <c r="W46" i="5"/>
  <c r="V46" i="5"/>
  <c r="U46" i="5"/>
  <c r="S46" i="5"/>
  <c r="Q46" i="5"/>
  <c r="G46" i="5"/>
  <c r="C46" i="5"/>
  <c r="AE45" i="5"/>
  <c r="AD45" i="5"/>
  <c r="Z45" i="5"/>
  <c r="Y45" i="5"/>
  <c r="X45" i="5"/>
  <c r="W45" i="5"/>
  <c r="V45" i="5"/>
  <c r="U45" i="5"/>
  <c r="S45" i="5"/>
  <c r="Q45" i="5"/>
  <c r="G45" i="5"/>
  <c r="C45" i="5"/>
  <c r="Z44" i="5"/>
  <c r="Y44" i="5"/>
  <c r="X44" i="5"/>
  <c r="W44" i="5"/>
  <c r="V44" i="5"/>
  <c r="U44" i="5"/>
  <c r="S44" i="5"/>
  <c r="Q44" i="5"/>
  <c r="G44" i="5"/>
  <c r="C44" i="5"/>
  <c r="AF43" i="5"/>
  <c r="AE43" i="5"/>
  <c r="Z43" i="5"/>
  <c r="Y43" i="5"/>
  <c r="X43" i="5"/>
  <c r="W43" i="5"/>
  <c r="V43" i="5"/>
  <c r="U43" i="5"/>
  <c r="S43" i="5"/>
  <c r="Q43" i="5"/>
  <c r="G43" i="5"/>
  <c r="C43" i="5"/>
  <c r="AF42" i="5"/>
  <c r="AE42" i="5"/>
  <c r="Z42" i="5"/>
  <c r="Y42" i="5"/>
  <c r="X42" i="5"/>
  <c r="W42" i="5"/>
  <c r="V42" i="5"/>
  <c r="U42" i="5"/>
  <c r="S42" i="5"/>
  <c r="Q42" i="5"/>
  <c r="G42" i="5"/>
  <c r="C42" i="5"/>
  <c r="AF41" i="5"/>
  <c r="AE41" i="5"/>
  <c r="Z41" i="5"/>
  <c r="Y41" i="5"/>
  <c r="X41" i="5"/>
  <c r="W41" i="5"/>
  <c r="V41" i="5"/>
  <c r="U41" i="5"/>
  <c r="S41" i="5"/>
  <c r="Q41" i="5"/>
  <c r="G41" i="5"/>
  <c r="C41" i="5"/>
  <c r="AE40" i="5"/>
  <c r="AD40" i="5"/>
  <c r="Z40" i="5"/>
  <c r="Y40" i="5"/>
  <c r="X40" i="5"/>
  <c r="W40" i="5"/>
  <c r="V40" i="5"/>
  <c r="U40" i="5"/>
  <c r="S40" i="5"/>
  <c r="Q40" i="5"/>
  <c r="G40" i="5"/>
  <c r="C40" i="5"/>
  <c r="AF39" i="5"/>
  <c r="AE39" i="5"/>
  <c r="AD39" i="5"/>
  <c r="Z39" i="5"/>
  <c r="Y39" i="5"/>
  <c r="X39" i="5"/>
  <c r="W39" i="5"/>
  <c r="V39" i="5"/>
  <c r="U39" i="5"/>
  <c r="S39" i="5"/>
  <c r="Q39" i="5"/>
  <c r="G39" i="5"/>
  <c r="C39" i="5"/>
  <c r="AE38" i="5"/>
  <c r="AD38" i="5"/>
  <c r="Z38" i="5"/>
  <c r="Y38" i="5"/>
  <c r="X38" i="5"/>
  <c r="W38" i="5"/>
  <c r="V38" i="5"/>
  <c r="U38" i="5"/>
  <c r="S38" i="5"/>
  <c r="Q38" i="5"/>
  <c r="G38" i="5"/>
  <c r="C38" i="5"/>
  <c r="AF37" i="5"/>
  <c r="AE37" i="5"/>
  <c r="Z37" i="5"/>
  <c r="Y37" i="5"/>
  <c r="X37" i="5"/>
  <c r="W37" i="5"/>
  <c r="V37" i="5"/>
  <c r="U37" i="5"/>
  <c r="S37" i="5"/>
  <c r="Q37" i="5"/>
  <c r="G37" i="5"/>
  <c r="C37" i="5"/>
  <c r="AF36" i="5"/>
  <c r="AE36" i="5"/>
  <c r="Z36" i="5"/>
  <c r="Y36" i="5"/>
  <c r="X36" i="5"/>
  <c r="W36" i="5"/>
  <c r="V36" i="5"/>
  <c r="U36" i="5"/>
  <c r="S36" i="5"/>
  <c r="Q36" i="5"/>
  <c r="G36" i="5"/>
  <c r="C36" i="5"/>
  <c r="AF35" i="5"/>
  <c r="AE35" i="5"/>
  <c r="Z35" i="5"/>
  <c r="Y35" i="5"/>
  <c r="X35" i="5"/>
  <c r="W35" i="5"/>
  <c r="V35" i="5"/>
  <c r="U35" i="5"/>
  <c r="S35" i="5"/>
  <c r="Q35" i="5"/>
  <c r="G35" i="5"/>
  <c r="C35" i="5"/>
  <c r="AF34" i="5"/>
  <c r="AE34" i="5"/>
  <c r="Z34" i="5"/>
  <c r="Y34" i="5"/>
  <c r="X34" i="5"/>
  <c r="W34" i="5"/>
  <c r="V34" i="5"/>
  <c r="U34" i="5"/>
  <c r="S34" i="5"/>
  <c r="Q34" i="5"/>
  <c r="G34" i="5"/>
  <c r="C34" i="5"/>
  <c r="AF33" i="5"/>
  <c r="AE33" i="5"/>
  <c r="Z33" i="5"/>
  <c r="Y33" i="5"/>
  <c r="X33" i="5"/>
  <c r="W33" i="5"/>
  <c r="V33" i="5"/>
  <c r="U33" i="5"/>
  <c r="S33" i="5"/>
  <c r="Q33" i="5"/>
  <c r="G33" i="5"/>
  <c r="C33" i="5"/>
  <c r="AF32" i="5"/>
  <c r="AE32" i="5"/>
  <c r="Z32" i="5"/>
  <c r="Y32" i="5"/>
  <c r="X32" i="5"/>
  <c r="W32" i="5"/>
  <c r="V32" i="5"/>
  <c r="U32" i="5"/>
  <c r="S32" i="5"/>
  <c r="Q32" i="5"/>
  <c r="G32" i="5"/>
  <c r="C32" i="5"/>
  <c r="AE31" i="5"/>
  <c r="AD31" i="5"/>
  <c r="Z31" i="5"/>
  <c r="Y31" i="5"/>
  <c r="X31" i="5"/>
  <c r="W31" i="5"/>
  <c r="V31" i="5"/>
  <c r="U31" i="5"/>
  <c r="S31" i="5"/>
  <c r="Q31" i="5"/>
  <c r="G31" i="5"/>
  <c r="C31" i="5"/>
  <c r="AE30" i="5"/>
  <c r="AD30" i="5"/>
  <c r="Z30" i="5"/>
  <c r="Y30" i="5"/>
  <c r="X30" i="5"/>
  <c r="W30" i="5"/>
  <c r="V30" i="5"/>
  <c r="U30" i="5"/>
  <c r="S30" i="5"/>
  <c r="Q30" i="5"/>
  <c r="G30" i="5"/>
  <c r="C30" i="5"/>
  <c r="AF29" i="5"/>
  <c r="AE29" i="5"/>
  <c r="Z29" i="5"/>
  <c r="Y29" i="5"/>
  <c r="X29" i="5"/>
  <c r="W29" i="5"/>
  <c r="V29" i="5"/>
  <c r="U29" i="5"/>
  <c r="S29" i="5"/>
  <c r="Q29" i="5"/>
  <c r="G29" i="5"/>
  <c r="C29" i="5"/>
  <c r="AE28" i="5"/>
  <c r="AD28" i="5"/>
  <c r="Z28" i="5"/>
  <c r="Y28" i="5"/>
  <c r="X28" i="5"/>
  <c r="W28" i="5"/>
  <c r="V28" i="5"/>
  <c r="U28" i="5"/>
  <c r="S28" i="5"/>
  <c r="Q28" i="5"/>
  <c r="G28" i="5"/>
  <c r="C28" i="5"/>
  <c r="AE27" i="5"/>
  <c r="AD27" i="5"/>
  <c r="Z27" i="5"/>
  <c r="Y27" i="5"/>
  <c r="X27" i="5"/>
  <c r="W27" i="5"/>
  <c r="V27" i="5"/>
  <c r="U27" i="5"/>
  <c r="S27" i="5"/>
  <c r="Q27" i="5"/>
  <c r="G27" i="5"/>
  <c r="C27" i="5"/>
  <c r="AE26" i="5"/>
  <c r="AD26" i="5"/>
  <c r="Z26" i="5"/>
  <c r="Y26" i="5"/>
  <c r="X26" i="5"/>
  <c r="W26" i="5"/>
  <c r="V26" i="5"/>
  <c r="U26" i="5"/>
  <c r="S26" i="5"/>
  <c r="Q26" i="5"/>
  <c r="G26" i="5"/>
  <c r="C26" i="5"/>
  <c r="AF25" i="5"/>
  <c r="AE25" i="5"/>
  <c r="Z25" i="5"/>
  <c r="Y25" i="5"/>
  <c r="X25" i="5"/>
  <c r="W25" i="5"/>
  <c r="V25" i="5"/>
  <c r="U25" i="5"/>
  <c r="S25" i="5"/>
  <c r="Q25" i="5"/>
  <c r="G25" i="5"/>
  <c r="C25" i="5"/>
  <c r="AE24" i="5"/>
  <c r="AD24" i="5"/>
  <c r="Z24" i="5"/>
  <c r="Y24" i="5"/>
  <c r="X24" i="5"/>
  <c r="W24" i="5"/>
  <c r="V24" i="5"/>
  <c r="U24" i="5"/>
  <c r="S24" i="5"/>
  <c r="Q24" i="5"/>
  <c r="G24" i="5"/>
  <c r="C24" i="5"/>
  <c r="AF23" i="5"/>
  <c r="AE23" i="5"/>
  <c r="Z23" i="5"/>
  <c r="Y23" i="5"/>
  <c r="X23" i="5"/>
  <c r="W23" i="5"/>
  <c r="V23" i="5"/>
  <c r="U23" i="5"/>
  <c r="S23" i="5"/>
  <c r="Q23" i="5"/>
  <c r="G23" i="5"/>
  <c r="C23" i="5"/>
  <c r="AE22" i="5"/>
  <c r="Z22" i="5"/>
  <c r="Y22" i="5"/>
  <c r="X22" i="5"/>
  <c r="W22" i="5"/>
  <c r="V22" i="5"/>
  <c r="U22" i="5"/>
  <c r="S22" i="5"/>
  <c r="Q22" i="5"/>
  <c r="G22" i="5"/>
  <c r="C22" i="5"/>
  <c r="AE21" i="5"/>
  <c r="Z21" i="5"/>
  <c r="Y21" i="5"/>
  <c r="X21" i="5"/>
  <c r="W21" i="5"/>
  <c r="V21" i="5"/>
  <c r="U21" i="5"/>
  <c r="S21" i="5"/>
  <c r="Q21" i="5"/>
  <c r="G21" i="5"/>
  <c r="C21" i="5"/>
  <c r="AE20" i="5"/>
  <c r="Z20" i="5"/>
  <c r="Y20" i="5"/>
  <c r="X20" i="5"/>
  <c r="W20" i="5"/>
  <c r="V20" i="5"/>
  <c r="U20" i="5"/>
  <c r="S20" i="5"/>
  <c r="Q20" i="5"/>
  <c r="G20" i="5"/>
  <c r="C20" i="5"/>
  <c r="AF19" i="5"/>
  <c r="AE19" i="5"/>
  <c r="Z19" i="5"/>
  <c r="Y19" i="5"/>
  <c r="X19" i="5"/>
  <c r="W19" i="5"/>
  <c r="V19" i="5"/>
  <c r="U19" i="5"/>
  <c r="S19" i="5"/>
  <c r="Q19" i="5"/>
  <c r="G19" i="5"/>
  <c r="C19" i="5"/>
  <c r="AF18" i="5"/>
  <c r="AE18" i="5"/>
  <c r="Z18" i="5"/>
  <c r="Y18" i="5"/>
  <c r="X18" i="5"/>
  <c r="W18" i="5"/>
  <c r="V18" i="5"/>
  <c r="U18" i="5"/>
  <c r="S18" i="5"/>
  <c r="Q18" i="5"/>
  <c r="G18" i="5"/>
  <c r="C18" i="5"/>
  <c r="AE17" i="5"/>
  <c r="Z17" i="5"/>
  <c r="Y17" i="5"/>
  <c r="X17" i="5"/>
  <c r="W17" i="5"/>
  <c r="V17" i="5"/>
  <c r="U17" i="5"/>
  <c r="S17" i="5"/>
  <c r="Q17" i="5"/>
  <c r="G17" i="5"/>
  <c r="C17" i="5"/>
  <c r="AF16" i="5"/>
  <c r="AE16" i="5"/>
  <c r="Z16" i="5"/>
  <c r="Y16" i="5"/>
  <c r="X16" i="5"/>
  <c r="W16" i="5"/>
  <c r="V16" i="5"/>
  <c r="U16" i="5"/>
  <c r="S16" i="5"/>
  <c r="Q16" i="5"/>
  <c r="G16" i="5"/>
  <c r="C16" i="5"/>
  <c r="AF15" i="5"/>
  <c r="AE15" i="5"/>
  <c r="Z15" i="5"/>
  <c r="Y15" i="5"/>
  <c r="X15" i="5"/>
  <c r="W15" i="5"/>
  <c r="V15" i="5"/>
  <c r="U15" i="5"/>
  <c r="S15" i="5"/>
  <c r="Q15" i="5"/>
  <c r="G15" i="5"/>
  <c r="C15" i="5"/>
  <c r="AF14" i="5"/>
  <c r="AE14" i="5"/>
  <c r="AD14" i="5"/>
  <c r="Z14" i="5"/>
  <c r="Y14" i="5"/>
  <c r="X14" i="5"/>
  <c r="W14" i="5"/>
  <c r="V14" i="5"/>
  <c r="U14" i="5"/>
  <c r="S14" i="5"/>
  <c r="Q14" i="5"/>
  <c r="G14" i="5"/>
  <c r="C14" i="5"/>
  <c r="AF13" i="5"/>
  <c r="AE13" i="5"/>
  <c r="Z13" i="5"/>
  <c r="Y13" i="5"/>
  <c r="X13" i="5"/>
  <c r="W13" i="5"/>
  <c r="V13" i="5"/>
  <c r="U13" i="5"/>
  <c r="S13" i="5"/>
  <c r="Q13" i="5"/>
  <c r="G13" i="5"/>
  <c r="C13" i="5"/>
  <c r="AF12" i="5"/>
  <c r="AE12" i="5"/>
  <c r="AD12" i="5"/>
  <c r="Z12" i="5"/>
  <c r="Y12" i="5"/>
  <c r="X12" i="5"/>
  <c r="W12" i="5"/>
  <c r="V12" i="5"/>
  <c r="U12" i="5"/>
  <c r="S12" i="5"/>
  <c r="Q12" i="5"/>
  <c r="G12" i="5"/>
  <c r="C12" i="5"/>
  <c r="AF11" i="5"/>
  <c r="AE11" i="5"/>
  <c r="Z11" i="5"/>
  <c r="Y11" i="5"/>
  <c r="X11" i="5"/>
  <c r="W11" i="5"/>
  <c r="V11" i="5"/>
  <c r="U11" i="5"/>
  <c r="S11" i="5"/>
  <c r="Q11" i="5"/>
  <c r="G11" i="5"/>
  <c r="C11" i="5"/>
  <c r="AF10" i="5"/>
  <c r="AE10" i="5"/>
  <c r="Z10" i="5"/>
  <c r="Y10" i="5"/>
  <c r="X10" i="5"/>
  <c r="W10" i="5"/>
  <c r="V10" i="5"/>
  <c r="U10" i="5"/>
  <c r="S10" i="5"/>
  <c r="Q10" i="5"/>
  <c r="G10" i="5"/>
  <c r="C10" i="5"/>
  <c r="AF9" i="5"/>
  <c r="AE9" i="5"/>
  <c r="Z9" i="5"/>
  <c r="Y9" i="5"/>
  <c r="X9" i="5"/>
  <c r="W9" i="5"/>
  <c r="V9" i="5"/>
  <c r="U9" i="5"/>
  <c r="S9" i="5"/>
  <c r="Q9" i="5"/>
  <c r="G9" i="5"/>
  <c r="C9" i="5"/>
  <c r="AF8" i="5"/>
  <c r="AE8" i="5"/>
  <c r="Z8" i="5"/>
  <c r="Y8" i="5"/>
  <c r="X8" i="5"/>
  <c r="W8" i="5"/>
  <c r="V8" i="5"/>
  <c r="U8" i="5"/>
  <c r="S8" i="5"/>
  <c r="Q8" i="5"/>
  <c r="G8" i="5"/>
  <c r="C8" i="5"/>
  <c r="AF7" i="5"/>
  <c r="AE7" i="5"/>
  <c r="Z7" i="5"/>
  <c r="Y7" i="5"/>
  <c r="X7" i="5"/>
  <c r="W7" i="5"/>
  <c r="V7" i="5"/>
  <c r="U7" i="5"/>
  <c r="S7" i="5"/>
  <c r="Q7" i="5"/>
  <c r="G7" i="5"/>
  <c r="C7" i="5"/>
  <c r="AF6" i="5"/>
  <c r="AE6" i="5"/>
  <c r="Z6" i="5"/>
  <c r="Y6" i="5"/>
  <c r="X6" i="5"/>
  <c r="W6" i="5"/>
  <c r="V6" i="5"/>
  <c r="U6" i="5"/>
  <c r="S6" i="5"/>
  <c r="Q6" i="5"/>
  <c r="G6" i="5"/>
  <c r="C6" i="5"/>
  <c r="AF5" i="5"/>
  <c r="AE5" i="5"/>
  <c r="Z5" i="5"/>
  <c r="Y5" i="5"/>
  <c r="X5" i="5"/>
  <c r="W5" i="5"/>
  <c r="V5" i="5"/>
  <c r="U5" i="5"/>
  <c r="S5" i="5"/>
  <c r="Q5" i="5"/>
  <c r="G5" i="5"/>
  <c r="C5" i="5"/>
  <c r="AF4" i="5"/>
  <c r="AE4" i="5"/>
  <c r="Z4" i="5"/>
  <c r="Y4" i="5"/>
  <c r="X4" i="5"/>
  <c r="W4" i="5"/>
  <c r="V4" i="5"/>
  <c r="U4" i="5"/>
  <c r="S4" i="5"/>
  <c r="Q4" i="5"/>
  <c r="G4" i="5"/>
  <c r="C4" i="5"/>
  <c r="AF3" i="5"/>
  <c r="AE3" i="5"/>
  <c r="Z3" i="5"/>
  <c r="Y3" i="5"/>
  <c r="X3" i="5"/>
  <c r="W3" i="5"/>
  <c r="V3" i="5"/>
  <c r="U3" i="5"/>
  <c r="S3" i="5"/>
  <c r="Q3" i="5"/>
  <c r="G3" i="5"/>
  <c r="AO1484" i="6"/>
  <c r="AN1484" i="6"/>
  <c r="AM1484" i="6"/>
  <c r="AL1484" i="6"/>
  <c r="AK1484" i="6"/>
  <c r="AJ1484" i="6"/>
  <c r="AI1484" i="6"/>
  <c r="AH1484" i="6"/>
  <c r="AG1484" i="6"/>
  <c r="AF1484" i="6"/>
  <c r="AE1484" i="6"/>
  <c r="AD1484" i="6"/>
  <c r="Z1484" i="6"/>
  <c r="AA1484" i="6" s="1"/>
  <c r="X1484" i="6"/>
  <c r="V1484" i="6"/>
  <c r="T1484" i="6"/>
  <c r="R1484" i="6"/>
  <c r="P1484" i="6"/>
  <c r="N1484" i="6"/>
  <c r="L1484" i="6"/>
  <c r="J1484" i="6"/>
  <c r="H1484" i="6"/>
  <c r="F1484" i="6"/>
  <c r="B1484" i="6" a="1"/>
  <c r="B1484" i="6" s="1"/>
  <c r="AO1483" i="6"/>
  <c r="AN1483" i="6"/>
  <c r="AM1483" i="6"/>
  <c r="AL1483" i="6"/>
  <c r="AK1483" i="6"/>
  <c r="AJ1483" i="6"/>
  <c r="AI1483" i="6"/>
  <c r="AH1483" i="6"/>
  <c r="AG1483" i="6"/>
  <c r="AF1483" i="6"/>
  <c r="AE1483" i="6"/>
  <c r="AD1483" i="6"/>
  <c r="Z1483" i="6"/>
  <c r="AA1483" i="6" s="1"/>
  <c r="X1483" i="6"/>
  <c r="V1483" i="6"/>
  <c r="T1483" i="6"/>
  <c r="R1483" i="6"/>
  <c r="P1483" i="6"/>
  <c r="N1483" i="6"/>
  <c r="L1483" i="6"/>
  <c r="J1483" i="6"/>
  <c r="H1483" i="6"/>
  <c r="F1483" i="6"/>
  <c r="B1483" i="6" a="1"/>
  <c r="B1483" i="6" s="1"/>
  <c r="AO1482" i="6"/>
  <c r="AN1482" i="6"/>
  <c r="AM1482" i="6"/>
  <c r="AL1482" i="6"/>
  <c r="AK1482" i="6"/>
  <c r="AJ1482" i="6"/>
  <c r="AI1482" i="6"/>
  <c r="AH1482" i="6"/>
  <c r="AG1482" i="6"/>
  <c r="AF1482" i="6"/>
  <c r="AE1482" i="6"/>
  <c r="AD1482" i="6"/>
  <c r="Z1482" i="6"/>
  <c r="AA1482" i="6" s="1"/>
  <c r="X1482" i="6"/>
  <c r="V1482" i="6"/>
  <c r="T1482" i="6"/>
  <c r="R1482" i="6"/>
  <c r="P1482" i="6"/>
  <c r="N1482" i="6"/>
  <c r="L1482" i="6"/>
  <c r="J1482" i="6"/>
  <c r="H1482" i="6"/>
  <c r="F1482" i="6"/>
  <c r="B1482" i="6" a="1"/>
  <c r="B1482" i="6" s="1"/>
  <c r="AO1481" i="6"/>
  <c r="AN1481" i="6"/>
  <c r="AM1481" i="6"/>
  <c r="AL1481" i="6"/>
  <c r="AK1481" i="6"/>
  <c r="AJ1481" i="6"/>
  <c r="AI1481" i="6"/>
  <c r="AH1481" i="6"/>
  <c r="AG1481" i="6"/>
  <c r="AF1481" i="6"/>
  <c r="AE1481" i="6"/>
  <c r="AD1481" i="6"/>
  <c r="Z1481" i="6"/>
  <c r="AA1481" i="6" s="1"/>
  <c r="X1481" i="6"/>
  <c r="V1481" i="6"/>
  <c r="T1481" i="6"/>
  <c r="R1481" i="6"/>
  <c r="P1481" i="6"/>
  <c r="N1481" i="6"/>
  <c r="L1481" i="6"/>
  <c r="J1481" i="6"/>
  <c r="H1481" i="6"/>
  <c r="F1481" i="6"/>
  <c r="B1481" i="6" a="1"/>
  <c r="B1481" i="6" s="1"/>
  <c r="AO1480" i="6"/>
  <c r="AN1480" i="6"/>
  <c r="AM1480" i="6"/>
  <c r="AL1480" i="6"/>
  <c r="AK1480" i="6"/>
  <c r="AJ1480" i="6"/>
  <c r="AI1480" i="6"/>
  <c r="AH1480" i="6"/>
  <c r="AG1480" i="6"/>
  <c r="AF1480" i="6"/>
  <c r="AE1480" i="6"/>
  <c r="AD1480" i="6"/>
  <c r="Z1480" i="6"/>
  <c r="AA1480" i="6" s="1"/>
  <c r="X1480" i="6"/>
  <c r="V1480" i="6"/>
  <c r="T1480" i="6"/>
  <c r="R1480" i="6"/>
  <c r="P1480" i="6"/>
  <c r="N1480" i="6"/>
  <c r="L1480" i="6"/>
  <c r="J1480" i="6"/>
  <c r="H1480" i="6"/>
  <c r="F1480" i="6"/>
  <c r="B1480" i="6" a="1"/>
  <c r="B1480" i="6" s="1"/>
  <c r="Y1479" i="6"/>
  <c r="AO1436" i="6"/>
  <c r="AN1436" i="6"/>
  <c r="AM1436" i="6"/>
  <c r="AL1436" i="6"/>
  <c r="AK1436" i="6"/>
  <c r="AJ1436" i="6"/>
  <c r="AI1436" i="6"/>
  <c r="AH1436" i="6"/>
  <c r="AG1436" i="6"/>
  <c r="AF1436" i="6"/>
  <c r="AE1436" i="6"/>
  <c r="AD1436" i="6"/>
  <c r="Z1436" i="6"/>
  <c r="AA1436" i="6" s="1"/>
  <c r="X1436" i="6"/>
  <c r="V1436" i="6"/>
  <c r="T1436" i="6"/>
  <c r="R1436" i="6"/>
  <c r="P1436" i="6"/>
  <c r="N1436" i="6"/>
  <c r="L1436" i="6"/>
  <c r="J1436" i="6"/>
  <c r="H1436" i="6"/>
  <c r="F1436" i="6"/>
  <c r="E1436" i="6"/>
  <c r="B1436" i="6" a="1"/>
  <c r="B1436" i="6" s="1"/>
  <c r="AO1435" i="6"/>
  <c r="AN1435" i="6"/>
  <c r="AM1435" i="6"/>
  <c r="AL1435" i="6"/>
  <c r="AK1435" i="6"/>
  <c r="AJ1435" i="6"/>
  <c r="AI1435" i="6"/>
  <c r="AH1435" i="6"/>
  <c r="AG1435" i="6"/>
  <c r="AF1435" i="6"/>
  <c r="AE1435" i="6"/>
  <c r="AD1435" i="6"/>
  <c r="Z1435" i="6"/>
  <c r="AA1435" i="6" s="1"/>
  <c r="X1435" i="6"/>
  <c r="V1435" i="6"/>
  <c r="T1435" i="6"/>
  <c r="R1435" i="6"/>
  <c r="P1435" i="6"/>
  <c r="N1435" i="6"/>
  <c r="L1435" i="6"/>
  <c r="J1435" i="6"/>
  <c r="H1435" i="6"/>
  <c r="F1435" i="6"/>
  <c r="E1435" i="6"/>
  <c r="B1435" i="6" a="1"/>
  <c r="B1435" i="6" s="1"/>
  <c r="AO1434" i="6"/>
  <c r="AN1434" i="6"/>
  <c r="AM1434" i="6"/>
  <c r="AL1434" i="6"/>
  <c r="AK1434" i="6"/>
  <c r="AJ1434" i="6"/>
  <c r="AI1434" i="6"/>
  <c r="AH1434" i="6"/>
  <c r="AG1434" i="6"/>
  <c r="AF1434" i="6"/>
  <c r="AE1434" i="6"/>
  <c r="AD1434" i="6"/>
  <c r="Z1434" i="6"/>
  <c r="X1434" i="6"/>
  <c r="V1434" i="6"/>
  <c r="T1434" i="6"/>
  <c r="R1434" i="6"/>
  <c r="P1434" i="6"/>
  <c r="N1434" i="6"/>
  <c r="L1434" i="6"/>
  <c r="J1434" i="6"/>
  <c r="H1434" i="6"/>
  <c r="F1434" i="6"/>
  <c r="E1434" i="6"/>
  <c r="B1434" i="6" a="1"/>
  <c r="B1434" i="6" s="1"/>
  <c r="AO1433" i="6"/>
  <c r="AN1433" i="6"/>
  <c r="AM1433" i="6"/>
  <c r="AL1433" i="6"/>
  <c r="AK1433" i="6"/>
  <c r="AJ1433" i="6"/>
  <c r="AI1433" i="6"/>
  <c r="AH1433" i="6"/>
  <c r="AG1433" i="6"/>
  <c r="AF1433" i="6"/>
  <c r="AE1433" i="6"/>
  <c r="AD1433" i="6"/>
  <c r="Z1433" i="6"/>
  <c r="AA1433" i="6" s="1"/>
  <c r="X1433" i="6"/>
  <c r="V1433" i="6"/>
  <c r="T1433" i="6"/>
  <c r="R1433" i="6"/>
  <c r="P1433" i="6"/>
  <c r="N1433" i="6"/>
  <c r="L1433" i="6"/>
  <c r="J1433" i="6"/>
  <c r="H1433" i="6"/>
  <c r="F1433" i="6"/>
  <c r="E1433" i="6"/>
  <c r="B1433" i="6" a="1"/>
  <c r="B1433" i="6" s="1"/>
  <c r="AO1432" i="6"/>
  <c r="AN1432" i="6"/>
  <c r="AM1432" i="6"/>
  <c r="AL1432" i="6"/>
  <c r="AK1432" i="6"/>
  <c r="AJ1432" i="6"/>
  <c r="AI1432" i="6"/>
  <c r="AH1432" i="6"/>
  <c r="AG1432" i="6"/>
  <c r="AF1432" i="6"/>
  <c r="AE1432" i="6"/>
  <c r="AD1432" i="6"/>
  <c r="Z1432" i="6"/>
  <c r="X1432" i="6"/>
  <c r="V1432" i="6"/>
  <c r="T1432" i="6"/>
  <c r="R1432" i="6"/>
  <c r="P1432" i="6"/>
  <c r="N1432" i="6"/>
  <c r="L1432" i="6"/>
  <c r="J1432" i="6"/>
  <c r="H1432" i="6"/>
  <c r="F1432" i="6"/>
  <c r="E1432" i="6"/>
  <c r="B1432" i="6" a="1"/>
  <c r="B1432" i="6" s="1"/>
  <c r="Y1431" i="6"/>
  <c r="AO1430" i="6"/>
  <c r="AN1430" i="6"/>
  <c r="AM1430" i="6"/>
  <c r="AL1430" i="6"/>
  <c r="AK1430" i="6"/>
  <c r="AJ1430" i="6"/>
  <c r="AI1430" i="6"/>
  <c r="AH1430" i="6"/>
  <c r="AG1430" i="6"/>
  <c r="AF1430" i="6"/>
  <c r="AE1430" i="6"/>
  <c r="AD1430" i="6"/>
  <c r="Z1430" i="6"/>
  <c r="AA1430" i="6" s="1"/>
  <c r="X1430" i="6"/>
  <c r="V1430" i="6"/>
  <c r="T1430" i="6"/>
  <c r="R1430" i="6"/>
  <c r="P1430" i="6"/>
  <c r="N1430" i="6"/>
  <c r="L1430" i="6"/>
  <c r="J1430" i="6"/>
  <c r="H1430" i="6"/>
  <c r="F1430" i="6"/>
  <c r="E1430" i="6"/>
  <c r="B1430" i="6" a="1"/>
  <c r="B1430" i="6" s="1"/>
  <c r="AO1429" i="6"/>
  <c r="AN1429" i="6"/>
  <c r="AM1429" i="6"/>
  <c r="AL1429" i="6"/>
  <c r="AK1429" i="6"/>
  <c r="AJ1429" i="6"/>
  <c r="AI1429" i="6"/>
  <c r="AH1429" i="6"/>
  <c r="AG1429" i="6"/>
  <c r="AF1429" i="6"/>
  <c r="AE1429" i="6"/>
  <c r="AD1429" i="6"/>
  <c r="Z1429" i="6"/>
  <c r="AA1429" i="6" s="1"/>
  <c r="X1429" i="6"/>
  <c r="V1429" i="6"/>
  <c r="T1429" i="6"/>
  <c r="R1429" i="6"/>
  <c r="P1429" i="6"/>
  <c r="N1429" i="6"/>
  <c r="L1429" i="6"/>
  <c r="J1429" i="6"/>
  <c r="H1429" i="6"/>
  <c r="F1429" i="6"/>
  <c r="E1429" i="6"/>
  <c r="B1429" i="6" a="1"/>
  <c r="B1429" i="6" s="1"/>
  <c r="AO1428" i="6"/>
  <c r="AN1428" i="6"/>
  <c r="AM1428" i="6"/>
  <c r="AL1428" i="6"/>
  <c r="AK1428" i="6"/>
  <c r="AJ1428" i="6"/>
  <c r="AI1428" i="6"/>
  <c r="AH1428" i="6"/>
  <c r="AG1428" i="6"/>
  <c r="AF1428" i="6"/>
  <c r="AE1428" i="6"/>
  <c r="AD1428" i="6"/>
  <c r="Z1428" i="6"/>
  <c r="AA1428" i="6" s="1"/>
  <c r="X1428" i="6"/>
  <c r="V1428" i="6"/>
  <c r="T1428" i="6"/>
  <c r="R1428" i="6"/>
  <c r="P1428" i="6"/>
  <c r="N1428" i="6"/>
  <c r="L1428" i="6"/>
  <c r="J1428" i="6"/>
  <c r="H1428" i="6"/>
  <c r="F1428" i="6"/>
  <c r="E1428" i="6"/>
  <c r="B1428" i="6" a="1"/>
  <c r="B1428" i="6" s="1"/>
  <c r="AO1427" i="6"/>
  <c r="AN1427" i="6"/>
  <c r="AM1427" i="6"/>
  <c r="AL1427" i="6"/>
  <c r="AK1427" i="6"/>
  <c r="AJ1427" i="6"/>
  <c r="AI1427" i="6"/>
  <c r="AH1427" i="6"/>
  <c r="AG1427" i="6"/>
  <c r="AF1427" i="6"/>
  <c r="AE1427" i="6"/>
  <c r="AD1427" i="6"/>
  <c r="Z1427" i="6"/>
  <c r="AA1427" i="6" s="1"/>
  <c r="X1427" i="6"/>
  <c r="V1427" i="6"/>
  <c r="T1427" i="6"/>
  <c r="R1427" i="6"/>
  <c r="P1427" i="6"/>
  <c r="N1427" i="6"/>
  <c r="L1427" i="6"/>
  <c r="J1427" i="6"/>
  <c r="H1427" i="6"/>
  <c r="F1427" i="6"/>
  <c r="E1427" i="6"/>
  <c r="B1427" i="6" a="1"/>
  <c r="B1427" i="6" s="1"/>
  <c r="AO1426" i="6"/>
  <c r="AN1426" i="6"/>
  <c r="AM1426" i="6"/>
  <c r="AL1426" i="6"/>
  <c r="AK1426" i="6"/>
  <c r="AJ1426" i="6"/>
  <c r="AI1426" i="6"/>
  <c r="AH1426" i="6"/>
  <c r="AG1426" i="6"/>
  <c r="AF1426" i="6"/>
  <c r="AE1426" i="6"/>
  <c r="AD1426" i="6"/>
  <c r="Z1426" i="6"/>
  <c r="AA1426" i="6" s="1"/>
  <c r="X1426" i="6"/>
  <c r="V1426" i="6"/>
  <c r="T1426" i="6"/>
  <c r="R1426" i="6"/>
  <c r="P1426" i="6"/>
  <c r="N1426" i="6"/>
  <c r="L1426" i="6"/>
  <c r="J1426" i="6"/>
  <c r="H1426" i="6"/>
  <c r="F1426" i="6"/>
  <c r="E1426" i="6"/>
  <c r="B1426" i="6" a="1"/>
  <c r="B1426" i="6" s="1"/>
  <c r="Y1425" i="6"/>
  <c r="AO1424" i="6"/>
  <c r="AN1424" i="6"/>
  <c r="AM1424" i="6"/>
  <c r="AL1424" i="6"/>
  <c r="AK1424" i="6"/>
  <c r="AJ1424" i="6"/>
  <c r="AI1424" i="6"/>
  <c r="AH1424" i="6"/>
  <c r="AG1424" i="6"/>
  <c r="AF1424" i="6"/>
  <c r="AE1424" i="6"/>
  <c r="AD1424" i="6"/>
  <c r="Z1424" i="6"/>
  <c r="AA1424" i="6" s="1"/>
  <c r="X1424" i="6"/>
  <c r="V1424" i="6"/>
  <c r="T1424" i="6"/>
  <c r="R1424" i="6"/>
  <c r="P1424" i="6"/>
  <c r="N1424" i="6"/>
  <c r="L1424" i="6"/>
  <c r="J1424" i="6"/>
  <c r="H1424" i="6"/>
  <c r="F1424" i="6"/>
  <c r="E1424" i="6"/>
  <c r="B1424" i="6" a="1"/>
  <c r="B1424" i="6" s="1"/>
  <c r="AO1423" i="6"/>
  <c r="AN1423" i="6"/>
  <c r="AM1423" i="6"/>
  <c r="AL1423" i="6"/>
  <c r="AK1423" i="6"/>
  <c r="AJ1423" i="6"/>
  <c r="AI1423" i="6"/>
  <c r="AH1423" i="6"/>
  <c r="AG1423" i="6"/>
  <c r="AF1423" i="6"/>
  <c r="AE1423" i="6"/>
  <c r="AD1423" i="6"/>
  <c r="Z1423" i="6"/>
  <c r="AA1423" i="6" s="1"/>
  <c r="X1423" i="6"/>
  <c r="V1423" i="6"/>
  <c r="T1423" i="6"/>
  <c r="R1423" i="6"/>
  <c r="P1423" i="6"/>
  <c r="N1423" i="6"/>
  <c r="L1423" i="6"/>
  <c r="J1423" i="6"/>
  <c r="H1423" i="6"/>
  <c r="F1423" i="6"/>
  <c r="E1423" i="6"/>
  <c r="B1423" i="6" a="1"/>
  <c r="B1423" i="6" s="1"/>
  <c r="AO1422" i="6"/>
  <c r="AN1422" i="6"/>
  <c r="AM1422" i="6"/>
  <c r="AL1422" i="6"/>
  <c r="AK1422" i="6"/>
  <c r="AJ1422" i="6"/>
  <c r="AI1422" i="6"/>
  <c r="AH1422" i="6"/>
  <c r="AG1422" i="6"/>
  <c r="AF1422" i="6"/>
  <c r="AE1422" i="6"/>
  <c r="AD1422" i="6"/>
  <c r="Z1422" i="6"/>
  <c r="AA1422" i="6" s="1"/>
  <c r="X1422" i="6"/>
  <c r="V1422" i="6"/>
  <c r="T1422" i="6"/>
  <c r="R1422" i="6"/>
  <c r="P1422" i="6"/>
  <c r="N1422" i="6"/>
  <c r="L1422" i="6"/>
  <c r="J1422" i="6"/>
  <c r="H1422" i="6"/>
  <c r="F1422" i="6"/>
  <c r="E1422" i="6"/>
  <c r="B1422" i="6" a="1"/>
  <c r="B1422" i="6" s="1"/>
  <c r="AO1421" i="6"/>
  <c r="AN1421" i="6"/>
  <c r="AM1421" i="6"/>
  <c r="AL1421" i="6"/>
  <c r="AK1421" i="6"/>
  <c r="AJ1421" i="6"/>
  <c r="AI1421" i="6"/>
  <c r="AH1421" i="6"/>
  <c r="AG1421" i="6"/>
  <c r="AF1421" i="6"/>
  <c r="AE1421" i="6"/>
  <c r="AD1421" i="6"/>
  <c r="Z1421" i="6"/>
  <c r="AA1421" i="6" s="1"/>
  <c r="X1421" i="6"/>
  <c r="V1421" i="6"/>
  <c r="T1421" i="6"/>
  <c r="R1421" i="6"/>
  <c r="P1421" i="6"/>
  <c r="N1421" i="6"/>
  <c r="L1421" i="6"/>
  <c r="J1421" i="6"/>
  <c r="H1421" i="6"/>
  <c r="F1421" i="6"/>
  <c r="E1421" i="6"/>
  <c r="B1421" i="6" a="1"/>
  <c r="B1421" i="6" s="1"/>
  <c r="AO1420" i="6"/>
  <c r="AN1420" i="6"/>
  <c r="AM1420" i="6"/>
  <c r="AL1420" i="6"/>
  <c r="AK1420" i="6"/>
  <c r="AJ1420" i="6"/>
  <c r="AI1420" i="6"/>
  <c r="AH1420" i="6"/>
  <c r="AG1420" i="6"/>
  <c r="AF1420" i="6"/>
  <c r="AE1420" i="6"/>
  <c r="AD1420" i="6"/>
  <c r="Z1420" i="6"/>
  <c r="X1420" i="6"/>
  <c r="V1420" i="6"/>
  <c r="T1420" i="6"/>
  <c r="R1420" i="6"/>
  <c r="P1420" i="6"/>
  <c r="N1420" i="6"/>
  <c r="L1420" i="6"/>
  <c r="J1420" i="6"/>
  <c r="H1420" i="6"/>
  <c r="F1420" i="6"/>
  <c r="E1420" i="6"/>
  <c r="B1420" i="6" a="1"/>
  <c r="B1420" i="6" s="1"/>
  <c r="Y1419" i="6"/>
  <c r="AO1418" i="6"/>
  <c r="AN1418" i="6"/>
  <c r="AM1418" i="6"/>
  <c r="AL1418" i="6"/>
  <c r="AK1418" i="6"/>
  <c r="AJ1418" i="6"/>
  <c r="AI1418" i="6"/>
  <c r="AH1418" i="6"/>
  <c r="AG1418" i="6"/>
  <c r="AF1418" i="6"/>
  <c r="AE1418" i="6"/>
  <c r="AD1418" i="6"/>
  <c r="Z1418" i="6"/>
  <c r="AA1418" i="6" s="1"/>
  <c r="X1418" i="6"/>
  <c r="V1418" i="6"/>
  <c r="T1418" i="6"/>
  <c r="R1418" i="6"/>
  <c r="P1418" i="6"/>
  <c r="N1418" i="6"/>
  <c r="L1418" i="6"/>
  <c r="J1418" i="6"/>
  <c r="H1418" i="6"/>
  <c r="F1418" i="6"/>
  <c r="E1418" i="6"/>
  <c r="B1418" i="6" a="1"/>
  <c r="B1418" i="6" s="1"/>
  <c r="AO1417" i="6"/>
  <c r="AN1417" i="6"/>
  <c r="AM1417" i="6"/>
  <c r="AL1417" i="6"/>
  <c r="AK1417" i="6"/>
  <c r="AJ1417" i="6"/>
  <c r="AI1417" i="6"/>
  <c r="AH1417" i="6"/>
  <c r="AG1417" i="6"/>
  <c r="AF1417" i="6"/>
  <c r="AE1417" i="6"/>
  <c r="AD1417" i="6"/>
  <c r="Z1417" i="6"/>
  <c r="AA1417" i="6" s="1"/>
  <c r="X1417" i="6"/>
  <c r="V1417" i="6"/>
  <c r="T1417" i="6"/>
  <c r="R1417" i="6"/>
  <c r="P1417" i="6"/>
  <c r="N1417" i="6"/>
  <c r="L1417" i="6"/>
  <c r="J1417" i="6"/>
  <c r="H1417" i="6"/>
  <c r="F1417" i="6"/>
  <c r="E1417" i="6"/>
  <c r="B1417" i="6" a="1"/>
  <c r="B1417" i="6" s="1"/>
  <c r="AO1416" i="6"/>
  <c r="AN1416" i="6"/>
  <c r="AM1416" i="6"/>
  <c r="AL1416" i="6"/>
  <c r="AK1416" i="6"/>
  <c r="AJ1416" i="6"/>
  <c r="AI1416" i="6"/>
  <c r="AH1416" i="6"/>
  <c r="AG1416" i="6"/>
  <c r="AF1416" i="6"/>
  <c r="AE1416" i="6"/>
  <c r="AD1416" i="6"/>
  <c r="Z1416" i="6"/>
  <c r="AA1416" i="6" s="1"/>
  <c r="X1416" i="6"/>
  <c r="V1416" i="6"/>
  <c r="T1416" i="6"/>
  <c r="R1416" i="6"/>
  <c r="P1416" i="6"/>
  <c r="N1416" i="6"/>
  <c r="L1416" i="6"/>
  <c r="J1416" i="6"/>
  <c r="H1416" i="6"/>
  <c r="F1416" i="6"/>
  <c r="E1416" i="6"/>
  <c r="B1416" i="6" a="1"/>
  <c r="B1416" i="6" s="1"/>
  <c r="AO1415" i="6"/>
  <c r="AN1415" i="6"/>
  <c r="AM1415" i="6"/>
  <c r="AL1415" i="6"/>
  <c r="AK1415" i="6"/>
  <c r="AJ1415" i="6"/>
  <c r="AI1415" i="6"/>
  <c r="AH1415" i="6"/>
  <c r="AG1415" i="6"/>
  <c r="AF1415" i="6"/>
  <c r="AE1415" i="6"/>
  <c r="AD1415" i="6"/>
  <c r="Z1415" i="6"/>
  <c r="AA1415" i="6" s="1"/>
  <c r="X1415" i="6"/>
  <c r="V1415" i="6"/>
  <c r="T1415" i="6"/>
  <c r="R1415" i="6"/>
  <c r="P1415" i="6"/>
  <c r="N1415" i="6"/>
  <c r="L1415" i="6"/>
  <c r="J1415" i="6"/>
  <c r="H1415" i="6"/>
  <c r="F1415" i="6"/>
  <c r="E1415" i="6"/>
  <c r="B1415" i="6" a="1"/>
  <c r="B1415" i="6" s="1"/>
  <c r="AO1414" i="6"/>
  <c r="AN1414" i="6"/>
  <c r="AM1414" i="6"/>
  <c r="AL1414" i="6"/>
  <c r="AK1414" i="6"/>
  <c r="AJ1414" i="6"/>
  <c r="AI1414" i="6"/>
  <c r="AH1414" i="6"/>
  <c r="AG1414" i="6"/>
  <c r="AF1414" i="6"/>
  <c r="AE1414" i="6"/>
  <c r="AD1414" i="6"/>
  <c r="Z1414" i="6"/>
  <c r="AA1414" i="6" s="1"/>
  <c r="X1414" i="6"/>
  <c r="V1414" i="6"/>
  <c r="T1414" i="6"/>
  <c r="R1414" i="6"/>
  <c r="P1414" i="6"/>
  <c r="N1414" i="6"/>
  <c r="L1414" i="6"/>
  <c r="J1414" i="6"/>
  <c r="H1414" i="6"/>
  <c r="F1414" i="6"/>
  <c r="E1414" i="6"/>
  <c r="B1414" i="6" a="1"/>
  <c r="B1414" i="6" s="1"/>
  <c r="Y1413" i="6"/>
  <c r="AO1412" i="6"/>
  <c r="AN1412" i="6"/>
  <c r="AM1412" i="6"/>
  <c r="AL1412" i="6"/>
  <c r="AK1412" i="6"/>
  <c r="AJ1412" i="6"/>
  <c r="AI1412" i="6"/>
  <c r="AH1412" i="6"/>
  <c r="AG1412" i="6"/>
  <c r="AF1412" i="6"/>
  <c r="AE1412" i="6"/>
  <c r="AD1412" i="6"/>
  <c r="Z1412" i="6"/>
  <c r="AA1412" i="6" s="1"/>
  <c r="X1412" i="6"/>
  <c r="V1412" i="6"/>
  <c r="T1412" i="6"/>
  <c r="R1412" i="6"/>
  <c r="P1412" i="6"/>
  <c r="N1412" i="6"/>
  <c r="L1412" i="6"/>
  <c r="J1412" i="6"/>
  <c r="H1412" i="6"/>
  <c r="F1412" i="6"/>
  <c r="E1412" i="6"/>
  <c r="B1412" i="6" a="1"/>
  <c r="B1412" i="6" s="1"/>
  <c r="AO1411" i="6"/>
  <c r="AN1411" i="6"/>
  <c r="AM1411" i="6"/>
  <c r="AL1411" i="6"/>
  <c r="AK1411" i="6"/>
  <c r="AJ1411" i="6"/>
  <c r="AI1411" i="6"/>
  <c r="AH1411" i="6"/>
  <c r="AG1411" i="6"/>
  <c r="AF1411" i="6"/>
  <c r="AE1411" i="6"/>
  <c r="AD1411" i="6"/>
  <c r="Z1411" i="6"/>
  <c r="AA1411" i="6" s="1"/>
  <c r="X1411" i="6"/>
  <c r="V1411" i="6"/>
  <c r="T1411" i="6"/>
  <c r="R1411" i="6"/>
  <c r="P1411" i="6"/>
  <c r="N1411" i="6"/>
  <c r="L1411" i="6"/>
  <c r="J1411" i="6"/>
  <c r="H1411" i="6"/>
  <c r="F1411" i="6"/>
  <c r="E1411" i="6"/>
  <c r="B1411" i="6" a="1"/>
  <c r="B1411" i="6" s="1"/>
  <c r="AO1410" i="6"/>
  <c r="AN1410" i="6"/>
  <c r="AM1410" i="6"/>
  <c r="AL1410" i="6"/>
  <c r="AK1410" i="6"/>
  <c r="AJ1410" i="6"/>
  <c r="AI1410" i="6"/>
  <c r="AH1410" i="6"/>
  <c r="AG1410" i="6"/>
  <c r="AF1410" i="6"/>
  <c r="AE1410" i="6"/>
  <c r="AD1410" i="6"/>
  <c r="Z1410" i="6"/>
  <c r="AA1410" i="6" s="1"/>
  <c r="X1410" i="6"/>
  <c r="V1410" i="6"/>
  <c r="T1410" i="6"/>
  <c r="R1410" i="6"/>
  <c r="P1410" i="6"/>
  <c r="N1410" i="6"/>
  <c r="L1410" i="6"/>
  <c r="J1410" i="6"/>
  <c r="H1410" i="6"/>
  <c r="F1410" i="6"/>
  <c r="E1410" i="6"/>
  <c r="B1410" i="6" a="1"/>
  <c r="B1410" i="6" s="1"/>
  <c r="AO1409" i="6"/>
  <c r="AN1409" i="6"/>
  <c r="AM1409" i="6"/>
  <c r="AL1409" i="6"/>
  <c r="AK1409" i="6"/>
  <c r="AJ1409" i="6"/>
  <c r="AI1409" i="6"/>
  <c r="AH1409" i="6"/>
  <c r="AG1409" i="6"/>
  <c r="AF1409" i="6"/>
  <c r="AE1409" i="6"/>
  <c r="AD1409" i="6"/>
  <c r="Z1409" i="6"/>
  <c r="AA1409" i="6" s="1"/>
  <c r="X1409" i="6"/>
  <c r="V1409" i="6"/>
  <c r="T1409" i="6"/>
  <c r="R1409" i="6"/>
  <c r="P1409" i="6"/>
  <c r="N1409" i="6"/>
  <c r="L1409" i="6"/>
  <c r="J1409" i="6"/>
  <c r="H1409" i="6"/>
  <c r="F1409" i="6"/>
  <c r="E1409" i="6"/>
  <c r="B1409" i="6" a="1"/>
  <c r="B1409" i="6" s="1"/>
  <c r="AO1408" i="6"/>
  <c r="AN1408" i="6"/>
  <c r="AM1408" i="6"/>
  <c r="AL1408" i="6"/>
  <c r="AK1408" i="6"/>
  <c r="AJ1408" i="6"/>
  <c r="AI1408" i="6"/>
  <c r="AH1408" i="6"/>
  <c r="AG1408" i="6"/>
  <c r="AF1408" i="6"/>
  <c r="AE1408" i="6"/>
  <c r="AD1408" i="6"/>
  <c r="Z1408" i="6"/>
  <c r="X1408" i="6"/>
  <c r="V1408" i="6"/>
  <c r="T1408" i="6"/>
  <c r="R1408" i="6"/>
  <c r="P1408" i="6"/>
  <c r="N1408" i="6"/>
  <c r="L1408" i="6"/>
  <c r="J1408" i="6"/>
  <c r="H1408" i="6"/>
  <c r="F1408" i="6"/>
  <c r="E1408" i="6"/>
  <c r="B1408" i="6" a="1"/>
  <c r="B1408" i="6" s="1"/>
  <c r="Y1407" i="6"/>
  <c r="AO1406" i="6"/>
  <c r="AN1406" i="6"/>
  <c r="AM1406" i="6"/>
  <c r="AL1406" i="6"/>
  <c r="AK1406" i="6"/>
  <c r="AJ1406" i="6"/>
  <c r="AI1406" i="6"/>
  <c r="AH1406" i="6"/>
  <c r="AG1406" i="6"/>
  <c r="AF1406" i="6"/>
  <c r="AE1406" i="6"/>
  <c r="AD1406" i="6"/>
  <c r="Z1406" i="6"/>
  <c r="AA1406" i="6" s="1"/>
  <c r="X1406" i="6"/>
  <c r="V1406" i="6"/>
  <c r="T1406" i="6"/>
  <c r="R1406" i="6"/>
  <c r="P1406" i="6"/>
  <c r="N1406" i="6"/>
  <c r="L1406" i="6"/>
  <c r="J1406" i="6"/>
  <c r="H1406" i="6"/>
  <c r="F1406" i="6"/>
  <c r="E1406" i="6"/>
  <c r="B1406" i="6" a="1"/>
  <c r="B1406" i="6" s="1"/>
  <c r="AO1405" i="6"/>
  <c r="AN1405" i="6"/>
  <c r="AM1405" i="6"/>
  <c r="AL1405" i="6"/>
  <c r="AK1405" i="6"/>
  <c r="AJ1405" i="6"/>
  <c r="AI1405" i="6"/>
  <c r="AH1405" i="6"/>
  <c r="AG1405" i="6"/>
  <c r="AF1405" i="6"/>
  <c r="AE1405" i="6"/>
  <c r="AD1405" i="6"/>
  <c r="Z1405" i="6"/>
  <c r="AA1405" i="6" s="1"/>
  <c r="X1405" i="6"/>
  <c r="V1405" i="6"/>
  <c r="T1405" i="6"/>
  <c r="R1405" i="6"/>
  <c r="P1405" i="6"/>
  <c r="N1405" i="6"/>
  <c r="L1405" i="6"/>
  <c r="J1405" i="6"/>
  <c r="H1405" i="6"/>
  <c r="F1405" i="6"/>
  <c r="E1405" i="6"/>
  <c r="B1405" i="6" a="1"/>
  <c r="B1405" i="6" s="1"/>
  <c r="AO1404" i="6"/>
  <c r="AN1404" i="6"/>
  <c r="AM1404" i="6"/>
  <c r="AL1404" i="6"/>
  <c r="AK1404" i="6"/>
  <c r="AJ1404" i="6"/>
  <c r="AI1404" i="6"/>
  <c r="AH1404" i="6"/>
  <c r="AG1404" i="6"/>
  <c r="AF1404" i="6"/>
  <c r="AE1404" i="6"/>
  <c r="AD1404" i="6"/>
  <c r="Z1404" i="6"/>
  <c r="AA1404" i="6" s="1"/>
  <c r="X1404" i="6"/>
  <c r="V1404" i="6"/>
  <c r="T1404" i="6"/>
  <c r="R1404" i="6"/>
  <c r="P1404" i="6"/>
  <c r="N1404" i="6"/>
  <c r="L1404" i="6"/>
  <c r="J1404" i="6"/>
  <c r="H1404" i="6"/>
  <c r="F1404" i="6"/>
  <c r="E1404" i="6"/>
  <c r="B1404" i="6" a="1"/>
  <c r="B1404" i="6" s="1"/>
  <c r="AO1403" i="6"/>
  <c r="AN1403" i="6"/>
  <c r="AM1403" i="6"/>
  <c r="AL1403" i="6"/>
  <c r="AK1403" i="6"/>
  <c r="AJ1403" i="6"/>
  <c r="AI1403" i="6"/>
  <c r="AH1403" i="6"/>
  <c r="AG1403" i="6"/>
  <c r="AF1403" i="6"/>
  <c r="AE1403" i="6"/>
  <c r="AD1403" i="6"/>
  <c r="Z1403" i="6"/>
  <c r="AA1403" i="6" s="1"/>
  <c r="X1403" i="6"/>
  <c r="V1403" i="6"/>
  <c r="T1403" i="6"/>
  <c r="R1403" i="6"/>
  <c r="P1403" i="6"/>
  <c r="N1403" i="6"/>
  <c r="L1403" i="6"/>
  <c r="J1403" i="6"/>
  <c r="H1403" i="6"/>
  <c r="F1403" i="6"/>
  <c r="E1403" i="6"/>
  <c r="B1403" i="6" a="1"/>
  <c r="B1403" i="6" s="1"/>
  <c r="AO1402" i="6"/>
  <c r="AN1402" i="6"/>
  <c r="AM1402" i="6"/>
  <c r="AL1402" i="6"/>
  <c r="AK1402" i="6"/>
  <c r="AJ1402" i="6"/>
  <c r="AI1402" i="6"/>
  <c r="AH1402" i="6"/>
  <c r="AG1402" i="6"/>
  <c r="AF1402" i="6"/>
  <c r="AE1402" i="6"/>
  <c r="AD1402" i="6"/>
  <c r="Z1402" i="6"/>
  <c r="AA1402" i="6" s="1"/>
  <c r="X1402" i="6"/>
  <c r="V1402" i="6"/>
  <c r="T1402" i="6"/>
  <c r="R1402" i="6"/>
  <c r="P1402" i="6"/>
  <c r="N1402" i="6"/>
  <c r="L1402" i="6"/>
  <c r="J1402" i="6"/>
  <c r="H1402" i="6"/>
  <c r="F1402" i="6"/>
  <c r="E1402" i="6"/>
  <c r="B1402" i="6" a="1"/>
  <c r="B1402" i="6" s="1"/>
  <c r="Y1401" i="6"/>
  <c r="AO1400" i="6"/>
  <c r="AN1400" i="6"/>
  <c r="AM1400" i="6"/>
  <c r="AL1400" i="6"/>
  <c r="AK1400" i="6"/>
  <c r="AJ1400" i="6"/>
  <c r="AI1400" i="6"/>
  <c r="AH1400" i="6"/>
  <c r="AG1400" i="6"/>
  <c r="AF1400" i="6"/>
  <c r="AE1400" i="6"/>
  <c r="AD1400" i="6"/>
  <c r="Z1400" i="6"/>
  <c r="AA1400" i="6" s="1"/>
  <c r="X1400" i="6"/>
  <c r="V1400" i="6"/>
  <c r="T1400" i="6"/>
  <c r="R1400" i="6"/>
  <c r="P1400" i="6"/>
  <c r="N1400" i="6"/>
  <c r="L1400" i="6"/>
  <c r="J1400" i="6"/>
  <c r="H1400" i="6"/>
  <c r="F1400" i="6"/>
  <c r="E1400" i="6"/>
  <c r="B1400" i="6" a="1"/>
  <c r="B1400" i="6" s="1"/>
  <c r="AO1399" i="6"/>
  <c r="AN1399" i="6"/>
  <c r="AM1399" i="6"/>
  <c r="AL1399" i="6"/>
  <c r="AK1399" i="6"/>
  <c r="AJ1399" i="6"/>
  <c r="AI1399" i="6"/>
  <c r="AH1399" i="6"/>
  <c r="AG1399" i="6"/>
  <c r="AF1399" i="6"/>
  <c r="AE1399" i="6"/>
  <c r="AD1399" i="6"/>
  <c r="Z1399" i="6"/>
  <c r="AA1399" i="6" s="1"/>
  <c r="X1399" i="6"/>
  <c r="V1399" i="6"/>
  <c r="T1399" i="6"/>
  <c r="R1399" i="6"/>
  <c r="P1399" i="6"/>
  <c r="N1399" i="6"/>
  <c r="L1399" i="6"/>
  <c r="J1399" i="6"/>
  <c r="H1399" i="6"/>
  <c r="F1399" i="6"/>
  <c r="E1399" i="6"/>
  <c r="B1399" i="6" a="1"/>
  <c r="B1399" i="6" s="1"/>
  <c r="AO1398" i="6"/>
  <c r="AN1398" i="6"/>
  <c r="AM1398" i="6"/>
  <c r="AL1398" i="6"/>
  <c r="AK1398" i="6"/>
  <c r="AJ1398" i="6"/>
  <c r="AI1398" i="6"/>
  <c r="AH1398" i="6"/>
  <c r="AG1398" i="6"/>
  <c r="AF1398" i="6"/>
  <c r="AE1398" i="6"/>
  <c r="AD1398" i="6"/>
  <c r="Z1398" i="6"/>
  <c r="AA1398" i="6" s="1"/>
  <c r="X1398" i="6"/>
  <c r="V1398" i="6"/>
  <c r="T1398" i="6"/>
  <c r="R1398" i="6"/>
  <c r="P1398" i="6"/>
  <c r="N1398" i="6"/>
  <c r="L1398" i="6"/>
  <c r="J1398" i="6"/>
  <c r="H1398" i="6"/>
  <c r="F1398" i="6"/>
  <c r="E1398" i="6"/>
  <c r="B1398" i="6" a="1"/>
  <c r="B1398" i="6" s="1"/>
  <c r="AO1397" i="6"/>
  <c r="AN1397" i="6"/>
  <c r="AM1397" i="6"/>
  <c r="AL1397" i="6"/>
  <c r="AK1397" i="6"/>
  <c r="AJ1397" i="6"/>
  <c r="AI1397" i="6"/>
  <c r="AH1397" i="6"/>
  <c r="AG1397" i="6"/>
  <c r="AF1397" i="6"/>
  <c r="AE1397" i="6"/>
  <c r="AD1397" i="6"/>
  <c r="Z1397" i="6"/>
  <c r="AA1397" i="6" s="1"/>
  <c r="X1397" i="6"/>
  <c r="V1397" i="6"/>
  <c r="T1397" i="6"/>
  <c r="R1397" i="6"/>
  <c r="P1397" i="6"/>
  <c r="N1397" i="6"/>
  <c r="L1397" i="6"/>
  <c r="J1397" i="6"/>
  <c r="H1397" i="6"/>
  <c r="F1397" i="6"/>
  <c r="E1397" i="6"/>
  <c r="B1397" i="6" a="1"/>
  <c r="B1397" i="6" s="1"/>
  <c r="AO1396" i="6"/>
  <c r="AN1396" i="6"/>
  <c r="AM1396" i="6"/>
  <c r="AL1396" i="6"/>
  <c r="AK1396" i="6"/>
  <c r="AJ1396" i="6"/>
  <c r="AI1396" i="6"/>
  <c r="AH1396" i="6"/>
  <c r="AG1396" i="6"/>
  <c r="AF1396" i="6"/>
  <c r="AE1396" i="6"/>
  <c r="AD1396" i="6"/>
  <c r="Z1396" i="6"/>
  <c r="X1396" i="6"/>
  <c r="V1396" i="6"/>
  <c r="T1396" i="6"/>
  <c r="R1396" i="6"/>
  <c r="P1396" i="6"/>
  <c r="N1396" i="6"/>
  <c r="L1396" i="6"/>
  <c r="J1396" i="6"/>
  <c r="H1396" i="6"/>
  <c r="F1396" i="6"/>
  <c r="E1396" i="6"/>
  <c r="B1396" i="6" a="1"/>
  <c r="B1396" i="6" s="1"/>
  <c r="Y1395" i="6"/>
  <c r="AO1394" i="6"/>
  <c r="AN1394" i="6"/>
  <c r="AM1394" i="6"/>
  <c r="AL1394" i="6"/>
  <c r="AK1394" i="6"/>
  <c r="AJ1394" i="6"/>
  <c r="AI1394" i="6"/>
  <c r="AH1394" i="6"/>
  <c r="AG1394" i="6"/>
  <c r="AF1394" i="6"/>
  <c r="AE1394" i="6"/>
  <c r="AD1394" i="6"/>
  <c r="Z1394" i="6"/>
  <c r="AA1394" i="6" s="1"/>
  <c r="X1394" i="6"/>
  <c r="V1394" i="6"/>
  <c r="T1394" i="6"/>
  <c r="R1394" i="6"/>
  <c r="P1394" i="6"/>
  <c r="N1394" i="6"/>
  <c r="L1394" i="6"/>
  <c r="J1394" i="6"/>
  <c r="H1394" i="6"/>
  <c r="F1394" i="6"/>
  <c r="E1394" i="6"/>
  <c r="B1394" i="6" a="1"/>
  <c r="B1394" i="6" s="1"/>
  <c r="AO1393" i="6"/>
  <c r="AN1393" i="6"/>
  <c r="AM1393" i="6"/>
  <c r="AL1393" i="6"/>
  <c r="AK1393" i="6"/>
  <c r="AJ1393" i="6"/>
  <c r="AI1393" i="6"/>
  <c r="AH1393" i="6"/>
  <c r="AG1393" i="6"/>
  <c r="AF1393" i="6"/>
  <c r="AE1393" i="6"/>
  <c r="AD1393" i="6"/>
  <c r="Z1393" i="6"/>
  <c r="AA1393" i="6" s="1"/>
  <c r="X1393" i="6"/>
  <c r="V1393" i="6"/>
  <c r="T1393" i="6"/>
  <c r="R1393" i="6"/>
  <c r="P1393" i="6"/>
  <c r="N1393" i="6"/>
  <c r="L1393" i="6"/>
  <c r="J1393" i="6"/>
  <c r="H1393" i="6"/>
  <c r="F1393" i="6"/>
  <c r="E1393" i="6"/>
  <c r="B1393" i="6" a="1"/>
  <c r="B1393" i="6" s="1"/>
  <c r="AO1392" i="6"/>
  <c r="AN1392" i="6"/>
  <c r="AM1392" i="6"/>
  <c r="AL1392" i="6"/>
  <c r="AK1392" i="6"/>
  <c r="AJ1392" i="6"/>
  <c r="AI1392" i="6"/>
  <c r="AH1392" i="6"/>
  <c r="AG1392" i="6"/>
  <c r="AF1392" i="6"/>
  <c r="AE1392" i="6"/>
  <c r="AD1392" i="6"/>
  <c r="Z1392" i="6"/>
  <c r="AA1392" i="6" s="1"/>
  <c r="X1392" i="6"/>
  <c r="V1392" i="6"/>
  <c r="T1392" i="6"/>
  <c r="R1392" i="6"/>
  <c r="P1392" i="6"/>
  <c r="N1392" i="6"/>
  <c r="L1392" i="6"/>
  <c r="J1392" i="6"/>
  <c r="H1392" i="6"/>
  <c r="F1392" i="6"/>
  <c r="E1392" i="6"/>
  <c r="B1392" i="6" a="1"/>
  <c r="B1392" i="6" s="1"/>
  <c r="AO1391" i="6"/>
  <c r="AN1391" i="6"/>
  <c r="AM1391" i="6"/>
  <c r="AL1391" i="6"/>
  <c r="AK1391" i="6"/>
  <c r="AJ1391" i="6"/>
  <c r="AI1391" i="6"/>
  <c r="AH1391" i="6"/>
  <c r="AG1391" i="6"/>
  <c r="AF1391" i="6"/>
  <c r="AE1391" i="6"/>
  <c r="AD1391" i="6"/>
  <c r="Z1391" i="6"/>
  <c r="AA1391" i="6" s="1"/>
  <c r="X1391" i="6"/>
  <c r="V1391" i="6"/>
  <c r="T1391" i="6"/>
  <c r="R1391" i="6"/>
  <c r="P1391" i="6"/>
  <c r="N1391" i="6"/>
  <c r="L1391" i="6"/>
  <c r="J1391" i="6"/>
  <c r="H1391" i="6"/>
  <c r="F1391" i="6"/>
  <c r="E1391" i="6"/>
  <c r="B1391" i="6" a="1"/>
  <c r="B1391" i="6" s="1"/>
  <c r="AO1390" i="6"/>
  <c r="AN1390" i="6"/>
  <c r="AM1390" i="6"/>
  <c r="AL1390" i="6"/>
  <c r="AK1390" i="6"/>
  <c r="AJ1390" i="6"/>
  <c r="AI1390" i="6"/>
  <c r="AH1390" i="6"/>
  <c r="AG1390" i="6"/>
  <c r="AF1390" i="6"/>
  <c r="AE1390" i="6"/>
  <c r="AD1390" i="6"/>
  <c r="Z1390" i="6"/>
  <c r="AA1390" i="6" s="1"/>
  <c r="X1390" i="6"/>
  <c r="V1390" i="6"/>
  <c r="T1390" i="6"/>
  <c r="R1390" i="6"/>
  <c r="P1390" i="6"/>
  <c r="N1390" i="6"/>
  <c r="L1390" i="6"/>
  <c r="J1390" i="6"/>
  <c r="H1390" i="6"/>
  <c r="F1390" i="6"/>
  <c r="E1390" i="6"/>
  <c r="B1390" i="6" a="1"/>
  <c r="B1390" i="6" s="1"/>
  <c r="Y1389" i="6"/>
  <c r="AO1388" i="6"/>
  <c r="AN1388" i="6"/>
  <c r="AM1388" i="6"/>
  <c r="AL1388" i="6"/>
  <c r="AK1388" i="6"/>
  <c r="AJ1388" i="6"/>
  <c r="AI1388" i="6"/>
  <c r="AH1388" i="6"/>
  <c r="AG1388" i="6"/>
  <c r="AF1388" i="6"/>
  <c r="AE1388" i="6"/>
  <c r="AD1388" i="6"/>
  <c r="Z1388" i="6"/>
  <c r="AA1388" i="6" s="1"/>
  <c r="X1388" i="6"/>
  <c r="V1388" i="6"/>
  <c r="T1388" i="6"/>
  <c r="R1388" i="6"/>
  <c r="P1388" i="6"/>
  <c r="N1388" i="6"/>
  <c r="L1388" i="6"/>
  <c r="J1388" i="6"/>
  <c r="H1388" i="6"/>
  <c r="F1388" i="6"/>
  <c r="E1388" i="6"/>
  <c r="B1388" i="6" a="1"/>
  <c r="B1388" i="6" s="1"/>
  <c r="AO1387" i="6"/>
  <c r="AN1387" i="6"/>
  <c r="AM1387" i="6"/>
  <c r="AL1387" i="6"/>
  <c r="AK1387" i="6"/>
  <c r="AJ1387" i="6"/>
  <c r="AI1387" i="6"/>
  <c r="AH1387" i="6"/>
  <c r="AG1387" i="6"/>
  <c r="AF1387" i="6"/>
  <c r="AE1387" i="6"/>
  <c r="AD1387" i="6"/>
  <c r="Z1387" i="6"/>
  <c r="AA1387" i="6" s="1"/>
  <c r="X1387" i="6"/>
  <c r="V1387" i="6"/>
  <c r="T1387" i="6"/>
  <c r="R1387" i="6"/>
  <c r="P1387" i="6"/>
  <c r="N1387" i="6"/>
  <c r="L1387" i="6"/>
  <c r="J1387" i="6"/>
  <c r="H1387" i="6"/>
  <c r="F1387" i="6"/>
  <c r="E1387" i="6"/>
  <c r="B1387" i="6" a="1"/>
  <c r="B1387" i="6" s="1"/>
  <c r="AO1386" i="6"/>
  <c r="AN1386" i="6"/>
  <c r="AM1386" i="6"/>
  <c r="AL1386" i="6"/>
  <c r="AK1386" i="6"/>
  <c r="AJ1386" i="6"/>
  <c r="AI1386" i="6"/>
  <c r="AH1386" i="6"/>
  <c r="AG1386" i="6"/>
  <c r="AF1386" i="6"/>
  <c r="AE1386" i="6"/>
  <c r="AD1386" i="6"/>
  <c r="Z1386" i="6"/>
  <c r="AA1386" i="6" s="1"/>
  <c r="X1386" i="6"/>
  <c r="V1386" i="6"/>
  <c r="T1386" i="6"/>
  <c r="R1386" i="6"/>
  <c r="P1386" i="6"/>
  <c r="N1386" i="6"/>
  <c r="L1386" i="6"/>
  <c r="J1386" i="6"/>
  <c r="H1386" i="6"/>
  <c r="F1386" i="6"/>
  <c r="E1386" i="6"/>
  <c r="B1386" i="6" a="1"/>
  <c r="B1386" i="6" s="1"/>
  <c r="AO1385" i="6"/>
  <c r="AN1385" i="6"/>
  <c r="AM1385" i="6"/>
  <c r="AL1385" i="6"/>
  <c r="AK1385" i="6"/>
  <c r="AJ1385" i="6"/>
  <c r="AI1385" i="6"/>
  <c r="AH1385" i="6"/>
  <c r="AG1385" i="6"/>
  <c r="AF1385" i="6"/>
  <c r="AE1385" i="6"/>
  <c r="AD1385" i="6"/>
  <c r="Z1385" i="6"/>
  <c r="X1385" i="6"/>
  <c r="V1385" i="6"/>
  <c r="T1385" i="6"/>
  <c r="R1385" i="6"/>
  <c r="P1385" i="6"/>
  <c r="N1385" i="6"/>
  <c r="L1385" i="6"/>
  <c r="J1385" i="6"/>
  <c r="H1385" i="6"/>
  <c r="F1385" i="6"/>
  <c r="E1385" i="6"/>
  <c r="B1385" i="6" a="1"/>
  <c r="B1385" i="6" s="1"/>
  <c r="AO1384" i="6"/>
  <c r="AN1384" i="6"/>
  <c r="AM1384" i="6"/>
  <c r="AL1384" i="6"/>
  <c r="AK1384" i="6"/>
  <c r="AJ1384" i="6"/>
  <c r="AI1384" i="6"/>
  <c r="AH1384" i="6"/>
  <c r="AG1384" i="6"/>
  <c r="AF1384" i="6"/>
  <c r="AE1384" i="6"/>
  <c r="AD1384" i="6"/>
  <c r="Z1384" i="6"/>
  <c r="X1384" i="6"/>
  <c r="V1384" i="6"/>
  <c r="T1384" i="6"/>
  <c r="R1384" i="6"/>
  <c r="P1384" i="6"/>
  <c r="N1384" i="6"/>
  <c r="L1384" i="6"/>
  <c r="J1384" i="6"/>
  <c r="H1384" i="6"/>
  <c r="F1384" i="6"/>
  <c r="E1384" i="6"/>
  <c r="B1384" i="6" a="1"/>
  <c r="B1384" i="6" s="1"/>
  <c r="Y1383" i="6"/>
  <c r="AO1382" i="6"/>
  <c r="AN1382" i="6"/>
  <c r="AM1382" i="6"/>
  <c r="AL1382" i="6"/>
  <c r="AK1382" i="6"/>
  <c r="AJ1382" i="6"/>
  <c r="AI1382" i="6"/>
  <c r="AH1382" i="6"/>
  <c r="AG1382" i="6"/>
  <c r="AF1382" i="6"/>
  <c r="AE1382" i="6"/>
  <c r="AD1382" i="6"/>
  <c r="Z1382" i="6"/>
  <c r="AA1382" i="6" s="1"/>
  <c r="X1382" i="6"/>
  <c r="V1382" i="6"/>
  <c r="T1382" i="6"/>
  <c r="R1382" i="6"/>
  <c r="P1382" i="6"/>
  <c r="N1382" i="6"/>
  <c r="L1382" i="6"/>
  <c r="J1382" i="6"/>
  <c r="H1382" i="6"/>
  <c r="F1382" i="6"/>
  <c r="E1382" i="6"/>
  <c r="B1382" i="6" a="1"/>
  <c r="B1382" i="6" s="1"/>
  <c r="AO1381" i="6"/>
  <c r="AN1381" i="6"/>
  <c r="AM1381" i="6"/>
  <c r="AL1381" i="6"/>
  <c r="AK1381" i="6"/>
  <c r="AJ1381" i="6"/>
  <c r="AI1381" i="6"/>
  <c r="AH1381" i="6"/>
  <c r="AG1381" i="6"/>
  <c r="AF1381" i="6"/>
  <c r="AE1381" i="6"/>
  <c r="AD1381" i="6"/>
  <c r="Z1381" i="6"/>
  <c r="AA1381" i="6" s="1"/>
  <c r="X1381" i="6"/>
  <c r="V1381" i="6"/>
  <c r="T1381" i="6"/>
  <c r="R1381" i="6"/>
  <c r="P1381" i="6"/>
  <c r="N1381" i="6"/>
  <c r="L1381" i="6"/>
  <c r="J1381" i="6"/>
  <c r="H1381" i="6"/>
  <c r="F1381" i="6"/>
  <c r="E1381" i="6"/>
  <c r="B1381" i="6" a="1"/>
  <c r="B1381" i="6" s="1"/>
  <c r="AO1380" i="6"/>
  <c r="AN1380" i="6"/>
  <c r="AM1380" i="6"/>
  <c r="AL1380" i="6"/>
  <c r="AK1380" i="6"/>
  <c r="AJ1380" i="6"/>
  <c r="AI1380" i="6"/>
  <c r="AH1380" i="6"/>
  <c r="AG1380" i="6"/>
  <c r="AF1380" i="6"/>
  <c r="AE1380" i="6"/>
  <c r="AD1380" i="6"/>
  <c r="Z1380" i="6"/>
  <c r="AA1380" i="6" s="1"/>
  <c r="X1380" i="6"/>
  <c r="V1380" i="6"/>
  <c r="T1380" i="6"/>
  <c r="R1380" i="6"/>
  <c r="P1380" i="6"/>
  <c r="N1380" i="6"/>
  <c r="L1380" i="6"/>
  <c r="J1380" i="6"/>
  <c r="H1380" i="6"/>
  <c r="F1380" i="6"/>
  <c r="E1380" i="6"/>
  <c r="B1380" i="6" a="1"/>
  <c r="B1380" i="6" s="1"/>
  <c r="AO1379" i="6"/>
  <c r="AN1379" i="6"/>
  <c r="AM1379" i="6"/>
  <c r="AL1379" i="6"/>
  <c r="AK1379" i="6"/>
  <c r="AJ1379" i="6"/>
  <c r="AI1379" i="6"/>
  <c r="AH1379" i="6"/>
  <c r="AG1379" i="6"/>
  <c r="AF1379" i="6"/>
  <c r="AE1379" i="6"/>
  <c r="AD1379" i="6"/>
  <c r="Z1379" i="6"/>
  <c r="AA1379" i="6" s="1"/>
  <c r="X1379" i="6"/>
  <c r="V1379" i="6"/>
  <c r="T1379" i="6"/>
  <c r="R1379" i="6"/>
  <c r="P1379" i="6"/>
  <c r="N1379" i="6"/>
  <c r="L1379" i="6"/>
  <c r="J1379" i="6"/>
  <c r="H1379" i="6"/>
  <c r="F1379" i="6"/>
  <c r="E1379" i="6"/>
  <c r="B1379" i="6" a="1"/>
  <c r="B1379" i="6" s="1"/>
  <c r="AO1378" i="6"/>
  <c r="AN1378" i="6"/>
  <c r="AM1378" i="6"/>
  <c r="AL1378" i="6"/>
  <c r="AK1378" i="6"/>
  <c r="AJ1378" i="6"/>
  <c r="AI1378" i="6"/>
  <c r="AH1378" i="6"/>
  <c r="AG1378" i="6"/>
  <c r="AF1378" i="6"/>
  <c r="AE1378" i="6"/>
  <c r="AD1378" i="6"/>
  <c r="Z1378" i="6"/>
  <c r="AA1378" i="6" s="1"/>
  <c r="X1378" i="6"/>
  <c r="V1378" i="6"/>
  <c r="T1378" i="6"/>
  <c r="R1378" i="6"/>
  <c r="P1378" i="6"/>
  <c r="N1378" i="6"/>
  <c r="L1378" i="6"/>
  <c r="J1378" i="6"/>
  <c r="H1378" i="6"/>
  <c r="F1378" i="6"/>
  <c r="E1378" i="6"/>
  <c r="B1378" i="6" a="1"/>
  <c r="B1378" i="6" s="1"/>
  <c r="Y1377" i="6"/>
  <c r="AO1376" i="6"/>
  <c r="AN1376" i="6"/>
  <c r="AM1376" i="6"/>
  <c r="AL1376" i="6"/>
  <c r="AK1376" i="6"/>
  <c r="AJ1376" i="6"/>
  <c r="AI1376" i="6"/>
  <c r="AH1376" i="6"/>
  <c r="AG1376" i="6"/>
  <c r="AF1376" i="6"/>
  <c r="AE1376" i="6"/>
  <c r="AD1376" i="6"/>
  <c r="Z1376" i="6"/>
  <c r="AA1376" i="6" s="1"/>
  <c r="X1376" i="6"/>
  <c r="V1376" i="6"/>
  <c r="T1376" i="6"/>
  <c r="R1376" i="6"/>
  <c r="P1376" i="6"/>
  <c r="N1376" i="6"/>
  <c r="L1376" i="6"/>
  <c r="J1376" i="6"/>
  <c r="H1376" i="6"/>
  <c r="F1376" i="6"/>
  <c r="E1376" i="6"/>
  <c r="B1376" i="6" a="1"/>
  <c r="B1376" i="6" s="1"/>
  <c r="AO1375" i="6"/>
  <c r="AN1375" i="6"/>
  <c r="AM1375" i="6"/>
  <c r="AL1375" i="6"/>
  <c r="AK1375" i="6"/>
  <c r="AJ1375" i="6"/>
  <c r="AI1375" i="6"/>
  <c r="AH1375" i="6"/>
  <c r="AG1375" i="6"/>
  <c r="AF1375" i="6"/>
  <c r="AE1375" i="6"/>
  <c r="AD1375" i="6"/>
  <c r="Z1375" i="6"/>
  <c r="AA1375" i="6" s="1"/>
  <c r="X1375" i="6"/>
  <c r="V1375" i="6"/>
  <c r="T1375" i="6"/>
  <c r="R1375" i="6"/>
  <c r="P1375" i="6"/>
  <c r="N1375" i="6"/>
  <c r="L1375" i="6"/>
  <c r="J1375" i="6"/>
  <c r="H1375" i="6"/>
  <c r="F1375" i="6"/>
  <c r="E1375" i="6"/>
  <c r="B1375" i="6" a="1"/>
  <c r="B1375" i="6" s="1"/>
  <c r="Y1374" i="6"/>
  <c r="AO1373" i="6"/>
  <c r="AN1373" i="6"/>
  <c r="AM1373" i="6"/>
  <c r="AL1373" i="6"/>
  <c r="AK1373" i="6"/>
  <c r="AJ1373" i="6"/>
  <c r="AI1373" i="6"/>
  <c r="AH1373" i="6"/>
  <c r="AG1373" i="6"/>
  <c r="AF1373" i="6"/>
  <c r="AE1373" i="6"/>
  <c r="AD1373" i="6"/>
  <c r="Z1373" i="6"/>
  <c r="X1373" i="6"/>
  <c r="V1373" i="6"/>
  <c r="T1373" i="6"/>
  <c r="R1373" i="6"/>
  <c r="P1373" i="6"/>
  <c r="N1373" i="6"/>
  <c r="L1373" i="6"/>
  <c r="J1373" i="6"/>
  <c r="H1373" i="6"/>
  <c r="F1373" i="6"/>
  <c r="E1373" i="6"/>
  <c r="B1373" i="6" a="1"/>
  <c r="B1373" i="6" s="1"/>
  <c r="AO1372" i="6"/>
  <c r="AN1372" i="6"/>
  <c r="AM1372" i="6"/>
  <c r="AL1372" i="6"/>
  <c r="AK1372" i="6"/>
  <c r="AJ1372" i="6"/>
  <c r="AI1372" i="6"/>
  <c r="AH1372" i="6"/>
  <c r="AG1372" i="6"/>
  <c r="AF1372" i="6"/>
  <c r="AE1372" i="6"/>
  <c r="AD1372" i="6"/>
  <c r="Z1372" i="6"/>
  <c r="X1372" i="6"/>
  <c r="V1372" i="6"/>
  <c r="T1372" i="6"/>
  <c r="R1372" i="6"/>
  <c r="P1372" i="6"/>
  <c r="N1372" i="6"/>
  <c r="L1372" i="6"/>
  <c r="J1372" i="6"/>
  <c r="H1372" i="6"/>
  <c r="F1372" i="6"/>
  <c r="E1372" i="6"/>
  <c r="B1372" i="6" a="1"/>
  <c r="B1372" i="6" s="1"/>
  <c r="AO1371" i="6"/>
  <c r="AN1371" i="6"/>
  <c r="AM1371" i="6"/>
  <c r="AL1371" i="6"/>
  <c r="AK1371" i="6"/>
  <c r="AJ1371" i="6"/>
  <c r="AI1371" i="6"/>
  <c r="AH1371" i="6"/>
  <c r="AG1371" i="6"/>
  <c r="AF1371" i="6"/>
  <c r="AE1371" i="6"/>
  <c r="AD1371" i="6"/>
  <c r="Z1371" i="6"/>
  <c r="AA1371" i="6" s="1"/>
  <c r="X1371" i="6"/>
  <c r="V1371" i="6"/>
  <c r="T1371" i="6"/>
  <c r="R1371" i="6"/>
  <c r="P1371" i="6"/>
  <c r="N1371" i="6"/>
  <c r="L1371" i="6"/>
  <c r="J1371" i="6"/>
  <c r="H1371" i="6"/>
  <c r="F1371" i="6"/>
  <c r="E1371" i="6"/>
  <c r="B1371" i="6" a="1"/>
  <c r="B1371" i="6" s="1"/>
  <c r="AO1370" i="6"/>
  <c r="AN1370" i="6"/>
  <c r="AM1370" i="6"/>
  <c r="AL1370" i="6"/>
  <c r="AK1370" i="6"/>
  <c r="AJ1370" i="6"/>
  <c r="AI1370" i="6"/>
  <c r="AH1370" i="6"/>
  <c r="AG1370" i="6"/>
  <c r="AF1370" i="6"/>
  <c r="AE1370" i="6"/>
  <c r="AD1370" i="6"/>
  <c r="Z1370" i="6"/>
  <c r="AA1370" i="6" s="1"/>
  <c r="X1370" i="6"/>
  <c r="V1370" i="6"/>
  <c r="T1370" i="6"/>
  <c r="R1370" i="6"/>
  <c r="P1370" i="6"/>
  <c r="N1370" i="6"/>
  <c r="L1370" i="6"/>
  <c r="J1370" i="6"/>
  <c r="H1370" i="6"/>
  <c r="F1370" i="6"/>
  <c r="E1370" i="6"/>
  <c r="B1370" i="6" a="1"/>
  <c r="B1370" i="6" s="1"/>
  <c r="AO1369" i="6"/>
  <c r="AN1369" i="6"/>
  <c r="AM1369" i="6"/>
  <c r="AL1369" i="6"/>
  <c r="AK1369" i="6"/>
  <c r="AJ1369" i="6"/>
  <c r="AI1369" i="6"/>
  <c r="AH1369" i="6"/>
  <c r="AG1369" i="6"/>
  <c r="AF1369" i="6"/>
  <c r="AE1369" i="6"/>
  <c r="AD1369" i="6"/>
  <c r="Z1369" i="6"/>
  <c r="AA1369" i="6" s="1"/>
  <c r="X1369" i="6"/>
  <c r="V1369" i="6"/>
  <c r="T1369" i="6"/>
  <c r="R1369" i="6"/>
  <c r="P1369" i="6"/>
  <c r="N1369" i="6"/>
  <c r="L1369" i="6"/>
  <c r="J1369" i="6"/>
  <c r="H1369" i="6"/>
  <c r="F1369" i="6"/>
  <c r="E1369" i="6"/>
  <c r="B1369" i="6" a="1"/>
  <c r="B1369" i="6" s="1"/>
  <c r="Y1368" i="6"/>
  <c r="AO1367" i="6"/>
  <c r="AN1367" i="6"/>
  <c r="AM1367" i="6"/>
  <c r="AL1367" i="6"/>
  <c r="AK1367" i="6"/>
  <c r="AJ1367" i="6"/>
  <c r="AI1367" i="6"/>
  <c r="AH1367" i="6"/>
  <c r="AG1367" i="6"/>
  <c r="AF1367" i="6"/>
  <c r="AE1367" i="6"/>
  <c r="AD1367" i="6"/>
  <c r="X1367" i="6"/>
  <c r="V1367" i="6"/>
  <c r="T1367" i="6"/>
  <c r="R1367" i="6"/>
  <c r="P1367" i="6"/>
  <c r="N1367" i="6"/>
  <c r="L1367" i="6"/>
  <c r="J1367" i="6"/>
  <c r="H1367" i="6"/>
  <c r="F1367" i="6"/>
  <c r="E1367" i="6"/>
  <c r="B1367" i="6" a="1"/>
  <c r="B1367" i="6" s="1"/>
  <c r="AO1366" i="6"/>
  <c r="AN1366" i="6"/>
  <c r="AM1366" i="6"/>
  <c r="AL1366" i="6"/>
  <c r="AK1366" i="6"/>
  <c r="AJ1366" i="6"/>
  <c r="AI1366" i="6"/>
  <c r="AH1366" i="6"/>
  <c r="AG1366" i="6"/>
  <c r="AF1366" i="6"/>
  <c r="AE1366" i="6"/>
  <c r="AD1366" i="6"/>
  <c r="X1366" i="6"/>
  <c r="V1366" i="6"/>
  <c r="T1366" i="6"/>
  <c r="R1366" i="6"/>
  <c r="P1366" i="6"/>
  <c r="N1366" i="6"/>
  <c r="L1366" i="6"/>
  <c r="J1366" i="6"/>
  <c r="H1366" i="6"/>
  <c r="F1366" i="6"/>
  <c r="E1366" i="6"/>
  <c r="B1366" i="6" a="1"/>
  <c r="B1366" i="6" s="1"/>
  <c r="AO1365" i="6"/>
  <c r="AN1365" i="6"/>
  <c r="AM1365" i="6"/>
  <c r="AL1365" i="6"/>
  <c r="AK1365" i="6"/>
  <c r="AJ1365" i="6"/>
  <c r="AI1365" i="6"/>
  <c r="AH1365" i="6"/>
  <c r="AG1365" i="6"/>
  <c r="AF1365" i="6"/>
  <c r="AE1365" i="6"/>
  <c r="AD1365" i="6"/>
  <c r="X1365" i="6"/>
  <c r="V1365" i="6"/>
  <c r="T1365" i="6"/>
  <c r="R1365" i="6"/>
  <c r="P1365" i="6"/>
  <c r="N1365" i="6"/>
  <c r="L1365" i="6"/>
  <c r="J1365" i="6"/>
  <c r="H1365" i="6"/>
  <c r="F1365" i="6"/>
  <c r="E1365" i="6"/>
  <c r="B1365" i="6" a="1"/>
  <c r="B1365" i="6" s="1"/>
  <c r="AO1364" i="6"/>
  <c r="AN1364" i="6"/>
  <c r="AM1364" i="6"/>
  <c r="AL1364" i="6"/>
  <c r="AK1364" i="6"/>
  <c r="AJ1364" i="6"/>
  <c r="AI1364" i="6"/>
  <c r="AH1364" i="6"/>
  <c r="AG1364" i="6"/>
  <c r="AF1364" i="6"/>
  <c r="AE1364" i="6"/>
  <c r="AD1364" i="6"/>
  <c r="X1364" i="6"/>
  <c r="V1364" i="6"/>
  <c r="T1364" i="6"/>
  <c r="R1364" i="6"/>
  <c r="P1364" i="6"/>
  <c r="N1364" i="6"/>
  <c r="L1364" i="6"/>
  <c r="J1364" i="6"/>
  <c r="H1364" i="6"/>
  <c r="F1364" i="6"/>
  <c r="E1364" i="6"/>
  <c r="B1364" i="6" a="1"/>
  <c r="B1364" i="6" s="1"/>
  <c r="Y1363" i="6"/>
  <c r="AO1362" i="6"/>
  <c r="AN1362" i="6"/>
  <c r="AM1362" i="6"/>
  <c r="AL1362" i="6"/>
  <c r="AK1362" i="6"/>
  <c r="AJ1362" i="6"/>
  <c r="AI1362" i="6"/>
  <c r="AH1362" i="6"/>
  <c r="AG1362" i="6"/>
  <c r="AF1362" i="6"/>
  <c r="AE1362" i="6"/>
  <c r="AD1362" i="6"/>
  <c r="X1362" i="6"/>
  <c r="V1362" i="6"/>
  <c r="T1362" i="6"/>
  <c r="R1362" i="6"/>
  <c r="P1362" i="6"/>
  <c r="N1362" i="6"/>
  <c r="L1362" i="6"/>
  <c r="J1362" i="6"/>
  <c r="H1362" i="6"/>
  <c r="F1362" i="6"/>
  <c r="E1362" i="6"/>
  <c r="B1362" i="6" a="1"/>
  <c r="B1362" i="6" s="1"/>
  <c r="AO1361" i="6"/>
  <c r="AN1361" i="6"/>
  <c r="AM1361" i="6"/>
  <c r="AL1361" i="6"/>
  <c r="AK1361" i="6"/>
  <c r="AJ1361" i="6"/>
  <c r="AI1361" i="6"/>
  <c r="AH1361" i="6"/>
  <c r="AG1361" i="6"/>
  <c r="AF1361" i="6"/>
  <c r="AE1361" i="6"/>
  <c r="AD1361" i="6"/>
  <c r="X1361" i="6"/>
  <c r="V1361" i="6"/>
  <c r="T1361" i="6"/>
  <c r="R1361" i="6"/>
  <c r="P1361" i="6"/>
  <c r="N1361" i="6"/>
  <c r="L1361" i="6"/>
  <c r="J1361" i="6"/>
  <c r="H1361" i="6"/>
  <c r="F1361" i="6"/>
  <c r="E1361" i="6"/>
  <c r="B1361" i="6" a="1"/>
  <c r="B1361" i="6" s="1"/>
  <c r="AO1360" i="6"/>
  <c r="AN1360" i="6"/>
  <c r="AM1360" i="6"/>
  <c r="AL1360" i="6"/>
  <c r="AK1360" i="6"/>
  <c r="AJ1360" i="6"/>
  <c r="AI1360" i="6"/>
  <c r="AH1360" i="6"/>
  <c r="AG1360" i="6"/>
  <c r="AF1360" i="6"/>
  <c r="AE1360" i="6"/>
  <c r="AD1360" i="6"/>
  <c r="X1360" i="6"/>
  <c r="V1360" i="6"/>
  <c r="T1360" i="6"/>
  <c r="R1360" i="6"/>
  <c r="P1360" i="6"/>
  <c r="N1360" i="6"/>
  <c r="L1360" i="6"/>
  <c r="J1360" i="6"/>
  <c r="H1360" i="6"/>
  <c r="F1360" i="6"/>
  <c r="E1360" i="6"/>
  <c r="B1360" i="6" a="1"/>
  <c r="B1360" i="6" s="1"/>
  <c r="AO1359" i="6"/>
  <c r="AN1359" i="6"/>
  <c r="AM1359" i="6"/>
  <c r="AL1359" i="6"/>
  <c r="AK1359" i="6"/>
  <c r="AJ1359" i="6"/>
  <c r="AI1359" i="6"/>
  <c r="AH1359" i="6"/>
  <c r="AG1359" i="6"/>
  <c r="AF1359" i="6"/>
  <c r="AE1359" i="6"/>
  <c r="AD1359" i="6"/>
  <c r="X1359" i="6"/>
  <c r="V1359" i="6"/>
  <c r="T1359" i="6"/>
  <c r="R1359" i="6"/>
  <c r="P1359" i="6"/>
  <c r="N1359" i="6"/>
  <c r="L1359" i="6"/>
  <c r="J1359" i="6"/>
  <c r="H1359" i="6"/>
  <c r="F1359" i="6"/>
  <c r="E1359" i="6"/>
  <c r="B1359" i="6" a="1"/>
  <c r="B1359" i="6" s="1"/>
  <c r="AO1358" i="6"/>
  <c r="AN1358" i="6"/>
  <c r="AM1358" i="6"/>
  <c r="AL1358" i="6"/>
  <c r="AK1358" i="6"/>
  <c r="AJ1358" i="6"/>
  <c r="AI1358" i="6"/>
  <c r="AH1358" i="6"/>
  <c r="AG1358" i="6"/>
  <c r="AF1358" i="6"/>
  <c r="AE1358" i="6"/>
  <c r="AD1358" i="6"/>
  <c r="X1358" i="6"/>
  <c r="V1358" i="6"/>
  <c r="T1358" i="6"/>
  <c r="R1358" i="6"/>
  <c r="P1358" i="6"/>
  <c r="N1358" i="6"/>
  <c r="L1358" i="6"/>
  <c r="J1358" i="6"/>
  <c r="H1358" i="6"/>
  <c r="F1358" i="6"/>
  <c r="E1358" i="6"/>
  <c r="B1358" i="6" a="1"/>
  <c r="B1358" i="6" s="1"/>
  <c r="Y1357" i="6"/>
  <c r="AO1356" i="6"/>
  <c r="AN1356" i="6"/>
  <c r="AM1356" i="6"/>
  <c r="AL1356" i="6"/>
  <c r="AK1356" i="6"/>
  <c r="AJ1356" i="6"/>
  <c r="AI1356" i="6"/>
  <c r="AH1356" i="6"/>
  <c r="AG1356" i="6"/>
  <c r="AF1356" i="6"/>
  <c r="AE1356" i="6"/>
  <c r="AD1356" i="6"/>
  <c r="X1356" i="6"/>
  <c r="V1356" i="6"/>
  <c r="T1356" i="6"/>
  <c r="R1356" i="6"/>
  <c r="P1356" i="6"/>
  <c r="N1356" i="6"/>
  <c r="L1356" i="6"/>
  <c r="J1356" i="6"/>
  <c r="H1356" i="6"/>
  <c r="F1356" i="6"/>
  <c r="E1356" i="6"/>
  <c r="B1356" i="6" a="1"/>
  <c r="B1356" i="6" s="1"/>
  <c r="AO1355" i="6"/>
  <c r="AN1355" i="6"/>
  <c r="AM1355" i="6"/>
  <c r="AL1355" i="6"/>
  <c r="AK1355" i="6"/>
  <c r="AJ1355" i="6"/>
  <c r="AI1355" i="6"/>
  <c r="AH1355" i="6"/>
  <c r="AG1355" i="6"/>
  <c r="AF1355" i="6"/>
  <c r="AE1355" i="6"/>
  <c r="AD1355" i="6"/>
  <c r="X1355" i="6"/>
  <c r="V1355" i="6"/>
  <c r="T1355" i="6"/>
  <c r="R1355" i="6"/>
  <c r="P1355" i="6"/>
  <c r="N1355" i="6"/>
  <c r="L1355" i="6"/>
  <c r="J1355" i="6"/>
  <c r="H1355" i="6"/>
  <c r="F1355" i="6"/>
  <c r="E1355" i="6"/>
  <c r="B1355" i="6" a="1"/>
  <c r="B1355" i="6" s="1"/>
  <c r="AO1354" i="6"/>
  <c r="AN1354" i="6"/>
  <c r="AM1354" i="6"/>
  <c r="AL1354" i="6"/>
  <c r="AK1354" i="6"/>
  <c r="AJ1354" i="6"/>
  <c r="AI1354" i="6"/>
  <c r="AH1354" i="6"/>
  <c r="AG1354" i="6"/>
  <c r="AF1354" i="6"/>
  <c r="AE1354" i="6"/>
  <c r="AD1354" i="6"/>
  <c r="X1354" i="6"/>
  <c r="V1354" i="6"/>
  <c r="T1354" i="6"/>
  <c r="R1354" i="6"/>
  <c r="P1354" i="6"/>
  <c r="N1354" i="6"/>
  <c r="L1354" i="6"/>
  <c r="J1354" i="6"/>
  <c r="H1354" i="6"/>
  <c r="F1354" i="6"/>
  <c r="E1354" i="6"/>
  <c r="B1354" i="6" a="1"/>
  <c r="B1354" i="6" s="1"/>
  <c r="AO1353" i="6"/>
  <c r="AN1353" i="6"/>
  <c r="AM1353" i="6"/>
  <c r="AL1353" i="6"/>
  <c r="AK1353" i="6"/>
  <c r="AJ1353" i="6"/>
  <c r="AI1353" i="6"/>
  <c r="AH1353" i="6"/>
  <c r="AG1353" i="6"/>
  <c r="AF1353" i="6"/>
  <c r="AE1353" i="6"/>
  <c r="AD1353" i="6"/>
  <c r="X1353" i="6"/>
  <c r="V1353" i="6"/>
  <c r="T1353" i="6"/>
  <c r="R1353" i="6"/>
  <c r="P1353" i="6"/>
  <c r="N1353" i="6"/>
  <c r="L1353" i="6"/>
  <c r="J1353" i="6"/>
  <c r="H1353" i="6"/>
  <c r="F1353" i="6"/>
  <c r="E1353" i="6"/>
  <c r="B1353" i="6" a="1"/>
  <c r="B1353" i="6" s="1"/>
  <c r="AO1352" i="6"/>
  <c r="AN1352" i="6"/>
  <c r="AM1352" i="6"/>
  <c r="AL1352" i="6"/>
  <c r="AK1352" i="6"/>
  <c r="AJ1352" i="6"/>
  <c r="AI1352" i="6"/>
  <c r="AH1352" i="6"/>
  <c r="AG1352" i="6"/>
  <c r="AF1352" i="6"/>
  <c r="AE1352" i="6"/>
  <c r="AD1352" i="6"/>
  <c r="X1352" i="6"/>
  <c r="V1352" i="6"/>
  <c r="T1352" i="6"/>
  <c r="R1352" i="6"/>
  <c r="P1352" i="6"/>
  <c r="N1352" i="6"/>
  <c r="L1352" i="6"/>
  <c r="J1352" i="6"/>
  <c r="H1352" i="6"/>
  <c r="F1352" i="6"/>
  <c r="E1352" i="6"/>
  <c r="B1352" i="6" a="1"/>
  <c r="B1352" i="6" s="1"/>
  <c r="Y1351" i="6"/>
  <c r="AO1350" i="6"/>
  <c r="AN1350" i="6"/>
  <c r="AM1350" i="6"/>
  <c r="AL1350" i="6"/>
  <c r="AK1350" i="6"/>
  <c r="AJ1350" i="6"/>
  <c r="AI1350" i="6"/>
  <c r="AH1350" i="6"/>
  <c r="AG1350" i="6"/>
  <c r="AF1350" i="6"/>
  <c r="AE1350" i="6"/>
  <c r="AD1350" i="6"/>
  <c r="X1350" i="6"/>
  <c r="V1350" i="6"/>
  <c r="T1350" i="6"/>
  <c r="R1350" i="6"/>
  <c r="P1350" i="6"/>
  <c r="N1350" i="6"/>
  <c r="L1350" i="6"/>
  <c r="J1350" i="6"/>
  <c r="H1350" i="6"/>
  <c r="F1350" i="6"/>
  <c r="G1350" i="6" s="1"/>
  <c r="E1350" i="6"/>
  <c r="B1350" i="6" a="1"/>
  <c r="B1350" i="6" s="1"/>
  <c r="Y1349" i="6"/>
  <c r="Y1348" i="6"/>
  <c r="Y1347" i="6"/>
  <c r="Y1346" i="6"/>
  <c r="Y1345" i="6"/>
  <c r="Y1344" i="6"/>
  <c r="Y1343" i="6"/>
  <c r="Y1342" i="6"/>
  <c r="Y1341" i="6"/>
  <c r="Y1340" i="6"/>
  <c r="Y1339" i="6"/>
  <c r="Y1338" i="6"/>
  <c r="Y1337" i="6"/>
  <c r="Y1336" i="6"/>
  <c r="Y1335" i="6"/>
  <c r="Y1334" i="6"/>
  <c r="Y1333" i="6"/>
  <c r="Y1332" i="6"/>
  <c r="Y1331" i="6"/>
  <c r="Y1330" i="6"/>
  <c r="Y1329" i="6"/>
  <c r="Y1328" i="6"/>
  <c r="Y1327" i="6"/>
  <c r="Y1326" i="6"/>
  <c r="AO1325" i="6"/>
  <c r="AN1325" i="6"/>
  <c r="AM1325" i="6"/>
  <c r="AL1325" i="6"/>
  <c r="AK1325" i="6"/>
  <c r="AJ1325" i="6"/>
  <c r="AI1325" i="6"/>
  <c r="AH1325" i="6"/>
  <c r="AG1325" i="6"/>
  <c r="AF1325" i="6"/>
  <c r="AE1325" i="6"/>
  <c r="AD1325" i="6"/>
  <c r="X1325" i="6"/>
  <c r="V1325" i="6"/>
  <c r="T1325" i="6"/>
  <c r="R1325" i="6"/>
  <c r="P1325" i="6"/>
  <c r="N1325" i="6"/>
  <c r="L1325" i="6"/>
  <c r="J1325" i="6"/>
  <c r="H1325" i="6"/>
  <c r="F1325" i="6"/>
  <c r="E1325" i="6"/>
  <c r="B1325" i="6" a="1"/>
  <c r="B1325" i="6" s="1"/>
  <c r="AO1324" i="6"/>
  <c r="AN1324" i="6"/>
  <c r="AM1324" i="6"/>
  <c r="AL1324" i="6"/>
  <c r="AK1324" i="6"/>
  <c r="AJ1324" i="6"/>
  <c r="AI1324" i="6"/>
  <c r="AH1324" i="6"/>
  <c r="AG1324" i="6"/>
  <c r="AF1324" i="6"/>
  <c r="AE1324" i="6"/>
  <c r="AD1324" i="6"/>
  <c r="Z1324" i="6"/>
  <c r="AA1324" i="6" s="1"/>
  <c r="X1324" i="6"/>
  <c r="V1324" i="6"/>
  <c r="T1324" i="6"/>
  <c r="R1324" i="6"/>
  <c r="P1324" i="6"/>
  <c r="N1324" i="6"/>
  <c r="L1324" i="6"/>
  <c r="J1324" i="6"/>
  <c r="H1324" i="6"/>
  <c r="F1324" i="6"/>
  <c r="E1324" i="6"/>
  <c r="B1324" i="6" a="1"/>
  <c r="B1324" i="6" s="1"/>
  <c r="AO1323" i="6"/>
  <c r="AN1323" i="6"/>
  <c r="AM1323" i="6"/>
  <c r="AL1323" i="6"/>
  <c r="AK1323" i="6"/>
  <c r="AJ1323" i="6"/>
  <c r="AI1323" i="6"/>
  <c r="AH1323" i="6"/>
  <c r="AG1323" i="6"/>
  <c r="AF1323" i="6"/>
  <c r="AE1323" i="6"/>
  <c r="AD1323" i="6"/>
  <c r="Z1323" i="6"/>
  <c r="AA1323" i="6" s="1"/>
  <c r="X1323" i="6"/>
  <c r="V1323" i="6"/>
  <c r="T1323" i="6"/>
  <c r="R1323" i="6"/>
  <c r="P1323" i="6"/>
  <c r="N1323" i="6"/>
  <c r="L1323" i="6"/>
  <c r="J1323" i="6"/>
  <c r="H1323" i="6"/>
  <c r="F1323" i="6"/>
  <c r="E1323" i="6"/>
  <c r="B1323" i="6" a="1"/>
  <c r="B1323" i="6" s="1"/>
  <c r="AO1322" i="6"/>
  <c r="AN1322" i="6"/>
  <c r="AM1322" i="6"/>
  <c r="AL1322" i="6"/>
  <c r="AK1322" i="6"/>
  <c r="AJ1322" i="6"/>
  <c r="AI1322" i="6"/>
  <c r="AH1322" i="6"/>
  <c r="AG1322" i="6"/>
  <c r="AF1322" i="6"/>
  <c r="AE1322" i="6"/>
  <c r="AD1322" i="6"/>
  <c r="X1322" i="6"/>
  <c r="V1322" i="6"/>
  <c r="T1322" i="6"/>
  <c r="R1322" i="6"/>
  <c r="P1322" i="6"/>
  <c r="N1322" i="6"/>
  <c r="L1322" i="6"/>
  <c r="J1322" i="6"/>
  <c r="H1322" i="6"/>
  <c r="F1322" i="6"/>
  <c r="E1322" i="6"/>
  <c r="B1322" i="6" a="1"/>
  <c r="B1322" i="6" s="1"/>
  <c r="Y1321" i="6"/>
  <c r="AO1320" i="6"/>
  <c r="AN1320" i="6"/>
  <c r="AM1320" i="6"/>
  <c r="AL1320" i="6"/>
  <c r="AK1320" i="6"/>
  <c r="AJ1320" i="6"/>
  <c r="AI1320" i="6"/>
  <c r="AH1320" i="6"/>
  <c r="AG1320" i="6"/>
  <c r="AF1320" i="6"/>
  <c r="AE1320" i="6"/>
  <c r="AD1320" i="6"/>
  <c r="X1320" i="6"/>
  <c r="V1320" i="6"/>
  <c r="T1320" i="6"/>
  <c r="R1320" i="6"/>
  <c r="P1320" i="6"/>
  <c r="N1320" i="6"/>
  <c r="L1320" i="6"/>
  <c r="J1320" i="6"/>
  <c r="H1320" i="6"/>
  <c r="F1320" i="6"/>
  <c r="E1320" i="6"/>
  <c r="B1320" i="6" a="1"/>
  <c r="B1320" i="6" s="1"/>
  <c r="AO1319" i="6"/>
  <c r="AN1319" i="6"/>
  <c r="AM1319" i="6"/>
  <c r="AL1319" i="6"/>
  <c r="AK1319" i="6"/>
  <c r="AJ1319" i="6"/>
  <c r="AI1319" i="6"/>
  <c r="AH1319" i="6"/>
  <c r="AG1319" i="6"/>
  <c r="AF1319" i="6"/>
  <c r="AE1319" i="6"/>
  <c r="AD1319" i="6"/>
  <c r="X1319" i="6"/>
  <c r="V1319" i="6"/>
  <c r="T1319" i="6"/>
  <c r="R1319" i="6"/>
  <c r="P1319" i="6"/>
  <c r="N1319" i="6"/>
  <c r="L1319" i="6"/>
  <c r="J1319" i="6"/>
  <c r="H1319" i="6"/>
  <c r="F1319" i="6"/>
  <c r="E1319" i="6"/>
  <c r="B1319" i="6" a="1"/>
  <c r="B1319" i="6" s="1"/>
  <c r="AO1318" i="6"/>
  <c r="AN1318" i="6"/>
  <c r="AM1318" i="6"/>
  <c r="AL1318" i="6"/>
  <c r="AK1318" i="6"/>
  <c r="AJ1318" i="6"/>
  <c r="AI1318" i="6"/>
  <c r="AH1318" i="6"/>
  <c r="AG1318" i="6"/>
  <c r="AF1318" i="6"/>
  <c r="AE1318" i="6"/>
  <c r="AD1318" i="6"/>
  <c r="Z1318" i="6"/>
  <c r="X1318" i="6"/>
  <c r="V1318" i="6"/>
  <c r="T1318" i="6"/>
  <c r="R1318" i="6"/>
  <c r="P1318" i="6"/>
  <c r="N1318" i="6"/>
  <c r="L1318" i="6"/>
  <c r="J1318" i="6"/>
  <c r="H1318" i="6"/>
  <c r="F1318" i="6"/>
  <c r="E1318" i="6"/>
  <c r="B1318" i="6" a="1"/>
  <c r="B1318" i="6" s="1"/>
  <c r="AO1317" i="6"/>
  <c r="AN1317" i="6"/>
  <c r="AM1317" i="6"/>
  <c r="AL1317" i="6"/>
  <c r="AK1317" i="6"/>
  <c r="AJ1317" i="6"/>
  <c r="AI1317" i="6"/>
  <c r="AH1317" i="6"/>
  <c r="AG1317" i="6"/>
  <c r="AF1317" i="6"/>
  <c r="AE1317" i="6"/>
  <c r="AD1317" i="6"/>
  <c r="Z1317" i="6"/>
  <c r="X1317" i="6"/>
  <c r="V1317" i="6"/>
  <c r="T1317" i="6"/>
  <c r="R1317" i="6"/>
  <c r="P1317" i="6"/>
  <c r="N1317" i="6"/>
  <c r="L1317" i="6"/>
  <c r="J1317" i="6"/>
  <c r="H1317" i="6"/>
  <c r="F1317" i="6"/>
  <c r="E1317" i="6"/>
  <c r="B1317" i="6" a="1"/>
  <c r="B1317" i="6" s="1"/>
  <c r="AO1316" i="6"/>
  <c r="AN1316" i="6"/>
  <c r="AM1316" i="6"/>
  <c r="AL1316" i="6"/>
  <c r="AK1316" i="6"/>
  <c r="AJ1316" i="6"/>
  <c r="AI1316" i="6"/>
  <c r="AH1316" i="6"/>
  <c r="AG1316" i="6"/>
  <c r="AF1316" i="6"/>
  <c r="AE1316" i="6"/>
  <c r="AD1316" i="6"/>
  <c r="X1316" i="6"/>
  <c r="V1316" i="6"/>
  <c r="T1316" i="6"/>
  <c r="R1316" i="6"/>
  <c r="P1316" i="6"/>
  <c r="N1316" i="6"/>
  <c r="L1316" i="6"/>
  <c r="J1316" i="6"/>
  <c r="H1316" i="6"/>
  <c r="F1316" i="6"/>
  <c r="E1316" i="6"/>
  <c r="B1316" i="6" a="1"/>
  <c r="B1316" i="6" s="1"/>
  <c r="Y1315" i="6"/>
  <c r="AO1314" i="6"/>
  <c r="AN1314" i="6"/>
  <c r="AM1314" i="6"/>
  <c r="AL1314" i="6"/>
  <c r="AK1314" i="6"/>
  <c r="AJ1314" i="6"/>
  <c r="AI1314" i="6"/>
  <c r="AH1314" i="6"/>
  <c r="AG1314" i="6"/>
  <c r="AF1314" i="6"/>
  <c r="AE1314" i="6"/>
  <c r="AD1314" i="6"/>
  <c r="X1314" i="6"/>
  <c r="V1314" i="6"/>
  <c r="T1314" i="6"/>
  <c r="R1314" i="6"/>
  <c r="P1314" i="6"/>
  <c r="N1314" i="6"/>
  <c r="L1314" i="6"/>
  <c r="J1314" i="6"/>
  <c r="H1314" i="6"/>
  <c r="F1314" i="6"/>
  <c r="E1314" i="6"/>
  <c r="B1314" i="6" a="1"/>
  <c r="B1314" i="6" s="1"/>
  <c r="AO1313" i="6"/>
  <c r="AN1313" i="6"/>
  <c r="AM1313" i="6"/>
  <c r="AL1313" i="6"/>
  <c r="AK1313" i="6"/>
  <c r="AJ1313" i="6"/>
  <c r="AI1313" i="6"/>
  <c r="AH1313" i="6"/>
  <c r="AG1313" i="6"/>
  <c r="AF1313" i="6"/>
  <c r="AE1313" i="6"/>
  <c r="AD1313" i="6"/>
  <c r="X1313" i="6"/>
  <c r="V1313" i="6"/>
  <c r="T1313" i="6"/>
  <c r="R1313" i="6"/>
  <c r="P1313" i="6"/>
  <c r="N1313" i="6"/>
  <c r="L1313" i="6"/>
  <c r="J1313" i="6"/>
  <c r="H1313" i="6"/>
  <c r="F1313" i="6"/>
  <c r="E1313" i="6"/>
  <c r="B1313" i="6" a="1"/>
  <c r="B1313" i="6" s="1"/>
  <c r="Y1312" i="6"/>
  <c r="AO1311" i="6"/>
  <c r="AN1311" i="6"/>
  <c r="AM1311" i="6"/>
  <c r="AL1311" i="6"/>
  <c r="AK1311" i="6"/>
  <c r="AJ1311" i="6"/>
  <c r="AI1311" i="6"/>
  <c r="AH1311" i="6"/>
  <c r="AG1311" i="6"/>
  <c r="AF1311" i="6"/>
  <c r="AE1311" i="6"/>
  <c r="AD1311" i="6"/>
  <c r="Z1311" i="6"/>
  <c r="AA1311" i="6" s="1"/>
  <c r="X1311" i="6"/>
  <c r="V1311" i="6"/>
  <c r="T1311" i="6"/>
  <c r="R1311" i="6"/>
  <c r="P1311" i="6"/>
  <c r="N1311" i="6"/>
  <c r="L1311" i="6"/>
  <c r="J1311" i="6"/>
  <c r="H1311" i="6"/>
  <c r="F1311" i="6"/>
  <c r="E1311" i="6"/>
  <c r="B1311" i="6" a="1"/>
  <c r="B1311" i="6" s="1"/>
  <c r="AO1310" i="6"/>
  <c r="AN1310" i="6"/>
  <c r="AM1310" i="6"/>
  <c r="AL1310" i="6"/>
  <c r="AK1310" i="6"/>
  <c r="AJ1310" i="6"/>
  <c r="AI1310" i="6"/>
  <c r="AH1310" i="6"/>
  <c r="AG1310" i="6"/>
  <c r="AF1310" i="6"/>
  <c r="AE1310" i="6"/>
  <c r="AD1310" i="6"/>
  <c r="Z1310" i="6"/>
  <c r="AA1310" i="6" s="1"/>
  <c r="X1310" i="6"/>
  <c r="V1310" i="6"/>
  <c r="T1310" i="6"/>
  <c r="R1310" i="6"/>
  <c r="P1310" i="6"/>
  <c r="N1310" i="6"/>
  <c r="L1310" i="6"/>
  <c r="J1310" i="6"/>
  <c r="H1310" i="6"/>
  <c r="F1310" i="6"/>
  <c r="E1310" i="6"/>
  <c r="B1310" i="6" a="1"/>
  <c r="B1310" i="6" s="1"/>
  <c r="AO1309" i="6"/>
  <c r="AN1309" i="6"/>
  <c r="AM1309" i="6"/>
  <c r="AL1309" i="6"/>
  <c r="AK1309" i="6"/>
  <c r="AJ1309" i="6"/>
  <c r="AI1309" i="6"/>
  <c r="AH1309" i="6"/>
  <c r="AG1309" i="6"/>
  <c r="AF1309" i="6"/>
  <c r="AE1309" i="6"/>
  <c r="AD1309" i="6"/>
  <c r="X1309" i="6"/>
  <c r="V1309" i="6"/>
  <c r="T1309" i="6"/>
  <c r="R1309" i="6"/>
  <c r="P1309" i="6"/>
  <c r="N1309" i="6"/>
  <c r="L1309" i="6"/>
  <c r="J1309" i="6"/>
  <c r="H1309" i="6"/>
  <c r="F1309" i="6"/>
  <c r="E1309" i="6"/>
  <c r="B1309" i="6" a="1"/>
  <c r="B1309" i="6" s="1"/>
  <c r="Y1308" i="6"/>
  <c r="AO1307" i="6"/>
  <c r="AN1307" i="6"/>
  <c r="AM1307" i="6"/>
  <c r="AL1307" i="6"/>
  <c r="AK1307" i="6"/>
  <c r="AJ1307" i="6"/>
  <c r="AI1307" i="6"/>
  <c r="AH1307" i="6"/>
  <c r="AG1307" i="6"/>
  <c r="AF1307" i="6"/>
  <c r="AE1307" i="6"/>
  <c r="AD1307" i="6"/>
  <c r="X1307" i="6"/>
  <c r="V1307" i="6"/>
  <c r="T1307" i="6"/>
  <c r="R1307" i="6"/>
  <c r="P1307" i="6"/>
  <c r="N1307" i="6"/>
  <c r="L1307" i="6"/>
  <c r="J1307" i="6"/>
  <c r="H1307" i="6"/>
  <c r="F1307" i="6"/>
  <c r="E1307" i="6"/>
  <c r="B1307" i="6" a="1"/>
  <c r="B1307" i="6" s="1"/>
  <c r="AO1306" i="6"/>
  <c r="AN1306" i="6"/>
  <c r="AM1306" i="6"/>
  <c r="AL1306" i="6"/>
  <c r="AK1306" i="6"/>
  <c r="AJ1306" i="6"/>
  <c r="AI1306" i="6"/>
  <c r="AH1306" i="6"/>
  <c r="AG1306" i="6"/>
  <c r="AF1306" i="6"/>
  <c r="AE1306" i="6"/>
  <c r="AD1306" i="6"/>
  <c r="X1306" i="6"/>
  <c r="V1306" i="6"/>
  <c r="T1306" i="6"/>
  <c r="R1306" i="6"/>
  <c r="P1306" i="6"/>
  <c r="N1306" i="6"/>
  <c r="L1306" i="6"/>
  <c r="J1306" i="6"/>
  <c r="H1306" i="6"/>
  <c r="F1306" i="6"/>
  <c r="E1306" i="6"/>
  <c r="B1306" i="6" a="1"/>
  <c r="B1306" i="6" s="1"/>
  <c r="AO1305" i="6"/>
  <c r="AN1305" i="6"/>
  <c r="AM1305" i="6"/>
  <c r="AL1305" i="6"/>
  <c r="AK1305" i="6"/>
  <c r="AJ1305" i="6"/>
  <c r="AI1305" i="6"/>
  <c r="AH1305" i="6"/>
  <c r="AG1305" i="6"/>
  <c r="AF1305" i="6"/>
  <c r="AE1305" i="6"/>
  <c r="AD1305" i="6"/>
  <c r="Z1305" i="6"/>
  <c r="X1305" i="6"/>
  <c r="V1305" i="6"/>
  <c r="T1305" i="6"/>
  <c r="R1305" i="6"/>
  <c r="P1305" i="6"/>
  <c r="N1305" i="6"/>
  <c r="L1305" i="6"/>
  <c r="J1305" i="6"/>
  <c r="H1305" i="6"/>
  <c r="F1305" i="6"/>
  <c r="E1305" i="6"/>
  <c r="B1305" i="6" a="1"/>
  <c r="B1305" i="6" s="1"/>
  <c r="AO1304" i="6"/>
  <c r="AN1304" i="6"/>
  <c r="AM1304" i="6"/>
  <c r="AL1304" i="6"/>
  <c r="AK1304" i="6"/>
  <c r="AJ1304" i="6"/>
  <c r="AI1304" i="6"/>
  <c r="AH1304" i="6"/>
  <c r="AG1304" i="6"/>
  <c r="AF1304" i="6"/>
  <c r="AE1304" i="6"/>
  <c r="AD1304" i="6"/>
  <c r="Z1304" i="6"/>
  <c r="AA1304" i="6" s="1"/>
  <c r="X1304" i="6"/>
  <c r="V1304" i="6"/>
  <c r="T1304" i="6"/>
  <c r="R1304" i="6"/>
  <c r="P1304" i="6"/>
  <c r="N1304" i="6"/>
  <c r="L1304" i="6"/>
  <c r="J1304" i="6"/>
  <c r="H1304" i="6"/>
  <c r="F1304" i="6"/>
  <c r="E1304" i="6"/>
  <c r="B1304" i="6" a="1"/>
  <c r="B1304" i="6" s="1"/>
  <c r="AO1303" i="6"/>
  <c r="AN1303" i="6"/>
  <c r="AM1303" i="6"/>
  <c r="AL1303" i="6"/>
  <c r="AK1303" i="6"/>
  <c r="AJ1303" i="6"/>
  <c r="AI1303" i="6"/>
  <c r="AH1303" i="6"/>
  <c r="AG1303" i="6"/>
  <c r="AF1303" i="6"/>
  <c r="AE1303" i="6"/>
  <c r="AD1303" i="6"/>
  <c r="X1303" i="6"/>
  <c r="V1303" i="6"/>
  <c r="T1303" i="6"/>
  <c r="R1303" i="6"/>
  <c r="P1303" i="6"/>
  <c r="N1303" i="6"/>
  <c r="L1303" i="6"/>
  <c r="J1303" i="6"/>
  <c r="H1303" i="6"/>
  <c r="F1303" i="6"/>
  <c r="E1303" i="6"/>
  <c r="B1303" i="6" a="1"/>
  <c r="B1303" i="6" s="1"/>
  <c r="Y1302" i="6"/>
  <c r="AO1301" i="6"/>
  <c r="AN1301" i="6"/>
  <c r="AM1301" i="6"/>
  <c r="AL1301" i="6"/>
  <c r="AK1301" i="6"/>
  <c r="AJ1301" i="6"/>
  <c r="AI1301" i="6"/>
  <c r="AH1301" i="6"/>
  <c r="AG1301" i="6"/>
  <c r="AF1301" i="6"/>
  <c r="AE1301" i="6"/>
  <c r="AD1301" i="6"/>
  <c r="X1301" i="6"/>
  <c r="V1301" i="6"/>
  <c r="T1301" i="6"/>
  <c r="R1301" i="6"/>
  <c r="P1301" i="6"/>
  <c r="N1301" i="6"/>
  <c r="L1301" i="6"/>
  <c r="J1301" i="6"/>
  <c r="H1301" i="6"/>
  <c r="F1301" i="6"/>
  <c r="E1301" i="6"/>
  <c r="B1301" i="6" a="1"/>
  <c r="B1301" i="6" s="1"/>
  <c r="AO1300" i="6"/>
  <c r="AN1300" i="6"/>
  <c r="AM1300" i="6"/>
  <c r="AL1300" i="6"/>
  <c r="AK1300" i="6"/>
  <c r="AJ1300" i="6"/>
  <c r="AI1300" i="6"/>
  <c r="AH1300" i="6"/>
  <c r="AG1300" i="6"/>
  <c r="AF1300" i="6"/>
  <c r="AE1300" i="6"/>
  <c r="AD1300" i="6"/>
  <c r="X1300" i="6"/>
  <c r="V1300" i="6"/>
  <c r="T1300" i="6"/>
  <c r="R1300" i="6"/>
  <c r="P1300" i="6"/>
  <c r="N1300" i="6"/>
  <c r="L1300" i="6"/>
  <c r="J1300" i="6"/>
  <c r="H1300" i="6"/>
  <c r="F1300" i="6"/>
  <c r="E1300" i="6"/>
  <c r="B1300" i="6" a="1"/>
  <c r="B1300" i="6" s="1"/>
  <c r="AO1299" i="6"/>
  <c r="AN1299" i="6"/>
  <c r="AM1299" i="6"/>
  <c r="AL1299" i="6"/>
  <c r="AK1299" i="6"/>
  <c r="AJ1299" i="6"/>
  <c r="AI1299" i="6"/>
  <c r="AH1299" i="6"/>
  <c r="AG1299" i="6"/>
  <c r="AF1299" i="6"/>
  <c r="AE1299" i="6"/>
  <c r="AD1299" i="6"/>
  <c r="Z1299" i="6"/>
  <c r="AA1299" i="6" s="1"/>
  <c r="X1299" i="6"/>
  <c r="V1299" i="6"/>
  <c r="T1299" i="6"/>
  <c r="R1299" i="6"/>
  <c r="P1299" i="6"/>
  <c r="N1299" i="6"/>
  <c r="L1299" i="6"/>
  <c r="J1299" i="6"/>
  <c r="H1299" i="6"/>
  <c r="F1299" i="6"/>
  <c r="E1299" i="6"/>
  <c r="B1299" i="6" a="1"/>
  <c r="B1299" i="6" s="1"/>
  <c r="AO1298" i="6"/>
  <c r="AN1298" i="6"/>
  <c r="AM1298" i="6"/>
  <c r="AL1298" i="6"/>
  <c r="AK1298" i="6"/>
  <c r="AJ1298" i="6"/>
  <c r="AI1298" i="6"/>
  <c r="AH1298" i="6"/>
  <c r="AG1298" i="6"/>
  <c r="AF1298" i="6"/>
  <c r="AE1298" i="6"/>
  <c r="AD1298" i="6"/>
  <c r="Z1298" i="6"/>
  <c r="AA1298" i="6" s="1"/>
  <c r="X1298" i="6"/>
  <c r="V1298" i="6"/>
  <c r="T1298" i="6"/>
  <c r="R1298" i="6"/>
  <c r="P1298" i="6"/>
  <c r="N1298" i="6"/>
  <c r="L1298" i="6"/>
  <c r="J1298" i="6"/>
  <c r="H1298" i="6"/>
  <c r="F1298" i="6"/>
  <c r="E1298" i="6"/>
  <c r="B1298" i="6" a="1"/>
  <c r="B1298" i="6" s="1"/>
  <c r="AO1297" i="6"/>
  <c r="AN1297" i="6"/>
  <c r="AM1297" i="6"/>
  <c r="AL1297" i="6"/>
  <c r="AK1297" i="6"/>
  <c r="AJ1297" i="6"/>
  <c r="AI1297" i="6"/>
  <c r="AH1297" i="6"/>
  <c r="AG1297" i="6"/>
  <c r="AF1297" i="6"/>
  <c r="AE1297" i="6"/>
  <c r="AD1297" i="6"/>
  <c r="X1297" i="6"/>
  <c r="V1297" i="6"/>
  <c r="T1297" i="6"/>
  <c r="R1297" i="6"/>
  <c r="P1297" i="6"/>
  <c r="N1297" i="6"/>
  <c r="L1297" i="6"/>
  <c r="J1297" i="6"/>
  <c r="H1297" i="6"/>
  <c r="F1297" i="6"/>
  <c r="E1297" i="6"/>
  <c r="B1297" i="6" a="1"/>
  <c r="B1297" i="6" s="1"/>
  <c r="Y1296" i="6"/>
  <c r="AO1295" i="6"/>
  <c r="AN1295" i="6"/>
  <c r="AM1295" i="6"/>
  <c r="AL1295" i="6"/>
  <c r="AK1295" i="6"/>
  <c r="AJ1295" i="6"/>
  <c r="AI1295" i="6"/>
  <c r="AH1295" i="6"/>
  <c r="AG1295" i="6"/>
  <c r="AF1295" i="6"/>
  <c r="AE1295" i="6"/>
  <c r="AD1295" i="6"/>
  <c r="X1295" i="6"/>
  <c r="V1295" i="6"/>
  <c r="T1295" i="6"/>
  <c r="R1295" i="6"/>
  <c r="P1295" i="6"/>
  <c r="N1295" i="6"/>
  <c r="L1295" i="6"/>
  <c r="J1295" i="6"/>
  <c r="H1295" i="6"/>
  <c r="F1295" i="6"/>
  <c r="E1295" i="6"/>
  <c r="B1295" i="6" a="1"/>
  <c r="B1295" i="6" s="1"/>
  <c r="AO1294" i="6"/>
  <c r="AN1294" i="6"/>
  <c r="AM1294" i="6"/>
  <c r="AL1294" i="6"/>
  <c r="AK1294" i="6"/>
  <c r="AJ1294" i="6"/>
  <c r="AI1294" i="6"/>
  <c r="AH1294" i="6"/>
  <c r="AG1294" i="6"/>
  <c r="AF1294" i="6"/>
  <c r="AE1294" i="6"/>
  <c r="AD1294" i="6"/>
  <c r="X1294" i="6"/>
  <c r="V1294" i="6"/>
  <c r="T1294" i="6"/>
  <c r="R1294" i="6"/>
  <c r="P1294" i="6"/>
  <c r="N1294" i="6"/>
  <c r="L1294" i="6"/>
  <c r="J1294" i="6"/>
  <c r="H1294" i="6"/>
  <c r="F1294" i="6"/>
  <c r="E1294" i="6"/>
  <c r="B1294" i="6" a="1"/>
  <c r="B1294" i="6" s="1"/>
  <c r="AO1293" i="6"/>
  <c r="AN1293" i="6"/>
  <c r="AM1293" i="6"/>
  <c r="AL1293" i="6"/>
  <c r="AK1293" i="6"/>
  <c r="AJ1293" i="6"/>
  <c r="AI1293" i="6"/>
  <c r="AH1293" i="6"/>
  <c r="AG1293" i="6"/>
  <c r="AF1293" i="6"/>
  <c r="AE1293" i="6"/>
  <c r="AD1293" i="6"/>
  <c r="Z1293" i="6"/>
  <c r="X1293" i="6"/>
  <c r="V1293" i="6"/>
  <c r="T1293" i="6"/>
  <c r="R1293" i="6"/>
  <c r="P1293" i="6"/>
  <c r="N1293" i="6"/>
  <c r="L1293" i="6"/>
  <c r="J1293" i="6"/>
  <c r="H1293" i="6"/>
  <c r="F1293" i="6"/>
  <c r="E1293" i="6"/>
  <c r="B1293" i="6" a="1"/>
  <c r="B1293" i="6" s="1"/>
  <c r="AO1292" i="6"/>
  <c r="AN1292" i="6"/>
  <c r="AM1292" i="6"/>
  <c r="AL1292" i="6"/>
  <c r="AK1292" i="6"/>
  <c r="AJ1292" i="6"/>
  <c r="AI1292" i="6"/>
  <c r="AH1292" i="6"/>
  <c r="AG1292" i="6"/>
  <c r="AF1292" i="6"/>
  <c r="AE1292" i="6"/>
  <c r="AD1292" i="6"/>
  <c r="Z1292" i="6"/>
  <c r="AA1292" i="6" s="1"/>
  <c r="X1292" i="6"/>
  <c r="V1292" i="6"/>
  <c r="T1292" i="6"/>
  <c r="R1292" i="6"/>
  <c r="P1292" i="6"/>
  <c r="N1292" i="6"/>
  <c r="L1292" i="6"/>
  <c r="J1292" i="6"/>
  <c r="H1292" i="6"/>
  <c r="F1292" i="6"/>
  <c r="E1292" i="6"/>
  <c r="B1292" i="6" a="1"/>
  <c r="B1292" i="6" s="1"/>
  <c r="AO1291" i="6"/>
  <c r="AN1291" i="6"/>
  <c r="AM1291" i="6"/>
  <c r="AL1291" i="6"/>
  <c r="AK1291" i="6"/>
  <c r="AJ1291" i="6"/>
  <c r="AI1291" i="6"/>
  <c r="AH1291" i="6"/>
  <c r="AG1291" i="6"/>
  <c r="AF1291" i="6"/>
  <c r="AE1291" i="6"/>
  <c r="AD1291" i="6"/>
  <c r="X1291" i="6"/>
  <c r="V1291" i="6"/>
  <c r="T1291" i="6"/>
  <c r="R1291" i="6"/>
  <c r="P1291" i="6"/>
  <c r="N1291" i="6"/>
  <c r="L1291" i="6"/>
  <c r="J1291" i="6"/>
  <c r="H1291" i="6"/>
  <c r="F1291" i="6"/>
  <c r="E1291" i="6"/>
  <c r="B1291" i="6" a="1"/>
  <c r="B1291" i="6" s="1"/>
  <c r="Y1290" i="6"/>
  <c r="AO1289" i="6"/>
  <c r="AN1289" i="6"/>
  <c r="AM1289" i="6"/>
  <c r="AL1289" i="6"/>
  <c r="AK1289" i="6"/>
  <c r="AJ1289" i="6"/>
  <c r="AI1289" i="6"/>
  <c r="AH1289" i="6"/>
  <c r="AG1289" i="6"/>
  <c r="AF1289" i="6"/>
  <c r="AE1289" i="6"/>
  <c r="AD1289" i="6"/>
  <c r="X1289" i="6"/>
  <c r="V1289" i="6"/>
  <c r="T1289" i="6"/>
  <c r="R1289" i="6"/>
  <c r="P1289" i="6"/>
  <c r="N1289" i="6"/>
  <c r="L1289" i="6"/>
  <c r="J1289" i="6"/>
  <c r="H1289" i="6"/>
  <c r="F1289" i="6"/>
  <c r="E1289" i="6"/>
  <c r="B1289" i="6" a="1"/>
  <c r="B1289" i="6" s="1"/>
  <c r="AO1288" i="6"/>
  <c r="AN1288" i="6"/>
  <c r="AM1288" i="6"/>
  <c r="AL1288" i="6"/>
  <c r="AK1288" i="6"/>
  <c r="AJ1288" i="6"/>
  <c r="AI1288" i="6"/>
  <c r="AH1288" i="6"/>
  <c r="AG1288" i="6"/>
  <c r="AF1288" i="6"/>
  <c r="AE1288" i="6"/>
  <c r="AD1288" i="6"/>
  <c r="X1288" i="6"/>
  <c r="V1288" i="6"/>
  <c r="T1288" i="6"/>
  <c r="R1288" i="6"/>
  <c r="P1288" i="6"/>
  <c r="N1288" i="6"/>
  <c r="L1288" i="6"/>
  <c r="J1288" i="6"/>
  <c r="H1288" i="6"/>
  <c r="F1288" i="6"/>
  <c r="E1288" i="6"/>
  <c r="B1288" i="6" a="1"/>
  <c r="B1288" i="6" s="1"/>
  <c r="AO1287" i="6"/>
  <c r="AN1287" i="6"/>
  <c r="AM1287" i="6"/>
  <c r="AL1287" i="6"/>
  <c r="AK1287" i="6"/>
  <c r="AJ1287" i="6"/>
  <c r="AI1287" i="6"/>
  <c r="AH1287" i="6"/>
  <c r="AG1287" i="6"/>
  <c r="AF1287" i="6"/>
  <c r="AE1287" i="6"/>
  <c r="AD1287" i="6"/>
  <c r="Z1287" i="6"/>
  <c r="AA1287" i="6" s="1"/>
  <c r="X1287" i="6"/>
  <c r="V1287" i="6"/>
  <c r="T1287" i="6"/>
  <c r="R1287" i="6"/>
  <c r="P1287" i="6"/>
  <c r="N1287" i="6"/>
  <c r="L1287" i="6"/>
  <c r="J1287" i="6"/>
  <c r="H1287" i="6"/>
  <c r="F1287" i="6"/>
  <c r="E1287" i="6"/>
  <c r="B1287" i="6" a="1"/>
  <c r="B1287" i="6" s="1"/>
  <c r="AO1286" i="6"/>
  <c r="AN1286" i="6"/>
  <c r="AM1286" i="6"/>
  <c r="AL1286" i="6"/>
  <c r="AK1286" i="6"/>
  <c r="AJ1286" i="6"/>
  <c r="AI1286" i="6"/>
  <c r="AH1286" i="6"/>
  <c r="AG1286" i="6"/>
  <c r="AF1286" i="6"/>
  <c r="AE1286" i="6"/>
  <c r="AD1286" i="6"/>
  <c r="Z1286" i="6"/>
  <c r="X1286" i="6"/>
  <c r="V1286" i="6"/>
  <c r="T1286" i="6"/>
  <c r="R1286" i="6"/>
  <c r="P1286" i="6"/>
  <c r="N1286" i="6"/>
  <c r="L1286" i="6"/>
  <c r="J1286" i="6"/>
  <c r="H1286" i="6"/>
  <c r="F1286" i="6"/>
  <c r="E1286" i="6"/>
  <c r="B1286" i="6" a="1"/>
  <c r="B1286" i="6" s="1"/>
  <c r="AO1285" i="6"/>
  <c r="AN1285" i="6"/>
  <c r="AM1285" i="6"/>
  <c r="AL1285" i="6"/>
  <c r="AK1285" i="6"/>
  <c r="AJ1285" i="6"/>
  <c r="AI1285" i="6"/>
  <c r="AH1285" i="6"/>
  <c r="AG1285" i="6"/>
  <c r="AF1285" i="6"/>
  <c r="AE1285" i="6"/>
  <c r="AD1285" i="6"/>
  <c r="X1285" i="6"/>
  <c r="V1285" i="6"/>
  <c r="T1285" i="6"/>
  <c r="R1285" i="6"/>
  <c r="P1285" i="6"/>
  <c r="N1285" i="6"/>
  <c r="L1285" i="6"/>
  <c r="J1285" i="6"/>
  <c r="H1285" i="6"/>
  <c r="F1285" i="6"/>
  <c r="E1285" i="6"/>
  <c r="B1285" i="6" a="1"/>
  <c r="B1285" i="6" s="1"/>
  <c r="Y1284" i="6"/>
  <c r="AO1283" i="6"/>
  <c r="AN1283" i="6"/>
  <c r="AM1283" i="6"/>
  <c r="AL1283" i="6"/>
  <c r="AK1283" i="6"/>
  <c r="AJ1283" i="6"/>
  <c r="AI1283" i="6"/>
  <c r="AH1283" i="6"/>
  <c r="AG1283" i="6"/>
  <c r="AF1283" i="6"/>
  <c r="AE1283" i="6"/>
  <c r="AD1283" i="6"/>
  <c r="X1283" i="6"/>
  <c r="V1283" i="6"/>
  <c r="T1283" i="6"/>
  <c r="R1283" i="6"/>
  <c r="P1283" i="6"/>
  <c r="N1283" i="6"/>
  <c r="L1283" i="6"/>
  <c r="J1283" i="6"/>
  <c r="H1283" i="6"/>
  <c r="F1283" i="6"/>
  <c r="E1283" i="6"/>
  <c r="B1283" i="6" a="1"/>
  <c r="B1283" i="6" s="1"/>
  <c r="AO1282" i="6"/>
  <c r="AN1282" i="6"/>
  <c r="AM1282" i="6"/>
  <c r="AL1282" i="6"/>
  <c r="AK1282" i="6"/>
  <c r="AJ1282" i="6"/>
  <c r="AI1282" i="6"/>
  <c r="AH1282" i="6"/>
  <c r="AG1282" i="6"/>
  <c r="AF1282" i="6"/>
  <c r="AE1282" i="6"/>
  <c r="AD1282" i="6"/>
  <c r="X1282" i="6"/>
  <c r="V1282" i="6"/>
  <c r="T1282" i="6"/>
  <c r="R1282" i="6"/>
  <c r="P1282" i="6"/>
  <c r="N1282" i="6"/>
  <c r="L1282" i="6"/>
  <c r="J1282" i="6"/>
  <c r="H1282" i="6"/>
  <c r="F1282" i="6"/>
  <c r="E1282" i="6"/>
  <c r="B1282" i="6" a="1"/>
  <c r="B1282" i="6" s="1"/>
  <c r="AO1281" i="6"/>
  <c r="AN1281" i="6"/>
  <c r="AM1281" i="6"/>
  <c r="AL1281" i="6"/>
  <c r="AK1281" i="6"/>
  <c r="AJ1281" i="6"/>
  <c r="AI1281" i="6"/>
  <c r="AH1281" i="6"/>
  <c r="AG1281" i="6"/>
  <c r="AF1281" i="6"/>
  <c r="AE1281" i="6"/>
  <c r="AD1281" i="6"/>
  <c r="Z1281" i="6"/>
  <c r="AA1281" i="6" s="1"/>
  <c r="X1281" i="6"/>
  <c r="V1281" i="6"/>
  <c r="T1281" i="6"/>
  <c r="R1281" i="6"/>
  <c r="P1281" i="6"/>
  <c r="N1281" i="6"/>
  <c r="L1281" i="6"/>
  <c r="J1281" i="6"/>
  <c r="H1281" i="6"/>
  <c r="F1281" i="6"/>
  <c r="E1281" i="6"/>
  <c r="B1281" i="6" a="1"/>
  <c r="B1281" i="6" s="1"/>
  <c r="AO1280" i="6"/>
  <c r="AN1280" i="6"/>
  <c r="AM1280" i="6"/>
  <c r="AL1280" i="6"/>
  <c r="AK1280" i="6"/>
  <c r="AJ1280" i="6"/>
  <c r="AI1280" i="6"/>
  <c r="AH1280" i="6"/>
  <c r="AG1280" i="6"/>
  <c r="AF1280" i="6"/>
  <c r="AE1280" i="6"/>
  <c r="AD1280" i="6"/>
  <c r="X1280" i="6"/>
  <c r="V1280" i="6"/>
  <c r="T1280" i="6"/>
  <c r="R1280" i="6"/>
  <c r="P1280" i="6"/>
  <c r="N1280" i="6"/>
  <c r="L1280" i="6"/>
  <c r="J1280" i="6"/>
  <c r="H1280" i="6"/>
  <c r="F1280" i="6"/>
  <c r="E1280" i="6"/>
  <c r="B1280" i="6" a="1"/>
  <c r="B1280" i="6" s="1"/>
  <c r="Y1279" i="6"/>
  <c r="AO1278" i="6"/>
  <c r="AN1278" i="6"/>
  <c r="AM1278" i="6"/>
  <c r="AL1278" i="6"/>
  <c r="AK1278" i="6"/>
  <c r="AJ1278" i="6"/>
  <c r="AI1278" i="6"/>
  <c r="AH1278" i="6"/>
  <c r="AG1278" i="6"/>
  <c r="AF1278" i="6"/>
  <c r="AE1278" i="6"/>
  <c r="AD1278" i="6"/>
  <c r="X1278" i="6"/>
  <c r="V1278" i="6"/>
  <c r="T1278" i="6"/>
  <c r="R1278" i="6"/>
  <c r="P1278" i="6"/>
  <c r="N1278" i="6"/>
  <c r="L1278" i="6"/>
  <c r="J1278" i="6"/>
  <c r="H1278" i="6"/>
  <c r="F1278" i="6"/>
  <c r="E1278" i="6"/>
  <c r="B1278" i="6" a="1"/>
  <c r="B1278" i="6" s="1"/>
  <c r="AO1277" i="6"/>
  <c r="AN1277" i="6"/>
  <c r="AM1277" i="6"/>
  <c r="AL1277" i="6"/>
  <c r="AK1277" i="6"/>
  <c r="AJ1277" i="6"/>
  <c r="AI1277" i="6"/>
  <c r="AH1277" i="6"/>
  <c r="AG1277" i="6"/>
  <c r="AF1277" i="6"/>
  <c r="AE1277" i="6"/>
  <c r="AD1277" i="6"/>
  <c r="X1277" i="6"/>
  <c r="V1277" i="6"/>
  <c r="T1277" i="6"/>
  <c r="R1277" i="6"/>
  <c r="P1277" i="6"/>
  <c r="N1277" i="6"/>
  <c r="L1277" i="6"/>
  <c r="J1277" i="6"/>
  <c r="H1277" i="6"/>
  <c r="F1277" i="6"/>
  <c r="E1277" i="6"/>
  <c r="B1277" i="6" a="1"/>
  <c r="B1277" i="6" s="1"/>
  <c r="AO1276" i="6"/>
  <c r="AN1276" i="6"/>
  <c r="AM1276" i="6"/>
  <c r="AL1276" i="6"/>
  <c r="AK1276" i="6"/>
  <c r="AJ1276" i="6"/>
  <c r="AI1276" i="6"/>
  <c r="AH1276" i="6"/>
  <c r="AG1276" i="6"/>
  <c r="AF1276" i="6"/>
  <c r="AE1276" i="6"/>
  <c r="AD1276" i="6"/>
  <c r="X1276" i="6"/>
  <c r="V1276" i="6"/>
  <c r="T1276" i="6"/>
  <c r="R1276" i="6"/>
  <c r="P1276" i="6"/>
  <c r="N1276" i="6"/>
  <c r="L1276" i="6"/>
  <c r="J1276" i="6"/>
  <c r="H1276" i="6"/>
  <c r="F1276" i="6"/>
  <c r="E1276" i="6"/>
  <c r="B1276" i="6" a="1"/>
  <c r="B1276" i="6" s="1"/>
  <c r="AO1275" i="6"/>
  <c r="AN1275" i="6"/>
  <c r="AM1275" i="6"/>
  <c r="AL1275" i="6"/>
  <c r="AK1275" i="6"/>
  <c r="AJ1275" i="6"/>
  <c r="AI1275" i="6"/>
  <c r="AH1275" i="6"/>
  <c r="AG1275" i="6"/>
  <c r="AF1275" i="6"/>
  <c r="AE1275" i="6"/>
  <c r="AD1275" i="6"/>
  <c r="Z1275" i="6"/>
  <c r="X1275" i="6"/>
  <c r="V1275" i="6"/>
  <c r="T1275" i="6"/>
  <c r="R1275" i="6"/>
  <c r="P1275" i="6"/>
  <c r="N1275" i="6"/>
  <c r="L1275" i="6"/>
  <c r="J1275" i="6"/>
  <c r="H1275" i="6"/>
  <c r="F1275" i="6"/>
  <c r="E1275" i="6"/>
  <c r="B1275" i="6" a="1"/>
  <c r="B1275" i="6" s="1"/>
  <c r="AO1274" i="6"/>
  <c r="AN1274" i="6"/>
  <c r="AM1274" i="6"/>
  <c r="AL1274" i="6"/>
  <c r="AK1274" i="6"/>
  <c r="AJ1274" i="6"/>
  <c r="AI1274" i="6"/>
  <c r="AH1274" i="6"/>
  <c r="AG1274" i="6"/>
  <c r="AF1274" i="6"/>
  <c r="AE1274" i="6"/>
  <c r="AD1274" i="6"/>
  <c r="X1274" i="6"/>
  <c r="V1274" i="6"/>
  <c r="T1274" i="6"/>
  <c r="R1274" i="6"/>
  <c r="P1274" i="6"/>
  <c r="N1274" i="6"/>
  <c r="L1274" i="6"/>
  <c r="J1274" i="6"/>
  <c r="H1274" i="6"/>
  <c r="F1274" i="6"/>
  <c r="E1274" i="6"/>
  <c r="B1274" i="6" a="1"/>
  <c r="B1274" i="6" s="1"/>
  <c r="Y1273" i="6"/>
  <c r="AO1272" i="6"/>
  <c r="AN1272" i="6"/>
  <c r="AM1272" i="6"/>
  <c r="AL1272" i="6"/>
  <c r="AK1272" i="6"/>
  <c r="AJ1272" i="6"/>
  <c r="AI1272" i="6"/>
  <c r="AH1272" i="6"/>
  <c r="AG1272" i="6"/>
  <c r="AF1272" i="6"/>
  <c r="AE1272" i="6"/>
  <c r="AD1272" i="6"/>
  <c r="X1272" i="6"/>
  <c r="V1272" i="6"/>
  <c r="T1272" i="6"/>
  <c r="R1272" i="6"/>
  <c r="P1272" i="6"/>
  <c r="N1272" i="6"/>
  <c r="L1272" i="6"/>
  <c r="J1272" i="6"/>
  <c r="H1272" i="6"/>
  <c r="F1272" i="6"/>
  <c r="E1272" i="6"/>
  <c r="B1272" i="6" a="1"/>
  <c r="B1272" i="6" s="1"/>
  <c r="AO1271" i="6"/>
  <c r="AN1271" i="6"/>
  <c r="AM1271" i="6"/>
  <c r="AL1271" i="6"/>
  <c r="AK1271" i="6"/>
  <c r="AJ1271" i="6"/>
  <c r="AI1271" i="6"/>
  <c r="AH1271" i="6"/>
  <c r="AG1271" i="6"/>
  <c r="AF1271" i="6"/>
  <c r="AE1271" i="6"/>
  <c r="AD1271" i="6"/>
  <c r="X1271" i="6"/>
  <c r="V1271" i="6"/>
  <c r="T1271" i="6"/>
  <c r="R1271" i="6"/>
  <c r="P1271" i="6"/>
  <c r="N1271" i="6"/>
  <c r="L1271" i="6"/>
  <c r="J1271" i="6"/>
  <c r="H1271" i="6"/>
  <c r="F1271" i="6"/>
  <c r="E1271" i="6"/>
  <c r="B1271" i="6" a="1"/>
  <c r="B1271" i="6" s="1"/>
  <c r="AO1270" i="6"/>
  <c r="AN1270" i="6"/>
  <c r="AM1270" i="6"/>
  <c r="AL1270" i="6"/>
  <c r="AK1270" i="6"/>
  <c r="AJ1270" i="6"/>
  <c r="AI1270" i="6"/>
  <c r="AH1270" i="6"/>
  <c r="AG1270" i="6"/>
  <c r="AF1270" i="6"/>
  <c r="AE1270" i="6"/>
  <c r="AD1270" i="6"/>
  <c r="X1270" i="6"/>
  <c r="V1270" i="6"/>
  <c r="T1270" i="6"/>
  <c r="R1270" i="6"/>
  <c r="P1270" i="6"/>
  <c r="N1270" i="6"/>
  <c r="L1270" i="6"/>
  <c r="J1270" i="6"/>
  <c r="H1270" i="6"/>
  <c r="F1270" i="6"/>
  <c r="E1270" i="6"/>
  <c r="B1270" i="6" a="1"/>
  <c r="B1270" i="6" s="1"/>
  <c r="AO1269" i="6"/>
  <c r="AN1269" i="6"/>
  <c r="AM1269" i="6"/>
  <c r="AL1269" i="6"/>
  <c r="AK1269" i="6"/>
  <c r="AJ1269" i="6"/>
  <c r="AI1269" i="6"/>
  <c r="AH1269" i="6"/>
  <c r="AG1269" i="6"/>
  <c r="AF1269" i="6"/>
  <c r="AE1269" i="6"/>
  <c r="AD1269" i="6"/>
  <c r="Z1269" i="6"/>
  <c r="AA1269" i="6" s="1"/>
  <c r="X1269" i="6"/>
  <c r="V1269" i="6"/>
  <c r="T1269" i="6"/>
  <c r="R1269" i="6"/>
  <c r="P1269" i="6"/>
  <c r="N1269" i="6"/>
  <c r="L1269" i="6"/>
  <c r="J1269" i="6"/>
  <c r="H1269" i="6"/>
  <c r="F1269" i="6"/>
  <c r="E1269" i="6"/>
  <c r="B1269" i="6" a="1"/>
  <c r="B1269" i="6" s="1"/>
  <c r="AN1268" i="6"/>
  <c r="AM1268" i="6"/>
  <c r="AL1268" i="6"/>
  <c r="AK1268" i="6"/>
  <c r="AJ1268" i="6"/>
  <c r="AI1268" i="6"/>
  <c r="AH1268" i="6"/>
  <c r="AG1268" i="6"/>
  <c r="AF1268" i="6"/>
  <c r="AE1268" i="6"/>
  <c r="AD1268" i="6"/>
  <c r="X1268" i="6"/>
  <c r="V1268" i="6"/>
  <c r="T1268" i="6"/>
  <c r="R1268" i="6"/>
  <c r="P1268" i="6"/>
  <c r="N1268" i="6"/>
  <c r="L1268" i="6"/>
  <c r="J1268" i="6"/>
  <c r="H1268" i="6"/>
  <c r="F1268" i="6"/>
  <c r="E1268" i="6"/>
  <c r="B1268" i="6" a="1"/>
  <c r="B1268" i="6" s="1"/>
  <c r="Y1267" i="6"/>
  <c r="AO1266" i="6"/>
  <c r="AN1266" i="6"/>
  <c r="AM1266" i="6"/>
  <c r="AL1266" i="6"/>
  <c r="AK1266" i="6"/>
  <c r="AJ1266" i="6"/>
  <c r="AI1266" i="6"/>
  <c r="AH1266" i="6"/>
  <c r="AG1266" i="6"/>
  <c r="AF1266" i="6"/>
  <c r="AE1266" i="6"/>
  <c r="AD1266" i="6"/>
  <c r="X1266" i="6"/>
  <c r="V1266" i="6"/>
  <c r="T1266" i="6"/>
  <c r="R1266" i="6"/>
  <c r="P1266" i="6"/>
  <c r="N1266" i="6"/>
  <c r="L1266" i="6"/>
  <c r="J1266" i="6"/>
  <c r="H1266" i="6"/>
  <c r="F1266" i="6"/>
  <c r="E1266" i="6"/>
  <c r="B1266" i="6" a="1"/>
  <c r="B1266" i="6" s="1"/>
  <c r="AO1265" i="6"/>
  <c r="AN1265" i="6"/>
  <c r="AM1265" i="6"/>
  <c r="AL1265" i="6"/>
  <c r="AK1265" i="6"/>
  <c r="AJ1265" i="6"/>
  <c r="AI1265" i="6"/>
  <c r="AH1265" i="6"/>
  <c r="AG1265" i="6"/>
  <c r="AF1265" i="6"/>
  <c r="AE1265" i="6"/>
  <c r="AD1265" i="6"/>
  <c r="X1265" i="6"/>
  <c r="V1265" i="6"/>
  <c r="T1265" i="6"/>
  <c r="R1265" i="6"/>
  <c r="P1265" i="6"/>
  <c r="N1265" i="6"/>
  <c r="L1265" i="6"/>
  <c r="J1265" i="6"/>
  <c r="H1265" i="6"/>
  <c r="F1265" i="6"/>
  <c r="E1265" i="6"/>
  <c r="B1265" i="6" a="1"/>
  <c r="B1265" i="6" s="1"/>
  <c r="AO1264" i="6"/>
  <c r="AN1264" i="6"/>
  <c r="AM1264" i="6"/>
  <c r="AL1264" i="6"/>
  <c r="AK1264" i="6"/>
  <c r="AJ1264" i="6"/>
  <c r="AI1264" i="6"/>
  <c r="AH1264" i="6"/>
  <c r="AG1264" i="6"/>
  <c r="AF1264" i="6"/>
  <c r="AE1264" i="6"/>
  <c r="AD1264" i="6"/>
  <c r="X1264" i="6"/>
  <c r="V1264" i="6"/>
  <c r="T1264" i="6"/>
  <c r="R1264" i="6"/>
  <c r="P1264" i="6"/>
  <c r="N1264" i="6"/>
  <c r="L1264" i="6"/>
  <c r="J1264" i="6"/>
  <c r="H1264" i="6"/>
  <c r="F1264" i="6"/>
  <c r="E1264" i="6"/>
  <c r="B1264" i="6" a="1"/>
  <c r="B1264" i="6" s="1"/>
  <c r="AO1263" i="6"/>
  <c r="AN1263" i="6"/>
  <c r="AM1263" i="6"/>
  <c r="AL1263" i="6"/>
  <c r="AK1263" i="6"/>
  <c r="AJ1263" i="6"/>
  <c r="AI1263" i="6"/>
  <c r="AH1263" i="6"/>
  <c r="AG1263" i="6"/>
  <c r="AF1263" i="6"/>
  <c r="AE1263" i="6"/>
  <c r="AD1263" i="6"/>
  <c r="Z1263" i="6"/>
  <c r="X1263" i="6"/>
  <c r="V1263" i="6"/>
  <c r="T1263" i="6"/>
  <c r="R1263" i="6"/>
  <c r="P1263" i="6"/>
  <c r="N1263" i="6"/>
  <c r="L1263" i="6"/>
  <c r="J1263" i="6"/>
  <c r="H1263" i="6"/>
  <c r="F1263" i="6"/>
  <c r="E1263" i="6"/>
  <c r="B1263" i="6" a="1"/>
  <c r="B1263" i="6" s="1"/>
  <c r="AN1262" i="6"/>
  <c r="AM1262" i="6"/>
  <c r="AL1262" i="6"/>
  <c r="AK1262" i="6"/>
  <c r="AJ1262" i="6"/>
  <c r="AI1262" i="6"/>
  <c r="AH1262" i="6"/>
  <c r="AG1262" i="6"/>
  <c r="AF1262" i="6"/>
  <c r="AE1262" i="6"/>
  <c r="AD1262" i="6"/>
  <c r="X1262" i="6"/>
  <c r="V1262" i="6"/>
  <c r="T1262" i="6"/>
  <c r="R1262" i="6"/>
  <c r="P1262" i="6"/>
  <c r="N1262" i="6"/>
  <c r="L1262" i="6"/>
  <c r="J1262" i="6"/>
  <c r="H1262" i="6"/>
  <c r="F1262" i="6"/>
  <c r="E1262" i="6"/>
  <c r="B1262" i="6" a="1"/>
  <c r="B1262" i="6" s="1"/>
  <c r="Y1261" i="6"/>
  <c r="AO1260" i="6"/>
  <c r="AN1260" i="6"/>
  <c r="AM1260" i="6"/>
  <c r="AL1260" i="6"/>
  <c r="AK1260" i="6"/>
  <c r="AJ1260" i="6"/>
  <c r="AI1260" i="6"/>
  <c r="AH1260" i="6"/>
  <c r="AG1260" i="6"/>
  <c r="AF1260" i="6"/>
  <c r="AE1260" i="6"/>
  <c r="AD1260" i="6"/>
  <c r="X1260" i="6"/>
  <c r="V1260" i="6"/>
  <c r="T1260" i="6"/>
  <c r="R1260" i="6"/>
  <c r="P1260" i="6"/>
  <c r="N1260" i="6"/>
  <c r="L1260" i="6"/>
  <c r="J1260" i="6"/>
  <c r="H1260" i="6"/>
  <c r="F1260" i="6"/>
  <c r="E1260" i="6"/>
  <c r="B1260" i="6" a="1"/>
  <c r="B1260" i="6" s="1"/>
  <c r="AO1259" i="6"/>
  <c r="AN1259" i="6"/>
  <c r="AM1259" i="6"/>
  <c r="AL1259" i="6"/>
  <c r="AK1259" i="6"/>
  <c r="AJ1259" i="6"/>
  <c r="AI1259" i="6"/>
  <c r="AH1259" i="6"/>
  <c r="AG1259" i="6"/>
  <c r="AF1259" i="6"/>
  <c r="AE1259" i="6"/>
  <c r="AD1259" i="6"/>
  <c r="X1259" i="6"/>
  <c r="V1259" i="6"/>
  <c r="T1259" i="6"/>
  <c r="R1259" i="6"/>
  <c r="P1259" i="6"/>
  <c r="N1259" i="6"/>
  <c r="L1259" i="6"/>
  <c r="J1259" i="6"/>
  <c r="H1259" i="6"/>
  <c r="F1259" i="6"/>
  <c r="E1259" i="6"/>
  <c r="B1259" i="6" a="1"/>
  <c r="B1259" i="6" s="1"/>
  <c r="AO1258" i="6"/>
  <c r="AN1258" i="6"/>
  <c r="AM1258" i="6"/>
  <c r="AL1258" i="6"/>
  <c r="AK1258" i="6"/>
  <c r="AJ1258" i="6"/>
  <c r="AI1258" i="6"/>
  <c r="AH1258" i="6"/>
  <c r="AG1258" i="6"/>
  <c r="AF1258" i="6"/>
  <c r="AE1258" i="6"/>
  <c r="AD1258" i="6"/>
  <c r="X1258" i="6"/>
  <c r="V1258" i="6"/>
  <c r="T1258" i="6"/>
  <c r="R1258" i="6"/>
  <c r="P1258" i="6"/>
  <c r="N1258" i="6"/>
  <c r="L1258" i="6"/>
  <c r="J1258" i="6"/>
  <c r="H1258" i="6"/>
  <c r="F1258" i="6"/>
  <c r="E1258" i="6"/>
  <c r="B1258" i="6" a="1"/>
  <c r="B1258" i="6" s="1"/>
  <c r="AO1257" i="6"/>
  <c r="AN1257" i="6"/>
  <c r="AM1257" i="6"/>
  <c r="AL1257" i="6"/>
  <c r="AK1257" i="6"/>
  <c r="AJ1257" i="6"/>
  <c r="AI1257" i="6"/>
  <c r="AH1257" i="6"/>
  <c r="AG1257" i="6"/>
  <c r="AF1257" i="6"/>
  <c r="AE1257" i="6"/>
  <c r="AD1257" i="6"/>
  <c r="Z1257" i="6"/>
  <c r="X1257" i="6"/>
  <c r="V1257" i="6"/>
  <c r="T1257" i="6"/>
  <c r="R1257" i="6"/>
  <c r="P1257" i="6"/>
  <c r="N1257" i="6"/>
  <c r="L1257" i="6"/>
  <c r="J1257" i="6"/>
  <c r="H1257" i="6"/>
  <c r="F1257" i="6"/>
  <c r="E1257" i="6"/>
  <c r="B1257" i="6" a="1"/>
  <c r="B1257" i="6" s="1"/>
  <c r="AN1256" i="6"/>
  <c r="AM1256" i="6"/>
  <c r="AL1256" i="6"/>
  <c r="AK1256" i="6"/>
  <c r="AJ1256" i="6"/>
  <c r="AI1256" i="6"/>
  <c r="AH1256" i="6"/>
  <c r="AG1256" i="6"/>
  <c r="AF1256" i="6"/>
  <c r="AE1256" i="6"/>
  <c r="AD1256" i="6"/>
  <c r="X1256" i="6"/>
  <c r="V1256" i="6"/>
  <c r="T1256" i="6"/>
  <c r="R1256" i="6"/>
  <c r="P1256" i="6"/>
  <c r="N1256" i="6"/>
  <c r="L1256" i="6"/>
  <c r="J1256" i="6"/>
  <c r="H1256" i="6"/>
  <c r="F1256" i="6"/>
  <c r="E1256" i="6"/>
  <c r="B1256" i="6" a="1"/>
  <c r="B1256" i="6" s="1"/>
  <c r="Y1255" i="6"/>
  <c r="AN1254" i="6"/>
  <c r="AM1254" i="6"/>
  <c r="AL1254" i="6"/>
  <c r="AK1254" i="6"/>
  <c r="AJ1254" i="6"/>
  <c r="AI1254" i="6"/>
  <c r="AH1254" i="6"/>
  <c r="AG1254" i="6"/>
  <c r="AF1254" i="6"/>
  <c r="AE1254" i="6"/>
  <c r="AD1254" i="6"/>
  <c r="X1254" i="6"/>
  <c r="V1254" i="6"/>
  <c r="T1254" i="6"/>
  <c r="R1254" i="6"/>
  <c r="P1254" i="6"/>
  <c r="N1254" i="6"/>
  <c r="L1254" i="6"/>
  <c r="J1254" i="6"/>
  <c r="H1254" i="6"/>
  <c r="F1254" i="6"/>
  <c r="E1254" i="6"/>
  <c r="B1254" i="6" a="1"/>
  <c r="B1254" i="6" s="1"/>
  <c r="AN1253" i="6"/>
  <c r="AM1253" i="6"/>
  <c r="AL1253" i="6"/>
  <c r="AK1253" i="6"/>
  <c r="AJ1253" i="6"/>
  <c r="AI1253" i="6"/>
  <c r="AH1253" i="6"/>
  <c r="AG1253" i="6"/>
  <c r="AF1253" i="6"/>
  <c r="AE1253" i="6"/>
  <c r="AD1253" i="6"/>
  <c r="X1253" i="6"/>
  <c r="V1253" i="6"/>
  <c r="T1253" i="6"/>
  <c r="R1253" i="6"/>
  <c r="P1253" i="6"/>
  <c r="N1253" i="6"/>
  <c r="L1253" i="6"/>
  <c r="J1253" i="6"/>
  <c r="H1253" i="6"/>
  <c r="F1253" i="6"/>
  <c r="E1253" i="6"/>
  <c r="B1253" i="6" a="1"/>
  <c r="B1253" i="6" s="1"/>
  <c r="AN1252" i="6"/>
  <c r="AM1252" i="6"/>
  <c r="AL1252" i="6"/>
  <c r="AK1252" i="6"/>
  <c r="AJ1252" i="6"/>
  <c r="AI1252" i="6"/>
  <c r="AH1252" i="6"/>
  <c r="AG1252" i="6"/>
  <c r="AF1252" i="6"/>
  <c r="AE1252" i="6"/>
  <c r="AD1252" i="6"/>
  <c r="X1252" i="6"/>
  <c r="V1252" i="6"/>
  <c r="T1252" i="6"/>
  <c r="R1252" i="6"/>
  <c r="P1252" i="6"/>
  <c r="N1252" i="6"/>
  <c r="L1252" i="6"/>
  <c r="J1252" i="6"/>
  <c r="H1252" i="6"/>
  <c r="F1252" i="6"/>
  <c r="E1252" i="6"/>
  <c r="B1252" i="6" a="1"/>
  <c r="B1252" i="6" s="1"/>
  <c r="AN1251" i="6"/>
  <c r="AM1251" i="6"/>
  <c r="AL1251" i="6"/>
  <c r="AK1251" i="6"/>
  <c r="AJ1251" i="6"/>
  <c r="AI1251" i="6"/>
  <c r="AH1251" i="6"/>
  <c r="AG1251" i="6"/>
  <c r="AF1251" i="6"/>
  <c r="AE1251" i="6"/>
  <c r="AD1251" i="6"/>
  <c r="X1251" i="6"/>
  <c r="V1251" i="6"/>
  <c r="T1251" i="6"/>
  <c r="R1251" i="6"/>
  <c r="P1251" i="6"/>
  <c r="N1251" i="6"/>
  <c r="L1251" i="6"/>
  <c r="J1251" i="6"/>
  <c r="H1251" i="6"/>
  <c r="F1251" i="6"/>
  <c r="E1251" i="6"/>
  <c r="B1251" i="6" a="1"/>
  <c r="B1251" i="6" s="1"/>
  <c r="AN1250" i="6"/>
  <c r="AM1250" i="6"/>
  <c r="AL1250" i="6"/>
  <c r="AK1250" i="6"/>
  <c r="AJ1250" i="6"/>
  <c r="AI1250" i="6"/>
  <c r="AH1250" i="6"/>
  <c r="AG1250" i="6"/>
  <c r="AF1250" i="6"/>
  <c r="AE1250" i="6"/>
  <c r="AD1250" i="6"/>
  <c r="X1250" i="6"/>
  <c r="V1250" i="6"/>
  <c r="T1250" i="6"/>
  <c r="R1250" i="6"/>
  <c r="P1250" i="6"/>
  <c r="N1250" i="6"/>
  <c r="L1250" i="6"/>
  <c r="J1250" i="6"/>
  <c r="H1250" i="6"/>
  <c r="F1250" i="6"/>
  <c r="E1250" i="6"/>
  <c r="B1250" i="6" a="1"/>
  <c r="B1250" i="6" s="1"/>
  <c r="Y1249" i="6"/>
  <c r="AN1248" i="6"/>
  <c r="AM1248" i="6"/>
  <c r="AL1248" i="6"/>
  <c r="AK1248" i="6"/>
  <c r="AJ1248" i="6"/>
  <c r="AI1248" i="6"/>
  <c r="AH1248" i="6"/>
  <c r="AG1248" i="6"/>
  <c r="AF1248" i="6"/>
  <c r="AE1248" i="6"/>
  <c r="AD1248" i="6"/>
  <c r="X1248" i="6"/>
  <c r="V1248" i="6"/>
  <c r="T1248" i="6"/>
  <c r="R1248" i="6"/>
  <c r="P1248" i="6"/>
  <c r="N1248" i="6"/>
  <c r="L1248" i="6"/>
  <c r="J1248" i="6"/>
  <c r="H1248" i="6"/>
  <c r="F1248" i="6"/>
  <c r="E1248" i="6"/>
  <c r="B1248" i="6" a="1"/>
  <c r="B1248" i="6" s="1"/>
  <c r="AN1247" i="6"/>
  <c r="AM1247" i="6"/>
  <c r="AL1247" i="6"/>
  <c r="AK1247" i="6"/>
  <c r="AJ1247" i="6"/>
  <c r="AI1247" i="6"/>
  <c r="AH1247" i="6"/>
  <c r="AG1247" i="6"/>
  <c r="AF1247" i="6"/>
  <c r="AE1247" i="6"/>
  <c r="AD1247" i="6"/>
  <c r="X1247" i="6"/>
  <c r="V1247" i="6"/>
  <c r="T1247" i="6"/>
  <c r="R1247" i="6"/>
  <c r="P1247" i="6"/>
  <c r="N1247" i="6"/>
  <c r="L1247" i="6"/>
  <c r="J1247" i="6"/>
  <c r="H1247" i="6"/>
  <c r="F1247" i="6"/>
  <c r="E1247" i="6"/>
  <c r="B1247" i="6" a="1"/>
  <c r="B1247" i="6" s="1"/>
  <c r="AN1246" i="6"/>
  <c r="AM1246" i="6"/>
  <c r="AL1246" i="6"/>
  <c r="AK1246" i="6"/>
  <c r="AJ1246" i="6"/>
  <c r="AI1246" i="6"/>
  <c r="AH1246" i="6"/>
  <c r="AG1246" i="6"/>
  <c r="AF1246" i="6"/>
  <c r="AE1246" i="6"/>
  <c r="AD1246" i="6"/>
  <c r="X1246" i="6"/>
  <c r="V1246" i="6"/>
  <c r="T1246" i="6"/>
  <c r="R1246" i="6"/>
  <c r="P1246" i="6"/>
  <c r="N1246" i="6"/>
  <c r="L1246" i="6"/>
  <c r="J1246" i="6"/>
  <c r="H1246" i="6"/>
  <c r="F1246" i="6"/>
  <c r="E1246" i="6"/>
  <c r="B1246" i="6" a="1"/>
  <c r="B1246" i="6" s="1"/>
  <c r="AN1245" i="6"/>
  <c r="AM1245" i="6"/>
  <c r="AL1245" i="6"/>
  <c r="AK1245" i="6"/>
  <c r="AJ1245" i="6"/>
  <c r="AI1245" i="6"/>
  <c r="AH1245" i="6"/>
  <c r="AG1245" i="6"/>
  <c r="AF1245" i="6"/>
  <c r="AE1245" i="6"/>
  <c r="AD1245" i="6"/>
  <c r="X1245" i="6"/>
  <c r="V1245" i="6"/>
  <c r="T1245" i="6"/>
  <c r="R1245" i="6"/>
  <c r="P1245" i="6"/>
  <c r="N1245" i="6"/>
  <c r="L1245" i="6"/>
  <c r="J1245" i="6"/>
  <c r="H1245" i="6"/>
  <c r="F1245" i="6"/>
  <c r="E1245" i="6"/>
  <c r="B1245" i="6" a="1"/>
  <c r="B1245" i="6" s="1"/>
  <c r="AN1244" i="6"/>
  <c r="AM1244" i="6"/>
  <c r="AL1244" i="6"/>
  <c r="AK1244" i="6"/>
  <c r="AJ1244" i="6"/>
  <c r="AI1244" i="6"/>
  <c r="AH1244" i="6"/>
  <c r="AG1244" i="6"/>
  <c r="AF1244" i="6"/>
  <c r="AE1244" i="6"/>
  <c r="AD1244" i="6"/>
  <c r="X1244" i="6"/>
  <c r="V1244" i="6"/>
  <c r="T1244" i="6"/>
  <c r="R1244" i="6"/>
  <c r="P1244" i="6"/>
  <c r="N1244" i="6"/>
  <c r="L1244" i="6"/>
  <c r="J1244" i="6"/>
  <c r="H1244" i="6"/>
  <c r="F1244" i="6"/>
  <c r="E1244" i="6"/>
  <c r="B1244" i="6" a="1"/>
  <c r="B1244" i="6" s="1"/>
  <c r="Y1243" i="6"/>
  <c r="AN1242" i="6"/>
  <c r="AM1242" i="6"/>
  <c r="AL1242" i="6"/>
  <c r="AK1242" i="6"/>
  <c r="AJ1242" i="6"/>
  <c r="AI1242" i="6"/>
  <c r="AH1242" i="6"/>
  <c r="AG1242" i="6"/>
  <c r="AF1242" i="6"/>
  <c r="AE1242" i="6"/>
  <c r="AD1242" i="6"/>
  <c r="X1242" i="6"/>
  <c r="V1242" i="6"/>
  <c r="T1242" i="6"/>
  <c r="R1242" i="6"/>
  <c r="P1242" i="6"/>
  <c r="N1242" i="6"/>
  <c r="L1242" i="6"/>
  <c r="J1242" i="6"/>
  <c r="H1242" i="6"/>
  <c r="F1242" i="6"/>
  <c r="E1242" i="6"/>
  <c r="B1242" i="6" a="1"/>
  <c r="B1242" i="6" s="1"/>
  <c r="AN1241" i="6"/>
  <c r="AM1241" i="6"/>
  <c r="AL1241" i="6"/>
  <c r="AK1241" i="6"/>
  <c r="AJ1241" i="6"/>
  <c r="AI1241" i="6"/>
  <c r="AH1241" i="6"/>
  <c r="AG1241" i="6"/>
  <c r="AF1241" i="6"/>
  <c r="AE1241" i="6"/>
  <c r="AD1241" i="6"/>
  <c r="X1241" i="6"/>
  <c r="V1241" i="6"/>
  <c r="T1241" i="6"/>
  <c r="R1241" i="6"/>
  <c r="P1241" i="6"/>
  <c r="N1241" i="6"/>
  <c r="L1241" i="6"/>
  <c r="J1241" i="6"/>
  <c r="H1241" i="6"/>
  <c r="F1241" i="6"/>
  <c r="E1241" i="6"/>
  <c r="B1241" i="6" a="1"/>
  <c r="B1241" i="6" s="1"/>
  <c r="AN1240" i="6"/>
  <c r="AM1240" i="6"/>
  <c r="AL1240" i="6"/>
  <c r="AK1240" i="6"/>
  <c r="AJ1240" i="6"/>
  <c r="AI1240" i="6"/>
  <c r="AH1240" i="6"/>
  <c r="AG1240" i="6"/>
  <c r="AF1240" i="6"/>
  <c r="AE1240" i="6"/>
  <c r="AD1240" i="6"/>
  <c r="X1240" i="6"/>
  <c r="V1240" i="6"/>
  <c r="T1240" i="6"/>
  <c r="R1240" i="6"/>
  <c r="P1240" i="6"/>
  <c r="N1240" i="6"/>
  <c r="L1240" i="6"/>
  <c r="J1240" i="6"/>
  <c r="H1240" i="6"/>
  <c r="F1240" i="6"/>
  <c r="E1240" i="6"/>
  <c r="B1240" i="6" a="1"/>
  <c r="B1240" i="6" s="1"/>
  <c r="AN1239" i="6"/>
  <c r="AM1239" i="6"/>
  <c r="AL1239" i="6"/>
  <c r="AK1239" i="6"/>
  <c r="AJ1239" i="6"/>
  <c r="AI1239" i="6"/>
  <c r="AH1239" i="6"/>
  <c r="AG1239" i="6"/>
  <c r="AF1239" i="6"/>
  <c r="AE1239" i="6"/>
  <c r="AD1239" i="6"/>
  <c r="X1239" i="6"/>
  <c r="V1239" i="6"/>
  <c r="T1239" i="6"/>
  <c r="R1239" i="6"/>
  <c r="P1239" i="6"/>
  <c r="N1239" i="6"/>
  <c r="L1239" i="6"/>
  <c r="J1239" i="6"/>
  <c r="H1239" i="6"/>
  <c r="F1239" i="6"/>
  <c r="E1239" i="6"/>
  <c r="B1239" i="6" a="1"/>
  <c r="B1239" i="6" s="1"/>
  <c r="AN1238" i="6"/>
  <c r="AM1238" i="6"/>
  <c r="AL1238" i="6"/>
  <c r="AK1238" i="6"/>
  <c r="AJ1238" i="6"/>
  <c r="AI1238" i="6"/>
  <c r="AH1238" i="6"/>
  <c r="AG1238" i="6"/>
  <c r="AF1238" i="6"/>
  <c r="AE1238" i="6"/>
  <c r="AD1238" i="6"/>
  <c r="X1238" i="6"/>
  <c r="V1238" i="6"/>
  <c r="T1238" i="6"/>
  <c r="R1238" i="6"/>
  <c r="P1238" i="6"/>
  <c r="N1238" i="6"/>
  <c r="L1238" i="6"/>
  <c r="J1238" i="6"/>
  <c r="H1238" i="6"/>
  <c r="F1238" i="6"/>
  <c r="E1238" i="6"/>
  <c r="B1238" i="6" a="1"/>
  <c r="B1238" i="6" s="1"/>
  <c r="Y1237" i="6"/>
  <c r="AN1236" i="6"/>
  <c r="AM1236" i="6"/>
  <c r="AL1236" i="6"/>
  <c r="AK1236" i="6"/>
  <c r="AJ1236" i="6"/>
  <c r="AI1236" i="6"/>
  <c r="AH1236" i="6"/>
  <c r="AG1236" i="6"/>
  <c r="AF1236" i="6"/>
  <c r="AE1236" i="6"/>
  <c r="AD1236" i="6"/>
  <c r="X1236" i="6"/>
  <c r="V1236" i="6"/>
  <c r="T1236" i="6"/>
  <c r="R1236" i="6"/>
  <c r="P1236" i="6"/>
  <c r="N1236" i="6"/>
  <c r="L1236" i="6"/>
  <c r="J1236" i="6"/>
  <c r="H1236" i="6"/>
  <c r="F1236" i="6"/>
  <c r="E1236" i="6"/>
  <c r="B1236" i="6" a="1"/>
  <c r="B1236" i="6" s="1"/>
  <c r="AN1235" i="6"/>
  <c r="AM1235" i="6"/>
  <c r="AL1235" i="6"/>
  <c r="AK1235" i="6"/>
  <c r="AJ1235" i="6"/>
  <c r="AI1235" i="6"/>
  <c r="AH1235" i="6"/>
  <c r="AG1235" i="6"/>
  <c r="AF1235" i="6"/>
  <c r="AE1235" i="6"/>
  <c r="AD1235" i="6"/>
  <c r="X1235" i="6"/>
  <c r="V1235" i="6"/>
  <c r="T1235" i="6"/>
  <c r="R1235" i="6"/>
  <c r="P1235" i="6"/>
  <c r="N1235" i="6"/>
  <c r="L1235" i="6"/>
  <c r="J1235" i="6"/>
  <c r="H1235" i="6"/>
  <c r="F1235" i="6"/>
  <c r="E1235" i="6"/>
  <c r="B1235" i="6" a="1"/>
  <c r="B1235" i="6" s="1"/>
  <c r="AN1234" i="6"/>
  <c r="AM1234" i="6"/>
  <c r="AL1234" i="6"/>
  <c r="AK1234" i="6"/>
  <c r="AJ1234" i="6"/>
  <c r="AI1234" i="6"/>
  <c r="AH1234" i="6"/>
  <c r="AG1234" i="6"/>
  <c r="AF1234" i="6"/>
  <c r="AE1234" i="6"/>
  <c r="AD1234" i="6"/>
  <c r="X1234" i="6"/>
  <c r="V1234" i="6"/>
  <c r="T1234" i="6"/>
  <c r="R1234" i="6"/>
  <c r="P1234" i="6"/>
  <c r="N1234" i="6"/>
  <c r="L1234" i="6"/>
  <c r="J1234" i="6"/>
  <c r="H1234" i="6"/>
  <c r="F1234" i="6"/>
  <c r="E1234" i="6"/>
  <c r="B1234" i="6" a="1"/>
  <c r="B1234" i="6" s="1"/>
  <c r="AN1233" i="6"/>
  <c r="AM1233" i="6"/>
  <c r="AL1233" i="6"/>
  <c r="AK1233" i="6"/>
  <c r="AJ1233" i="6"/>
  <c r="AI1233" i="6"/>
  <c r="AH1233" i="6"/>
  <c r="AG1233" i="6"/>
  <c r="AF1233" i="6"/>
  <c r="AE1233" i="6"/>
  <c r="AD1233" i="6"/>
  <c r="X1233" i="6"/>
  <c r="V1233" i="6"/>
  <c r="T1233" i="6"/>
  <c r="R1233" i="6"/>
  <c r="P1233" i="6"/>
  <c r="N1233" i="6"/>
  <c r="L1233" i="6"/>
  <c r="J1233" i="6"/>
  <c r="H1233" i="6"/>
  <c r="F1233" i="6"/>
  <c r="E1233" i="6"/>
  <c r="B1233" i="6" a="1"/>
  <c r="B1233" i="6" s="1"/>
  <c r="AN1232" i="6"/>
  <c r="AM1232" i="6"/>
  <c r="AL1232" i="6"/>
  <c r="AK1232" i="6"/>
  <c r="AJ1232" i="6"/>
  <c r="AI1232" i="6"/>
  <c r="AH1232" i="6"/>
  <c r="AG1232" i="6"/>
  <c r="AF1232" i="6"/>
  <c r="AE1232" i="6"/>
  <c r="AD1232" i="6"/>
  <c r="X1232" i="6"/>
  <c r="V1232" i="6"/>
  <c r="T1232" i="6"/>
  <c r="R1232" i="6"/>
  <c r="P1232" i="6"/>
  <c r="N1232" i="6"/>
  <c r="L1232" i="6"/>
  <c r="J1232" i="6"/>
  <c r="H1232" i="6"/>
  <c r="F1232" i="6"/>
  <c r="E1232" i="6"/>
  <c r="B1232" i="6" a="1"/>
  <c r="B1232" i="6" s="1"/>
  <c r="Y1231" i="6"/>
  <c r="AN1230" i="6"/>
  <c r="AM1230" i="6"/>
  <c r="AL1230" i="6"/>
  <c r="AK1230" i="6"/>
  <c r="AJ1230" i="6"/>
  <c r="AI1230" i="6"/>
  <c r="AH1230" i="6"/>
  <c r="AG1230" i="6"/>
  <c r="AF1230" i="6"/>
  <c r="AE1230" i="6"/>
  <c r="AD1230" i="6"/>
  <c r="X1230" i="6"/>
  <c r="V1230" i="6"/>
  <c r="T1230" i="6"/>
  <c r="R1230" i="6"/>
  <c r="P1230" i="6"/>
  <c r="N1230" i="6"/>
  <c r="L1230" i="6"/>
  <c r="J1230" i="6"/>
  <c r="H1230" i="6"/>
  <c r="F1230" i="6"/>
  <c r="E1230" i="6"/>
  <c r="B1230" i="6" a="1"/>
  <c r="B1230" i="6" s="1"/>
  <c r="AN1229" i="6"/>
  <c r="AM1229" i="6"/>
  <c r="AL1229" i="6"/>
  <c r="AK1229" i="6"/>
  <c r="AJ1229" i="6"/>
  <c r="AI1229" i="6"/>
  <c r="AH1229" i="6"/>
  <c r="AG1229" i="6"/>
  <c r="AF1229" i="6"/>
  <c r="AE1229" i="6"/>
  <c r="AD1229" i="6"/>
  <c r="X1229" i="6"/>
  <c r="V1229" i="6"/>
  <c r="T1229" i="6"/>
  <c r="R1229" i="6"/>
  <c r="P1229" i="6"/>
  <c r="N1229" i="6"/>
  <c r="L1229" i="6"/>
  <c r="J1229" i="6"/>
  <c r="H1229" i="6"/>
  <c r="F1229" i="6"/>
  <c r="E1229" i="6"/>
  <c r="B1229" i="6" a="1"/>
  <c r="B1229" i="6" s="1"/>
  <c r="AN1228" i="6"/>
  <c r="AM1228" i="6"/>
  <c r="AL1228" i="6"/>
  <c r="AK1228" i="6"/>
  <c r="AJ1228" i="6"/>
  <c r="AI1228" i="6"/>
  <c r="AH1228" i="6"/>
  <c r="AG1228" i="6"/>
  <c r="AF1228" i="6"/>
  <c r="AE1228" i="6"/>
  <c r="AD1228" i="6"/>
  <c r="X1228" i="6"/>
  <c r="V1228" i="6"/>
  <c r="T1228" i="6"/>
  <c r="R1228" i="6"/>
  <c r="P1228" i="6"/>
  <c r="N1228" i="6"/>
  <c r="L1228" i="6"/>
  <c r="J1228" i="6"/>
  <c r="H1228" i="6"/>
  <c r="F1228" i="6"/>
  <c r="E1228" i="6"/>
  <c r="B1228" i="6" a="1"/>
  <c r="B1228" i="6" s="1"/>
  <c r="AN1227" i="6"/>
  <c r="AM1227" i="6"/>
  <c r="AL1227" i="6"/>
  <c r="AK1227" i="6"/>
  <c r="AJ1227" i="6"/>
  <c r="AI1227" i="6"/>
  <c r="AH1227" i="6"/>
  <c r="AG1227" i="6"/>
  <c r="AF1227" i="6"/>
  <c r="AE1227" i="6"/>
  <c r="AD1227" i="6"/>
  <c r="X1227" i="6"/>
  <c r="V1227" i="6"/>
  <c r="T1227" i="6"/>
  <c r="R1227" i="6"/>
  <c r="P1227" i="6"/>
  <c r="N1227" i="6"/>
  <c r="L1227" i="6"/>
  <c r="J1227" i="6"/>
  <c r="H1227" i="6"/>
  <c r="F1227" i="6"/>
  <c r="E1227" i="6"/>
  <c r="B1227" i="6" a="1"/>
  <c r="B1227" i="6" s="1"/>
  <c r="AN1226" i="6"/>
  <c r="AM1226" i="6"/>
  <c r="AL1226" i="6"/>
  <c r="AK1226" i="6"/>
  <c r="AJ1226" i="6"/>
  <c r="AI1226" i="6"/>
  <c r="AH1226" i="6"/>
  <c r="AG1226" i="6"/>
  <c r="AF1226" i="6"/>
  <c r="AE1226" i="6"/>
  <c r="AD1226" i="6"/>
  <c r="X1226" i="6"/>
  <c r="V1226" i="6"/>
  <c r="T1226" i="6"/>
  <c r="R1226" i="6"/>
  <c r="P1226" i="6"/>
  <c r="N1226" i="6"/>
  <c r="L1226" i="6"/>
  <c r="J1226" i="6"/>
  <c r="H1226" i="6"/>
  <c r="F1226" i="6"/>
  <c r="E1226" i="6"/>
  <c r="B1226" i="6" a="1"/>
  <c r="B1226" i="6" s="1"/>
  <c r="Y1225" i="6"/>
  <c r="AN1224" i="6"/>
  <c r="AM1224" i="6"/>
  <c r="AL1224" i="6"/>
  <c r="AK1224" i="6"/>
  <c r="AJ1224" i="6"/>
  <c r="AI1224" i="6"/>
  <c r="AH1224" i="6"/>
  <c r="AG1224" i="6"/>
  <c r="AF1224" i="6"/>
  <c r="AE1224" i="6"/>
  <c r="AD1224" i="6"/>
  <c r="X1224" i="6"/>
  <c r="V1224" i="6"/>
  <c r="T1224" i="6"/>
  <c r="R1224" i="6"/>
  <c r="P1224" i="6"/>
  <c r="N1224" i="6"/>
  <c r="L1224" i="6"/>
  <c r="J1224" i="6"/>
  <c r="H1224" i="6"/>
  <c r="F1224" i="6"/>
  <c r="E1224" i="6"/>
  <c r="B1224" i="6" a="1"/>
  <c r="B1224" i="6" s="1"/>
  <c r="AN1223" i="6"/>
  <c r="AM1223" i="6"/>
  <c r="AL1223" i="6"/>
  <c r="AK1223" i="6"/>
  <c r="AJ1223" i="6"/>
  <c r="AI1223" i="6"/>
  <c r="AH1223" i="6"/>
  <c r="AG1223" i="6"/>
  <c r="AF1223" i="6"/>
  <c r="AE1223" i="6"/>
  <c r="AD1223" i="6"/>
  <c r="X1223" i="6"/>
  <c r="V1223" i="6"/>
  <c r="T1223" i="6"/>
  <c r="R1223" i="6"/>
  <c r="P1223" i="6"/>
  <c r="N1223" i="6"/>
  <c r="L1223" i="6"/>
  <c r="J1223" i="6"/>
  <c r="H1223" i="6"/>
  <c r="F1223" i="6"/>
  <c r="E1223" i="6"/>
  <c r="B1223" i="6" a="1"/>
  <c r="B1223" i="6" s="1"/>
  <c r="AN1222" i="6"/>
  <c r="AM1222" i="6"/>
  <c r="AL1222" i="6"/>
  <c r="AK1222" i="6"/>
  <c r="AJ1222" i="6"/>
  <c r="AI1222" i="6"/>
  <c r="AH1222" i="6"/>
  <c r="AG1222" i="6"/>
  <c r="AF1222" i="6"/>
  <c r="AE1222" i="6"/>
  <c r="AD1222" i="6"/>
  <c r="X1222" i="6"/>
  <c r="V1222" i="6"/>
  <c r="T1222" i="6"/>
  <c r="R1222" i="6"/>
  <c r="P1222" i="6"/>
  <c r="N1222" i="6"/>
  <c r="L1222" i="6"/>
  <c r="J1222" i="6"/>
  <c r="H1222" i="6"/>
  <c r="F1222" i="6"/>
  <c r="E1222" i="6"/>
  <c r="B1222" i="6" a="1"/>
  <c r="B1222" i="6" s="1"/>
  <c r="AN1221" i="6"/>
  <c r="AM1221" i="6"/>
  <c r="AL1221" i="6"/>
  <c r="AK1221" i="6"/>
  <c r="AJ1221" i="6"/>
  <c r="AI1221" i="6"/>
  <c r="AH1221" i="6"/>
  <c r="AG1221" i="6"/>
  <c r="AF1221" i="6"/>
  <c r="AE1221" i="6"/>
  <c r="AD1221" i="6"/>
  <c r="X1221" i="6"/>
  <c r="V1221" i="6"/>
  <c r="T1221" i="6"/>
  <c r="R1221" i="6"/>
  <c r="P1221" i="6"/>
  <c r="N1221" i="6"/>
  <c r="L1221" i="6"/>
  <c r="J1221" i="6"/>
  <c r="H1221" i="6"/>
  <c r="F1221" i="6"/>
  <c r="E1221" i="6"/>
  <c r="B1221" i="6" a="1"/>
  <c r="B1221" i="6" s="1"/>
  <c r="AN1220" i="6"/>
  <c r="AM1220" i="6"/>
  <c r="AL1220" i="6"/>
  <c r="AK1220" i="6"/>
  <c r="AJ1220" i="6"/>
  <c r="AI1220" i="6"/>
  <c r="AH1220" i="6"/>
  <c r="AG1220" i="6"/>
  <c r="AF1220" i="6"/>
  <c r="AE1220" i="6"/>
  <c r="AD1220" i="6"/>
  <c r="X1220" i="6"/>
  <c r="V1220" i="6"/>
  <c r="T1220" i="6"/>
  <c r="R1220" i="6"/>
  <c r="P1220" i="6"/>
  <c r="N1220" i="6"/>
  <c r="L1220" i="6"/>
  <c r="J1220" i="6"/>
  <c r="H1220" i="6"/>
  <c r="F1220" i="6"/>
  <c r="E1220" i="6"/>
  <c r="B1220" i="6" a="1"/>
  <c r="B1220" i="6" s="1"/>
  <c r="Y1219" i="6"/>
  <c r="AN1218" i="6"/>
  <c r="AM1218" i="6"/>
  <c r="AL1218" i="6"/>
  <c r="AK1218" i="6"/>
  <c r="AJ1218" i="6"/>
  <c r="AI1218" i="6"/>
  <c r="AH1218" i="6"/>
  <c r="AG1218" i="6"/>
  <c r="AF1218" i="6"/>
  <c r="AE1218" i="6"/>
  <c r="AD1218" i="6"/>
  <c r="X1218" i="6"/>
  <c r="V1218" i="6"/>
  <c r="T1218" i="6"/>
  <c r="R1218" i="6"/>
  <c r="P1218" i="6"/>
  <c r="N1218" i="6"/>
  <c r="L1218" i="6"/>
  <c r="J1218" i="6"/>
  <c r="H1218" i="6"/>
  <c r="F1218" i="6"/>
  <c r="E1218" i="6"/>
  <c r="B1218" i="6" a="1"/>
  <c r="B1218" i="6" s="1"/>
  <c r="AN1217" i="6"/>
  <c r="AM1217" i="6"/>
  <c r="AL1217" i="6"/>
  <c r="AK1217" i="6"/>
  <c r="AJ1217" i="6"/>
  <c r="AI1217" i="6"/>
  <c r="AH1217" i="6"/>
  <c r="AG1217" i="6"/>
  <c r="AF1217" i="6"/>
  <c r="AE1217" i="6"/>
  <c r="AD1217" i="6"/>
  <c r="X1217" i="6"/>
  <c r="V1217" i="6"/>
  <c r="T1217" i="6"/>
  <c r="R1217" i="6"/>
  <c r="P1217" i="6"/>
  <c r="N1217" i="6"/>
  <c r="L1217" i="6"/>
  <c r="J1217" i="6"/>
  <c r="H1217" i="6"/>
  <c r="F1217" i="6"/>
  <c r="E1217" i="6"/>
  <c r="B1217" i="6" a="1"/>
  <c r="B1217" i="6" s="1"/>
  <c r="AN1216" i="6"/>
  <c r="AM1216" i="6"/>
  <c r="AL1216" i="6"/>
  <c r="AK1216" i="6"/>
  <c r="AJ1216" i="6"/>
  <c r="AI1216" i="6"/>
  <c r="AH1216" i="6"/>
  <c r="AG1216" i="6"/>
  <c r="AF1216" i="6"/>
  <c r="AE1216" i="6"/>
  <c r="AD1216" i="6"/>
  <c r="X1216" i="6"/>
  <c r="V1216" i="6"/>
  <c r="T1216" i="6"/>
  <c r="R1216" i="6"/>
  <c r="P1216" i="6"/>
  <c r="N1216" i="6"/>
  <c r="L1216" i="6"/>
  <c r="J1216" i="6"/>
  <c r="H1216" i="6"/>
  <c r="F1216" i="6"/>
  <c r="E1216" i="6"/>
  <c r="B1216" i="6" a="1"/>
  <c r="B1216" i="6" s="1"/>
  <c r="AN1215" i="6"/>
  <c r="AM1215" i="6"/>
  <c r="AL1215" i="6"/>
  <c r="AK1215" i="6"/>
  <c r="AJ1215" i="6"/>
  <c r="AI1215" i="6"/>
  <c r="AH1215" i="6"/>
  <c r="AG1215" i="6"/>
  <c r="AF1215" i="6"/>
  <c r="AE1215" i="6"/>
  <c r="AD1215" i="6"/>
  <c r="X1215" i="6"/>
  <c r="V1215" i="6"/>
  <c r="T1215" i="6"/>
  <c r="R1215" i="6"/>
  <c r="P1215" i="6"/>
  <c r="N1215" i="6"/>
  <c r="L1215" i="6"/>
  <c r="J1215" i="6"/>
  <c r="H1215" i="6"/>
  <c r="F1215" i="6"/>
  <c r="E1215" i="6"/>
  <c r="B1215" i="6" a="1"/>
  <c r="B1215" i="6" s="1"/>
  <c r="AN1214" i="6"/>
  <c r="AM1214" i="6"/>
  <c r="AL1214" i="6"/>
  <c r="AK1214" i="6"/>
  <c r="AJ1214" i="6"/>
  <c r="AI1214" i="6"/>
  <c r="AH1214" i="6"/>
  <c r="AG1214" i="6"/>
  <c r="AF1214" i="6"/>
  <c r="AE1214" i="6"/>
  <c r="AD1214" i="6"/>
  <c r="X1214" i="6"/>
  <c r="V1214" i="6"/>
  <c r="T1214" i="6"/>
  <c r="R1214" i="6"/>
  <c r="P1214" i="6"/>
  <c r="N1214" i="6"/>
  <c r="L1214" i="6"/>
  <c r="J1214" i="6"/>
  <c r="H1214" i="6"/>
  <c r="F1214" i="6"/>
  <c r="E1214" i="6"/>
  <c r="B1214" i="6" a="1"/>
  <c r="B1214" i="6" s="1"/>
  <c r="Y1213" i="6"/>
  <c r="AN1212" i="6"/>
  <c r="AM1212" i="6"/>
  <c r="AL1212" i="6"/>
  <c r="AK1212" i="6"/>
  <c r="AJ1212" i="6"/>
  <c r="AI1212" i="6"/>
  <c r="AH1212" i="6"/>
  <c r="AG1212" i="6"/>
  <c r="AF1212" i="6"/>
  <c r="AE1212" i="6"/>
  <c r="AD1212" i="6"/>
  <c r="X1212" i="6"/>
  <c r="V1212" i="6"/>
  <c r="T1212" i="6"/>
  <c r="R1212" i="6"/>
  <c r="P1212" i="6"/>
  <c r="N1212" i="6"/>
  <c r="L1212" i="6"/>
  <c r="J1212" i="6"/>
  <c r="H1212" i="6"/>
  <c r="F1212" i="6"/>
  <c r="E1212" i="6"/>
  <c r="B1212" i="6" a="1"/>
  <c r="B1212" i="6" s="1"/>
  <c r="AN1211" i="6"/>
  <c r="AM1211" i="6"/>
  <c r="AL1211" i="6"/>
  <c r="AK1211" i="6"/>
  <c r="AJ1211" i="6"/>
  <c r="AI1211" i="6"/>
  <c r="AH1211" i="6"/>
  <c r="AG1211" i="6"/>
  <c r="AF1211" i="6"/>
  <c r="AE1211" i="6"/>
  <c r="AD1211" i="6"/>
  <c r="X1211" i="6"/>
  <c r="V1211" i="6"/>
  <c r="T1211" i="6"/>
  <c r="R1211" i="6"/>
  <c r="P1211" i="6"/>
  <c r="N1211" i="6"/>
  <c r="L1211" i="6"/>
  <c r="J1211" i="6"/>
  <c r="H1211" i="6"/>
  <c r="F1211" i="6"/>
  <c r="E1211" i="6"/>
  <c r="B1211" i="6" a="1"/>
  <c r="B1211" i="6" s="1"/>
  <c r="AN1210" i="6"/>
  <c r="AM1210" i="6"/>
  <c r="AL1210" i="6"/>
  <c r="AK1210" i="6"/>
  <c r="AJ1210" i="6"/>
  <c r="AI1210" i="6"/>
  <c r="AH1210" i="6"/>
  <c r="AG1210" i="6"/>
  <c r="AF1210" i="6"/>
  <c r="AE1210" i="6"/>
  <c r="AD1210" i="6"/>
  <c r="X1210" i="6"/>
  <c r="V1210" i="6"/>
  <c r="T1210" i="6"/>
  <c r="R1210" i="6"/>
  <c r="P1210" i="6"/>
  <c r="N1210" i="6"/>
  <c r="L1210" i="6"/>
  <c r="J1210" i="6"/>
  <c r="H1210" i="6"/>
  <c r="F1210" i="6"/>
  <c r="E1210" i="6"/>
  <c r="B1210" i="6" a="1"/>
  <c r="B1210" i="6" s="1"/>
  <c r="AN1209" i="6"/>
  <c r="AM1209" i="6"/>
  <c r="AL1209" i="6"/>
  <c r="AK1209" i="6"/>
  <c r="AJ1209" i="6"/>
  <c r="AI1209" i="6"/>
  <c r="AH1209" i="6"/>
  <c r="AG1209" i="6"/>
  <c r="AF1209" i="6"/>
  <c r="AE1209" i="6"/>
  <c r="AD1209" i="6"/>
  <c r="X1209" i="6"/>
  <c r="V1209" i="6"/>
  <c r="T1209" i="6"/>
  <c r="R1209" i="6"/>
  <c r="P1209" i="6"/>
  <c r="N1209" i="6"/>
  <c r="L1209" i="6"/>
  <c r="J1209" i="6"/>
  <c r="H1209" i="6"/>
  <c r="F1209" i="6"/>
  <c r="E1209" i="6"/>
  <c r="B1209" i="6" a="1"/>
  <c r="B1209" i="6" s="1"/>
  <c r="AN1208" i="6"/>
  <c r="AM1208" i="6"/>
  <c r="AL1208" i="6"/>
  <c r="AK1208" i="6"/>
  <c r="AJ1208" i="6"/>
  <c r="AI1208" i="6"/>
  <c r="AH1208" i="6"/>
  <c r="AG1208" i="6"/>
  <c r="AF1208" i="6"/>
  <c r="AE1208" i="6"/>
  <c r="AD1208" i="6"/>
  <c r="X1208" i="6"/>
  <c r="V1208" i="6"/>
  <c r="T1208" i="6"/>
  <c r="R1208" i="6"/>
  <c r="P1208" i="6"/>
  <c r="N1208" i="6"/>
  <c r="L1208" i="6"/>
  <c r="J1208" i="6"/>
  <c r="H1208" i="6"/>
  <c r="F1208" i="6"/>
  <c r="E1208" i="6"/>
  <c r="B1208" i="6" a="1"/>
  <c r="B1208" i="6" s="1"/>
  <c r="Y1207" i="6"/>
  <c r="AN1206" i="6"/>
  <c r="AM1206" i="6"/>
  <c r="AL1206" i="6"/>
  <c r="AK1206" i="6"/>
  <c r="AJ1206" i="6"/>
  <c r="AI1206" i="6"/>
  <c r="AH1206" i="6"/>
  <c r="AG1206" i="6"/>
  <c r="AF1206" i="6"/>
  <c r="AE1206" i="6"/>
  <c r="AD1206" i="6"/>
  <c r="X1206" i="6"/>
  <c r="V1206" i="6"/>
  <c r="T1206" i="6"/>
  <c r="R1206" i="6"/>
  <c r="P1206" i="6"/>
  <c r="N1206" i="6"/>
  <c r="L1206" i="6"/>
  <c r="J1206" i="6"/>
  <c r="H1206" i="6"/>
  <c r="F1206" i="6"/>
  <c r="E1206" i="6"/>
  <c r="B1206" i="6" a="1"/>
  <c r="B1206" i="6" s="1"/>
  <c r="AN1205" i="6"/>
  <c r="AM1205" i="6"/>
  <c r="AL1205" i="6"/>
  <c r="AK1205" i="6"/>
  <c r="AJ1205" i="6"/>
  <c r="AI1205" i="6"/>
  <c r="AH1205" i="6"/>
  <c r="AG1205" i="6"/>
  <c r="AF1205" i="6"/>
  <c r="AE1205" i="6"/>
  <c r="AD1205" i="6"/>
  <c r="X1205" i="6"/>
  <c r="V1205" i="6"/>
  <c r="T1205" i="6"/>
  <c r="R1205" i="6"/>
  <c r="P1205" i="6"/>
  <c r="N1205" i="6"/>
  <c r="L1205" i="6"/>
  <c r="J1205" i="6"/>
  <c r="H1205" i="6"/>
  <c r="F1205" i="6"/>
  <c r="E1205" i="6"/>
  <c r="B1205" i="6" a="1"/>
  <c r="B1205" i="6" s="1"/>
  <c r="AN1204" i="6"/>
  <c r="AM1204" i="6"/>
  <c r="AL1204" i="6"/>
  <c r="AK1204" i="6"/>
  <c r="AJ1204" i="6"/>
  <c r="AI1204" i="6"/>
  <c r="AH1204" i="6"/>
  <c r="AG1204" i="6"/>
  <c r="AF1204" i="6"/>
  <c r="AE1204" i="6"/>
  <c r="AD1204" i="6"/>
  <c r="X1204" i="6"/>
  <c r="V1204" i="6"/>
  <c r="T1204" i="6"/>
  <c r="R1204" i="6"/>
  <c r="P1204" i="6"/>
  <c r="N1204" i="6"/>
  <c r="L1204" i="6"/>
  <c r="J1204" i="6"/>
  <c r="H1204" i="6"/>
  <c r="F1204" i="6"/>
  <c r="E1204" i="6"/>
  <c r="B1204" i="6" a="1"/>
  <c r="B1204" i="6" s="1"/>
  <c r="AN1203" i="6"/>
  <c r="AM1203" i="6"/>
  <c r="AL1203" i="6"/>
  <c r="AK1203" i="6"/>
  <c r="AJ1203" i="6"/>
  <c r="AI1203" i="6"/>
  <c r="AH1203" i="6"/>
  <c r="AG1203" i="6"/>
  <c r="AF1203" i="6"/>
  <c r="AE1203" i="6"/>
  <c r="AD1203" i="6"/>
  <c r="X1203" i="6"/>
  <c r="V1203" i="6"/>
  <c r="T1203" i="6"/>
  <c r="R1203" i="6"/>
  <c r="P1203" i="6"/>
  <c r="N1203" i="6"/>
  <c r="L1203" i="6"/>
  <c r="J1203" i="6"/>
  <c r="H1203" i="6"/>
  <c r="F1203" i="6"/>
  <c r="E1203" i="6"/>
  <c r="B1203" i="6" a="1"/>
  <c r="B1203" i="6" s="1"/>
  <c r="AN1202" i="6"/>
  <c r="AM1202" i="6"/>
  <c r="AL1202" i="6"/>
  <c r="AK1202" i="6"/>
  <c r="AJ1202" i="6"/>
  <c r="AI1202" i="6"/>
  <c r="AH1202" i="6"/>
  <c r="AG1202" i="6"/>
  <c r="AF1202" i="6"/>
  <c r="AE1202" i="6"/>
  <c r="AD1202" i="6"/>
  <c r="X1202" i="6"/>
  <c r="V1202" i="6"/>
  <c r="T1202" i="6"/>
  <c r="R1202" i="6"/>
  <c r="P1202" i="6"/>
  <c r="N1202" i="6"/>
  <c r="L1202" i="6"/>
  <c r="J1202" i="6"/>
  <c r="H1202" i="6"/>
  <c r="F1202" i="6"/>
  <c r="E1202" i="6"/>
  <c r="B1202" i="6" a="1"/>
  <c r="B1202" i="6" s="1"/>
  <c r="Y1201" i="6"/>
  <c r="AN1200" i="6"/>
  <c r="AM1200" i="6"/>
  <c r="AL1200" i="6"/>
  <c r="AK1200" i="6"/>
  <c r="AJ1200" i="6"/>
  <c r="AI1200" i="6"/>
  <c r="AH1200" i="6"/>
  <c r="AG1200" i="6"/>
  <c r="AF1200" i="6"/>
  <c r="AE1200" i="6"/>
  <c r="AD1200" i="6"/>
  <c r="X1200" i="6"/>
  <c r="V1200" i="6"/>
  <c r="T1200" i="6"/>
  <c r="R1200" i="6"/>
  <c r="P1200" i="6"/>
  <c r="N1200" i="6"/>
  <c r="L1200" i="6"/>
  <c r="J1200" i="6"/>
  <c r="H1200" i="6"/>
  <c r="F1200" i="6"/>
  <c r="E1200" i="6"/>
  <c r="B1200" i="6" a="1"/>
  <c r="B1200" i="6" s="1"/>
  <c r="AN1199" i="6"/>
  <c r="AM1199" i="6"/>
  <c r="AL1199" i="6"/>
  <c r="AK1199" i="6"/>
  <c r="AJ1199" i="6"/>
  <c r="AI1199" i="6"/>
  <c r="AH1199" i="6"/>
  <c r="AG1199" i="6"/>
  <c r="AF1199" i="6"/>
  <c r="AE1199" i="6"/>
  <c r="AD1199" i="6"/>
  <c r="X1199" i="6"/>
  <c r="V1199" i="6"/>
  <c r="T1199" i="6"/>
  <c r="R1199" i="6"/>
  <c r="P1199" i="6"/>
  <c r="N1199" i="6"/>
  <c r="L1199" i="6"/>
  <c r="J1199" i="6"/>
  <c r="H1199" i="6"/>
  <c r="F1199" i="6"/>
  <c r="E1199" i="6"/>
  <c r="B1199" i="6" a="1"/>
  <c r="B1199" i="6" s="1"/>
  <c r="AN1198" i="6"/>
  <c r="AM1198" i="6"/>
  <c r="AL1198" i="6"/>
  <c r="AK1198" i="6"/>
  <c r="AJ1198" i="6"/>
  <c r="AI1198" i="6"/>
  <c r="AH1198" i="6"/>
  <c r="AG1198" i="6"/>
  <c r="AF1198" i="6"/>
  <c r="AE1198" i="6"/>
  <c r="AD1198" i="6"/>
  <c r="X1198" i="6"/>
  <c r="V1198" i="6"/>
  <c r="T1198" i="6"/>
  <c r="R1198" i="6"/>
  <c r="P1198" i="6"/>
  <c r="N1198" i="6"/>
  <c r="L1198" i="6"/>
  <c r="J1198" i="6"/>
  <c r="H1198" i="6"/>
  <c r="F1198" i="6"/>
  <c r="E1198" i="6"/>
  <c r="B1198" i="6" a="1"/>
  <c r="B1198" i="6" s="1"/>
  <c r="AN1197" i="6"/>
  <c r="AM1197" i="6"/>
  <c r="AL1197" i="6"/>
  <c r="AK1197" i="6"/>
  <c r="AJ1197" i="6"/>
  <c r="AI1197" i="6"/>
  <c r="AH1197" i="6"/>
  <c r="AG1197" i="6"/>
  <c r="AF1197" i="6"/>
  <c r="AE1197" i="6"/>
  <c r="AD1197" i="6"/>
  <c r="X1197" i="6"/>
  <c r="V1197" i="6"/>
  <c r="T1197" i="6"/>
  <c r="U1197" i="6" s="1"/>
  <c r="R1197" i="6"/>
  <c r="P1197" i="6"/>
  <c r="N1197" i="6"/>
  <c r="L1197" i="6"/>
  <c r="J1197" i="6"/>
  <c r="H1197" i="6"/>
  <c r="F1197" i="6"/>
  <c r="E1197" i="6"/>
  <c r="B1197" i="6" a="1"/>
  <c r="B1197" i="6" s="1"/>
  <c r="AN1196" i="6"/>
  <c r="AM1196" i="6"/>
  <c r="AL1196" i="6"/>
  <c r="AK1196" i="6"/>
  <c r="AJ1196" i="6"/>
  <c r="AI1196" i="6"/>
  <c r="AH1196" i="6"/>
  <c r="AG1196" i="6"/>
  <c r="AF1196" i="6"/>
  <c r="AE1196" i="6"/>
  <c r="AD1196" i="6"/>
  <c r="X1196" i="6"/>
  <c r="V1196" i="6"/>
  <c r="T1196" i="6"/>
  <c r="R1196" i="6"/>
  <c r="P1196" i="6"/>
  <c r="N1196" i="6"/>
  <c r="L1196" i="6"/>
  <c r="J1196" i="6"/>
  <c r="H1196" i="6"/>
  <c r="F1196" i="6"/>
  <c r="E1196" i="6"/>
  <c r="B1196" i="6" a="1"/>
  <c r="B1196" i="6" s="1"/>
  <c r="Y1195" i="6"/>
  <c r="AN1194" i="6"/>
  <c r="AM1194" i="6"/>
  <c r="AL1194" i="6"/>
  <c r="AK1194" i="6"/>
  <c r="AJ1194" i="6"/>
  <c r="AI1194" i="6"/>
  <c r="AH1194" i="6"/>
  <c r="AG1194" i="6"/>
  <c r="AF1194" i="6"/>
  <c r="AE1194" i="6"/>
  <c r="AD1194" i="6"/>
  <c r="X1194" i="6"/>
  <c r="V1194" i="6"/>
  <c r="T1194" i="6"/>
  <c r="R1194" i="6"/>
  <c r="P1194" i="6"/>
  <c r="N1194" i="6"/>
  <c r="L1194" i="6"/>
  <c r="J1194" i="6"/>
  <c r="H1194" i="6"/>
  <c r="F1194" i="6"/>
  <c r="E1194" i="6"/>
  <c r="B1194" i="6" a="1"/>
  <c r="B1194" i="6" s="1"/>
  <c r="AN1193" i="6"/>
  <c r="AM1193" i="6"/>
  <c r="AL1193" i="6"/>
  <c r="AK1193" i="6"/>
  <c r="AJ1193" i="6"/>
  <c r="AI1193" i="6"/>
  <c r="AH1193" i="6"/>
  <c r="AG1193" i="6"/>
  <c r="AF1193" i="6"/>
  <c r="AE1193" i="6"/>
  <c r="AD1193" i="6"/>
  <c r="X1193" i="6"/>
  <c r="V1193" i="6"/>
  <c r="T1193" i="6"/>
  <c r="R1193" i="6"/>
  <c r="P1193" i="6"/>
  <c r="N1193" i="6"/>
  <c r="L1193" i="6"/>
  <c r="J1193" i="6"/>
  <c r="H1193" i="6"/>
  <c r="F1193" i="6"/>
  <c r="E1193" i="6"/>
  <c r="B1193" i="6" a="1"/>
  <c r="B1193" i="6" s="1"/>
  <c r="AN1192" i="6"/>
  <c r="AM1192" i="6"/>
  <c r="AL1192" i="6"/>
  <c r="AK1192" i="6"/>
  <c r="AJ1192" i="6"/>
  <c r="AI1192" i="6"/>
  <c r="AH1192" i="6"/>
  <c r="AG1192" i="6"/>
  <c r="AF1192" i="6"/>
  <c r="AE1192" i="6"/>
  <c r="AD1192" i="6"/>
  <c r="X1192" i="6"/>
  <c r="V1192" i="6"/>
  <c r="T1192" i="6"/>
  <c r="R1192" i="6"/>
  <c r="P1192" i="6"/>
  <c r="N1192" i="6"/>
  <c r="L1192" i="6"/>
  <c r="J1192" i="6"/>
  <c r="H1192" i="6"/>
  <c r="F1192" i="6"/>
  <c r="E1192" i="6"/>
  <c r="B1192" i="6" a="1"/>
  <c r="B1192" i="6" s="1"/>
  <c r="AN1191" i="6"/>
  <c r="AM1191" i="6"/>
  <c r="AL1191" i="6"/>
  <c r="AK1191" i="6"/>
  <c r="AJ1191" i="6"/>
  <c r="AI1191" i="6"/>
  <c r="AH1191" i="6"/>
  <c r="AG1191" i="6"/>
  <c r="AF1191" i="6"/>
  <c r="AE1191" i="6"/>
  <c r="AD1191" i="6"/>
  <c r="X1191" i="6"/>
  <c r="V1191" i="6"/>
  <c r="T1191" i="6"/>
  <c r="R1191" i="6"/>
  <c r="P1191" i="6"/>
  <c r="N1191" i="6"/>
  <c r="L1191" i="6"/>
  <c r="J1191" i="6"/>
  <c r="H1191" i="6"/>
  <c r="F1191" i="6"/>
  <c r="E1191" i="6"/>
  <c r="B1191" i="6" a="1"/>
  <c r="B1191" i="6" s="1"/>
  <c r="AN1190" i="6"/>
  <c r="AM1190" i="6"/>
  <c r="AL1190" i="6"/>
  <c r="AK1190" i="6"/>
  <c r="AJ1190" i="6"/>
  <c r="AI1190" i="6"/>
  <c r="AH1190" i="6"/>
  <c r="AG1190" i="6"/>
  <c r="AF1190" i="6"/>
  <c r="AE1190" i="6"/>
  <c r="AD1190" i="6"/>
  <c r="X1190" i="6"/>
  <c r="V1190" i="6"/>
  <c r="T1190" i="6"/>
  <c r="R1190" i="6"/>
  <c r="P1190" i="6"/>
  <c r="N1190" i="6"/>
  <c r="L1190" i="6"/>
  <c r="J1190" i="6"/>
  <c r="H1190" i="6"/>
  <c r="F1190" i="6"/>
  <c r="E1190" i="6"/>
  <c r="B1190" i="6" a="1"/>
  <c r="B1190" i="6" s="1"/>
  <c r="Y1189" i="6"/>
  <c r="AN1188" i="6"/>
  <c r="AM1188" i="6"/>
  <c r="AL1188" i="6"/>
  <c r="AK1188" i="6"/>
  <c r="AJ1188" i="6"/>
  <c r="AI1188" i="6"/>
  <c r="AH1188" i="6"/>
  <c r="AG1188" i="6"/>
  <c r="AF1188" i="6"/>
  <c r="AE1188" i="6"/>
  <c r="AD1188" i="6"/>
  <c r="X1188" i="6"/>
  <c r="V1188" i="6"/>
  <c r="T1188" i="6"/>
  <c r="R1188" i="6"/>
  <c r="P1188" i="6"/>
  <c r="N1188" i="6"/>
  <c r="L1188" i="6"/>
  <c r="J1188" i="6"/>
  <c r="K1188" i="6" s="1"/>
  <c r="H1188" i="6"/>
  <c r="F1188" i="6"/>
  <c r="E1188" i="6"/>
  <c r="B1188" i="6" a="1"/>
  <c r="B1188" i="6" s="1"/>
  <c r="AN1187" i="6"/>
  <c r="AM1187" i="6"/>
  <c r="AL1187" i="6"/>
  <c r="AK1187" i="6"/>
  <c r="AJ1187" i="6"/>
  <c r="AI1187" i="6"/>
  <c r="AH1187" i="6"/>
  <c r="AG1187" i="6"/>
  <c r="AF1187" i="6"/>
  <c r="AE1187" i="6"/>
  <c r="AD1187" i="6"/>
  <c r="X1187" i="6"/>
  <c r="V1187" i="6"/>
  <c r="T1187" i="6"/>
  <c r="R1187" i="6"/>
  <c r="P1187" i="6"/>
  <c r="N1187" i="6"/>
  <c r="L1187" i="6"/>
  <c r="J1187" i="6"/>
  <c r="H1187" i="6"/>
  <c r="F1187" i="6"/>
  <c r="E1187" i="6"/>
  <c r="B1187" i="6" a="1"/>
  <c r="B1187" i="6" s="1"/>
  <c r="AN1186" i="6"/>
  <c r="AM1186" i="6"/>
  <c r="AL1186" i="6"/>
  <c r="AK1186" i="6"/>
  <c r="AJ1186" i="6"/>
  <c r="AI1186" i="6"/>
  <c r="AH1186" i="6"/>
  <c r="AG1186" i="6"/>
  <c r="AF1186" i="6"/>
  <c r="AE1186" i="6"/>
  <c r="AD1186" i="6"/>
  <c r="X1186" i="6"/>
  <c r="V1186" i="6"/>
  <c r="T1186" i="6"/>
  <c r="R1186" i="6"/>
  <c r="P1186" i="6"/>
  <c r="N1186" i="6"/>
  <c r="L1186" i="6"/>
  <c r="J1186" i="6"/>
  <c r="H1186" i="6"/>
  <c r="F1186" i="6"/>
  <c r="E1186" i="6"/>
  <c r="B1186" i="6" a="1"/>
  <c r="B1186" i="6" s="1"/>
  <c r="AN1185" i="6"/>
  <c r="AM1185" i="6"/>
  <c r="AL1185" i="6"/>
  <c r="AK1185" i="6"/>
  <c r="AJ1185" i="6"/>
  <c r="AI1185" i="6"/>
  <c r="AH1185" i="6"/>
  <c r="AG1185" i="6"/>
  <c r="AF1185" i="6"/>
  <c r="AE1185" i="6"/>
  <c r="AD1185" i="6"/>
  <c r="X1185" i="6"/>
  <c r="V1185" i="6"/>
  <c r="T1185" i="6"/>
  <c r="R1185" i="6"/>
  <c r="P1185" i="6"/>
  <c r="N1185" i="6"/>
  <c r="L1185" i="6"/>
  <c r="J1185" i="6"/>
  <c r="H1185" i="6"/>
  <c r="F1185" i="6"/>
  <c r="E1185" i="6"/>
  <c r="B1185" i="6" a="1"/>
  <c r="B1185" i="6" s="1"/>
  <c r="AN1184" i="6"/>
  <c r="AM1184" i="6"/>
  <c r="AL1184" i="6"/>
  <c r="AK1184" i="6"/>
  <c r="AJ1184" i="6"/>
  <c r="AI1184" i="6"/>
  <c r="AH1184" i="6"/>
  <c r="AG1184" i="6"/>
  <c r="AF1184" i="6"/>
  <c r="AE1184" i="6"/>
  <c r="AD1184" i="6"/>
  <c r="X1184" i="6"/>
  <c r="V1184" i="6"/>
  <c r="T1184" i="6"/>
  <c r="R1184" i="6"/>
  <c r="P1184" i="6"/>
  <c r="N1184" i="6"/>
  <c r="L1184" i="6"/>
  <c r="J1184" i="6"/>
  <c r="H1184" i="6"/>
  <c r="F1184" i="6"/>
  <c r="E1184" i="6"/>
  <c r="B1184" i="6" a="1"/>
  <c r="B1184" i="6" s="1"/>
  <c r="Y1183" i="6"/>
  <c r="AN1182" i="6"/>
  <c r="AM1182" i="6"/>
  <c r="AL1182" i="6"/>
  <c r="AK1182" i="6"/>
  <c r="AJ1182" i="6"/>
  <c r="AI1182" i="6"/>
  <c r="AH1182" i="6"/>
  <c r="AG1182" i="6"/>
  <c r="AF1182" i="6"/>
  <c r="AE1182" i="6"/>
  <c r="AD1182" i="6"/>
  <c r="X1182" i="6"/>
  <c r="V1182" i="6"/>
  <c r="T1182" i="6"/>
  <c r="R1182" i="6"/>
  <c r="P1182" i="6"/>
  <c r="N1182" i="6"/>
  <c r="L1182" i="6"/>
  <c r="J1182" i="6"/>
  <c r="H1182" i="6"/>
  <c r="F1182" i="6"/>
  <c r="E1182" i="6"/>
  <c r="B1182" i="6" a="1"/>
  <c r="B1182" i="6" s="1"/>
  <c r="AN1181" i="6"/>
  <c r="AM1181" i="6"/>
  <c r="AL1181" i="6"/>
  <c r="AK1181" i="6"/>
  <c r="AJ1181" i="6"/>
  <c r="AI1181" i="6"/>
  <c r="AH1181" i="6"/>
  <c r="AG1181" i="6"/>
  <c r="AF1181" i="6"/>
  <c r="AE1181" i="6"/>
  <c r="AD1181" i="6"/>
  <c r="X1181" i="6"/>
  <c r="V1181" i="6"/>
  <c r="T1181" i="6"/>
  <c r="R1181" i="6"/>
  <c r="P1181" i="6"/>
  <c r="N1181" i="6"/>
  <c r="L1181" i="6"/>
  <c r="J1181" i="6"/>
  <c r="H1181" i="6"/>
  <c r="F1181" i="6"/>
  <c r="E1181" i="6"/>
  <c r="B1181" i="6" a="1"/>
  <c r="B1181" i="6" s="1"/>
  <c r="AN1180" i="6"/>
  <c r="AM1180" i="6"/>
  <c r="AL1180" i="6"/>
  <c r="AK1180" i="6"/>
  <c r="AJ1180" i="6"/>
  <c r="AI1180" i="6"/>
  <c r="AH1180" i="6"/>
  <c r="AG1180" i="6"/>
  <c r="AF1180" i="6"/>
  <c r="AE1180" i="6"/>
  <c r="AD1180" i="6"/>
  <c r="X1180" i="6"/>
  <c r="V1180" i="6"/>
  <c r="T1180" i="6"/>
  <c r="R1180" i="6"/>
  <c r="P1180" i="6"/>
  <c r="N1180" i="6"/>
  <c r="L1180" i="6"/>
  <c r="J1180" i="6"/>
  <c r="H1180" i="6"/>
  <c r="F1180" i="6"/>
  <c r="E1180" i="6"/>
  <c r="B1180" i="6" a="1"/>
  <c r="B1180" i="6" s="1"/>
  <c r="AN1179" i="6"/>
  <c r="AM1179" i="6"/>
  <c r="AL1179" i="6"/>
  <c r="AK1179" i="6"/>
  <c r="AJ1179" i="6"/>
  <c r="AI1179" i="6"/>
  <c r="AH1179" i="6"/>
  <c r="AG1179" i="6"/>
  <c r="AF1179" i="6"/>
  <c r="AE1179" i="6"/>
  <c r="AD1179" i="6"/>
  <c r="X1179" i="6"/>
  <c r="V1179" i="6"/>
  <c r="T1179" i="6"/>
  <c r="R1179" i="6"/>
  <c r="P1179" i="6"/>
  <c r="N1179" i="6"/>
  <c r="L1179" i="6"/>
  <c r="J1179" i="6"/>
  <c r="H1179" i="6"/>
  <c r="F1179" i="6"/>
  <c r="E1179" i="6"/>
  <c r="B1179" i="6" a="1"/>
  <c r="B1179" i="6" s="1"/>
  <c r="Y1178" i="6"/>
  <c r="AN1177" i="6"/>
  <c r="AM1177" i="6"/>
  <c r="AL1177" i="6"/>
  <c r="AK1177" i="6"/>
  <c r="AJ1177" i="6"/>
  <c r="AI1177" i="6"/>
  <c r="AH1177" i="6"/>
  <c r="AG1177" i="6"/>
  <c r="AF1177" i="6"/>
  <c r="AE1177" i="6"/>
  <c r="AD1177" i="6"/>
  <c r="X1177" i="6"/>
  <c r="V1177" i="6"/>
  <c r="T1177" i="6"/>
  <c r="U1177" i="6" s="1"/>
  <c r="R1177" i="6"/>
  <c r="P1177" i="6"/>
  <c r="N1177" i="6"/>
  <c r="L1177" i="6"/>
  <c r="J1177" i="6"/>
  <c r="H1177" i="6"/>
  <c r="F1177" i="6"/>
  <c r="E1177" i="6"/>
  <c r="B1177" i="6" a="1"/>
  <c r="B1177" i="6" s="1"/>
  <c r="AN1176" i="6"/>
  <c r="AM1176" i="6"/>
  <c r="AL1176" i="6"/>
  <c r="AK1176" i="6"/>
  <c r="AJ1176" i="6"/>
  <c r="AI1176" i="6"/>
  <c r="AH1176" i="6"/>
  <c r="AG1176" i="6"/>
  <c r="AF1176" i="6"/>
  <c r="AE1176" i="6"/>
  <c r="AD1176" i="6"/>
  <c r="X1176" i="6"/>
  <c r="V1176" i="6"/>
  <c r="T1176" i="6"/>
  <c r="R1176" i="6"/>
  <c r="P1176" i="6"/>
  <c r="N1176" i="6"/>
  <c r="L1176" i="6"/>
  <c r="J1176" i="6"/>
  <c r="H1176" i="6"/>
  <c r="F1176" i="6"/>
  <c r="E1176" i="6"/>
  <c r="B1176" i="6" a="1"/>
  <c r="B1176" i="6" s="1"/>
  <c r="AN1175" i="6"/>
  <c r="AM1175" i="6"/>
  <c r="AL1175" i="6"/>
  <c r="AK1175" i="6"/>
  <c r="AJ1175" i="6"/>
  <c r="AI1175" i="6"/>
  <c r="AH1175" i="6"/>
  <c r="AG1175" i="6"/>
  <c r="AF1175" i="6"/>
  <c r="AE1175" i="6"/>
  <c r="AD1175" i="6"/>
  <c r="X1175" i="6"/>
  <c r="V1175" i="6"/>
  <c r="T1175" i="6"/>
  <c r="R1175" i="6"/>
  <c r="P1175" i="6"/>
  <c r="N1175" i="6"/>
  <c r="L1175" i="6"/>
  <c r="J1175" i="6"/>
  <c r="H1175" i="6"/>
  <c r="F1175" i="6"/>
  <c r="E1175" i="6"/>
  <c r="B1175" i="6" a="1"/>
  <c r="B1175" i="6" s="1"/>
  <c r="AN1174" i="6"/>
  <c r="AM1174" i="6"/>
  <c r="AL1174" i="6"/>
  <c r="AK1174" i="6"/>
  <c r="AJ1174" i="6"/>
  <c r="AI1174" i="6"/>
  <c r="AH1174" i="6"/>
  <c r="AG1174" i="6"/>
  <c r="AF1174" i="6"/>
  <c r="AE1174" i="6"/>
  <c r="AD1174" i="6"/>
  <c r="X1174" i="6"/>
  <c r="V1174" i="6"/>
  <c r="T1174" i="6"/>
  <c r="R1174" i="6"/>
  <c r="P1174" i="6"/>
  <c r="N1174" i="6"/>
  <c r="L1174" i="6"/>
  <c r="J1174" i="6"/>
  <c r="H1174" i="6"/>
  <c r="F1174" i="6"/>
  <c r="E1174" i="6"/>
  <c r="B1174" i="6" a="1"/>
  <c r="B1174" i="6" s="1"/>
  <c r="Y1173" i="6"/>
  <c r="AN1172" i="6"/>
  <c r="AM1172" i="6"/>
  <c r="AL1172" i="6"/>
  <c r="AK1172" i="6"/>
  <c r="AJ1172" i="6"/>
  <c r="AI1172" i="6"/>
  <c r="AH1172" i="6"/>
  <c r="AG1172" i="6"/>
  <c r="AF1172" i="6"/>
  <c r="AE1172" i="6"/>
  <c r="AD1172" i="6"/>
  <c r="X1172" i="6"/>
  <c r="V1172" i="6"/>
  <c r="T1172" i="6"/>
  <c r="R1172" i="6"/>
  <c r="P1172" i="6"/>
  <c r="N1172" i="6"/>
  <c r="L1172" i="6"/>
  <c r="J1172" i="6"/>
  <c r="H1172" i="6"/>
  <c r="F1172" i="6"/>
  <c r="E1172" i="6"/>
  <c r="B1172" i="6" a="1"/>
  <c r="B1172" i="6" s="1"/>
  <c r="AN1171" i="6"/>
  <c r="AM1171" i="6"/>
  <c r="AL1171" i="6"/>
  <c r="AK1171" i="6"/>
  <c r="AJ1171" i="6"/>
  <c r="AI1171" i="6"/>
  <c r="AH1171" i="6"/>
  <c r="AG1171" i="6"/>
  <c r="AF1171" i="6"/>
  <c r="AE1171" i="6"/>
  <c r="AD1171" i="6"/>
  <c r="X1171" i="6"/>
  <c r="V1171" i="6"/>
  <c r="T1171" i="6"/>
  <c r="R1171" i="6"/>
  <c r="P1171" i="6"/>
  <c r="N1171" i="6"/>
  <c r="L1171" i="6"/>
  <c r="J1171" i="6"/>
  <c r="H1171" i="6"/>
  <c r="F1171" i="6"/>
  <c r="E1171" i="6"/>
  <c r="B1171" i="6" a="1"/>
  <c r="B1171" i="6" s="1"/>
  <c r="AN1170" i="6"/>
  <c r="AM1170" i="6"/>
  <c r="AL1170" i="6"/>
  <c r="AK1170" i="6"/>
  <c r="AJ1170" i="6"/>
  <c r="AI1170" i="6"/>
  <c r="AH1170" i="6"/>
  <c r="AG1170" i="6"/>
  <c r="AF1170" i="6"/>
  <c r="AE1170" i="6"/>
  <c r="AD1170" i="6"/>
  <c r="X1170" i="6"/>
  <c r="V1170" i="6"/>
  <c r="T1170" i="6"/>
  <c r="R1170" i="6"/>
  <c r="P1170" i="6"/>
  <c r="N1170" i="6"/>
  <c r="L1170" i="6"/>
  <c r="J1170" i="6"/>
  <c r="H1170" i="6"/>
  <c r="F1170" i="6"/>
  <c r="E1170" i="6"/>
  <c r="B1170" i="6" a="1"/>
  <c r="B1170" i="6" s="1"/>
  <c r="AN1169" i="6"/>
  <c r="AM1169" i="6"/>
  <c r="AL1169" i="6"/>
  <c r="AK1169" i="6"/>
  <c r="AJ1169" i="6"/>
  <c r="AI1169" i="6"/>
  <c r="AH1169" i="6"/>
  <c r="AG1169" i="6"/>
  <c r="AF1169" i="6"/>
  <c r="AE1169" i="6"/>
  <c r="AD1169" i="6"/>
  <c r="X1169" i="6"/>
  <c r="V1169" i="6"/>
  <c r="T1169" i="6"/>
  <c r="R1169" i="6"/>
  <c r="P1169" i="6"/>
  <c r="N1169" i="6"/>
  <c r="L1169" i="6"/>
  <c r="J1169" i="6"/>
  <c r="H1169" i="6"/>
  <c r="F1169" i="6"/>
  <c r="E1169" i="6"/>
  <c r="B1169" i="6" a="1"/>
  <c r="B1169" i="6" s="1"/>
  <c r="AN1168" i="6"/>
  <c r="AM1168" i="6"/>
  <c r="AL1168" i="6"/>
  <c r="AK1168" i="6"/>
  <c r="AJ1168" i="6"/>
  <c r="AI1168" i="6"/>
  <c r="AH1168" i="6"/>
  <c r="AG1168" i="6"/>
  <c r="AF1168" i="6"/>
  <c r="AE1168" i="6"/>
  <c r="AD1168" i="6"/>
  <c r="X1168" i="6"/>
  <c r="V1168" i="6"/>
  <c r="T1168" i="6"/>
  <c r="R1168" i="6"/>
  <c r="P1168" i="6"/>
  <c r="N1168" i="6"/>
  <c r="L1168" i="6"/>
  <c r="J1168" i="6"/>
  <c r="H1168" i="6"/>
  <c r="F1168" i="6"/>
  <c r="E1168" i="6"/>
  <c r="B1168" i="6" a="1"/>
  <c r="B1168" i="6" s="1"/>
  <c r="Y1167" i="6"/>
  <c r="AN1166" i="6"/>
  <c r="AM1166" i="6"/>
  <c r="AL1166" i="6"/>
  <c r="AK1166" i="6"/>
  <c r="AJ1166" i="6"/>
  <c r="AI1166" i="6"/>
  <c r="AH1166" i="6"/>
  <c r="AG1166" i="6"/>
  <c r="AF1166" i="6"/>
  <c r="AE1166" i="6"/>
  <c r="AD1166" i="6"/>
  <c r="X1166" i="6"/>
  <c r="V1166" i="6"/>
  <c r="T1166" i="6"/>
  <c r="R1166" i="6"/>
  <c r="P1166" i="6"/>
  <c r="N1166" i="6"/>
  <c r="L1166" i="6"/>
  <c r="J1166" i="6"/>
  <c r="H1166" i="6"/>
  <c r="F1166" i="6"/>
  <c r="E1166" i="6"/>
  <c r="B1166" i="6" a="1"/>
  <c r="B1166" i="6" s="1"/>
  <c r="AN1165" i="6"/>
  <c r="AM1165" i="6"/>
  <c r="AL1165" i="6"/>
  <c r="AK1165" i="6"/>
  <c r="AJ1165" i="6"/>
  <c r="AI1165" i="6"/>
  <c r="AH1165" i="6"/>
  <c r="AG1165" i="6"/>
  <c r="AF1165" i="6"/>
  <c r="AE1165" i="6"/>
  <c r="AD1165" i="6"/>
  <c r="X1165" i="6"/>
  <c r="V1165" i="6"/>
  <c r="T1165" i="6"/>
  <c r="R1165" i="6"/>
  <c r="P1165" i="6"/>
  <c r="N1165" i="6"/>
  <c r="L1165" i="6"/>
  <c r="J1165" i="6"/>
  <c r="H1165" i="6"/>
  <c r="F1165" i="6"/>
  <c r="E1165" i="6"/>
  <c r="B1165" i="6" a="1"/>
  <c r="B1165" i="6" s="1"/>
  <c r="AN1164" i="6"/>
  <c r="AM1164" i="6"/>
  <c r="AL1164" i="6"/>
  <c r="AK1164" i="6"/>
  <c r="AJ1164" i="6"/>
  <c r="AI1164" i="6"/>
  <c r="AH1164" i="6"/>
  <c r="AG1164" i="6"/>
  <c r="AF1164" i="6"/>
  <c r="AE1164" i="6"/>
  <c r="AD1164" i="6"/>
  <c r="X1164" i="6"/>
  <c r="V1164" i="6"/>
  <c r="T1164" i="6"/>
  <c r="R1164" i="6"/>
  <c r="P1164" i="6"/>
  <c r="N1164" i="6"/>
  <c r="L1164" i="6"/>
  <c r="J1164" i="6"/>
  <c r="H1164" i="6"/>
  <c r="F1164" i="6"/>
  <c r="E1164" i="6"/>
  <c r="B1164" i="6" a="1"/>
  <c r="B1164" i="6" s="1"/>
  <c r="AN1163" i="6"/>
  <c r="AM1163" i="6"/>
  <c r="AL1163" i="6"/>
  <c r="AK1163" i="6"/>
  <c r="AJ1163" i="6"/>
  <c r="AI1163" i="6"/>
  <c r="AH1163" i="6"/>
  <c r="AG1163" i="6"/>
  <c r="AF1163" i="6"/>
  <c r="AE1163" i="6"/>
  <c r="AD1163" i="6"/>
  <c r="X1163" i="6"/>
  <c r="V1163" i="6"/>
  <c r="T1163" i="6"/>
  <c r="R1163" i="6"/>
  <c r="P1163" i="6"/>
  <c r="N1163" i="6"/>
  <c r="L1163" i="6"/>
  <c r="J1163" i="6"/>
  <c r="H1163" i="6"/>
  <c r="F1163" i="6"/>
  <c r="E1163" i="6"/>
  <c r="B1163" i="6" a="1"/>
  <c r="B1163" i="6" s="1"/>
  <c r="AN1162" i="6"/>
  <c r="AM1162" i="6"/>
  <c r="AL1162" i="6"/>
  <c r="AK1162" i="6"/>
  <c r="AJ1162" i="6"/>
  <c r="AI1162" i="6"/>
  <c r="AH1162" i="6"/>
  <c r="AG1162" i="6"/>
  <c r="AF1162" i="6"/>
  <c r="AE1162" i="6"/>
  <c r="AD1162" i="6"/>
  <c r="X1162" i="6"/>
  <c r="V1162" i="6"/>
  <c r="T1162" i="6"/>
  <c r="R1162" i="6"/>
  <c r="P1162" i="6"/>
  <c r="N1162" i="6"/>
  <c r="L1162" i="6"/>
  <c r="J1162" i="6"/>
  <c r="H1162" i="6"/>
  <c r="F1162" i="6"/>
  <c r="E1162" i="6"/>
  <c r="B1162" i="6" a="1"/>
  <c r="B1162" i="6" s="1"/>
  <c r="Y1161" i="6"/>
  <c r="AN1160" i="6"/>
  <c r="AM1160" i="6"/>
  <c r="AL1160" i="6"/>
  <c r="AK1160" i="6"/>
  <c r="AJ1160" i="6"/>
  <c r="AI1160" i="6"/>
  <c r="AH1160" i="6"/>
  <c r="AG1160" i="6"/>
  <c r="AF1160" i="6"/>
  <c r="AE1160" i="6"/>
  <c r="AD1160" i="6"/>
  <c r="X1160" i="6"/>
  <c r="V1160" i="6"/>
  <c r="T1160" i="6"/>
  <c r="R1160" i="6"/>
  <c r="P1160" i="6"/>
  <c r="N1160" i="6"/>
  <c r="L1160" i="6"/>
  <c r="J1160" i="6"/>
  <c r="H1160" i="6"/>
  <c r="F1160" i="6"/>
  <c r="E1160" i="6"/>
  <c r="B1160" i="6" a="1"/>
  <c r="B1160" i="6" s="1"/>
  <c r="AN1159" i="6"/>
  <c r="AM1159" i="6"/>
  <c r="AL1159" i="6"/>
  <c r="AK1159" i="6"/>
  <c r="AJ1159" i="6"/>
  <c r="AI1159" i="6"/>
  <c r="AH1159" i="6"/>
  <c r="AG1159" i="6"/>
  <c r="AF1159" i="6"/>
  <c r="AE1159" i="6"/>
  <c r="AD1159" i="6"/>
  <c r="X1159" i="6"/>
  <c r="V1159" i="6"/>
  <c r="T1159" i="6"/>
  <c r="R1159" i="6"/>
  <c r="P1159" i="6"/>
  <c r="N1159" i="6"/>
  <c r="L1159" i="6"/>
  <c r="J1159" i="6"/>
  <c r="H1159" i="6"/>
  <c r="F1159" i="6"/>
  <c r="E1159" i="6"/>
  <c r="B1159" i="6" a="1"/>
  <c r="B1159" i="6" s="1"/>
  <c r="AN1158" i="6"/>
  <c r="AM1158" i="6"/>
  <c r="AL1158" i="6"/>
  <c r="AK1158" i="6"/>
  <c r="AJ1158" i="6"/>
  <c r="AI1158" i="6"/>
  <c r="AH1158" i="6"/>
  <c r="AG1158" i="6"/>
  <c r="AF1158" i="6"/>
  <c r="AE1158" i="6"/>
  <c r="AD1158" i="6"/>
  <c r="X1158" i="6"/>
  <c r="V1158" i="6"/>
  <c r="T1158" i="6"/>
  <c r="R1158" i="6"/>
  <c r="P1158" i="6"/>
  <c r="N1158" i="6"/>
  <c r="L1158" i="6"/>
  <c r="J1158" i="6"/>
  <c r="H1158" i="6"/>
  <c r="F1158" i="6"/>
  <c r="E1158" i="6"/>
  <c r="B1158" i="6" a="1"/>
  <c r="B1158" i="6" s="1"/>
  <c r="AN1157" i="6"/>
  <c r="AM1157" i="6"/>
  <c r="AL1157" i="6"/>
  <c r="AK1157" i="6"/>
  <c r="AJ1157" i="6"/>
  <c r="AI1157" i="6"/>
  <c r="AH1157" i="6"/>
  <c r="AG1157" i="6"/>
  <c r="AF1157" i="6"/>
  <c r="AE1157" i="6"/>
  <c r="AD1157" i="6"/>
  <c r="X1157" i="6"/>
  <c r="V1157" i="6"/>
  <c r="T1157" i="6"/>
  <c r="R1157" i="6"/>
  <c r="P1157" i="6"/>
  <c r="N1157" i="6"/>
  <c r="L1157" i="6"/>
  <c r="J1157" i="6"/>
  <c r="H1157" i="6"/>
  <c r="F1157" i="6"/>
  <c r="E1157" i="6"/>
  <c r="B1157" i="6" a="1"/>
  <c r="B1157" i="6" s="1"/>
  <c r="AN1156" i="6"/>
  <c r="AM1156" i="6"/>
  <c r="AL1156" i="6"/>
  <c r="AK1156" i="6"/>
  <c r="AJ1156" i="6"/>
  <c r="AI1156" i="6"/>
  <c r="AH1156" i="6"/>
  <c r="AG1156" i="6"/>
  <c r="AF1156" i="6"/>
  <c r="AE1156" i="6"/>
  <c r="AD1156" i="6"/>
  <c r="X1156" i="6"/>
  <c r="V1156" i="6"/>
  <c r="T1156" i="6"/>
  <c r="R1156" i="6"/>
  <c r="P1156" i="6"/>
  <c r="N1156" i="6"/>
  <c r="L1156" i="6"/>
  <c r="J1156" i="6"/>
  <c r="H1156" i="6"/>
  <c r="F1156" i="6"/>
  <c r="E1156" i="6"/>
  <c r="B1156" i="6" a="1"/>
  <c r="B1156" i="6" s="1"/>
  <c r="Y1155" i="6"/>
  <c r="AN1154" i="6"/>
  <c r="AM1154" i="6"/>
  <c r="AL1154" i="6"/>
  <c r="AK1154" i="6"/>
  <c r="AJ1154" i="6"/>
  <c r="AI1154" i="6"/>
  <c r="AH1154" i="6"/>
  <c r="AG1154" i="6"/>
  <c r="AF1154" i="6"/>
  <c r="AE1154" i="6"/>
  <c r="AD1154" i="6"/>
  <c r="X1154" i="6"/>
  <c r="V1154" i="6"/>
  <c r="T1154" i="6"/>
  <c r="R1154" i="6"/>
  <c r="P1154" i="6"/>
  <c r="N1154" i="6"/>
  <c r="L1154" i="6"/>
  <c r="J1154" i="6"/>
  <c r="H1154" i="6"/>
  <c r="F1154" i="6"/>
  <c r="E1154" i="6"/>
  <c r="B1154" i="6" a="1"/>
  <c r="B1154" i="6" s="1"/>
  <c r="AN1153" i="6"/>
  <c r="AM1153" i="6"/>
  <c r="AL1153" i="6"/>
  <c r="AK1153" i="6"/>
  <c r="AJ1153" i="6"/>
  <c r="AI1153" i="6"/>
  <c r="AH1153" i="6"/>
  <c r="AG1153" i="6"/>
  <c r="AF1153" i="6"/>
  <c r="AE1153" i="6"/>
  <c r="AD1153" i="6"/>
  <c r="X1153" i="6"/>
  <c r="V1153" i="6"/>
  <c r="T1153" i="6"/>
  <c r="R1153" i="6"/>
  <c r="P1153" i="6"/>
  <c r="N1153" i="6"/>
  <c r="L1153" i="6"/>
  <c r="J1153" i="6"/>
  <c r="H1153" i="6"/>
  <c r="F1153" i="6"/>
  <c r="E1153" i="6"/>
  <c r="B1153" i="6" a="1"/>
  <c r="B1153" i="6" s="1"/>
  <c r="AN1152" i="6"/>
  <c r="AM1152" i="6"/>
  <c r="AL1152" i="6"/>
  <c r="AK1152" i="6"/>
  <c r="AJ1152" i="6"/>
  <c r="AI1152" i="6"/>
  <c r="AH1152" i="6"/>
  <c r="AG1152" i="6"/>
  <c r="AF1152" i="6"/>
  <c r="AE1152" i="6"/>
  <c r="AD1152" i="6"/>
  <c r="X1152" i="6"/>
  <c r="V1152" i="6"/>
  <c r="T1152" i="6"/>
  <c r="R1152" i="6"/>
  <c r="P1152" i="6"/>
  <c r="N1152" i="6"/>
  <c r="L1152" i="6"/>
  <c r="J1152" i="6"/>
  <c r="H1152" i="6"/>
  <c r="F1152" i="6"/>
  <c r="E1152" i="6"/>
  <c r="B1152" i="6" a="1"/>
  <c r="B1152" i="6" s="1"/>
  <c r="AN1151" i="6"/>
  <c r="AM1151" i="6"/>
  <c r="AL1151" i="6"/>
  <c r="AK1151" i="6"/>
  <c r="AJ1151" i="6"/>
  <c r="AI1151" i="6"/>
  <c r="AH1151" i="6"/>
  <c r="AG1151" i="6"/>
  <c r="AF1151" i="6"/>
  <c r="AE1151" i="6"/>
  <c r="AD1151" i="6"/>
  <c r="X1151" i="6"/>
  <c r="V1151" i="6"/>
  <c r="T1151" i="6"/>
  <c r="R1151" i="6"/>
  <c r="P1151" i="6"/>
  <c r="N1151" i="6"/>
  <c r="L1151" i="6"/>
  <c r="J1151" i="6"/>
  <c r="H1151" i="6"/>
  <c r="F1151" i="6"/>
  <c r="E1151" i="6"/>
  <c r="B1151" i="6" a="1"/>
  <c r="B1151" i="6" s="1"/>
  <c r="AN1150" i="6"/>
  <c r="AM1150" i="6"/>
  <c r="AL1150" i="6"/>
  <c r="AK1150" i="6"/>
  <c r="AJ1150" i="6"/>
  <c r="AI1150" i="6"/>
  <c r="AH1150" i="6"/>
  <c r="AG1150" i="6"/>
  <c r="AF1150" i="6"/>
  <c r="AE1150" i="6"/>
  <c r="AD1150" i="6"/>
  <c r="X1150" i="6"/>
  <c r="V1150" i="6"/>
  <c r="T1150" i="6"/>
  <c r="R1150" i="6"/>
  <c r="P1150" i="6"/>
  <c r="N1150" i="6"/>
  <c r="L1150" i="6"/>
  <c r="J1150" i="6"/>
  <c r="H1150" i="6"/>
  <c r="F1150" i="6"/>
  <c r="E1150" i="6"/>
  <c r="B1150" i="6" a="1"/>
  <c r="B1150" i="6" s="1"/>
  <c r="Y1149" i="6"/>
  <c r="AN1148" i="6"/>
  <c r="AM1148" i="6"/>
  <c r="AL1148" i="6"/>
  <c r="AK1148" i="6"/>
  <c r="AJ1148" i="6"/>
  <c r="AI1148" i="6"/>
  <c r="AH1148" i="6"/>
  <c r="AG1148" i="6"/>
  <c r="AF1148" i="6"/>
  <c r="AE1148" i="6"/>
  <c r="AD1148" i="6"/>
  <c r="X1148" i="6"/>
  <c r="V1148" i="6"/>
  <c r="T1148" i="6"/>
  <c r="R1148" i="6"/>
  <c r="P1148" i="6"/>
  <c r="N1148" i="6"/>
  <c r="L1148" i="6"/>
  <c r="J1148" i="6"/>
  <c r="H1148" i="6"/>
  <c r="F1148" i="6"/>
  <c r="E1148" i="6"/>
  <c r="B1148" i="6" a="1"/>
  <c r="B1148" i="6" s="1"/>
  <c r="AN1147" i="6"/>
  <c r="AM1147" i="6"/>
  <c r="AL1147" i="6"/>
  <c r="AK1147" i="6"/>
  <c r="AJ1147" i="6"/>
  <c r="AI1147" i="6"/>
  <c r="AH1147" i="6"/>
  <c r="AG1147" i="6"/>
  <c r="AF1147" i="6"/>
  <c r="AE1147" i="6"/>
  <c r="AD1147" i="6"/>
  <c r="X1147" i="6"/>
  <c r="V1147" i="6"/>
  <c r="T1147" i="6"/>
  <c r="R1147" i="6"/>
  <c r="P1147" i="6"/>
  <c r="N1147" i="6"/>
  <c r="L1147" i="6"/>
  <c r="J1147" i="6"/>
  <c r="H1147" i="6"/>
  <c r="F1147" i="6"/>
  <c r="E1147" i="6"/>
  <c r="B1147" i="6" a="1"/>
  <c r="B1147" i="6" s="1"/>
  <c r="AN1146" i="6"/>
  <c r="AM1146" i="6"/>
  <c r="AL1146" i="6"/>
  <c r="AK1146" i="6"/>
  <c r="AJ1146" i="6"/>
  <c r="AI1146" i="6"/>
  <c r="AH1146" i="6"/>
  <c r="AG1146" i="6"/>
  <c r="AF1146" i="6"/>
  <c r="AE1146" i="6"/>
  <c r="AD1146" i="6"/>
  <c r="X1146" i="6"/>
  <c r="V1146" i="6"/>
  <c r="T1146" i="6"/>
  <c r="R1146" i="6"/>
  <c r="P1146" i="6"/>
  <c r="N1146" i="6"/>
  <c r="L1146" i="6"/>
  <c r="J1146" i="6"/>
  <c r="H1146" i="6"/>
  <c r="F1146" i="6"/>
  <c r="E1146" i="6"/>
  <c r="B1146" i="6" a="1"/>
  <c r="B1146" i="6" s="1"/>
  <c r="AN1145" i="6"/>
  <c r="AM1145" i="6"/>
  <c r="AL1145" i="6"/>
  <c r="AK1145" i="6"/>
  <c r="AJ1145" i="6"/>
  <c r="AI1145" i="6"/>
  <c r="AH1145" i="6"/>
  <c r="AG1145" i="6"/>
  <c r="AF1145" i="6"/>
  <c r="AE1145" i="6"/>
  <c r="AD1145" i="6"/>
  <c r="X1145" i="6"/>
  <c r="V1145" i="6"/>
  <c r="T1145" i="6"/>
  <c r="R1145" i="6"/>
  <c r="P1145" i="6"/>
  <c r="N1145" i="6"/>
  <c r="L1145" i="6"/>
  <c r="J1145" i="6"/>
  <c r="H1145" i="6"/>
  <c r="F1145" i="6"/>
  <c r="E1145" i="6"/>
  <c r="B1145" i="6" a="1"/>
  <c r="B1145" i="6" s="1"/>
  <c r="AN1144" i="6"/>
  <c r="AM1144" i="6"/>
  <c r="AL1144" i="6"/>
  <c r="AK1144" i="6"/>
  <c r="AJ1144" i="6"/>
  <c r="AI1144" i="6"/>
  <c r="AH1144" i="6"/>
  <c r="AG1144" i="6"/>
  <c r="AF1144" i="6"/>
  <c r="AE1144" i="6"/>
  <c r="AD1144" i="6"/>
  <c r="X1144" i="6"/>
  <c r="V1144" i="6"/>
  <c r="T1144" i="6"/>
  <c r="R1144" i="6"/>
  <c r="P1144" i="6"/>
  <c r="N1144" i="6"/>
  <c r="L1144" i="6"/>
  <c r="J1144" i="6"/>
  <c r="H1144" i="6"/>
  <c r="F1144" i="6"/>
  <c r="E1144" i="6"/>
  <c r="B1144" i="6" a="1"/>
  <c r="B1144" i="6" s="1"/>
  <c r="Y1143" i="6"/>
  <c r="AN1142" i="6"/>
  <c r="AM1142" i="6"/>
  <c r="AL1142" i="6"/>
  <c r="AK1142" i="6"/>
  <c r="AJ1142" i="6"/>
  <c r="AI1142" i="6"/>
  <c r="AH1142" i="6"/>
  <c r="AG1142" i="6"/>
  <c r="AF1142" i="6"/>
  <c r="AE1142" i="6"/>
  <c r="AD1142" i="6"/>
  <c r="X1142" i="6"/>
  <c r="V1142" i="6"/>
  <c r="T1142" i="6"/>
  <c r="R1142" i="6"/>
  <c r="P1142" i="6"/>
  <c r="N1142" i="6"/>
  <c r="L1142" i="6"/>
  <c r="J1142" i="6"/>
  <c r="H1142" i="6"/>
  <c r="F1142" i="6"/>
  <c r="E1142" i="6"/>
  <c r="B1142" i="6" a="1"/>
  <c r="B1142" i="6" s="1"/>
  <c r="AN1141" i="6"/>
  <c r="AM1141" i="6"/>
  <c r="AL1141" i="6"/>
  <c r="AK1141" i="6"/>
  <c r="AJ1141" i="6"/>
  <c r="AI1141" i="6"/>
  <c r="AH1141" i="6"/>
  <c r="AG1141" i="6"/>
  <c r="AF1141" i="6"/>
  <c r="AE1141" i="6"/>
  <c r="AD1141" i="6"/>
  <c r="X1141" i="6"/>
  <c r="V1141" i="6"/>
  <c r="T1141" i="6"/>
  <c r="R1141" i="6"/>
  <c r="P1141" i="6"/>
  <c r="N1141" i="6"/>
  <c r="L1141" i="6"/>
  <c r="J1141" i="6"/>
  <c r="H1141" i="6"/>
  <c r="F1141" i="6"/>
  <c r="E1141" i="6"/>
  <c r="B1141" i="6" a="1"/>
  <c r="B1141" i="6" s="1"/>
  <c r="AN1140" i="6"/>
  <c r="AM1140" i="6"/>
  <c r="AL1140" i="6"/>
  <c r="AK1140" i="6"/>
  <c r="AJ1140" i="6"/>
  <c r="AI1140" i="6"/>
  <c r="AH1140" i="6"/>
  <c r="AG1140" i="6"/>
  <c r="AF1140" i="6"/>
  <c r="AE1140" i="6"/>
  <c r="AD1140" i="6"/>
  <c r="X1140" i="6"/>
  <c r="V1140" i="6"/>
  <c r="T1140" i="6"/>
  <c r="R1140" i="6"/>
  <c r="P1140" i="6"/>
  <c r="N1140" i="6"/>
  <c r="L1140" i="6"/>
  <c r="J1140" i="6"/>
  <c r="H1140" i="6"/>
  <c r="F1140" i="6"/>
  <c r="E1140" i="6"/>
  <c r="B1140" i="6" a="1"/>
  <c r="B1140" i="6" s="1"/>
  <c r="AN1139" i="6"/>
  <c r="AM1139" i="6"/>
  <c r="AL1139" i="6"/>
  <c r="AK1139" i="6"/>
  <c r="AJ1139" i="6"/>
  <c r="AI1139" i="6"/>
  <c r="AH1139" i="6"/>
  <c r="AG1139" i="6"/>
  <c r="AF1139" i="6"/>
  <c r="AE1139" i="6"/>
  <c r="AD1139" i="6"/>
  <c r="X1139" i="6"/>
  <c r="V1139" i="6"/>
  <c r="T1139" i="6"/>
  <c r="R1139" i="6"/>
  <c r="P1139" i="6"/>
  <c r="N1139" i="6"/>
  <c r="L1139" i="6"/>
  <c r="J1139" i="6"/>
  <c r="H1139" i="6"/>
  <c r="F1139" i="6"/>
  <c r="E1139" i="6"/>
  <c r="B1139" i="6" a="1"/>
  <c r="B1139" i="6" s="1"/>
  <c r="AN1138" i="6"/>
  <c r="AM1138" i="6"/>
  <c r="AL1138" i="6"/>
  <c r="AK1138" i="6"/>
  <c r="AJ1138" i="6"/>
  <c r="AI1138" i="6"/>
  <c r="AH1138" i="6"/>
  <c r="AG1138" i="6"/>
  <c r="AF1138" i="6"/>
  <c r="AE1138" i="6"/>
  <c r="AD1138" i="6"/>
  <c r="X1138" i="6"/>
  <c r="V1138" i="6"/>
  <c r="T1138" i="6"/>
  <c r="R1138" i="6"/>
  <c r="P1138" i="6"/>
  <c r="N1138" i="6"/>
  <c r="L1138" i="6"/>
  <c r="J1138" i="6"/>
  <c r="H1138" i="6"/>
  <c r="F1138" i="6"/>
  <c r="E1138" i="6"/>
  <c r="B1138" i="6" a="1"/>
  <c r="B1138" i="6" s="1"/>
  <c r="Y1137" i="6"/>
  <c r="AN1136" i="6"/>
  <c r="AM1136" i="6"/>
  <c r="AL1136" i="6"/>
  <c r="AK1136" i="6"/>
  <c r="AJ1136" i="6"/>
  <c r="AI1136" i="6"/>
  <c r="AH1136" i="6"/>
  <c r="AG1136" i="6"/>
  <c r="AF1136" i="6"/>
  <c r="AE1136" i="6"/>
  <c r="AD1136" i="6"/>
  <c r="X1136" i="6"/>
  <c r="V1136" i="6"/>
  <c r="T1136" i="6"/>
  <c r="R1136" i="6"/>
  <c r="P1136" i="6"/>
  <c r="N1136" i="6"/>
  <c r="L1136" i="6"/>
  <c r="J1136" i="6"/>
  <c r="H1136" i="6"/>
  <c r="F1136" i="6"/>
  <c r="E1136" i="6"/>
  <c r="B1136" i="6" a="1"/>
  <c r="B1136" i="6" s="1"/>
  <c r="AN1135" i="6"/>
  <c r="AM1135" i="6"/>
  <c r="AL1135" i="6"/>
  <c r="AK1135" i="6"/>
  <c r="AJ1135" i="6"/>
  <c r="AI1135" i="6"/>
  <c r="AH1135" i="6"/>
  <c r="AG1135" i="6"/>
  <c r="AF1135" i="6"/>
  <c r="AE1135" i="6"/>
  <c r="AD1135" i="6"/>
  <c r="X1135" i="6"/>
  <c r="V1135" i="6"/>
  <c r="T1135" i="6"/>
  <c r="R1135" i="6"/>
  <c r="P1135" i="6"/>
  <c r="N1135" i="6"/>
  <c r="L1135" i="6"/>
  <c r="J1135" i="6"/>
  <c r="H1135" i="6"/>
  <c r="F1135" i="6"/>
  <c r="E1135" i="6"/>
  <c r="B1135" i="6" a="1"/>
  <c r="B1135" i="6" s="1"/>
  <c r="Y1134" i="6"/>
  <c r="Y1133" i="6"/>
  <c r="Y1132" i="6"/>
  <c r="Y1131" i="6"/>
  <c r="Y1130" i="6"/>
  <c r="Y1129" i="6"/>
  <c r="Y1128" i="6"/>
  <c r="Y1127" i="6"/>
  <c r="Y1126" i="6"/>
  <c r="Y1125" i="6"/>
  <c r="Y1124" i="6"/>
  <c r="Y1123" i="6"/>
  <c r="Y1122" i="6"/>
  <c r="Y1121" i="6"/>
  <c r="Y1120" i="6"/>
  <c r="Y1119" i="6"/>
  <c r="Y1118" i="6"/>
  <c r="Y1117" i="6"/>
  <c r="Y1116" i="6"/>
  <c r="Y1115" i="6"/>
  <c r="Y1114" i="6"/>
  <c r="Y1113" i="6"/>
  <c r="Y1112" i="6"/>
  <c r="Y1111" i="6"/>
  <c r="Y1110" i="6"/>
  <c r="Y1109" i="6"/>
  <c r="Y1108" i="6"/>
  <c r="Y1107" i="6"/>
  <c r="Y1106" i="6"/>
  <c r="Y1105" i="6"/>
  <c r="Y1104" i="6"/>
  <c r="Y1103" i="6"/>
  <c r="Y1102" i="6"/>
  <c r="Y1101" i="6"/>
  <c r="Y1100" i="6"/>
  <c r="Y1099" i="6"/>
  <c r="Y1098" i="6"/>
  <c r="Y1097" i="6"/>
  <c r="Y1096" i="6"/>
  <c r="Y1095" i="6"/>
  <c r="Y1094" i="6"/>
  <c r="Y1093" i="6"/>
  <c r="Y1092" i="6"/>
  <c r="Y1091" i="6"/>
  <c r="Y1090" i="6"/>
  <c r="Y1089" i="6"/>
  <c r="Y1088" i="6"/>
  <c r="Y1087" i="6"/>
  <c r="Y1086" i="6"/>
  <c r="Y1085" i="6"/>
  <c r="Y1084" i="6"/>
  <c r="Y1083" i="6"/>
  <c r="Y1082" i="6"/>
  <c r="Y1081" i="6"/>
  <c r="Y1080" i="6"/>
  <c r="Y1079" i="6"/>
  <c r="Y1078" i="6"/>
  <c r="Y1077" i="6"/>
  <c r="Y1076" i="6"/>
  <c r="Y1075" i="6"/>
  <c r="Y1074" i="6"/>
  <c r="Y1073" i="6"/>
  <c r="Y1072" i="6"/>
  <c r="Y1071" i="6"/>
  <c r="Y1070" i="6"/>
  <c r="Y1069" i="6"/>
  <c r="Y1068" i="6"/>
  <c r="Y1067" i="6"/>
  <c r="Y1066" i="6"/>
  <c r="Y1065" i="6"/>
  <c r="Y1064" i="6"/>
  <c r="Y1063" i="6"/>
  <c r="Y1062" i="6"/>
  <c r="Y1061" i="6"/>
  <c r="Y1060" i="6"/>
  <c r="Y1059" i="6"/>
  <c r="Y1058" i="6"/>
  <c r="Y1057" i="6"/>
  <c r="Y1056" i="6"/>
  <c r="Y1055" i="6"/>
  <c r="Y1054" i="6"/>
  <c r="Y1053" i="6"/>
  <c r="Y1052" i="6"/>
  <c r="Y1051" i="6"/>
  <c r="Y1050" i="6"/>
  <c r="Y1049" i="6"/>
  <c r="Y1048" i="6"/>
  <c r="Y1047" i="6"/>
  <c r="Y1046" i="6"/>
  <c r="Y1045" i="6"/>
  <c r="Y1044" i="6"/>
  <c r="Y1043" i="6"/>
  <c r="Y1042" i="6"/>
  <c r="Y1041" i="6"/>
  <c r="Y1040" i="6"/>
  <c r="Y1039" i="6"/>
  <c r="Y1038" i="6"/>
  <c r="Y1037" i="6"/>
  <c r="Y1036" i="6"/>
  <c r="Y1035" i="6"/>
  <c r="Y1034" i="6"/>
  <c r="Y1033" i="6"/>
  <c r="Y1032" i="6"/>
  <c r="Y1031" i="6"/>
  <c r="Y1030" i="6"/>
  <c r="Y1029" i="6"/>
  <c r="Y1028" i="6"/>
  <c r="Y1027" i="6"/>
  <c r="Y1026" i="6"/>
  <c r="Y1025" i="6"/>
  <c r="Y1024" i="6"/>
  <c r="Y1023" i="6"/>
  <c r="Y1022" i="6"/>
  <c r="Y1021" i="6"/>
  <c r="Y1020" i="6"/>
  <c r="Y1019" i="6"/>
  <c r="Y1018" i="6"/>
  <c r="Y1017" i="6"/>
  <c r="Y1016" i="6"/>
  <c r="Y1015" i="6"/>
  <c r="Y1014" i="6"/>
  <c r="Y1013" i="6"/>
  <c r="Y1012" i="6"/>
  <c r="Y1011" i="6"/>
  <c r="Y1010" i="6"/>
  <c r="Y1009" i="6"/>
  <c r="Y1008" i="6"/>
  <c r="Y1007" i="6"/>
  <c r="Y1006" i="6"/>
  <c r="Y1005" i="6"/>
  <c r="Y1004" i="6"/>
  <c r="Y1003" i="6"/>
  <c r="Y1002" i="6"/>
  <c r="Y1001" i="6"/>
  <c r="Y1000" i="6"/>
  <c r="Y999" i="6"/>
  <c r="Y998" i="6"/>
  <c r="Y997" i="6"/>
  <c r="Y996" i="6"/>
  <c r="Y995" i="6"/>
  <c r="Y994" i="6"/>
  <c r="Y993" i="6"/>
  <c r="Y992" i="6"/>
  <c r="Y991" i="6"/>
  <c r="Y990" i="6"/>
  <c r="Y989" i="6"/>
  <c r="Y988" i="6"/>
  <c r="Y987" i="6"/>
  <c r="Y986" i="6"/>
  <c r="Y985" i="6"/>
  <c r="Y984" i="6"/>
  <c r="Y983" i="6"/>
  <c r="Y982" i="6"/>
  <c r="Y981" i="6"/>
  <c r="Y980" i="6"/>
  <c r="Y979" i="6"/>
  <c r="Y978" i="6"/>
  <c r="Y977" i="6"/>
  <c r="Y976" i="6"/>
  <c r="Y975" i="6"/>
  <c r="Y974" i="6"/>
  <c r="Y973" i="6"/>
  <c r="Y972" i="6"/>
  <c r="Y971" i="6"/>
  <c r="Y970" i="6"/>
  <c r="Y969" i="6"/>
  <c r="Y968" i="6"/>
  <c r="Y967" i="6"/>
  <c r="Y966" i="6"/>
  <c r="Y965" i="6"/>
  <c r="Y964" i="6"/>
  <c r="Y963" i="6"/>
  <c r="Y962" i="6"/>
  <c r="Y961" i="6"/>
  <c r="Y960" i="6"/>
  <c r="Y959" i="6"/>
  <c r="Y958" i="6"/>
  <c r="Y957" i="6"/>
  <c r="Y956" i="6"/>
  <c r="Y955" i="6"/>
  <c r="Y954" i="6"/>
  <c r="Y953" i="6"/>
  <c r="Y952" i="6"/>
  <c r="Y951" i="6"/>
  <c r="Y950" i="6"/>
  <c r="Y949" i="6"/>
  <c r="Y948" i="6"/>
  <c r="Y947" i="6"/>
  <c r="Y946" i="6"/>
  <c r="Y945" i="6"/>
  <c r="Y944" i="6"/>
  <c r="Y943" i="6"/>
  <c r="Y942" i="6"/>
  <c r="Y941" i="6"/>
  <c r="Y940" i="6"/>
  <c r="Y939" i="6"/>
  <c r="Y938" i="6"/>
  <c r="BA461" i="3"/>
  <c r="AA1305" i="6" l="1"/>
  <c r="AA1275" i="6"/>
  <c r="D1480" i="6"/>
  <c r="D1481" i="6"/>
  <c r="D1482" i="6"/>
  <c r="D1483" i="6"/>
  <c r="D1484" i="6"/>
  <c r="AA1286" i="6"/>
  <c r="K1416" i="6"/>
  <c r="AA1257" i="6"/>
  <c r="AA1373" i="6"/>
  <c r="AA1385" i="6"/>
  <c r="Q1246" i="6"/>
  <c r="U1250" i="6"/>
  <c r="AA1384" i="6"/>
  <c r="AA1408" i="6"/>
  <c r="AA1372" i="6"/>
  <c r="AA1317" i="6"/>
  <c r="AA1420" i="6"/>
  <c r="AA1396" i="6"/>
  <c r="AA1293" i="6"/>
  <c r="AA1318" i="6"/>
  <c r="AA1432" i="6"/>
  <c r="AA1263" i="6"/>
  <c r="I1408" i="6"/>
  <c r="O1408" i="6"/>
  <c r="O1373" i="6"/>
  <c r="Y1373" i="6"/>
  <c r="M1427" i="6"/>
  <c r="I1291" i="6"/>
  <c r="Y1287" i="6"/>
  <c r="M1299" i="6"/>
  <c r="G1305" i="6"/>
  <c r="Y1311" i="6"/>
  <c r="W1370" i="6"/>
  <c r="W1373" i="6"/>
  <c r="C1441" i="6"/>
  <c r="G1362" i="6"/>
  <c r="U1439" i="6"/>
  <c r="S1440" i="6"/>
  <c r="K1301" i="6"/>
  <c r="I1303" i="6"/>
  <c r="Y1439" i="6"/>
  <c r="W1440" i="6"/>
  <c r="U1441" i="6"/>
  <c r="S1442" i="6"/>
  <c r="U1324" i="6"/>
  <c r="W1442" i="6"/>
  <c r="Q1287" i="6"/>
  <c r="U1438" i="6"/>
  <c r="S1439" i="6"/>
  <c r="K1311" i="6"/>
  <c r="O1390" i="6"/>
  <c r="M1287" i="6"/>
  <c r="I1354" i="6"/>
  <c r="W1382" i="6"/>
  <c r="U1251" i="6"/>
  <c r="W1252" i="6"/>
  <c r="Y1253" i="6"/>
  <c r="S1310" i="6"/>
  <c r="K1371" i="6"/>
  <c r="AA1434" i="6"/>
  <c r="O1427" i="6"/>
  <c r="Y1281" i="6"/>
  <c r="Y1305" i="6"/>
  <c r="S1311" i="6"/>
  <c r="Q1416" i="6"/>
  <c r="I1420" i="6"/>
  <c r="M1275" i="6"/>
  <c r="W1484" i="6"/>
  <c r="O1440" i="6"/>
  <c r="K1442" i="6"/>
  <c r="Q1440" i="6"/>
  <c r="G1220" i="6"/>
  <c r="K1222" i="6"/>
  <c r="Y1442" i="6"/>
  <c r="I1439" i="6"/>
  <c r="Q1257" i="6"/>
  <c r="K1320" i="6"/>
  <c r="U1258" i="6"/>
  <c r="Q1270" i="6"/>
  <c r="U1270" i="6"/>
  <c r="O1274" i="6"/>
  <c r="S1274" i="6"/>
  <c r="O1276" i="6"/>
  <c r="K1277" i="6"/>
  <c r="I1280" i="6"/>
  <c r="I1281" i="6"/>
  <c r="G1481" i="6"/>
  <c r="Q1442" i="6"/>
  <c r="W1441" i="6"/>
  <c r="C1439" i="6"/>
  <c r="U1311" i="6"/>
  <c r="Y1390" i="6"/>
  <c r="K1432" i="6"/>
  <c r="M1438" i="6"/>
  <c r="I1440" i="6"/>
  <c r="W1311" i="6"/>
  <c r="Q1418" i="6"/>
  <c r="I1422" i="6"/>
  <c r="O1438" i="6"/>
  <c r="K1440" i="6"/>
  <c r="I1441" i="6"/>
  <c r="O1439" i="6"/>
  <c r="M1440" i="6"/>
  <c r="K1441" i="6"/>
  <c r="I1442" i="6"/>
  <c r="W1292" i="6"/>
  <c r="U1293" i="6"/>
  <c r="S1294" i="6"/>
  <c r="Q1297" i="6"/>
  <c r="Q1298" i="6"/>
  <c r="W1417" i="6"/>
  <c r="U1418" i="6"/>
  <c r="Q1420" i="6"/>
  <c r="U1430" i="6"/>
  <c r="G1480" i="6"/>
  <c r="U1156" i="6"/>
  <c r="M1376" i="6"/>
  <c r="U1384" i="6"/>
  <c r="I1390" i="6"/>
  <c r="G1391" i="6"/>
  <c r="G1392" i="6"/>
  <c r="O1410" i="6"/>
  <c r="W1430" i="6"/>
  <c r="K1309" i="6"/>
  <c r="Y1322" i="6"/>
  <c r="Q1358" i="6"/>
  <c r="K1414" i="6"/>
  <c r="Y1438" i="6"/>
  <c r="W1439" i="6"/>
  <c r="U1192" i="6"/>
  <c r="Y1194" i="6"/>
  <c r="O1205" i="6"/>
  <c r="Y1230" i="6"/>
  <c r="Y1232" i="6"/>
  <c r="M1240" i="6"/>
  <c r="O1241" i="6"/>
  <c r="U1301" i="6"/>
  <c r="U1356" i="6"/>
  <c r="Q1217" i="6"/>
  <c r="W1240" i="6"/>
  <c r="S1379" i="6"/>
  <c r="O1381" i="6"/>
  <c r="M1382" i="6"/>
  <c r="I1438" i="6"/>
  <c r="G1439" i="6"/>
  <c r="M1168" i="6"/>
  <c r="U1303" i="6"/>
  <c r="M1309" i="6"/>
  <c r="U1322" i="6"/>
  <c r="O1352" i="6"/>
  <c r="O1353" i="6"/>
  <c r="M1359" i="6"/>
  <c r="M1362" i="6"/>
  <c r="S1375" i="6"/>
  <c r="Q1376" i="6"/>
  <c r="M1378" i="6"/>
  <c r="M1424" i="6"/>
  <c r="I1426" i="6"/>
  <c r="M1435" i="6"/>
  <c r="M1251" i="6"/>
  <c r="O1258" i="6"/>
  <c r="S1258" i="6"/>
  <c r="W1283" i="6"/>
  <c r="Q1307" i="6"/>
  <c r="Y1319" i="6"/>
  <c r="Y1320" i="6"/>
  <c r="O1361" i="6"/>
  <c r="M1366" i="6"/>
  <c r="S1422" i="6"/>
  <c r="I1427" i="6"/>
  <c r="W1438" i="6"/>
  <c r="G1169" i="6"/>
  <c r="I1246" i="6"/>
  <c r="M1248" i="6"/>
  <c r="Q1251" i="6"/>
  <c r="Q1253" i="6"/>
  <c r="S1256" i="6"/>
  <c r="G1278" i="6"/>
  <c r="U1376" i="6"/>
  <c r="O1380" i="6"/>
  <c r="Y1398" i="6"/>
  <c r="I1406" i="6"/>
  <c r="Q1441" i="6"/>
  <c r="M1442" i="6"/>
  <c r="I1299" i="6"/>
  <c r="S1441" i="6"/>
  <c r="O1442" i="6"/>
  <c r="S1232" i="6"/>
  <c r="Q1247" i="6"/>
  <c r="U1252" i="6"/>
  <c r="Y1256" i="6"/>
  <c r="Y1257" i="6"/>
  <c r="U1265" i="6"/>
  <c r="S1270" i="6"/>
  <c r="W1378" i="6"/>
  <c r="W1390" i="6"/>
  <c r="O1394" i="6"/>
  <c r="Q1427" i="6"/>
  <c r="S1480" i="6"/>
  <c r="M1483" i="6"/>
  <c r="K1484" i="6"/>
  <c r="S1370" i="6"/>
  <c r="Q1371" i="6"/>
  <c r="O1372" i="6"/>
  <c r="O1384" i="6"/>
  <c r="W1426" i="6"/>
  <c r="Y1441" i="6"/>
  <c r="U1442" i="6"/>
  <c r="S1297" i="6"/>
  <c r="Q1299" i="6"/>
  <c r="S1317" i="6"/>
  <c r="Q1318" i="6"/>
  <c r="D1440" i="6"/>
  <c r="Q1223" i="6"/>
  <c r="Y1229" i="6"/>
  <c r="G1260" i="6"/>
  <c r="U1277" i="6"/>
  <c r="Y1277" i="6"/>
  <c r="W1280" i="6"/>
  <c r="S1299" i="6"/>
  <c r="U1319" i="6"/>
  <c r="M1375" i="6"/>
  <c r="Q1385" i="6"/>
  <c r="W1394" i="6"/>
  <c r="W1406" i="6"/>
  <c r="I1423" i="6"/>
  <c r="M1439" i="6"/>
  <c r="Y1157" i="6"/>
  <c r="G1215" i="6"/>
  <c r="K1217" i="6"/>
  <c r="Q1222" i="6"/>
  <c r="O1256" i="6"/>
  <c r="Q1438" i="6"/>
  <c r="D1441" i="6"/>
  <c r="D1442" i="6"/>
  <c r="U1191" i="6"/>
  <c r="Y1193" i="6"/>
  <c r="Y1317" i="6"/>
  <c r="Q1375" i="6"/>
  <c r="S1386" i="6"/>
  <c r="W1396" i="6"/>
  <c r="M1434" i="6"/>
  <c r="K1435" i="6"/>
  <c r="C1442" i="6"/>
  <c r="O1200" i="6"/>
  <c r="Y1209" i="6"/>
  <c r="I1158" i="6"/>
  <c r="O1159" i="6"/>
  <c r="K1197" i="6"/>
  <c r="Y1205" i="6"/>
  <c r="K1145" i="6"/>
  <c r="S1151" i="6"/>
  <c r="G1154" i="6"/>
  <c r="Q1148" i="6"/>
  <c r="G1146" i="6"/>
  <c r="Y1211" i="6"/>
  <c r="S1246" i="6"/>
  <c r="W1227" i="6"/>
  <c r="Y1228" i="6"/>
  <c r="K1236" i="6"/>
  <c r="W1246" i="6"/>
  <c r="Y1247" i="6"/>
  <c r="S1147" i="6"/>
  <c r="U1269" i="6"/>
  <c r="K1142" i="6"/>
  <c r="K1144" i="6"/>
  <c r="K1181" i="6"/>
  <c r="U1188" i="6"/>
  <c r="U1190" i="6"/>
  <c r="Y1190" i="6"/>
  <c r="W1191" i="6"/>
  <c r="O1222" i="6"/>
  <c r="O1242" i="6"/>
  <c r="G1283" i="6"/>
  <c r="S1292" i="6"/>
  <c r="G1301" i="6"/>
  <c r="U1309" i="6"/>
  <c r="K1372" i="6"/>
  <c r="K1392" i="6"/>
  <c r="W1397" i="6"/>
  <c r="U1398" i="6"/>
  <c r="Q1400" i="6"/>
  <c r="I1404" i="6"/>
  <c r="Q1410" i="6"/>
  <c r="W1418" i="6"/>
  <c r="S1420" i="6"/>
  <c r="K1439" i="6"/>
  <c r="Y1440" i="6"/>
  <c r="M1441" i="6"/>
  <c r="G1442" i="6"/>
  <c r="I1179" i="6"/>
  <c r="K1180" i="6"/>
  <c r="O1180" i="6"/>
  <c r="O1184" i="6"/>
  <c r="S1184" i="6"/>
  <c r="U1185" i="6"/>
  <c r="Q1295" i="6"/>
  <c r="Y1418" i="6"/>
  <c r="U1420" i="6"/>
  <c r="S1438" i="6"/>
  <c r="O1441" i="6"/>
  <c r="G1440" i="6"/>
  <c r="Q1439" i="6"/>
  <c r="I1192" i="6"/>
  <c r="U1202" i="6"/>
  <c r="Y1204" i="6"/>
  <c r="Y1245" i="6"/>
  <c r="O1283" i="6"/>
  <c r="M1285" i="6"/>
  <c r="M1304" i="6"/>
  <c r="O1320" i="6"/>
  <c r="I1350" i="6"/>
  <c r="S1382" i="6"/>
  <c r="D1438" i="6"/>
  <c r="W1141" i="6"/>
  <c r="O1156" i="6"/>
  <c r="Q1197" i="6"/>
  <c r="W1202" i="6"/>
  <c r="W1221" i="6"/>
  <c r="W1222" i="6"/>
  <c r="Y1223" i="6"/>
  <c r="I1232" i="6"/>
  <c r="O1235" i="6"/>
  <c r="U1236" i="6"/>
  <c r="Q1238" i="6"/>
  <c r="Y1242" i="6"/>
  <c r="W1298" i="6"/>
  <c r="W1371" i="6"/>
  <c r="S1393" i="6"/>
  <c r="K1396" i="6"/>
  <c r="O1406" i="6"/>
  <c r="Q1414" i="6"/>
  <c r="M1416" i="6"/>
  <c r="K1417" i="6"/>
  <c r="W1432" i="6"/>
  <c r="Q1435" i="6"/>
  <c r="O1436" i="6"/>
  <c r="K1480" i="6"/>
  <c r="G1152" i="6"/>
  <c r="I1153" i="6"/>
  <c r="I1154" i="6"/>
  <c r="K1191" i="6"/>
  <c r="S1197" i="6"/>
  <c r="U1198" i="6"/>
  <c r="W1199" i="6"/>
  <c r="O1214" i="6"/>
  <c r="S1216" i="6"/>
  <c r="W1220" i="6"/>
  <c r="Y1221" i="6"/>
  <c r="I1228" i="6"/>
  <c r="K1230" i="6"/>
  <c r="M1247" i="6"/>
  <c r="O1248" i="6"/>
  <c r="O1266" i="6"/>
  <c r="K1288" i="6"/>
  <c r="M1396" i="6"/>
  <c r="K1397" i="6"/>
  <c r="K1398" i="6"/>
  <c r="W1403" i="6"/>
  <c r="K1418" i="6"/>
  <c r="I1135" i="6"/>
  <c r="K1136" i="6"/>
  <c r="K1138" i="6"/>
  <c r="Y1147" i="6"/>
  <c r="C1438" i="6"/>
  <c r="G1142" i="6"/>
  <c r="M1170" i="6"/>
  <c r="S1175" i="6"/>
  <c r="W1175" i="6"/>
  <c r="G1185" i="6"/>
  <c r="I1186" i="6"/>
  <c r="M1188" i="6"/>
  <c r="Q1190" i="6"/>
  <c r="M1209" i="6"/>
  <c r="Q1211" i="6"/>
  <c r="I1297" i="6"/>
  <c r="I1379" i="6"/>
  <c r="W1414" i="6"/>
  <c r="O1418" i="6"/>
  <c r="K1420" i="6"/>
  <c r="Y1424" i="6"/>
  <c r="U1426" i="6"/>
  <c r="M1429" i="6"/>
  <c r="W1435" i="6"/>
  <c r="Q1480" i="6"/>
  <c r="K1483" i="6"/>
  <c r="K1438" i="6"/>
  <c r="Y1197" i="6"/>
  <c r="G1200" i="6"/>
  <c r="Y1214" i="6"/>
  <c r="I1218" i="6"/>
  <c r="S1259" i="6"/>
  <c r="Q1262" i="6"/>
  <c r="Q1266" i="6"/>
  <c r="Y1282" i="6"/>
  <c r="Y1283" i="6"/>
  <c r="W1285" i="6"/>
  <c r="Q1288" i="6"/>
  <c r="Q1289" i="6"/>
  <c r="M1291" i="6"/>
  <c r="G1297" i="6"/>
  <c r="G1316" i="6"/>
  <c r="O1420" i="6"/>
  <c r="U1440" i="6"/>
  <c r="U1482" i="6"/>
  <c r="S1483" i="6"/>
  <c r="Q1484" i="6"/>
  <c r="Y1480" i="6"/>
  <c r="K1175" i="6"/>
  <c r="S1157" i="6"/>
  <c r="U1160" i="6"/>
  <c r="K1174" i="6"/>
  <c r="Q1179" i="6"/>
  <c r="I1242" i="6"/>
  <c r="W1256" i="6"/>
  <c r="S1257" i="6"/>
  <c r="Q1258" i="6"/>
  <c r="O1268" i="6"/>
  <c r="M1269" i="6"/>
  <c r="U1415" i="6"/>
  <c r="Y1422" i="6"/>
  <c r="W1423" i="6"/>
  <c r="U1424" i="6"/>
  <c r="K1428" i="6"/>
  <c r="Y1432" i="6"/>
  <c r="U1434" i="6"/>
  <c r="S1435" i="6"/>
  <c r="G1441" i="6"/>
  <c r="K1157" i="6"/>
  <c r="O1153" i="6"/>
  <c r="U1163" i="6"/>
  <c r="W1186" i="6"/>
  <c r="M1147" i="6"/>
  <c r="S1153" i="6"/>
  <c r="U1157" i="6"/>
  <c r="U1158" i="6"/>
  <c r="W1181" i="6"/>
  <c r="Y1185" i="6"/>
  <c r="G1186" i="6"/>
  <c r="I1191" i="6"/>
  <c r="W1205" i="6"/>
  <c r="M1223" i="6"/>
  <c r="G1239" i="6"/>
  <c r="Q1260" i="6"/>
  <c r="S1265" i="6"/>
  <c r="M1271" i="6"/>
  <c r="U1285" i="6"/>
  <c r="Y1298" i="6"/>
  <c r="S1300" i="6"/>
  <c r="S1301" i="6"/>
  <c r="W1309" i="6"/>
  <c r="M1317" i="6"/>
  <c r="K1318" i="6"/>
  <c r="M1319" i="6"/>
  <c r="G1323" i="6"/>
  <c r="W1362" i="6"/>
  <c r="U1367" i="6"/>
  <c r="W1386" i="6"/>
  <c r="Q1398" i="6"/>
  <c r="M1400" i="6"/>
  <c r="I1402" i="6"/>
  <c r="M1410" i="6"/>
  <c r="I1412" i="6"/>
  <c r="U1416" i="6"/>
  <c r="S1417" i="6"/>
  <c r="M1428" i="6"/>
  <c r="U1435" i="6"/>
  <c r="G1216" i="6"/>
  <c r="U1224" i="6"/>
  <c r="Q1226" i="6"/>
  <c r="Y1233" i="6"/>
  <c r="W1259" i="6"/>
  <c r="U1264" i="6"/>
  <c r="U1314" i="6"/>
  <c r="W1364" i="6"/>
  <c r="W1365" i="6"/>
  <c r="W1366" i="6"/>
  <c r="K1391" i="6"/>
  <c r="I1392" i="6"/>
  <c r="G1422" i="6"/>
  <c r="K1292" i="6"/>
  <c r="Q1317" i="6"/>
  <c r="K1323" i="6"/>
  <c r="U1370" i="6"/>
  <c r="S1371" i="6"/>
  <c r="G1438" i="6"/>
  <c r="D1439" i="6"/>
  <c r="U1409" i="6"/>
  <c r="Y1426" i="6"/>
  <c r="U1480" i="6"/>
  <c r="Q1482" i="6"/>
  <c r="O1483" i="6"/>
  <c r="M1484" i="6"/>
  <c r="O1188" i="6"/>
  <c r="K1208" i="6"/>
  <c r="I1212" i="6"/>
  <c r="M1214" i="6"/>
  <c r="K1215" i="6"/>
  <c r="W1224" i="6"/>
  <c r="W1226" i="6"/>
  <c r="Y1227" i="6"/>
  <c r="M1236" i="6"/>
  <c r="Y1263" i="6"/>
  <c r="W1264" i="6"/>
  <c r="W1269" i="6"/>
  <c r="O1278" i="6"/>
  <c r="M1280" i="6"/>
  <c r="K1294" i="6"/>
  <c r="I1298" i="6"/>
  <c r="W1303" i="6"/>
  <c r="M1307" i="6"/>
  <c r="U1316" i="6"/>
  <c r="U1317" i="6"/>
  <c r="Q1319" i="6"/>
  <c r="Q1320" i="6"/>
  <c r="W1480" i="6"/>
  <c r="S1482" i="6"/>
  <c r="Q1483" i="6"/>
  <c r="O1484" i="6"/>
  <c r="C1440" i="6"/>
  <c r="M1141" i="6"/>
  <c r="O1144" i="6"/>
  <c r="I1163" i="6"/>
  <c r="U1172" i="6"/>
  <c r="Y1172" i="6"/>
  <c r="Y1174" i="6"/>
  <c r="G1135" i="6"/>
  <c r="I1138" i="6"/>
  <c r="K1139" i="6"/>
  <c r="M1140" i="6"/>
  <c r="Q1140" i="6"/>
  <c r="S1145" i="6"/>
  <c r="W1147" i="6"/>
  <c r="K1163" i="6"/>
  <c r="M1164" i="6"/>
  <c r="Q1164" i="6"/>
  <c r="O1165" i="6"/>
  <c r="Q1166" i="6"/>
  <c r="O1187" i="6"/>
  <c r="Y1198" i="6"/>
  <c r="K1211" i="6"/>
  <c r="W1223" i="6"/>
  <c r="Y1224" i="6"/>
  <c r="Y1226" i="6"/>
  <c r="U1246" i="6"/>
  <c r="Y1248" i="6"/>
  <c r="W1268" i="6"/>
  <c r="S1275" i="6"/>
  <c r="I1282" i="6"/>
  <c r="Q1292" i="6"/>
  <c r="M1294" i="6"/>
  <c r="U1304" i="6"/>
  <c r="Y1314" i="6"/>
  <c r="O1324" i="6"/>
  <c r="M1325" i="6"/>
  <c r="M1350" i="6"/>
  <c r="K1353" i="6"/>
  <c r="K1354" i="6"/>
  <c r="K1356" i="6"/>
  <c r="K1366" i="6"/>
  <c r="G1367" i="6"/>
  <c r="Y1371" i="6"/>
  <c r="Y1380" i="6"/>
  <c r="S1391" i="6"/>
  <c r="D1396" i="6"/>
  <c r="K1406" i="6"/>
  <c r="Y1409" i="6"/>
  <c r="Q1421" i="6"/>
  <c r="K1423" i="6"/>
  <c r="M1432" i="6"/>
  <c r="I1434" i="6"/>
  <c r="G1435" i="6"/>
  <c r="W1274" i="6"/>
  <c r="S1291" i="6"/>
  <c r="W1291" i="6"/>
  <c r="M1297" i="6"/>
  <c r="O1325" i="6"/>
  <c r="Q1352" i="6"/>
  <c r="M1353" i="6"/>
  <c r="O1360" i="6"/>
  <c r="I1367" i="6"/>
  <c r="G1397" i="6"/>
  <c r="M1406" i="6"/>
  <c r="Y1410" i="6"/>
  <c r="K1415" i="6"/>
  <c r="I1416" i="6"/>
  <c r="S1421" i="6"/>
  <c r="K1424" i="6"/>
  <c r="Y1428" i="6"/>
  <c r="M1433" i="6"/>
  <c r="K1434" i="6"/>
  <c r="Y1481" i="6"/>
  <c r="W1482" i="6"/>
  <c r="S1484" i="6"/>
  <c r="O1211" i="6"/>
  <c r="K1229" i="6"/>
  <c r="U1292" i="6"/>
  <c r="U1295" i="6"/>
  <c r="Y1304" i="6"/>
  <c r="O1309" i="6"/>
  <c r="M1310" i="6"/>
  <c r="Y1318" i="6"/>
  <c r="K1369" i="6"/>
  <c r="G1370" i="6"/>
  <c r="Q1406" i="6"/>
  <c r="K1177" i="6"/>
  <c r="S1185" i="6"/>
  <c r="U1187" i="6"/>
  <c r="O1206" i="6"/>
  <c r="O1208" i="6"/>
  <c r="U1216" i="6"/>
  <c r="I1227" i="6"/>
  <c r="Y1244" i="6"/>
  <c r="G1250" i="6"/>
  <c r="M1254" i="6"/>
  <c r="M1256" i="6"/>
  <c r="K1141" i="6"/>
  <c r="O1138" i="6"/>
  <c r="Q1136" i="6"/>
  <c r="W1187" i="6"/>
  <c r="I1197" i="6"/>
  <c r="K1200" i="6"/>
  <c r="Q1206" i="6"/>
  <c r="S1211" i="6"/>
  <c r="O1230" i="6"/>
  <c r="S1234" i="6"/>
  <c r="U1235" i="6"/>
  <c r="M1258" i="6"/>
  <c r="Y1276" i="6"/>
  <c r="Q1282" i="6"/>
  <c r="Y1292" i="6"/>
  <c r="W1293" i="6"/>
  <c r="W1306" i="6"/>
  <c r="I1313" i="6"/>
  <c r="G1319" i="6"/>
  <c r="W1324" i="6"/>
  <c r="U1325" i="6"/>
  <c r="S1353" i="6"/>
  <c r="W1353" i="6"/>
  <c r="S1355" i="6"/>
  <c r="W1355" i="6"/>
  <c r="U1359" i="6"/>
  <c r="U1360" i="6"/>
  <c r="U1375" i="6"/>
  <c r="O1387" i="6"/>
  <c r="Y1392" i="6"/>
  <c r="S1394" i="6"/>
  <c r="S1423" i="6"/>
  <c r="Y1430" i="6"/>
  <c r="Q1434" i="6"/>
  <c r="O1435" i="6"/>
  <c r="G1151" i="6"/>
  <c r="M1157" i="6"/>
  <c r="K1198" i="6"/>
  <c r="O1199" i="6"/>
  <c r="G1221" i="6"/>
  <c r="O1228" i="6"/>
  <c r="Q1232" i="6"/>
  <c r="S1233" i="6"/>
  <c r="I1247" i="6"/>
  <c r="K1250" i="6"/>
  <c r="K1266" i="6"/>
  <c r="I1268" i="6"/>
  <c r="I1270" i="6"/>
  <c r="I1289" i="6"/>
  <c r="U1298" i="6"/>
  <c r="O1301" i="6"/>
  <c r="K1303" i="6"/>
  <c r="W1325" i="6"/>
  <c r="W1350" i="6"/>
  <c r="U1353" i="6"/>
  <c r="W1385" i="6"/>
  <c r="Q1396" i="6"/>
  <c r="O1397" i="6"/>
  <c r="Y1404" i="6"/>
  <c r="I1410" i="6"/>
  <c r="G1411" i="6"/>
  <c r="G1429" i="6"/>
  <c r="C1483" i="6"/>
  <c r="Q1135" i="6"/>
  <c r="S1138" i="6"/>
  <c r="C1158" i="6"/>
  <c r="Q1180" i="6"/>
  <c r="S1193" i="6"/>
  <c r="U1196" i="6"/>
  <c r="U1200" i="6"/>
  <c r="W1208" i="6"/>
  <c r="W1212" i="6"/>
  <c r="W1214" i="6"/>
  <c r="K1135" i="6"/>
  <c r="M1136" i="6"/>
  <c r="S1142" i="6"/>
  <c r="G1163" i="6"/>
  <c r="Q1170" i="6"/>
  <c r="O1171" i="6"/>
  <c r="Q1176" i="6"/>
  <c r="S1177" i="6"/>
  <c r="U1179" i="6"/>
  <c r="Y1181" i="6"/>
  <c r="U1184" i="6"/>
  <c r="S1192" i="6"/>
  <c r="W1196" i="6"/>
  <c r="Y1206" i="6"/>
  <c r="Y1212" i="6"/>
  <c r="I1223" i="6"/>
  <c r="K1224" i="6"/>
  <c r="K1228" i="6"/>
  <c r="O1239" i="6"/>
  <c r="S1242" i="6"/>
  <c r="W1250" i="6"/>
  <c r="U1262" i="6"/>
  <c r="Q1264" i="6"/>
  <c r="G1270" i="6"/>
  <c r="I1271" i="6"/>
  <c r="U1276" i="6"/>
  <c r="U1278" i="6"/>
  <c r="U1286" i="6"/>
  <c r="Y1293" i="6"/>
  <c r="O1298" i="6"/>
  <c r="S1304" i="6"/>
  <c r="K1307" i="6"/>
  <c r="I1316" i="6"/>
  <c r="W1323" i="6"/>
  <c r="W1359" i="6"/>
  <c r="Q1362" i="6"/>
  <c r="O1364" i="6"/>
  <c r="O1365" i="6"/>
  <c r="O1366" i="6"/>
  <c r="M1367" i="6"/>
  <c r="Y1378" i="6"/>
  <c r="Q1381" i="6"/>
  <c r="U1387" i="6"/>
  <c r="S1388" i="6"/>
  <c r="C1391" i="6"/>
  <c r="W1392" i="6"/>
  <c r="Q1405" i="6"/>
  <c r="G1408" i="6"/>
  <c r="W1410" i="6"/>
  <c r="M1414" i="6"/>
  <c r="G1415" i="6"/>
  <c r="M1421" i="6"/>
  <c r="I1429" i="6"/>
  <c r="G1430" i="6"/>
  <c r="O1434" i="6"/>
  <c r="Y1482" i="6"/>
  <c r="W1483" i="6"/>
  <c r="U1484" i="6"/>
  <c r="G1271" i="6"/>
  <c r="O1350" i="6"/>
  <c r="U1361" i="6"/>
  <c r="Q1364" i="6"/>
  <c r="Q1365" i="6"/>
  <c r="Y1386" i="6"/>
  <c r="W1387" i="6"/>
  <c r="G1416" i="6"/>
  <c r="O1421" i="6"/>
  <c r="D1422" i="6"/>
  <c r="G1423" i="6"/>
  <c r="W1185" i="6"/>
  <c r="O1227" i="6"/>
  <c r="Y1241" i="6"/>
  <c r="C1258" i="6"/>
  <c r="C1259" i="6"/>
  <c r="W1263" i="6"/>
  <c r="Q1268" i="6"/>
  <c r="O1281" i="6"/>
  <c r="M1281" i="6"/>
  <c r="K1283" i="6"/>
  <c r="I1301" i="6"/>
  <c r="K1355" i="6"/>
  <c r="Y1360" i="6"/>
  <c r="Y1379" i="6"/>
  <c r="W1380" i="6"/>
  <c r="U1381" i="6"/>
  <c r="K1385" i="6"/>
  <c r="I1391" i="6"/>
  <c r="U1394" i="6"/>
  <c r="W1404" i="6"/>
  <c r="S1406" i="6"/>
  <c r="O1422" i="6"/>
  <c r="S1434" i="6"/>
  <c r="M1436" i="6"/>
  <c r="I1480" i="6"/>
  <c r="C1482" i="6"/>
  <c r="Y1484" i="6"/>
  <c r="Y1202" i="6"/>
  <c r="O1221" i="6"/>
  <c r="O1223" i="6"/>
  <c r="Q1230" i="6"/>
  <c r="I1253" i="6"/>
  <c r="W1262" i="6"/>
  <c r="S1266" i="6"/>
  <c r="I1274" i="6"/>
  <c r="S1280" i="6"/>
  <c r="U1297" i="6"/>
  <c r="Y1303" i="6"/>
  <c r="Q1306" i="6"/>
  <c r="Q1313" i="6"/>
  <c r="O1316" i="6"/>
  <c r="I1319" i="6"/>
  <c r="Y1412" i="6"/>
  <c r="C1424" i="6"/>
  <c r="O1429" i="6"/>
  <c r="K1153" i="6"/>
  <c r="I1159" i="6"/>
  <c r="I1147" i="6"/>
  <c r="I1148" i="6"/>
  <c r="K1151" i="6"/>
  <c r="M1152" i="6"/>
  <c r="M1159" i="6"/>
  <c r="U1170" i="6"/>
  <c r="O1291" i="6"/>
  <c r="G1294" i="6"/>
  <c r="I1295" i="6"/>
  <c r="I1310" i="6"/>
  <c r="D1311" i="6"/>
  <c r="M1318" i="6"/>
  <c r="O1355" i="6"/>
  <c r="M1391" i="6"/>
  <c r="Y1394" i="6"/>
  <c r="O1398" i="6"/>
  <c r="M1399" i="6"/>
  <c r="K1400" i="6"/>
  <c r="G1402" i="6"/>
  <c r="O1415" i="6"/>
  <c r="Y1420" i="6"/>
  <c r="U1421" i="6"/>
  <c r="M1423" i="6"/>
  <c r="S1428" i="6"/>
  <c r="Q1429" i="6"/>
  <c r="W1434" i="6"/>
  <c r="Q1436" i="6"/>
  <c r="K1481" i="6"/>
  <c r="I1482" i="6"/>
  <c r="W1136" i="6"/>
  <c r="Y1139" i="6"/>
  <c r="I1146" i="6"/>
  <c r="K1150" i="6"/>
  <c r="M1151" i="6"/>
  <c r="O1160" i="6"/>
  <c r="S1160" i="6"/>
  <c r="O1162" i="6"/>
  <c r="U1168" i="6"/>
  <c r="I1180" i="6"/>
  <c r="K1184" i="6"/>
  <c r="G1187" i="6"/>
  <c r="G1193" i="6"/>
  <c r="I1194" i="6"/>
  <c r="I1196" i="6"/>
  <c r="I1198" i="6"/>
  <c r="I1204" i="6"/>
  <c r="K1205" i="6"/>
  <c r="K1210" i="6"/>
  <c r="O1210" i="6"/>
  <c r="O1216" i="6"/>
  <c r="S1218" i="6"/>
  <c r="S1222" i="6"/>
  <c r="S1223" i="6"/>
  <c r="W1229" i="6"/>
  <c r="U1230" i="6"/>
  <c r="U1232" i="6"/>
  <c r="W1235" i="6"/>
  <c r="Y1236" i="6"/>
  <c r="I1248" i="6"/>
  <c r="K1251" i="6"/>
  <c r="K1260" i="6"/>
  <c r="I1276" i="6"/>
  <c r="M1283" i="6"/>
  <c r="I1285" i="6"/>
  <c r="G1286" i="6"/>
  <c r="W1289" i="6"/>
  <c r="G1304" i="6"/>
  <c r="S1316" i="6"/>
  <c r="S1350" i="6"/>
  <c r="Q1354" i="6"/>
  <c r="Q1355" i="6"/>
  <c r="I1360" i="6"/>
  <c r="Y1364" i="6"/>
  <c r="W1367" i="6"/>
  <c r="U1369" i="6"/>
  <c r="O1385" i="6"/>
  <c r="O1391" i="6"/>
  <c r="K1410" i="6"/>
  <c r="G1426" i="6"/>
  <c r="S1436" i="6"/>
  <c r="O1480" i="6"/>
  <c r="K1482" i="6"/>
  <c r="I1157" i="6"/>
  <c r="W1135" i="6"/>
  <c r="Y1136" i="6"/>
  <c r="S1163" i="6"/>
  <c r="W1163" i="6"/>
  <c r="W1165" i="6"/>
  <c r="Y1166" i="6"/>
  <c r="W1168" i="6"/>
  <c r="Y1169" i="6"/>
  <c r="Y1170" i="6"/>
  <c r="O1182" i="6"/>
  <c r="I1193" i="6"/>
  <c r="K1194" i="6"/>
  <c r="K1202" i="6"/>
  <c r="I1203" i="6"/>
  <c r="M1208" i="6"/>
  <c r="M1212" i="6"/>
  <c r="S1217" i="6"/>
  <c r="U1221" i="6"/>
  <c r="W1228" i="6"/>
  <c r="Y1235" i="6"/>
  <c r="W1281" i="6"/>
  <c r="C1364" i="6"/>
  <c r="O1386" i="6"/>
  <c r="Q1391" i="6"/>
  <c r="S1398" i="6"/>
  <c r="O1400" i="6"/>
  <c r="K1402" i="6"/>
  <c r="M1402" i="6"/>
  <c r="I1403" i="6"/>
  <c r="G1404" i="6"/>
  <c r="O1416" i="6"/>
  <c r="Q1423" i="6"/>
  <c r="W1428" i="6"/>
  <c r="U1429" i="6"/>
  <c r="S1430" i="6"/>
  <c r="U1291" i="6"/>
  <c r="O1293" i="6"/>
  <c r="U1299" i="6"/>
  <c r="I1304" i="6"/>
  <c r="O1310" i="6"/>
  <c r="U1355" i="6"/>
  <c r="I1362" i="6"/>
  <c r="I1380" i="6"/>
  <c r="G1434" i="6"/>
  <c r="K1154" i="6"/>
  <c r="K1156" i="6"/>
  <c r="K1159" i="6"/>
  <c r="M1163" i="6"/>
  <c r="O1164" i="6"/>
  <c r="Q1165" i="6"/>
  <c r="S1170" i="6"/>
  <c r="U1171" i="6"/>
  <c r="U1175" i="6"/>
  <c r="W1176" i="6"/>
  <c r="U1138" i="6"/>
  <c r="W1139" i="6"/>
  <c r="I1174" i="6"/>
  <c r="O1198" i="6"/>
  <c r="M1200" i="6"/>
  <c r="Q1209" i="6"/>
  <c r="G1236" i="6"/>
  <c r="I1240" i="6"/>
  <c r="I1241" i="6"/>
  <c r="K1242" i="6"/>
  <c r="M1244" i="6"/>
  <c r="S1250" i="6"/>
  <c r="S1253" i="6"/>
  <c r="U1254" i="6"/>
  <c r="U1257" i="6"/>
  <c r="M1260" i="6"/>
  <c r="K1262" i="6"/>
  <c r="G1265" i="6"/>
  <c r="I1266" i="6"/>
  <c r="U1271" i="6"/>
  <c r="M1278" i="6"/>
  <c r="O1285" i="6"/>
  <c r="M1286" i="6"/>
  <c r="I1287" i="6"/>
  <c r="M1303" i="6"/>
  <c r="S1319" i="6"/>
  <c r="S1320" i="6"/>
  <c r="Y1350" i="6"/>
  <c r="W1356" i="6"/>
  <c r="Q1360" i="6"/>
  <c r="M1361" i="6"/>
  <c r="K1364" i="6"/>
  <c r="K1365" i="6"/>
  <c r="G1366" i="6"/>
  <c r="M1373" i="6"/>
  <c r="K1380" i="6"/>
  <c r="W1384" i="6"/>
  <c r="O1392" i="6"/>
  <c r="W1398" i="6"/>
  <c r="U1399" i="6"/>
  <c r="W1399" i="6"/>
  <c r="S1400" i="6"/>
  <c r="O1402" i="6"/>
  <c r="Q1402" i="6"/>
  <c r="M1403" i="6"/>
  <c r="K1404" i="6"/>
  <c r="U1408" i="6"/>
  <c r="S1409" i="6"/>
  <c r="Y1414" i="6"/>
  <c r="S1416" i="6"/>
  <c r="Q1417" i="6"/>
  <c r="U1423" i="6"/>
  <c r="I1139" i="6"/>
  <c r="K1140" i="6"/>
  <c r="O1141" i="6"/>
  <c r="M1142" i="6"/>
  <c r="M1144" i="6"/>
  <c r="Q1146" i="6"/>
  <c r="W1154" i="6"/>
  <c r="W1156" i="6"/>
  <c r="W1157" i="6"/>
  <c r="W1162" i="6"/>
  <c r="Y1163" i="6"/>
  <c r="I1170" i="6"/>
  <c r="I1171" i="6"/>
  <c r="K1172" i="6"/>
  <c r="K1176" i="6"/>
  <c r="M1177" i="6"/>
  <c r="Q1182" i="6"/>
  <c r="K1190" i="6"/>
  <c r="M1191" i="6"/>
  <c r="Q1196" i="6"/>
  <c r="M1202" i="6"/>
  <c r="O1203" i="6"/>
  <c r="S1205" i="6"/>
  <c r="S1208" i="6"/>
  <c r="S1212" i="6"/>
  <c r="Y1217" i="6"/>
  <c r="Y1220" i="6"/>
  <c r="I1234" i="6"/>
  <c r="G1235" i="6"/>
  <c r="I1238" i="6"/>
  <c r="Q1248" i="6"/>
  <c r="S1251" i="6"/>
  <c r="S1252" i="6"/>
  <c r="U1253" i="6"/>
  <c r="W1257" i="6"/>
  <c r="O1263" i="6"/>
  <c r="W1270" i="6"/>
  <c r="K1278" i="6"/>
  <c r="U1283" i="6"/>
  <c r="K1289" i="6"/>
  <c r="Q1359" i="6"/>
  <c r="I1365" i="6"/>
  <c r="O1426" i="6"/>
  <c r="W1159" i="6"/>
  <c r="K1170" i="6"/>
  <c r="K1171" i="6"/>
  <c r="M1176" i="6"/>
  <c r="O1179" i="6"/>
  <c r="Q1181" i="6"/>
  <c r="O1186" i="6"/>
  <c r="M1190" i="6"/>
  <c r="S1194" i="6"/>
  <c r="S1198" i="6"/>
  <c r="Q1203" i="6"/>
  <c r="U1214" i="6"/>
  <c r="D1222" i="6"/>
  <c r="G1369" i="6"/>
  <c r="G1375" i="6"/>
  <c r="Y1376" i="6"/>
  <c r="U1378" i="6"/>
  <c r="Y1385" i="6"/>
  <c r="Q1387" i="6"/>
  <c r="W1400" i="6"/>
  <c r="S1402" i="6"/>
  <c r="Q1403" i="6"/>
  <c r="O1404" i="6"/>
  <c r="Y1408" i="6"/>
  <c r="S1410" i="6"/>
  <c r="Q1411" i="6"/>
  <c r="O1412" i="6"/>
  <c r="W1416" i="6"/>
  <c r="U1417" i="6"/>
  <c r="I1421" i="6"/>
  <c r="Y1423" i="6"/>
  <c r="C1153" i="6"/>
  <c r="G1160" i="6"/>
  <c r="I1217" i="6"/>
  <c r="M1228" i="6"/>
  <c r="Q1239" i="6"/>
  <c r="Y1250" i="6"/>
  <c r="W1294" i="6"/>
  <c r="W1301" i="6"/>
  <c r="S1303" i="6"/>
  <c r="I1314" i="6"/>
  <c r="K1316" i="6"/>
  <c r="Q1138" i="6"/>
  <c r="Q1153" i="6"/>
  <c r="U1135" i="6"/>
  <c r="U1139" i="6"/>
  <c r="W1140" i="6"/>
  <c r="U1146" i="6"/>
  <c r="U1148" i="6"/>
  <c r="U1150" i="6"/>
  <c r="W1151" i="6"/>
  <c r="M1158" i="6"/>
  <c r="I1160" i="6"/>
  <c r="G1164" i="6"/>
  <c r="K1166" i="6"/>
  <c r="C1181" i="6"/>
  <c r="U1186" i="6"/>
  <c r="S1187" i="6"/>
  <c r="M1192" i="6"/>
  <c r="Y1199" i="6"/>
  <c r="S1203" i="6"/>
  <c r="U1206" i="6"/>
  <c r="S1209" i="6"/>
  <c r="Q1210" i="6"/>
  <c r="O1212" i="6"/>
  <c r="O1217" i="6"/>
  <c r="M1218" i="6"/>
  <c r="M1221" i="6"/>
  <c r="G1232" i="6"/>
  <c r="D1247" i="6"/>
  <c r="I1251" i="6"/>
  <c r="K1257" i="6"/>
  <c r="Y1160" i="6"/>
  <c r="U1144" i="6"/>
  <c r="Y1144" i="6"/>
  <c r="U1145" i="6"/>
  <c r="W1146" i="6"/>
  <c r="W1148" i="6"/>
  <c r="W1150" i="6"/>
  <c r="Y1151" i="6"/>
  <c r="Y1152" i="6"/>
  <c r="U1153" i="6"/>
  <c r="S1158" i="6"/>
  <c r="K1160" i="6"/>
  <c r="I1162" i="6"/>
  <c r="I1164" i="6"/>
  <c r="K1165" i="6"/>
  <c r="K1169" i="6"/>
  <c r="O1169" i="6"/>
  <c r="W1174" i="6"/>
  <c r="Y1175" i="6"/>
  <c r="O1177" i="6"/>
  <c r="Y1186" i="6"/>
  <c r="S1188" i="6"/>
  <c r="C1198" i="6"/>
  <c r="U1203" i="6"/>
  <c r="W1206" i="6"/>
  <c r="S1210" i="6"/>
  <c r="M1215" i="6"/>
  <c r="M1216" i="6"/>
  <c r="O1218" i="6"/>
  <c r="W1144" i="6"/>
  <c r="Y1146" i="6"/>
  <c r="Y1148" i="6"/>
  <c r="Y1150" i="6"/>
  <c r="W1153" i="6"/>
  <c r="M1160" i="6"/>
  <c r="K1164" i="6"/>
  <c r="M1165" i="6"/>
  <c r="O1168" i="6"/>
  <c r="M1169" i="6"/>
  <c r="U1176" i="6"/>
  <c r="C1180" i="6"/>
  <c r="I1181" i="6"/>
  <c r="I1184" i="6"/>
  <c r="W1188" i="6"/>
  <c r="S1190" i="6"/>
  <c r="S1191" i="6"/>
  <c r="Q1192" i="6"/>
  <c r="Q1194" i="6"/>
  <c r="O1196" i="6"/>
  <c r="M1197" i="6"/>
  <c r="U1211" i="6"/>
  <c r="M1238" i="6"/>
  <c r="K1240" i="6"/>
  <c r="I1245" i="6"/>
  <c r="G1275" i="6"/>
  <c r="K1291" i="6"/>
  <c r="W1210" i="6"/>
  <c r="Q1214" i="6"/>
  <c r="S1220" i="6"/>
  <c r="S1221" i="6"/>
  <c r="I1244" i="6"/>
  <c r="G1136" i="6"/>
  <c r="G1140" i="6"/>
  <c r="O1163" i="6"/>
  <c r="O1170" i="6"/>
  <c r="M1180" i="6"/>
  <c r="M1181" i="6"/>
  <c r="D1204" i="6"/>
  <c r="C1205" i="6"/>
  <c r="U1218" i="6"/>
  <c r="Q1236" i="6"/>
  <c r="K1244" i="6"/>
  <c r="M1246" i="6"/>
  <c r="K1274" i="6"/>
  <c r="S1196" i="6"/>
  <c r="K1199" i="6"/>
  <c r="I1136" i="6"/>
  <c r="G1138" i="6"/>
  <c r="I1142" i="6"/>
  <c r="K1146" i="6"/>
  <c r="I1151" i="6"/>
  <c r="Y1154" i="6"/>
  <c r="C1160" i="6"/>
  <c r="Q1162" i="6"/>
  <c r="S1166" i="6"/>
  <c r="S1169" i="6"/>
  <c r="W1169" i="6"/>
  <c r="M1171" i="6"/>
  <c r="I1175" i="6"/>
  <c r="Y1176" i="6"/>
  <c r="W1177" i="6"/>
  <c r="O1181" i="6"/>
  <c r="M1184" i="6"/>
  <c r="W1190" i="6"/>
  <c r="Y1192" i="6"/>
  <c r="U1194" i="6"/>
  <c r="G1208" i="6"/>
  <c r="D1209" i="6"/>
  <c r="U1222" i="6"/>
  <c r="S1224" i="6"/>
  <c r="S1228" i="6"/>
  <c r="S1229" i="6"/>
  <c r="U1238" i="6"/>
  <c r="Q1240" i="6"/>
  <c r="O1272" i="6"/>
  <c r="S1164" i="6"/>
  <c r="U1165" i="6"/>
  <c r="Y1165" i="6"/>
  <c r="M1172" i="6"/>
  <c r="Y1191" i="6"/>
  <c r="W1192" i="6"/>
  <c r="G1204" i="6"/>
  <c r="I1205" i="6"/>
  <c r="I1206" i="6"/>
  <c r="W1215" i="6"/>
  <c r="Q1234" i="6"/>
  <c r="U1234" i="6"/>
  <c r="S1238" i="6"/>
  <c r="Y1252" i="6"/>
  <c r="Y1254" i="6"/>
  <c r="K1285" i="6"/>
  <c r="I1188" i="6"/>
  <c r="O1136" i="6"/>
  <c r="M1139" i="6"/>
  <c r="S1140" i="6"/>
  <c r="O1142" i="6"/>
  <c r="M1145" i="6"/>
  <c r="M1146" i="6"/>
  <c r="M1148" i="6"/>
  <c r="M1150" i="6"/>
  <c r="Q1172" i="6"/>
  <c r="M1174" i="6"/>
  <c r="Q1174" i="6"/>
  <c r="M1175" i="6"/>
  <c r="O1175" i="6"/>
  <c r="I1177" i="6"/>
  <c r="S1182" i="6"/>
  <c r="W1182" i="6"/>
  <c r="Q1184" i="6"/>
  <c r="M1186" i="6"/>
  <c r="U1233" i="6"/>
  <c r="U1242" i="6"/>
  <c r="G1280" i="6"/>
  <c r="O1139" i="6"/>
  <c r="D1147" i="6"/>
  <c r="D1148" i="6"/>
  <c r="O1150" i="6"/>
  <c r="I1156" i="6"/>
  <c r="S1172" i="6"/>
  <c r="U1180" i="6"/>
  <c r="U1182" i="6"/>
  <c r="M1262" i="6"/>
  <c r="M1263" i="6"/>
  <c r="K1264" i="6"/>
  <c r="I1265" i="6"/>
  <c r="G1266" i="6"/>
  <c r="Y1164" i="6"/>
  <c r="I1166" i="6"/>
  <c r="C1168" i="6"/>
  <c r="G1170" i="6"/>
  <c r="Q1175" i="6"/>
  <c r="Q1205" i="6"/>
  <c r="O1209" i="6"/>
  <c r="K1212" i="6"/>
  <c r="I1220" i="6"/>
  <c r="K1220" i="6"/>
  <c r="K1221" i="6"/>
  <c r="C1229" i="6"/>
  <c r="I1252" i="6"/>
  <c r="O1262" i="6"/>
  <c r="U1275" i="6"/>
  <c r="S1285" i="6"/>
  <c r="Y1168" i="6"/>
  <c r="S1136" i="6"/>
  <c r="S1139" i="6"/>
  <c r="U1141" i="6"/>
  <c r="U1142" i="6"/>
  <c r="Q1144" i="6"/>
  <c r="S1150" i="6"/>
  <c r="U1151" i="6"/>
  <c r="U1152" i="6"/>
  <c r="M1154" i="6"/>
  <c r="M1156" i="6"/>
  <c r="C1170" i="6"/>
  <c r="W1172" i="6"/>
  <c r="Y1179" i="6"/>
  <c r="K1218" i="6"/>
  <c r="U1281" i="6"/>
  <c r="W1287" i="6"/>
  <c r="U1294" i="6"/>
  <c r="C1350" i="6"/>
  <c r="Q1432" i="6"/>
  <c r="Q1301" i="6"/>
  <c r="S1305" i="6"/>
  <c r="M1306" i="6"/>
  <c r="I1323" i="6"/>
  <c r="D1350" i="6"/>
  <c r="G1360" i="6"/>
  <c r="U1362" i="6"/>
  <c r="Q1366" i="6"/>
  <c r="Y1370" i="6"/>
  <c r="O1378" i="6"/>
  <c r="Q1378" i="6"/>
  <c r="K1379" i="6"/>
  <c r="W1388" i="6"/>
  <c r="U1393" i="6"/>
  <c r="Y1397" i="6"/>
  <c r="S1412" i="6"/>
  <c r="U1436" i="6"/>
  <c r="M1481" i="6"/>
  <c r="Y1222" i="6"/>
  <c r="U1229" i="6"/>
  <c r="S1230" i="6"/>
  <c r="O1233" i="6"/>
  <c r="Q1235" i="6"/>
  <c r="O1238" i="6"/>
  <c r="K1241" i="6"/>
  <c r="Y1246" i="6"/>
  <c r="W1251" i="6"/>
  <c r="W1253" i="6"/>
  <c r="W1254" i="6"/>
  <c r="M1259" i="6"/>
  <c r="G1262" i="6"/>
  <c r="W1265" i="6"/>
  <c r="U1266" i="6"/>
  <c r="S1268" i="6"/>
  <c r="K1270" i="6"/>
  <c r="Y1274" i="6"/>
  <c r="S1277" i="6"/>
  <c r="S1282" i="6"/>
  <c r="Q1283" i="6"/>
  <c r="D1286" i="6"/>
  <c r="W1300" i="6"/>
  <c r="W1304" i="6"/>
  <c r="O1306" i="6"/>
  <c r="Y1309" i="6"/>
  <c r="Y1310" i="6"/>
  <c r="W1318" i="6"/>
  <c r="M1322" i="6"/>
  <c r="G1324" i="6"/>
  <c r="S1325" i="6"/>
  <c r="U1354" i="6"/>
  <c r="M1358" i="6"/>
  <c r="S1365" i="6"/>
  <c r="S1366" i="6"/>
  <c r="I1369" i="6"/>
  <c r="S1372" i="6"/>
  <c r="G1380" i="6"/>
  <c r="Q1384" i="6"/>
  <c r="Y1388" i="6"/>
  <c r="Q1390" i="6"/>
  <c r="Q1399" i="6"/>
  <c r="U1412" i="6"/>
  <c r="C1421" i="6"/>
  <c r="W1422" i="6"/>
  <c r="U1427" i="6"/>
  <c r="W1427" i="6"/>
  <c r="O1433" i="6"/>
  <c r="W1436" i="6"/>
  <c r="Y1265" i="6"/>
  <c r="C1274" i="6"/>
  <c r="S1276" i="6"/>
  <c r="Q1277" i="6"/>
  <c r="U1282" i="6"/>
  <c r="Y1289" i="6"/>
  <c r="W1295" i="6"/>
  <c r="Y1300" i="6"/>
  <c r="M1314" i="6"/>
  <c r="W1354" i="6"/>
  <c r="K1359" i="6"/>
  <c r="U1365" i="6"/>
  <c r="Y1365" i="6"/>
  <c r="U1366" i="6"/>
  <c r="Q1367" i="6"/>
  <c r="W1372" i="6"/>
  <c r="Q1373" i="6"/>
  <c r="Y1382" i="6"/>
  <c r="S1384" i="6"/>
  <c r="K1386" i="6"/>
  <c r="U1390" i="6"/>
  <c r="I1396" i="6"/>
  <c r="D1403" i="6"/>
  <c r="U1406" i="6"/>
  <c r="D1410" i="6"/>
  <c r="Y1411" i="6"/>
  <c r="W1412" i="6"/>
  <c r="I1415" i="6"/>
  <c r="M1420" i="6"/>
  <c r="I1430" i="6"/>
  <c r="Y1436" i="6"/>
  <c r="M1482" i="6"/>
  <c r="I1483" i="6"/>
  <c r="O1260" i="6"/>
  <c r="K1263" i="6"/>
  <c r="G1264" i="6"/>
  <c r="O1271" i="6"/>
  <c r="K1272" i="6"/>
  <c r="I1293" i="6"/>
  <c r="O1307" i="6"/>
  <c r="I1309" i="6"/>
  <c r="I1317" i="6"/>
  <c r="U1320" i="6"/>
  <c r="K1324" i="6"/>
  <c r="I1324" i="6"/>
  <c r="Y1325" i="6"/>
  <c r="K1352" i="6"/>
  <c r="S1356" i="6"/>
  <c r="O1358" i="6"/>
  <c r="Y1366" i="6"/>
  <c r="I1370" i="6"/>
  <c r="G1388" i="6"/>
  <c r="C1404" i="6"/>
  <c r="Q1424" i="6"/>
  <c r="D1361" i="6"/>
  <c r="I1375" i="6"/>
  <c r="K1381" i="6"/>
  <c r="O1396" i="6"/>
  <c r="G1398" i="6"/>
  <c r="Q1408" i="6"/>
  <c r="S1424" i="6"/>
  <c r="K1426" i="6"/>
  <c r="Q1286" i="6"/>
  <c r="I1382" i="6"/>
  <c r="S1385" i="6"/>
  <c r="D1405" i="6"/>
  <c r="S1408" i="6"/>
  <c r="G1417" i="6"/>
  <c r="O1430" i="6"/>
  <c r="Y1210" i="6"/>
  <c r="U1212" i="6"/>
  <c r="S1215" i="6"/>
  <c r="Q1216" i="6"/>
  <c r="Q1218" i="6"/>
  <c r="Q1220" i="6"/>
  <c r="G1228" i="6"/>
  <c r="Y1234" i="6"/>
  <c r="W1238" i="6"/>
  <c r="U1239" i="6"/>
  <c r="S1241" i="6"/>
  <c r="O1245" i="6"/>
  <c r="K1253" i="6"/>
  <c r="G1257" i="6"/>
  <c r="W1258" i="6"/>
  <c r="S1260" i="6"/>
  <c r="W1260" i="6"/>
  <c r="K1265" i="6"/>
  <c r="M1265" i="6"/>
  <c r="Y1268" i="6"/>
  <c r="Y1269" i="6"/>
  <c r="Q1271" i="6"/>
  <c r="S1272" i="6"/>
  <c r="M1274" i="6"/>
  <c r="I1275" i="6"/>
  <c r="Y1278" i="6"/>
  <c r="Q1280" i="6"/>
  <c r="S1286" i="6"/>
  <c r="M1293" i="6"/>
  <c r="W1297" i="6"/>
  <c r="K1304" i="6"/>
  <c r="Q1316" i="6"/>
  <c r="W1322" i="6"/>
  <c r="Q1324" i="6"/>
  <c r="U1350" i="6"/>
  <c r="S1352" i="6"/>
  <c r="G1355" i="6"/>
  <c r="Y1355" i="6"/>
  <c r="S1358" i="6"/>
  <c r="S1359" i="6"/>
  <c r="S1369" i="6"/>
  <c r="U1373" i="6"/>
  <c r="S1380" i="6"/>
  <c r="M1381" i="6"/>
  <c r="K1382" i="6"/>
  <c r="Y1384" i="6"/>
  <c r="U1385" i="6"/>
  <c r="K1388" i="6"/>
  <c r="M1388" i="6"/>
  <c r="G1390" i="6"/>
  <c r="K1393" i="6"/>
  <c r="G1394" i="6"/>
  <c r="Y1400" i="6"/>
  <c r="I1405" i="6"/>
  <c r="Q1409" i="6"/>
  <c r="K1411" i="6"/>
  <c r="Q1415" i="6"/>
  <c r="K1422" i="6"/>
  <c r="D1432" i="6"/>
  <c r="K1436" i="6"/>
  <c r="Y1238" i="6"/>
  <c r="W1239" i="6"/>
  <c r="O1244" i="6"/>
  <c r="S1245" i="6"/>
  <c r="O1247" i="6"/>
  <c r="O1250" i="6"/>
  <c r="M1252" i="6"/>
  <c r="K1254" i="6"/>
  <c r="K1256" i="6"/>
  <c r="U1260" i="6"/>
  <c r="D1268" i="6"/>
  <c r="S1271" i="6"/>
  <c r="Q1272" i="6"/>
  <c r="W1278" i="6"/>
  <c r="U1280" i="6"/>
  <c r="O1287" i="6"/>
  <c r="Y1297" i="6"/>
  <c r="K1300" i="6"/>
  <c r="W1314" i="6"/>
  <c r="Y1356" i="6"/>
  <c r="I1366" i="6"/>
  <c r="Q1370" i="6"/>
  <c r="G1384" i="6"/>
  <c r="C1406" i="6"/>
  <c r="K1412" i="6"/>
  <c r="W1429" i="6"/>
  <c r="C1432" i="6"/>
  <c r="C1277" i="6"/>
  <c r="I1320" i="6"/>
  <c r="K1325" i="6"/>
  <c r="I1355" i="6"/>
  <c r="O1371" i="6"/>
  <c r="U1402" i="6"/>
  <c r="M1405" i="6"/>
  <c r="D1414" i="6"/>
  <c r="U1483" i="6"/>
  <c r="Y1184" i="6"/>
  <c r="G1190" i="6"/>
  <c r="C1194" i="6"/>
  <c r="Y1196" i="6"/>
  <c r="S1199" i="6"/>
  <c r="I1202" i="6"/>
  <c r="K1203" i="6"/>
  <c r="K1204" i="6"/>
  <c r="Y1216" i="6"/>
  <c r="U1217" i="6"/>
  <c r="U1220" i="6"/>
  <c r="K1226" i="6"/>
  <c r="M1227" i="6"/>
  <c r="M1230" i="6"/>
  <c r="G1233" i="6"/>
  <c r="I1235" i="6"/>
  <c r="Y1240" i="6"/>
  <c r="S1244" i="6"/>
  <c r="U1245" i="6"/>
  <c r="S1247" i="6"/>
  <c r="O1257" i="6"/>
  <c r="U1263" i="6"/>
  <c r="S1264" i="6"/>
  <c r="U1272" i="6"/>
  <c r="I1283" i="6"/>
  <c r="Y1286" i="6"/>
  <c r="Y1291" i="6"/>
  <c r="O1300" i="6"/>
  <c r="G1306" i="6"/>
  <c r="Y1307" i="6"/>
  <c r="Y1316" i="6"/>
  <c r="O1318" i="6"/>
  <c r="Y1358" i="6"/>
  <c r="Y1359" i="6"/>
  <c r="Y1369" i="6"/>
  <c r="I1378" i="6"/>
  <c r="O1382" i="6"/>
  <c r="S1387" i="6"/>
  <c r="Q1388" i="6"/>
  <c r="K1390" i="6"/>
  <c r="O1393" i="6"/>
  <c r="M1394" i="6"/>
  <c r="K1394" i="6"/>
  <c r="S1397" i="6"/>
  <c r="I1399" i="6"/>
  <c r="K1399" i="6"/>
  <c r="W1402" i="6"/>
  <c r="Y1402" i="6"/>
  <c r="S1404" i="6"/>
  <c r="M1412" i="6"/>
  <c r="W1415" i="6"/>
  <c r="D1424" i="6"/>
  <c r="C1428" i="6"/>
  <c r="Y1429" i="6"/>
  <c r="G1433" i="6"/>
  <c r="W1184" i="6"/>
  <c r="Q1200" i="6"/>
  <c r="M1203" i="6"/>
  <c r="I1210" i="6"/>
  <c r="Y1215" i="6"/>
  <c r="C1239" i="6"/>
  <c r="U1244" i="6"/>
  <c r="U1247" i="6"/>
  <c r="U1248" i="6"/>
  <c r="Q1254" i="6"/>
  <c r="Q1256" i="6"/>
  <c r="Y1271" i="6"/>
  <c r="M1277" i="6"/>
  <c r="M1282" i="6"/>
  <c r="S1288" i="6"/>
  <c r="M1289" i="6"/>
  <c r="Q1300" i="6"/>
  <c r="W1316" i="6"/>
  <c r="K1322" i="6"/>
  <c r="D1323" i="6"/>
  <c r="O1354" i="6"/>
  <c r="G1359" i="6"/>
  <c r="W1360" i="6"/>
  <c r="W1361" i="6"/>
  <c r="M1365" i="6"/>
  <c r="W1381" i="6"/>
  <c r="U1388" i="6"/>
  <c r="U1392" i="6"/>
  <c r="Y1396" i="6"/>
  <c r="U1410" i="6"/>
  <c r="Q1412" i="6"/>
  <c r="Y1415" i="6"/>
  <c r="M1418" i="6"/>
  <c r="G1420" i="6"/>
  <c r="I1428" i="6"/>
  <c r="O1432" i="6"/>
  <c r="I1433" i="6"/>
  <c r="D1434" i="6"/>
  <c r="Y1434" i="6"/>
  <c r="I1481" i="6"/>
  <c r="Y1483" i="6"/>
  <c r="Q1139" i="6"/>
  <c r="O1145" i="6"/>
  <c r="K1147" i="6"/>
  <c r="Y1135" i="6"/>
  <c r="U1136" i="6"/>
  <c r="C1139" i="6"/>
  <c r="C1141" i="6"/>
  <c r="Y1142" i="6"/>
  <c r="S1144" i="6"/>
  <c r="C1151" i="6"/>
  <c r="Y1158" i="6"/>
  <c r="U1159" i="6"/>
  <c r="Q1160" i="6"/>
  <c r="M1162" i="6"/>
  <c r="I1169" i="6"/>
  <c r="Q1177" i="6"/>
  <c r="M1179" i="6"/>
  <c r="S1186" i="6"/>
  <c r="D1191" i="6"/>
  <c r="G1180" i="6"/>
  <c r="D1180" i="6"/>
  <c r="G1192" i="6"/>
  <c r="D1202" i="6"/>
  <c r="W1230" i="6"/>
  <c r="Q1188" i="6"/>
  <c r="W1138" i="6"/>
  <c r="Q1141" i="6"/>
  <c r="I1144" i="6"/>
  <c r="Y1145" i="6"/>
  <c r="U1147" i="6"/>
  <c r="D1152" i="6"/>
  <c r="G1153" i="6"/>
  <c r="Q1154" i="6"/>
  <c r="Q1156" i="6"/>
  <c r="O1157" i="6"/>
  <c r="K1158" i="6"/>
  <c r="W1166" i="6"/>
  <c r="S1168" i="6"/>
  <c r="Y1171" i="6"/>
  <c r="S1174" i="6"/>
  <c r="C1175" i="6"/>
  <c r="C1176" i="6"/>
  <c r="Y1177" i="6"/>
  <c r="D1185" i="6"/>
  <c r="K1206" i="6"/>
  <c r="W1145" i="6"/>
  <c r="S1148" i="6"/>
  <c r="O1154" i="6"/>
  <c r="S1154" i="6"/>
  <c r="S1156" i="6"/>
  <c r="C1157" i="6"/>
  <c r="U1162" i="6"/>
  <c r="Y1162" i="6"/>
  <c r="U1174" i="6"/>
  <c r="I1176" i="6"/>
  <c r="D1177" i="6"/>
  <c r="M1185" i="6"/>
  <c r="Y1187" i="6"/>
  <c r="M1205" i="6"/>
  <c r="G1229" i="6"/>
  <c r="C1164" i="6"/>
  <c r="U1166" i="6"/>
  <c r="D1135" i="6"/>
  <c r="Y1138" i="6"/>
  <c r="O1135" i="6"/>
  <c r="C1144" i="6"/>
  <c r="D1145" i="6"/>
  <c r="C1145" i="6"/>
  <c r="D1151" i="6"/>
  <c r="K1152" i="6"/>
  <c r="Y1153" i="6"/>
  <c r="C1172" i="6"/>
  <c r="D1139" i="6"/>
  <c r="U1140" i="6"/>
  <c r="S1141" i="6"/>
  <c r="Q1142" i="6"/>
  <c r="I1145" i="6"/>
  <c r="Q1151" i="6"/>
  <c r="Q1157" i="6"/>
  <c r="G1165" i="6"/>
  <c r="C1166" i="6"/>
  <c r="U1169" i="6"/>
  <c r="D1182" i="6"/>
  <c r="U1241" i="6"/>
  <c r="G1214" i="6"/>
  <c r="C1136" i="6"/>
  <c r="O1152" i="6"/>
  <c r="M1153" i="6"/>
  <c r="I1172" i="6"/>
  <c r="I1182" i="6"/>
  <c r="D1186" i="6"/>
  <c r="K1186" i="6"/>
  <c r="M1196" i="6"/>
  <c r="S1135" i="6"/>
  <c r="M1138" i="6"/>
  <c r="Y1140" i="6"/>
  <c r="Y1141" i="6"/>
  <c r="G1147" i="6"/>
  <c r="Q1152" i="6"/>
  <c r="D1154" i="6"/>
  <c r="C1162" i="6"/>
  <c r="D1172" i="6"/>
  <c r="K1182" i="6"/>
  <c r="C1217" i="6"/>
  <c r="S1146" i="6"/>
  <c r="Q1159" i="6"/>
  <c r="D1168" i="6"/>
  <c r="G1188" i="6"/>
  <c r="W1200" i="6"/>
  <c r="S1248" i="6"/>
  <c r="O1140" i="6"/>
  <c r="Q1147" i="6"/>
  <c r="C1152" i="6"/>
  <c r="D1153" i="6"/>
  <c r="G1158" i="6"/>
  <c r="C1156" i="6"/>
  <c r="D1157" i="6"/>
  <c r="M1166" i="6"/>
  <c r="G1175" i="6"/>
  <c r="K1187" i="6"/>
  <c r="S1227" i="6"/>
  <c r="K1233" i="6"/>
  <c r="K1234" i="6"/>
  <c r="C1140" i="6"/>
  <c r="G1148" i="6"/>
  <c r="I1140" i="6"/>
  <c r="I1141" i="6"/>
  <c r="W1142" i="6"/>
  <c r="D1146" i="6"/>
  <c r="K1148" i="6"/>
  <c r="D1150" i="6"/>
  <c r="W1152" i="6"/>
  <c r="D1156" i="6"/>
  <c r="W1158" i="6"/>
  <c r="S1159" i="6"/>
  <c r="K1162" i="6"/>
  <c r="C1163" i="6"/>
  <c r="U1164" i="6"/>
  <c r="O1166" i="6"/>
  <c r="W1170" i="6"/>
  <c r="Q1171" i="6"/>
  <c r="O1172" i="6"/>
  <c r="K1179" i="6"/>
  <c r="C1179" i="6"/>
  <c r="W1180" i="6"/>
  <c r="Q1212" i="6"/>
  <c r="S1226" i="6"/>
  <c r="O1232" i="6"/>
  <c r="M1233" i="6"/>
  <c r="C1154" i="6"/>
  <c r="Y1156" i="6"/>
  <c r="O1158" i="6"/>
  <c r="Q1158" i="6"/>
  <c r="C1159" i="6"/>
  <c r="W1160" i="6"/>
  <c r="S1162" i="6"/>
  <c r="Q1163" i="6"/>
  <c r="I1165" i="6"/>
  <c r="Q1168" i="6"/>
  <c r="G1174" i="6"/>
  <c r="D1176" i="6"/>
  <c r="G1182" i="6"/>
  <c r="D1187" i="6"/>
  <c r="C1187" i="6"/>
  <c r="Q1193" i="6"/>
  <c r="M1194" i="6"/>
  <c r="M1198" i="6"/>
  <c r="U1204" i="6"/>
  <c r="M1206" i="6"/>
  <c r="D1208" i="6"/>
  <c r="U1210" i="6"/>
  <c r="Q1221" i="6"/>
  <c r="G1222" i="6"/>
  <c r="O1226" i="6"/>
  <c r="I1233" i="6"/>
  <c r="G1234" i="6"/>
  <c r="K1238" i="6"/>
  <c r="W1244" i="6"/>
  <c r="Q1245" i="6"/>
  <c r="W1247" i="6"/>
  <c r="Q1252" i="6"/>
  <c r="M1253" i="6"/>
  <c r="I1254" i="6"/>
  <c r="I1258" i="6"/>
  <c r="Y1258" i="6"/>
  <c r="Y1262" i="6"/>
  <c r="M1264" i="6"/>
  <c r="G1272" i="6"/>
  <c r="U1274" i="6"/>
  <c r="O1275" i="6"/>
  <c r="G1276" i="6"/>
  <c r="Q1285" i="6"/>
  <c r="C1286" i="6"/>
  <c r="U1287" i="6"/>
  <c r="U1310" i="6"/>
  <c r="D1313" i="6"/>
  <c r="G1313" i="6"/>
  <c r="Y1323" i="6"/>
  <c r="G1354" i="6"/>
  <c r="D1359" i="6"/>
  <c r="C1361" i="6"/>
  <c r="U1382" i="6"/>
  <c r="W1305" i="6"/>
  <c r="C1317" i="6"/>
  <c r="G1386" i="6"/>
  <c r="C1386" i="6"/>
  <c r="S1236" i="6"/>
  <c r="Q1275" i="6"/>
  <c r="U1300" i="6"/>
  <c r="D1314" i="6"/>
  <c r="G1314" i="6"/>
  <c r="D1316" i="6"/>
  <c r="D1325" i="6"/>
  <c r="K1361" i="6"/>
  <c r="S1367" i="6"/>
  <c r="M1369" i="6"/>
  <c r="W1376" i="6"/>
  <c r="Q1169" i="6"/>
  <c r="G1171" i="6"/>
  <c r="W1171" i="6"/>
  <c r="D1174" i="6"/>
  <c r="O1176" i="6"/>
  <c r="C1182" i="6"/>
  <c r="C1185" i="6"/>
  <c r="M1187" i="6"/>
  <c r="U1193" i="6"/>
  <c r="W1197" i="6"/>
  <c r="Q1198" i="6"/>
  <c r="M1199" i="6"/>
  <c r="I1200" i="6"/>
  <c r="Q1202" i="6"/>
  <c r="U1205" i="6"/>
  <c r="S1206" i="6"/>
  <c r="K1209" i="6"/>
  <c r="K1214" i="6"/>
  <c r="I1215" i="6"/>
  <c r="M1222" i="6"/>
  <c r="D1230" i="6"/>
  <c r="M1234" i="6"/>
  <c r="D1239" i="6"/>
  <c r="Q1242" i="6"/>
  <c r="C1244" i="6"/>
  <c r="O1246" i="6"/>
  <c r="C1247" i="6"/>
  <c r="Y1251" i="6"/>
  <c r="K1258" i="6"/>
  <c r="G1259" i="6"/>
  <c r="W1266" i="6"/>
  <c r="K1269" i="6"/>
  <c r="W1277" i="6"/>
  <c r="Q1278" i="6"/>
  <c r="G1281" i="6"/>
  <c r="O1282" i="6"/>
  <c r="D1289" i="6"/>
  <c r="D1303" i="6"/>
  <c r="S1306" i="6"/>
  <c r="C1309" i="6"/>
  <c r="U1358" i="6"/>
  <c r="C1177" i="6"/>
  <c r="Y1180" i="6"/>
  <c r="O1185" i="6"/>
  <c r="Y1188" i="6"/>
  <c r="Q1191" i="6"/>
  <c r="D1192" i="6"/>
  <c r="W1193" i="6"/>
  <c r="Q1199" i="6"/>
  <c r="Y1200" i="6"/>
  <c r="S1202" i="6"/>
  <c r="Q1208" i="6"/>
  <c r="D1210" i="6"/>
  <c r="D1224" i="6"/>
  <c r="U1226" i="6"/>
  <c r="U1227" i="6"/>
  <c r="Q1228" i="6"/>
  <c r="G1230" i="6"/>
  <c r="Q1233" i="6"/>
  <c r="D1236" i="6"/>
  <c r="M1239" i="6"/>
  <c r="K1247" i="6"/>
  <c r="G1251" i="6"/>
  <c r="I1256" i="6"/>
  <c r="I1259" i="6"/>
  <c r="K1259" i="6"/>
  <c r="G1274" i="6"/>
  <c r="M1276" i="6"/>
  <c r="S1278" i="6"/>
  <c r="W1288" i="6"/>
  <c r="O1289" i="6"/>
  <c r="G1295" i="6"/>
  <c r="D1295" i="6"/>
  <c r="K1295" i="6"/>
  <c r="G1299" i="6"/>
  <c r="G1303" i="6"/>
  <c r="U1306" i="6"/>
  <c r="C1310" i="6"/>
  <c r="O1314" i="6"/>
  <c r="D1320" i="6"/>
  <c r="U1352" i="6"/>
  <c r="Q1353" i="6"/>
  <c r="I1381" i="6"/>
  <c r="K1223" i="6"/>
  <c r="I1224" i="6"/>
  <c r="D1245" i="6"/>
  <c r="Q1250" i="6"/>
  <c r="I1263" i="6"/>
  <c r="C1265" i="6"/>
  <c r="S1289" i="6"/>
  <c r="S1293" i="6"/>
  <c r="Q1304" i="6"/>
  <c r="O1319" i="6"/>
  <c r="G1320" i="6"/>
  <c r="C1320" i="6"/>
  <c r="I1356" i="6"/>
  <c r="S1360" i="6"/>
  <c r="D1364" i="6"/>
  <c r="G1364" i="6"/>
  <c r="C1171" i="6"/>
  <c r="G1172" i="6"/>
  <c r="C1174" i="6"/>
  <c r="S1176" i="6"/>
  <c r="G1181" i="6"/>
  <c r="U1181" i="6"/>
  <c r="C1209" i="6"/>
  <c r="C1210" i="6"/>
  <c r="C1216" i="6"/>
  <c r="O1229" i="6"/>
  <c r="C1230" i="6"/>
  <c r="C1232" i="6"/>
  <c r="M1235" i="6"/>
  <c r="C1241" i="6"/>
  <c r="D1252" i="6"/>
  <c r="I1277" i="6"/>
  <c r="W1286" i="6"/>
  <c r="C1300" i="6"/>
  <c r="I1393" i="6"/>
  <c r="D1393" i="6"/>
  <c r="D1194" i="6"/>
  <c r="W1198" i="6"/>
  <c r="U1199" i="6"/>
  <c r="G1205" i="6"/>
  <c r="U1208" i="6"/>
  <c r="G1217" i="6"/>
  <c r="I1221" i="6"/>
  <c r="U1228" i="6"/>
  <c r="Q1229" i="6"/>
  <c r="W1232" i="6"/>
  <c r="M1241" i="6"/>
  <c r="W1242" i="6"/>
  <c r="K1248" i="6"/>
  <c r="C1248" i="6"/>
  <c r="O1251" i="6"/>
  <c r="O1259" i="6"/>
  <c r="S1262" i="6"/>
  <c r="Q1265" i="6"/>
  <c r="O1265" i="6"/>
  <c r="U1268" i="6"/>
  <c r="Y1275" i="6"/>
  <c r="S1283" i="6"/>
  <c r="I1292" i="6"/>
  <c r="O1294" i="6"/>
  <c r="S1298" i="6"/>
  <c r="K1299" i="6"/>
  <c r="S1307" i="6"/>
  <c r="K1310" i="6"/>
  <c r="I1311" i="6"/>
  <c r="U1313" i="6"/>
  <c r="Q1314" i="6"/>
  <c r="U1318" i="6"/>
  <c r="M1324" i="6"/>
  <c r="C1352" i="6"/>
  <c r="D1358" i="6"/>
  <c r="Q1361" i="6"/>
  <c r="I1150" i="6"/>
  <c r="C1150" i="6"/>
  <c r="S1152" i="6"/>
  <c r="U1154" i="6"/>
  <c r="Y1159" i="6"/>
  <c r="W1164" i="6"/>
  <c r="S1165" i="6"/>
  <c r="K1168" i="6"/>
  <c r="I1168" i="6"/>
  <c r="O1174" i="6"/>
  <c r="D1175" i="6"/>
  <c r="D1179" i="6"/>
  <c r="D1184" i="6"/>
  <c r="C1184" i="6"/>
  <c r="C1186" i="6"/>
  <c r="I1190" i="6"/>
  <c r="O1192" i="6"/>
  <c r="K1193" i="6"/>
  <c r="G1194" i="6"/>
  <c r="W1194" i="6"/>
  <c r="W1203" i="6"/>
  <c r="M1204" i="6"/>
  <c r="G1206" i="6"/>
  <c r="M1211" i="6"/>
  <c r="S1214" i="6"/>
  <c r="O1215" i="6"/>
  <c r="Q1215" i="6"/>
  <c r="M1224" i="6"/>
  <c r="D1228" i="6"/>
  <c r="W1233" i="6"/>
  <c r="I1236" i="6"/>
  <c r="S1239" i="6"/>
  <c r="Q1244" i="6"/>
  <c r="K1245" i="6"/>
  <c r="I1260" i="6"/>
  <c r="Q1263" i="6"/>
  <c r="I1264" i="6"/>
  <c r="Y1264" i="6"/>
  <c r="S1269" i="6"/>
  <c r="W1271" i="6"/>
  <c r="D1288" i="6"/>
  <c r="O1295" i="6"/>
  <c r="D1301" i="6"/>
  <c r="K1305" i="6"/>
  <c r="C1306" i="6"/>
  <c r="U1307" i="6"/>
  <c r="S1313" i="6"/>
  <c r="S1314" i="6"/>
  <c r="G1317" i="6"/>
  <c r="D1322" i="6"/>
  <c r="S1354" i="6"/>
  <c r="D1360" i="6"/>
  <c r="G1202" i="6"/>
  <c r="Q1204" i="6"/>
  <c r="D1238" i="6"/>
  <c r="C1257" i="6"/>
  <c r="D1262" i="6"/>
  <c r="Q1274" i="6"/>
  <c r="C1278" i="6"/>
  <c r="G1288" i="6"/>
  <c r="C1288" i="6"/>
  <c r="Q1291" i="6"/>
  <c r="M1316" i="6"/>
  <c r="U1323" i="6"/>
  <c r="C1378" i="6"/>
  <c r="K1378" i="6"/>
  <c r="S1392" i="6"/>
  <c r="D1392" i="6"/>
  <c r="U1209" i="6"/>
  <c r="D1218" i="6"/>
  <c r="C1226" i="6"/>
  <c r="K1227" i="6"/>
  <c r="S1235" i="6"/>
  <c r="C1242" i="6"/>
  <c r="M1245" i="6"/>
  <c r="I1250" i="6"/>
  <c r="K1252" i="6"/>
  <c r="U1259" i="6"/>
  <c r="S1263" i="6"/>
  <c r="D1277" i="6"/>
  <c r="Y1280" i="6"/>
  <c r="C1282" i="6"/>
  <c r="S1287" i="6"/>
  <c r="I1288" i="6"/>
  <c r="S1295" i="6"/>
  <c r="M1300" i="6"/>
  <c r="D1304" i="6"/>
  <c r="O1305" i="6"/>
  <c r="I1306" i="6"/>
  <c r="Q1310" i="6"/>
  <c r="M1311" i="6"/>
  <c r="C1313" i="6"/>
  <c r="I1325" i="6"/>
  <c r="Q1356" i="6"/>
  <c r="O1193" i="6"/>
  <c r="S1200" i="6"/>
  <c r="Y1203" i="6"/>
  <c r="S1204" i="6"/>
  <c r="W1209" i="6"/>
  <c r="U1215" i="6"/>
  <c r="G1218" i="6"/>
  <c r="Y1218" i="6"/>
  <c r="I1222" i="6"/>
  <c r="U1223" i="6"/>
  <c r="Q1224" i="6"/>
  <c r="O1236" i="6"/>
  <c r="C1238" i="6"/>
  <c r="Y1239" i="6"/>
  <c r="U1240" i="6"/>
  <c r="Q1241" i="6"/>
  <c r="M1242" i="6"/>
  <c r="K1246" i="6"/>
  <c r="C1246" i="6"/>
  <c r="U1256" i="6"/>
  <c r="Y1259" i="6"/>
  <c r="G1268" i="6"/>
  <c r="Y1272" i="6"/>
  <c r="K1275" i="6"/>
  <c r="W1276" i="6"/>
  <c r="I1286" i="6"/>
  <c r="G1289" i="6"/>
  <c r="Y1294" i="6"/>
  <c r="Y1295" i="6"/>
  <c r="Y1301" i="6"/>
  <c r="C1307" i="6"/>
  <c r="D1318" i="6"/>
  <c r="C1318" i="6"/>
  <c r="G1325" i="6"/>
  <c r="C1353" i="6"/>
  <c r="W1275" i="6"/>
  <c r="G1277" i="6"/>
  <c r="O1288" i="6"/>
  <c r="O1292" i="6"/>
  <c r="Q1294" i="6"/>
  <c r="M1295" i="6"/>
  <c r="W1299" i="6"/>
  <c r="C1301" i="6"/>
  <c r="Q1303" i="6"/>
  <c r="U1305" i="6"/>
  <c r="Q1305" i="6"/>
  <c r="K1306" i="6"/>
  <c r="W1307" i="6"/>
  <c r="Q1309" i="6"/>
  <c r="K1313" i="6"/>
  <c r="C1314" i="6"/>
  <c r="K1317" i="6"/>
  <c r="M1320" i="6"/>
  <c r="M1323" i="6"/>
  <c r="Y1324" i="6"/>
  <c r="G1353" i="6"/>
  <c r="K1360" i="6"/>
  <c r="S1361" i="6"/>
  <c r="O1362" i="6"/>
  <c r="Q1369" i="6"/>
  <c r="K1375" i="6"/>
  <c r="G1376" i="6"/>
  <c r="U1380" i="6"/>
  <c r="M1384" i="6"/>
  <c r="D1385" i="6"/>
  <c r="Q1386" i="6"/>
  <c r="Y1387" i="6"/>
  <c r="S1390" i="6"/>
  <c r="M1393" i="6"/>
  <c r="C1397" i="6"/>
  <c r="G1399" i="6"/>
  <c r="W1408" i="6"/>
  <c r="O1409" i="6"/>
  <c r="U1411" i="6"/>
  <c r="W1411" i="6"/>
  <c r="U1414" i="6"/>
  <c r="S1414" i="6"/>
  <c r="M1417" i="6"/>
  <c r="G1418" i="6"/>
  <c r="Y1421" i="6"/>
  <c r="C1430" i="6"/>
  <c r="I1436" i="6"/>
  <c r="G1482" i="6"/>
  <c r="K1370" i="6"/>
  <c r="U1371" i="6"/>
  <c r="M1372" i="6"/>
  <c r="I1373" i="6"/>
  <c r="O1375" i="6"/>
  <c r="I1376" i="6"/>
  <c r="I1385" i="6"/>
  <c r="M1386" i="6"/>
  <c r="D1398" i="6"/>
  <c r="D1400" i="6"/>
  <c r="C1403" i="6"/>
  <c r="Q1404" i="6"/>
  <c r="C1405" i="6"/>
  <c r="M1415" i="6"/>
  <c r="D1418" i="6"/>
  <c r="G1421" i="6"/>
  <c r="Q1422" i="6"/>
  <c r="C1423" i="6"/>
  <c r="D1426" i="6"/>
  <c r="S1427" i="6"/>
  <c r="K1430" i="6"/>
  <c r="U1432" i="6"/>
  <c r="S1432" i="6"/>
  <c r="K1433" i="6"/>
  <c r="O1481" i="6"/>
  <c r="M1268" i="6"/>
  <c r="I1269" i="6"/>
  <c r="K1271" i="6"/>
  <c r="Q1276" i="6"/>
  <c r="O1280" i="6"/>
  <c r="K1281" i="6"/>
  <c r="Y1299" i="6"/>
  <c r="M1301" i="6"/>
  <c r="D1307" i="6"/>
  <c r="G1311" i="6"/>
  <c r="O1313" i="6"/>
  <c r="K1314" i="6"/>
  <c r="O1317" i="6"/>
  <c r="I1322" i="6"/>
  <c r="S1323" i="6"/>
  <c r="I1353" i="6"/>
  <c r="G1358" i="6"/>
  <c r="Y1361" i="6"/>
  <c r="S1362" i="6"/>
  <c r="M1364" i="6"/>
  <c r="C1367" i="6"/>
  <c r="M1370" i="6"/>
  <c r="K1373" i="6"/>
  <c r="K1376" i="6"/>
  <c r="D1387" i="6"/>
  <c r="C1387" i="6"/>
  <c r="Q1393" i="6"/>
  <c r="I1397" i="6"/>
  <c r="M1404" i="6"/>
  <c r="C1436" i="6"/>
  <c r="Q1481" i="6"/>
  <c r="S1481" i="6"/>
  <c r="C1376" i="6"/>
  <c r="K1387" i="6"/>
  <c r="D1404" i="6"/>
  <c r="D1406" i="6"/>
  <c r="G1410" i="6"/>
  <c r="Y1416" i="6"/>
  <c r="K1358" i="6"/>
  <c r="C1358" i="6"/>
  <c r="I1361" i="6"/>
  <c r="Y1362" i="6"/>
  <c r="C1365" i="6"/>
  <c r="O1367" i="6"/>
  <c r="W1369" i="6"/>
  <c r="Q1372" i="6"/>
  <c r="O1379" i="6"/>
  <c r="C1379" i="6"/>
  <c r="S1381" i="6"/>
  <c r="M1385" i="6"/>
  <c r="M1387" i="6"/>
  <c r="W1393" i="6"/>
  <c r="I1394" i="6"/>
  <c r="S1396" i="6"/>
  <c r="M1397" i="6"/>
  <c r="O1399" i="6"/>
  <c r="U1404" i="6"/>
  <c r="K1405" i="6"/>
  <c r="G1406" i="6"/>
  <c r="D1408" i="6"/>
  <c r="W1409" i="6"/>
  <c r="S1415" i="6"/>
  <c r="U1422" i="6"/>
  <c r="G1424" i="6"/>
  <c r="M1426" i="6"/>
  <c r="C1426" i="6"/>
  <c r="Y1427" i="6"/>
  <c r="D1428" i="6"/>
  <c r="Q1430" i="6"/>
  <c r="I1432" i="6"/>
  <c r="Q1433" i="6"/>
  <c r="S1433" i="6"/>
  <c r="U1481" i="6"/>
  <c r="C1484" i="6"/>
  <c r="O1376" i="6"/>
  <c r="U1396" i="6"/>
  <c r="I1398" i="6"/>
  <c r="C1416" i="6"/>
  <c r="O1423" i="6"/>
  <c r="W1424" i="6"/>
  <c r="O1428" i="6"/>
  <c r="C1429" i="6"/>
  <c r="C1434" i="6"/>
  <c r="W1481" i="6"/>
  <c r="O1482" i="6"/>
  <c r="U1372" i="6"/>
  <c r="I1388" i="6"/>
  <c r="C1390" i="6"/>
  <c r="U1391" i="6"/>
  <c r="Y1393" i="6"/>
  <c r="Q1397" i="6"/>
  <c r="S1399" i="6"/>
  <c r="O1403" i="6"/>
  <c r="O1405" i="6"/>
  <c r="Y1406" i="6"/>
  <c r="I1411" i="6"/>
  <c r="G1412" i="6"/>
  <c r="I1424" i="6"/>
  <c r="D1427" i="6"/>
  <c r="C1427" i="6"/>
  <c r="Q1428" i="6"/>
  <c r="K1429" i="6"/>
  <c r="U1433" i="6"/>
  <c r="C1480" i="6"/>
  <c r="G1483" i="6"/>
  <c r="U1289" i="6"/>
  <c r="G1292" i="6"/>
  <c r="Q1293" i="6"/>
  <c r="D1297" i="6"/>
  <c r="K1297" i="6"/>
  <c r="D1299" i="6"/>
  <c r="I1300" i="6"/>
  <c r="Y1306" i="6"/>
  <c r="W1310" i="6"/>
  <c r="K1319" i="6"/>
  <c r="W1320" i="6"/>
  <c r="S1324" i="6"/>
  <c r="K1350" i="6"/>
  <c r="W1352" i="6"/>
  <c r="C1355" i="6"/>
  <c r="I1359" i="6"/>
  <c r="S1364" i="6"/>
  <c r="I1371" i="6"/>
  <c r="W1375" i="6"/>
  <c r="U1379" i="6"/>
  <c r="Y1381" i="6"/>
  <c r="I1386" i="6"/>
  <c r="W1391" i="6"/>
  <c r="C1409" i="6"/>
  <c r="W1433" i="6"/>
  <c r="Y1435" i="6"/>
  <c r="Y1313" i="6"/>
  <c r="C1316" i="6"/>
  <c r="S1322" i="6"/>
  <c r="Y1352" i="6"/>
  <c r="C1362" i="6"/>
  <c r="U1364" i="6"/>
  <c r="C1366" i="6"/>
  <c r="Y1372" i="6"/>
  <c r="S1373" i="6"/>
  <c r="Y1375" i="6"/>
  <c r="S1376" i="6"/>
  <c r="W1379" i="6"/>
  <c r="Q1382" i="6"/>
  <c r="Y1391" i="6"/>
  <c r="Q1394" i="6"/>
  <c r="U1397" i="6"/>
  <c r="S1405" i="6"/>
  <c r="M1408" i="6"/>
  <c r="M1411" i="6"/>
  <c r="O1414" i="6"/>
  <c r="Y1417" i="6"/>
  <c r="W1420" i="6"/>
  <c r="Q1426" i="6"/>
  <c r="K1427" i="6"/>
  <c r="Y1433" i="6"/>
  <c r="Q1350" i="6"/>
  <c r="D1352" i="6"/>
  <c r="G1356" i="6"/>
  <c r="K1362" i="6"/>
  <c r="Y1367" i="6"/>
  <c r="K1384" i="6"/>
  <c r="M1390" i="6"/>
  <c r="C1392" i="6"/>
  <c r="G1393" i="6"/>
  <c r="Y1399" i="6"/>
  <c r="U1403" i="6"/>
  <c r="U1405" i="6"/>
  <c r="I1409" i="6"/>
  <c r="S1418" i="6"/>
  <c r="S1426" i="6"/>
  <c r="U1428" i="6"/>
  <c r="D1435" i="6"/>
  <c r="C1435" i="6"/>
  <c r="M1480" i="6"/>
  <c r="G1428" i="6"/>
  <c r="C1433" i="6"/>
  <c r="G1484" i="6"/>
  <c r="Q1380" i="6"/>
  <c r="C1388" i="6"/>
  <c r="C1399" i="6"/>
  <c r="U1400" i="6"/>
  <c r="Y1403" i="6"/>
  <c r="Y1405" i="6"/>
  <c r="M1409" i="6"/>
  <c r="S1411" i="6"/>
  <c r="D1416" i="6"/>
  <c r="W1421" i="6"/>
  <c r="O1424" i="6"/>
  <c r="S1429" i="6"/>
  <c r="M1430" i="6"/>
  <c r="D1436" i="6"/>
  <c r="I1484" i="6"/>
  <c r="D1136" i="6"/>
  <c r="C1191" i="6"/>
  <c r="C1199" i="6"/>
  <c r="C1142" i="6"/>
  <c r="G1150" i="6"/>
  <c r="I1152" i="6"/>
  <c r="D1162" i="6"/>
  <c r="G1176" i="6"/>
  <c r="W1179" i="6"/>
  <c r="I1187" i="6"/>
  <c r="D1190" i="6"/>
  <c r="C1200" i="6"/>
  <c r="C1211" i="6"/>
  <c r="G1157" i="6"/>
  <c r="D1163" i="6"/>
  <c r="D1144" i="6"/>
  <c r="G1145" i="6"/>
  <c r="D1142" i="6"/>
  <c r="G1144" i="6"/>
  <c r="D1160" i="6"/>
  <c r="G1162" i="6"/>
  <c r="D1171" i="6"/>
  <c r="G1184" i="6"/>
  <c r="K1196" i="6"/>
  <c r="C1196" i="6"/>
  <c r="C1197" i="6"/>
  <c r="W1204" i="6"/>
  <c r="G1209" i="6"/>
  <c r="I1216" i="6"/>
  <c r="D1216" i="6"/>
  <c r="D1220" i="6"/>
  <c r="M1220" i="6"/>
  <c r="D1229" i="6"/>
  <c r="D1234" i="6"/>
  <c r="D1159" i="6"/>
  <c r="D1170" i="6"/>
  <c r="S1171" i="6"/>
  <c r="I1185" i="6"/>
  <c r="O1191" i="6"/>
  <c r="M1193" i="6"/>
  <c r="C1206" i="6"/>
  <c r="C1235" i="6"/>
  <c r="C1138" i="6"/>
  <c r="D1141" i="6"/>
  <c r="D1140" i="6"/>
  <c r="G1141" i="6"/>
  <c r="D1158" i="6"/>
  <c r="G1159" i="6"/>
  <c r="C1169" i="6"/>
  <c r="D1181" i="6"/>
  <c r="C1188" i="6"/>
  <c r="D1197" i="6"/>
  <c r="G1197" i="6"/>
  <c r="G1212" i="6"/>
  <c r="C1212" i="6"/>
  <c r="D1226" i="6"/>
  <c r="C1227" i="6"/>
  <c r="D1169" i="6"/>
  <c r="S1181" i="6"/>
  <c r="K1185" i="6"/>
  <c r="D1188" i="6"/>
  <c r="C1204" i="6"/>
  <c r="C1236" i="6"/>
  <c r="C1202" i="6"/>
  <c r="M1135" i="6"/>
  <c r="C1135" i="6"/>
  <c r="C1146" i="6"/>
  <c r="O1146" i="6"/>
  <c r="C1147" i="6"/>
  <c r="O1147" i="6"/>
  <c r="C1148" i="6"/>
  <c r="O1148" i="6"/>
  <c r="O1151" i="6"/>
  <c r="G1156" i="6"/>
  <c r="S1180" i="6"/>
  <c r="Y1182" i="6"/>
  <c r="Q1187" i="6"/>
  <c r="K1192" i="6"/>
  <c r="C1192" i="6"/>
  <c r="D1199" i="6"/>
  <c r="G1210" i="6"/>
  <c r="D1193" i="6"/>
  <c r="G1199" i="6"/>
  <c r="G1203" i="6"/>
  <c r="D1203" i="6"/>
  <c r="Y1208" i="6"/>
  <c r="I1214" i="6"/>
  <c r="D1214" i="6"/>
  <c r="C1214" i="6"/>
  <c r="C1228" i="6"/>
  <c r="C1233" i="6"/>
  <c r="C1234" i="6"/>
  <c r="S1240" i="6"/>
  <c r="D1138" i="6"/>
  <c r="G1139" i="6"/>
  <c r="C1165" i="6"/>
  <c r="Q1150" i="6"/>
  <c r="D1166" i="6"/>
  <c r="G1168" i="6"/>
  <c r="S1179" i="6"/>
  <c r="M1182" i="6"/>
  <c r="Q1186" i="6"/>
  <c r="G1191" i="6"/>
  <c r="I1199" i="6"/>
  <c r="C1208" i="6"/>
  <c r="D1232" i="6"/>
  <c r="M1232" i="6"/>
  <c r="Q1145" i="6"/>
  <c r="D1165" i="6"/>
  <c r="G1166" i="6"/>
  <c r="G1179" i="6"/>
  <c r="Q1185" i="6"/>
  <c r="D1196" i="6"/>
  <c r="D1198" i="6"/>
  <c r="D1211" i="6"/>
  <c r="W1211" i="6"/>
  <c r="C1215" i="6"/>
  <c r="G1223" i="6"/>
  <c r="D1223" i="6"/>
  <c r="D1164" i="6"/>
  <c r="G1177" i="6"/>
  <c r="G1196" i="6"/>
  <c r="O1197" i="6"/>
  <c r="G1198" i="6"/>
  <c r="G1211" i="6"/>
  <c r="C1218" i="6"/>
  <c r="D1240" i="6"/>
  <c r="G1240" i="6"/>
  <c r="G1226" i="6"/>
  <c r="G1238" i="6"/>
  <c r="K1239" i="6"/>
  <c r="W1241" i="6"/>
  <c r="G1245" i="6"/>
  <c r="W1245" i="6"/>
  <c r="W1248" i="6"/>
  <c r="Y1260" i="6"/>
  <c r="D1265" i="6"/>
  <c r="M1266" i="6"/>
  <c r="C1268" i="6"/>
  <c r="D1272" i="6"/>
  <c r="O1202" i="6"/>
  <c r="D1217" i="6"/>
  <c r="W1218" i="6"/>
  <c r="C1221" i="6"/>
  <c r="G1224" i="6"/>
  <c r="I1226" i="6"/>
  <c r="I1230" i="6"/>
  <c r="K1232" i="6"/>
  <c r="O1234" i="6"/>
  <c r="D1235" i="6"/>
  <c r="D1259" i="6"/>
  <c r="C1252" i="6"/>
  <c r="C1254" i="6"/>
  <c r="O1269" i="6"/>
  <c r="D1212" i="6"/>
  <c r="C1220" i="6"/>
  <c r="D1244" i="6"/>
  <c r="C1245" i="6"/>
  <c r="G1247" i="6"/>
  <c r="D1250" i="6"/>
  <c r="C1256" i="6"/>
  <c r="G1263" i="6"/>
  <c r="C1263" i="6"/>
  <c r="Q1269" i="6"/>
  <c r="I1272" i="6"/>
  <c r="C1272" i="6"/>
  <c r="C1275" i="6"/>
  <c r="K1293" i="6"/>
  <c r="D1293" i="6"/>
  <c r="G1293" i="6"/>
  <c r="C1293" i="6"/>
  <c r="C1190" i="6"/>
  <c r="I1209" i="6"/>
  <c r="M1210" i="6"/>
  <c r="O1220" i="6"/>
  <c r="D1221" i="6"/>
  <c r="Q1227" i="6"/>
  <c r="W1236" i="6"/>
  <c r="G1244" i="6"/>
  <c r="G1253" i="6"/>
  <c r="D1253" i="6"/>
  <c r="O1254" i="6"/>
  <c r="D1278" i="6"/>
  <c r="I1278" i="6"/>
  <c r="O1190" i="6"/>
  <c r="D1200" i="6"/>
  <c r="D1206" i="6"/>
  <c r="W1217" i="6"/>
  <c r="M1226" i="6"/>
  <c r="D1233" i="6"/>
  <c r="D1256" i="6"/>
  <c r="G1256" i="6"/>
  <c r="D1258" i="6"/>
  <c r="Y1270" i="6"/>
  <c r="D1215" i="6"/>
  <c r="D1242" i="6"/>
  <c r="D1246" i="6"/>
  <c r="G1246" i="6"/>
  <c r="C1251" i="6"/>
  <c r="I1262" i="6"/>
  <c r="C1266" i="6"/>
  <c r="K1268" i="6"/>
  <c r="D1269" i="6"/>
  <c r="C1270" i="6"/>
  <c r="D1274" i="6"/>
  <c r="G1282" i="6"/>
  <c r="C1224" i="6"/>
  <c r="D1227" i="6"/>
  <c r="M1229" i="6"/>
  <c r="K1235" i="6"/>
  <c r="G1242" i="6"/>
  <c r="D1254" i="6"/>
  <c r="S1254" i="6"/>
  <c r="C1260" i="6"/>
  <c r="W1216" i="6"/>
  <c r="M1217" i="6"/>
  <c r="O1224" i="6"/>
  <c r="G1227" i="6"/>
  <c r="W1234" i="6"/>
  <c r="C1240" i="6"/>
  <c r="G1258" i="6"/>
  <c r="D1266" i="6"/>
  <c r="C1281" i="6"/>
  <c r="O1194" i="6"/>
  <c r="O1204" i="6"/>
  <c r="I1211" i="6"/>
  <c r="C1223" i="6"/>
  <c r="D1248" i="6"/>
  <c r="G1252" i="6"/>
  <c r="O1253" i="6"/>
  <c r="D1263" i="6"/>
  <c r="K1276" i="6"/>
  <c r="C1276" i="6"/>
  <c r="C1193" i="6"/>
  <c r="C1203" i="6"/>
  <c r="D1205" i="6"/>
  <c r="I1239" i="6"/>
  <c r="O1240" i="6"/>
  <c r="D1241" i="6"/>
  <c r="G1241" i="6"/>
  <c r="G1248" i="6"/>
  <c r="M1250" i="6"/>
  <c r="D1251" i="6"/>
  <c r="G1254" i="6"/>
  <c r="D1257" i="6"/>
  <c r="C1262" i="6"/>
  <c r="C1264" i="6"/>
  <c r="C1222" i="6"/>
  <c r="G1269" i="6"/>
  <c r="C1269" i="6"/>
  <c r="D1285" i="6"/>
  <c r="C1287" i="6"/>
  <c r="D1283" i="6"/>
  <c r="G1285" i="6"/>
  <c r="O1286" i="6"/>
  <c r="C1289" i="6"/>
  <c r="O1252" i="6"/>
  <c r="M1257" i="6"/>
  <c r="C1271" i="6"/>
  <c r="D1287" i="6"/>
  <c r="G1287" i="6"/>
  <c r="D1294" i="6"/>
  <c r="I1294" i="6"/>
  <c r="D1276" i="6"/>
  <c r="C1295" i="6"/>
  <c r="C1299" i="6"/>
  <c r="Y1285" i="6"/>
  <c r="K1287" i="6"/>
  <c r="C1297" i="6"/>
  <c r="D1300" i="6"/>
  <c r="C1250" i="6"/>
  <c r="Q1259" i="6"/>
  <c r="D1260" i="6"/>
  <c r="M1270" i="6"/>
  <c r="D1271" i="6"/>
  <c r="W1272" i="6"/>
  <c r="C1285" i="6"/>
  <c r="M1292" i="6"/>
  <c r="D1305" i="6"/>
  <c r="I1305" i="6"/>
  <c r="O1270" i="6"/>
  <c r="D1275" i="6"/>
  <c r="D1280" i="6"/>
  <c r="C1292" i="6"/>
  <c r="D1309" i="6"/>
  <c r="I1208" i="6"/>
  <c r="K1216" i="6"/>
  <c r="I1229" i="6"/>
  <c r="O1264" i="6"/>
  <c r="D1298" i="6"/>
  <c r="G1298" i="6"/>
  <c r="O1277" i="6"/>
  <c r="K1280" i="6"/>
  <c r="Q1281" i="6"/>
  <c r="C1283" i="6"/>
  <c r="U1288" i="6"/>
  <c r="M1272" i="6"/>
  <c r="D1281" i="6"/>
  <c r="S1281" i="6"/>
  <c r="D1282" i="6"/>
  <c r="G1291" i="6"/>
  <c r="D1291" i="6"/>
  <c r="C1298" i="6"/>
  <c r="C1305" i="6"/>
  <c r="C1253" i="6"/>
  <c r="I1257" i="6"/>
  <c r="D1264" i="6"/>
  <c r="Y1266" i="6"/>
  <c r="D1270" i="6"/>
  <c r="K1286" i="6"/>
  <c r="C1291" i="6"/>
  <c r="C1303" i="6"/>
  <c r="G1361" i="6"/>
  <c r="D1379" i="6"/>
  <c r="G1379" i="6"/>
  <c r="G1322" i="6"/>
  <c r="C1324" i="6"/>
  <c r="D1354" i="6"/>
  <c r="W1358" i="6"/>
  <c r="C1360" i="6"/>
  <c r="D1371" i="6"/>
  <c r="G1371" i="6"/>
  <c r="G1300" i="6"/>
  <c r="D1310" i="6"/>
  <c r="D1365" i="6"/>
  <c r="D1367" i="6"/>
  <c r="C1373" i="6"/>
  <c r="W1282" i="6"/>
  <c r="C1319" i="6"/>
  <c r="C1325" i="6"/>
  <c r="Q1325" i="6"/>
  <c r="G1352" i="6"/>
  <c r="M1355" i="6"/>
  <c r="D1356" i="6"/>
  <c r="I1358" i="6"/>
  <c r="O1359" i="6"/>
  <c r="C1369" i="6"/>
  <c r="C1385" i="6"/>
  <c r="G1385" i="6"/>
  <c r="K1282" i="6"/>
  <c r="K1298" i="6"/>
  <c r="G1310" i="6"/>
  <c r="C1323" i="6"/>
  <c r="I1352" i="6"/>
  <c r="D1362" i="6"/>
  <c r="G1365" i="6"/>
  <c r="D1370" i="6"/>
  <c r="D1375" i="6"/>
  <c r="C1382" i="6"/>
  <c r="C1280" i="6"/>
  <c r="D1292" i="6"/>
  <c r="C1294" i="6"/>
  <c r="M1298" i="6"/>
  <c r="C1304" i="6"/>
  <c r="M1305" i="6"/>
  <c r="S1309" i="6"/>
  <c r="W1313" i="6"/>
  <c r="S1318" i="6"/>
  <c r="D1319" i="6"/>
  <c r="O1323" i="6"/>
  <c r="D1324" i="6"/>
  <c r="G1378" i="6"/>
  <c r="D1378" i="6"/>
  <c r="O1304" i="6"/>
  <c r="C1322" i="6"/>
  <c r="Q1323" i="6"/>
  <c r="M1352" i="6"/>
  <c r="D1353" i="6"/>
  <c r="Y1354" i="6"/>
  <c r="C1359" i="6"/>
  <c r="D1369" i="6"/>
  <c r="O1369" i="6"/>
  <c r="C1380" i="6"/>
  <c r="G1309" i="6"/>
  <c r="D1317" i="6"/>
  <c r="G1318" i="6"/>
  <c r="C1354" i="6"/>
  <c r="C1372" i="6"/>
  <c r="G1372" i="6"/>
  <c r="O1297" i="6"/>
  <c r="O1299" i="6"/>
  <c r="O1303" i="6"/>
  <c r="M1313" i="6"/>
  <c r="I1318" i="6"/>
  <c r="W1319" i="6"/>
  <c r="O1322" i="6"/>
  <c r="M1354" i="6"/>
  <c r="D1355" i="6"/>
  <c r="M1360" i="6"/>
  <c r="D1366" i="6"/>
  <c r="K1367" i="6"/>
  <c r="D1373" i="6"/>
  <c r="G1307" i="6"/>
  <c r="C1311" i="6"/>
  <c r="Q1322" i="6"/>
  <c r="C1356" i="6"/>
  <c r="G1381" i="6"/>
  <c r="D1381" i="6"/>
  <c r="C1381" i="6"/>
  <c r="Y1288" i="6"/>
  <c r="I1307" i="6"/>
  <c r="O1311" i="6"/>
  <c r="W1317" i="6"/>
  <c r="M1356" i="6"/>
  <c r="M1288" i="6"/>
  <c r="D1306" i="6"/>
  <c r="Q1311" i="6"/>
  <c r="Y1353" i="6"/>
  <c r="O1356" i="6"/>
  <c r="C1371" i="6"/>
  <c r="C1396" i="6"/>
  <c r="C1398" i="6"/>
  <c r="D1376" i="6"/>
  <c r="D1382" i="6"/>
  <c r="G1382" i="6"/>
  <c r="D1399" i="6"/>
  <c r="C1411" i="6"/>
  <c r="I1414" i="6"/>
  <c r="C1422" i="6"/>
  <c r="M1422" i="6"/>
  <c r="G1373" i="6"/>
  <c r="Q1379" i="6"/>
  <c r="D1380" i="6"/>
  <c r="D1390" i="6"/>
  <c r="D1391" i="6"/>
  <c r="S1403" i="6"/>
  <c r="C1408" i="6"/>
  <c r="C1418" i="6"/>
  <c r="I1372" i="6"/>
  <c r="D1384" i="6"/>
  <c r="D1388" i="6"/>
  <c r="M1392" i="6"/>
  <c r="D1421" i="6"/>
  <c r="K1421" i="6"/>
  <c r="S1378" i="6"/>
  <c r="I1384" i="6"/>
  <c r="C1402" i="6"/>
  <c r="W1405" i="6"/>
  <c r="D1409" i="6"/>
  <c r="G1409" i="6"/>
  <c r="C1410" i="6"/>
  <c r="C1414" i="6"/>
  <c r="M1371" i="6"/>
  <c r="Q1392" i="6"/>
  <c r="C1393" i="6"/>
  <c r="K1409" i="6"/>
  <c r="O1411" i="6"/>
  <c r="O1370" i="6"/>
  <c r="C1370" i="6"/>
  <c r="C1394" i="6"/>
  <c r="D1417" i="6"/>
  <c r="I1417" i="6"/>
  <c r="D1386" i="6"/>
  <c r="G1403" i="6"/>
  <c r="G1405" i="6"/>
  <c r="C1415" i="6"/>
  <c r="C1384" i="6"/>
  <c r="C1400" i="6"/>
  <c r="I1400" i="6"/>
  <c r="C1412" i="6"/>
  <c r="I1364" i="6"/>
  <c r="C1375" i="6"/>
  <c r="M1380" i="6"/>
  <c r="G1387" i="6"/>
  <c r="M1398" i="6"/>
  <c r="K1403" i="6"/>
  <c r="C1420" i="6"/>
  <c r="D1372" i="6"/>
  <c r="M1379" i="6"/>
  <c r="U1386" i="6"/>
  <c r="I1387" i="6"/>
  <c r="O1388" i="6"/>
  <c r="O1417" i="6"/>
  <c r="D1423" i="6"/>
  <c r="G1427" i="6"/>
  <c r="I1435" i="6"/>
  <c r="G1396" i="6"/>
  <c r="D1397" i="6"/>
  <c r="G1400" i="6"/>
  <c r="K1408" i="6"/>
  <c r="G1414" i="6"/>
  <c r="D1415" i="6"/>
  <c r="G1432" i="6"/>
  <c r="D1433" i="6"/>
  <c r="G1436" i="6"/>
  <c r="D1402" i="6"/>
  <c r="D1420" i="6"/>
  <c r="D1411" i="6"/>
  <c r="I1418" i="6"/>
  <c r="D1429" i="6"/>
  <c r="C1481" i="6"/>
  <c r="D1394" i="6"/>
  <c r="D1412" i="6"/>
  <c r="C1417" i="6"/>
  <c r="D1430" i="6"/>
  <c r="E1484" i="6" l="1"/>
  <c r="E1482" i="6" l="1"/>
  <c r="E1481" i="6"/>
  <c r="E1483" i="6"/>
  <c r="E1476" i="6" l="1"/>
  <c r="E1475" i="6"/>
  <c r="E1471" i="6"/>
  <c r="E1472" i="6"/>
  <c r="E1470" i="6"/>
  <c r="E1474" i="6"/>
  <c r="E1477" i="6"/>
  <c r="AG1487" i="6" l="1"/>
  <c r="F1485" i="6"/>
  <c r="J1487" i="6"/>
  <c r="P1486" i="6"/>
  <c r="B1487" i="6"/>
  <c r="E1487" i="6"/>
  <c r="AN1488" i="6"/>
  <c r="P1488" i="6"/>
  <c r="AD1488" i="6"/>
  <c r="AJ1488" i="6"/>
  <c r="E1486" i="6"/>
  <c r="AE1486" i="6"/>
  <c r="AL1486" i="6"/>
  <c r="AH1485" i="6"/>
  <c r="AJ1485" i="6"/>
  <c r="L1485" i="6"/>
  <c r="L1486" i="6"/>
  <c r="V1488" i="6"/>
  <c r="V1487" i="6"/>
  <c r="AK1487" i="6"/>
  <c r="H1486" i="6"/>
  <c r="AF1487" i="6"/>
  <c r="AD1485" i="6"/>
  <c r="V1485" i="6"/>
  <c r="D1486" i="6"/>
  <c r="J1486" i="6"/>
  <c r="AI1486" i="6"/>
  <c r="AD1486" i="6"/>
  <c r="AM1487" i="6"/>
  <c r="AF1486" i="6"/>
  <c r="J1488" i="6"/>
  <c r="AK1488" i="6"/>
  <c r="AG1485" i="6"/>
  <c r="B1485" i="6"/>
  <c r="J1485" i="6"/>
  <c r="R1487" i="6"/>
  <c r="AN1487" i="6"/>
  <c r="L1487" i="6"/>
  <c r="D1488" i="6"/>
  <c r="C1488" i="6"/>
  <c r="X1487" i="6"/>
  <c r="AK1486" i="6"/>
  <c r="AE1488" i="6"/>
  <c r="AI1485" i="6"/>
  <c r="P1485" i="6"/>
  <c r="N1485" i="6"/>
  <c r="F1486" i="6"/>
  <c r="R1485" i="6"/>
  <c r="X1488" i="6"/>
  <c r="F1488" i="6"/>
  <c r="AI1487" i="6"/>
  <c r="AE1487" i="6"/>
  <c r="R1486" i="6"/>
  <c r="AL1485" i="6"/>
  <c r="X1485" i="6"/>
  <c r="AM1485" i="6"/>
  <c r="T1488" i="6"/>
  <c r="N1486" i="6"/>
  <c r="AJ1486" i="6"/>
  <c r="AG1488" i="6"/>
  <c r="L1488" i="6"/>
  <c r="AH1487" i="6"/>
  <c r="B1488" i="6"/>
  <c r="AN1485" i="6"/>
  <c r="B1486" i="6"/>
  <c r="AF1485" i="6"/>
  <c r="AF1488" i="6"/>
  <c r="E1488" i="6"/>
  <c r="AH1486" i="6"/>
  <c r="T1486" i="6"/>
  <c r="N1488" i="6"/>
  <c r="H1485" i="6"/>
  <c r="AD1487" i="6"/>
  <c r="AJ1487" i="6"/>
  <c r="AK1485" i="6"/>
  <c r="P1487" i="6"/>
  <c r="C1486" i="6"/>
  <c r="T1487" i="6"/>
  <c r="AL1487" i="6"/>
  <c r="AM1488" i="6"/>
  <c r="H1487" i="6"/>
  <c r="T1485" i="6"/>
  <c r="AE1485" i="6"/>
  <c r="C1487" i="6"/>
  <c r="F1487" i="6"/>
  <c r="R1488" i="6"/>
  <c r="AH1488" i="6"/>
  <c r="N1487" i="6"/>
  <c r="AG1486" i="6"/>
  <c r="AN1486" i="6"/>
  <c r="AI1488" i="6"/>
  <c r="D1487" i="6"/>
  <c r="H1488" i="6"/>
  <c r="X1486" i="6"/>
  <c r="AL1488" i="6"/>
  <c r="V1486" i="6"/>
  <c r="AM1486" i="6"/>
  <c r="U1486" i="6"/>
  <c r="D1485" i="6"/>
  <c r="C1485" i="6"/>
  <c r="W1485" i="6" l="1"/>
  <c r="G1486" i="6"/>
  <c r="M1487" i="6"/>
  <c r="O1487" i="6"/>
  <c r="Y1485" i="6"/>
  <c r="S1488" i="6"/>
  <c r="M1488" i="6"/>
  <c r="S1485" i="6"/>
  <c r="U1488" i="6"/>
  <c r="O1488" i="6"/>
  <c r="Q1485" i="6"/>
  <c r="W1486" i="6"/>
  <c r="W1488" i="6"/>
  <c r="W1487" i="6"/>
  <c r="I1488" i="6"/>
  <c r="K1487" i="6"/>
  <c r="Q1486" i="6"/>
  <c r="O1486" i="6"/>
  <c r="Q1487" i="6"/>
  <c r="O1485" i="6"/>
  <c r="I1485" i="6"/>
  <c r="S1486" i="6"/>
  <c r="M1486" i="6"/>
  <c r="G1487" i="6"/>
  <c r="U1487" i="6"/>
  <c r="Y1487" i="6"/>
  <c r="K1485" i="6"/>
  <c r="U1485" i="6"/>
  <c r="S1487" i="6"/>
  <c r="G1488" i="6"/>
  <c r="K1488" i="6"/>
  <c r="Y1488" i="6"/>
  <c r="I1486" i="6"/>
  <c r="K1486" i="6"/>
  <c r="I1487" i="6"/>
  <c r="G1485" i="6"/>
  <c r="Y1486" i="6"/>
  <c r="M1485" i="6"/>
  <c r="Q1488" i="6"/>
  <c r="E1452" i="6" l="1"/>
  <c r="E1456" i="6" l="1"/>
  <c r="E1462" i="6"/>
  <c r="E1458" i="6"/>
  <c r="E1464" i="6"/>
  <c r="E1457" i="6"/>
  <c r="E1463" i="6"/>
  <c r="E1445" i="6"/>
  <c r="E1454" i="6"/>
  <c r="E1469" i="6"/>
  <c r="E1453" i="6"/>
  <c r="E1450" i="6"/>
  <c r="E1444" i="6"/>
  <c r="E1451" i="6"/>
  <c r="E1468" i="6"/>
  <c r="E1446" i="6"/>
  <c r="E1448" i="6"/>
  <c r="E1447" i="6"/>
  <c r="E1459" i="6" l="1"/>
  <c r="E1465" i="6"/>
  <c r="E1460" i="6"/>
  <c r="E1466" i="6"/>
  <c r="E1480" i="6" l="1"/>
  <c r="E1478" i="6"/>
  <c r="E1485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<sst xmlns="http://schemas.openxmlformats.org/spreadsheetml/2006/main" count="326" uniqueCount="146">
  <si>
    <t>Date</t>
  </si>
  <si>
    <t>% PL 
(INAV)</t>
  </si>
  <si>
    <t xml:space="preserve">Week </t>
  </si>
  <si>
    <t>Beginning balance
(CU)</t>
  </si>
  <si>
    <t>End balance
(CU)</t>
  </si>
  <si>
    <t>Hedge position
(contract)</t>
  </si>
  <si>
    <t xml:space="preserve">%P/L
(Closing price)
</t>
  </si>
  <si>
    <t>Net B/S
- PT
(CU)</t>
  </si>
  <si>
    <t>Initial capital
(bil VND)</t>
  </si>
  <si>
    <t>Capital used 
(bil VND)</t>
  </si>
  <si>
    <t>Remaining capital
(bil VND)</t>
  </si>
  <si>
    <t>P/L 
(closing price)
(mil VND)</t>
  </si>
  <si>
    <t>P/L 
(INAV)
(mil VND)</t>
  </si>
  <si>
    <t>Net B/S 
- in market
(CU)</t>
  </si>
  <si>
    <t>Create/redeem trading</t>
  </si>
  <si>
    <t>Total</t>
  </si>
  <si>
    <t>VFM</t>
  </si>
  <si>
    <t>Prop</t>
  </si>
  <si>
    <t>Market trading value</t>
  </si>
  <si>
    <t>Whole ETF trading value</t>
  </si>
  <si>
    <t>KIS ETF</t>
  </si>
  <si>
    <t>Create/Reedem
(CU)</t>
  </si>
  <si>
    <t>KIS ETF
included create/
redeem</t>
  </si>
  <si>
    <t>Number of basket  NFOL</t>
  </si>
  <si>
    <t>Basket value</t>
  </si>
  <si>
    <t>value of remaining basket stock</t>
  </si>
  <si>
    <t>Cash equivalent for create</t>
  </si>
  <si>
    <t>Redeem basket upcoming</t>
  </si>
  <si>
    <t>Number of basket  NFOL
(CU)</t>
  </si>
  <si>
    <t>Whole ETF 
- MS</t>
  </si>
  <si>
    <t>our ETF
- MS</t>
  </si>
  <si>
    <t>% our ETF</t>
  </si>
  <si>
    <t>our ETF-MS
(included create/
redeem)</t>
  </si>
  <si>
    <t>E1VFVN30</t>
  </si>
  <si>
    <t>FUESSVFL</t>
  </si>
  <si>
    <t>FUEVFVND</t>
  </si>
  <si>
    <t>End balance (CU)</t>
  </si>
  <si>
    <t>End balance(CU)</t>
  </si>
  <si>
    <t>FUEVN100</t>
  </si>
  <si>
    <t>FUESSV30</t>
  </si>
  <si>
    <t>Value FOL
(bil VND)</t>
  </si>
  <si>
    <t>FUESSV50</t>
  </si>
  <si>
    <t>FUEMAV30</t>
  </si>
  <si>
    <t>ETF business - Daily report</t>
  </si>
  <si>
    <t>FUEKIV30</t>
  </si>
  <si>
    <t xml:space="preserve"> </t>
  </si>
  <si>
    <t>%M/s</t>
  </si>
  <si>
    <t>FUEIP100</t>
  </si>
  <si>
    <t>FUEDCMID</t>
  </si>
  <si>
    <t>FUEKIVFS</t>
  </si>
  <si>
    <t>E1VFVN30 - KIS ETF</t>
  </si>
  <si>
    <t>E1VFVN30 - %M/s</t>
  </si>
  <si>
    <t>FUESSV50 - KIS ETF</t>
  </si>
  <si>
    <t>FUESSV50 - %M/s</t>
  </si>
  <si>
    <t>FUESSVFL - KIS ETF</t>
  </si>
  <si>
    <t>FUESSVFL - %M/s</t>
  </si>
  <si>
    <t>FUEVFVND - KIS ETF</t>
  </si>
  <si>
    <t>FUEVFVND - %M/s</t>
  </si>
  <si>
    <t>FUEVN100 - KIS ETF</t>
  </si>
  <si>
    <t>FUEVN100 - %M/s</t>
  </si>
  <si>
    <t>FUESSV30 - KIS ETF</t>
  </si>
  <si>
    <t>FUESSV30 - %M/s</t>
  </si>
  <si>
    <t>FUEMAV30 - KIS ETF</t>
  </si>
  <si>
    <t>FUEMAV30 - %M/s</t>
  </si>
  <si>
    <t>FUEKIV30 - KIS ETF</t>
  </si>
  <si>
    <t>FUEKIV30 - %M/s</t>
  </si>
  <si>
    <t>FUEDCMID - KIS ETF</t>
  </si>
  <si>
    <t>FUEDCMID - %M/s</t>
  </si>
  <si>
    <t>FUEKIVFS - KIS ETF</t>
  </si>
  <si>
    <t>FUEKIVFS - %M/s</t>
  </si>
  <si>
    <t>E1VFVN30 - Market Value</t>
  </si>
  <si>
    <t>FUESSV50 - Market Value</t>
  </si>
  <si>
    <t>FUESSVFL - Market Value</t>
  </si>
  <si>
    <t>FUEVFVND - Market Value</t>
  </si>
  <si>
    <t>FUEVN100 - Market Value</t>
  </si>
  <si>
    <t>FUESSV30 - Market Value</t>
  </si>
  <si>
    <t>FUEMAV30 - Market Value</t>
  </si>
  <si>
    <t>FUEKIV30 - Market Value</t>
  </si>
  <si>
    <t>FUEDCMID - Market Value</t>
  </si>
  <si>
    <t>FUEKIVFS - Market Value</t>
  </si>
  <si>
    <t>FUEIP100 - Market Value</t>
  </si>
  <si>
    <t>Year 2023</t>
  </si>
  <si>
    <t>Week</t>
  </si>
  <si>
    <t>2023_W1</t>
  </si>
  <si>
    <t>2023_W2</t>
  </si>
  <si>
    <t>2023_W3</t>
  </si>
  <si>
    <t>2023_W4</t>
  </si>
  <si>
    <t>2023_M1</t>
  </si>
  <si>
    <t>Month 1</t>
  </si>
  <si>
    <t>2023_W5</t>
  </si>
  <si>
    <t>Week 5</t>
  </si>
  <si>
    <t>2023_W6</t>
  </si>
  <si>
    <t>2023_W7</t>
  </si>
  <si>
    <t>2023_W8</t>
  </si>
  <si>
    <t>2023_M2</t>
  </si>
  <si>
    <t>Month 2</t>
  </si>
  <si>
    <t>2023_W9</t>
  </si>
  <si>
    <t>2023_W10</t>
  </si>
  <si>
    <t>2023_W11</t>
  </si>
  <si>
    <t>2023_W12</t>
  </si>
  <si>
    <t>2023_W13</t>
  </si>
  <si>
    <t>2023_M3</t>
  </si>
  <si>
    <t>Month 3</t>
  </si>
  <si>
    <t>2023_Q1</t>
  </si>
  <si>
    <t>Quarter 01</t>
  </si>
  <si>
    <t>2023_W14</t>
  </si>
  <si>
    <t>2023_W15</t>
  </si>
  <si>
    <t>2023_W16</t>
  </si>
  <si>
    <t>2023_W17</t>
  </si>
  <si>
    <t>2023_M4</t>
  </si>
  <si>
    <t>Month 4</t>
  </si>
  <si>
    <t>2023_W18</t>
  </si>
  <si>
    <t>2023_W19</t>
  </si>
  <si>
    <t>2023_W20</t>
  </si>
  <si>
    <t>2023_W21</t>
  </si>
  <si>
    <t>2023_W22</t>
  </si>
  <si>
    <t>2023_W23</t>
  </si>
  <si>
    <t>2023_W24</t>
  </si>
  <si>
    <t>2023_W25</t>
  </si>
  <si>
    <t>Month 7</t>
  </si>
  <si>
    <t>Month 8</t>
  </si>
  <si>
    <t>CC</t>
  </si>
  <si>
    <t>Month 9</t>
  </si>
  <si>
    <t>Month 10</t>
  </si>
  <si>
    <t>Month 11</t>
  </si>
  <si>
    <t>Quarter 04</t>
  </si>
  <si>
    <t>Month 12</t>
  </si>
  <si>
    <t>Year 2024</t>
  </si>
  <si>
    <t>FUEMAVND - KIS ETF</t>
  </si>
  <si>
    <t>FUEMAVND - %M/s</t>
  </si>
  <si>
    <t>FUEMAVND - Market Value</t>
  </si>
  <si>
    <t>FUEMAVND</t>
  </si>
  <si>
    <t>Quarter 1</t>
  </si>
  <si>
    <t>Quarter 02</t>
  </si>
  <si>
    <t>Month 5</t>
  </si>
  <si>
    <t xml:space="preserve">    </t>
  </si>
  <si>
    <t>Month 6</t>
  </si>
  <si>
    <t>Whole ETF MS</t>
  </si>
  <si>
    <t>our ETF MS</t>
  </si>
  <si>
    <t>% KIS ETF over Total market ETF MS</t>
  </si>
  <si>
    <t>Sum (Total ETF business MS)</t>
  </si>
  <si>
    <t>Quarter 3</t>
  </si>
  <si>
    <t>FUEKIVND - KIS ETF</t>
  </si>
  <si>
    <t>FUEKIVND - %M/s</t>
  </si>
  <si>
    <t>FUEKIVND - Market Value</t>
  </si>
  <si>
    <t>FUEKIVND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</si>
</sst>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"/>
    <numFmt numFmtId="167" formatCode="0.0%"/>
    <numFmt numFmtId="168" formatCode="_-* #,##0_-;\-* #,##0_-;_-* &quot;-&quot;??_-;_-@_-"/>
    <numFmt numFmtId="169" formatCode="&quot;&quot;#,##0"/>
  </numFmts>
  <fonts count="4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70C0"/>
      <name val="Arial"/>
      <family val="2"/>
    </font>
    <font>
      <b/>
      <sz val="14"/>
      <color theme="4" tint="-0.249977111117893"/>
      <name val="Arial"/>
      <family val="2"/>
    </font>
    <font>
      <i/>
      <sz val="8"/>
      <color theme="4" tint="-0.249977111117893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1"/>
      <name val="Tahoma"/>
      <family val="2"/>
    </font>
    <font>
      <sz val="10"/>
      <color rgb="FF000000"/>
      <name val="Tahoma"/>
      <family val="2"/>
    </font>
    <font>
      <b/>
      <sz val="8"/>
      <color rgb="FF0070C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color rgb="FF0070C0"/>
      <name val="Arial"/>
      <family val="2"/>
    </font>
    <font>
      <b/>
      <sz val="8"/>
      <color theme="1"/>
      <name val="Arial"/>
      <family val="2"/>
    </font>
    <font>
      <b/>
      <sz val="8"/>
      <color rgb="FF006666"/>
      <name val="Arial"/>
      <family val="2"/>
    </font>
    <font>
      <b/>
      <sz val="8"/>
      <color rgb="FFCB2301"/>
      <name val="Arial"/>
      <family val="2"/>
    </font>
    <font>
      <b/>
      <sz val="8"/>
      <color rgb="FF6F2821"/>
      <name val="Arial"/>
      <family val="2"/>
    </font>
    <font>
      <b/>
      <sz val="8"/>
      <color theme="4" tint="-0.249977111117893"/>
      <name val="Arial"/>
      <family val="2"/>
    </font>
    <font>
      <b/>
      <sz val="8"/>
      <color theme="8" tint="-0.499984740745262"/>
      <name val="Arial"/>
      <family val="2"/>
    </font>
    <font>
      <sz val="8"/>
      <color theme="8" tint="-0.499984740745262"/>
      <name val="Arial"/>
      <family val="2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color indexed="8"/>
      <name val="Times New Roman"/>
      <family val="1"/>
    </font>
    <font>
      <b/>
      <sz val="9"/>
      <color theme="1"/>
      <name val="Times New Roman"/>
      <family val="1"/>
    </font>
    <font>
      <sz val="11"/>
      <color indexed="8"/>
      <name val="Calibri"/>
      <family val="2"/>
      <scheme val="minor"/>
    </font>
    <font>
      <sz val="9"/>
      <color rgb="FF000000"/>
      <name val="Times New Roman"/>
      <family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29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BD2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93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27" fillId="0" borderId="0"/>
    <xf numFmtId="0" fontId="29" fillId="0" borderId="0" applyNumberFormat="0" applyFill="0" applyBorder="0" applyAlignment="0" applyProtection="0"/>
    <xf numFmtId="0" fontId="30" fillId="0" borderId="13" applyNumberFormat="0" applyFill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2" fillId="0" borderId="0" applyNumberFormat="0" applyFill="0" applyBorder="0" applyAlignment="0" applyProtection="0"/>
    <xf numFmtId="0" fontId="33" fillId="15" borderId="0" applyNumberFormat="0" applyBorder="0" applyAlignment="0" applyProtection="0"/>
    <xf numFmtId="0" fontId="34" fillId="16" borderId="0" applyNumberFormat="0" applyBorder="0" applyAlignment="0" applyProtection="0"/>
    <xf numFmtId="0" fontId="36" fillId="18" borderId="16" applyNumberFormat="0" applyAlignment="0" applyProtection="0"/>
    <xf numFmtId="0" fontId="37" fillId="19" borderId="17" applyNumberFormat="0" applyAlignment="0" applyProtection="0"/>
    <xf numFmtId="0" fontId="38" fillId="19" borderId="16" applyNumberFormat="0" applyAlignment="0" applyProtection="0"/>
    <xf numFmtId="0" fontId="39" fillId="0" borderId="18" applyNumberFormat="0" applyFill="0" applyAlignment="0" applyProtection="0"/>
    <xf numFmtId="0" fontId="40" fillId="20" borderId="19" applyNumberFormat="0" applyAlignment="0" applyProtection="0"/>
    <xf numFmtId="0" fontId="41" fillId="0" borderId="0" applyNumberFormat="0" applyFill="0" applyBorder="0" applyAlignment="0" applyProtection="0"/>
    <xf numFmtId="0" fontId="1" fillId="21" borderId="20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21" applyNumberFormat="0" applyFill="0" applyAlignment="0" applyProtection="0"/>
    <xf numFmtId="0" fontId="44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44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44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44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4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44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45" fillId="17" borderId="0" applyNumberFormat="0" applyBorder="0" applyAlignment="0" applyProtection="0"/>
    <xf numFmtId="0" fontId="44" fillId="25" borderId="0" applyNumberFormat="0" applyBorder="0" applyAlignment="0" applyProtection="0"/>
    <xf numFmtId="0" fontId="44" fillId="29" borderId="0" applyNumberFormat="0" applyBorder="0" applyAlignment="0" applyProtection="0"/>
    <xf numFmtId="0" fontId="44" fillId="33" borderId="0" applyNumberFormat="0" applyBorder="0" applyAlignment="0" applyProtection="0"/>
    <xf numFmtId="0" fontId="44" fillId="37" borderId="0" applyNumberFormat="0" applyBorder="0" applyAlignment="0" applyProtection="0"/>
    <xf numFmtId="0" fontId="44" fillId="41" borderId="0" applyNumberFormat="0" applyBorder="0" applyAlignment="0" applyProtection="0"/>
    <xf numFmtId="0" fontId="44" fillId="45" borderId="0" applyNumberFormat="0" applyBorder="0" applyAlignment="0" applyProtection="0"/>
    <xf numFmtId="0" fontId="35" fillId="17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/>
    <xf numFmtId="0" fontId="1" fillId="0" borderId="0"/>
    <xf numFmtId="0" fontId="47" fillId="0" borderId="0">
      <alignment vertical="center"/>
    </xf>
    <xf numFmtId="0" fontId="46" fillId="0" borderId="0"/>
    <xf numFmtId="0" fontId="1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/>
    <xf numFmtId="0" fontId="47" fillId="0" borderId="0"/>
    <xf numFmtId="43" fontId="1" fillId="0" borderId="0"/>
    <xf numFmtId="43" fontId="47" fillId="0" borderId="0"/>
    <xf numFmtId="0" fontId="47" fillId="0" borderId="0"/>
    <xf numFmtId="43" fontId="1" fillId="0" borderId="0"/>
    <xf numFmtId="43" fontId="47" fillId="0" borderId="0"/>
    <xf numFmtId="9" fontId="47" fillId="0" borderId="0"/>
    <xf numFmtId="0" fontId="1" fillId="0" borderId="0"/>
  </cellStyleXfs>
  <cellXfs count="25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65" fontId="7" fillId="0" borderId="1" xfId="1" applyNumberFormat="1" applyFont="1" applyBorder="1" applyAlignment="1">
      <alignment horizontal="center" wrapText="1"/>
    </xf>
    <xf numFmtId="14" fontId="7" fillId="0" borderId="1" xfId="0" applyNumberFormat="1" applyFont="1" applyBorder="1"/>
    <xf numFmtId="165" fontId="7" fillId="0" borderId="1" xfId="1" applyNumberFormat="1" applyFont="1" applyBorder="1"/>
    <xf numFmtId="165" fontId="7" fillId="0" borderId="3" xfId="1" applyNumberFormat="1" applyFont="1" applyBorder="1"/>
    <xf numFmtId="165" fontId="8" fillId="0" borderId="8" xfId="1" applyNumberFormat="1" applyFont="1" applyBorder="1" applyAlignment="1">
      <alignment horizontal="right" wrapText="1"/>
    </xf>
    <xf numFmtId="165" fontId="7" fillId="0" borderId="0" xfId="1" applyNumberFormat="1" applyFont="1"/>
    <xf numFmtId="165" fontId="7" fillId="0" borderId="3" xfId="1" applyNumberFormat="1" applyFont="1" applyBorder="1" applyAlignment="1">
      <alignment horizontal="center" wrapText="1"/>
    </xf>
    <xf numFmtId="3" fontId="9" fillId="0" borderId="8" xfId="0" applyNumberFormat="1" applyFont="1" applyBorder="1" applyAlignment="1">
      <alignment horizontal="right" wrapText="1"/>
    </xf>
    <xf numFmtId="3" fontId="9" fillId="0" borderId="1" xfId="0" applyNumberFormat="1" applyFont="1" applyBorder="1" applyAlignment="1">
      <alignment horizontal="right" wrapText="1"/>
    </xf>
    <xf numFmtId="3" fontId="9" fillId="0" borderId="1" xfId="3" applyNumberFormat="1" applyFont="1" applyBorder="1" applyAlignment="1">
      <alignment horizontal="right" wrapText="1"/>
    </xf>
    <xf numFmtId="3" fontId="9" fillId="0" borderId="1" xfId="4" applyNumberFormat="1" applyFont="1" applyBorder="1" applyAlignment="1">
      <alignment horizontal="right" wrapText="1"/>
    </xf>
    <xf numFmtId="3" fontId="9" fillId="0" borderId="1" xfId="5" applyNumberFormat="1" applyFont="1" applyBorder="1" applyAlignment="1">
      <alignment horizontal="right" wrapText="1"/>
    </xf>
    <xf numFmtId="3" fontId="9" fillId="0" borderId="9" xfId="6" applyNumberFormat="1" applyFont="1" applyBorder="1" applyAlignment="1">
      <alignment horizontal="right" wrapText="1"/>
    </xf>
    <xf numFmtId="3" fontId="10" fillId="0" borderId="1" xfId="0" applyNumberFormat="1" applyFont="1" applyBorder="1" applyAlignment="1">
      <alignment horizontal="right" wrapText="1"/>
    </xf>
    <xf numFmtId="165" fontId="0" fillId="0" borderId="1" xfId="1" applyNumberFormat="1" applyFont="1" applyBorder="1" applyAlignment="1">
      <alignment vertical="center"/>
    </xf>
    <xf numFmtId="165" fontId="7" fillId="0" borderId="1" xfId="0" applyNumberFormat="1" applyFont="1" applyBorder="1"/>
    <xf numFmtId="0" fontId="11" fillId="3" borderId="1" xfId="0" applyFont="1" applyFill="1" applyBorder="1" applyAlignment="1">
      <alignment horizontal="center" vertical="center"/>
    </xf>
    <xf numFmtId="10" fontId="12" fillId="3" borderId="1" xfId="2" applyNumberFormat="1" applyFont="1" applyFill="1" applyBorder="1" applyAlignment="1">
      <alignment horizontal="center" vertical="center"/>
    </xf>
    <xf numFmtId="9" fontId="12" fillId="3" borderId="1" xfId="2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1" fontId="12" fillId="3" borderId="1" xfId="0" applyNumberFormat="1" applyFont="1" applyFill="1" applyBorder="1" applyAlignment="1">
      <alignment horizontal="center" vertical="center"/>
    </xf>
    <xf numFmtId="165" fontId="2" fillId="0" borderId="0" xfId="1" applyNumberFormat="1" applyFont="1" applyAlignment="1">
      <alignment wrapText="1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3" borderId="4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6" fontId="14" fillId="0" borderId="1" xfId="0" applyNumberFormat="1" applyFont="1" applyBorder="1"/>
    <xf numFmtId="9" fontId="14" fillId="0" borderId="1" xfId="2" applyFont="1" applyBorder="1" applyAlignment="1">
      <alignment horizontal="center"/>
    </xf>
    <xf numFmtId="165" fontId="14" fillId="0" borderId="1" xfId="1" applyNumberFormat="1" applyFont="1" applyBorder="1" applyAlignment="1">
      <alignment horizontal="center"/>
    </xf>
    <xf numFmtId="10" fontId="14" fillId="0" borderId="1" xfId="2" applyNumberFormat="1" applyFont="1" applyBorder="1" applyAlignment="1">
      <alignment horizontal="center"/>
    </xf>
    <xf numFmtId="10" fontId="0" fillId="0" borderId="0" xfId="0" applyNumberFormat="1"/>
    <xf numFmtId="166" fontId="14" fillId="0" borderId="1" xfId="0" applyNumberFormat="1" applyFont="1" applyBorder="1" applyAlignment="1">
      <alignment horizontal="center"/>
    </xf>
    <xf numFmtId="1" fontId="14" fillId="0" borderId="1" xfId="0" applyNumberFormat="1" applyFont="1" applyBorder="1" applyAlignment="1">
      <alignment horizontal="center"/>
    </xf>
    <xf numFmtId="1" fontId="14" fillId="0" borderId="1" xfId="1" applyNumberFormat="1" applyFont="1" applyBorder="1" applyAlignment="1">
      <alignment horizontal="center"/>
    </xf>
    <xf numFmtId="167" fontId="14" fillId="0" borderId="1" xfId="2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16" fillId="5" borderId="1" xfId="0" applyNumberFormat="1" applyFont="1" applyFill="1" applyBorder="1" applyAlignment="1">
      <alignment horizontal="center" wrapText="1"/>
    </xf>
    <xf numFmtId="10" fontId="16" fillId="5" borderId="1" xfId="2" applyNumberFormat="1" applyFont="1" applyFill="1" applyBorder="1" applyAlignment="1">
      <alignment horizontal="center" wrapText="1"/>
    </xf>
    <xf numFmtId="9" fontId="16" fillId="5" borderId="1" xfId="2" applyFont="1" applyFill="1" applyBorder="1" applyAlignment="1">
      <alignment horizontal="center" wrapText="1"/>
    </xf>
    <xf numFmtId="0" fontId="12" fillId="4" borderId="1" xfId="0" applyFont="1" applyFill="1" applyBorder="1"/>
    <xf numFmtId="1" fontId="16" fillId="4" borderId="1" xfId="0" applyNumberFormat="1" applyFont="1" applyFill="1" applyBorder="1" applyAlignment="1">
      <alignment horizontal="center" wrapText="1"/>
    </xf>
    <xf numFmtId="10" fontId="16" fillId="4" borderId="1" xfId="2" applyNumberFormat="1" applyFont="1" applyFill="1" applyBorder="1" applyAlignment="1">
      <alignment horizontal="center" wrapText="1"/>
    </xf>
    <xf numFmtId="9" fontId="16" fillId="4" borderId="1" xfId="2" applyFont="1" applyFill="1" applyBorder="1" applyAlignment="1">
      <alignment horizontal="center" wrapText="1"/>
    </xf>
    <xf numFmtId="0" fontId="16" fillId="6" borderId="1" xfId="0" applyFont="1" applyFill="1" applyBorder="1"/>
    <xf numFmtId="1" fontId="16" fillId="6" borderId="1" xfId="0" applyNumberFormat="1" applyFont="1" applyFill="1" applyBorder="1" applyAlignment="1">
      <alignment horizontal="center" wrapText="1"/>
    </xf>
    <xf numFmtId="0" fontId="17" fillId="5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1" fontId="12" fillId="3" borderId="1" xfId="1" applyNumberFormat="1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wrapText="1"/>
    </xf>
    <xf numFmtId="0" fontId="21" fillId="6" borderId="1" xfId="0" applyFont="1" applyFill="1" applyBorder="1" applyAlignment="1">
      <alignment horizontal="center" wrapText="1"/>
    </xf>
    <xf numFmtId="0" fontId="21" fillId="4" borderId="4" xfId="0" applyFont="1" applyFill="1" applyBorder="1" applyAlignment="1">
      <alignment horizontal="center" wrapText="1"/>
    </xf>
    <xf numFmtId="0" fontId="21" fillId="7" borderId="4" xfId="0" applyFont="1" applyFill="1" applyBorder="1" applyAlignment="1">
      <alignment horizontal="center" wrapText="1"/>
    </xf>
    <xf numFmtId="0" fontId="12" fillId="8" borderId="4" xfId="0" applyFont="1" applyFill="1" applyBorder="1" applyAlignment="1">
      <alignment horizontal="center" wrapText="1"/>
    </xf>
    <xf numFmtId="10" fontId="13" fillId="9" borderId="1" xfId="2" applyNumberFormat="1" applyFont="1" applyFill="1" applyBorder="1" applyAlignment="1">
      <alignment horizontal="center" vertical="center"/>
    </xf>
    <xf numFmtId="9" fontId="13" fillId="9" borderId="1" xfId="2" applyFont="1" applyFill="1" applyBorder="1" applyAlignment="1">
      <alignment horizontal="center" vertical="center"/>
    </xf>
    <xf numFmtId="165" fontId="8" fillId="0" borderId="8" xfId="7" applyNumberFormat="1" applyFont="1" applyBorder="1" applyAlignment="1">
      <alignment horizontal="right" wrapText="1"/>
    </xf>
    <xf numFmtId="0" fontId="2" fillId="9" borderId="0" xfId="0" applyFont="1" applyFill="1"/>
    <xf numFmtId="1" fontId="13" fillId="9" borderId="1" xfId="0" applyNumberFormat="1" applyFont="1" applyFill="1" applyBorder="1" applyAlignment="1">
      <alignment horizontal="center" vertical="center"/>
    </xf>
    <xf numFmtId="16" fontId="13" fillId="9" borderId="1" xfId="0" applyNumberFormat="1" applyFont="1" applyFill="1" applyBorder="1"/>
    <xf numFmtId="10" fontId="12" fillId="3" borderId="3" xfId="2" applyNumberFormat="1" applyFont="1" applyFill="1" applyBorder="1" applyAlignment="1">
      <alignment horizontal="center" vertical="center"/>
    </xf>
    <xf numFmtId="0" fontId="12" fillId="5" borderId="1" xfId="0" applyFont="1" applyFill="1" applyBorder="1"/>
    <xf numFmtId="0" fontId="2" fillId="5" borderId="0" xfId="0" applyFont="1" applyFill="1"/>
    <xf numFmtId="1" fontId="13" fillId="0" borderId="1" xfId="1" applyNumberFormat="1" applyFont="1" applyFill="1" applyBorder="1" applyAlignment="1">
      <alignment horizontal="center" vertical="center"/>
    </xf>
    <xf numFmtId="10" fontId="16" fillId="5" borderId="1" xfId="2" applyNumberFormat="1" applyFont="1" applyFill="1" applyBorder="1" applyAlignment="1">
      <alignment horizontal="center"/>
    </xf>
    <xf numFmtId="165" fontId="13" fillId="0" borderId="1" xfId="1" applyNumberFormat="1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wrapText="1"/>
    </xf>
    <xf numFmtId="0" fontId="12" fillId="13" borderId="4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vertical="center"/>
    </xf>
    <xf numFmtId="1" fontId="13" fillId="0" borderId="1" xfId="7" applyNumberFormat="1" applyFont="1" applyFill="1" applyBorder="1" applyAlignment="1">
      <alignment horizontal="center" vertical="center"/>
    </xf>
    <xf numFmtId="10" fontId="16" fillId="5" borderId="3" xfId="2" applyNumberFormat="1" applyFont="1" applyFill="1" applyBorder="1" applyAlignment="1">
      <alignment horizontal="center" wrapText="1"/>
    </xf>
    <xf numFmtId="0" fontId="8" fillId="9" borderId="0" xfId="0" applyFont="1" applyFill="1"/>
    <xf numFmtId="0" fontId="8" fillId="0" borderId="0" xfId="0" applyFont="1"/>
    <xf numFmtId="168" fontId="23" fillId="11" borderId="1" xfId="7" applyNumberFormat="1" applyFont="1" applyFill="1" applyBorder="1" applyAlignment="1">
      <alignment horizontal="center" vertical="center" wrapText="1"/>
    </xf>
    <xf numFmtId="9" fontId="8" fillId="11" borderId="1" xfId="2" applyFont="1" applyFill="1" applyBorder="1" applyAlignment="1">
      <alignment horizontal="center" vertical="center" wrapText="1"/>
    </xf>
    <xf numFmtId="168" fontId="8" fillId="11" borderId="1" xfId="7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/>
    <xf numFmtId="165" fontId="8" fillId="0" borderId="1" xfId="7" applyNumberFormat="1" applyFont="1" applyBorder="1" applyAlignment="1">
      <alignment horizontal="center" wrapText="1"/>
    </xf>
    <xf numFmtId="165" fontId="8" fillId="0" borderId="3" xfId="7" applyNumberFormat="1" applyFont="1" applyBorder="1" applyAlignment="1">
      <alignment horizontal="center" wrapText="1"/>
    </xf>
    <xf numFmtId="168" fontId="8" fillId="0" borderId="1" xfId="7" applyNumberFormat="1" applyFont="1" applyBorder="1" applyAlignment="1">
      <alignment horizontal="center" wrapText="1"/>
    </xf>
    <xf numFmtId="9" fontId="8" fillId="0" borderId="1" xfId="2" applyFont="1" applyBorder="1" applyAlignment="1">
      <alignment horizontal="center" wrapText="1"/>
    </xf>
    <xf numFmtId="0" fontId="23" fillId="0" borderId="1" xfId="0" applyFont="1" applyBorder="1" applyAlignment="1">
      <alignment horizontal="center" wrapText="1"/>
    </xf>
    <xf numFmtId="165" fontId="8" fillId="9" borderId="0" xfId="7" applyNumberFormat="1" applyFont="1" applyFill="1" applyBorder="1"/>
    <xf numFmtId="165" fontId="8" fillId="0" borderId="1" xfId="7" applyNumberFormat="1" applyFont="1" applyBorder="1"/>
    <xf numFmtId="165" fontId="8" fillId="0" borderId="3" xfId="7" applyNumberFormat="1" applyFont="1" applyBorder="1"/>
    <xf numFmtId="168" fontId="8" fillId="0" borderId="1" xfId="7" applyNumberFormat="1" applyFont="1" applyBorder="1"/>
    <xf numFmtId="0" fontId="8" fillId="0" borderId="1" xfId="0" applyFont="1" applyBorder="1"/>
    <xf numFmtId="165" fontId="24" fillId="0" borderId="3" xfId="7" applyNumberFormat="1" applyFont="1" applyBorder="1" applyAlignment="1">
      <alignment vertical="center"/>
    </xf>
    <xf numFmtId="165" fontId="24" fillId="0" borderId="1" xfId="7" applyNumberFormat="1" applyFont="1" applyBorder="1" applyAlignment="1">
      <alignment vertical="center"/>
    </xf>
    <xf numFmtId="168" fontId="24" fillId="0" borderId="1" xfId="7" applyNumberFormat="1" applyFont="1" applyBorder="1" applyAlignment="1">
      <alignment vertical="center"/>
    </xf>
    <xf numFmtId="165" fontId="8" fillId="0" borderId="1" xfId="0" applyNumberFormat="1" applyFont="1" applyBorder="1"/>
    <xf numFmtId="168" fontId="8" fillId="0" borderId="0" xfId="7" applyNumberFormat="1" applyFont="1"/>
    <xf numFmtId="0" fontId="8" fillId="0" borderId="3" xfId="0" applyFont="1" applyBorder="1"/>
    <xf numFmtId="14" fontId="8" fillId="2" borderId="1" xfId="0" applyNumberFormat="1" applyFont="1" applyFill="1" applyBorder="1"/>
    <xf numFmtId="165" fontId="8" fillId="0" borderId="3" xfId="0" applyNumberFormat="1" applyFont="1" applyBorder="1"/>
    <xf numFmtId="168" fontId="24" fillId="0" borderId="1" xfId="7" applyNumberFormat="1" applyFont="1" applyBorder="1"/>
    <xf numFmtId="165" fontId="24" fillId="0" borderId="1" xfId="7" applyNumberFormat="1" applyFont="1" applyBorder="1"/>
    <xf numFmtId="164" fontId="8" fillId="0" borderId="1" xfId="7" applyFont="1" applyBorder="1"/>
    <xf numFmtId="165" fontId="24" fillId="0" borderId="0" xfId="7" applyNumberFormat="1" applyFont="1"/>
    <xf numFmtId="3" fontId="8" fillId="0" borderId="1" xfId="0" applyNumberFormat="1" applyFont="1" applyBorder="1"/>
    <xf numFmtId="165" fontId="8" fillId="0" borderId="5" xfId="7" applyNumberFormat="1" applyFont="1" applyBorder="1"/>
    <xf numFmtId="14" fontId="8" fillId="0" borderId="6" xfId="0" applyNumberFormat="1" applyFont="1" applyBorder="1"/>
    <xf numFmtId="165" fontId="24" fillId="0" borderId="3" xfId="7" applyNumberFormat="1" applyFont="1" applyBorder="1"/>
    <xf numFmtId="165" fontId="8" fillId="0" borderId="0" xfId="7" applyNumberFormat="1" applyFont="1"/>
    <xf numFmtId="0" fontId="23" fillId="2" borderId="0" xfId="0" applyFont="1" applyFill="1"/>
    <xf numFmtId="14" fontId="8" fillId="5" borderId="1" xfId="0" applyNumberFormat="1" applyFont="1" applyFill="1" applyBorder="1"/>
    <xf numFmtId="165" fontId="8" fillId="5" borderId="1" xfId="7" applyNumberFormat="1" applyFont="1" applyFill="1" applyBorder="1"/>
    <xf numFmtId="0" fontId="8" fillId="5" borderId="1" xfId="0" applyFont="1" applyFill="1" applyBorder="1"/>
    <xf numFmtId="168" fontId="8" fillId="5" borderId="1" xfId="7" applyNumberFormat="1" applyFont="1" applyFill="1" applyBorder="1"/>
    <xf numFmtId="9" fontId="8" fillId="5" borderId="1" xfId="2" applyFont="1" applyFill="1" applyBorder="1" applyAlignment="1">
      <alignment horizontal="center" wrapText="1"/>
    </xf>
    <xf numFmtId="165" fontId="8" fillId="5" borderId="3" xfId="7" applyNumberFormat="1" applyFont="1" applyFill="1" applyBorder="1"/>
    <xf numFmtId="0" fontId="8" fillId="5" borderId="0" xfId="0" applyFont="1" applyFill="1"/>
    <xf numFmtId="168" fontId="8" fillId="0" borderId="3" xfId="7" applyNumberFormat="1" applyFont="1" applyBorder="1"/>
    <xf numFmtId="14" fontId="8" fillId="0" borderId="5" xfId="0" applyNumberFormat="1" applyFont="1" applyBorder="1"/>
    <xf numFmtId="168" fontId="8" fillId="0" borderId="5" xfId="7" applyNumberFormat="1" applyFont="1" applyBorder="1"/>
    <xf numFmtId="165" fontId="8" fillId="0" borderId="7" xfId="7" applyNumberFormat="1" applyFont="1" applyBorder="1"/>
    <xf numFmtId="14" fontId="8" fillId="5" borderId="5" xfId="0" applyNumberFormat="1" applyFont="1" applyFill="1" applyBorder="1"/>
    <xf numFmtId="165" fontId="8" fillId="5" borderId="5" xfId="7" applyNumberFormat="1" applyFont="1" applyFill="1" applyBorder="1"/>
    <xf numFmtId="0" fontId="8" fillId="5" borderId="5" xfId="0" applyFont="1" applyFill="1" applyBorder="1"/>
    <xf numFmtId="168" fontId="8" fillId="5" borderId="5" xfId="7" applyNumberFormat="1" applyFont="1" applyFill="1" applyBorder="1"/>
    <xf numFmtId="165" fontId="8" fillId="5" borderId="7" xfId="7" applyNumberFormat="1" applyFont="1" applyFill="1" applyBorder="1"/>
    <xf numFmtId="168" fontId="8" fillId="5" borderId="3" xfId="7" applyNumberFormat="1" applyFont="1" applyFill="1" applyBorder="1"/>
    <xf numFmtId="168" fontId="25" fillId="0" borderId="11" xfId="7" applyNumberFormat="1" applyFont="1" applyBorder="1" applyAlignment="1">
      <alignment horizontal="right" vertical="center"/>
    </xf>
    <xf numFmtId="168" fontId="8" fillId="0" borderId="0" xfId="7" applyNumberFormat="1" applyFont="1" applyBorder="1"/>
    <xf numFmtId="3" fontId="25" fillId="0" borderId="11" xfId="0" applyNumberFormat="1" applyFont="1" applyBorder="1" applyAlignment="1">
      <alignment horizontal="right" vertical="center"/>
    </xf>
    <xf numFmtId="168" fontId="8" fillId="9" borderId="1" xfId="7" applyNumberFormat="1" applyFont="1" applyFill="1" applyBorder="1"/>
    <xf numFmtId="168" fontId="8" fillId="9" borderId="5" xfId="7" applyNumberFormat="1" applyFont="1" applyFill="1" applyBorder="1"/>
    <xf numFmtId="168" fontId="8" fillId="5" borderId="7" xfId="7" applyNumberFormat="1" applyFont="1" applyFill="1" applyBorder="1"/>
    <xf numFmtId="168" fontId="8" fillId="9" borderId="0" xfId="7" applyNumberFormat="1" applyFont="1" applyFill="1" applyBorder="1"/>
    <xf numFmtId="0" fontId="8" fillId="9" borderId="1" xfId="0" applyFont="1" applyFill="1" applyBorder="1"/>
    <xf numFmtId="9" fontId="8" fillId="5" borderId="1" xfId="2" applyFont="1" applyFill="1" applyBorder="1"/>
    <xf numFmtId="0" fontId="26" fillId="14" borderId="1" xfId="0" applyFont="1" applyFill="1" applyBorder="1"/>
    <xf numFmtId="168" fontId="26" fillId="14" borderId="1" xfId="7" applyNumberFormat="1" applyFont="1" applyFill="1" applyBorder="1"/>
    <xf numFmtId="0" fontId="26" fillId="14" borderId="0" xfId="0" applyFont="1" applyFill="1"/>
    <xf numFmtId="9" fontId="8" fillId="0" borderId="0" xfId="2" applyFont="1"/>
    <xf numFmtId="168" fontId="8" fillId="0" borderId="1" xfId="7" applyNumberFormat="1" applyFont="1" applyBorder="1" applyAlignment="1">
      <alignment wrapText="1"/>
    </xf>
    <xf numFmtId="169" fontId="28" fillId="0" borderId="12" xfId="8" applyNumberFormat="1" applyFont="1" applyBorder="1" applyAlignment="1">
      <alignment horizontal="right"/>
    </xf>
    <xf numFmtId="0" fontId="3" fillId="3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7" borderId="5" xfId="0" applyFont="1" applyFill="1" applyBorder="1" applyAlignment="1">
      <alignment horizontal="center" vertical="center" wrapText="1"/>
    </xf>
    <xf numFmtId="0" fontId="22" fillId="7" borderId="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21" fillId="6" borderId="4" xfId="0" applyFont="1" applyFill="1" applyBorder="1" applyAlignment="1">
      <alignment horizontal="center" wrapText="1"/>
    </xf>
    <xf numFmtId="0" fontId="22" fillId="4" borderId="5" xfId="0" applyFont="1" applyFill="1" applyBorder="1" applyAlignment="1">
      <alignment horizontal="center" vertical="center" wrapText="1"/>
    </xf>
    <xf numFmtId="0" fontId="22" fillId="4" borderId="6" xfId="0" applyFont="1" applyFill="1" applyBorder="1" applyAlignment="1">
      <alignment horizontal="center" vertical="center" wrapText="1"/>
    </xf>
    <xf numFmtId="0" fontId="23" fillId="11" borderId="4" xfId="0" applyFont="1" applyFill="1" applyBorder="1" applyAlignment="1">
      <alignment horizontal="center" vertical="center" wrapText="1"/>
    </xf>
    <xf numFmtId="0" fontId="23" fillId="11" borderId="1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wrapText="1"/>
    </xf>
    <xf numFmtId="168" fontId="13" fillId="9" borderId="1" xfId="7" applyNumberFormat="1" applyFont="1" applyFill="1" applyBorder="1" applyAlignment="1">
      <alignment horizontal="center" vertical="center"/>
    </xf>
    <xf numFmtId="168" fontId="2" fillId="9" borderId="1" xfId="7" applyNumberFormat="1" applyFont="1" applyFill="1" applyBorder="1" applyAlignment="1">
      <alignment horizontal="center" vertical="center"/>
    </xf>
    <xf numFmtId="168" fontId="12" fillId="3" borderId="1" xfId="7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>
      <alignment horizontal="center" wrapText="1"/>
    </xf>
    <xf numFmtId="168" fontId="16" fillId="5" borderId="1" xfId="7" applyNumberFormat="1" applyFont="1" applyFill="1" applyBorder="1" applyAlignment="1">
      <alignment horizontal="center"/>
    </xf>
    <xf numFmtId="168" fontId="16" fillId="3" borderId="1" xfId="7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65" fontId="3" fillId="0" borderId="1" xfId="1" applyNumberFormat="1" applyFont="1" applyFill="1" applyBorder="1" applyAlignment="1">
      <alignment horizontal="center" vertical="center" wrapText="1"/>
    </xf>
    <xf numFmtId="9" fontId="8" fillId="0" borderId="1" xfId="2" applyFont="1" applyBorder="1" applyAlignment="1">
      <alignment horizontal="center"/>
    </xf>
    <xf numFmtId="9" fontId="26" fillId="14" borderId="1" xfId="2" applyFont="1" applyFill="1" applyBorder="1" applyAlignment="1">
      <alignment horizontal="center"/>
    </xf>
    <xf numFmtId="168" fontId="3" fillId="3" borderId="1" xfId="7" applyNumberFormat="1" applyFont="1" applyFill="1" applyBorder="1" applyAlignment="1">
      <alignment horizontal="center" vertical="center" wrapText="1"/>
    </xf>
    <xf numFmtId="9" fontId="3" fillId="3" borderId="1" xfId="2" applyFont="1" applyFill="1" applyBorder="1" applyAlignment="1">
      <alignment horizontal="center" vertical="center" wrapText="1"/>
    </xf>
    <xf numFmtId="10" fontId="13" fillId="9" borderId="3" xfId="2" applyNumberFormat="1" applyFont="1" applyFill="1" applyBorder="1" applyAlignment="1">
      <alignment horizontal="center" vertical="center"/>
    </xf>
    <xf numFmtId="0" fontId="2" fillId="9" borderId="0" xfId="0" applyFont="1" applyFill="1" applyAlignment="1">
      <alignment horizontal="left"/>
    </xf>
    <xf numFmtId="0" fontId="3" fillId="9" borderId="3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165" fontId="13" fillId="0" borderId="1" xfId="7" applyNumberFormat="1" applyFont="1" applyFill="1" applyBorder="1" applyAlignment="1">
      <alignment horizontal="center" vertical="center"/>
    </xf>
    <xf numFmtId="165" fontId="2" fillId="0" borderId="1" xfId="7" applyNumberFormat="1" applyFont="1" applyFill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65" fontId="2" fillId="9" borderId="1" xfId="7" applyNumberFormat="1" applyFont="1" applyFill="1" applyBorder="1" applyAlignment="1">
      <alignment horizontal="left" wrapText="1"/>
    </xf>
    <xf numFmtId="168" fontId="13" fillId="0" borderId="1" xfId="7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165" fontId="16" fillId="3" borderId="1" xfId="7" applyNumberFormat="1" applyFont="1" applyFill="1" applyBorder="1" applyAlignment="1">
      <alignment horizontal="left" wrapText="1"/>
    </xf>
    <xf numFmtId="10" fontId="2" fillId="9" borderId="1" xfId="2" applyNumberFormat="1" applyFont="1" applyFill="1" applyBorder="1" applyAlignment="1">
      <alignment horizontal="center" wrapText="1"/>
    </xf>
    <xf numFmtId="10" fontId="16" fillId="3" borderId="1" xfId="2" applyNumberFormat="1" applyFont="1" applyFill="1" applyBorder="1" applyAlignment="1">
      <alignment horizontal="center" wrapText="1"/>
    </xf>
    <xf numFmtId="9" fontId="16" fillId="3" borderId="1" xfId="2" applyFont="1" applyFill="1" applyBorder="1" applyAlignment="1">
      <alignment horizontal="center" wrapText="1"/>
    </xf>
    <xf numFmtId="0" fontId="12" fillId="5" borderId="1" xfId="0" applyFont="1" applyFill="1" applyBorder="1" applyAlignment="1">
      <alignment horizontal="center"/>
    </xf>
    <xf numFmtId="165" fontId="16" fillId="5" borderId="1" xfId="7" applyNumberFormat="1" applyFont="1" applyFill="1" applyBorder="1" applyAlignment="1">
      <alignment horizontal="left" wrapText="1"/>
    </xf>
    <xf numFmtId="0" fontId="12" fillId="4" borderId="1" xfId="0" applyFont="1" applyFill="1" applyBorder="1" applyAlignment="1">
      <alignment horizontal="center"/>
    </xf>
    <xf numFmtId="165" fontId="16" fillId="4" borderId="1" xfId="7" applyNumberFormat="1" applyFont="1" applyFill="1" applyBorder="1" applyAlignment="1">
      <alignment horizontal="left" wrapText="1"/>
    </xf>
    <xf numFmtId="10" fontId="2" fillId="9" borderId="3" xfId="2" applyNumberFormat="1" applyFont="1" applyFill="1" applyBorder="1" applyAlignment="1">
      <alignment horizontal="center" wrapText="1"/>
    </xf>
    <xf numFmtId="165" fontId="2" fillId="9" borderId="0" xfId="7" applyNumberFormat="1" applyFont="1" applyFill="1" applyBorder="1" applyAlignment="1">
      <alignment horizontal="left" wrapText="1"/>
    </xf>
    <xf numFmtId="10" fontId="16" fillId="6" borderId="1" xfId="2" applyNumberFormat="1" applyFont="1" applyFill="1" applyBorder="1" applyAlignment="1">
      <alignment horizontal="center" wrapText="1"/>
    </xf>
    <xf numFmtId="9" fontId="16" fillId="6" borderId="1" xfId="2" applyFont="1" applyFill="1" applyBorder="1" applyAlignment="1">
      <alignment horizontal="center" wrapText="1"/>
    </xf>
    <xf numFmtId="165" fontId="16" fillId="6" borderId="1" xfId="7" applyNumberFormat="1" applyFont="1" applyFill="1" applyBorder="1" applyAlignment="1">
      <alignment horizontal="left" wrapText="1"/>
    </xf>
    <xf numFmtId="168" fontId="3" fillId="7" borderId="1" xfId="7" applyNumberFormat="1" applyFont="1" applyFill="1" applyBorder="1" applyAlignment="1">
      <alignment horizontal="center" vertical="center" wrapText="1"/>
    </xf>
    <xf numFmtId="168" fontId="3" fillId="46" borderId="1" xfId="7" applyNumberFormat="1" applyFont="1" applyFill="1" applyBorder="1" applyAlignment="1">
      <alignment horizontal="center" vertical="center" wrapText="1"/>
    </xf>
    <xf numFmtId="165" fontId="8" fillId="7" borderId="3" xfId="7" applyNumberFormat="1" applyFont="1" applyFill="1" applyBorder="1" applyAlignment="1">
      <alignment horizontal="center" wrapText="1"/>
    </xf>
    <xf numFmtId="165" fontId="8" fillId="46" borderId="1" xfId="7" applyNumberFormat="1" applyFont="1" applyFill="1" applyBorder="1" applyAlignment="1">
      <alignment horizontal="center" wrapText="1"/>
    </xf>
    <xf numFmtId="165" fontId="8" fillId="7" borderId="3" xfId="7" applyNumberFormat="1" applyFont="1" applyFill="1" applyBorder="1"/>
    <xf numFmtId="165" fontId="8" fillId="46" borderId="1" xfId="7" applyNumberFormat="1" applyFont="1" applyFill="1" applyBorder="1"/>
    <xf numFmtId="165" fontId="24" fillId="7" borderId="3" xfId="7" applyNumberFormat="1" applyFont="1" applyFill="1" applyBorder="1" applyAlignment="1">
      <alignment vertical="center"/>
    </xf>
    <xf numFmtId="165" fontId="24" fillId="46" borderId="1" xfId="7" applyNumberFormat="1" applyFont="1" applyFill="1" applyBorder="1" applyAlignment="1">
      <alignment vertical="center"/>
    </xf>
    <xf numFmtId="165" fontId="8" fillId="7" borderId="1" xfId="7" applyNumberFormat="1" applyFont="1" applyFill="1" applyBorder="1"/>
    <xf numFmtId="0" fontId="8" fillId="46" borderId="0" xfId="0" applyFont="1" applyFill="1"/>
    <xf numFmtId="165" fontId="8" fillId="46" borderId="1" xfId="0" applyNumberFormat="1" applyFont="1" applyFill="1" applyBorder="1"/>
    <xf numFmtId="164" fontId="8" fillId="46" borderId="1" xfId="7" applyFont="1" applyFill="1" applyBorder="1"/>
    <xf numFmtId="165" fontId="8" fillId="46" borderId="5" xfId="0" applyNumberFormat="1" applyFont="1" applyFill="1" applyBorder="1"/>
    <xf numFmtId="168" fontId="8" fillId="46" borderId="1" xfId="7" applyNumberFormat="1" applyFont="1" applyFill="1" applyBorder="1"/>
    <xf numFmtId="168" fontId="8" fillId="46" borderId="5" xfId="7" applyNumberFormat="1" applyFont="1" applyFill="1" applyBorder="1"/>
    <xf numFmtId="168" fontId="8" fillId="7" borderId="1" xfId="7" applyNumberFormat="1" applyFont="1" applyFill="1" applyBorder="1"/>
    <xf numFmtId="14" fontId="8" fillId="47" borderId="1" xfId="0" applyNumberFormat="1" applyFont="1" applyFill="1" applyBorder="1"/>
    <xf numFmtId="168" fontId="8" fillId="47" borderId="1" xfId="7" applyNumberFormat="1" applyFont="1" applyFill="1" applyBorder="1"/>
    <xf numFmtId="9" fontId="8" fillId="47" borderId="1" xfId="2" applyFont="1" applyFill="1" applyBorder="1"/>
    <xf numFmtId="168" fontId="8" fillId="47" borderId="3" xfId="7" applyNumberFormat="1" applyFont="1" applyFill="1" applyBorder="1"/>
    <xf numFmtId="0" fontId="8" fillId="47" borderId="0" xfId="0" applyFont="1" applyFill="1"/>
    <xf numFmtId="168" fontId="26" fillId="7" borderId="1" xfId="7" applyNumberFormat="1" applyFont="1" applyFill="1" applyBorder="1"/>
    <xf numFmtId="168" fontId="26" fillId="46" borderId="1" xfId="7" applyNumberFormat="1" applyFont="1" applyFill="1" applyBorder="1"/>
    <xf numFmtId="0" fontId="8" fillId="7" borderId="0" xfId="0" applyFont="1" applyFill="1"/>
    <xf numFmtId="0" fontId="16" fillId="6" borderId="1" xfId="0" applyFont="1" applyFill="1" applyBorder="1" applyAlignment="1">
      <alignment horizontal="center"/>
    </xf>
    <xf numFmtId="0" fontId="23" fillId="11" borderId="22" xfId="0" applyFont="1" applyFill="1" applyBorder="1" applyAlignment="1">
      <alignment horizontal="center" vertical="center" wrapText="1"/>
    </xf>
    <xf numFmtId="9" fontId="8" fillId="0" borderId="0" xfId="2" applyFont="1" applyBorder="1" applyAlignment="1">
      <alignment horizontal="center" wrapText="1"/>
    </xf>
    <xf numFmtId="9" fontId="8" fillId="0" borderId="5" xfId="2" applyFont="1" applyBorder="1" applyAlignment="1">
      <alignment horizontal="center" wrapText="1"/>
    </xf>
    <xf numFmtId="9" fontId="8" fillId="5" borderId="5" xfId="2" applyFont="1" applyFill="1" applyBorder="1" applyAlignment="1">
      <alignment horizontal="center" wrapText="1"/>
    </xf>
    <xf numFmtId="0" fontId="13" fillId="13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7" borderId="5" xfId="0" applyFont="1" applyFill="1" applyBorder="1" applyAlignment="1">
      <alignment horizontal="center" vertical="center" wrapText="1"/>
    </xf>
    <xf numFmtId="0" fontId="22" fillId="7" borderId="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2" fillId="4" borderId="1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wrapText="1"/>
    </xf>
    <xf numFmtId="165" fontId="3" fillId="3" borderId="1" xfId="1" applyNumberFormat="1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 wrapText="1"/>
    </xf>
    <xf numFmtId="0" fontId="23" fillId="11" borderId="3" xfId="0" applyFont="1" applyFill="1" applyBorder="1" applyAlignment="1">
      <alignment horizontal="center" vertical="center" wrapText="1"/>
    </xf>
    <xf numFmtId="0" fontId="23" fillId="11" borderId="10" xfId="0" applyFont="1" applyFill="1" applyBorder="1" applyAlignment="1">
      <alignment horizontal="center" vertical="center" wrapText="1"/>
    </xf>
    <xf numFmtId="0" fontId="23" fillId="11" borderId="4" xfId="0" applyFont="1" applyFill="1" applyBorder="1" applyAlignment="1">
      <alignment horizontal="center" vertical="center" wrapText="1"/>
    </xf>
    <xf numFmtId="0" fontId="23" fillId="10" borderId="5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7" borderId="5" xfId="0" applyFont="1" applyFill="1" applyBorder="1" applyAlignment="1">
      <alignment horizontal="center" vertical="center" wrapText="1"/>
    </xf>
    <xf numFmtId="0" fontId="23" fillId="7" borderId="6" xfId="0" applyFont="1" applyFill="1" applyBorder="1" applyAlignment="1">
      <alignment horizontal="center" vertical="center" wrapText="1"/>
    </xf>
    <xf numFmtId="0" fontId="23" fillId="46" borderId="5" xfId="0" applyFont="1" applyFill="1" applyBorder="1" applyAlignment="1">
      <alignment horizontal="center" vertical="center" wrapText="1"/>
    </xf>
    <xf numFmtId="0" fontId="23" fillId="46" borderId="6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0" fontId="15" fillId="3" borderId="1" xfId="0" applyNumberFormat="1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65" fontId="15" fillId="3" borderId="1" xfId="1" applyNumberFormat="1" applyFont="1" applyFill="1" applyBorder="1" applyAlignment="1">
      <alignment horizontal="center" vertical="center" wrapText="1"/>
    </xf>
    <xf numFmtId="0" fontId="15" fillId="3" borderId="5" xfId="0" applyFont="1" applyFill="1" applyBorder="1" applyAlignment="1">
      <alignment horizontal="center" vertical="center" wrapText="1"/>
    </xf>
    <xf numFmtId="0" fontId="15" fillId="3" borderId="6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/>
    </xf>
  </cellXfs>
  <cellStyles count="76">
    <cellStyle name="20% - Accent1" xfId="26" builtinId="30" customBuiltin="1"/>
    <cellStyle name="20% - Accent2" xfId="29" builtinId="34" customBuiltin="1"/>
    <cellStyle name="20% - Accent3" xfId="32" builtinId="38" customBuiltin="1"/>
    <cellStyle name="20% - Accent4" xfId="35" builtinId="42" customBuiltin="1"/>
    <cellStyle name="20% - Accent5" xfId="38" builtinId="46" customBuiltin="1"/>
    <cellStyle name="20% - Accent6" xfId="41" builtinId="50" customBuiltin="1"/>
    <cellStyle name="40% - Accent1" xfId="27" builtinId="31" customBuiltin="1"/>
    <cellStyle name="40% - Accent2" xfId="30" builtinId="35" customBuiltin="1"/>
    <cellStyle name="40% - Accent3" xfId="33" builtinId="39" customBuiltin="1"/>
    <cellStyle name="40% - Accent4" xfId="36" builtinId="43" customBuiltin="1"/>
    <cellStyle name="40% - Accent5" xfId="39" builtinId="47" customBuiltin="1"/>
    <cellStyle name="40% - Accent6" xfId="42" builtinId="51" customBuiltin="1"/>
    <cellStyle name="60% - Accent1 2" xfId="51" xr:uid="{EC289421-070F-4A7D-A76E-32E6F9EF786E}"/>
    <cellStyle name="60% - Accent1 3" xfId="44" xr:uid="{09E6F0C4-D577-4D77-8289-AB6D91F09135}"/>
    <cellStyle name="60% - Accent2 2" xfId="52" xr:uid="{E88B3005-35C3-4382-A90D-4C129B8234EC}"/>
    <cellStyle name="60% - Accent2 3" xfId="45" xr:uid="{F017EA86-19FC-4336-BA14-C6B54FE56647}"/>
    <cellStyle name="60% - Accent3 2" xfId="53" xr:uid="{E23FBBC6-A697-42B2-AE77-88D145AA7737}"/>
    <cellStyle name="60% - Accent3 3" xfId="46" xr:uid="{088931E6-2F98-4AB3-969F-0C2C08BDD554}"/>
    <cellStyle name="60% - Accent4 2" xfId="54" xr:uid="{80BD2FD9-C2A7-4A2E-9455-711BF5992186}"/>
    <cellStyle name="60% - Accent4 3" xfId="47" xr:uid="{F4117FC8-C1C2-4018-91B2-4BC1E9644D7C}"/>
    <cellStyle name="60% - Accent5 2" xfId="55" xr:uid="{5E0A8B7E-D699-4D41-84A0-8737524A4624}"/>
    <cellStyle name="60% - Accent5 3" xfId="48" xr:uid="{CA42BB35-D574-4EAE-B8F4-835E7A5FD9B2}"/>
    <cellStyle name="60% - Accent6 2" xfId="56" xr:uid="{BC01C955-78B1-4B24-94C4-4AD4FCCC8241}"/>
    <cellStyle name="60% - Accent6 3" xfId="49" xr:uid="{25C5AA1E-9CD8-43F2-8A9C-51CB2A07503B}"/>
    <cellStyle name="Accent1" xfId="25" builtinId="29" customBuiltin="1"/>
    <cellStyle name="Accent2" xfId="28" builtinId="33" customBuiltin="1"/>
    <cellStyle name="Accent3" xfId="31" builtinId="37" customBuiltin="1"/>
    <cellStyle name="Accent4" xfId="34" builtinId="41" customBuiltin="1"/>
    <cellStyle name="Accent5" xfId="37" builtinId="45" customBuiltin="1"/>
    <cellStyle name="Accent6" xfId="40" builtinId="49" customBuiltin="1"/>
    <cellStyle name="Bad" xfId="15" builtinId="27" customBuiltin="1"/>
    <cellStyle name="Calculation" xfId="18" builtinId="22" customBuiltin="1"/>
    <cellStyle name="Check Cell" xfId="20" builtinId="23" customBuiltin="1"/>
    <cellStyle name="Comma" xfId="1" builtinId="3"/>
    <cellStyle name="Comma 2" xfId="7" xr:uid="{00000000-0005-0000-0000-000001000000}"/>
    <cellStyle name="Comma 2 2" xfId="67" xr:uid="{C5308F57-A684-4490-9052-13AC74071D43}"/>
    <cellStyle name="Comma 2 3" xfId="70" xr:uid="{05C097DC-147F-47C8-8DCB-B37C58CB9D4E}"/>
    <cellStyle name="Comma 2 4" xfId="73" xr:uid="{01B06B93-2189-4968-9F1E-F6BB195D87A4}"/>
    <cellStyle name="Comma 2 5" xfId="60" xr:uid="{6066F287-188D-44D6-8F3A-D527D49B60A4}"/>
    <cellStyle name="Comma 3" xfId="57" xr:uid="{32499BD2-132C-4CD7-8412-6D7A81AD73D5}"/>
    <cellStyle name="Comma 3 2" xfId="64" xr:uid="{9DBDD5AF-2C38-47EB-B0D2-C84D478AD714}"/>
    <cellStyle name="Comma 4" xfId="69" xr:uid="{ABC5661D-817A-49D6-B962-FC5F2FAA0B04}"/>
    <cellStyle name="Comma 5" xfId="72" xr:uid="{4A5C617E-404A-46F4-9765-5FC47BD73544}"/>
    <cellStyle name="Comma 6" xfId="58" xr:uid="{0510D03C-117B-494C-B3C7-BB459B3F62C3}"/>
    <cellStyle name="Currency 2" xfId="61" xr:uid="{CECCBC4B-CCC6-4401-88DE-AA0D5225DF6F}"/>
    <cellStyle name="Explanatory Text" xfId="23" builtinId="53" customBuiltin="1"/>
    <cellStyle name="Good" xfId="14" builtinId="26" customBuiltin="1"/>
    <cellStyle name="Heading 1" xfId="10" builtinId="16" customBuiltin="1"/>
    <cellStyle name="Heading 2" xfId="11" builtinId="17" customBuiltin="1"/>
    <cellStyle name="Heading 3" xfId="12" builtinId="18" customBuiltin="1"/>
    <cellStyle name="Heading 4" xfId="13" builtinId="19" customBuiltin="1"/>
    <cellStyle name="Input" xfId="16" builtinId="20" customBuiltin="1"/>
    <cellStyle name="Linked Cell" xfId="19" builtinId="24" customBuiltin="1"/>
    <cellStyle name="Neutral 2" xfId="50" xr:uid="{5DE436B0-A41E-4187-B6D9-F2070B67397C}"/>
    <cellStyle name="Neutral 3" xfId="43" xr:uid="{5C7F3795-E2E0-432A-A0C4-8364D16290CF}"/>
    <cellStyle name="Normal" xfId="0" builtinId="0"/>
    <cellStyle name="Normal 1290" xfId="3" xr:uid="{00000000-0005-0000-0000-000003000000}"/>
    <cellStyle name="Normal 1299" xfId="4" xr:uid="{00000000-0005-0000-0000-000004000000}"/>
    <cellStyle name="Normal 1301" xfId="5" xr:uid="{00000000-0005-0000-0000-000005000000}"/>
    <cellStyle name="Normal 1302" xfId="6" xr:uid="{00000000-0005-0000-0000-000006000000}"/>
    <cellStyle name="Normal 2" xfId="8" xr:uid="{00000000-0005-0000-0000-000007000000}"/>
    <cellStyle name="Normal 2 2" xfId="65" xr:uid="{ED295247-25C8-46DC-B173-57C79ED4E9D2}"/>
    <cellStyle name="Normal 2 3" xfId="62" xr:uid="{30B1EDFC-2FA3-4B39-B560-F927BD9050F3}"/>
    <cellStyle name="Normal 3" xfId="63" xr:uid="{F4349C01-4A76-42BE-8527-F9741F6B2E34}"/>
    <cellStyle name="Normal 3 2" xfId="66" xr:uid="{6058CA1C-1E4A-4731-A2CB-D2FAE2F14D25}"/>
    <cellStyle name="Note" xfId="22" builtinId="10" customBuiltin="1"/>
    <cellStyle name="Output" xfId="17" builtinId="21" customBuiltin="1"/>
    <cellStyle name="Percent" xfId="2" builtinId="5"/>
    <cellStyle name="Percent 2" xfId="68" xr:uid="{ACD32F4A-74D9-4F0F-BC35-6FFEAC56677B}"/>
    <cellStyle name="Percent 2 2" xfId="71" xr:uid="{652DFDA5-4F05-44E0-AC04-9CC0335F0155}"/>
    <cellStyle name="Percent 2 3" xfId="74" xr:uid="{B2BDB28A-5862-408E-A923-ACDF484EA4B4}"/>
    <cellStyle name="Percent 3" xfId="75" xr:uid="{59C74A3C-1C38-49EF-A5C6-1E09480875E4}"/>
    <cellStyle name="Percent 4" xfId="59" xr:uid="{C57B851B-AF42-4EEC-9F9D-416AFD9A2354}"/>
    <cellStyle name="Title" xfId="9" builtinId="15" customBuiltin="1"/>
    <cellStyle name="Total" xfId="24" builtinId="25" customBuiltin="1"/>
    <cellStyle name="Warning Text" xfId="21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F2821"/>
      <color rgb="FFCB2301"/>
      <color rgb="FFFF9933"/>
      <color rgb="FF8A8108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Y:\ETF\Daily%20report\daily_etf_statistics_report_api.xlsx" TargetMode="External"/><Relationship Id="rId1" Type="http://schemas.openxmlformats.org/officeDocument/2006/relationships/externalLinkPath" Target="daily_etf_statistics_report_api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Y:\ETF\Daily%20report\ETF-daily-report-data-Vi.xlsx" TargetMode="External"/><Relationship Id="rId1" Type="http://schemas.openxmlformats.org/officeDocument/2006/relationships/externalLinkPath" Target="ETF-daily-report-data-V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mc_trade"/>
      <sheetName val="prop_kis_trade"/>
      <sheetName val="market_value_etf"/>
      <sheetName val="mkt_pt_etf"/>
      <sheetName val="market_value_exchange"/>
      <sheetName val="prop_etf_lp"/>
      <sheetName val="prop_etf_pt"/>
      <sheetName val="kis_etf_trade_data"/>
      <sheetName val="client_etf_trade"/>
    </sheetNames>
    <sheetDataSet>
      <sheetData sheetId="0">
        <row r="1">
          <cell r="A1" t="str">
            <v>Date</v>
          </cell>
        </row>
      </sheetData>
      <sheetData sheetId="1">
        <row r="1">
          <cell r="A1" t="str">
            <v>Date</v>
          </cell>
        </row>
      </sheetData>
      <sheetData sheetId="2">
        <row r="1">
          <cell r="A1" t="str">
            <v>Date</v>
          </cell>
          <cell r="B1" t="str">
            <v>E1VFVN30</v>
          </cell>
          <cell r="C1" t="str">
            <v>FUESSV50</v>
          </cell>
          <cell r="D1" t="str">
            <v>FUESSVFL</v>
          </cell>
          <cell r="E1" t="str">
            <v>FUEVFVND</v>
          </cell>
          <cell r="F1" t="str">
            <v>FUEVN100</v>
          </cell>
          <cell r="G1" t="str">
            <v>FUESSV30</v>
          </cell>
          <cell r="H1" t="str">
            <v>FUEMAV30</v>
          </cell>
          <cell r="I1" t="str">
            <v>FUEKIV30</v>
          </cell>
          <cell r="J1" t="str">
            <v>FUEDCMID</v>
          </cell>
          <cell r="K1" t="str">
            <v>FUEKIVFS</v>
          </cell>
          <cell r="L1" t="str">
            <v>FUEIP100</v>
          </cell>
          <cell r="M1" t="str">
            <v>FUEMAVND</v>
          </cell>
          <cell r="N1" t="str">
            <v>FUEFCV50</v>
          </cell>
          <cell r="O1" t="str">
            <v>FUEBFVND</v>
          </cell>
          <cell r="P1" t="str">
            <v>FUEKIVND</v>
          </cell>
        </row>
        <row r="2">
          <cell r="A2">
            <v>44929</v>
          </cell>
          <cell r="B2">
            <v>1270851000</v>
          </cell>
          <cell r="C2">
            <v>189618000</v>
          </cell>
          <cell r="D2">
            <v>876611000</v>
          </cell>
          <cell r="E2">
            <v>17199374000</v>
          </cell>
          <cell r="F2">
            <v>898893000</v>
          </cell>
          <cell r="G2">
            <v>22770000</v>
          </cell>
          <cell r="H2">
            <v>166366000</v>
          </cell>
          <cell r="I2">
            <v>337340000</v>
          </cell>
          <cell r="J2">
            <v>148106000</v>
          </cell>
          <cell r="K2">
            <v>219410000</v>
          </cell>
          <cell r="L2">
            <v>389375000</v>
          </cell>
        </row>
        <row r="3">
          <cell r="A3">
            <v>44930</v>
          </cell>
          <cell r="B3">
            <v>1539560000</v>
          </cell>
          <cell r="C3">
            <v>92149000</v>
          </cell>
          <cell r="D3">
            <v>4781760000</v>
          </cell>
          <cell r="E3">
            <v>55328130000</v>
          </cell>
          <cell r="F3">
            <v>1193628000</v>
          </cell>
          <cell r="G3">
            <v>101036000</v>
          </cell>
          <cell r="H3">
            <v>12387000</v>
          </cell>
          <cell r="I3">
            <v>392940000</v>
          </cell>
          <cell r="J3">
            <v>230866000</v>
          </cell>
          <cell r="K3">
            <v>447538000</v>
          </cell>
          <cell r="L3">
            <v>286688000</v>
          </cell>
        </row>
        <row r="4">
          <cell r="A4">
            <v>44931</v>
          </cell>
          <cell r="B4">
            <v>2124339000</v>
          </cell>
          <cell r="C4">
            <v>38404000</v>
          </cell>
          <cell r="D4">
            <v>10692659000</v>
          </cell>
          <cell r="E4">
            <v>46187617000</v>
          </cell>
          <cell r="F4">
            <v>1244346000</v>
          </cell>
          <cell r="G4">
            <v>19811000</v>
          </cell>
          <cell r="H4">
            <v>199862000</v>
          </cell>
          <cell r="I4">
            <v>352835000</v>
          </cell>
          <cell r="J4">
            <v>23543000</v>
          </cell>
          <cell r="K4">
            <v>229047000</v>
          </cell>
          <cell r="L4">
            <v>320100000</v>
          </cell>
        </row>
        <row r="5">
          <cell r="A5">
            <v>44932</v>
          </cell>
          <cell r="B5">
            <v>9858697000</v>
          </cell>
          <cell r="C5">
            <v>353383000</v>
          </cell>
          <cell r="D5">
            <v>4198303000</v>
          </cell>
          <cell r="E5">
            <v>40321287000</v>
          </cell>
          <cell r="F5">
            <v>1475839000</v>
          </cell>
          <cell r="G5">
            <v>112688000</v>
          </cell>
          <cell r="H5">
            <v>214008000</v>
          </cell>
          <cell r="I5">
            <v>370443000</v>
          </cell>
          <cell r="J5">
            <v>133536000</v>
          </cell>
          <cell r="K5">
            <v>458790000</v>
          </cell>
          <cell r="L5">
            <v>273616000</v>
          </cell>
        </row>
        <row r="6">
          <cell r="A6">
            <v>44935</v>
          </cell>
          <cell r="B6">
            <v>40820538000</v>
          </cell>
          <cell r="C6">
            <v>61891000</v>
          </cell>
          <cell r="D6">
            <v>2964633000</v>
          </cell>
          <cell r="E6">
            <v>44642247000</v>
          </cell>
          <cell r="F6">
            <v>1015371000</v>
          </cell>
          <cell r="G6">
            <v>44570000</v>
          </cell>
          <cell r="H6">
            <v>109110000</v>
          </cell>
          <cell r="I6">
            <v>382066000</v>
          </cell>
          <cell r="J6">
            <v>11845000</v>
          </cell>
          <cell r="L6">
            <v>321316000</v>
          </cell>
        </row>
        <row r="7">
          <cell r="A7">
            <v>44936</v>
          </cell>
          <cell r="B7">
            <v>40630258000</v>
          </cell>
          <cell r="C7">
            <v>149379000</v>
          </cell>
          <cell r="D7">
            <v>161604000</v>
          </cell>
          <cell r="E7">
            <v>59678664000</v>
          </cell>
          <cell r="F7">
            <v>1106481000</v>
          </cell>
          <cell r="G7">
            <v>116458000</v>
          </cell>
          <cell r="H7">
            <v>14983000</v>
          </cell>
          <cell r="I7">
            <v>350352000</v>
          </cell>
          <cell r="J7">
            <v>62898000</v>
          </cell>
          <cell r="K7">
            <v>223000000</v>
          </cell>
          <cell r="L7">
            <v>363664000</v>
          </cell>
        </row>
        <row r="8">
          <cell r="A8">
            <v>44937</v>
          </cell>
          <cell r="B8">
            <v>5281131000</v>
          </cell>
          <cell r="C8">
            <v>84103000</v>
          </cell>
          <cell r="D8">
            <v>203767000</v>
          </cell>
          <cell r="E8">
            <v>44361916000</v>
          </cell>
          <cell r="F8">
            <v>1233771000</v>
          </cell>
          <cell r="G8">
            <v>234462000</v>
          </cell>
          <cell r="H8">
            <v>211104000</v>
          </cell>
          <cell r="I8">
            <v>387200000</v>
          </cell>
          <cell r="J8">
            <v>13500000</v>
          </cell>
          <cell r="K8">
            <v>235558000</v>
          </cell>
          <cell r="L8">
            <v>284415000</v>
          </cell>
        </row>
        <row r="9">
          <cell r="A9">
            <v>44938</v>
          </cell>
          <cell r="B9">
            <v>38076687000</v>
          </cell>
          <cell r="C9">
            <v>142386000</v>
          </cell>
          <cell r="D9">
            <v>10952676000</v>
          </cell>
          <cell r="E9">
            <v>24310444000</v>
          </cell>
          <cell r="F9">
            <v>877045000</v>
          </cell>
          <cell r="G9">
            <v>46211000</v>
          </cell>
          <cell r="H9">
            <v>1257000</v>
          </cell>
          <cell r="I9">
            <v>174500000</v>
          </cell>
          <cell r="J9">
            <v>17591000</v>
          </cell>
          <cell r="K9">
            <v>224750000</v>
          </cell>
          <cell r="L9">
            <v>347641000</v>
          </cell>
        </row>
        <row r="10">
          <cell r="A10">
            <v>44939</v>
          </cell>
          <cell r="B10">
            <v>56348873000</v>
          </cell>
          <cell r="C10">
            <v>117829000</v>
          </cell>
          <cell r="D10">
            <v>190757000</v>
          </cell>
          <cell r="E10">
            <v>45335151000</v>
          </cell>
          <cell r="F10">
            <v>633828000</v>
          </cell>
          <cell r="G10">
            <v>87218000</v>
          </cell>
          <cell r="H10">
            <v>273810000</v>
          </cell>
          <cell r="I10">
            <v>355979000</v>
          </cell>
          <cell r="J10">
            <v>94883000</v>
          </cell>
          <cell r="K10">
            <v>225250000</v>
          </cell>
          <cell r="L10">
            <v>303542000</v>
          </cell>
        </row>
        <row r="11">
          <cell r="A11">
            <v>44942</v>
          </cell>
          <cell r="B11">
            <v>5724052000</v>
          </cell>
          <cell r="C11">
            <v>82791000</v>
          </cell>
          <cell r="D11">
            <v>389186000</v>
          </cell>
          <cell r="E11">
            <v>33642268000</v>
          </cell>
          <cell r="F11">
            <v>1034928000</v>
          </cell>
          <cell r="G11">
            <v>84914000</v>
          </cell>
          <cell r="H11">
            <v>100296000</v>
          </cell>
          <cell r="I11">
            <v>352770000</v>
          </cell>
          <cell r="J11">
            <v>43112000</v>
          </cell>
          <cell r="K11">
            <v>226000000</v>
          </cell>
          <cell r="L11">
            <v>327060000</v>
          </cell>
        </row>
        <row r="12">
          <cell r="A12">
            <v>44943</v>
          </cell>
          <cell r="B12">
            <v>17266163000</v>
          </cell>
          <cell r="C12">
            <v>62643000</v>
          </cell>
          <cell r="D12">
            <v>843598000</v>
          </cell>
          <cell r="E12">
            <v>29542026000</v>
          </cell>
          <cell r="F12">
            <v>1372959000</v>
          </cell>
          <cell r="G12">
            <v>30969000</v>
          </cell>
          <cell r="H12">
            <v>79831000</v>
          </cell>
          <cell r="I12">
            <v>367677000</v>
          </cell>
          <cell r="J12">
            <v>89390000</v>
          </cell>
          <cell r="K12">
            <v>473054000</v>
          </cell>
          <cell r="L12">
            <v>295538000</v>
          </cell>
        </row>
        <row r="13">
          <cell r="A13">
            <v>44944</v>
          </cell>
          <cell r="B13">
            <v>3623209000</v>
          </cell>
          <cell r="C13">
            <v>318988000</v>
          </cell>
          <cell r="D13">
            <v>1035798000</v>
          </cell>
          <cell r="E13">
            <v>18077027000</v>
          </cell>
          <cell r="F13">
            <v>1721155000</v>
          </cell>
          <cell r="G13">
            <v>168891000</v>
          </cell>
          <cell r="H13">
            <v>135582000</v>
          </cell>
          <cell r="I13">
            <v>367070000</v>
          </cell>
          <cell r="J13">
            <v>44057000</v>
          </cell>
          <cell r="K13">
            <v>256300000</v>
          </cell>
          <cell r="L13">
            <v>353977000</v>
          </cell>
        </row>
        <row r="14">
          <cell r="A14">
            <v>44945</v>
          </cell>
          <cell r="B14">
            <v>9277082000</v>
          </cell>
          <cell r="C14">
            <v>425735000</v>
          </cell>
          <cell r="D14">
            <v>6928076000</v>
          </cell>
          <cell r="E14">
            <v>40582257000</v>
          </cell>
          <cell r="F14">
            <v>1281393000</v>
          </cell>
          <cell r="G14">
            <v>212307000</v>
          </cell>
          <cell r="H14">
            <v>6570000</v>
          </cell>
          <cell r="I14">
            <v>381411000</v>
          </cell>
          <cell r="J14">
            <v>17485000</v>
          </cell>
          <cell r="K14">
            <v>238000000</v>
          </cell>
          <cell r="L14">
            <v>231042000</v>
          </cell>
        </row>
        <row r="15">
          <cell r="A15">
            <v>44953</v>
          </cell>
          <cell r="B15">
            <v>24770329000</v>
          </cell>
          <cell r="C15">
            <v>167195000</v>
          </cell>
          <cell r="D15">
            <v>1259475000</v>
          </cell>
          <cell r="E15">
            <v>56557477000</v>
          </cell>
          <cell r="F15">
            <v>2056475000</v>
          </cell>
          <cell r="G15">
            <v>265448000</v>
          </cell>
          <cell r="H15">
            <v>226168000</v>
          </cell>
          <cell r="I15">
            <v>410509000</v>
          </cell>
          <cell r="J15">
            <v>269693000</v>
          </cell>
          <cell r="K15">
            <v>537536000</v>
          </cell>
          <cell r="L15">
            <v>331173000</v>
          </cell>
        </row>
        <row r="16">
          <cell r="A16">
            <v>44956</v>
          </cell>
          <cell r="B16">
            <v>9763664000</v>
          </cell>
          <cell r="C16">
            <v>599517000</v>
          </cell>
          <cell r="D16">
            <v>333844000</v>
          </cell>
          <cell r="E16">
            <v>313071467000</v>
          </cell>
          <cell r="F16">
            <v>2328709000</v>
          </cell>
          <cell r="G16">
            <v>130153000</v>
          </cell>
          <cell r="H16">
            <v>136011000</v>
          </cell>
          <cell r="I16">
            <v>391172000</v>
          </cell>
          <cell r="J16">
            <v>30630000</v>
          </cell>
          <cell r="K16">
            <v>236500000</v>
          </cell>
          <cell r="L16">
            <v>349516000</v>
          </cell>
        </row>
        <row r="17">
          <cell r="A17">
            <v>44957</v>
          </cell>
          <cell r="B17">
            <v>2617546000</v>
          </cell>
          <cell r="C17">
            <v>68652000</v>
          </cell>
          <cell r="D17">
            <v>7532053000</v>
          </cell>
          <cell r="E17">
            <v>42182110000</v>
          </cell>
          <cell r="F17">
            <v>1412233000</v>
          </cell>
          <cell r="G17">
            <v>67061000</v>
          </cell>
          <cell r="H17">
            <v>1297000</v>
          </cell>
          <cell r="I17">
            <v>362602000</v>
          </cell>
          <cell r="J17">
            <v>66498000</v>
          </cell>
          <cell r="K17">
            <v>241985000</v>
          </cell>
          <cell r="L17">
            <v>353054000</v>
          </cell>
        </row>
        <row r="18">
          <cell r="A18">
            <v>44958</v>
          </cell>
          <cell r="B18">
            <v>6512114000</v>
          </cell>
          <cell r="C18">
            <v>1007001000</v>
          </cell>
          <cell r="D18">
            <v>868473000</v>
          </cell>
          <cell r="E18">
            <v>20091543000</v>
          </cell>
          <cell r="F18">
            <v>2901256000</v>
          </cell>
          <cell r="G18">
            <v>205864000</v>
          </cell>
          <cell r="H18">
            <v>267445000</v>
          </cell>
          <cell r="I18">
            <v>415710000</v>
          </cell>
          <cell r="J18">
            <v>186978000</v>
          </cell>
          <cell r="K18">
            <v>494165000</v>
          </cell>
          <cell r="L18">
            <v>321139000</v>
          </cell>
        </row>
        <row r="19">
          <cell r="A19">
            <v>44959</v>
          </cell>
          <cell r="B19">
            <v>3202014000</v>
          </cell>
          <cell r="C19">
            <v>122298000</v>
          </cell>
          <cell r="D19">
            <v>4161039000</v>
          </cell>
          <cell r="E19">
            <v>41586059000</v>
          </cell>
          <cell r="F19">
            <v>1115498000</v>
          </cell>
          <cell r="G19">
            <v>92941000</v>
          </cell>
          <cell r="H19">
            <v>115330000</v>
          </cell>
          <cell r="I19">
            <v>391001000</v>
          </cell>
          <cell r="J19">
            <v>65883000</v>
          </cell>
          <cell r="K19">
            <v>526164000</v>
          </cell>
          <cell r="L19">
            <v>339729000</v>
          </cell>
        </row>
        <row r="20">
          <cell r="A20">
            <v>44960</v>
          </cell>
          <cell r="B20">
            <v>2419659000</v>
          </cell>
          <cell r="C20">
            <v>372006000</v>
          </cell>
          <cell r="D20">
            <v>7561977000</v>
          </cell>
          <cell r="E20">
            <v>21419249000</v>
          </cell>
          <cell r="F20">
            <v>893267000</v>
          </cell>
          <cell r="G20">
            <v>71303000</v>
          </cell>
          <cell r="H20">
            <v>23022000</v>
          </cell>
          <cell r="I20">
            <v>360684000</v>
          </cell>
          <cell r="J20">
            <v>16182000</v>
          </cell>
          <cell r="K20">
            <v>459000000</v>
          </cell>
          <cell r="L20">
            <v>215552000</v>
          </cell>
        </row>
        <row r="21">
          <cell r="A21">
            <v>44963</v>
          </cell>
          <cell r="B21">
            <v>3775495000</v>
          </cell>
          <cell r="C21">
            <v>146416000</v>
          </cell>
          <cell r="D21">
            <v>2506170000</v>
          </cell>
          <cell r="E21">
            <v>37524508000</v>
          </cell>
          <cell r="F21">
            <v>1364738000</v>
          </cell>
          <cell r="G21">
            <v>243497000</v>
          </cell>
          <cell r="H21">
            <v>189613000</v>
          </cell>
          <cell r="I21">
            <v>388588000</v>
          </cell>
          <cell r="J21">
            <v>193104000</v>
          </cell>
          <cell r="K21">
            <v>229153000</v>
          </cell>
          <cell r="L21">
            <v>248902000</v>
          </cell>
        </row>
        <row r="22">
          <cell r="A22">
            <v>44964</v>
          </cell>
          <cell r="B22">
            <v>47260100000</v>
          </cell>
          <cell r="C22">
            <v>37342000</v>
          </cell>
          <cell r="D22">
            <v>222510000</v>
          </cell>
          <cell r="E22">
            <v>16041986000</v>
          </cell>
          <cell r="F22">
            <v>1386604000</v>
          </cell>
          <cell r="G22">
            <v>146611000</v>
          </cell>
          <cell r="H22">
            <v>151334000</v>
          </cell>
          <cell r="I22">
            <v>374209000</v>
          </cell>
          <cell r="J22">
            <v>21046000</v>
          </cell>
          <cell r="K22">
            <v>459637000</v>
          </cell>
          <cell r="L22">
            <v>303612000</v>
          </cell>
        </row>
        <row r="23">
          <cell r="A23">
            <v>44965</v>
          </cell>
          <cell r="B23">
            <v>6976986000</v>
          </cell>
          <cell r="C23">
            <v>86710000</v>
          </cell>
          <cell r="D23">
            <v>306869000</v>
          </cell>
          <cell r="E23">
            <v>15200613000</v>
          </cell>
          <cell r="F23">
            <v>987569000</v>
          </cell>
          <cell r="G23">
            <v>33263000</v>
          </cell>
          <cell r="H23">
            <v>243021000</v>
          </cell>
          <cell r="I23">
            <v>379681000</v>
          </cell>
          <cell r="J23">
            <v>48241000</v>
          </cell>
          <cell r="K23">
            <v>459507000</v>
          </cell>
          <cell r="L23">
            <v>357462000</v>
          </cell>
        </row>
        <row r="24">
          <cell r="A24">
            <v>44966</v>
          </cell>
          <cell r="B24">
            <v>3062839000</v>
          </cell>
          <cell r="C24">
            <v>115837000</v>
          </cell>
          <cell r="D24">
            <v>135171000</v>
          </cell>
          <cell r="E24">
            <v>9183606000</v>
          </cell>
          <cell r="F24">
            <v>1252583000</v>
          </cell>
          <cell r="G24">
            <v>49155000</v>
          </cell>
          <cell r="H24">
            <v>189050000</v>
          </cell>
          <cell r="I24">
            <v>349886000</v>
          </cell>
          <cell r="J24">
            <v>77027000</v>
          </cell>
          <cell r="K24">
            <v>467652000</v>
          </cell>
          <cell r="L24">
            <v>292417000</v>
          </cell>
        </row>
        <row r="25">
          <cell r="A25">
            <v>44967</v>
          </cell>
          <cell r="B25">
            <v>9880649000</v>
          </cell>
          <cell r="C25">
            <v>77326000</v>
          </cell>
          <cell r="D25">
            <v>230754000</v>
          </cell>
          <cell r="E25">
            <v>18812654000</v>
          </cell>
          <cell r="F25">
            <v>1547581000</v>
          </cell>
          <cell r="G25">
            <v>115695000</v>
          </cell>
          <cell r="H25">
            <v>111102000</v>
          </cell>
          <cell r="I25">
            <v>362777000</v>
          </cell>
          <cell r="J25">
            <v>23766000</v>
          </cell>
          <cell r="K25">
            <v>455230000</v>
          </cell>
          <cell r="L25">
            <v>161423000</v>
          </cell>
        </row>
        <row r="26">
          <cell r="A26">
            <v>44970</v>
          </cell>
          <cell r="B26">
            <v>5969646000</v>
          </cell>
          <cell r="C26">
            <v>110563000</v>
          </cell>
          <cell r="D26">
            <v>6474310000</v>
          </cell>
          <cell r="E26">
            <v>15318729000</v>
          </cell>
          <cell r="F26">
            <v>1541716000</v>
          </cell>
          <cell r="G26">
            <v>73244000</v>
          </cell>
          <cell r="H26">
            <v>138453000</v>
          </cell>
          <cell r="I26">
            <v>357075000</v>
          </cell>
          <cell r="J26">
            <v>214911000</v>
          </cell>
          <cell r="K26">
            <v>474422000</v>
          </cell>
          <cell r="L26">
            <v>255972000</v>
          </cell>
        </row>
        <row r="27">
          <cell r="A27">
            <v>44971</v>
          </cell>
          <cell r="B27">
            <v>5335272000</v>
          </cell>
          <cell r="C27">
            <v>81310000</v>
          </cell>
          <cell r="D27">
            <v>226160000</v>
          </cell>
          <cell r="E27">
            <v>26617676000</v>
          </cell>
          <cell r="F27">
            <v>1069127000</v>
          </cell>
          <cell r="G27">
            <v>182538000</v>
          </cell>
          <cell r="H27">
            <v>196679000</v>
          </cell>
          <cell r="I27">
            <v>343067000</v>
          </cell>
          <cell r="J27">
            <v>14390000</v>
          </cell>
          <cell r="K27">
            <v>352400000</v>
          </cell>
          <cell r="L27">
            <v>252265000</v>
          </cell>
        </row>
        <row r="28">
          <cell r="A28">
            <v>44972</v>
          </cell>
          <cell r="B28">
            <v>39116856000</v>
          </cell>
          <cell r="C28">
            <v>216586000</v>
          </cell>
          <cell r="D28">
            <v>382075000</v>
          </cell>
          <cell r="E28">
            <v>25577636000</v>
          </cell>
          <cell r="F28">
            <v>967915000</v>
          </cell>
          <cell r="G28">
            <v>79948000</v>
          </cell>
          <cell r="H28">
            <v>132717000</v>
          </cell>
          <cell r="I28">
            <v>379806000</v>
          </cell>
          <cell r="J28">
            <v>30629000</v>
          </cell>
          <cell r="K28">
            <v>459761000</v>
          </cell>
          <cell r="L28">
            <v>304752000</v>
          </cell>
        </row>
        <row r="29">
          <cell r="A29">
            <v>44973</v>
          </cell>
          <cell r="B29">
            <v>15811017000</v>
          </cell>
          <cell r="C29">
            <v>190774000</v>
          </cell>
          <cell r="D29">
            <v>752205000</v>
          </cell>
          <cell r="E29">
            <v>31135642000</v>
          </cell>
          <cell r="F29">
            <v>1430307000</v>
          </cell>
          <cell r="G29">
            <v>84066000</v>
          </cell>
          <cell r="H29">
            <v>111124000</v>
          </cell>
          <cell r="I29">
            <v>341179000</v>
          </cell>
          <cell r="J29">
            <v>1610000</v>
          </cell>
          <cell r="K29">
            <v>236436000</v>
          </cell>
          <cell r="L29">
            <v>203573000</v>
          </cell>
        </row>
        <row r="30">
          <cell r="A30">
            <v>44974</v>
          </cell>
          <cell r="B30">
            <v>7669015000</v>
          </cell>
          <cell r="C30">
            <v>170167000</v>
          </cell>
          <cell r="D30">
            <v>715830000</v>
          </cell>
          <cell r="E30">
            <v>26521043000</v>
          </cell>
          <cell r="F30">
            <v>774733000</v>
          </cell>
          <cell r="G30">
            <v>175965000</v>
          </cell>
          <cell r="H30">
            <v>39178000</v>
          </cell>
          <cell r="I30">
            <v>365493000</v>
          </cell>
          <cell r="J30">
            <v>15470000</v>
          </cell>
          <cell r="K30">
            <v>247667000</v>
          </cell>
          <cell r="L30">
            <v>255706000</v>
          </cell>
        </row>
        <row r="31">
          <cell r="A31">
            <v>44977</v>
          </cell>
          <cell r="B31">
            <v>3618692000</v>
          </cell>
          <cell r="C31">
            <v>802336000</v>
          </cell>
          <cell r="D31">
            <v>5475382000</v>
          </cell>
          <cell r="E31">
            <v>69856744000</v>
          </cell>
          <cell r="F31">
            <v>1264769000</v>
          </cell>
          <cell r="G31">
            <v>126292000</v>
          </cell>
          <cell r="H31">
            <v>254899000</v>
          </cell>
          <cell r="I31">
            <v>373689000</v>
          </cell>
          <cell r="J31">
            <v>65717000</v>
          </cell>
          <cell r="K31">
            <v>458942000</v>
          </cell>
          <cell r="L31">
            <v>515593000</v>
          </cell>
        </row>
        <row r="32">
          <cell r="A32">
            <v>44978</v>
          </cell>
          <cell r="B32">
            <v>3930534000</v>
          </cell>
          <cell r="C32">
            <v>165583000</v>
          </cell>
          <cell r="D32">
            <v>4024918000</v>
          </cell>
          <cell r="E32">
            <v>86532083000</v>
          </cell>
          <cell r="F32">
            <v>1367186000</v>
          </cell>
          <cell r="G32">
            <v>254517000</v>
          </cell>
          <cell r="H32">
            <v>7702000</v>
          </cell>
          <cell r="I32">
            <v>14767233000</v>
          </cell>
          <cell r="J32">
            <v>56803000</v>
          </cell>
          <cell r="K32">
            <v>231992000</v>
          </cell>
          <cell r="L32">
            <v>284044000</v>
          </cell>
        </row>
        <row r="33">
          <cell r="A33">
            <v>44979</v>
          </cell>
          <cell r="B33">
            <v>11037800000</v>
          </cell>
          <cell r="C33">
            <v>293817000</v>
          </cell>
          <cell r="D33">
            <v>231195000</v>
          </cell>
          <cell r="E33">
            <v>33449781000</v>
          </cell>
          <cell r="F33">
            <v>2095541000</v>
          </cell>
          <cell r="G33">
            <v>84154000</v>
          </cell>
          <cell r="H33">
            <v>167794000</v>
          </cell>
          <cell r="I33">
            <v>359482000</v>
          </cell>
          <cell r="J33">
            <v>100502000</v>
          </cell>
          <cell r="K33">
            <v>228103000</v>
          </cell>
          <cell r="L33">
            <v>377415000</v>
          </cell>
        </row>
        <row r="34">
          <cell r="A34">
            <v>44980</v>
          </cell>
          <cell r="B34">
            <v>10768291000</v>
          </cell>
          <cell r="C34">
            <v>205167000</v>
          </cell>
          <cell r="D34">
            <v>6409702000</v>
          </cell>
          <cell r="E34">
            <v>58824302000</v>
          </cell>
          <cell r="F34">
            <v>1639129000</v>
          </cell>
          <cell r="G34">
            <v>95951000</v>
          </cell>
          <cell r="H34">
            <v>32994000</v>
          </cell>
          <cell r="I34">
            <v>13906806000</v>
          </cell>
          <cell r="J34">
            <v>99193000</v>
          </cell>
          <cell r="K34">
            <v>439500000</v>
          </cell>
          <cell r="L34">
            <v>347369000</v>
          </cell>
        </row>
        <row r="35">
          <cell r="A35">
            <v>44981</v>
          </cell>
          <cell r="B35">
            <v>2356127000</v>
          </cell>
          <cell r="C35">
            <v>59599000</v>
          </cell>
          <cell r="D35">
            <v>3238855000</v>
          </cell>
          <cell r="E35">
            <v>15503903000</v>
          </cell>
          <cell r="F35">
            <v>1707177000</v>
          </cell>
          <cell r="G35">
            <v>121696000</v>
          </cell>
          <cell r="H35">
            <v>113371000</v>
          </cell>
          <cell r="I35">
            <v>59526331000</v>
          </cell>
          <cell r="J35">
            <v>41236000</v>
          </cell>
          <cell r="K35">
            <v>442125000</v>
          </cell>
          <cell r="L35">
            <v>418288000</v>
          </cell>
        </row>
        <row r="36">
          <cell r="A36">
            <v>44984</v>
          </cell>
          <cell r="B36">
            <v>6219361000</v>
          </cell>
          <cell r="C36">
            <v>303818000</v>
          </cell>
          <cell r="D36">
            <v>17259895000</v>
          </cell>
          <cell r="E36">
            <v>210561034000</v>
          </cell>
          <cell r="F36">
            <v>1454302000</v>
          </cell>
          <cell r="G36">
            <v>115639000</v>
          </cell>
          <cell r="H36">
            <v>193711000</v>
          </cell>
          <cell r="I36">
            <v>31382274000</v>
          </cell>
          <cell r="J36">
            <v>55175000</v>
          </cell>
          <cell r="K36">
            <v>429000000</v>
          </cell>
          <cell r="L36">
            <v>232924000</v>
          </cell>
        </row>
        <row r="37">
          <cell r="A37">
            <v>44985</v>
          </cell>
          <cell r="B37">
            <v>9160713000</v>
          </cell>
          <cell r="C37">
            <v>288847000</v>
          </cell>
          <cell r="D37">
            <v>184399000</v>
          </cell>
          <cell r="E37">
            <v>14483594000</v>
          </cell>
          <cell r="F37">
            <v>1133933000</v>
          </cell>
          <cell r="G37">
            <v>45159000</v>
          </cell>
          <cell r="H37">
            <v>44329000</v>
          </cell>
          <cell r="I37">
            <v>361368000</v>
          </cell>
          <cell r="J37">
            <v>59085000</v>
          </cell>
          <cell r="K37">
            <v>247998000</v>
          </cell>
          <cell r="L37">
            <v>209145000</v>
          </cell>
        </row>
        <row r="38">
          <cell r="A38">
            <v>44986</v>
          </cell>
          <cell r="B38">
            <v>9245867000</v>
          </cell>
          <cell r="C38">
            <v>138801000</v>
          </cell>
          <cell r="D38">
            <v>1456881000</v>
          </cell>
          <cell r="E38">
            <v>23580261000</v>
          </cell>
          <cell r="F38">
            <v>890337000</v>
          </cell>
          <cell r="G38">
            <v>187950000</v>
          </cell>
          <cell r="H38">
            <v>161768000</v>
          </cell>
          <cell r="I38">
            <v>335274000</v>
          </cell>
          <cell r="J38">
            <v>32690000</v>
          </cell>
          <cell r="K38">
            <v>471840000</v>
          </cell>
          <cell r="L38">
            <v>117877000</v>
          </cell>
        </row>
        <row r="39">
          <cell r="A39">
            <v>44987</v>
          </cell>
          <cell r="B39">
            <v>9070375000</v>
          </cell>
          <cell r="C39">
            <v>77995000</v>
          </cell>
          <cell r="D39">
            <v>7842658000</v>
          </cell>
          <cell r="E39">
            <v>53079647000</v>
          </cell>
          <cell r="F39">
            <v>1062817000</v>
          </cell>
          <cell r="G39">
            <v>59549000</v>
          </cell>
          <cell r="H39">
            <v>1215000</v>
          </cell>
          <cell r="I39">
            <v>355899000</v>
          </cell>
          <cell r="J39">
            <v>11158000</v>
          </cell>
          <cell r="K39">
            <v>439377000</v>
          </cell>
          <cell r="L39">
            <v>69169000</v>
          </cell>
        </row>
        <row r="40">
          <cell r="A40">
            <v>44988</v>
          </cell>
          <cell r="B40">
            <v>1325545000</v>
          </cell>
          <cell r="C40">
            <v>124932000</v>
          </cell>
          <cell r="D40">
            <v>68476000</v>
          </cell>
          <cell r="E40">
            <v>19004709000</v>
          </cell>
          <cell r="F40">
            <v>1158994000</v>
          </cell>
          <cell r="G40">
            <v>56666000</v>
          </cell>
          <cell r="H40">
            <v>58104000</v>
          </cell>
          <cell r="I40">
            <v>169273000</v>
          </cell>
          <cell r="J40">
            <v>29978000</v>
          </cell>
          <cell r="K40">
            <v>220630000</v>
          </cell>
          <cell r="L40">
            <v>172145000</v>
          </cell>
        </row>
        <row r="41">
          <cell r="A41">
            <v>44991</v>
          </cell>
          <cell r="B41">
            <v>2473759000</v>
          </cell>
          <cell r="C41">
            <v>232178000</v>
          </cell>
          <cell r="D41">
            <v>599092000</v>
          </cell>
          <cell r="E41">
            <v>20698631000</v>
          </cell>
          <cell r="F41">
            <v>1205029000</v>
          </cell>
          <cell r="G41">
            <v>220288000</v>
          </cell>
          <cell r="H41">
            <v>221993000</v>
          </cell>
          <cell r="I41">
            <v>366308000</v>
          </cell>
          <cell r="J41">
            <v>67417000</v>
          </cell>
          <cell r="K41">
            <v>222264000</v>
          </cell>
          <cell r="L41">
            <v>110365000</v>
          </cell>
        </row>
        <row r="42">
          <cell r="A42">
            <v>44992</v>
          </cell>
          <cell r="B42">
            <v>18914736000</v>
          </cell>
          <cell r="C42">
            <v>25799000</v>
          </cell>
          <cell r="D42">
            <v>9704218000</v>
          </cell>
          <cell r="E42">
            <v>19711393000</v>
          </cell>
          <cell r="F42">
            <v>650980000</v>
          </cell>
          <cell r="G42">
            <v>31231000</v>
          </cell>
          <cell r="H42">
            <v>50600000</v>
          </cell>
          <cell r="I42">
            <v>369108000</v>
          </cell>
          <cell r="J42">
            <v>33649000</v>
          </cell>
          <cell r="K42">
            <v>439751000</v>
          </cell>
          <cell r="L42">
            <v>157267000</v>
          </cell>
        </row>
        <row r="43">
          <cell r="A43">
            <v>44993</v>
          </cell>
          <cell r="B43">
            <v>25165149000</v>
          </cell>
          <cell r="C43">
            <v>76034000</v>
          </cell>
          <cell r="D43">
            <v>352494000</v>
          </cell>
          <cell r="E43">
            <v>12479000000</v>
          </cell>
          <cell r="F43">
            <v>1216164000</v>
          </cell>
          <cell r="G43">
            <v>75658000</v>
          </cell>
          <cell r="H43">
            <v>126420000</v>
          </cell>
          <cell r="I43">
            <v>180225000</v>
          </cell>
          <cell r="J43">
            <v>82475000</v>
          </cell>
          <cell r="K43">
            <v>234060000</v>
          </cell>
          <cell r="L43">
            <v>228064000</v>
          </cell>
        </row>
        <row r="44">
          <cell r="A44">
            <v>44994</v>
          </cell>
          <cell r="B44">
            <v>38889509000</v>
          </cell>
          <cell r="C44">
            <v>245372000</v>
          </cell>
          <cell r="D44">
            <v>2189946000</v>
          </cell>
          <cell r="E44">
            <v>39322851000</v>
          </cell>
          <cell r="F44">
            <v>799034000</v>
          </cell>
          <cell r="G44">
            <v>135390000</v>
          </cell>
          <cell r="H44">
            <v>127056000</v>
          </cell>
          <cell r="I44">
            <v>347862000</v>
          </cell>
          <cell r="J44">
            <v>50371000</v>
          </cell>
          <cell r="K44">
            <v>456819000</v>
          </cell>
          <cell r="L44">
            <v>176392000</v>
          </cell>
        </row>
        <row r="45">
          <cell r="A45">
            <v>44995</v>
          </cell>
          <cell r="B45">
            <v>39807010000</v>
          </cell>
          <cell r="C45">
            <v>105719000</v>
          </cell>
          <cell r="D45">
            <v>1031653000</v>
          </cell>
          <cell r="E45">
            <v>35053286000</v>
          </cell>
          <cell r="F45">
            <v>912025000</v>
          </cell>
          <cell r="G45">
            <v>138777000</v>
          </cell>
          <cell r="I45">
            <v>357870000</v>
          </cell>
          <cell r="J45">
            <v>17801000</v>
          </cell>
          <cell r="K45">
            <v>474446000</v>
          </cell>
          <cell r="L45">
            <v>134566000</v>
          </cell>
        </row>
        <row r="46">
          <cell r="A46">
            <v>44998</v>
          </cell>
          <cell r="B46">
            <v>10922298000</v>
          </cell>
          <cell r="C46">
            <v>192935000</v>
          </cell>
          <cell r="D46">
            <v>1039505000</v>
          </cell>
          <cell r="E46">
            <v>37178113000</v>
          </cell>
          <cell r="F46">
            <v>959298000</v>
          </cell>
          <cell r="G46">
            <v>278974000</v>
          </cell>
          <cell r="H46">
            <v>44483000</v>
          </cell>
          <cell r="I46">
            <v>180781000</v>
          </cell>
          <cell r="J46">
            <v>171047000</v>
          </cell>
          <cell r="K46">
            <v>263814000</v>
          </cell>
          <cell r="L46">
            <v>121631000</v>
          </cell>
        </row>
        <row r="47">
          <cell r="A47">
            <v>44999</v>
          </cell>
          <cell r="B47">
            <v>4196209000</v>
          </cell>
          <cell r="C47">
            <v>30129000</v>
          </cell>
          <cell r="D47">
            <v>154397000</v>
          </cell>
          <cell r="E47">
            <v>19233480000</v>
          </cell>
          <cell r="F47">
            <v>1253892000</v>
          </cell>
          <cell r="G47">
            <v>32046000</v>
          </cell>
          <cell r="H47">
            <v>77893000</v>
          </cell>
          <cell r="I47">
            <v>341882000</v>
          </cell>
          <cell r="J47">
            <v>277236000</v>
          </cell>
          <cell r="K47">
            <v>223250000</v>
          </cell>
          <cell r="L47">
            <v>50157000</v>
          </cell>
        </row>
        <row r="48">
          <cell r="A48">
            <v>45000</v>
          </cell>
          <cell r="B48">
            <v>13749410000</v>
          </cell>
          <cell r="C48">
            <v>348621000</v>
          </cell>
          <cell r="D48">
            <v>1452304000</v>
          </cell>
          <cell r="E48">
            <v>16675969000</v>
          </cell>
          <cell r="F48">
            <v>707274000</v>
          </cell>
          <cell r="G48">
            <v>146345000</v>
          </cell>
          <cell r="H48">
            <v>242435000</v>
          </cell>
          <cell r="I48">
            <v>391638000</v>
          </cell>
          <cell r="J48">
            <v>43733000</v>
          </cell>
          <cell r="K48">
            <v>228000000</v>
          </cell>
          <cell r="L48">
            <v>209099000</v>
          </cell>
        </row>
        <row r="49">
          <cell r="A49">
            <v>45001</v>
          </cell>
          <cell r="B49">
            <v>12190741000</v>
          </cell>
          <cell r="C49">
            <v>102996000</v>
          </cell>
          <cell r="D49">
            <v>879131000</v>
          </cell>
          <cell r="E49">
            <v>131976238000</v>
          </cell>
          <cell r="F49">
            <v>1571271000</v>
          </cell>
          <cell r="G49">
            <v>99730000</v>
          </cell>
          <cell r="H49">
            <v>107175000</v>
          </cell>
          <cell r="I49">
            <v>349771000</v>
          </cell>
          <cell r="J49">
            <v>47255000</v>
          </cell>
          <cell r="K49">
            <v>226500000</v>
          </cell>
          <cell r="L49">
            <v>98644000</v>
          </cell>
        </row>
        <row r="50">
          <cell r="A50">
            <v>45002</v>
          </cell>
          <cell r="B50">
            <v>4641851000</v>
          </cell>
          <cell r="C50">
            <v>100955000</v>
          </cell>
          <cell r="D50">
            <v>308458000</v>
          </cell>
          <cell r="E50">
            <v>6817439000</v>
          </cell>
          <cell r="F50">
            <v>690136000</v>
          </cell>
          <cell r="G50">
            <v>165376000</v>
          </cell>
          <cell r="H50">
            <v>143808000</v>
          </cell>
          <cell r="I50">
            <v>366382000</v>
          </cell>
          <cell r="J50">
            <v>9582000</v>
          </cell>
          <cell r="K50">
            <v>450500000</v>
          </cell>
          <cell r="L50">
            <v>113294000</v>
          </cell>
        </row>
        <row r="51">
          <cell r="A51">
            <v>45005</v>
          </cell>
          <cell r="B51">
            <v>18680919000</v>
          </cell>
          <cell r="C51">
            <v>199926000</v>
          </cell>
          <cell r="D51">
            <v>608506000</v>
          </cell>
          <cell r="E51">
            <v>37288899000</v>
          </cell>
          <cell r="F51">
            <v>1767420000</v>
          </cell>
          <cell r="G51">
            <v>729018000</v>
          </cell>
          <cell r="H51">
            <v>147998000</v>
          </cell>
          <cell r="I51">
            <v>360988000</v>
          </cell>
          <cell r="J51">
            <v>38705000</v>
          </cell>
          <cell r="K51">
            <v>229665000</v>
          </cell>
          <cell r="L51">
            <v>77291000</v>
          </cell>
        </row>
        <row r="52">
          <cell r="A52">
            <v>45006</v>
          </cell>
          <cell r="B52">
            <v>5744864000</v>
          </cell>
          <cell r="C52">
            <v>12368000</v>
          </cell>
          <cell r="D52">
            <v>418089000</v>
          </cell>
          <cell r="E52">
            <v>9364500000</v>
          </cell>
          <cell r="F52">
            <v>663054000</v>
          </cell>
          <cell r="G52">
            <v>74324000</v>
          </cell>
          <cell r="H52">
            <v>22934000</v>
          </cell>
          <cell r="I52">
            <v>345158000</v>
          </cell>
          <cell r="J52">
            <v>75779000</v>
          </cell>
          <cell r="K52">
            <v>224855000</v>
          </cell>
          <cell r="L52">
            <v>47194000</v>
          </cell>
        </row>
        <row r="53">
          <cell r="A53">
            <v>45007</v>
          </cell>
          <cell r="B53">
            <v>7411710000</v>
          </cell>
          <cell r="C53">
            <v>90201000</v>
          </cell>
          <cell r="D53">
            <v>1603920000</v>
          </cell>
          <cell r="E53">
            <v>12965646000</v>
          </cell>
          <cell r="F53">
            <v>522600000</v>
          </cell>
          <cell r="G53">
            <v>12695000</v>
          </cell>
          <cell r="H53">
            <v>6084000</v>
          </cell>
          <cell r="I53">
            <v>340350000</v>
          </cell>
          <cell r="J53">
            <v>2392000</v>
          </cell>
          <cell r="K53">
            <v>229215000</v>
          </cell>
          <cell r="L53">
            <v>173264000</v>
          </cell>
        </row>
        <row r="54">
          <cell r="A54">
            <v>45008</v>
          </cell>
          <cell r="B54">
            <v>5419092000</v>
          </cell>
          <cell r="C54">
            <v>123022000</v>
          </cell>
          <cell r="D54">
            <v>550219000</v>
          </cell>
          <cell r="E54">
            <v>42022115000</v>
          </cell>
          <cell r="F54">
            <v>702076000</v>
          </cell>
          <cell r="G54">
            <v>25476000</v>
          </cell>
          <cell r="H54">
            <v>8615000</v>
          </cell>
          <cell r="I54">
            <v>175602000</v>
          </cell>
          <cell r="J54">
            <v>22170000</v>
          </cell>
          <cell r="K54">
            <v>222500000</v>
          </cell>
          <cell r="L54">
            <v>123720000</v>
          </cell>
        </row>
        <row r="55">
          <cell r="A55">
            <v>45009</v>
          </cell>
          <cell r="B55">
            <v>4912251000</v>
          </cell>
          <cell r="C55">
            <v>96955000</v>
          </cell>
          <cell r="D55">
            <v>346991000</v>
          </cell>
          <cell r="E55">
            <v>9225471000</v>
          </cell>
          <cell r="F55">
            <v>431060000</v>
          </cell>
          <cell r="G55">
            <v>170038000</v>
          </cell>
          <cell r="H55">
            <v>413733000</v>
          </cell>
          <cell r="I55">
            <v>55715000</v>
          </cell>
          <cell r="J55">
            <v>123320000</v>
          </cell>
          <cell r="L55">
            <v>148998000</v>
          </cell>
        </row>
        <row r="56">
          <cell r="A56">
            <v>45012</v>
          </cell>
          <cell r="B56">
            <v>6408000000</v>
          </cell>
          <cell r="C56">
            <v>58000000</v>
          </cell>
          <cell r="D56">
            <v>290000000</v>
          </cell>
          <cell r="E56">
            <v>2164000000</v>
          </cell>
          <cell r="F56">
            <v>1306000000</v>
          </cell>
          <cell r="G56">
            <v>28000000</v>
          </cell>
          <cell r="I56">
            <v>363000000</v>
          </cell>
          <cell r="J56">
            <v>8000000</v>
          </cell>
          <cell r="K56">
            <v>465000000</v>
          </cell>
          <cell r="L56">
            <v>124000000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A57">
            <v>45013</v>
          </cell>
          <cell r="B57">
            <v>7864180000</v>
          </cell>
          <cell r="C57">
            <v>103718000</v>
          </cell>
          <cell r="D57">
            <v>867734000</v>
          </cell>
          <cell r="E57">
            <v>23193767000</v>
          </cell>
          <cell r="F57">
            <v>1046573000</v>
          </cell>
          <cell r="G57">
            <v>167958000</v>
          </cell>
          <cell r="H57">
            <v>108842000</v>
          </cell>
          <cell r="I57">
            <v>370515000</v>
          </cell>
          <cell r="J57">
            <v>66488000</v>
          </cell>
          <cell r="K57">
            <v>248690000</v>
          </cell>
          <cell r="L57">
            <v>161325000</v>
          </cell>
        </row>
        <row r="58">
          <cell r="A58">
            <v>45014</v>
          </cell>
          <cell r="B58">
            <v>13817981000</v>
          </cell>
          <cell r="C58">
            <v>96161000</v>
          </cell>
          <cell r="D58">
            <v>225277000</v>
          </cell>
          <cell r="E58">
            <v>4507700000</v>
          </cell>
          <cell r="F58">
            <v>972121000</v>
          </cell>
          <cell r="G58">
            <v>141694000</v>
          </cell>
          <cell r="H58">
            <v>170067000</v>
          </cell>
          <cell r="I58">
            <v>349693000</v>
          </cell>
          <cell r="J58">
            <v>20247000</v>
          </cell>
          <cell r="K58">
            <v>229250000</v>
          </cell>
          <cell r="L58">
            <v>67784000</v>
          </cell>
        </row>
        <row r="59">
          <cell r="A59">
            <v>45015</v>
          </cell>
          <cell r="B59">
            <v>3990119000</v>
          </cell>
          <cell r="C59">
            <v>331256000</v>
          </cell>
          <cell r="D59">
            <v>207205000</v>
          </cell>
          <cell r="E59">
            <v>33481458000</v>
          </cell>
          <cell r="F59">
            <v>854651000</v>
          </cell>
          <cell r="G59">
            <v>164029000</v>
          </cell>
          <cell r="H59">
            <v>132458000</v>
          </cell>
          <cell r="I59">
            <v>382946000</v>
          </cell>
          <cell r="J59">
            <v>220623000</v>
          </cell>
          <cell r="K59">
            <v>465000000</v>
          </cell>
          <cell r="L59">
            <v>87872000</v>
          </cell>
        </row>
        <row r="60">
          <cell r="A60">
            <v>45016</v>
          </cell>
          <cell r="B60">
            <v>5781000000</v>
          </cell>
          <cell r="C60">
            <v>68000000</v>
          </cell>
          <cell r="D60">
            <v>364000000</v>
          </cell>
          <cell r="E60">
            <v>31546000000</v>
          </cell>
          <cell r="F60">
            <v>726000000</v>
          </cell>
          <cell r="G60">
            <v>85000000</v>
          </cell>
          <cell r="I60">
            <v>357000000</v>
          </cell>
          <cell r="J60">
            <v>57000000</v>
          </cell>
          <cell r="K60">
            <v>486000000</v>
          </cell>
          <cell r="L60">
            <v>151000000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A61">
            <v>45019</v>
          </cell>
          <cell r="B61">
            <v>27884821000</v>
          </cell>
          <cell r="C61">
            <v>128936000</v>
          </cell>
          <cell r="D61">
            <v>7061216000</v>
          </cell>
          <cell r="E61">
            <v>38536427000</v>
          </cell>
          <cell r="F61">
            <v>1181981000</v>
          </cell>
          <cell r="G61">
            <v>171713000</v>
          </cell>
          <cell r="H61">
            <v>201209000</v>
          </cell>
          <cell r="I61">
            <v>377919000</v>
          </cell>
          <cell r="J61">
            <v>207718000</v>
          </cell>
          <cell r="K61">
            <v>468500000</v>
          </cell>
          <cell r="L61">
            <v>152557000</v>
          </cell>
        </row>
        <row r="62">
          <cell r="A62">
            <v>45020</v>
          </cell>
          <cell r="B62">
            <v>33290039000</v>
          </cell>
          <cell r="C62">
            <v>129036000</v>
          </cell>
          <cell r="D62">
            <v>1446825000</v>
          </cell>
          <cell r="E62">
            <v>71893024000</v>
          </cell>
          <cell r="F62">
            <v>945120000</v>
          </cell>
          <cell r="G62">
            <v>234743000</v>
          </cell>
          <cell r="H62">
            <v>88654000</v>
          </cell>
          <cell r="I62">
            <v>184038000</v>
          </cell>
          <cell r="J62">
            <v>135646000</v>
          </cell>
          <cell r="K62">
            <v>479881000</v>
          </cell>
          <cell r="L62">
            <v>124376000</v>
          </cell>
        </row>
        <row r="63">
          <cell r="A63">
            <v>45021</v>
          </cell>
          <cell r="B63">
            <v>4619540000</v>
          </cell>
          <cell r="C63">
            <v>230859000</v>
          </cell>
          <cell r="D63">
            <v>1632857000</v>
          </cell>
          <cell r="E63">
            <v>14507802000</v>
          </cell>
          <cell r="F63">
            <v>840338000</v>
          </cell>
          <cell r="G63">
            <v>131880000</v>
          </cell>
          <cell r="H63">
            <v>11494000</v>
          </cell>
          <cell r="I63">
            <v>177413000</v>
          </cell>
          <cell r="J63">
            <v>199798000</v>
          </cell>
          <cell r="K63">
            <v>244520000</v>
          </cell>
          <cell r="L63">
            <v>169754000</v>
          </cell>
        </row>
        <row r="64">
          <cell r="A64">
            <v>45022</v>
          </cell>
          <cell r="B64">
            <v>6851879000</v>
          </cell>
          <cell r="C64">
            <v>283910000</v>
          </cell>
          <cell r="D64">
            <v>387149000</v>
          </cell>
          <cell r="E64">
            <v>38549935000</v>
          </cell>
          <cell r="F64">
            <v>1911410000</v>
          </cell>
          <cell r="G64">
            <v>56191000</v>
          </cell>
          <cell r="H64">
            <v>454482000</v>
          </cell>
          <cell r="I64">
            <v>373205000</v>
          </cell>
          <cell r="J64">
            <v>78392000</v>
          </cell>
          <cell r="K64">
            <v>482556000</v>
          </cell>
          <cell r="L64">
            <v>118751000</v>
          </cell>
        </row>
        <row r="65">
          <cell r="A65">
            <v>45023</v>
          </cell>
          <cell r="B65">
            <v>6135994000</v>
          </cell>
          <cell r="C65">
            <v>216466000</v>
          </cell>
          <cell r="D65">
            <v>2156769000</v>
          </cell>
          <cell r="E65">
            <v>25396676000</v>
          </cell>
          <cell r="F65">
            <v>969647000</v>
          </cell>
          <cell r="G65">
            <v>255364000</v>
          </cell>
          <cell r="H65">
            <v>16557000</v>
          </cell>
          <cell r="I65">
            <v>371606000</v>
          </cell>
          <cell r="J65">
            <v>36643000</v>
          </cell>
          <cell r="K65">
            <v>234000000</v>
          </cell>
          <cell r="L65">
            <v>195110000</v>
          </cell>
          <cell r="M65">
            <v>1032346000</v>
          </cell>
        </row>
        <row r="66">
          <cell r="A66">
            <v>45026</v>
          </cell>
          <cell r="B66">
            <v>10779804000</v>
          </cell>
          <cell r="C66">
            <v>29798000</v>
          </cell>
          <cell r="D66">
            <v>1276845000</v>
          </cell>
          <cell r="E66">
            <v>9854904000</v>
          </cell>
          <cell r="F66">
            <v>1272963000</v>
          </cell>
          <cell r="G66">
            <v>111418000</v>
          </cell>
          <cell r="H66">
            <v>93616000</v>
          </cell>
          <cell r="I66">
            <v>356237000</v>
          </cell>
          <cell r="J66">
            <v>14285000</v>
          </cell>
          <cell r="K66">
            <v>236250000</v>
          </cell>
          <cell r="L66">
            <v>195464000</v>
          </cell>
          <cell r="M66">
            <v>1048976000</v>
          </cell>
        </row>
        <row r="67">
          <cell r="A67">
            <v>45027</v>
          </cell>
          <cell r="B67">
            <v>5494420000</v>
          </cell>
          <cell r="C67">
            <v>183504000</v>
          </cell>
          <cell r="D67">
            <v>248074000</v>
          </cell>
          <cell r="E67">
            <v>56289755000</v>
          </cell>
          <cell r="F67">
            <v>1294300000</v>
          </cell>
          <cell r="G67">
            <v>122012000</v>
          </cell>
          <cell r="H67">
            <v>281610000</v>
          </cell>
          <cell r="I67">
            <v>386721000</v>
          </cell>
          <cell r="J67">
            <v>53197000</v>
          </cell>
          <cell r="K67">
            <v>468500000</v>
          </cell>
          <cell r="L67">
            <v>135182000</v>
          </cell>
          <cell r="M67">
            <v>987994000</v>
          </cell>
        </row>
        <row r="68">
          <cell r="A68">
            <v>45028</v>
          </cell>
          <cell r="B68">
            <v>14794439000</v>
          </cell>
          <cell r="C68">
            <v>156080000</v>
          </cell>
          <cell r="D68">
            <v>382881000</v>
          </cell>
          <cell r="E68">
            <v>49344295000</v>
          </cell>
          <cell r="F68">
            <v>816921000</v>
          </cell>
          <cell r="G68">
            <v>116260000</v>
          </cell>
          <cell r="H68">
            <v>170868000</v>
          </cell>
          <cell r="I68">
            <v>392395000</v>
          </cell>
          <cell r="J68">
            <v>84250000</v>
          </cell>
          <cell r="K68">
            <v>487970000</v>
          </cell>
          <cell r="L68">
            <v>243738000</v>
          </cell>
          <cell r="M68">
            <v>747611000</v>
          </cell>
        </row>
        <row r="69">
          <cell r="A69">
            <v>45029</v>
          </cell>
          <cell r="B69">
            <v>4235431000</v>
          </cell>
          <cell r="C69">
            <v>38825000</v>
          </cell>
          <cell r="D69">
            <v>203570000</v>
          </cell>
          <cell r="E69">
            <v>22920550000</v>
          </cell>
          <cell r="F69">
            <v>953797000</v>
          </cell>
          <cell r="G69">
            <v>183435000</v>
          </cell>
          <cell r="H69">
            <v>39346000</v>
          </cell>
          <cell r="I69">
            <v>388381000</v>
          </cell>
          <cell r="J69">
            <v>11885000</v>
          </cell>
          <cell r="K69">
            <v>471500000</v>
          </cell>
          <cell r="L69">
            <v>61759000</v>
          </cell>
          <cell r="M69">
            <v>1214080000</v>
          </cell>
        </row>
        <row r="70">
          <cell r="A70">
            <v>45030</v>
          </cell>
          <cell r="B70">
            <v>9024939000</v>
          </cell>
          <cell r="C70">
            <v>59497000</v>
          </cell>
          <cell r="D70">
            <v>448068000</v>
          </cell>
          <cell r="E70">
            <v>7691652000</v>
          </cell>
          <cell r="F70">
            <v>1040299000</v>
          </cell>
          <cell r="G70">
            <v>34160000</v>
          </cell>
          <cell r="H70">
            <v>189608000</v>
          </cell>
          <cell r="I70">
            <v>387102000</v>
          </cell>
          <cell r="J70">
            <v>38669000</v>
          </cell>
          <cell r="K70">
            <v>480295000</v>
          </cell>
          <cell r="L70">
            <v>143379000</v>
          </cell>
          <cell r="M70">
            <v>956000</v>
          </cell>
        </row>
        <row r="71">
          <cell r="A71">
            <v>45033</v>
          </cell>
          <cell r="B71">
            <v>4399539000</v>
          </cell>
          <cell r="C71">
            <v>202661000</v>
          </cell>
          <cell r="D71">
            <v>365803000</v>
          </cell>
          <cell r="E71">
            <v>11259805000</v>
          </cell>
          <cell r="F71">
            <v>1168910000</v>
          </cell>
          <cell r="G71">
            <v>88888000</v>
          </cell>
          <cell r="H71">
            <v>201454000</v>
          </cell>
          <cell r="I71">
            <v>353516000</v>
          </cell>
          <cell r="K71">
            <v>477520000</v>
          </cell>
          <cell r="L71">
            <v>84960000</v>
          </cell>
          <cell r="M71">
            <v>513370000</v>
          </cell>
        </row>
        <row r="72">
          <cell r="A72">
            <v>45034</v>
          </cell>
          <cell r="B72">
            <v>3538256000</v>
          </cell>
          <cell r="C72">
            <v>34181000</v>
          </cell>
          <cell r="D72">
            <v>906387000</v>
          </cell>
          <cell r="E72">
            <v>6022735000</v>
          </cell>
          <cell r="F72">
            <v>874433000</v>
          </cell>
          <cell r="G72">
            <v>19691000</v>
          </cell>
          <cell r="H72">
            <v>45155000</v>
          </cell>
          <cell r="I72">
            <v>359226000</v>
          </cell>
          <cell r="J72">
            <v>29224000</v>
          </cell>
          <cell r="K72">
            <v>465000000</v>
          </cell>
          <cell r="L72">
            <v>118703000</v>
          </cell>
          <cell r="M72">
            <v>510424000</v>
          </cell>
        </row>
        <row r="73">
          <cell r="A73">
            <v>45035</v>
          </cell>
          <cell r="B73">
            <v>7639808000</v>
          </cell>
          <cell r="C73">
            <v>67182000</v>
          </cell>
          <cell r="D73">
            <v>322178000</v>
          </cell>
          <cell r="E73">
            <v>26625413000</v>
          </cell>
          <cell r="F73">
            <v>1186108000</v>
          </cell>
          <cell r="G73">
            <v>26386000</v>
          </cell>
          <cell r="H73">
            <v>357151000</v>
          </cell>
          <cell r="I73">
            <v>351324000</v>
          </cell>
          <cell r="J73">
            <v>18315000</v>
          </cell>
          <cell r="K73">
            <v>472852000</v>
          </cell>
          <cell r="L73">
            <v>39869000</v>
          </cell>
          <cell r="M73">
            <v>33820000</v>
          </cell>
        </row>
        <row r="74">
          <cell r="A74">
            <v>45036</v>
          </cell>
          <cell r="B74">
            <v>4352981000</v>
          </cell>
          <cell r="C74">
            <v>23250000</v>
          </cell>
          <cell r="D74">
            <v>366207000</v>
          </cell>
          <cell r="E74">
            <v>6557938000</v>
          </cell>
          <cell r="F74">
            <v>768365000</v>
          </cell>
          <cell r="G74">
            <v>49666000</v>
          </cell>
          <cell r="H74">
            <v>1378990000</v>
          </cell>
          <cell r="I74">
            <v>345965000</v>
          </cell>
          <cell r="J74">
            <v>38212000</v>
          </cell>
          <cell r="K74">
            <v>459920000</v>
          </cell>
          <cell r="L74">
            <v>130539000</v>
          </cell>
          <cell r="M74">
            <v>1009462000</v>
          </cell>
        </row>
        <row r="75">
          <cell r="A75">
            <v>45037</v>
          </cell>
          <cell r="B75">
            <v>5794487000</v>
          </cell>
          <cell r="C75">
            <v>105779000</v>
          </cell>
          <cell r="D75">
            <v>154242000</v>
          </cell>
          <cell r="E75">
            <v>19266792000</v>
          </cell>
          <cell r="F75">
            <v>1125554000</v>
          </cell>
          <cell r="G75">
            <v>109749000</v>
          </cell>
          <cell r="H75">
            <v>1310728000</v>
          </cell>
          <cell r="I75">
            <v>354506000</v>
          </cell>
          <cell r="J75">
            <v>252900000</v>
          </cell>
          <cell r="K75">
            <v>466180000</v>
          </cell>
          <cell r="L75">
            <v>66870000</v>
          </cell>
          <cell r="M75">
            <v>25305000</v>
          </cell>
        </row>
        <row r="76">
          <cell r="A76">
            <v>45040</v>
          </cell>
          <cell r="B76">
            <v>8493238000</v>
          </cell>
          <cell r="C76">
            <v>91298000</v>
          </cell>
          <cell r="D76">
            <v>213616000</v>
          </cell>
          <cell r="E76">
            <v>13657350000</v>
          </cell>
          <cell r="F76">
            <v>1445297000</v>
          </cell>
          <cell r="G76">
            <v>144301000</v>
          </cell>
          <cell r="H76">
            <v>247030000</v>
          </cell>
          <cell r="I76">
            <v>352073000</v>
          </cell>
          <cell r="J76">
            <v>9044000</v>
          </cell>
          <cell r="K76">
            <v>476287000</v>
          </cell>
          <cell r="L76">
            <v>89502000</v>
          </cell>
          <cell r="M76">
            <v>18600000</v>
          </cell>
        </row>
        <row r="77">
          <cell r="A77">
            <v>45041</v>
          </cell>
          <cell r="B77">
            <v>5170195000</v>
          </cell>
          <cell r="C77">
            <v>156923000</v>
          </cell>
          <cell r="D77">
            <v>262809000</v>
          </cell>
          <cell r="E77">
            <v>23820507000</v>
          </cell>
          <cell r="F77">
            <v>1025501000</v>
          </cell>
          <cell r="G77">
            <v>114073000</v>
          </cell>
          <cell r="H77">
            <v>39008000</v>
          </cell>
          <cell r="I77">
            <v>341082000</v>
          </cell>
          <cell r="J77">
            <v>33576000</v>
          </cell>
          <cell r="K77">
            <v>455000000</v>
          </cell>
          <cell r="L77">
            <v>76519000</v>
          </cell>
          <cell r="M77">
            <v>930000</v>
          </cell>
        </row>
        <row r="78">
          <cell r="A78">
            <v>45042</v>
          </cell>
          <cell r="B78">
            <v>3451601000</v>
          </cell>
          <cell r="C78">
            <v>37626000</v>
          </cell>
          <cell r="D78">
            <v>5285622000</v>
          </cell>
          <cell r="E78">
            <v>2373834000</v>
          </cell>
          <cell r="F78">
            <v>1551410000</v>
          </cell>
          <cell r="G78">
            <v>91815000</v>
          </cell>
          <cell r="H78">
            <v>282347000</v>
          </cell>
          <cell r="I78">
            <v>556255000</v>
          </cell>
          <cell r="J78">
            <v>50905000</v>
          </cell>
          <cell r="K78">
            <v>453616000</v>
          </cell>
          <cell r="L78">
            <v>102634000</v>
          </cell>
          <cell r="M78">
            <v>27570000</v>
          </cell>
        </row>
        <row r="79">
          <cell r="A79">
            <v>45043</v>
          </cell>
          <cell r="B79">
            <v>1135586000</v>
          </cell>
          <cell r="C79">
            <v>290173000</v>
          </cell>
          <cell r="D79">
            <v>5849681000</v>
          </cell>
          <cell r="E79">
            <v>739414000</v>
          </cell>
          <cell r="F79">
            <v>922478000</v>
          </cell>
          <cell r="G79">
            <v>53836000</v>
          </cell>
          <cell r="H79">
            <v>36915000</v>
          </cell>
          <cell r="I79">
            <v>384757000</v>
          </cell>
          <cell r="J79">
            <v>295913000</v>
          </cell>
          <cell r="K79">
            <v>453905000</v>
          </cell>
          <cell r="L79">
            <v>121303000</v>
          </cell>
          <cell r="M79">
            <v>28736000</v>
          </cell>
        </row>
        <row r="80">
          <cell r="A80">
            <v>45044</v>
          </cell>
          <cell r="B80">
            <v>1387821000</v>
          </cell>
          <cell r="C80">
            <v>19026000</v>
          </cell>
          <cell r="D80">
            <v>1140718000</v>
          </cell>
          <cell r="E80">
            <v>15710459000</v>
          </cell>
          <cell r="F80">
            <v>649287000</v>
          </cell>
          <cell r="G80">
            <v>130730000</v>
          </cell>
          <cell r="H80">
            <v>45606000</v>
          </cell>
          <cell r="I80">
            <v>698894000</v>
          </cell>
          <cell r="J80">
            <v>93255000</v>
          </cell>
          <cell r="K80">
            <v>465770000</v>
          </cell>
          <cell r="L80">
            <v>147424000</v>
          </cell>
          <cell r="M80">
            <v>22381000</v>
          </cell>
        </row>
        <row r="81">
          <cell r="A81">
            <v>45050</v>
          </cell>
          <cell r="B81">
            <v>4509603000</v>
          </cell>
          <cell r="C81">
            <v>415346000</v>
          </cell>
          <cell r="D81">
            <v>683493000</v>
          </cell>
          <cell r="E81">
            <v>70189788000</v>
          </cell>
          <cell r="F81">
            <v>1869398000</v>
          </cell>
          <cell r="G81">
            <v>495600000</v>
          </cell>
          <cell r="H81">
            <v>324182000</v>
          </cell>
          <cell r="I81">
            <v>395045000</v>
          </cell>
          <cell r="J81">
            <v>574930000</v>
          </cell>
          <cell r="K81">
            <v>456500000</v>
          </cell>
          <cell r="L81">
            <v>125145000</v>
          </cell>
          <cell r="M81">
            <v>473946000</v>
          </cell>
        </row>
        <row r="82">
          <cell r="A82">
            <v>45051</v>
          </cell>
          <cell r="B82">
            <v>4108669000</v>
          </cell>
          <cell r="C82">
            <v>52073000</v>
          </cell>
          <cell r="D82">
            <v>69358000</v>
          </cell>
          <cell r="E82">
            <v>12636417000</v>
          </cell>
          <cell r="F82">
            <v>951347000</v>
          </cell>
          <cell r="G82">
            <v>63881000</v>
          </cell>
          <cell r="H82">
            <v>45452000</v>
          </cell>
          <cell r="I82">
            <v>368950000</v>
          </cell>
          <cell r="J82">
            <v>103706000</v>
          </cell>
          <cell r="K82">
            <v>454500000</v>
          </cell>
          <cell r="L82">
            <v>87585000</v>
          </cell>
        </row>
        <row r="83">
          <cell r="A83">
            <v>45054</v>
          </cell>
          <cell r="B83">
            <v>9642428000</v>
          </cell>
          <cell r="C83">
            <v>180106000</v>
          </cell>
          <cell r="D83">
            <v>361399000</v>
          </cell>
          <cell r="E83">
            <v>17194870000</v>
          </cell>
          <cell r="F83">
            <v>859321000</v>
          </cell>
          <cell r="G83">
            <v>968546000</v>
          </cell>
          <cell r="H83">
            <v>429496000</v>
          </cell>
          <cell r="I83">
            <v>400839000</v>
          </cell>
          <cell r="J83">
            <v>67635000</v>
          </cell>
          <cell r="K83">
            <v>458000000</v>
          </cell>
          <cell r="L83">
            <v>65937000</v>
          </cell>
          <cell r="M83">
            <v>942492000</v>
          </cell>
        </row>
        <row r="84">
          <cell r="A84">
            <v>45055</v>
          </cell>
          <cell r="B84">
            <v>12255981000</v>
          </cell>
          <cell r="C84">
            <v>34839000</v>
          </cell>
          <cell r="D84">
            <v>307632000</v>
          </cell>
          <cell r="E84">
            <v>12007581000</v>
          </cell>
          <cell r="F84">
            <v>765701000</v>
          </cell>
          <cell r="G84">
            <v>46595000</v>
          </cell>
          <cell r="H84">
            <v>96786000</v>
          </cell>
          <cell r="I84">
            <v>342000000</v>
          </cell>
          <cell r="J84">
            <v>29627000</v>
          </cell>
          <cell r="K84">
            <v>461000000</v>
          </cell>
          <cell r="L84">
            <v>93734000</v>
          </cell>
          <cell r="M84">
            <v>1856000</v>
          </cell>
        </row>
        <row r="85">
          <cell r="A85">
            <v>45056</v>
          </cell>
          <cell r="B85">
            <v>4570538000</v>
          </cell>
          <cell r="C85">
            <v>187954000</v>
          </cell>
          <cell r="D85">
            <v>3072815000</v>
          </cell>
          <cell r="E85">
            <v>13873460000</v>
          </cell>
          <cell r="F85">
            <v>788534000</v>
          </cell>
          <cell r="G85">
            <v>1350187000</v>
          </cell>
          <cell r="H85">
            <v>48545000</v>
          </cell>
          <cell r="I85">
            <v>354312000</v>
          </cell>
          <cell r="J85">
            <v>311293000</v>
          </cell>
          <cell r="K85">
            <v>462500000</v>
          </cell>
          <cell r="L85">
            <v>115395000</v>
          </cell>
          <cell r="M85">
            <v>935020000</v>
          </cell>
        </row>
        <row r="86">
          <cell r="A86">
            <v>45057</v>
          </cell>
          <cell r="B86">
            <v>1729800000</v>
          </cell>
          <cell r="C86">
            <v>135495000</v>
          </cell>
          <cell r="D86">
            <v>1790379000</v>
          </cell>
          <cell r="E86">
            <v>32185366000</v>
          </cell>
          <cell r="F86">
            <v>769310000</v>
          </cell>
          <cell r="G86">
            <v>208352000</v>
          </cell>
          <cell r="H86">
            <v>206651000</v>
          </cell>
          <cell r="I86">
            <v>359509000</v>
          </cell>
          <cell r="J86">
            <v>52527000</v>
          </cell>
          <cell r="K86">
            <v>465000000</v>
          </cell>
          <cell r="L86">
            <v>74156000</v>
          </cell>
          <cell r="M86">
            <v>483400000</v>
          </cell>
        </row>
        <row r="87">
          <cell r="A87">
            <v>45058</v>
          </cell>
          <cell r="B87">
            <v>22121849000</v>
          </cell>
          <cell r="C87">
            <v>37359000</v>
          </cell>
          <cell r="D87">
            <v>256764000</v>
          </cell>
          <cell r="E87">
            <v>5090744000</v>
          </cell>
          <cell r="F87">
            <v>1328306000</v>
          </cell>
          <cell r="G87">
            <v>115466000</v>
          </cell>
          <cell r="H87">
            <v>243959000</v>
          </cell>
          <cell r="I87">
            <v>367118000</v>
          </cell>
          <cell r="J87">
            <v>80770000</v>
          </cell>
          <cell r="K87">
            <v>465000000</v>
          </cell>
          <cell r="L87">
            <v>299062000</v>
          </cell>
          <cell r="M87">
            <v>19394000</v>
          </cell>
        </row>
        <row r="88">
          <cell r="A88">
            <v>45061</v>
          </cell>
          <cell r="B88">
            <v>1882045000</v>
          </cell>
          <cell r="C88">
            <v>237079000</v>
          </cell>
          <cell r="D88">
            <v>257538000</v>
          </cell>
          <cell r="E88">
            <v>27828916000</v>
          </cell>
          <cell r="F88">
            <v>1273613000</v>
          </cell>
          <cell r="G88">
            <v>64435000</v>
          </cell>
          <cell r="H88">
            <v>462611000</v>
          </cell>
          <cell r="I88">
            <v>358219000</v>
          </cell>
          <cell r="J88">
            <v>126088000</v>
          </cell>
          <cell r="K88">
            <v>470000000</v>
          </cell>
          <cell r="L88">
            <v>25400000</v>
          </cell>
          <cell r="M88">
            <v>5634000</v>
          </cell>
        </row>
        <row r="89">
          <cell r="A89">
            <v>45062</v>
          </cell>
          <cell r="B89">
            <v>5437551000</v>
          </cell>
          <cell r="C89">
            <v>101583000</v>
          </cell>
          <cell r="D89">
            <v>818898000</v>
          </cell>
          <cell r="E89">
            <v>4949924000</v>
          </cell>
          <cell r="F89">
            <v>1177878000</v>
          </cell>
          <cell r="G89">
            <v>228006000</v>
          </cell>
          <cell r="H89">
            <v>56837000</v>
          </cell>
          <cell r="I89">
            <v>358067000</v>
          </cell>
          <cell r="J89">
            <v>1116529000</v>
          </cell>
          <cell r="K89">
            <v>469500000</v>
          </cell>
          <cell r="L89">
            <v>57565000</v>
          </cell>
          <cell r="M89">
            <v>939000</v>
          </cell>
        </row>
        <row r="90">
          <cell r="A90">
            <v>45063</v>
          </cell>
          <cell r="B90">
            <v>1946313000</v>
          </cell>
          <cell r="C90">
            <v>113538000</v>
          </cell>
          <cell r="D90">
            <v>5622815000</v>
          </cell>
          <cell r="E90">
            <v>13834442000</v>
          </cell>
          <cell r="F90">
            <v>666228000</v>
          </cell>
          <cell r="G90">
            <v>275087000</v>
          </cell>
          <cell r="H90">
            <v>277436000</v>
          </cell>
          <cell r="I90">
            <v>390311000</v>
          </cell>
          <cell r="J90">
            <v>168042000</v>
          </cell>
          <cell r="K90">
            <v>481268000</v>
          </cell>
          <cell r="L90">
            <v>55207000</v>
          </cell>
          <cell r="M90">
            <v>4642000</v>
          </cell>
        </row>
        <row r="91">
          <cell r="A91">
            <v>45064</v>
          </cell>
          <cell r="B91">
            <v>1054235000</v>
          </cell>
          <cell r="C91">
            <v>131919000</v>
          </cell>
          <cell r="D91">
            <v>2537444000</v>
          </cell>
          <cell r="E91">
            <v>16338229000</v>
          </cell>
          <cell r="F91">
            <v>1086454000</v>
          </cell>
          <cell r="G91">
            <v>14401000</v>
          </cell>
          <cell r="H91">
            <v>122131000</v>
          </cell>
          <cell r="I91">
            <v>401403000</v>
          </cell>
          <cell r="J91">
            <v>160937000</v>
          </cell>
          <cell r="K91">
            <v>472000000</v>
          </cell>
          <cell r="L91">
            <v>37781000</v>
          </cell>
        </row>
        <row r="92">
          <cell r="A92">
            <v>45065</v>
          </cell>
          <cell r="B92">
            <v>16957699000</v>
          </cell>
          <cell r="C92">
            <v>46922000</v>
          </cell>
          <cell r="D92">
            <v>3139459000</v>
          </cell>
          <cell r="E92">
            <v>5200656000</v>
          </cell>
          <cell r="F92">
            <v>1221063000</v>
          </cell>
          <cell r="G92">
            <v>117415000</v>
          </cell>
          <cell r="H92">
            <v>186120000</v>
          </cell>
          <cell r="I92">
            <v>347890000</v>
          </cell>
          <cell r="J92">
            <v>27594000</v>
          </cell>
          <cell r="K92">
            <v>465000000</v>
          </cell>
        </row>
        <row r="93">
          <cell r="A93">
            <v>45068</v>
          </cell>
          <cell r="B93">
            <v>9679254000</v>
          </cell>
          <cell r="C93">
            <v>43445000</v>
          </cell>
          <cell r="D93">
            <v>88295000</v>
          </cell>
          <cell r="E93">
            <v>60373182000</v>
          </cell>
          <cell r="F93">
            <v>727685000</v>
          </cell>
          <cell r="G93">
            <v>400145000</v>
          </cell>
          <cell r="H93">
            <v>93800000</v>
          </cell>
          <cell r="I93">
            <v>362783000</v>
          </cell>
          <cell r="J93">
            <v>85952000</v>
          </cell>
          <cell r="K93">
            <v>467500000</v>
          </cell>
          <cell r="L93">
            <v>29680000</v>
          </cell>
          <cell r="M93">
            <v>1871000</v>
          </cell>
        </row>
        <row r="94">
          <cell r="A94">
            <v>45069</v>
          </cell>
          <cell r="B94">
            <v>10732145000</v>
          </cell>
          <cell r="C94">
            <v>190265000</v>
          </cell>
          <cell r="D94">
            <v>384344000</v>
          </cell>
          <cell r="E94">
            <v>12032451000</v>
          </cell>
          <cell r="F94">
            <v>1005246000</v>
          </cell>
          <cell r="G94">
            <v>137410000</v>
          </cell>
          <cell r="H94">
            <v>172472000</v>
          </cell>
          <cell r="I94">
            <v>367236000</v>
          </cell>
          <cell r="J94">
            <v>27888000</v>
          </cell>
          <cell r="K94">
            <v>472241000</v>
          </cell>
          <cell r="L94">
            <v>62373000</v>
          </cell>
          <cell r="M94">
            <v>940000</v>
          </cell>
        </row>
        <row r="95">
          <cell r="A95">
            <v>45070</v>
          </cell>
          <cell r="B95">
            <v>27206340000</v>
          </cell>
          <cell r="C95">
            <v>13182000</v>
          </cell>
          <cell r="D95">
            <v>1414023000</v>
          </cell>
          <cell r="E95">
            <v>5965797000</v>
          </cell>
          <cell r="F95">
            <v>724160000</v>
          </cell>
          <cell r="G95">
            <v>320795000</v>
          </cell>
          <cell r="H95">
            <v>131264000</v>
          </cell>
          <cell r="I95">
            <v>1486818000</v>
          </cell>
          <cell r="J95">
            <v>358868000</v>
          </cell>
          <cell r="K95">
            <v>1587775000</v>
          </cell>
          <cell r="L95">
            <v>77022000</v>
          </cell>
          <cell r="M95">
            <v>945000</v>
          </cell>
        </row>
        <row r="96">
          <cell r="A96">
            <v>45071</v>
          </cell>
          <cell r="B96">
            <v>20558528000</v>
          </cell>
          <cell r="C96">
            <v>186900000</v>
          </cell>
          <cell r="D96">
            <v>69711000</v>
          </cell>
          <cell r="E96">
            <v>33776878000</v>
          </cell>
          <cell r="F96">
            <v>845295000</v>
          </cell>
          <cell r="G96">
            <v>15711000</v>
          </cell>
          <cell r="H96">
            <v>154342000</v>
          </cell>
          <cell r="I96">
            <v>1594599000</v>
          </cell>
          <cell r="J96">
            <v>2130751000</v>
          </cell>
          <cell r="K96">
            <v>1388219000</v>
          </cell>
          <cell r="L96">
            <v>119581000</v>
          </cell>
          <cell r="M96">
            <v>927000</v>
          </cell>
          <cell r="N96">
            <v>58525000</v>
          </cell>
        </row>
        <row r="97">
          <cell r="A97">
            <v>45072</v>
          </cell>
          <cell r="B97">
            <v>730108000</v>
          </cell>
          <cell r="C97">
            <v>31248000</v>
          </cell>
          <cell r="D97">
            <v>225336000</v>
          </cell>
          <cell r="E97">
            <v>27575871000</v>
          </cell>
          <cell r="F97">
            <v>551713000</v>
          </cell>
          <cell r="G97">
            <v>119960000</v>
          </cell>
          <cell r="H97">
            <v>11268000</v>
          </cell>
          <cell r="I97">
            <v>2299265000</v>
          </cell>
          <cell r="J97">
            <v>382156000</v>
          </cell>
          <cell r="K97">
            <v>2130891000</v>
          </cell>
          <cell r="L97">
            <v>35672000</v>
          </cell>
          <cell r="M97">
            <v>930750000</v>
          </cell>
          <cell r="N97">
            <v>11250000</v>
          </cell>
        </row>
        <row r="98">
          <cell r="A98">
            <v>45075</v>
          </cell>
          <cell r="B98">
            <v>5204319000</v>
          </cell>
          <cell r="C98">
            <v>48848000</v>
          </cell>
          <cell r="D98">
            <v>1415807000</v>
          </cell>
          <cell r="E98">
            <v>3472988000</v>
          </cell>
          <cell r="F98">
            <v>1079082000</v>
          </cell>
          <cell r="G98">
            <v>315599000</v>
          </cell>
          <cell r="H98">
            <v>23877000</v>
          </cell>
          <cell r="I98">
            <v>345310000</v>
          </cell>
          <cell r="J98">
            <v>518656000</v>
          </cell>
          <cell r="K98">
            <v>460640000</v>
          </cell>
          <cell r="L98">
            <v>41776000</v>
          </cell>
          <cell r="M98">
            <v>931000</v>
          </cell>
          <cell r="N98">
            <v>16044000</v>
          </cell>
        </row>
        <row r="99">
          <cell r="A99">
            <v>45076</v>
          </cell>
          <cell r="B99">
            <v>7003008000</v>
          </cell>
          <cell r="C99">
            <v>314687000</v>
          </cell>
          <cell r="D99">
            <v>2451003000</v>
          </cell>
          <cell r="E99">
            <v>40412851000</v>
          </cell>
          <cell r="F99">
            <v>851867000</v>
          </cell>
          <cell r="G99">
            <v>106677000</v>
          </cell>
          <cell r="H99">
            <v>269831000</v>
          </cell>
          <cell r="I99">
            <v>476887000</v>
          </cell>
          <cell r="J99">
            <v>16394000</v>
          </cell>
          <cell r="K99">
            <v>464446000</v>
          </cell>
          <cell r="L99">
            <v>55614000</v>
          </cell>
          <cell r="M99">
            <v>10270000</v>
          </cell>
          <cell r="N99">
            <v>25740000</v>
          </cell>
        </row>
        <row r="100">
          <cell r="A100">
            <v>45077</v>
          </cell>
          <cell r="B100">
            <v>2736138000</v>
          </cell>
          <cell r="C100">
            <v>104566000</v>
          </cell>
          <cell r="D100">
            <v>249794000</v>
          </cell>
          <cell r="E100">
            <v>16449898000</v>
          </cell>
          <cell r="F100">
            <v>1033581000</v>
          </cell>
          <cell r="G100">
            <v>39537000</v>
          </cell>
          <cell r="H100">
            <v>97079000</v>
          </cell>
          <cell r="I100">
            <v>348803000</v>
          </cell>
          <cell r="J100">
            <v>69337000</v>
          </cell>
          <cell r="K100">
            <v>454524000</v>
          </cell>
          <cell r="L100">
            <v>89621000</v>
          </cell>
          <cell r="M100">
            <v>1880000</v>
          </cell>
          <cell r="N100">
            <v>68850000</v>
          </cell>
        </row>
        <row r="101">
          <cell r="A101">
            <v>45078</v>
          </cell>
          <cell r="B101">
            <v>2850020000</v>
          </cell>
          <cell r="C101">
            <v>180948000</v>
          </cell>
          <cell r="D101">
            <v>2572660000</v>
          </cell>
          <cell r="E101">
            <v>14054658000</v>
          </cell>
          <cell r="F101">
            <v>1419416000</v>
          </cell>
          <cell r="G101">
            <v>108776000</v>
          </cell>
          <cell r="H101">
            <v>616352000</v>
          </cell>
          <cell r="I101">
            <v>343387000</v>
          </cell>
          <cell r="J101">
            <v>205425000</v>
          </cell>
          <cell r="K101">
            <v>454560000</v>
          </cell>
          <cell r="L101">
            <v>90433000</v>
          </cell>
          <cell r="M101">
            <v>13132000</v>
          </cell>
          <cell r="N101">
            <v>234091000</v>
          </cell>
        </row>
        <row r="102">
          <cell r="A102">
            <v>45079</v>
          </cell>
          <cell r="B102">
            <v>3417406000</v>
          </cell>
          <cell r="C102">
            <v>126726000</v>
          </cell>
          <cell r="D102">
            <v>2419158000</v>
          </cell>
          <cell r="E102">
            <v>15029184000</v>
          </cell>
          <cell r="F102">
            <v>1437603000</v>
          </cell>
          <cell r="G102">
            <v>352034000</v>
          </cell>
          <cell r="H102">
            <v>524166000</v>
          </cell>
          <cell r="I102">
            <v>824442000</v>
          </cell>
          <cell r="J102">
            <v>124418000</v>
          </cell>
          <cell r="K102">
            <v>860550000</v>
          </cell>
          <cell r="L102">
            <v>75110000</v>
          </cell>
          <cell r="M102">
            <v>38134000</v>
          </cell>
          <cell r="N102">
            <v>70106000</v>
          </cell>
        </row>
        <row r="103">
          <cell r="A103">
            <v>45082</v>
          </cell>
          <cell r="B103">
            <v>5641829000</v>
          </cell>
          <cell r="C103">
            <v>369930000</v>
          </cell>
          <cell r="D103">
            <v>1493836000</v>
          </cell>
          <cell r="E103">
            <v>18508103000</v>
          </cell>
          <cell r="F103">
            <v>1386084000</v>
          </cell>
          <cell r="G103">
            <v>229003000</v>
          </cell>
          <cell r="H103">
            <v>509474000</v>
          </cell>
          <cell r="I103">
            <v>365178000</v>
          </cell>
          <cell r="J103">
            <v>60907000</v>
          </cell>
          <cell r="K103">
            <v>472320000</v>
          </cell>
          <cell r="L103">
            <v>54430000</v>
          </cell>
          <cell r="M103">
            <v>207344000</v>
          </cell>
          <cell r="N103">
            <v>27555000</v>
          </cell>
        </row>
        <row r="104">
          <cell r="A104">
            <v>45083</v>
          </cell>
          <cell r="B104">
            <v>2910286000</v>
          </cell>
          <cell r="C104">
            <v>104733000</v>
          </cell>
          <cell r="D104">
            <v>841684000</v>
          </cell>
          <cell r="E104">
            <v>28064290000</v>
          </cell>
          <cell r="F104">
            <v>828096000</v>
          </cell>
          <cell r="G104">
            <v>128272000</v>
          </cell>
          <cell r="H104">
            <v>87113000</v>
          </cell>
          <cell r="I104">
            <v>586803000</v>
          </cell>
          <cell r="J104">
            <v>31190000</v>
          </cell>
          <cell r="K104">
            <v>620987000</v>
          </cell>
          <cell r="L104">
            <v>100918000</v>
          </cell>
          <cell r="M104">
            <v>981000</v>
          </cell>
          <cell r="N104">
            <v>13804000</v>
          </cell>
        </row>
        <row r="105">
          <cell r="A105">
            <v>45084</v>
          </cell>
          <cell r="B105">
            <v>2052204000</v>
          </cell>
          <cell r="C105">
            <v>134060000</v>
          </cell>
          <cell r="D105">
            <v>4076704000</v>
          </cell>
          <cell r="E105">
            <v>27116209000</v>
          </cell>
          <cell r="F105">
            <v>1371671000</v>
          </cell>
          <cell r="G105">
            <v>251505000</v>
          </cell>
          <cell r="H105">
            <v>447023000</v>
          </cell>
          <cell r="I105">
            <v>416464000</v>
          </cell>
          <cell r="J105">
            <v>16197000</v>
          </cell>
          <cell r="K105">
            <v>498485000</v>
          </cell>
          <cell r="L105">
            <v>135779000</v>
          </cell>
          <cell r="N105">
            <v>16486000</v>
          </cell>
        </row>
        <row r="106">
          <cell r="A106">
            <v>45085</v>
          </cell>
          <cell r="B106">
            <v>1492930000</v>
          </cell>
          <cell r="C106">
            <v>225948000</v>
          </cell>
          <cell r="D106">
            <v>5240764000</v>
          </cell>
          <cell r="E106">
            <v>40867481000</v>
          </cell>
          <cell r="F106">
            <v>1271232000</v>
          </cell>
          <cell r="G106">
            <v>264845000</v>
          </cell>
          <cell r="H106">
            <v>94276000</v>
          </cell>
          <cell r="I106">
            <v>466955000</v>
          </cell>
          <cell r="J106">
            <v>58487000</v>
          </cell>
          <cell r="K106">
            <v>494000000</v>
          </cell>
          <cell r="L106">
            <v>141201000</v>
          </cell>
          <cell r="M106">
            <v>11699000</v>
          </cell>
          <cell r="N106">
            <v>8820000</v>
          </cell>
        </row>
        <row r="107">
          <cell r="A107">
            <v>45086</v>
          </cell>
          <cell r="B107">
            <v>1359311000</v>
          </cell>
          <cell r="C107">
            <v>49265000</v>
          </cell>
          <cell r="D107">
            <v>121998000</v>
          </cell>
          <cell r="E107">
            <v>24229950000</v>
          </cell>
          <cell r="F107">
            <v>1367243000</v>
          </cell>
          <cell r="G107">
            <v>768090000</v>
          </cell>
          <cell r="H107">
            <v>203358000</v>
          </cell>
          <cell r="I107">
            <v>363309000</v>
          </cell>
          <cell r="J107">
            <v>245648000</v>
          </cell>
          <cell r="K107">
            <v>522461000</v>
          </cell>
          <cell r="L107">
            <v>77251000</v>
          </cell>
          <cell r="N107">
            <v>29002000</v>
          </cell>
        </row>
        <row r="108">
          <cell r="A108">
            <v>45089</v>
          </cell>
          <cell r="B108">
            <v>1967945000</v>
          </cell>
          <cell r="C108">
            <v>118180000</v>
          </cell>
          <cell r="D108">
            <v>362909000</v>
          </cell>
          <cell r="E108">
            <v>303136490000</v>
          </cell>
          <cell r="F108">
            <v>1482954000</v>
          </cell>
          <cell r="G108">
            <v>436164000</v>
          </cell>
          <cell r="H108">
            <v>388747000</v>
          </cell>
          <cell r="I108">
            <v>356184000</v>
          </cell>
          <cell r="J108">
            <v>252336000</v>
          </cell>
          <cell r="K108">
            <v>476465000</v>
          </cell>
          <cell r="L108">
            <v>38930000</v>
          </cell>
          <cell r="M108">
            <v>6807000</v>
          </cell>
          <cell r="N108">
            <v>1400000</v>
          </cell>
        </row>
        <row r="109">
          <cell r="A109">
            <v>45090</v>
          </cell>
          <cell r="B109">
            <v>10276515000</v>
          </cell>
          <cell r="C109">
            <v>156133000</v>
          </cell>
          <cell r="D109">
            <v>33492070000</v>
          </cell>
          <cell r="E109">
            <v>32299225000</v>
          </cell>
          <cell r="F109">
            <v>1224173000</v>
          </cell>
          <cell r="G109">
            <v>1140681000</v>
          </cell>
          <cell r="H109">
            <v>127707000</v>
          </cell>
          <cell r="I109">
            <v>358119000</v>
          </cell>
          <cell r="J109">
            <v>20057000</v>
          </cell>
          <cell r="K109">
            <v>487500000</v>
          </cell>
          <cell r="L109">
            <v>43977000</v>
          </cell>
          <cell r="M109">
            <v>21612000</v>
          </cell>
          <cell r="N109">
            <v>5600000</v>
          </cell>
        </row>
        <row r="110">
          <cell r="A110">
            <v>45091</v>
          </cell>
          <cell r="B110">
            <v>8949459000</v>
          </cell>
          <cell r="C110">
            <v>132263000</v>
          </cell>
          <cell r="D110">
            <v>8224795000</v>
          </cell>
          <cell r="E110">
            <v>20589515000</v>
          </cell>
          <cell r="F110">
            <v>1061564000</v>
          </cell>
          <cell r="G110">
            <v>93211000</v>
          </cell>
          <cell r="H110">
            <v>275764000</v>
          </cell>
          <cell r="I110">
            <v>349866000</v>
          </cell>
          <cell r="J110">
            <v>136627000</v>
          </cell>
          <cell r="K110">
            <v>482701000</v>
          </cell>
          <cell r="L110">
            <v>55250000</v>
          </cell>
          <cell r="M110">
            <v>49150000</v>
          </cell>
        </row>
        <row r="111">
          <cell r="A111">
            <v>45092</v>
          </cell>
          <cell r="B111">
            <v>3191603000</v>
          </cell>
          <cell r="C111">
            <v>30386000</v>
          </cell>
          <cell r="D111">
            <v>4314407000</v>
          </cell>
          <cell r="E111">
            <v>17872299000</v>
          </cell>
          <cell r="F111">
            <v>1685528000</v>
          </cell>
          <cell r="G111">
            <v>150227000</v>
          </cell>
          <cell r="H111">
            <v>448511000</v>
          </cell>
          <cell r="I111">
            <v>404376000</v>
          </cell>
          <cell r="J111">
            <v>57566000</v>
          </cell>
          <cell r="K111">
            <v>468500000</v>
          </cell>
          <cell r="L111">
            <v>36063000</v>
          </cell>
          <cell r="M111">
            <v>457520000</v>
          </cell>
        </row>
        <row r="112">
          <cell r="A112">
            <v>45093</v>
          </cell>
          <cell r="B112">
            <v>10817142000</v>
          </cell>
          <cell r="C112">
            <v>111513000</v>
          </cell>
          <cell r="D112">
            <v>2278987000</v>
          </cell>
          <cell r="E112">
            <v>46766676000</v>
          </cell>
          <cell r="F112">
            <v>912113000</v>
          </cell>
          <cell r="G112">
            <v>74108000</v>
          </cell>
          <cell r="H112">
            <v>117550000</v>
          </cell>
          <cell r="I112">
            <v>27130000</v>
          </cell>
          <cell r="J112">
            <v>186062000</v>
          </cell>
          <cell r="K112">
            <v>265642000</v>
          </cell>
          <cell r="L112">
            <v>53550000</v>
          </cell>
          <cell r="M112">
            <v>980000</v>
          </cell>
          <cell r="N112">
            <v>4200000</v>
          </cell>
        </row>
        <row r="113">
          <cell r="A113">
            <v>45096</v>
          </cell>
          <cell r="B113">
            <v>20199711000</v>
          </cell>
          <cell r="C113">
            <v>192462000</v>
          </cell>
          <cell r="D113">
            <v>537832000</v>
          </cell>
          <cell r="E113">
            <v>242953234000</v>
          </cell>
          <cell r="F113">
            <v>1358494000</v>
          </cell>
          <cell r="G113">
            <v>46407000</v>
          </cell>
          <cell r="H113">
            <v>304641000</v>
          </cell>
          <cell r="I113">
            <v>348010000</v>
          </cell>
          <cell r="J113">
            <v>55659000</v>
          </cell>
          <cell r="K113">
            <v>478196000</v>
          </cell>
          <cell r="L113">
            <v>56917000</v>
          </cell>
        </row>
        <row r="114">
          <cell r="A114">
            <v>45097</v>
          </cell>
          <cell r="B114">
            <v>776953000</v>
          </cell>
          <cell r="C114">
            <v>41908000</v>
          </cell>
          <cell r="D114">
            <v>118066000</v>
          </cell>
          <cell r="E114">
            <v>12141661000</v>
          </cell>
          <cell r="F114">
            <v>831723000</v>
          </cell>
          <cell r="G114">
            <v>131225000</v>
          </cell>
          <cell r="H114">
            <v>31344000</v>
          </cell>
          <cell r="I114">
            <v>351860000</v>
          </cell>
          <cell r="J114">
            <v>159008000</v>
          </cell>
          <cell r="K114">
            <v>495020000</v>
          </cell>
          <cell r="L114">
            <v>32697000</v>
          </cell>
          <cell r="M114">
            <v>976000</v>
          </cell>
          <cell r="N114">
            <v>4089000</v>
          </cell>
        </row>
        <row r="115">
          <cell r="A115">
            <v>45098</v>
          </cell>
          <cell r="B115">
            <v>1639305000</v>
          </cell>
          <cell r="C115">
            <v>89238000</v>
          </cell>
          <cell r="D115">
            <v>1168976000</v>
          </cell>
          <cell r="E115">
            <v>39370240000</v>
          </cell>
          <cell r="F115">
            <v>961338000</v>
          </cell>
          <cell r="G115">
            <v>147501000</v>
          </cell>
          <cell r="H115">
            <v>215546000</v>
          </cell>
          <cell r="I115">
            <v>351640000</v>
          </cell>
          <cell r="J115">
            <v>666430000</v>
          </cell>
          <cell r="K115">
            <v>486610000</v>
          </cell>
          <cell r="L115">
            <v>61292000</v>
          </cell>
          <cell r="M115">
            <v>5865000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>
            <v>45099</v>
          </cell>
          <cell r="B116">
            <v>1344614000</v>
          </cell>
          <cell r="C116">
            <v>26561000</v>
          </cell>
          <cell r="D116">
            <v>3821284000</v>
          </cell>
          <cell r="E116">
            <v>11276859000</v>
          </cell>
          <cell r="F116">
            <v>897406000</v>
          </cell>
          <cell r="G116">
            <v>93216000</v>
          </cell>
          <cell r="H116">
            <v>125759000</v>
          </cell>
          <cell r="I116">
            <v>359863000</v>
          </cell>
          <cell r="J116">
            <v>345143000</v>
          </cell>
          <cell r="K116">
            <v>18058000</v>
          </cell>
          <cell r="L116">
            <v>91620000</v>
          </cell>
          <cell r="M116">
            <v>993000</v>
          </cell>
          <cell r="N116">
            <v>0</v>
          </cell>
          <cell r="O116">
            <v>0</v>
          </cell>
          <cell r="P116">
            <v>0</v>
          </cell>
        </row>
        <row r="117">
          <cell r="A117">
            <v>45100</v>
          </cell>
          <cell r="B117">
            <v>12092982000</v>
          </cell>
          <cell r="C117">
            <v>74381000</v>
          </cell>
          <cell r="D117">
            <v>1400139000</v>
          </cell>
          <cell r="E117">
            <v>63652820000</v>
          </cell>
          <cell r="F117">
            <v>1388904000</v>
          </cell>
          <cell r="G117">
            <v>1187631000</v>
          </cell>
          <cell r="H117">
            <v>617956000</v>
          </cell>
          <cell r="I117">
            <v>433800000</v>
          </cell>
          <cell r="J117">
            <v>663662000</v>
          </cell>
          <cell r="K117">
            <v>492440000</v>
          </cell>
          <cell r="L117">
            <v>74446000</v>
          </cell>
          <cell r="M117">
            <v>4980000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>
            <v>45103</v>
          </cell>
          <cell r="B118">
            <v>13252404000</v>
          </cell>
          <cell r="C118">
            <v>155317000</v>
          </cell>
          <cell r="D118">
            <v>5153500000</v>
          </cell>
          <cell r="E118">
            <v>33215249000</v>
          </cell>
          <cell r="F118">
            <v>2068926000</v>
          </cell>
          <cell r="G118">
            <v>1410497000</v>
          </cell>
          <cell r="H118">
            <v>108032000</v>
          </cell>
          <cell r="I118">
            <v>376334000</v>
          </cell>
          <cell r="J118">
            <v>130013000</v>
          </cell>
          <cell r="K118">
            <v>529596000</v>
          </cell>
          <cell r="L118">
            <v>70977000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>
            <v>45104</v>
          </cell>
          <cell r="B119">
            <v>9889606000</v>
          </cell>
          <cell r="C119">
            <v>53358000</v>
          </cell>
          <cell r="D119">
            <v>767034000</v>
          </cell>
          <cell r="E119">
            <v>16957577000</v>
          </cell>
          <cell r="F119">
            <v>1073668000</v>
          </cell>
          <cell r="G119">
            <v>1216339000</v>
          </cell>
          <cell r="H119">
            <v>173880000</v>
          </cell>
          <cell r="I119">
            <v>368760000</v>
          </cell>
          <cell r="J119">
            <v>6492000</v>
          </cell>
          <cell r="K119">
            <v>495860000</v>
          </cell>
          <cell r="L119">
            <v>123374000</v>
          </cell>
          <cell r="M119">
            <v>1004000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>
            <v>45105</v>
          </cell>
          <cell r="B120">
            <v>5662571000</v>
          </cell>
          <cell r="C120">
            <v>23413000</v>
          </cell>
          <cell r="D120">
            <v>2584510000</v>
          </cell>
          <cell r="E120">
            <v>11049126000</v>
          </cell>
          <cell r="F120">
            <v>1218860000</v>
          </cell>
          <cell r="G120">
            <v>53215000</v>
          </cell>
          <cell r="H120">
            <v>565305000</v>
          </cell>
          <cell r="I120">
            <v>359632000</v>
          </cell>
          <cell r="J120">
            <v>23265000</v>
          </cell>
          <cell r="K120">
            <v>1022492000</v>
          </cell>
          <cell r="L120">
            <v>32379000</v>
          </cell>
          <cell r="M120">
            <v>140564000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>
            <v>45106</v>
          </cell>
          <cell r="B121">
            <v>5112757000</v>
          </cell>
          <cell r="C121">
            <v>130980000</v>
          </cell>
          <cell r="D121">
            <v>1511276000</v>
          </cell>
          <cell r="E121">
            <v>6872408000</v>
          </cell>
          <cell r="F121">
            <v>2093322000</v>
          </cell>
          <cell r="G121">
            <v>163894000</v>
          </cell>
          <cell r="H121">
            <v>222114000</v>
          </cell>
          <cell r="I121">
            <v>360360000</v>
          </cell>
          <cell r="J121">
            <v>178592000</v>
          </cell>
          <cell r="K121">
            <v>417468000</v>
          </cell>
          <cell r="L121">
            <v>21953000</v>
          </cell>
          <cell r="M121">
            <v>16008000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>
            <v>45107</v>
          </cell>
          <cell r="B122">
            <v>6126457000</v>
          </cell>
          <cell r="C122">
            <v>40638000</v>
          </cell>
          <cell r="D122">
            <v>5226745000</v>
          </cell>
          <cell r="E122">
            <v>12021791000</v>
          </cell>
          <cell r="F122">
            <v>1740905000</v>
          </cell>
          <cell r="G122">
            <v>92982000</v>
          </cell>
          <cell r="H122">
            <v>26660000</v>
          </cell>
          <cell r="I122">
            <v>399276000</v>
          </cell>
          <cell r="J122">
            <v>5480000</v>
          </cell>
          <cell r="K122">
            <v>492910000</v>
          </cell>
          <cell r="L122">
            <v>35456000</v>
          </cell>
          <cell r="M122">
            <v>9950000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>
            <v>45110</v>
          </cell>
          <cell r="B123">
            <v>12318605000</v>
          </cell>
          <cell r="C123">
            <v>187009000</v>
          </cell>
          <cell r="D123">
            <v>4214456000</v>
          </cell>
          <cell r="E123">
            <v>25218266000</v>
          </cell>
          <cell r="F123">
            <v>1794719000</v>
          </cell>
          <cell r="G123">
            <v>129915000</v>
          </cell>
          <cell r="H123">
            <v>112979000</v>
          </cell>
          <cell r="I123">
            <v>359685000</v>
          </cell>
          <cell r="J123">
            <v>140483000</v>
          </cell>
          <cell r="K123">
            <v>483927000</v>
          </cell>
          <cell r="L123">
            <v>12093000</v>
          </cell>
          <cell r="M123">
            <v>4969000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>
            <v>45111</v>
          </cell>
          <cell r="B124">
            <v>7821393000</v>
          </cell>
          <cell r="C124">
            <v>159143000</v>
          </cell>
          <cell r="D124">
            <v>1298906000</v>
          </cell>
          <cell r="E124">
            <v>2530208000</v>
          </cell>
          <cell r="F124">
            <v>1024134000</v>
          </cell>
          <cell r="G124">
            <v>117451000</v>
          </cell>
          <cell r="H124">
            <v>232200000</v>
          </cell>
          <cell r="I124">
            <v>362613000</v>
          </cell>
          <cell r="J124">
            <v>372574000</v>
          </cell>
          <cell r="K124">
            <v>491970000</v>
          </cell>
          <cell r="L124">
            <v>22524000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>
            <v>45112</v>
          </cell>
          <cell r="B125">
            <v>53377292000</v>
          </cell>
          <cell r="C125">
            <v>373209000</v>
          </cell>
          <cell r="D125">
            <v>432497000</v>
          </cell>
          <cell r="E125">
            <v>99549385000</v>
          </cell>
          <cell r="F125">
            <v>1185529000</v>
          </cell>
          <cell r="G125">
            <v>30675000</v>
          </cell>
          <cell r="H125">
            <v>70843000</v>
          </cell>
          <cell r="I125">
            <v>360620000</v>
          </cell>
          <cell r="J125">
            <v>301961000</v>
          </cell>
          <cell r="K125">
            <v>497280000</v>
          </cell>
          <cell r="L125">
            <v>12925000</v>
          </cell>
          <cell r="M125">
            <v>30996000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>
            <v>45113</v>
          </cell>
          <cell r="B126">
            <v>11212261000</v>
          </cell>
          <cell r="C126">
            <v>103346000</v>
          </cell>
          <cell r="D126">
            <v>201577000</v>
          </cell>
          <cell r="E126">
            <v>16893171000</v>
          </cell>
          <cell r="F126">
            <v>1784604000</v>
          </cell>
          <cell r="G126">
            <v>188135000</v>
          </cell>
          <cell r="H126">
            <v>133526000</v>
          </cell>
          <cell r="I126">
            <v>362363000</v>
          </cell>
          <cell r="J126">
            <v>399013000</v>
          </cell>
          <cell r="K126">
            <v>493913000</v>
          </cell>
          <cell r="L126">
            <v>16859000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A127">
            <v>45114</v>
          </cell>
          <cell r="B127">
            <v>20220650000</v>
          </cell>
          <cell r="C127">
            <v>50547000</v>
          </cell>
          <cell r="D127">
            <v>5317700000</v>
          </cell>
          <cell r="E127">
            <v>22480932000</v>
          </cell>
          <cell r="F127">
            <v>1896693000</v>
          </cell>
          <cell r="G127">
            <v>58382000</v>
          </cell>
          <cell r="H127">
            <v>64172000</v>
          </cell>
          <cell r="I127">
            <v>355975000</v>
          </cell>
          <cell r="J127">
            <v>30811000</v>
          </cell>
          <cell r="K127">
            <v>490560000</v>
          </cell>
          <cell r="L127">
            <v>50593000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A128">
            <v>45117</v>
          </cell>
          <cell r="B128">
            <v>24915632000</v>
          </cell>
          <cell r="C128">
            <v>187179000</v>
          </cell>
          <cell r="D128">
            <v>4504708000</v>
          </cell>
          <cell r="E128">
            <v>60517515000</v>
          </cell>
          <cell r="F128">
            <v>1485564000</v>
          </cell>
          <cell r="G128">
            <v>46188000</v>
          </cell>
          <cell r="H128">
            <v>258609000</v>
          </cell>
          <cell r="I128">
            <v>401186000</v>
          </cell>
          <cell r="J128">
            <v>96348000</v>
          </cell>
          <cell r="K128">
            <v>555710000</v>
          </cell>
          <cell r="L128">
            <v>4084000</v>
          </cell>
          <cell r="M128">
            <v>13203000</v>
          </cell>
          <cell r="N128">
            <v>0</v>
          </cell>
          <cell r="O128">
            <v>0</v>
          </cell>
          <cell r="P128">
            <v>0</v>
          </cell>
        </row>
        <row r="129">
          <cell r="A129">
            <v>45118</v>
          </cell>
          <cell r="B129">
            <v>10808040000</v>
          </cell>
          <cell r="C129">
            <v>360601000</v>
          </cell>
          <cell r="D129">
            <v>414620000</v>
          </cell>
          <cell r="E129">
            <v>38532733000</v>
          </cell>
          <cell r="F129">
            <v>1613843000</v>
          </cell>
          <cell r="G129">
            <v>2696163000</v>
          </cell>
          <cell r="H129">
            <v>29843000</v>
          </cell>
          <cell r="I129">
            <v>388433000</v>
          </cell>
          <cell r="J129">
            <v>175074000</v>
          </cell>
          <cell r="K129">
            <v>505256000</v>
          </cell>
          <cell r="L129">
            <v>12310000</v>
          </cell>
          <cell r="M129">
            <v>7175000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>
            <v>45119</v>
          </cell>
          <cell r="B130">
            <v>1177633000</v>
          </cell>
          <cell r="C130">
            <v>99653000</v>
          </cell>
          <cell r="D130">
            <v>2002898000</v>
          </cell>
          <cell r="E130">
            <v>15903865000</v>
          </cell>
          <cell r="F130">
            <v>1164783000</v>
          </cell>
          <cell r="G130">
            <v>193321000</v>
          </cell>
          <cell r="H130">
            <v>50278000</v>
          </cell>
          <cell r="I130">
            <v>369032000</v>
          </cell>
          <cell r="J130">
            <v>218964000</v>
          </cell>
          <cell r="K130">
            <v>1016000</v>
          </cell>
          <cell r="L130">
            <v>36330000</v>
          </cell>
          <cell r="M130">
            <v>22550000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>
            <v>45120</v>
          </cell>
          <cell r="B131">
            <v>1964331000</v>
          </cell>
          <cell r="C131">
            <v>856457000</v>
          </cell>
          <cell r="D131">
            <v>593096000</v>
          </cell>
          <cell r="E131">
            <v>26017755000</v>
          </cell>
          <cell r="F131">
            <v>1328323000</v>
          </cell>
          <cell r="G131">
            <v>61140000</v>
          </cell>
          <cell r="H131">
            <v>165829000</v>
          </cell>
          <cell r="I131">
            <v>393162000</v>
          </cell>
          <cell r="J131">
            <v>95607000</v>
          </cell>
          <cell r="K131">
            <v>55584000</v>
          </cell>
          <cell r="L131">
            <v>29057000</v>
          </cell>
          <cell r="M131">
            <v>1035000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45121</v>
          </cell>
          <cell r="B132">
            <v>1547926000</v>
          </cell>
          <cell r="C132">
            <v>158871000</v>
          </cell>
          <cell r="D132">
            <v>13135963000</v>
          </cell>
          <cell r="E132">
            <v>20799066000</v>
          </cell>
          <cell r="F132">
            <v>1349171000</v>
          </cell>
          <cell r="G132">
            <v>128457000</v>
          </cell>
          <cell r="H132">
            <v>56420000</v>
          </cell>
          <cell r="I132">
            <v>412975000</v>
          </cell>
          <cell r="J132">
            <v>13554000</v>
          </cell>
          <cell r="K132">
            <v>1030000</v>
          </cell>
          <cell r="L132">
            <v>31658000</v>
          </cell>
          <cell r="M132">
            <v>1046000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>
            <v>45124</v>
          </cell>
          <cell r="B133">
            <v>5646373000</v>
          </cell>
          <cell r="C133">
            <v>79180000</v>
          </cell>
          <cell r="D133">
            <v>12782744000</v>
          </cell>
          <cell r="E133">
            <v>16692043000</v>
          </cell>
          <cell r="F133">
            <v>1520032000</v>
          </cell>
          <cell r="G133">
            <v>1343500000</v>
          </cell>
          <cell r="H133">
            <v>319391000</v>
          </cell>
          <cell r="I133">
            <v>384494000</v>
          </cell>
          <cell r="J133">
            <v>50752000</v>
          </cell>
          <cell r="K133">
            <v>570510000</v>
          </cell>
          <cell r="L133">
            <v>13424000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>
            <v>45125</v>
          </cell>
          <cell r="B134">
            <v>4337269000</v>
          </cell>
          <cell r="C134">
            <v>37619000</v>
          </cell>
          <cell r="D134">
            <v>1363410000</v>
          </cell>
          <cell r="E134">
            <v>13942890000</v>
          </cell>
          <cell r="F134">
            <v>1056106000</v>
          </cell>
          <cell r="G134">
            <v>486671000</v>
          </cell>
          <cell r="H134">
            <v>626310000</v>
          </cell>
          <cell r="I134">
            <v>384270000</v>
          </cell>
          <cell r="J134">
            <v>37128000</v>
          </cell>
          <cell r="K134">
            <v>509638000</v>
          </cell>
          <cell r="L134">
            <v>28549000</v>
          </cell>
          <cell r="M134">
            <v>4175000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>
            <v>45126</v>
          </cell>
          <cell r="B135">
            <v>2300353000</v>
          </cell>
          <cell r="C135">
            <v>378092000</v>
          </cell>
          <cell r="D135">
            <v>4680237000</v>
          </cell>
          <cell r="E135">
            <v>2868398000</v>
          </cell>
          <cell r="F135">
            <v>1122478000</v>
          </cell>
          <cell r="G135">
            <v>1301772000</v>
          </cell>
          <cell r="H135">
            <v>129470000</v>
          </cell>
          <cell r="I135">
            <v>206332000</v>
          </cell>
          <cell r="J135">
            <v>69560000</v>
          </cell>
          <cell r="K135">
            <v>11489000</v>
          </cell>
          <cell r="L135">
            <v>15882000</v>
          </cell>
          <cell r="M135">
            <v>5190000</v>
          </cell>
          <cell r="N135">
            <v>0</v>
          </cell>
          <cell r="O135">
            <v>0</v>
          </cell>
          <cell r="P135">
            <v>0</v>
          </cell>
        </row>
        <row r="136">
          <cell r="A136">
            <v>45127</v>
          </cell>
          <cell r="B136">
            <v>1794021000</v>
          </cell>
          <cell r="C136">
            <v>70947000</v>
          </cell>
          <cell r="D136">
            <v>1186334000</v>
          </cell>
          <cell r="E136">
            <v>17226408000</v>
          </cell>
          <cell r="F136">
            <v>1307414000</v>
          </cell>
          <cell r="G136">
            <v>80580000</v>
          </cell>
          <cell r="H136">
            <v>40049000</v>
          </cell>
          <cell r="I136">
            <v>189408000</v>
          </cell>
          <cell r="J136">
            <v>20511000</v>
          </cell>
          <cell r="K136">
            <v>13520000</v>
          </cell>
          <cell r="L136">
            <v>10068000</v>
          </cell>
          <cell r="M136">
            <v>1050104000</v>
          </cell>
          <cell r="N136">
            <v>0</v>
          </cell>
          <cell r="O136">
            <v>0</v>
          </cell>
          <cell r="P136">
            <v>0</v>
          </cell>
        </row>
        <row r="137">
          <cell r="A137">
            <v>45128</v>
          </cell>
          <cell r="B137">
            <v>3041500000</v>
          </cell>
          <cell r="C137">
            <v>50653000</v>
          </cell>
          <cell r="D137">
            <v>803504000</v>
          </cell>
          <cell r="E137">
            <v>60132952000</v>
          </cell>
          <cell r="F137">
            <v>1857546000</v>
          </cell>
          <cell r="G137">
            <v>670872000</v>
          </cell>
          <cell r="H137">
            <v>506960000</v>
          </cell>
          <cell r="I137">
            <v>43859000</v>
          </cell>
          <cell r="J137">
            <v>89340000</v>
          </cell>
          <cell r="K137">
            <v>0</v>
          </cell>
          <cell r="L137">
            <v>5057000</v>
          </cell>
          <cell r="M137">
            <v>1077000</v>
          </cell>
          <cell r="N137">
            <v>0</v>
          </cell>
          <cell r="O137">
            <v>0</v>
          </cell>
          <cell r="P137">
            <v>0</v>
          </cell>
        </row>
        <row r="138">
          <cell r="A138">
            <v>45131</v>
          </cell>
          <cell r="B138">
            <v>2992154000</v>
          </cell>
          <cell r="C138">
            <v>177482000</v>
          </cell>
          <cell r="D138">
            <v>2690191000</v>
          </cell>
          <cell r="E138">
            <v>12457744000</v>
          </cell>
          <cell r="F138">
            <v>1518749000</v>
          </cell>
          <cell r="G138">
            <v>1538612000</v>
          </cell>
          <cell r="H138">
            <v>246743000</v>
          </cell>
          <cell r="I138">
            <v>17239000</v>
          </cell>
          <cell r="J138">
            <v>81163000</v>
          </cell>
          <cell r="K138">
            <v>636287000</v>
          </cell>
          <cell r="L138">
            <v>69001000</v>
          </cell>
          <cell r="M138">
            <v>4296000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>
            <v>45132</v>
          </cell>
          <cell r="B139">
            <v>28028930000</v>
          </cell>
          <cell r="C139">
            <v>216245000</v>
          </cell>
          <cell r="D139">
            <v>5012367000</v>
          </cell>
          <cell r="E139">
            <v>32847631000</v>
          </cell>
          <cell r="F139">
            <v>1409353000</v>
          </cell>
          <cell r="G139">
            <v>57586000</v>
          </cell>
          <cell r="H139">
            <v>123469000</v>
          </cell>
          <cell r="I139">
            <v>9611000</v>
          </cell>
          <cell r="J139">
            <v>19114000</v>
          </cell>
          <cell r="K139">
            <v>517920000</v>
          </cell>
          <cell r="L139">
            <v>12882000</v>
          </cell>
          <cell r="M139">
            <v>7641000</v>
          </cell>
          <cell r="N139">
            <v>0</v>
          </cell>
          <cell r="O139">
            <v>0</v>
          </cell>
          <cell r="P139">
            <v>0</v>
          </cell>
        </row>
        <row r="140">
          <cell r="A140">
            <v>45133</v>
          </cell>
          <cell r="B140">
            <v>1829899000</v>
          </cell>
          <cell r="C140">
            <v>125153000</v>
          </cell>
          <cell r="D140">
            <v>7458552000</v>
          </cell>
          <cell r="E140">
            <v>72453709000</v>
          </cell>
          <cell r="F140">
            <v>1746729000</v>
          </cell>
          <cell r="G140">
            <v>61974000</v>
          </cell>
          <cell r="H140">
            <v>241325000</v>
          </cell>
          <cell r="I140">
            <v>59588000</v>
          </cell>
          <cell r="J140">
            <v>6031000</v>
          </cell>
          <cell r="K140">
            <v>508936000</v>
          </cell>
          <cell r="L140">
            <v>25070000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A141">
            <v>45134</v>
          </cell>
          <cell r="B141">
            <v>2177167000</v>
          </cell>
          <cell r="C141">
            <v>167584000</v>
          </cell>
          <cell r="D141">
            <v>6120391000</v>
          </cell>
          <cell r="E141">
            <v>16924535000</v>
          </cell>
          <cell r="F141">
            <v>2084024000</v>
          </cell>
          <cell r="G141">
            <v>199609000</v>
          </cell>
          <cell r="H141">
            <v>150663000</v>
          </cell>
          <cell r="I141">
            <v>35451000</v>
          </cell>
          <cell r="J141">
            <v>23149000</v>
          </cell>
          <cell r="K141">
            <v>564917000</v>
          </cell>
          <cell r="L141">
            <v>19014000</v>
          </cell>
          <cell r="M141">
            <v>35834000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>
            <v>45135</v>
          </cell>
          <cell r="B142">
            <v>14735545000</v>
          </cell>
          <cell r="C142">
            <v>162548000</v>
          </cell>
          <cell r="D142">
            <v>1748782000</v>
          </cell>
          <cell r="E142">
            <v>17530491000</v>
          </cell>
          <cell r="F142">
            <v>2463967000</v>
          </cell>
          <cell r="G142">
            <v>1378749000</v>
          </cell>
          <cell r="H142">
            <v>102739000</v>
          </cell>
          <cell r="I142">
            <v>469264000</v>
          </cell>
          <cell r="J142">
            <v>360162000</v>
          </cell>
          <cell r="K142">
            <v>521870000</v>
          </cell>
          <cell r="L142">
            <v>6922000</v>
          </cell>
          <cell r="M142">
            <v>1047801000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>
            <v>45138</v>
          </cell>
          <cell r="B143">
            <v>11349657000</v>
          </cell>
          <cell r="C143">
            <v>211066000</v>
          </cell>
          <cell r="D143">
            <v>5586600000</v>
          </cell>
          <cell r="E143">
            <v>26783034000</v>
          </cell>
          <cell r="F143">
            <v>2399674000</v>
          </cell>
          <cell r="G143">
            <v>1408552000</v>
          </cell>
          <cell r="H143">
            <v>264827000</v>
          </cell>
          <cell r="I143">
            <v>494408000</v>
          </cell>
          <cell r="J143">
            <v>67483000</v>
          </cell>
          <cell r="K143">
            <v>526410000</v>
          </cell>
          <cell r="L143">
            <v>130469000</v>
          </cell>
          <cell r="M143">
            <v>2217000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>
            <v>45139</v>
          </cell>
          <cell r="B144">
            <v>59604300000</v>
          </cell>
          <cell r="C144">
            <v>503928000</v>
          </cell>
          <cell r="D144">
            <v>1004443000</v>
          </cell>
          <cell r="E144">
            <v>36506140000</v>
          </cell>
          <cell r="F144">
            <v>3197916000</v>
          </cell>
          <cell r="G144">
            <v>304080000</v>
          </cell>
          <cell r="H144">
            <v>265849000</v>
          </cell>
          <cell r="I144">
            <v>424537000</v>
          </cell>
          <cell r="J144">
            <v>539401000</v>
          </cell>
          <cell r="K144">
            <v>584404000</v>
          </cell>
          <cell r="L144">
            <v>65014000</v>
          </cell>
          <cell r="M144">
            <v>2225000</v>
          </cell>
          <cell r="N144">
            <v>0</v>
          </cell>
          <cell r="O144">
            <v>0</v>
          </cell>
          <cell r="P144">
            <v>0</v>
          </cell>
        </row>
        <row r="145">
          <cell r="A145">
            <v>45140</v>
          </cell>
          <cell r="B145">
            <v>34459898000</v>
          </cell>
          <cell r="C145">
            <v>213434000</v>
          </cell>
          <cell r="D145">
            <v>6015934000</v>
          </cell>
          <cell r="E145">
            <v>24901810000</v>
          </cell>
          <cell r="F145">
            <v>2328785000</v>
          </cell>
          <cell r="G145">
            <v>355810000</v>
          </cell>
          <cell r="H145">
            <v>151600000</v>
          </cell>
          <cell r="I145">
            <v>397951000</v>
          </cell>
          <cell r="J145">
            <v>293499000</v>
          </cell>
          <cell r="K145">
            <v>582472000</v>
          </cell>
          <cell r="L145">
            <v>5255000</v>
          </cell>
          <cell r="M145">
            <v>10976000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>
            <v>45141</v>
          </cell>
          <cell r="B146">
            <v>10526696000</v>
          </cell>
          <cell r="C146">
            <v>120065000</v>
          </cell>
          <cell r="D146">
            <v>736036000</v>
          </cell>
          <cell r="E146">
            <v>37124917000</v>
          </cell>
          <cell r="F146">
            <v>1791913000</v>
          </cell>
          <cell r="G146">
            <v>124711000</v>
          </cell>
          <cell r="H146">
            <v>101794000</v>
          </cell>
          <cell r="I146">
            <v>402455000</v>
          </cell>
          <cell r="J146">
            <v>40249000</v>
          </cell>
          <cell r="K146">
            <v>581422000</v>
          </cell>
          <cell r="L146">
            <v>3501000</v>
          </cell>
          <cell r="M146">
            <v>1002408000</v>
          </cell>
          <cell r="N146">
            <v>0</v>
          </cell>
          <cell r="O146">
            <v>0</v>
          </cell>
          <cell r="P146">
            <v>0</v>
          </cell>
        </row>
        <row r="147">
          <cell r="A147">
            <v>45142</v>
          </cell>
          <cell r="B147">
            <v>11593400000</v>
          </cell>
          <cell r="C147">
            <v>53650000</v>
          </cell>
          <cell r="D147">
            <v>642770000</v>
          </cell>
          <cell r="E147">
            <v>28029700000</v>
          </cell>
          <cell r="F147">
            <v>1802570000</v>
          </cell>
          <cell r="G147">
            <v>196410000</v>
          </cell>
          <cell r="H147">
            <v>259720000</v>
          </cell>
          <cell r="I147">
            <v>483200000</v>
          </cell>
          <cell r="J147">
            <v>69720000</v>
          </cell>
          <cell r="K147">
            <v>531240000</v>
          </cell>
          <cell r="L147">
            <v>14920000</v>
          </cell>
          <cell r="M147">
            <v>301890000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>
            <v>45145</v>
          </cell>
          <cell r="B148">
            <v>10231146000</v>
          </cell>
          <cell r="C148">
            <v>518248000</v>
          </cell>
          <cell r="D148">
            <v>5224452000</v>
          </cell>
          <cell r="E148">
            <v>22815964000</v>
          </cell>
          <cell r="F148">
            <v>1741913000</v>
          </cell>
          <cell r="G148">
            <v>135219000</v>
          </cell>
          <cell r="H148">
            <v>373456000</v>
          </cell>
          <cell r="I148">
            <v>420364000</v>
          </cell>
          <cell r="J148">
            <v>269444000</v>
          </cell>
          <cell r="K148">
            <v>563350000</v>
          </cell>
          <cell r="L148">
            <v>15186000</v>
          </cell>
          <cell r="M148">
            <v>26696000</v>
          </cell>
          <cell r="N148">
            <v>0</v>
          </cell>
          <cell r="O148">
            <v>0</v>
          </cell>
          <cell r="P148">
            <v>0</v>
          </cell>
        </row>
        <row r="149">
          <cell r="A149">
            <v>45146</v>
          </cell>
          <cell r="B149">
            <v>38645543000</v>
          </cell>
          <cell r="C149">
            <v>202923000</v>
          </cell>
          <cell r="D149">
            <v>1320201000</v>
          </cell>
          <cell r="E149">
            <v>13164663000</v>
          </cell>
          <cell r="F149">
            <v>2081292000</v>
          </cell>
          <cell r="G149">
            <v>705300000</v>
          </cell>
          <cell r="H149">
            <v>136897000</v>
          </cell>
          <cell r="I149">
            <v>424936000</v>
          </cell>
          <cell r="J149">
            <v>116531000</v>
          </cell>
          <cell r="K149">
            <v>562696000</v>
          </cell>
          <cell r="L149">
            <v>11629000</v>
          </cell>
          <cell r="M149">
            <v>4442000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>
            <v>45147</v>
          </cell>
          <cell r="B150">
            <v>3694620000</v>
          </cell>
          <cell r="C150">
            <v>546780000</v>
          </cell>
          <cell r="D150">
            <v>3089416000</v>
          </cell>
          <cell r="E150">
            <v>8190101000</v>
          </cell>
          <cell r="F150">
            <v>2271625000</v>
          </cell>
          <cell r="G150">
            <v>96586000</v>
          </cell>
          <cell r="H150">
            <v>246755000</v>
          </cell>
          <cell r="I150">
            <v>8988000</v>
          </cell>
          <cell r="J150">
            <v>648543000</v>
          </cell>
          <cell r="K150">
            <v>10960000</v>
          </cell>
          <cell r="L150">
            <v>16928000</v>
          </cell>
          <cell r="M150">
            <v>2185000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>
            <v>45148</v>
          </cell>
          <cell r="B151">
            <v>77935511000</v>
          </cell>
          <cell r="C151">
            <v>682688000</v>
          </cell>
          <cell r="D151">
            <v>2417038000</v>
          </cell>
          <cell r="E151">
            <v>111471568000</v>
          </cell>
          <cell r="F151">
            <v>1617642000</v>
          </cell>
          <cell r="G151">
            <v>117231000</v>
          </cell>
          <cell r="H151">
            <v>95667000</v>
          </cell>
          <cell r="I151">
            <v>412743000</v>
          </cell>
          <cell r="J151">
            <v>148431000</v>
          </cell>
          <cell r="K151">
            <v>535490000</v>
          </cell>
          <cell r="L151">
            <v>7127000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>
            <v>45149</v>
          </cell>
          <cell r="B152">
            <v>132661980000</v>
          </cell>
          <cell r="C152">
            <v>143640000</v>
          </cell>
          <cell r="D152">
            <v>589090000</v>
          </cell>
          <cell r="E152">
            <v>2580500000</v>
          </cell>
          <cell r="F152">
            <v>1338860000</v>
          </cell>
          <cell r="G152">
            <v>165030000</v>
          </cell>
          <cell r="H152">
            <v>76070000</v>
          </cell>
          <cell r="I152">
            <v>389150000</v>
          </cell>
          <cell r="J152">
            <v>32820000</v>
          </cell>
          <cell r="K152">
            <v>593340000</v>
          </cell>
          <cell r="L152">
            <v>13330000</v>
          </cell>
          <cell r="M152">
            <v>11930000</v>
          </cell>
          <cell r="N152">
            <v>0</v>
          </cell>
          <cell r="O152">
            <v>0</v>
          </cell>
          <cell r="P152">
            <v>0</v>
          </cell>
        </row>
        <row r="153">
          <cell r="A153">
            <v>45152</v>
          </cell>
          <cell r="B153">
            <v>70012260000</v>
          </cell>
          <cell r="C153">
            <v>496842000</v>
          </cell>
          <cell r="D153">
            <v>2798616000</v>
          </cell>
          <cell r="E153">
            <v>14980684000</v>
          </cell>
          <cell r="F153">
            <v>1499421000</v>
          </cell>
          <cell r="G153">
            <v>298491000</v>
          </cell>
          <cell r="H153">
            <v>424117000</v>
          </cell>
          <cell r="I153">
            <v>526889000</v>
          </cell>
          <cell r="J153">
            <v>149218000</v>
          </cell>
          <cell r="K153">
            <v>535640000</v>
          </cell>
          <cell r="L153">
            <v>8054000</v>
          </cell>
          <cell r="M153">
            <v>12024000</v>
          </cell>
          <cell r="N153">
            <v>1551000</v>
          </cell>
          <cell r="O153">
            <v>0</v>
          </cell>
          <cell r="P153">
            <v>0</v>
          </cell>
        </row>
        <row r="154">
          <cell r="A154">
            <v>45153</v>
          </cell>
          <cell r="B154">
            <v>70355549000</v>
          </cell>
          <cell r="C154">
            <v>634514000</v>
          </cell>
          <cell r="D154">
            <v>2746299000</v>
          </cell>
          <cell r="E154">
            <v>62920403000</v>
          </cell>
          <cell r="F154">
            <v>1234596000</v>
          </cell>
          <cell r="G154">
            <v>200220000</v>
          </cell>
          <cell r="H154">
            <v>139513000</v>
          </cell>
          <cell r="I154">
            <v>401834000</v>
          </cell>
          <cell r="J154">
            <v>8391000</v>
          </cell>
          <cell r="K154">
            <v>525388000</v>
          </cell>
          <cell r="L154">
            <v>11667000</v>
          </cell>
          <cell r="M154">
            <v>1096000</v>
          </cell>
          <cell r="N154">
            <v>18214000</v>
          </cell>
          <cell r="O154">
            <v>0</v>
          </cell>
          <cell r="P154">
            <v>0</v>
          </cell>
        </row>
        <row r="155">
          <cell r="A155">
            <v>45154</v>
          </cell>
          <cell r="B155">
            <v>13702446000</v>
          </cell>
          <cell r="C155">
            <v>126709000</v>
          </cell>
          <cell r="D155">
            <v>21173650000</v>
          </cell>
          <cell r="E155">
            <v>59816390000</v>
          </cell>
          <cell r="F155">
            <v>2603982000</v>
          </cell>
          <cell r="G155">
            <v>87909000</v>
          </cell>
          <cell r="H155">
            <v>108156000</v>
          </cell>
          <cell r="I155">
            <v>408143000</v>
          </cell>
          <cell r="J155">
            <v>117483000</v>
          </cell>
          <cell r="K155">
            <v>587430000</v>
          </cell>
          <cell r="L155">
            <v>902000</v>
          </cell>
          <cell r="M155">
            <v>2199000</v>
          </cell>
          <cell r="N155">
            <v>0</v>
          </cell>
          <cell r="O155">
            <v>0</v>
          </cell>
          <cell r="P155">
            <v>0</v>
          </cell>
        </row>
        <row r="156">
          <cell r="A156">
            <v>45155</v>
          </cell>
          <cell r="B156">
            <v>53333063000</v>
          </cell>
          <cell r="C156">
            <v>70388000</v>
          </cell>
          <cell r="D156">
            <v>17439423000</v>
          </cell>
          <cell r="E156">
            <v>27115500000</v>
          </cell>
          <cell r="F156">
            <v>2970744000</v>
          </cell>
          <cell r="G156">
            <v>144199000</v>
          </cell>
          <cell r="H156">
            <v>197782000</v>
          </cell>
          <cell r="I156">
            <v>410813000</v>
          </cell>
          <cell r="J156">
            <v>71823000</v>
          </cell>
          <cell r="K156">
            <v>544908000</v>
          </cell>
          <cell r="L156">
            <v>0</v>
          </cell>
          <cell r="M156">
            <v>12145000</v>
          </cell>
          <cell r="N156">
            <v>1659000</v>
          </cell>
          <cell r="O156">
            <v>0</v>
          </cell>
          <cell r="P156">
            <v>0</v>
          </cell>
        </row>
        <row r="157">
          <cell r="A157">
            <v>45156</v>
          </cell>
          <cell r="B157">
            <v>39520156000</v>
          </cell>
          <cell r="C157">
            <v>269823000</v>
          </cell>
          <cell r="D157">
            <v>5623206000</v>
          </cell>
          <cell r="E157">
            <v>71513885000</v>
          </cell>
          <cell r="F157">
            <v>4206426000</v>
          </cell>
          <cell r="G157">
            <v>529265000</v>
          </cell>
          <cell r="H157">
            <v>124438000</v>
          </cell>
          <cell r="I157">
            <v>142449000</v>
          </cell>
          <cell r="J157">
            <v>406485000</v>
          </cell>
          <cell r="K157">
            <v>39035000</v>
          </cell>
          <cell r="L157">
            <v>30463000</v>
          </cell>
          <cell r="M157">
            <v>238086000</v>
          </cell>
          <cell r="N157">
            <v>1659000</v>
          </cell>
          <cell r="O157">
            <v>0</v>
          </cell>
          <cell r="P157">
            <v>0</v>
          </cell>
        </row>
        <row r="158">
          <cell r="A158">
            <v>45159</v>
          </cell>
          <cell r="B158">
            <v>31064235000</v>
          </cell>
          <cell r="C158">
            <v>379606000</v>
          </cell>
          <cell r="D158">
            <v>4838815000</v>
          </cell>
          <cell r="E158">
            <v>80146344000</v>
          </cell>
          <cell r="F158">
            <v>4138365000</v>
          </cell>
          <cell r="G158">
            <v>1018605000</v>
          </cell>
          <cell r="H158">
            <v>260478000</v>
          </cell>
          <cell r="I158">
            <v>135903000</v>
          </cell>
          <cell r="J158">
            <v>169419000</v>
          </cell>
          <cell r="K158">
            <v>45365000</v>
          </cell>
          <cell r="L158">
            <v>4240000</v>
          </cell>
          <cell r="M158">
            <v>315909000</v>
          </cell>
          <cell r="N158">
            <v>0</v>
          </cell>
          <cell r="O158">
            <v>0</v>
          </cell>
          <cell r="P158">
            <v>0</v>
          </cell>
        </row>
        <row r="159">
          <cell r="A159">
            <v>45160</v>
          </cell>
          <cell r="B159">
            <v>10667151000</v>
          </cell>
          <cell r="C159">
            <v>277718000</v>
          </cell>
          <cell r="D159">
            <v>5640696000</v>
          </cell>
          <cell r="E159">
            <v>69603410000</v>
          </cell>
          <cell r="F159">
            <v>2849616000</v>
          </cell>
          <cell r="G159">
            <v>141432000</v>
          </cell>
          <cell r="H159">
            <v>190184000</v>
          </cell>
          <cell r="I159">
            <v>536448000</v>
          </cell>
          <cell r="J159">
            <v>577643000</v>
          </cell>
          <cell r="K159">
            <v>575945000</v>
          </cell>
          <cell r="L159">
            <v>50600000</v>
          </cell>
          <cell r="M159">
            <v>227159000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>
            <v>45161</v>
          </cell>
          <cell r="B160">
            <v>8651408000</v>
          </cell>
          <cell r="C160">
            <v>185084000</v>
          </cell>
          <cell r="D160">
            <v>4829044000</v>
          </cell>
          <cell r="E160">
            <v>36020251000</v>
          </cell>
          <cell r="F160">
            <v>2140092000</v>
          </cell>
          <cell r="G160">
            <v>438300000</v>
          </cell>
          <cell r="H160">
            <v>167596000</v>
          </cell>
          <cell r="I160">
            <v>463905000</v>
          </cell>
          <cell r="J160">
            <v>699687000</v>
          </cell>
          <cell r="K160">
            <v>563764000</v>
          </cell>
          <cell r="L160">
            <v>0</v>
          </cell>
          <cell r="M160">
            <v>318628000</v>
          </cell>
          <cell r="N160">
            <v>0</v>
          </cell>
          <cell r="O160">
            <v>0</v>
          </cell>
          <cell r="P160">
            <v>0</v>
          </cell>
        </row>
        <row r="161">
          <cell r="A161">
            <v>45162</v>
          </cell>
          <cell r="B161">
            <v>7129777000</v>
          </cell>
          <cell r="C161">
            <v>115666000</v>
          </cell>
          <cell r="D161">
            <v>481235000</v>
          </cell>
          <cell r="E161">
            <v>49083885000</v>
          </cell>
          <cell r="F161">
            <v>1074767000</v>
          </cell>
          <cell r="G161">
            <v>95349000</v>
          </cell>
          <cell r="H161">
            <v>63644000</v>
          </cell>
          <cell r="I161">
            <v>387627000</v>
          </cell>
          <cell r="J161">
            <v>142744000</v>
          </cell>
          <cell r="K161">
            <v>505920000</v>
          </cell>
          <cell r="L161">
            <v>3434000</v>
          </cell>
          <cell r="M161">
            <v>541520000</v>
          </cell>
          <cell r="N161">
            <v>0</v>
          </cell>
          <cell r="O161">
            <v>0</v>
          </cell>
          <cell r="P161">
            <v>0</v>
          </cell>
        </row>
        <row r="162">
          <cell r="A162">
            <v>45163</v>
          </cell>
          <cell r="B162">
            <v>6144082000</v>
          </cell>
          <cell r="C162">
            <v>167243000</v>
          </cell>
          <cell r="D162">
            <v>3190800000</v>
          </cell>
          <cell r="E162">
            <v>42328956000</v>
          </cell>
          <cell r="F162">
            <v>1023323000</v>
          </cell>
          <cell r="G162">
            <v>205526000</v>
          </cell>
          <cell r="H162">
            <v>81947000</v>
          </cell>
          <cell r="I162">
            <v>388590000</v>
          </cell>
          <cell r="J162">
            <v>115882000</v>
          </cell>
          <cell r="K162">
            <v>517510000</v>
          </cell>
          <cell r="L162">
            <v>9523000</v>
          </cell>
          <cell r="M162">
            <v>241613000</v>
          </cell>
          <cell r="N162">
            <v>0</v>
          </cell>
          <cell r="O162">
            <v>0</v>
          </cell>
          <cell r="P162">
            <v>0</v>
          </cell>
        </row>
        <row r="163">
          <cell r="A163">
            <v>45166</v>
          </cell>
          <cell r="B163">
            <v>16381861000</v>
          </cell>
          <cell r="C163">
            <v>276572000</v>
          </cell>
          <cell r="D163">
            <v>14255022000</v>
          </cell>
          <cell r="E163">
            <v>46323953000</v>
          </cell>
          <cell r="F163">
            <v>1553395000</v>
          </cell>
          <cell r="G163">
            <v>151284000</v>
          </cell>
          <cell r="H163">
            <v>65876000</v>
          </cell>
          <cell r="I163">
            <v>386544000</v>
          </cell>
          <cell r="J163">
            <v>96686000</v>
          </cell>
          <cell r="K163">
            <v>522999000</v>
          </cell>
          <cell r="L163">
            <v>1754000</v>
          </cell>
          <cell r="M163">
            <v>545636000</v>
          </cell>
          <cell r="N163">
            <v>17089000</v>
          </cell>
          <cell r="O163">
            <v>0</v>
          </cell>
          <cell r="P163">
            <v>0</v>
          </cell>
        </row>
        <row r="164">
          <cell r="A164">
            <v>45167</v>
          </cell>
          <cell r="B164">
            <v>12064604000</v>
          </cell>
          <cell r="C164">
            <v>62176000</v>
          </cell>
          <cell r="D164">
            <v>2940312000</v>
          </cell>
          <cell r="E164">
            <v>48792800000</v>
          </cell>
          <cell r="F164">
            <v>1332068000</v>
          </cell>
          <cell r="G164">
            <v>179209000</v>
          </cell>
          <cell r="H164">
            <v>249781000</v>
          </cell>
          <cell r="I164">
            <v>555250000</v>
          </cell>
          <cell r="J164">
            <v>35742000</v>
          </cell>
          <cell r="K164">
            <v>524400000</v>
          </cell>
          <cell r="L164">
            <v>2654000</v>
          </cell>
          <cell r="M164">
            <v>222539000</v>
          </cell>
          <cell r="N164">
            <v>28870000</v>
          </cell>
          <cell r="O164">
            <v>0</v>
          </cell>
          <cell r="P164">
            <v>0</v>
          </cell>
        </row>
        <row r="165">
          <cell r="A165">
            <v>45168</v>
          </cell>
          <cell r="B165">
            <v>12543780000</v>
          </cell>
          <cell r="C165">
            <v>147537000</v>
          </cell>
          <cell r="D165">
            <v>3811632000</v>
          </cell>
          <cell r="E165">
            <v>31229325000</v>
          </cell>
          <cell r="F165">
            <v>844383000</v>
          </cell>
          <cell r="G165">
            <v>331278000</v>
          </cell>
          <cell r="H165">
            <v>56493000</v>
          </cell>
          <cell r="I165">
            <v>601757000</v>
          </cell>
          <cell r="J165">
            <v>133657000</v>
          </cell>
          <cell r="K165">
            <v>529928000</v>
          </cell>
          <cell r="L165">
            <v>2653000</v>
          </cell>
          <cell r="M165">
            <v>1115000</v>
          </cell>
          <cell r="N165">
            <v>76985000</v>
          </cell>
          <cell r="O165">
            <v>0</v>
          </cell>
          <cell r="P165">
            <v>0</v>
          </cell>
        </row>
        <row r="166">
          <cell r="A166">
            <v>45169</v>
          </cell>
          <cell r="B166">
            <v>3948625000</v>
          </cell>
          <cell r="C166">
            <v>109551000</v>
          </cell>
          <cell r="D166">
            <v>5355314000</v>
          </cell>
          <cell r="E166">
            <v>91471442000</v>
          </cell>
          <cell r="F166">
            <v>1484689000</v>
          </cell>
          <cell r="G166">
            <v>218403000</v>
          </cell>
          <cell r="H166">
            <v>120992000</v>
          </cell>
          <cell r="I166">
            <v>432923000</v>
          </cell>
          <cell r="J166">
            <v>46631000</v>
          </cell>
          <cell r="K166">
            <v>537970000</v>
          </cell>
          <cell r="L166">
            <v>45572000</v>
          </cell>
          <cell r="M166">
            <v>1869362000</v>
          </cell>
          <cell r="N166">
            <v>63329000</v>
          </cell>
          <cell r="O166">
            <v>0</v>
          </cell>
          <cell r="P166">
            <v>0</v>
          </cell>
        </row>
        <row r="167">
          <cell r="A167">
            <v>45174</v>
          </cell>
          <cell r="B167">
            <v>27030402000</v>
          </cell>
          <cell r="C167">
            <v>374103000</v>
          </cell>
          <cell r="D167">
            <v>7130215000</v>
          </cell>
          <cell r="E167">
            <v>84589512000</v>
          </cell>
          <cell r="F167">
            <v>1625798000</v>
          </cell>
          <cell r="G167">
            <v>246689000</v>
          </cell>
          <cell r="H167">
            <v>821217000</v>
          </cell>
          <cell r="I167">
            <v>413531000</v>
          </cell>
          <cell r="J167">
            <v>48356000</v>
          </cell>
          <cell r="K167">
            <v>546160000</v>
          </cell>
          <cell r="L167">
            <v>4503000</v>
          </cell>
          <cell r="M167">
            <v>241273000</v>
          </cell>
          <cell r="N167">
            <v>58752000</v>
          </cell>
          <cell r="O167">
            <v>0</v>
          </cell>
          <cell r="P167">
            <v>0</v>
          </cell>
        </row>
        <row r="168">
          <cell r="A168">
            <v>45175</v>
          </cell>
          <cell r="B168">
            <v>24459477000</v>
          </cell>
          <cell r="C168">
            <v>108407000</v>
          </cell>
          <cell r="D168">
            <v>21272844000</v>
          </cell>
          <cell r="E168">
            <v>74835397000</v>
          </cell>
          <cell r="F168">
            <v>1859567000</v>
          </cell>
          <cell r="G168">
            <v>218437000</v>
          </cell>
          <cell r="H168">
            <v>265100000</v>
          </cell>
          <cell r="I168">
            <v>25456000</v>
          </cell>
          <cell r="J168">
            <v>171925000</v>
          </cell>
          <cell r="K168">
            <v>5540000</v>
          </cell>
          <cell r="L168">
            <v>31824000</v>
          </cell>
          <cell r="M168">
            <v>11462000</v>
          </cell>
          <cell r="N168">
            <v>67899000</v>
          </cell>
          <cell r="O168">
            <v>0</v>
          </cell>
          <cell r="P168">
            <v>0</v>
          </cell>
        </row>
        <row r="169">
          <cell r="A169">
            <v>45176</v>
          </cell>
          <cell r="B169">
            <v>11671553000</v>
          </cell>
          <cell r="C169">
            <v>169403000</v>
          </cell>
          <cell r="D169">
            <v>21811126000</v>
          </cell>
          <cell r="E169">
            <v>111335071000</v>
          </cell>
          <cell r="F169">
            <v>1754888000</v>
          </cell>
          <cell r="G169">
            <v>392599000</v>
          </cell>
          <cell r="H169">
            <v>213934000</v>
          </cell>
          <cell r="I169">
            <v>456010000</v>
          </cell>
          <cell r="J169">
            <v>27857000</v>
          </cell>
          <cell r="K169">
            <v>550290000</v>
          </cell>
          <cell r="L169">
            <v>25660000</v>
          </cell>
          <cell r="M169">
            <v>1164000</v>
          </cell>
          <cell r="N169">
            <v>70998000</v>
          </cell>
          <cell r="O169">
            <v>0</v>
          </cell>
          <cell r="P169">
            <v>0</v>
          </cell>
        </row>
        <row r="170">
          <cell r="A170">
            <v>45177</v>
          </cell>
          <cell r="B170">
            <v>13165732000</v>
          </cell>
          <cell r="C170">
            <v>59905000</v>
          </cell>
          <cell r="D170">
            <v>190754000</v>
          </cell>
          <cell r="E170">
            <v>235208630000</v>
          </cell>
          <cell r="F170">
            <v>1439712000</v>
          </cell>
          <cell r="G170">
            <v>156527000</v>
          </cell>
          <cell r="H170">
            <v>205160000</v>
          </cell>
          <cell r="I170">
            <v>411833000</v>
          </cell>
          <cell r="J170">
            <v>327556000</v>
          </cell>
          <cell r="K170">
            <v>539040000</v>
          </cell>
          <cell r="L170">
            <v>19345000</v>
          </cell>
          <cell r="M170">
            <v>245137000</v>
          </cell>
          <cell r="N170">
            <v>67247000</v>
          </cell>
          <cell r="O170">
            <v>0</v>
          </cell>
          <cell r="P170">
            <v>0</v>
          </cell>
        </row>
        <row r="171">
          <cell r="A171">
            <v>45180</v>
          </cell>
          <cell r="B171">
            <v>4159519000</v>
          </cell>
          <cell r="C171">
            <v>142723000</v>
          </cell>
          <cell r="D171">
            <v>73280895000</v>
          </cell>
          <cell r="E171">
            <v>29687300000</v>
          </cell>
          <cell r="F171">
            <v>2059065000</v>
          </cell>
          <cell r="G171">
            <v>255487000</v>
          </cell>
          <cell r="H171">
            <v>160200000</v>
          </cell>
          <cell r="I171">
            <v>8134000</v>
          </cell>
          <cell r="J171">
            <v>253963000</v>
          </cell>
          <cell r="K171">
            <v>536160000</v>
          </cell>
          <cell r="L171">
            <v>47665000</v>
          </cell>
          <cell r="M171">
            <v>498581000</v>
          </cell>
          <cell r="N171">
            <v>79325000</v>
          </cell>
          <cell r="O171">
            <v>0</v>
          </cell>
          <cell r="P171">
            <v>0</v>
          </cell>
        </row>
        <row r="172">
          <cell r="A172">
            <v>45181</v>
          </cell>
          <cell r="B172">
            <v>13819356000</v>
          </cell>
          <cell r="C172">
            <v>267397000</v>
          </cell>
          <cell r="D172">
            <v>2106485000</v>
          </cell>
          <cell r="E172">
            <v>19523426000</v>
          </cell>
          <cell r="F172">
            <v>1832350000</v>
          </cell>
          <cell r="G172">
            <v>352579000</v>
          </cell>
          <cell r="H172">
            <v>2019820000</v>
          </cell>
          <cell r="I172">
            <v>631869000</v>
          </cell>
          <cell r="J172">
            <v>48766000</v>
          </cell>
          <cell r="K172">
            <v>1129000</v>
          </cell>
          <cell r="L172">
            <v>4515000</v>
          </cell>
          <cell r="M172">
            <v>598484000</v>
          </cell>
          <cell r="N172">
            <v>67810000</v>
          </cell>
          <cell r="O172">
            <v>0</v>
          </cell>
          <cell r="P172">
            <v>0</v>
          </cell>
        </row>
        <row r="173">
          <cell r="A173">
            <v>45182</v>
          </cell>
          <cell r="B173">
            <v>5932520000</v>
          </cell>
          <cell r="C173">
            <v>100690000</v>
          </cell>
          <cell r="D173">
            <v>4245400000</v>
          </cell>
          <cell r="E173">
            <v>38926500000</v>
          </cell>
          <cell r="F173">
            <v>1304640000</v>
          </cell>
          <cell r="G173">
            <v>114840000</v>
          </cell>
          <cell r="H173">
            <v>301900000</v>
          </cell>
          <cell r="I173">
            <v>206010000</v>
          </cell>
          <cell r="J173">
            <v>197840000</v>
          </cell>
          <cell r="K173">
            <v>224200000</v>
          </cell>
          <cell r="L173">
            <v>3670000</v>
          </cell>
          <cell r="M173">
            <v>235620000</v>
          </cell>
          <cell r="N173">
            <v>87340000</v>
          </cell>
          <cell r="O173">
            <v>0</v>
          </cell>
          <cell r="P173">
            <v>0</v>
          </cell>
        </row>
        <row r="174">
          <cell r="A174">
            <v>45183</v>
          </cell>
          <cell r="B174">
            <v>5841904000</v>
          </cell>
          <cell r="C174">
            <v>79905000</v>
          </cell>
          <cell r="D174">
            <v>29638341000</v>
          </cell>
          <cell r="E174">
            <v>30223118000</v>
          </cell>
          <cell r="F174">
            <v>2005921000</v>
          </cell>
          <cell r="G174">
            <v>101251000</v>
          </cell>
          <cell r="H174">
            <v>58503000</v>
          </cell>
          <cell r="I174">
            <v>820000</v>
          </cell>
          <cell r="J174">
            <v>134048000</v>
          </cell>
          <cell r="K174">
            <v>0</v>
          </cell>
          <cell r="L174">
            <v>3662000</v>
          </cell>
          <cell r="M174">
            <v>233736000</v>
          </cell>
          <cell r="N174">
            <v>72029000</v>
          </cell>
          <cell r="O174">
            <v>0</v>
          </cell>
          <cell r="P174">
            <v>0</v>
          </cell>
        </row>
        <row r="175">
          <cell r="A175">
            <v>45184</v>
          </cell>
          <cell r="B175">
            <v>1665820000</v>
          </cell>
          <cell r="C175">
            <v>125756000</v>
          </cell>
          <cell r="D175">
            <v>29632273000</v>
          </cell>
          <cell r="E175">
            <v>26313182000</v>
          </cell>
          <cell r="F175">
            <v>1240881000</v>
          </cell>
          <cell r="G175">
            <v>55205000</v>
          </cell>
          <cell r="H175">
            <v>236913000</v>
          </cell>
          <cell r="I175">
            <v>6504000</v>
          </cell>
          <cell r="J175">
            <v>64275000</v>
          </cell>
          <cell r="K175">
            <v>0</v>
          </cell>
          <cell r="L175">
            <v>19950000</v>
          </cell>
          <cell r="M175">
            <v>234069000</v>
          </cell>
          <cell r="N175">
            <v>72801000</v>
          </cell>
          <cell r="O175">
            <v>0</v>
          </cell>
          <cell r="P175">
            <v>0</v>
          </cell>
        </row>
        <row r="176">
          <cell r="A176">
            <v>45187</v>
          </cell>
          <cell r="B176">
            <v>9656091000</v>
          </cell>
          <cell r="C176">
            <v>407761000</v>
          </cell>
          <cell r="D176">
            <v>10883947000</v>
          </cell>
          <cell r="E176">
            <v>37006724000</v>
          </cell>
          <cell r="F176">
            <v>3269040000</v>
          </cell>
          <cell r="G176">
            <v>219383000</v>
          </cell>
          <cell r="H176">
            <v>167633000</v>
          </cell>
          <cell r="I176">
            <v>1613000</v>
          </cell>
          <cell r="J176">
            <v>128412000</v>
          </cell>
          <cell r="K176">
            <v>0</v>
          </cell>
          <cell r="L176">
            <v>24325000</v>
          </cell>
          <cell r="M176">
            <v>343168000</v>
          </cell>
          <cell r="N176">
            <v>72039000</v>
          </cell>
          <cell r="O176">
            <v>0</v>
          </cell>
          <cell r="P176">
            <v>0</v>
          </cell>
        </row>
        <row r="177">
          <cell r="A177">
            <v>45188</v>
          </cell>
          <cell r="B177">
            <v>9645648000</v>
          </cell>
          <cell r="C177">
            <v>135712000</v>
          </cell>
          <cell r="D177">
            <v>523872000</v>
          </cell>
          <cell r="E177">
            <v>36956177000</v>
          </cell>
          <cell r="F177">
            <v>2528364000</v>
          </cell>
          <cell r="G177">
            <v>177838000</v>
          </cell>
          <cell r="H177">
            <v>163728000</v>
          </cell>
          <cell r="I177">
            <v>2400000</v>
          </cell>
          <cell r="J177">
            <v>2556343000</v>
          </cell>
          <cell r="K177">
            <v>144875000</v>
          </cell>
          <cell r="L177">
            <v>146468000</v>
          </cell>
          <cell r="M177">
            <v>14875000</v>
          </cell>
          <cell r="N177">
            <v>72375000</v>
          </cell>
          <cell r="O177">
            <v>0</v>
          </cell>
          <cell r="P177">
            <v>0</v>
          </cell>
        </row>
        <row r="178">
          <cell r="A178">
            <v>45189</v>
          </cell>
          <cell r="B178">
            <v>1750298000</v>
          </cell>
          <cell r="C178">
            <v>154763000</v>
          </cell>
          <cell r="D178">
            <v>4258937000</v>
          </cell>
          <cell r="E178">
            <v>30680467000</v>
          </cell>
          <cell r="F178">
            <v>1866664000</v>
          </cell>
          <cell r="G178">
            <v>101808000</v>
          </cell>
          <cell r="H178">
            <v>45083000</v>
          </cell>
          <cell r="I178">
            <v>8053000</v>
          </cell>
          <cell r="J178">
            <v>170377000</v>
          </cell>
          <cell r="K178">
            <v>0</v>
          </cell>
          <cell r="L178">
            <v>16182000</v>
          </cell>
          <cell r="M178">
            <v>346540000</v>
          </cell>
          <cell r="N178">
            <v>110138000</v>
          </cell>
          <cell r="O178">
            <v>0</v>
          </cell>
          <cell r="P178">
            <v>0</v>
          </cell>
        </row>
        <row r="179">
          <cell r="A179">
            <v>45190</v>
          </cell>
          <cell r="B179">
            <v>6266885000</v>
          </cell>
          <cell r="C179">
            <v>324107000</v>
          </cell>
          <cell r="D179">
            <v>2411831000</v>
          </cell>
          <cell r="E179">
            <v>31540856000</v>
          </cell>
          <cell r="F179">
            <v>1610545000</v>
          </cell>
          <cell r="G179">
            <v>399330000</v>
          </cell>
          <cell r="H179">
            <v>395043000</v>
          </cell>
          <cell r="I179">
            <v>326240000</v>
          </cell>
          <cell r="J179">
            <v>42307000</v>
          </cell>
          <cell r="K179">
            <v>32364000</v>
          </cell>
          <cell r="L179">
            <v>42965000</v>
          </cell>
          <cell r="M179">
            <v>0</v>
          </cell>
          <cell r="N179">
            <v>76154000</v>
          </cell>
          <cell r="O179">
            <v>0</v>
          </cell>
          <cell r="P179">
            <v>0</v>
          </cell>
        </row>
        <row r="180">
          <cell r="A180">
            <v>45191</v>
          </cell>
          <cell r="B180">
            <v>29074049000</v>
          </cell>
          <cell r="C180">
            <v>118953000</v>
          </cell>
          <cell r="D180">
            <v>6810419000</v>
          </cell>
          <cell r="E180">
            <v>32815604000</v>
          </cell>
          <cell r="F180">
            <v>4154408000</v>
          </cell>
          <cell r="G180">
            <v>719281000</v>
          </cell>
          <cell r="H180">
            <v>159741000</v>
          </cell>
          <cell r="I180">
            <v>105638000</v>
          </cell>
          <cell r="J180">
            <v>445958000</v>
          </cell>
          <cell r="K180">
            <v>6524000</v>
          </cell>
          <cell r="L180">
            <v>34132000</v>
          </cell>
          <cell r="M180">
            <v>224735000</v>
          </cell>
          <cell r="N180">
            <v>78686000</v>
          </cell>
          <cell r="O180">
            <v>0</v>
          </cell>
          <cell r="P180">
            <v>0</v>
          </cell>
        </row>
        <row r="181">
          <cell r="A181">
            <v>45194</v>
          </cell>
          <cell r="B181">
            <v>15796819000</v>
          </cell>
          <cell r="C181">
            <v>57137000</v>
          </cell>
          <cell r="D181">
            <v>5606532000</v>
          </cell>
          <cell r="E181">
            <v>36253362000</v>
          </cell>
          <cell r="F181">
            <v>3206596000</v>
          </cell>
          <cell r="G181">
            <v>486439000</v>
          </cell>
          <cell r="H181">
            <v>68739000</v>
          </cell>
          <cell r="I181">
            <v>11733000</v>
          </cell>
          <cell r="J181">
            <v>695612000</v>
          </cell>
          <cell r="K181">
            <v>0</v>
          </cell>
          <cell r="L181">
            <v>2603000</v>
          </cell>
          <cell r="M181">
            <v>31412000</v>
          </cell>
          <cell r="N181">
            <v>85144000</v>
          </cell>
          <cell r="O181">
            <v>0</v>
          </cell>
          <cell r="P181">
            <v>0</v>
          </cell>
        </row>
        <row r="182">
          <cell r="A182">
            <v>45195</v>
          </cell>
          <cell r="B182">
            <v>19895355000</v>
          </cell>
          <cell r="C182">
            <v>122125000</v>
          </cell>
          <cell r="D182">
            <v>36870595000</v>
          </cell>
          <cell r="E182">
            <v>16289622000</v>
          </cell>
          <cell r="F182">
            <v>4719021000</v>
          </cell>
          <cell r="G182">
            <v>347749000</v>
          </cell>
          <cell r="H182">
            <v>237211000</v>
          </cell>
          <cell r="I182">
            <v>25321000</v>
          </cell>
          <cell r="J182">
            <v>252597000</v>
          </cell>
          <cell r="K182">
            <v>0</v>
          </cell>
          <cell r="L182">
            <v>13769000</v>
          </cell>
          <cell r="M182">
            <v>0</v>
          </cell>
          <cell r="N182">
            <v>85395000</v>
          </cell>
          <cell r="O182">
            <v>0</v>
          </cell>
          <cell r="P182">
            <v>0</v>
          </cell>
        </row>
        <row r="183">
          <cell r="A183">
            <v>45196</v>
          </cell>
          <cell r="B183">
            <v>31013680000</v>
          </cell>
          <cell r="C183">
            <v>94451000</v>
          </cell>
          <cell r="D183">
            <v>16101096000</v>
          </cell>
          <cell r="E183">
            <v>25832417000</v>
          </cell>
          <cell r="F183">
            <v>1137755000</v>
          </cell>
          <cell r="G183">
            <v>418353000</v>
          </cell>
          <cell r="H183">
            <v>43799000</v>
          </cell>
          <cell r="I183">
            <v>64423000</v>
          </cell>
          <cell r="J183">
            <v>1115039000</v>
          </cell>
          <cell r="K183">
            <v>0</v>
          </cell>
          <cell r="L183">
            <v>21638000</v>
          </cell>
          <cell r="M183">
            <v>5404000</v>
          </cell>
          <cell r="N183">
            <v>76405000</v>
          </cell>
          <cell r="O183">
            <v>0</v>
          </cell>
          <cell r="P183">
            <v>0</v>
          </cell>
        </row>
        <row r="184">
          <cell r="A184">
            <v>45197</v>
          </cell>
          <cell r="B184">
            <v>6551485000</v>
          </cell>
          <cell r="C184">
            <v>449449000</v>
          </cell>
          <cell r="D184">
            <v>24312457000</v>
          </cell>
          <cell r="E184">
            <v>15561407000</v>
          </cell>
          <cell r="F184">
            <v>2616292000</v>
          </cell>
          <cell r="G184">
            <v>157056000</v>
          </cell>
          <cell r="H184">
            <v>32962000</v>
          </cell>
          <cell r="I184">
            <v>24226000</v>
          </cell>
          <cell r="J184">
            <v>132292000</v>
          </cell>
          <cell r="K184">
            <v>0</v>
          </cell>
          <cell r="L184">
            <v>21468000</v>
          </cell>
          <cell r="M184">
            <v>0</v>
          </cell>
          <cell r="N184">
            <v>79250000</v>
          </cell>
          <cell r="O184">
            <v>0</v>
          </cell>
          <cell r="P184">
            <v>0</v>
          </cell>
        </row>
        <row r="185">
          <cell r="A185">
            <v>45198</v>
          </cell>
          <cell r="B185">
            <v>1723659000</v>
          </cell>
          <cell r="C185">
            <v>52115000</v>
          </cell>
          <cell r="D185">
            <v>4242468000</v>
          </cell>
          <cell r="E185">
            <v>61403029000</v>
          </cell>
          <cell r="F185">
            <v>1301837000</v>
          </cell>
          <cell r="G185">
            <v>44921000</v>
          </cell>
          <cell r="H185">
            <v>157225000</v>
          </cell>
          <cell r="I185">
            <v>11532000</v>
          </cell>
          <cell r="J185">
            <v>46243000</v>
          </cell>
          <cell r="K185">
            <v>0</v>
          </cell>
          <cell r="L185">
            <v>0</v>
          </cell>
          <cell r="M185">
            <v>2220000</v>
          </cell>
          <cell r="N185">
            <v>74258000</v>
          </cell>
          <cell r="O185">
            <v>0</v>
          </cell>
          <cell r="P185">
            <v>0</v>
          </cell>
        </row>
        <row r="186">
          <cell r="A186">
            <v>45201</v>
          </cell>
          <cell r="B186">
            <v>13353379000</v>
          </cell>
          <cell r="C186">
            <v>121087000</v>
          </cell>
          <cell r="D186">
            <v>296575000</v>
          </cell>
          <cell r="E186">
            <v>21642747000</v>
          </cell>
          <cell r="F186">
            <v>2078713000</v>
          </cell>
          <cell r="G186">
            <v>523622000</v>
          </cell>
          <cell r="H186">
            <v>74608000</v>
          </cell>
          <cell r="I186">
            <v>55128000</v>
          </cell>
          <cell r="J186">
            <v>63278000</v>
          </cell>
          <cell r="K186">
            <v>0</v>
          </cell>
          <cell r="L186">
            <v>15340000</v>
          </cell>
          <cell r="M186">
            <v>0</v>
          </cell>
          <cell r="N186">
            <v>71877000</v>
          </cell>
          <cell r="O186">
            <v>0</v>
          </cell>
          <cell r="P186">
            <v>0</v>
          </cell>
        </row>
        <row r="187">
          <cell r="A187">
            <v>45202</v>
          </cell>
          <cell r="B187">
            <v>12771681000</v>
          </cell>
          <cell r="C187">
            <v>74123000</v>
          </cell>
          <cell r="D187">
            <v>12733045000</v>
          </cell>
          <cell r="E187">
            <v>52586708000</v>
          </cell>
          <cell r="F187">
            <v>7084188000</v>
          </cell>
          <cell r="G187">
            <v>201698000</v>
          </cell>
          <cell r="H187">
            <v>61605000</v>
          </cell>
          <cell r="I187">
            <v>32315000</v>
          </cell>
          <cell r="J187">
            <v>527687000</v>
          </cell>
          <cell r="K187">
            <v>0</v>
          </cell>
          <cell r="L187">
            <v>26375000</v>
          </cell>
          <cell r="M187">
            <v>20597000</v>
          </cell>
          <cell r="N187">
            <v>157670000</v>
          </cell>
          <cell r="O187">
            <v>0</v>
          </cell>
          <cell r="P187">
            <v>0</v>
          </cell>
        </row>
        <row r="188">
          <cell r="A188">
            <v>45203</v>
          </cell>
          <cell r="B188">
            <v>3820014000</v>
          </cell>
          <cell r="C188">
            <v>92450000</v>
          </cell>
          <cell r="D188">
            <v>5277890000</v>
          </cell>
          <cell r="E188">
            <v>56271331000</v>
          </cell>
          <cell r="F188">
            <v>5064361000</v>
          </cell>
          <cell r="G188">
            <v>332534000</v>
          </cell>
          <cell r="H188">
            <v>306361000</v>
          </cell>
          <cell r="I188">
            <v>37068000</v>
          </cell>
          <cell r="J188">
            <v>1369450000</v>
          </cell>
          <cell r="K188">
            <v>1033000</v>
          </cell>
          <cell r="L188">
            <v>50756000</v>
          </cell>
          <cell r="M188">
            <v>2165000</v>
          </cell>
          <cell r="N188">
            <v>78815000</v>
          </cell>
          <cell r="O188">
            <v>0</v>
          </cell>
          <cell r="P188">
            <v>0</v>
          </cell>
        </row>
        <row r="189">
          <cell r="A189">
            <v>45204</v>
          </cell>
          <cell r="B189">
            <v>15994132000</v>
          </cell>
          <cell r="C189">
            <v>71046000</v>
          </cell>
          <cell r="D189">
            <v>2605106000</v>
          </cell>
          <cell r="E189">
            <v>27965674000</v>
          </cell>
          <cell r="F189">
            <v>1634424000</v>
          </cell>
          <cell r="G189">
            <v>452092000</v>
          </cell>
          <cell r="H189">
            <v>17430000</v>
          </cell>
          <cell r="I189">
            <v>14133000</v>
          </cell>
          <cell r="J189">
            <v>2116889000</v>
          </cell>
          <cell r="K189">
            <v>1027000</v>
          </cell>
          <cell r="L189">
            <v>9966000</v>
          </cell>
          <cell r="M189">
            <v>0</v>
          </cell>
          <cell r="N189">
            <v>77090000</v>
          </cell>
          <cell r="O189">
            <v>0</v>
          </cell>
          <cell r="P189">
            <v>0</v>
          </cell>
        </row>
        <row r="190">
          <cell r="A190">
            <v>45205</v>
          </cell>
          <cell r="B190">
            <v>4666148000</v>
          </cell>
          <cell r="C190">
            <v>302033000</v>
          </cell>
          <cell r="D190">
            <v>1791645000</v>
          </cell>
          <cell r="E190">
            <v>32978882000</v>
          </cell>
          <cell r="F190">
            <v>1861032000</v>
          </cell>
          <cell r="G190">
            <v>133782000</v>
          </cell>
          <cell r="H190">
            <v>418913000</v>
          </cell>
          <cell r="I190">
            <v>287036000</v>
          </cell>
          <cell r="J190">
            <v>1245244000</v>
          </cell>
          <cell r="K190">
            <v>2022000</v>
          </cell>
          <cell r="L190">
            <v>35369000</v>
          </cell>
          <cell r="M190">
            <v>234162000</v>
          </cell>
          <cell r="N190">
            <v>83436000</v>
          </cell>
          <cell r="O190">
            <v>0</v>
          </cell>
          <cell r="P190">
            <v>0</v>
          </cell>
        </row>
        <row r="191">
          <cell r="A191">
            <v>45208</v>
          </cell>
          <cell r="B191">
            <v>7371725000</v>
          </cell>
          <cell r="C191">
            <v>227871000</v>
          </cell>
          <cell r="D191">
            <v>12205100000</v>
          </cell>
          <cell r="E191">
            <v>176099427000</v>
          </cell>
          <cell r="F191">
            <v>2710096000</v>
          </cell>
          <cell r="G191">
            <v>76008000</v>
          </cell>
          <cell r="H191">
            <v>85257000</v>
          </cell>
          <cell r="I191">
            <v>11288000</v>
          </cell>
          <cell r="J191">
            <v>1203400000</v>
          </cell>
          <cell r="K191">
            <v>2000000</v>
          </cell>
          <cell r="L191">
            <v>41607000</v>
          </cell>
          <cell r="M191">
            <v>7602000</v>
          </cell>
          <cell r="N191">
            <v>75524000</v>
          </cell>
          <cell r="O191">
            <v>0</v>
          </cell>
          <cell r="P191">
            <v>0</v>
          </cell>
        </row>
        <row r="192">
          <cell r="A192">
            <v>45209</v>
          </cell>
          <cell r="B192">
            <v>1791830000</v>
          </cell>
          <cell r="C192">
            <v>204661000</v>
          </cell>
          <cell r="D192">
            <v>371902000</v>
          </cell>
          <cell r="E192">
            <v>77445420000</v>
          </cell>
          <cell r="F192">
            <v>1122124000</v>
          </cell>
          <cell r="G192">
            <v>130469000</v>
          </cell>
          <cell r="H192">
            <v>17825000</v>
          </cell>
          <cell r="I192">
            <v>20612000</v>
          </cell>
          <cell r="J192">
            <v>2350220000</v>
          </cell>
          <cell r="K192">
            <v>2100000</v>
          </cell>
          <cell r="L192">
            <v>33680000</v>
          </cell>
          <cell r="M192">
            <v>0</v>
          </cell>
          <cell r="N192">
            <v>88611000</v>
          </cell>
          <cell r="O192">
            <v>0</v>
          </cell>
          <cell r="P192">
            <v>0</v>
          </cell>
        </row>
        <row r="193">
          <cell r="A193">
            <v>45210</v>
          </cell>
          <cell r="B193">
            <v>10414278000</v>
          </cell>
          <cell r="C193">
            <v>33086000</v>
          </cell>
          <cell r="D193">
            <v>162448000</v>
          </cell>
          <cell r="E193">
            <v>51710418000</v>
          </cell>
          <cell r="F193">
            <v>1489115000</v>
          </cell>
          <cell r="G193">
            <v>1257911000</v>
          </cell>
          <cell r="H193">
            <v>31715000</v>
          </cell>
          <cell r="I193">
            <v>45700000</v>
          </cell>
          <cell r="J193">
            <v>2216766000</v>
          </cell>
          <cell r="K193">
            <v>2112000</v>
          </cell>
          <cell r="L193">
            <v>0</v>
          </cell>
          <cell r="M193">
            <v>1103000</v>
          </cell>
          <cell r="N193">
            <v>86026000</v>
          </cell>
          <cell r="O193">
            <v>0</v>
          </cell>
          <cell r="P193">
            <v>0</v>
          </cell>
        </row>
        <row r="194">
          <cell r="A194">
            <v>45211</v>
          </cell>
          <cell r="B194">
            <v>12135197000</v>
          </cell>
          <cell r="C194">
            <v>404681000</v>
          </cell>
          <cell r="D194">
            <v>6649241000</v>
          </cell>
          <cell r="E194">
            <v>74726123000</v>
          </cell>
          <cell r="F194">
            <v>1500114000</v>
          </cell>
          <cell r="G194">
            <v>50275000</v>
          </cell>
          <cell r="H194">
            <v>34466000</v>
          </cell>
          <cell r="I194">
            <v>12300000</v>
          </cell>
          <cell r="J194">
            <v>2176333000</v>
          </cell>
          <cell r="K194">
            <v>1060000</v>
          </cell>
          <cell r="L194">
            <v>8460000</v>
          </cell>
          <cell r="M194">
            <v>223678000</v>
          </cell>
          <cell r="N194">
            <v>81876000</v>
          </cell>
          <cell r="O194">
            <v>0</v>
          </cell>
          <cell r="P194">
            <v>0</v>
          </cell>
        </row>
        <row r="195">
          <cell r="A195">
            <v>45212</v>
          </cell>
          <cell r="B195">
            <v>31891232000</v>
          </cell>
          <cell r="C195">
            <v>49895000</v>
          </cell>
          <cell r="D195">
            <v>1132225000</v>
          </cell>
          <cell r="E195">
            <v>98313963000</v>
          </cell>
          <cell r="F195">
            <v>1712938000</v>
          </cell>
          <cell r="G195">
            <v>69873000</v>
          </cell>
          <cell r="H195">
            <v>142315000</v>
          </cell>
          <cell r="I195">
            <v>13678000</v>
          </cell>
          <cell r="J195">
            <v>2576271000</v>
          </cell>
          <cell r="K195">
            <v>2100000</v>
          </cell>
          <cell r="L195">
            <v>1692000</v>
          </cell>
          <cell r="M195">
            <v>330852000</v>
          </cell>
          <cell r="N195">
            <v>72655000</v>
          </cell>
          <cell r="O195">
            <v>0</v>
          </cell>
          <cell r="P195">
            <v>0</v>
          </cell>
        </row>
        <row r="196">
          <cell r="A196">
            <v>45215</v>
          </cell>
          <cell r="B196">
            <v>10611985000</v>
          </cell>
          <cell r="C196">
            <v>167881000</v>
          </cell>
          <cell r="D196">
            <v>377174000</v>
          </cell>
          <cell r="E196">
            <v>101468194000</v>
          </cell>
          <cell r="F196">
            <v>1621047000</v>
          </cell>
          <cell r="G196">
            <v>208588000</v>
          </cell>
          <cell r="H196">
            <v>309456000</v>
          </cell>
          <cell r="I196">
            <v>12184000</v>
          </cell>
          <cell r="J196">
            <v>100400000</v>
          </cell>
          <cell r="K196">
            <v>0</v>
          </cell>
          <cell r="L196">
            <v>845000</v>
          </cell>
          <cell r="M196">
            <v>224642000</v>
          </cell>
          <cell r="N196">
            <v>71444000</v>
          </cell>
          <cell r="O196">
            <v>0</v>
          </cell>
          <cell r="P196">
            <v>0</v>
          </cell>
        </row>
        <row r="197">
          <cell r="A197">
            <v>45216</v>
          </cell>
          <cell r="B197">
            <v>9897960000</v>
          </cell>
          <cell r="C197">
            <v>55007000</v>
          </cell>
          <cell r="D197">
            <v>275330000</v>
          </cell>
          <cell r="E197">
            <v>27818102000</v>
          </cell>
          <cell r="F197">
            <v>1453295000</v>
          </cell>
          <cell r="G197">
            <v>266299000</v>
          </cell>
          <cell r="H197">
            <v>58022000</v>
          </cell>
          <cell r="I197">
            <v>9941000</v>
          </cell>
          <cell r="J197">
            <v>2207811000</v>
          </cell>
          <cell r="K197">
            <v>4188000</v>
          </cell>
          <cell r="L197">
            <v>74982000</v>
          </cell>
          <cell r="M197">
            <v>370967000</v>
          </cell>
          <cell r="N197">
            <v>75150000</v>
          </cell>
          <cell r="O197">
            <v>0</v>
          </cell>
          <cell r="P197">
            <v>0</v>
          </cell>
        </row>
        <row r="198">
          <cell r="A198">
            <v>45217</v>
          </cell>
          <cell r="B198">
            <v>10389056000</v>
          </cell>
          <cell r="C198">
            <v>81043000</v>
          </cell>
          <cell r="D198">
            <v>6851874000</v>
          </cell>
          <cell r="E198">
            <v>32180829000</v>
          </cell>
          <cell r="F198">
            <v>3234756000</v>
          </cell>
          <cell r="G198">
            <v>213691000</v>
          </cell>
          <cell r="H198">
            <v>45333000</v>
          </cell>
          <cell r="I198">
            <v>88821000</v>
          </cell>
          <cell r="J198">
            <v>5349071000</v>
          </cell>
          <cell r="K198">
            <v>0</v>
          </cell>
          <cell r="L198">
            <v>165355000</v>
          </cell>
          <cell r="M198">
            <v>45623000</v>
          </cell>
          <cell r="N198">
            <v>82832000</v>
          </cell>
          <cell r="O198">
            <v>0</v>
          </cell>
          <cell r="P198">
            <v>0</v>
          </cell>
        </row>
        <row r="199">
          <cell r="A199">
            <v>45218</v>
          </cell>
          <cell r="B199">
            <v>17596513000</v>
          </cell>
          <cell r="C199">
            <v>70755000</v>
          </cell>
          <cell r="D199">
            <v>4979833000</v>
          </cell>
          <cell r="E199">
            <v>27853298000</v>
          </cell>
          <cell r="F199">
            <v>3933941000</v>
          </cell>
          <cell r="G199">
            <v>78733000</v>
          </cell>
          <cell r="H199">
            <v>43728000</v>
          </cell>
          <cell r="I199">
            <v>27286000</v>
          </cell>
          <cell r="J199">
            <v>3356736000</v>
          </cell>
          <cell r="K199">
            <v>0</v>
          </cell>
          <cell r="L199">
            <v>3225000</v>
          </cell>
          <cell r="M199">
            <v>0</v>
          </cell>
          <cell r="N199">
            <v>72718000</v>
          </cell>
          <cell r="O199">
            <v>0</v>
          </cell>
          <cell r="P199">
            <v>0</v>
          </cell>
        </row>
        <row r="200">
          <cell r="A200">
            <v>45219</v>
          </cell>
          <cell r="B200">
            <v>4625722000</v>
          </cell>
          <cell r="C200">
            <v>355372000</v>
          </cell>
          <cell r="D200">
            <v>9029969000</v>
          </cell>
          <cell r="E200">
            <v>18850123000</v>
          </cell>
          <cell r="F200">
            <v>3427662000</v>
          </cell>
          <cell r="G200">
            <v>251897000</v>
          </cell>
          <cell r="H200">
            <v>52603000</v>
          </cell>
          <cell r="I200">
            <v>400045000</v>
          </cell>
          <cell r="J200">
            <v>97193000</v>
          </cell>
          <cell r="K200">
            <v>51572000</v>
          </cell>
          <cell r="L200">
            <v>10353000</v>
          </cell>
          <cell r="M200">
            <v>324420000</v>
          </cell>
          <cell r="N200">
            <v>86180000</v>
          </cell>
          <cell r="O200">
            <v>0</v>
          </cell>
          <cell r="P200">
            <v>0</v>
          </cell>
        </row>
        <row r="201">
          <cell r="A201">
            <v>45222</v>
          </cell>
          <cell r="B201">
            <v>8848474000</v>
          </cell>
          <cell r="C201">
            <v>366321000</v>
          </cell>
          <cell r="D201">
            <v>855812000</v>
          </cell>
          <cell r="E201">
            <v>15684711000</v>
          </cell>
          <cell r="F201">
            <v>2257507000</v>
          </cell>
          <cell r="G201">
            <v>1340692000</v>
          </cell>
          <cell r="H201">
            <v>196282000</v>
          </cell>
          <cell r="I201">
            <v>67134000</v>
          </cell>
          <cell r="J201">
            <v>79343000</v>
          </cell>
          <cell r="K201">
            <v>0</v>
          </cell>
          <cell r="L201">
            <v>3203000</v>
          </cell>
          <cell r="M201">
            <v>6266000</v>
          </cell>
          <cell r="N201">
            <v>72914000</v>
          </cell>
          <cell r="O201">
            <v>0</v>
          </cell>
          <cell r="P201">
            <v>0</v>
          </cell>
        </row>
        <row r="202">
          <cell r="A202">
            <v>45223</v>
          </cell>
          <cell r="B202">
            <v>41094132000</v>
          </cell>
          <cell r="C202">
            <v>1619671000</v>
          </cell>
          <cell r="D202">
            <v>24566314000</v>
          </cell>
          <cell r="E202">
            <v>20258976000</v>
          </cell>
          <cell r="F202">
            <v>3079660000</v>
          </cell>
          <cell r="G202">
            <v>1303754000</v>
          </cell>
          <cell r="H202">
            <v>463294000</v>
          </cell>
          <cell r="I202">
            <v>24228000</v>
          </cell>
          <cell r="J202">
            <v>62000000</v>
          </cell>
          <cell r="K202">
            <v>2060000</v>
          </cell>
          <cell r="L202">
            <v>3243000</v>
          </cell>
          <cell r="M202">
            <v>3122000</v>
          </cell>
          <cell r="N202">
            <v>74565000</v>
          </cell>
          <cell r="O202">
            <v>0</v>
          </cell>
          <cell r="P202">
            <v>0</v>
          </cell>
        </row>
        <row r="203">
          <cell r="A203">
            <v>45224</v>
          </cell>
          <cell r="B203">
            <v>2361967000</v>
          </cell>
          <cell r="C203">
            <v>1519723000</v>
          </cell>
          <cell r="D203">
            <v>1058525000</v>
          </cell>
          <cell r="E203">
            <v>14198607000</v>
          </cell>
          <cell r="F203">
            <v>1229867000</v>
          </cell>
          <cell r="G203">
            <v>79990000</v>
          </cell>
          <cell r="H203">
            <v>39629000</v>
          </cell>
          <cell r="I203">
            <v>20637000</v>
          </cell>
          <cell r="J203">
            <v>3011831000</v>
          </cell>
          <cell r="K203">
            <v>1020000</v>
          </cell>
          <cell r="L203">
            <v>2449000</v>
          </cell>
          <cell r="M203">
            <v>5275000</v>
          </cell>
          <cell r="N203">
            <v>73005000</v>
          </cell>
          <cell r="O203">
            <v>0</v>
          </cell>
          <cell r="P203">
            <v>0</v>
          </cell>
        </row>
        <row r="204">
          <cell r="A204">
            <v>45225</v>
          </cell>
          <cell r="B204">
            <v>12329201000</v>
          </cell>
          <cell r="C204">
            <v>486788000</v>
          </cell>
          <cell r="D204">
            <v>2209438000</v>
          </cell>
          <cell r="E204">
            <v>151569827000</v>
          </cell>
          <cell r="F204">
            <v>5260438000</v>
          </cell>
          <cell r="G204">
            <v>581378000</v>
          </cell>
          <cell r="H204">
            <v>213558000</v>
          </cell>
          <cell r="I204">
            <v>176091000</v>
          </cell>
          <cell r="J204">
            <v>14476528000</v>
          </cell>
          <cell r="K204">
            <v>0</v>
          </cell>
          <cell r="L204">
            <v>20583000</v>
          </cell>
          <cell r="M204">
            <v>6011000</v>
          </cell>
          <cell r="N204">
            <v>66631000</v>
          </cell>
          <cell r="O204">
            <v>0</v>
          </cell>
          <cell r="P204">
            <v>0</v>
          </cell>
        </row>
        <row r="205">
          <cell r="A205">
            <v>45226</v>
          </cell>
          <cell r="B205">
            <v>13816470000</v>
          </cell>
          <cell r="C205">
            <v>577643000</v>
          </cell>
          <cell r="D205">
            <v>4910326000</v>
          </cell>
          <cell r="E205">
            <v>62569704000</v>
          </cell>
          <cell r="F205">
            <v>2525390000</v>
          </cell>
          <cell r="G205">
            <v>394240000</v>
          </cell>
          <cell r="H205">
            <v>49133000</v>
          </cell>
          <cell r="I205">
            <v>67174000</v>
          </cell>
          <cell r="J205">
            <v>130923000</v>
          </cell>
          <cell r="K205">
            <v>50208000</v>
          </cell>
          <cell r="L205">
            <v>12379000</v>
          </cell>
          <cell r="M205">
            <v>3030000</v>
          </cell>
          <cell r="N205">
            <v>80613000</v>
          </cell>
          <cell r="O205">
            <v>0</v>
          </cell>
          <cell r="P205">
            <v>0</v>
          </cell>
        </row>
        <row r="206">
          <cell r="A206">
            <v>45229</v>
          </cell>
          <cell r="B206">
            <v>6056523000</v>
          </cell>
          <cell r="C206">
            <v>217790000</v>
          </cell>
          <cell r="D206">
            <v>1146180000</v>
          </cell>
          <cell r="E206">
            <v>33021002000</v>
          </cell>
          <cell r="F206">
            <v>1646387000</v>
          </cell>
          <cell r="G206">
            <v>74045000</v>
          </cell>
          <cell r="H206">
            <v>77754000</v>
          </cell>
          <cell r="I206">
            <v>52740000</v>
          </cell>
          <cell r="J206">
            <v>2258225000</v>
          </cell>
          <cell r="K206">
            <v>988000</v>
          </cell>
          <cell r="L206">
            <v>8497000</v>
          </cell>
          <cell r="M206">
            <v>285670000</v>
          </cell>
          <cell r="N206">
            <v>78039000</v>
          </cell>
          <cell r="O206">
            <v>0</v>
          </cell>
          <cell r="P206">
            <v>0</v>
          </cell>
        </row>
        <row r="207">
          <cell r="A207">
            <v>45230</v>
          </cell>
          <cell r="B207">
            <v>5940394000</v>
          </cell>
          <cell r="C207">
            <v>351380000</v>
          </cell>
          <cell r="D207">
            <v>1262588000</v>
          </cell>
          <cell r="E207">
            <v>26711614000</v>
          </cell>
          <cell r="F207">
            <v>2748592000</v>
          </cell>
          <cell r="G207">
            <v>63177000</v>
          </cell>
          <cell r="H207">
            <v>40752000</v>
          </cell>
          <cell r="I207">
            <v>51016000</v>
          </cell>
          <cell r="J207">
            <v>5019807000</v>
          </cell>
          <cell r="K207">
            <v>1934000</v>
          </cell>
          <cell r="L207">
            <v>3787000</v>
          </cell>
          <cell r="M207">
            <v>294890000</v>
          </cell>
          <cell r="N207">
            <v>69076000</v>
          </cell>
          <cell r="O207">
            <v>0</v>
          </cell>
          <cell r="P207">
            <v>0</v>
          </cell>
        </row>
        <row r="208">
          <cell r="A208">
            <v>45231</v>
          </cell>
          <cell r="B208">
            <v>5369679000</v>
          </cell>
          <cell r="C208">
            <v>155038000</v>
          </cell>
          <cell r="D208">
            <v>607918000</v>
          </cell>
          <cell r="E208">
            <v>13172505000</v>
          </cell>
          <cell r="F208">
            <v>2066535000</v>
          </cell>
          <cell r="G208">
            <v>461562000</v>
          </cell>
          <cell r="H208">
            <v>198269000</v>
          </cell>
          <cell r="I208">
            <v>29701000</v>
          </cell>
          <cell r="J208">
            <v>407926000</v>
          </cell>
          <cell r="K208">
            <v>982000</v>
          </cell>
          <cell r="L208">
            <v>5397000</v>
          </cell>
          <cell r="M208">
            <v>20400000</v>
          </cell>
          <cell r="N208">
            <v>73528000</v>
          </cell>
          <cell r="O208">
            <v>0</v>
          </cell>
          <cell r="P208">
            <v>0</v>
          </cell>
        </row>
        <row r="209">
          <cell r="A209">
            <v>45232</v>
          </cell>
          <cell r="B209">
            <v>2401405000</v>
          </cell>
          <cell r="C209">
            <v>133794000</v>
          </cell>
          <cell r="D209">
            <v>1134315000</v>
          </cell>
          <cell r="E209">
            <v>31460766000</v>
          </cell>
          <cell r="F209">
            <v>1097972000</v>
          </cell>
          <cell r="G209">
            <v>92116000</v>
          </cell>
          <cell r="H209">
            <v>651207000</v>
          </cell>
          <cell r="I209">
            <v>10503000</v>
          </cell>
          <cell r="J209">
            <v>570006000</v>
          </cell>
          <cell r="K209">
            <v>0</v>
          </cell>
          <cell r="L209">
            <v>801000</v>
          </cell>
          <cell r="M209">
            <v>0</v>
          </cell>
          <cell r="N209">
            <v>68638000</v>
          </cell>
          <cell r="O209">
            <v>0</v>
          </cell>
          <cell r="P209">
            <v>0</v>
          </cell>
        </row>
        <row r="210">
          <cell r="A210">
            <v>45233</v>
          </cell>
          <cell r="B210">
            <v>4032987000</v>
          </cell>
          <cell r="C210">
            <v>461952000</v>
          </cell>
          <cell r="D210">
            <v>831517000</v>
          </cell>
          <cell r="E210">
            <v>12705993000</v>
          </cell>
          <cell r="F210">
            <v>1452316000</v>
          </cell>
          <cell r="G210">
            <v>32514000</v>
          </cell>
          <cell r="H210">
            <v>330379000</v>
          </cell>
          <cell r="I210">
            <v>29505000</v>
          </cell>
          <cell r="J210">
            <v>49480000</v>
          </cell>
          <cell r="K210">
            <v>1022000</v>
          </cell>
          <cell r="L210">
            <v>13651000</v>
          </cell>
          <cell r="M210">
            <v>0</v>
          </cell>
          <cell r="N210">
            <v>47648000</v>
          </cell>
          <cell r="O210">
            <v>0</v>
          </cell>
          <cell r="P210">
            <v>0</v>
          </cell>
        </row>
        <row r="211">
          <cell r="A211">
            <v>45236</v>
          </cell>
          <cell r="B211">
            <v>8311696000</v>
          </cell>
          <cell r="C211">
            <v>192218000</v>
          </cell>
          <cell r="D211">
            <v>679012000</v>
          </cell>
          <cell r="E211">
            <v>16614620000</v>
          </cell>
          <cell r="F211">
            <v>1157308000</v>
          </cell>
          <cell r="G211">
            <v>1245178000</v>
          </cell>
          <cell r="H211">
            <v>177943000</v>
          </cell>
          <cell r="I211">
            <v>8640000</v>
          </cell>
          <cell r="J211">
            <v>157780000</v>
          </cell>
          <cell r="K211">
            <v>2052000</v>
          </cell>
          <cell r="L211">
            <v>2415000</v>
          </cell>
          <cell r="M211">
            <v>1028000</v>
          </cell>
          <cell r="N211">
            <v>66031000</v>
          </cell>
          <cell r="O211">
            <v>0</v>
          </cell>
          <cell r="P211">
            <v>0</v>
          </cell>
        </row>
        <row r="212">
          <cell r="A212">
            <v>45237</v>
          </cell>
          <cell r="B212">
            <v>1879335000</v>
          </cell>
          <cell r="C212">
            <v>374661000</v>
          </cell>
          <cell r="D212">
            <v>798351000</v>
          </cell>
          <cell r="E212">
            <v>7673267000</v>
          </cell>
          <cell r="F212">
            <v>1409171000</v>
          </cell>
          <cell r="G212">
            <v>171509000</v>
          </cell>
          <cell r="H212">
            <v>37669000</v>
          </cell>
          <cell r="I212">
            <v>3600000</v>
          </cell>
          <cell r="J212">
            <v>237990000</v>
          </cell>
          <cell r="K212">
            <v>1015000</v>
          </cell>
          <cell r="L212">
            <v>9660000</v>
          </cell>
          <cell r="M212">
            <v>1026309000</v>
          </cell>
          <cell r="N212">
            <v>52937000</v>
          </cell>
          <cell r="O212">
            <v>0</v>
          </cell>
          <cell r="P212">
            <v>0</v>
          </cell>
        </row>
        <row r="213">
          <cell r="A213">
            <v>45238</v>
          </cell>
          <cell r="B213">
            <v>5228716000</v>
          </cell>
          <cell r="C213">
            <v>337494000</v>
          </cell>
          <cell r="D213">
            <v>198881000</v>
          </cell>
          <cell r="E213">
            <v>15437085000</v>
          </cell>
          <cell r="F213">
            <v>2754341000</v>
          </cell>
          <cell r="G213">
            <v>1018447000</v>
          </cell>
          <cell r="H213">
            <v>441105000</v>
          </cell>
          <cell r="I213">
            <v>142455000</v>
          </cell>
          <cell r="J213">
            <v>710288000</v>
          </cell>
          <cell r="K213">
            <v>1020000</v>
          </cell>
          <cell r="L213">
            <v>831000</v>
          </cell>
          <cell r="M213">
            <v>6160000</v>
          </cell>
          <cell r="N213">
            <v>79443000</v>
          </cell>
          <cell r="O213">
            <v>0</v>
          </cell>
          <cell r="P213">
            <v>0</v>
          </cell>
        </row>
        <row r="214">
          <cell r="A214">
            <v>45239</v>
          </cell>
          <cell r="B214">
            <v>6716186000</v>
          </cell>
          <cell r="C214">
            <v>337097000</v>
          </cell>
          <cell r="D214">
            <v>59504845000</v>
          </cell>
          <cell r="E214">
            <v>22294097000</v>
          </cell>
          <cell r="F214">
            <v>1237298000</v>
          </cell>
          <cell r="G214">
            <v>191288000</v>
          </cell>
          <cell r="H214">
            <v>390002000</v>
          </cell>
          <cell r="I214">
            <v>181498000</v>
          </cell>
          <cell r="J214">
            <v>327008000</v>
          </cell>
          <cell r="K214">
            <v>1053000</v>
          </cell>
          <cell r="L214">
            <v>3348000</v>
          </cell>
          <cell r="M214">
            <v>0</v>
          </cell>
          <cell r="N214">
            <v>82396000</v>
          </cell>
          <cell r="O214">
            <v>0</v>
          </cell>
          <cell r="P214">
            <v>0</v>
          </cell>
        </row>
        <row r="215">
          <cell r="A215">
            <v>45240</v>
          </cell>
          <cell r="B215">
            <v>39969181000</v>
          </cell>
          <cell r="C215">
            <v>55445000</v>
          </cell>
          <cell r="D215">
            <v>27956432000</v>
          </cell>
          <cell r="E215">
            <v>12868416000</v>
          </cell>
          <cell r="F215">
            <v>779213000</v>
          </cell>
          <cell r="G215">
            <v>228685000</v>
          </cell>
          <cell r="H215">
            <v>96611000</v>
          </cell>
          <cell r="I215">
            <v>339612000</v>
          </cell>
          <cell r="J215">
            <v>246118000</v>
          </cell>
          <cell r="K215">
            <v>4126000</v>
          </cell>
          <cell r="L215">
            <v>0</v>
          </cell>
          <cell r="M215">
            <v>0</v>
          </cell>
          <cell r="N215">
            <v>68110000</v>
          </cell>
          <cell r="O215">
            <v>0</v>
          </cell>
          <cell r="P215">
            <v>0</v>
          </cell>
        </row>
        <row r="216">
          <cell r="A216">
            <v>45243</v>
          </cell>
          <cell r="B216">
            <v>12386991000</v>
          </cell>
          <cell r="C216">
            <v>77247000</v>
          </cell>
          <cell r="D216">
            <v>23561960000</v>
          </cell>
          <cell r="E216">
            <v>12298337000</v>
          </cell>
          <cell r="F216">
            <v>1303262000</v>
          </cell>
          <cell r="G216">
            <v>100100000</v>
          </cell>
          <cell r="H216">
            <v>24915000</v>
          </cell>
          <cell r="I216">
            <v>149806000</v>
          </cell>
          <cell r="J216">
            <v>27739000</v>
          </cell>
          <cell r="K216">
            <v>0</v>
          </cell>
          <cell r="L216">
            <v>0</v>
          </cell>
          <cell r="M216">
            <v>0</v>
          </cell>
          <cell r="N216">
            <v>46340000</v>
          </cell>
          <cell r="O216">
            <v>0</v>
          </cell>
          <cell r="P216">
            <v>0</v>
          </cell>
        </row>
        <row r="217">
          <cell r="A217">
            <v>45244</v>
          </cell>
          <cell r="B217">
            <v>4586510000</v>
          </cell>
          <cell r="C217">
            <v>50990000</v>
          </cell>
          <cell r="D217">
            <v>12899500000</v>
          </cell>
          <cell r="E217">
            <v>61177010000</v>
          </cell>
          <cell r="F217">
            <v>1024290000</v>
          </cell>
          <cell r="G217">
            <v>160700000</v>
          </cell>
          <cell r="H217">
            <v>165640000</v>
          </cell>
          <cell r="I217">
            <v>44030000</v>
          </cell>
          <cell r="J217">
            <v>107350000</v>
          </cell>
          <cell r="K217">
            <v>6310000</v>
          </cell>
          <cell r="L217">
            <v>1680000</v>
          </cell>
          <cell r="M217">
            <v>2130000</v>
          </cell>
          <cell r="N217">
            <v>67790000</v>
          </cell>
          <cell r="O217">
            <v>0</v>
          </cell>
          <cell r="P217">
            <v>0</v>
          </cell>
        </row>
        <row r="218">
          <cell r="A218">
            <v>45245</v>
          </cell>
          <cell r="B218">
            <v>9606861000</v>
          </cell>
          <cell r="C218">
            <v>91979000</v>
          </cell>
          <cell r="D218">
            <v>26083252000</v>
          </cell>
          <cell r="E218">
            <v>27558727000</v>
          </cell>
          <cell r="F218">
            <v>1694933000</v>
          </cell>
          <cell r="G218">
            <v>67617000</v>
          </cell>
          <cell r="H218">
            <v>161768000</v>
          </cell>
          <cell r="I218">
            <v>75802000</v>
          </cell>
          <cell r="J218">
            <v>219345000</v>
          </cell>
          <cell r="K218">
            <v>1070000</v>
          </cell>
          <cell r="L218">
            <v>878000</v>
          </cell>
          <cell r="M218">
            <v>216329000</v>
          </cell>
          <cell r="N218">
            <v>65948000</v>
          </cell>
          <cell r="O218">
            <v>0</v>
          </cell>
          <cell r="P218">
            <v>0</v>
          </cell>
        </row>
        <row r="219">
          <cell r="A219">
            <v>45246</v>
          </cell>
          <cell r="B219">
            <v>1235622000</v>
          </cell>
          <cell r="C219">
            <v>479154000</v>
          </cell>
          <cell r="D219">
            <v>1306505000</v>
          </cell>
          <cell r="E219">
            <v>22341627000</v>
          </cell>
          <cell r="F219">
            <v>1124000000</v>
          </cell>
          <cell r="G219">
            <v>2206207000</v>
          </cell>
          <cell r="H219">
            <v>245619000</v>
          </cell>
          <cell r="I219">
            <v>10389000</v>
          </cell>
          <cell r="J219">
            <v>1313096000</v>
          </cell>
          <cell r="K219">
            <v>0</v>
          </cell>
          <cell r="L219">
            <v>0</v>
          </cell>
          <cell r="M219">
            <v>214341000</v>
          </cell>
          <cell r="N219">
            <v>62534000</v>
          </cell>
          <cell r="O219">
            <v>0</v>
          </cell>
          <cell r="P219">
            <v>0</v>
          </cell>
        </row>
        <row r="220">
          <cell r="A220">
            <v>45247</v>
          </cell>
          <cell r="B220">
            <v>7987778000</v>
          </cell>
          <cell r="C220">
            <v>155148000</v>
          </cell>
          <cell r="D220">
            <v>3816042000</v>
          </cell>
          <cell r="E220">
            <v>34183121000</v>
          </cell>
          <cell r="F220">
            <v>1617435000</v>
          </cell>
          <cell r="G220">
            <v>193837000</v>
          </cell>
          <cell r="H220">
            <v>13110000</v>
          </cell>
          <cell r="I220">
            <v>385139000</v>
          </cell>
          <cell r="J220">
            <v>4260356000</v>
          </cell>
          <cell r="K220">
            <v>0</v>
          </cell>
          <cell r="L220">
            <v>0</v>
          </cell>
          <cell r="M220">
            <v>1067000</v>
          </cell>
          <cell r="N220">
            <v>75895000</v>
          </cell>
          <cell r="O220">
            <v>0</v>
          </cell>
          <cell r="P220">
            <v>0</v>
          </cell>
        </row>
        <row r="221">
          <cell r="A221">
            <v>45250</v>
          </cell>
          <cell r="B221">
            <v>21645930000</v>
          </cell>
          <cell r="C221">
            <v>162413000</v>
          </cell>
          <cell r="D221">
            <v>333689000</v>
          </cell>
          <cell r="E221">
            <v>190345338000</v>
          </cell>
          <cell r="F221">
            <v>1574729000</v>
          </cell>
          <cell r="G221">
            <v>236925000</v>
          </cell>
          <cell r="H221">
            <v>129431000</v>
          </cell>
          <cell r="I221">
            <v>252323000</v>
          </cell>
          <cell r="J221">
            <v>646863000</v>
          </cell>
          <cell r="K221">
            <v>3102000</v>
          </cell>
          <cell r="L221">
            <v>0</v>
          </cell>
          <cell r="M221">
            <v>0</v>
          </cell>
          <cell r="N221">
            <v>64126000</v>
          </cell>
          <cell r="O221">
            <v>0</v>
          </cell>
          <cell r="P221">
            <v>0</v>
          </cell>
        </row>
        <row r="222">
          <cell r="A222">
            <v>45251</v>
          </cell>
          <cell r="B222">
            <v>4288703000</v>
          </cell>
          <cell r="C222">
            <v>155243000</v>
          </cell>
          <cell r="D222">
            <v>1655672000</v>
          </cell>
          <cell r="E222">
            <v>28050302000</v>
          </cell>
          <cell r="F222">
            <v>1287470000</v>
          </cell>
          <cell r="G222">
            <v>99666000</v>
          </cell>
          <cell r="H222">
            <v>133841000</v>
          </cell>
          <cell r="I222">
            <v>2188000</v>
          </cell>
          <cell r="J222">
            <v>40825000</v>
          </cell>
          <cell r="K222">
            <v>2086000</v>
          </cell>
          <cell r="L222">
            <v>0</v>
          </cell>
          <cell r="M222">
            <v>322337000</v>
          </cell>
          <cell r="N222">
            <v>49989000</v>
          </cell>
          <cell r="O222">
            <v>0</v>
          </cell>
          <cell r="P222">
            <v>0</v>
          </cell>
        </row>
        <row r="223">
          <cell r="A223">
            <v>45252</v>
          </cell>
          <cell r="B223">
            <v>6440463000</v>
          </cell>
          <cell r="C223">
            <v>93633000</v>
          </cell>
          <cell r="D223">
            <v>62249000</v>
          </cell>
          <cell r="E223">
            <v>45697192000</v>
          </cell>
          <cell r="F223">
            <v>1179908000</v>
          </cell>
          <cell r="G223">
            <v>323740000</v>
          </cell>
          <cell r="H223">
            <v>22328000</v>
          </cell>
          <cell r="I223">
            <v>14640000</v>
          </cell>
          <cell r="J223">
            <v>351947000</v>
          </cell>
          <cell r="K223">
            <v>0</v>
          </cell>
          <cell r="L223">
            <v>4921000</v>
          </cell>
          <cell r="M223">
            <v>0</v>
          </cell>
          <cell r="N223">
            <v>99692000</v>
          </cell>
          <cell r="O223">
            <v>0</v>
          </cell>
          <cell r="P223">
            <v>0</v>
          </cell>
        </row>
        <row r="224">
          <cell r="A224">
            <v>45253</v>
          </cell>
          <cell r="B224">
            <v>1656281000</v>
          </cell>
          <cell r="C224">
            <v>57589000</v>
          </cell>
          <cell r="D224">
            <v>219636000</v>
          </cell>
          <cell r="E224">
            <v>4476460000</v>
          </cell>
          <cell r="F224">
            <v>872627000</v>
          </cell>
          <cell r="G224">
            <v>347976000</v>
          </cell>
          <cell r="H224">
            <v>119025000</v>
          </cell>
          <cell r="I224">
            <v>149400000</v>
          </cell>
          <cell r="J224">
            <v>26481000</v>
          </cell>
          <cell r="K224">
            <v>0</v>
          </cell>
          <cell r="L224">
            <v>2474000</v>
          </cell>
          <cell r="M224">
            <v>0</v>
          </cell>
          <cell r="N224">
            <v>54205000</v>
          </cell>
          <cell r="O224">
            <v>0</v>
          </cell>
          <cell r="P224">
            <v>0</v>
          </cell>
        </row>
        <row r="225">
          <cell r="A225">
            <v>45254</v>
          </cell>
          <cell r="B225">
            <v>10090524000</v>
          </cell>
          <cell r="C225">
            <v>141746000</v>
          </cell>
          <cell r="D225">
            <v>16862594000</v>
          </cell>
          <cell r="E225">
            <v>15409214000</v>
          </cell>
          <cell r="F225">
            <v>2837206000</v>
          </cell>
          <cell r="G225">
            <v>1365730000</v>
          </cell>
          <cell r="H225">
            <v>59096000</v>
          </cell>
          <cell r="I225">
            <v>15640000</v>
          </cell>
          <cell r="J225">
            <v>2191912000</v>
          </cell>
          <cell r="K225">
            <v>1015000</v>
          </cell>
          <cell r="L225">
            <v>0</v>
          </cell>
          <cell r="M225">
            <v>321382000</v>
          </cell>
          <cell r="N225">
            <v>52189000</v>
          </cell>
          <cell r="O225">
            <v>0</v>
          </cell>
          <cell r="P225">
            <v>0</v>
          </cell>
        </row>
        <row r="226">
          <cell r="A226">
            <v>45257</v>
          </cell>
          <cell r="B226">
            <v>8829086000</v>
          </cell>
          <cell r="C226">
            <v>33553000</v>
          </cell>
          <cell r="D226">
            <v>10717663000</v>
          </cell>
          <cell r="E226">
            <v>26280980000</v>
          </cell>
          <cell r="F226">
            <v>928491000</v>
          </cell>
          <cell r="G226">
            <v>96263000</v>
          </cell>
          <cell r="H226">
            <v>43643000</v>
          </cell>
          <cell r="I226">
            <v>2849000</v>
          </cell>
          <cell r="J226">
            <v>511529000</v>
          </cell>
          <cell r="K226">
            <v>12180000</v>
          </cell>
          <cell r="L226">
            <v>6687000</v>
          </cell>
          <cell r="M226">
            <v>303908000</v>
          </cell>
          <cell r="N226">
            <v>59270000</v>
          </cell>
          <cell r="O226">
            <v>0</v>
          </cell>
          <cell r="P226">
            <v>0</v>
          </cell>
        </row>
        <row r="227">
          <cell r="A227">
            <v>45258</v>
          </cell>
          <cell r="B227">
            <v>5937464000</v>
          </cell>
          <cell r="C227">
            <v>137579000</v>
          </cell>
          <cell r="D227">
            <v>3600238000</v>
          </cell>
          <cell r="E227">
            <v>21603175000</v>
          </cell>
          <cell r="F227">
            <v>1170251000</v>
          </cell>
          <cell r="G227">
            <v>171976000</v>
          </cell>
          <cell r="H227">
            <v>29627000</v>
          </cell>
          <cell r="I227">
            <v>6372000</v>
          </cell>
          <cell r="J227">
            <v>31707000</v>
          </cell>
          <cell r="K227">
            <v>1025000</v>
          </cell>
          <cell r="L227">
            <v>10510000</v>
          </cell>
          <cell r="M227">
            <v>56557000</v>
          </cell>
          <cell r="N227">
            <v>74301000</v>
          </cell>
          <cell r="O227">
            <v>0</v>
          </cell>
          <cell r="P227">
            <v>0</v>
          </cell>
        </row>
        <row r="228">
          <cell r="A228">
            <v>45259</v>
          </cell>
          <cell r="B228">
            <v>2221797000</v>
          </cell>
          <cell r="C228">
            <v>69951000</v>
          </cell>
          <cell r="D228">
            <v>10664230000</v>
          </cell>
          <cell r="E228">
            <v>38551879000</v>
          </cell>
          <cell r="F228">
            <v>676288000</v>
          </cell>
          <cell r="G228">
            <v>35325000</v>
          </cell>
          <cell r="H228">
            <v>36277000</v>
          </cell>
          <cell r="I228">
            <v>1440000</v>
          </cell>
          <cell r="J228">
            <v>143172000</v>
          </cell>
          <cell r="K228">
            <v>2056000</v>
          </cell>
          <cell r="L228">
            <v>10546000</v>
          </cell>
          <cell r="M228">
            <v>260305000</v>
          </cell>
          <cell r="N228">
            <v>58383000</v>
          </cell>
          <cell r="O228">
            <v>0</v>
          </cell>
          <cell r="P228">
            <v>0</v>
          </cell>
        </row>
        <row r="229">
          <cell r="A229">
            <v>45260</v>
          </cell>
          <cell r="B229">
            <v>8151969000</v>
          </cell>
          <cell r="C229">
            <v>76445000</v>
          </cell>
          <cell r="D229">
            <v>2255046000</v>
          </cell>
          <cell r="E229">
            <v>45783178000</v>
          </cell>
          <cell r="F229">
            <v>925128000</v>
          </cell>
          <cell r="G229">
            <v>43268000</v>
          </cell>
          <cell r="H229">
            <v>19337000</v>
          </cell>
          <cell r="I229">
            <v>2865000</v>
          </cell>
          <cell r="J229">
            <v>221433000</v>
          </cell>
          <cell r="K229">
            <v>1024000</v>
          </cell>
          <cell r="L229">
            <v>1680000</v>
          </cell>
          <cell r="M229">
            <v>524024000</v>
          </cell>
          <cell r="N229">
            <v>55330000</v>
          </cell>
          <cell r="O229">
            <v>0</v>
          </cell>
          <cell r="P229">
            <v>0</v>
          </cell>
        </row>
        <row r="230">
          <cell r="A230">
            <v>45261</v>
          </cell>
          <cell r="B230">
            <v>9369417000</v>
          </cell>
          <cell r="C230">
            <v>61319000</v>
          </cell>
          <cell r="D230">
            <v>5620698000</v>
          </cell>
          <cell r="E230">
            <v>51088271000</v>
          </cell>
          <cell r="F230">
            <v>1148747000</v>
          </cell>
          <cell r="G230">
            <v>341961000</v>
          </cell>
          <cell r="H230">
            <v>185574000</v>
          </cell>
          <cell r="I230">
            <v>27925000</v>
          </cell>
          <cell r="J230">
            <v>2278337000</v>
          </cell>
          <cell r="K230">
            <v>4071000</v>
          </cell>
          <cell r="L230">
            <v>4133000</v>
          </cell>
          <cell r="M230">
            <v>30105000</v>
          </cell>
          <cell r="N230">
            <v>83502000</v>
          </cell>
          <cell r="O230">
            <v>0</v>
          </cell>
          <cell r="P230">
            <v>0</v>
          </cell>
        </row>
        <row r="231">
          <cell r="A231">
            <v>45264</v>
          </cell>
          <cell r="B231">
            <v>2293342000</v>
          </cell>
          <cell r="C231">
            <v>160226000</v>
          </cell>
          <cell r="D231">
            <v>4302329000</v>
          </cell>
          <cell r="E231">
            <v>116381413000</v>
          </cell>
          <cell r="F231">
            <v>3473388000</v>
          </cell>
          <cell r="G231">
            <v>39617000</v>
          </cell>
          <cell r="H231">
            <v>210554000</v>
          </cell>
          <cell r="I231">
            <v>3655000</v>
          </cell>
          <cell r="J231">
            <v>720442000</v>
          </cell>
          <cell r="K231">
            <v>2079000</v>
          </cell>
          <cell r="L231">
            <v>5847000</v>
          </cell>
          <cell r="M231">
            <v>1060000</v>
          </cell>
          <cell r="N231">
            <v>49783000</v>
          </cell>
          <cell r="O231">
            <v>0</v>
          </cell>
          <cell r="P231">
            <v>0</v>
          </cell>
        </row>
        <row r="232">
          <cell r="A232">
            <v>45265</v>
          </cell>
          <cell r="B232">
            <v>2729006000</v>
          </cell>
          <cell r="C232">
            <v>161209000</v>
          </cell>
          <cell r="D232">
            <v>18360245000</v>
          </cell>
          <cell r="E232">
            <v>24586835000</v>
          </cell>
          <cell r="F232">
            <v>1564230000</v>
          </cell>
          <cell r="G232">
            <v>142777000</v>
          </cell>
          <cell r="H232">
            <v>126392000</v>
          </cell>
          <cell r="I232">
            <v>14523000</v>
          </cell>
          <cell r="J232">
            <v>27819000</v>
          </cell>
          <cell r="K232">
            <v>1040000</v>
          </cell>
          <cell r="L232">
            <v>1680000</v>
          </cell>
          <cell r="M232">
            <v>223816000</v>
          </cell>
          <cell r="N232">
            <v>60236000</v>
          </cell>
          <cell r="O232">
            <v>0</v>
          </cell>
          <cell r="P232">
            <v>0</v>
          </cell>
        </row>
        <row r="233">
          <cell r="A233">
            <v>45266</v>
          </cell>
          <cell r="B233">
            <v>6616921000</v>
          </cell>
          <cell r="C233">
            <v>139045000</v>
          </cell>
          <cell r="D233">
            <v>1347590000</v>
          </cell>
          <cell r="E233">
            <v>87815416000</v>
          </cell>
          <cell r="F233">
            <v>1899604000</v>
          </cell>
          <cell r="G233">
            <v>1160318000</v>
          </cell>
          <cell r="H233">
            <v>178966000</v>
          </cell>
          <cell r="I233">
            <v>76980000</v>
          </cell>
          <cell r="J233">
            <v>210723000</v>
          </cell>
          <cell r="K233">
            <v>2074000</v>
          </cell>
          <cell r="L233">
            <v>12432000</v>
          </cell>
          <cell r="M233">
            <v>1069000</v>
          </cell>
          <cell r="N233">
            <v>76455000</v>
          </cell>
          <cell r="O233">
            <v>0</v>
          </cell>
          <cell r="P233">
            <v>0</v>
          </cell>
        </row>
        <row r="234">
          <cell r="A234">
            <v>45267</v>
          </cell>
          <cell r="B234">
            <v>14096494000</v>
          </cell>
          <cell r="C234">
            <v>50476000</v>
          </cell>
          <cell r="D234">
            <v>40370046000</v>
          </cell>
          <cell r="E234">
            <v>96380554000</v>
          </cell>
          <cell r="F234">
            <v>1992869000</v>
          </cell>
          <cell r="G234">
            <v>43891000</v>
          </cell>
          <cell r="H234">
            <v>147449000</v>
          </cell>
          <cell r="I234">
            <v>239822000</v>
          </cell>
          <cell r="J234">
            <v>2691913000</v>
          </cell>
          <cell r="K234">
            <v>32250000</v>
          </cell>
          <cell r="L234">
            <v>82708000</v>
          </cell>
          <cell r="M234">
            <v>9540000</v>
          </cell>
          <cell r="N234">
            <v>104226000</v>
          </cell>
          <cell r="O234">
            <v>0</v>
          </cell>
          <cell r="P234">
            <v>0</v>
          </cell>
        </row>
        <row r="235">
          <cell r="A235">
            <v>45268</v>
          </cell>
          <cell r="B235">
            <v>5792651000</v>
          </cell>
          <cell r="C235">
            <v>54346000</v>
          </cell>
          <cell r="D235">
            <v>6054997000</v>
          </cell>
          <cell r="E235">
            <v>87540225000</v>
          </cell>
          <cell r="F235">
            <v>924202000</v>
          </cell>
          <cell r="G235">
            <v>419024000</v>
          </cell>
          <cell r="H235">
            <v>464842000</v>
          </cell>
          <cell r="I235">
            <v>12473000</v>
          </cell>
          <cell r="J235">
            <v>419301000</v>
          </cell>
          <cell r="K235">
            <v>1050000</v>
          </cell>
          <cell r="L235">
            <v>2532000</v>
          </cell>
          <cell r="M235">
            <v>103760000</v>
          </cell>
          <cell r="N235">
            <v>52528000</v>
          </cell>
          <cell r="O235">
            <v>0</v>
          </cell>
          <cell r="P235">
            <v>0</v>
          </cell>
        </row>
        <row r="236">
          <cell r="A236">
            <v>45271</v>
          </cell>
          <cell r="B236">
            <v>1976300000</v>
          </cell>
          <cell r="C236">
            <v>388645000</v>
          </cell>
          <cell r="D236">
            <v>1157005000</v>
          </cell>
          <cell r="E236">
            <v>75990383000</v>
          </cell>
          <cell r="F236">
            <v>825363000</v>
          </cell>
          <cell r="G236">
            <v>143207000</v>
          </cell>
          <cell r="H236">
            <v>278790000</v>
          </cell>
          <cell r="I236">
            <v>5222000</v>
          </cell>
          <cell r="J236">
            <v>207664000</v>
          </cell>
          <cell r="K236">
            <v>32270000</v>
          </cell>
          <cell r="L236">
            <v>0</v>
          </cell>
          <cell r="M236">
            <v>15928000</v>
          </cell>
          <cell r="N236">
            <v>77704000</v>
          </cell>
          <cell r="O236">
            <v>0</v>
          </cell>
          <cell r="P236">
            <v>0</v>
          </cell>
        </row>
        <row r="237">
          <cell r="A237">
            <v>45272</v>
          </cell>
          <cell r="B237">
            <v>5717436000</v>
          </cell>
          <cell r="C237">
            <v>68590000</v>
          </cell>
          <cell r="D237">
            <v>3806361000</v>
          </cell>
          <cell r="E237">
            <v>128349235000</v>
          </cell>
          <cell r="F237">
            <v>788020000</v>
          </cell>
          <cell r="G237">
            <v>211404000</v>
          </cell>
          <cell r="H237">
            <v>160041000</v>
          </cell>
          <cell r="I237">
            <v>10337000</v>
          </cell>
          <cell r="J237">
            <v>42671000</v>
          </cell>
          <cell r="K237">
            <v>1049000</v>
          </cell>
          <cell r="L237">
            <v>4005000</v>
          </cell>
          <cell r="M237">
            <v>1078000</v>
          </cell>
          <cell r="N237">
            <v>52438000</v>
          </cell>
          <cell r="O237">
            <v>0</v>
          </cell>
          <cell r="P237">
            <v>0</v>
          </cell>
        </row>
        <row r="238">
          <cell r="A238">
            <v>45273</v>
          </cell>
          <cell r="B238">
            <v>4901971000</v>
          </cell>
          <cell r="C238">
            <v>281184000</v>
          </cell>
          <cell r="D238">
            <v>29491738000</v>
          </cell>
          <cell r="E238">
            <v>66105734000</v>
          </cell>
          <cell r="F238">
            <v>671903000</v>
          </cell>
          <cell r="G238">
            <v>222771000</v>
          </cell>
          <cell r="H238">
            <v>111487000</v>
          </cell>
          <cell r="I238">
            <v>390382000</v>
          </cell>
          <cell r="J238">
            <v>5373429000</v>
          </cell>
          <cell r="K238">
            <v>2088000</v>
          </cell>
          <cell r="L238">
            <v>1650000</v>
          </cell>
          <cell r="M238">
            <v>6424000</v>
          </cell>
          <cell r="N238">
            <v>61383000</v>
          </cell>
          <cell r="O238">
            <v>0</v>
          </cell>
          <cell r="P238">
            <v>0</v>
          </cell>
        </row>
        <row r="239">
          <cell r="A239">
            <v>45274</v>
          </cell>
          <cell r="B239">
            <v>1479241000</v>
          </cell>
          <cell r="C239">
            <v>39521000</v>
          </cell>
          <cell r="D239">
            <v>10467127000</v>
          </cell>
          <cell r="E239">
            <v>42118931000</v>
          </cell>
          <cell r="F239">
            <v>1612397000</v>
          </cell>
          <cell r="G239">
            <v>35658000</v>
          </cell>
          <cell r="H239">
            <v>273211000</v>
          </cell>
          <cell r="I239">
            <v>10243000</v>
          </cell>
          <cell r="J239">
            <v>38911000</v>
          </cell>
          <cell r="K239">
            <v>0</v>
          </cell>
          <cell r="L239">
            <v>0</v>
          </cell>
          <cell r="M239">
            <v>115705000</v>
          </cell>
          <cell r="N239">
            <v>81794000</v>
          </cell>
          <cell r="O239">
            <v>0</v>
          </cell>
          <cell r="P239">
            <v>0</v>
          </cell>
        </row>
        <row r="240">
          <cell r="A240">
            <v>45275</v>
          </cell>
          <cell r="B240">
            <v>3553730000</v>
          </cell>
          <cell r="C240">
            <v>466939000</v>
          </cell>
          <cell r="D240">
            <v>10224574000</v>
          </cell>
          <cell r="E240">
            <v>266807046000</v>
          </cell>
          <cell r="F240">
            <v>1231277000</v>
          </cell>
          <cell r="G240">
            <v>100941000</v>
          </cell>
          <cell r="H240">
            <v>108605000</v>
          </cell>
          <cell r="I240">
            <v>3650000</v>
          </cell>
          <cell r="J240">
            <v>228924000</v>
          </cell>
          <cell r="K240">
            <v>1040000</v>
          </cell>
          <cell r="L240">
            <v>832000</v>
          </cell>
          <cell r="M240">
            <v>1249045000</v>
          </cell>
          <cell r="N240">
            <v>62688000</v>
          </cell>
          <cell r="O240">
            <v>0</v>
          </cell>
          <cell r="P240">
            <v>0</v>
          </cell>
        </row>
        <row r="241">
          <cell r="A241">
            <v>45278</v>
          </cell>
          <cell r="B241">
            <v>11480143000</v>
          </cell>
          <cell r="C241">
            <v>131352000</v>
          </cell>
          <cell r="D241">
            <v>5918432000</v>
          </cell>
          <cell r="E241">
            <v>175690967000</v>
          </cell>
          <cell r="F241">
            <v>1636817000</v>
          </cell>
          <cell r="G241">
            <v>143477000</v>
          </cell>
          <cell r="H241">
            <v>36168000</v>
          </cell>
          <cell r="I241">
            <v>2920000</v>
          </cell>
          <cell r="J241">
            <v>178267000</v>
          </cell>
          <cell r="K241">
            <v>1020000</v>
          </cell>
          <cell r="L241">
            <v>11270000</v>
          </cell>
          <cell r="M241">
            <v>1044000</v>
          </cell>
          <cell r="N241">
            <v>68473000</v>
          </cell>
          <cell r="O241">
            <v>0</v>
          </cell>
          <cell r="P241">
            <v>0</v>
          </cell>
        </row>
        <row r="242">
          <cell r="A242">
            <v>45279</v>
          </cell>
          <cell r="B242">
            <v>6832518000</v>
          </cell>
          <cell r="C242">
            <v>178522000</v>
          </cell>
          <cell r="D242">
            <v>7298057000</v>
          </cell>
          <cell r="E242">
            <v>248598371000</v>
          </cell>
          <cell r="F242">
            <v>1549152000</v>
          </cell>
          <cell r="G242">
            <v>232600000</v>
          </cell>
          <cell r="H242">
            <v>51765000</v>
          </cell>
          <cell r="I242">
            <v>4268000</v>
          </cell>
          <cell r="J242">
            <v>159120000</v>
          </cell>
          <cell r="K242">
            <v>0</v>
          </cell>
          <cell r="L242">
            <v>0</v>
          </cell>
          <cell r="M242">
            <v>4157000</v>
          </cell>
          <cell r="N242">
            <v>63181000</v>
          </cell>
          <cell r="O242">
            <v>0</v>
          </cell>
          <cell r="P242">
            <v>0</v>
          </cell>
        </row>
        <row r="243">
          <cell r="A243">
            <v>45280</v>
          </cell>
          <cell r="B243">
            <v>3858138000</v>
          </cell>
          <cell r="C243">
            <v>20410000</v>
          </cell>
          <cell r="D243">
            <v>726318000</v>
          </cell>
          <cell r="E243">
            <v>118777926000</v>
          </cell>
          <cell r="F243">
            <v>930903000</v>
          </cell>
          <cell r="G243">
            <v>33748000</v>
          </cell>
          <cell r="H243">
            <v>116026000</v>
          </cell>
          <cell r="I243">
            <v>22418000</v>
          </cell>
          <cell r="J243">
            <v>7317000</v>
          </cell>
          <cell r="K243">
            <v>0</v>
          </cell>
          <cell r="L243">
            <v>2472000</v>
          </cell>
          <cell r="M243">
            <v>2111000</v>
          </cell>
          <cell r="N243">
            <v>61608000</v>
          </cell>
          <cell r="O243">
            <v>0</v>
          </cell>
          <cell r="P243">
            <v>0</v>
          </cell>
        </row>
        <row r="244">
          <cell r="A244">
            <v>45281</v>
          </cell>
          <cell r="B244">
            <v>21173621000</v>
          </cell>
          <cell r="C244">
            <v>23746000</v>
          </cell>
          <cell r="D244">
            <v>188356000</v>
          </cell>
          <cell r="E244">
            <v>75184110000</v>
          </cell>
          <cell r="F244">
            <v>338470000</v>
          </cell>
          <cell r="G244">
            <v>31173000</v>
          </cell>
          <cell r="H244">
            <v>252536000</v>
          </cell>
          <cell r="I244">
            <v>5784000</v>
          </cell>
          <cell r="J244">
            <v>16826000</v>
          </cell>
          <cell r="K244">
            <v>4094000</v>
          </cell>
          <cell r="L244">
            <v>0</v>
          </cell>
          <cell r="M244">
            <v>37745000</v>
          </cell>
          <cell r="N244">
            <v>56474000</v>
          </cell>
          <cell r="O244">
            <v>0</v>
          </cell>
          <cell r="P244">
            <v>0</v>
          </cell>
        </row>
        <row r="245">
          <cell r="A245">
            <v>45282</v>
          </cell>
          <cell r="B245">
            <v>4519058000</v>
          </cell>
          <cell r="C245">
            <v>167966000</v>
          </cell>
          <cell r="D245">
            <v>3787342000</v>
          </cell>
          <cell r="E245">
            <v>46365727000</v>
          </cell>
          <cell r="F245">
            <v>877640000</v>
          </cell>
          <cell r="G245">
            <v>20314000</v>
          </cell>
          <cell r="H245">
            <v>27490000</v>
          </cell>
          <cell r="I245">
            <v>63612000</v>
          </cell>
          <cell r="J245">
            <v>2238240000</v>
          </cell>
          <cell r="K245">
            <v>1030000</v>
          </cell>
          <cell r="L245">
            <v>3278000</v>
          </cell>
          <cell r="M245">
            <v>0</v>
          </cell>
          <cell r="N245">
            <v>68318000</v>
          </cell>
          <cell r="O245">
            <v>0</v>
          </cell>
          <cell r="P245">
            <v>0</v>
          </cell>
        </row>
        <row r="246">
          <cell r="A246">
            <v>45285</v>
          </cell>
          <cell r="B246">
            <v>12307159000</v>
          </cell>
          <cell r="C246">
            <v>1068253000</v>
          </cell>
          <cell r="D246">
            <v>749576000</v>
          </cell>
          <cell r="E246">
            <v>79128263000</v>
          </cell>
          <cell r="F246">
            <v>1558564000</v>
          </cell>
          <cell r="G246">
            <v>218175000</v>
          </cell>
          <cell r="H246">
            <v>102981000</v>
          </cell>
          <cell r="I246">
            <v>2904000</v>
          </cell>
          <cell r="J246">
            <v>368111000</v>
          </cell>
          <cell r="K246">
            <v>3103000</v>
          </cell>
          <cell r="L246">
            <v>8166000</v>
          </cell>
          <cell r="M246">
            <v>7510000</v>
          </cell>
          <cell r="N246">
            <v>65490000</v>
          </cell>
          <cell r="O246">
            <v>0</v>
          </cell>
          <cell r="P246">
            <v>0</v>
          </cell>
        </row>
        <row r="247">
          <cell r="A247">
            <v>45286</v>
          </cell>
          <cell r="B247">
            <v>2808943000</v>
          </cell>
          <cell r="C247">
            <v>445042000</v>
          </cell>
          <cell r="D247">
            <v>8818336000</v>
          </cell>
          <cell r="E247">
            <v>118813217000</v>
          </cell>
          <cell r="F247">
            <v>411672000</v>
          </cell>
          <cell r="G247">
            <v>153014000</v>
          </cell>
          <cell r="H247">
            <v>206634000</v>
          </cell>
          <cell r="I247">
            <v>3653000</v>
          </cell>
          <cell r="J247">
            <v>105274000</v>
          </cell>
          <cell r="K247">
            <v>0</v>
          </cell>
          <cell r="L247">
            <v>0</v>
          </cell>
          <cell r="M247">
            <v>0</v>
          </cell>
          <cell r="N247">
            <v>72848000</v>
          </cell>
          <cell r="O247">
            <v>0</v>
          </cell>
          <cell r="P247">
            <v>0</v>
          </cell>
        </row>
        <row r="248">
          <cell r="A248">
            <v>45287</v>
          </cell>
          <cell r="B248">
            <v>4204774000</v>
          </cell>
          <cell r="C248">
            <v>546756000</v>
          </cell>
          <cell r="D248">
            <v>786607000</v>
          </cell>
          <cell r="E248">
            <v>42433214000</v>
          </cell>
          <cell r="F248">
            <v>796074000</v>
          </cell>
          <cell r="G248">
            <v>77634000</v>
          </cell>
          <cell r="H248">
            <v>37154000</v>
          </cell>
          <cell r="I248">
            <v>25058000</v>
          </cell>
          <cell r="J248">
            <v>29864000</v>
          </cell>
          <cell r="K248">
            <v>2077000</v>
          </cell>
          <cell r="L248">
            <v>0</v>
          </cell>
          <cell r="M248">
            <v>0</v>
          </cell>
          <cell r="N248">
            <v>65104000</v>
          </cell>
          <cell r="O248">
            <v>0</v>
          </cell>
          <cell r="P248">
            <v>0</v>
          </cell>
        </row>
        <row r="249">
          <cell r="A249">
            <v>45288</v>
          </cell>
          <cell r="B249">
            <v>7190896000</v>
          </cell>
          <cell r="C249">
            <v>118105000</v>
          </cell>
          <cell r="D249">
            <v>5600343000</v>
          </cell>
          <cell r="E249">
            <v>64486191000</v>
          </cell>
          <cell r="F249">
            <v>1603638000</v>
          </cell>
          <cell r="G249">
            <v>132907000</v>
          </cell>
          <cell r="H249">
            <v>189962000</v>
          </cell>
          <cell r="I249">
            <v>16287000</v>
          </cell>
          <cell r="J249">
            <v>107863000</v>
          </cell>
          <cell r="K249">
            <v>3141000</v>
          </cell>
          <cell r="L249">
            <v>9248000</v>
          </cell>
          <cell r="M249">
            <v>65890000</v>
          </cell>
          <cell r="N249">
            <v>53914000</v>
          </cell>
          <cell r="O249">
            <v>0</v>
          </cell>
          <cell r="P249">
            <v>0</v>
          </cell>
        </row>
        <row r="250">
          <cell r="A250">
            <v>45289</v>
          </cell>
          <cell r="B250">
            <v>44354665000</v>
          </cell>
          <cell r="C250">
            <v>179884000</v>
          </cell>
          <cell r="D250">
            <v>10609135000</v>
          </cell>
          <cell r="E250">
            <v>34871797000</v>
          </cell>
          <cell r="F250">
            <v>1272296000</v>
          </cell>
          <cell r="G250">
            <v>531747000</v>
          </cell>
          <cell r="H250">
            <v>99626000</v>
          </cell>
          <cell r="I250">
            <v>14226000</v>
          </cell>
          <cell r="J250">
            <v>219393000</v>
          </cell>
          <cell r="K250">
            <v>1060000</v>
          </cell>
          <cell r="L250">
            <v>47740000</v>
          </cell>
          <cell r="M250">
            <v>4369000</v>
          </cell>
          <cell r="N250">
            <v>69144000</v>
          </cell>
          <cell r="O250">
            <v>0</v>
          </cell>
          <cell r="P250">
            <v>0</v>
          </cell>
        </row>
        <row r="251">
          <cell r="A251">
            <v>45293</v>
          </cell>
          <cell r="B251">
            <v>11138318000</v>
          </cell>
          <cell r="C251">
            <v>309400000</v>
          </cell>
          <cell r="D251">
            <v>7717931000</v>
          </cell>
          <cell r="E251">
            <v>14544563000</v>
          </cell>
          <cell r="F251">
            <v>1734271000</v>
          </cell>
          <cell r="G251">
            <v>658952000</v>
          </cell>
          <cell r="H251">
            <v>341316000</v>
          </cell>
          <cell r="I251">
            <v>8228000</v>
          </cell>
          <cell r="J251">
            <v>72904000</v>
          </cell>
          <cell r="K251">
            <v>18990000</v>
          </cell>
          <cell r="L251">
            <v>6553000</v>
          </cell>
          <cell r="M251">
            <v>0</v>
          </cell>
          <cell r="N251">
            <v>82872000</v>
          </cell>
          <cell r="O251">
            <v>0</v>
          </cell>
          <cell r="P251">
            <v>0</v>
          </cell>
        </row>
        <row r="252">
          <cell r="A252">
            <v>45294</v>
          </cell>
          <cell r="B252">
            <v>8903618000</v>
          </cell>
          <cell r="C252">
            <v>220668000</v>
          </cell>
          <cell r="D252">
            <v>6893142000</v>
          </cell>
          <cell r="E252">
            <v>36213050000</v>
          </cell>
          <cell r="F252">
            <v>1159138000</v>
          </cell>
          <cell r="G252">
            <v>536779000</v>
          </cell>
          <cell r="H252">
            <v>234514000</v>
          </cell>
          <cell r="I252">
            <v>19449000</v>
          </cell>
          <cell r="J252">
            <v>157163000</v>
          </cell>
          <cell r="K252">
            <v>1065000</v>
          </cell>
          <cell r="L252">
            <v>0</v>
          </cell>
          <cell r="M252">
            <v>21794000</v>
          </cell>
          <cell r="N252">
            <v>56705000</v>
          </cell>
          <cell r="O252">
            <v>0</v>
          </cell>
          <cell r="P252">
            <v>0</v>
          </cell>
        </row>
        <row r="253">
          <cell r="A253">
            <v>45295</v>
          </cell>
          <cell r="B253">
            <v>14447994000</v>
          </cell>
          <cell r="C253">
            <v>190798000</v>
          </cell>
          <cell r="D253">
            <v>18428850000</v>
          </cell>
          <cell r="E253">
            <v>117420417000</v>
          </cell>
          <cell r="F253">
            <v>2889090000</v>
          </cell>
          <cell r="G253">
            <v>922306000</v>
          </cell>
          <cell r="H253">
            <v>364034000</v>
          </cell>
          <cell r="I253">
            <v>95241000</v>
          </cell>
          <cell r="J253">
            <v>243830000</v>
          </cell>
          <cell r="K253">
            <v>52689000</v>
          </cell>
          <cell r="L253">
            <v>28232000</v>
          </cell>
          <cell r="M253">
            <v>3318000</v>
          </cell>
          <cell r="N253">
            <v>50809000</v>
          </cell>
          <cell r="O253">
            <v>0</v>
          </cell>
          <cell r="P253">
            <v>0</v>
          </cell>
        </row>
        <row r="254">
          <cell r="A254">
            <v>45296</v>
          </cell>
          <cell r="B254">
            <v>6472528000</v>
          </cell>
          <cell r="C254">
            <v>114559000</v>
          </cell>
          <cell r="D254">
            <v>6566209000</v>
          </cell>
          <cell r="E254">
            <v>303675480000</v>
          </cell>
          <cell r="F254">
            <v>480124000</v>
          </cell>
          <cell r="G254">
            <v>77184000</v>
          </cell>
          <cell r="H254">
            <v>355264000</v>
          </cell>
          <cell r="I254">
            <v>54314000</v>
          </cell>
          <cell r="J254">
            <v>164030000</v>
          </cell>
          <cell r="K254">
            <v>11426000</v>
          </cell>
          <cell r="L254">
            <v>840000</v>
          </cell>
          <cell r="M254">
            <v>11815000</v>
          </cell>
          <cell r="N254">
            <v>71129000</v>
          </cell>
          <cell r="O254">
            <v>0</v>
          </cell>
          <cell r="P254">
            <v>0</v>
          </cell>
        </row>
        <row r="255">
          <cell r="A255">
            <v>45299</v>
          </cell>
          <cell r="B255">
            <v>16854796000</v>
          </cell>
          <cell r="C255">
            <v>324602000</v>
          </cell>
          <cell r="D255">
            <v>23664668000</v>
          </cell>
          <cell r="E255">
            <v>248401100000</v>
          </cell>
          <cell r="F255">
            <v>1113371000</v>
          </cell>
          <cell r="G255">
            <v>211104000</v>
          </cell>
          <cell r="H255">
            <v>298245000</v>
          </cell>
          <cell r="I255">
            <v>20711000</v>
          </cell>
          <cell r="J255">
            <v>583270000</v>
          </cell>
          <cell r="K255">
            <v>0</v>
          </cell>
          <cell r="L255">
            <v>0</v>
          </cell>
          <cell r="M255">
            <v>11200000</v>
          </cell>
          <cell r="N255">
            <v>68709000</v>
          </cell>
          <cell r="O255">
            <v>0</v>
          </cell>
          <cell r="P255">
            <v>0</v>
          </cell>
        </row>
        <row r="256">
          <cell r="A256">
            <v>45300</v>
          </cell>
          <cell r="B256">
            <v>1085872000</v>
          </cell>
          <cell r="C256">
            <v>311459000</v>
          </cell>
          <cell r="D256">
            <v>1993374000</v>
          </cell>
          <cell r="E256">
            <v>97023562000</v>
          </cell>
          <cell r="F256">
            <v>661729000</v>
          </cell>
          <cell r="G256">
            <v>45917000</v>
          </cell>
          <cell r="H256">
            <v>39895000</v>
          </cell>
          <cell r="I256">
            <v>215801000</v>
          </cell>
          <cell r="J256">
            <v>300240000</v>
          </cell>
          <cell r="K256">
            <v>10970000</v>
          </cell>
          <cell r="L256">
            <v>0</v>
          </cell>
          <cell r="M256">
            <v>8936000</v>
          </cell>
          <cell r="N256">
            <v>72121000</v>
          </cell>
          <cell r="O256">
            <v>0</v>
          </cell>
          <cell r="P256">
            <v>0</v>
          </cell>
        </row>
        <row r="257">
          <cell r="A257">
            <v>45301</v>
          </cell>
          <cell r="B257">
            <v>3845986000</v>
          </cell>
          <cell r="C257">
            <v>97687000</v>
          </cell>
          <cell r="D257">
            <v>16283073000</v>
          </cell>
          <cell r="E257">
            <v>155835278000</v>
          </cell>
          <cell r="F257">
            <v>1105570000</v>
          </cell>
          <cell r="G257">
            <v>632700000</v>
          </cell>
          <cell r="H257">
            <v>62077000</v>
          </cell>
          <cell r="I257">
            <v>196101000</v>
          </cell>
          <cell r="J257">
            <v>70146000</v>
          </cell>
          <cell r="K257">
            <v>1106000</v>
          </cell>
          <cell r="L257">
            <v>92831000</v>
          </cell>
          <cell r="M257">
            <v>1119000</v>
          </cell>
          <cell r="N257">
            <v>60581000</v>
          </cell>
          <cell r="O257">
            <v>0</v>
          </cell>
          <cell r="P257">
            <v>0</v>
          </cell>
        </row>
        <row r="258">
          <cell r="A258">
            <v>45302</v>
          </cell>
          <cell r="B258">
            <v>14513078000</v>
          </cell>
          <cell r="C258">
            <v>203655000</v>
          </cell>
          <cell r="D258">
            <v>1634913000</v>
          </cell>
          <cell r="E258">
            <v>123568289000</v>
          </cell>
          <cell r="F258">
            <v>1381633000</v>
          </cell>
          <cell r="G258">
            <v>887012000</v>
          </cell>
          <cell r="H258">
            <v>54994000</v>
          </cell>
          <cell r="I258">
            <v>13085000</v>
          </cell>
          <cell r="J258">
            <v>175584000</v>
          </cell>
          <cell r="K258">
            <v>149928000</v>
          </cell>
          <cell r="L258">
            <v>8360000</v>
          </cell>
          <cell r="M258">
            <v>1119000</v>
          </cell>
          <cell r="N258">
            <v>57414000</v>
          </cell>
          <cell r="O258">
            <v>0</v>
          </cell>
          <cell r="P258">
            <v>0</v>
          </cell>
        </row>
        <row r="259">
          <cell r="A259">
            <v>45303</v>
          </cell>
          <cell r="B259">
            <v>3774825000</v>
          </cell>
          <cell r="C259">
            <v>135578000</v>
          </cell>
          <cell r="D259">
            <v>14929198000</v>
          </cell>
          <cell r="E259">
            <v>9995345000</v>
          </cell>
          <cell r="F259">
            <v>1047104000</v>
          </cell>
          <cell r="G259">
            <v>160556000</v>
          </cell>
          <cell r="H259">
            <v>542504000</v>
          </cell>
          <cell r="I259">
            <v>96126000</v>
          </cell>
          <cell r="J259">
            <v>2266213000</v>
          </cell>
          <cell r="K259">
            <v>0</v>
          </cell>
          <cell r="L259">
            <v>1652000</v>
          </cell>
          <cell r="M259">
            <v>0</v>
          </cell>
          <cell r="N259">
            <v>69171000</v>
          </cell>
          <cell r="O259">
            <v>0</v>
          </cell>
          <cell r="P259">
            <v>0</v>
          </cell>
        </row>
        <row r="260">
          <cell r="A260">
            <v>45306</v>
          </cell>
          <cell r="B260">
            <v>3090170000</v>
          </cell>
          <cell r="C260">
            <v>101190000</v>
          </cell>
          <cell r="D260">
            <v>613823000</v>
          </cell>
          <cell r="E260">
            <v>5617384000</v>
          </cell>
          <cell r="F260">
            <v>1684864000</v>
          </cell>
          <cell r="G260">
            <v>241686000</v>
          </cell>
          <cell r="H260">
            <v>323415000</v>
          </cell>
          <cell r="I260">
            <v>248946000</v>
          </cell>
          <cell r="J260">
            <v>234601000</v>
          </cell>
          <cell r="K260">
            <v>125104000</v>
          </cell>
          <cell r="N260">
            <v>61600000</v>
          </cell>
        </row>
        <row r="261">
          <cell r="A261">
            <v>45307</v>
          </cell>
          <cell r="B261">
            <v>9268673000</v>
          </cell>
          <cell r="C261">
            <v>107744000</v>
          </cell>
          <cell r="D261">
            <v>735101000</v>
          </cell>
          <cell r="E261">
            <v>6014176000</v>
          </cell>
          <cell r="F261">
            <v>853177000</v>
          </cell>
          <cell r="G261">
            <v>90337000</v>
          </cell>
          <cell r="H261">
            <v>289701000</v>
          </cell>
          <cell r="J261">
            <v>593478000</v>
          </cell>
          <cell r="K261">
            <v>1117000</v>
          </cell>
          <cell r="L261">
            <v>8144000</v>
          </cell>
          <cell r="M261">
            <v>2237000</v>
          </cell>
          <cell r="N261">
            <v>90287000</v>
          </cell>
        </row>
        <row r="262">
          <cell r="A262">
            <v>45308</v>
          </cell>
          <cell r="B262">
            <v>1839200000</v>
          </cell>
          <cell r="C262">
            <v>32723000</v>
          </cell>
          <cell r="D262">
            <v>169655000</v>
          </cell>
          <cell r="E262">
            <v>68351183000</v>
          </cell>
          <cell r="F262">
            <v>2235744000</v>
          </cell>
          <cell r="G262">
            <v>37482000</v>
          </cell>
          <cell r="H262">
            <v>113709000</v>
          </cell>
          <cell r="I262">
            <v>13131000</v>
          </cell>
          <cell r="J262">
            <v>19417000</v>
          </cell>
          <cell r="M262">
            <v>1130000</v>
          </cell>
          <cell r="N262">
            <v>60628000</v>
          </cell>
        </row>
        <row r="263">
          <cell r="A263">
            <v>45309</v>
          </cell>
          <cell r="B263">
            <v>2909624000</v>
          </cell>
          <cell r="C263">
            <v>66935000</v>
          </cell>
          <cell r="D263">
            <v>210184000</v>
          </cell>
          <cell r="E263">
            <v>44727478000</v>
          </cell>
          <cell r="F263">
            <v>356077000</v>
          </cell>
          <cell r="G263">
            <v>52000000</v>
          </cell>
          <cell r="H263">
            <v>193524000</v>
          </cell>
          <cell r="I263">
            <v>4642000</v>
          </cell>
          <cell r="J263">
            <v>28176000</v>
          </cell>
          <cell r="K263">
            <v>1125000</v>
          </cell>
          <cell r="L263">
            <v>788000</v>
          </cell>
          <cell r="M263">
            <v>2268000</v>
          </cell>
          <cell r="N263">
            <v>46365000</v>
          </cell>
        </row>
        <row r="264">
          <cell r="A264">
            <v>45310</v>
          </cell>
          <cell r="B264">
            <v>2921749000</v>
          </cell>
          <cell r="C264">
            <v>672067000</v>
          </cell>
          <cell r="D264">
            <v>11315739000</v>
          </cell>
          <cell r="E264">
            <v>43104870000</v>
          </cell>
          <cell r="F264">
            <v>961405000</v>
          </cell>
          <cell r="G264">
            <v>204991000</v>
          </cell>
          <cell r="H264">
            <v>137636000</v>
          </cell>
          <cell r="I264">
            <v>4668000</v>
          </cell>
          <cell r="J264">
            <v>147991000</v>
          </cell>
          <cell r="K264">
            <v>1137000</v>
          </cell>
          <cell r="L264">
            <v>3152000</v>
          </cell>
          <cell r="M264">
            <v>14832000</v>
          </cell>
          <cell r="N264">
            <v>66401000</v>
          </cell>
        </row>
        <row r="265">
          <cell r="A265">
            <v>45313</v>
          </cell>
          <cell r="B265">
            <v>14288827000</v>
          </cell>
          <cell r="C265">
            <v>93063000</v>
          </cell>
          <cell r="D265">
            <v>6386800000</v>
          </cell>
          <cell r="E265">
            <v>13077497000</v>
          </cell>
          <cell r="F265">
            <v>627465000</v>
          </cell>
          <cell r="G265">
            <v>174158000</v>
          </cell>
          <cell r="H265">
            <v>88946000</v>
          </cell>
          <cell r="I265">
            <v>5460000</v>
          </cell>
          <cell r="J265">
            <v>179674000</v>
          </cell>
          <cell r="K265">
            <v>1141000</v>
          </cell>
          <cell r="L265">
            <v>3078000</v>
          </cell>
          <cell r="M265">
            <v>2293000</v>
          </cell>
          <cell r="N265">
            <v>65891000</v>
          </cell>
        </row>
        <row r="266">
          <cell r="A266">
            <v>45314</v>
          </cell>
          <cell r="B266">
            <v>1829167000</v>
          </cell>
          <cell r="C266">
            <v>82984000</v>
          </cell>
          <cell r="D266">
            <v>340428000</v>
          </cell>
          <cell r="E266">
            <v>19834340000</v>
          </cell>
          <cell r="F266">
            <v>836327000</v>
          </cell>
          <cell r="G266">
            <v>320162000</v>
          </cell>
          <cell r="H266">
            <v>170525000</v>
          </cell>
          <cell r="I266">
            <v>17288000</v>
          </cell>
          <cell r="J266">
            <v>211545000</v>
          </cell>
          <cell r="L266">
            <v>4755000</v>
          </cell>
          <cell r="M266">
            <v>3980052000</v>
          </cell>
          <cell r="N266">
            <v>62756000</v>
          </cell>
        </row>
        <row r="267">
          <cell r="A267">
            <v>45315</v>
          </cell>
          <cell r="B267">
            <v>2794604000</v>
          </cell>
          <cell r="C267">
            <v>142125000</v>
          </cell>
          <cell r="D267">
            <v>3323499000</v>
          </cell>
          <cell r="E267">
            <v>13040087000</v>
          </cell>
          <cell r="F267">
            <v>929841000</v>
          </cell>
          <cell r="G267">
            <v>232102000</v>
          </cell>
          <cell r="H267">
            <v>30849000</v>
          </cell>
          <cell r="I267">
            <v>1554000</v>
          </cell>
          <cell r="J267">
            <v>91088000</v>
          </cell>
          <cell r="L267">
            <v>814000</v>
          </cell>
          <cell r="M267">
            <v>1143000</v>
          </cell>
          <cell r="N267">
            <v>62088000</v>
          </cell>
        </row>
        <row r="268">
          <cell r="A268">
            <v>45316</v>
          </cell>
          <cell r="B268">
            <v>6192233000</v>
          </cell>
          <cell r="C268">
            <v>147703000</v>
          </cell>
          <cell r="D268">
            <v>561600000</v>
          </cell>
          <cell r="E268">
            <v>17050518000</v>
          </cell>
          <cell r="F268">
            <v>325406000</v>
          </cell>
          <cell r="G268">
            <v>44976000</v>
          </cell>
          <cell r="H268">
            <v>12608000</v>
          </cell>
          <cell r="I268">
            <v>342410000</v>
          </cell>
          <cell r="J268">
            <v>108105000</v>
          </cell>
          <cell r="N268">
            <v>69515000</v>
          </cell>
        </row>
        <row r="269">
          <cell r="A269">
            <v>45317</v>
          </cell>
          <cell r="B269">
            <v>968950000</v>
          </cell>
          <cell r="C269">
            <v>155433000</v>
          </cell>
          <cell r="D269">
            <v>570458000</v>
          </cell>
          <cell r="E269">
            <v>5935384000</v>
          </cell>
          <cell r="F269">
            <v>1445592000</v>
          </cell>
          <cell r="G269">
            <v>288044000</v>
          </cell>
          <cell r="H269">
            <v>226258000</v>
          </cell>
          <cell r="I269">
            <v>4674000</v>
          </cell>
          <cell r="J269">
            <v>10879000</v>
          </cell>
          <cell r="M269">
            <v>1148000</v>
          </cell>
          <cell r="N269">
            <v>65780000</v>
          </cell>
        </row>
        <row r="270">
          <cell r="A270">
            <v>45320</v>
          </cell>
          <cell r="B270">
            <v>2665597000</v>
          </cell>
          <cell r="C270">
            <v>189885000</v>
          </cell>
          <cell r="D270">
            <v>1053068000</v>
          </cell>
          <cell r="E270">
            <v>11735163000</v>
          </cell>
          <cell r="F270">
            <v>546369000</v>
          </cell>
          <cell r="G270">
            <v>307050000</v>
          </cell>
          <cell r="H270">
            <v>159846000</v>
          </cell>
          <cell r="I270">
            <v>1560000</v>
          </cell>
          <cell r="J270">
            <v>308105000</v>
          </cell>
          <cell r="L270">
            <v>2434000</v>
          </cell>
          <cell r="M270">
            <v>72298000</v>
          </cell>
          <cell r="N270">
            <v>63467000</v>
          </cell>
        </row>
        <row r="271">
          <cell r="A271">
            <v>45321</v>
          </cell>
          <cell r="B271">
            <v>4563083000</v>
          </cell>
          <cell r="C271">
            <v>66571000</v>
          </cell>
          <cell r="D271">
            <v>994940000</v>
          </cell>
          <cell r="E271">
            <v>28382005000</v>
          </cell>
          <cell r="F271">
            <v>409048000</v>
          </cell>
          <cell r="G271">
            <v>316760000</v>
          </cell>
          <cell r="H271">
            <v>50410000</v>
          </cell>
          <cell r="I271">
            <v>7785000</v>
          </cell>
          <cell r="J271">
            <v>289926000</v>
          </cell>
          <cell r="K271">
            <v>113900000</v>
          </cell>
          <cell r="L271">
            <v>2424000</v>
          </cell>
          <cell r="M271">
            <v>42404000</v>
          </cell>
          <cell r="N271">
            <v>66643000</v>
          </cell>
        </row>
        <row r="272">
          <cell r="A272">
            <v>45322</v>
          </cell>
          <cell r="B272">
            <v>6278135000</v>
          </cell>
          <cell r="C272">
            <v>230778000</v>
          </cell>
          <cell r="D272">
            <v>6241413000</v>
          </cell>
          <cell r="E272">
            <v>12906624000</v>
          </cell>
          <cell r="F272">
            <v>1307632000</v>
          </cell>
          <cell r="G272">
            <v>599171000</v>
          </cell>
          <cell r="H272">
            <v>59692000</v>
          </cell>
          <cell r="I272">
            <v>309867000</v>
          </cell>
          <cell r="J272">
            <v>369007000</v>
          </cell>
          <cell r="K272">
            <v>1130000</v>
          </cell>
          <cell r="L272">
            <v>2415000</v>
          </cell>
          <cell r="M272">
            <v>20395000</v>
          </cell>
          <cell r="N272">
            <v>63981000</v>
          </cell>
        </row>
        <row r="273">
          <cell r="A273">
            <v>45323</v>
          </cell>
          <cell r="B273">
            <v>27156181000</v>
          </cell>
          <cell r="C273">
            <v>236384000</v>
          </cell>
          <cell r="D273">
            <v>3649865000</v>
          </cell>
          <cell r="E273">
            <v>64829392000</v>
          </cell>
          <cell r="F273">
            <v>1078602000</v>
          </cell>
          <cell r="G273">
            <v>83752000</v>
          </cell>
          <cell r="H273">
            <v>354614000</v>
          </cell>
          <cell r="I273">
            <v>33082000</v>
          </cell>
          <cell r="J273">
            <v>90846000</v>
          </cell>
          <cell r="L273">
            <v>18903000</v>
          </cell>
          <cell r="M273">
            <v>42149000</v>
          </cell>
          <cell r="N273">
            <v>63057000</v>
          </cell>
        </row>
        <row r="274">
          <cell r="A274">
            <v>45324</v>
          </cell>
          <cell r="B274">
            <v>39593727000</v>
          </cell>
          <cell r="C274">
            <v>100061000</v>
          </cell>
          <cell r="D274">
            <v>3583050000</v>
          </cell>
          <cell r="E274">
            <v>12223388000</v>
          </cell>
          <cell r="F274">
            <v>1404743000</v>
          </cell>
          <cell r="G274">
            <v>616166000</v>
          </cell>
          <cell r="H274">
            <v>311113000</v>
          </cell>
          <cell r="I274">
            <v>4653000</v>
          </cell>
          <cell r="J274">
            <v>228442000</v>
          </cell>
          <cell r="L274">
            <v>20279000</v>
          </cell>
          <cell r="M274">
            <v>60798000</v>
          </cell>
          <cell r="N274">
            <v>64071000</v>
          </cell>
        </row>
        <row r="275">
          <cell r="A275">
            <v>45327</v>
          </cell>
          <cell r="B275">
            <v>42950326000</v>
          </cell>
          <cell r="C275">
            <v>184010000</v>
          </cell>
          <cell r="D275">
            <v>2606352000</v>
          </cell>
          <cell r="E275">
            <v>36068045000</v>
          </cell>
          <cell r="F275">
            <v>838652000</v>
          </cell>
          <cell r="G275">
            <v>498950000</v>
          </cell>
          <cell r="H275">
            <v>118237000</v>
          </cell>
          <cell r="I275">
            <v>807000</v>
          </cell>
          <cell r="J275">
            <v>820166000</v>
          </cell>
          <cell r="K275">
            <v>3405000</v>
          </cell>
          <cell r="L275">
            <v>4974000</v>
          </cell>
          <cell r="M275">
            <v>1174000</v>
          </cell>
          <cell r="N275">
            <v>54039000</v>
          </cell>
        </row>
        <row r="276">
          <cell r="A276">
            <v>45328</v>
          </cell>
          <cell r="B276">
            <v>2200153000</v>
          </cell>
          <cell r="C276">
            <v>186752000</v>
          </cell>
          <cell r="D276">
            <v>12852902000</v>
          </cell>
          <cell r="E276">
            <v>21586713000</v>
          </cell>
          <cell r="F276">
            <v>788960000</v>
          </cell>
          <cell r="G276">
            <v>542449000</v>
          </cell>
          <cell r="H276">
            <v>713325000</v>
          </cell>
          <cell r="I276">
            <v>14303000</v>
          </cell>
          <cell r="J276">
            <v>359284000</v>
          </cell>
          <cell r="L276">
            <v>11580000</v>
          </cell>
          <cell r="M276">
            <v>72246000</v>
          </cell>
          <cell r="N276">
            <v>80791000</v>
          </cell>
        </row>
        <row r="277">
          <cell r="A277">
            <v>45329</v>
          </cell>
          <cell r="B277">
            <v>4234969000</v>
          </cell>
          <cell r="C277">
            <v>173449000</v>
          </cell>
          <cell r="D277">
            <v>3707666000</v>
          </cell>
          <cell r="E277">
            <v>15455739000</v>
          </cell>
          <cell r="F277">
            <v>2621652000</v>
          </cell>
          <cell r="G277">
            <v>154798000</v>
          </cell>
          <cell r="H277">
            <v>210197000</v>
          </cell>
          <cell r="I277">
            <v>33537000</v>
          </cell>
          <cell r="J277">
            <v>162583000</v>
          </cell>
          <cell r="K277">
            <v>5824000</v>
          </cell>
          <cell r="L277">
            <v>10238000</v>
          </cell>
          <cell r="M277">
            <v>3547000</v>
          </cell>
          <cell r="N277">
            <v>62698000</v>
          </cell>
        </row>
        <row r="278">
          <cell r="A278">
            <v>45337</v>
          </cell>
          <cell r="B278">
            <v>14669805000</v>
          </cell>
          <cell r="C278">
            <v>251237000</v>
          </cell>
          <cell r="D278">
            <v>17043798000</v>
          </cell>
          <cell r="E278">
            <v>18127922000</v>
          </cell>
          <cell r="F278">
            <v>1603843000</v>
          </cell>
          <cell r="G278">
            <v>852163000</v>
          </cell>
          <cell r="H278">
            <v>544417000</v>
          </cell>
          <cell r="I278">
            <v>445659000</v>
          </cell>
          <cell r="J278">
            <v>277657000</v>
          </cell>
          <cell r="K278">
            <v>41343000</v>
          </cell>
          <cell r="L278">
            <v>45198000</v>
          </cell>
          <cell r="M278">
            <v>1088135000</v>
          </cell>
          <cell r="N278">
            <v>62609000</v>
          </cell>
        </row>
        <row r="279">
          <cell r="A279">
            <v>45338</v>
          </cell>
          <cell r="B279">
            <v>15640125000</v>
          </cell>
          <cell r="C279">
            <v>288341000</v>
          </cell>
          <cell r="D279">
            <v>6223060000</v>
          </cell>
          <cell r="E279">
            <v>48100982000</v>
          </cell>
          <cell r="F279">
            <v>1465622000</v>
          </cell>
          <cell r="G279">
            <v>457020000</v>
          </cell>
          <cell r="H279">
            <v>384443000</v>
          </cell>
          <cell r="I279">
            <v>28869000</v>
          </cell>
          <cell r="J279">
            <v>608075000</v>
          </cell>
          <cell r="L279">
            <v>11874000</v>
          </cell>
          <cell r="N279">
            <v>67499000</v>
          </cell>
        </row>
        <row r="280">
          <cell r="A280">
            <v>45341</v>
          </cell>
          <cell r="B280">
            <v>18200143000</v>
          </cell>
          <cell r="C280">
            <v>294481000</v>
          </cell>
          <cell r="D280">
            <v>12082660000</v>
          </cell>
          <cell r="E280">
            <v>34729549000</v>
          </cell>
          <cell r="F280">
            <v>1578051000</v>
          </cell>
          <cell r="G280">
            <v>511365000</v>
          </cell>
          <cell r="H280">
            <v>276281000</v>
          </cell>
          <cell r="I280">
            <v>434278000</v>
          </cell>
          <cell r="J280">
            <v>78893000</v>
          </cell>
          <cell r="K280">
            <v>23450000</v>
          </cell>
          <cell r="L280">
            <v>5508000</v>
          </cell>
          <cell r="M280">
            <v>2379000</v>
          </cell>
          <cell r="N280">
            <v>85546000</v>
          </cell>
        </row>
        <row r="281">
          <cell r="A281">
            <v>45342</v>
          </cell>
          <cell r="B281">
            <v>7346102000</v>
          </cell>
          <cell r="C281">
            <v>91833000</v>
          </cell>
          <cell r="D281">
            <v>797285000</v>
          </cell>
          <cell r="E281">
            <v>33366211000</v>
          </cell>
          <cell r="F281">
            <v>1068623000</v>
          </cell>
          <cell r="G281">
            <v>101084000</v>
          </cell>
          <cell r="H281">
            <v>231028000</v>
          </cell>
          <cell r="I281">
            <v>48910000</v>
          </cell>
          <cell r="J281">
            <v>81052000</v>
          </cell>
          <cell r="K281">
            <v>1183000</v>
          </cell>
          <cell r="L281">
            <v>1594000</v>
          </cell>
          <cell r="M281">
            <v>9520000</v>
          </cell>
          <cell r="N281">
            <v>64151000</v>
          </cell>
        </row>
        <row r="282">
          <cell r="A282">
            <v>45343</v>
          </cell>
          <cell r="B282">
            <v>10323094000</v>
          </cell>
          <cell r="C282">
            <v>362550000</v>
          </cell>
          <cell r="D282">
            <v>3743555000</v>
          </cell>
          <cell r="E282">
            <v>36534306000</v>
          </cell>
          <cell r="F282">
            <v>1444811000</v>
          </cell>
          <cell r="G282">
            <v>573057000</v>
          </cell>
          <cell r="H282">
            <v>361955000</v>
          </cell>
          <cell r="I282">
            <v>87625000</v>
          </cell>
          <cell r="J282">
            <v>295116000</v>
          </cell>
          <cell r="K282">
            <v>5938000</v>
          </cell>
          <cell r="L282">
            <v>9721000</v>
          </cell>
          <cell r="M282">
            <v>2393000</v>
          </cell>
          <cell r="N282">
            <v>70233000</v>
          </cell>
        </row>
        <row r="283">
          <cell r="A283">
            <v>45344</v>
          </cell>
          <cell r="B283">
            <v>5020233000</v>
          </cell>
          <cell r="C283">
            <v>271550000</v>
          </cell>
          <cell r="D283">
            <v>3335075000</v>
          </cell>
          <cell r="E283">
            <v>44404624000</v>
          </cell>
          <cell r="F283">
            <v>2227799000</v>
          </cell>
          <cell r="G283">
            <v>133381000</v>
          </cell>
          <cell r="H283">
            <v>160545000</v>
          </cell>
          <cell r="I283">
            <v>71584000</v>
          </cell>
          <cell r="J283">
            <v>96945000</v>
          </cell>
          <cell r="K283">
            <v>7124000</v>
          </cell>
          <cell r="L283">
            <v>3140000</v>
          </cell>
          <cell r="N283">
            <v>64867000</v>
          </cell>
        </row>
        <row r="284">
          <cell r="A284">
            <v>45345</v>
          </cell>
          <cell r="B284">
            <v>21092752000</v>
          </cell>
          <cell r="C284">
            <v>393411000</v>
          </cell>
          <cell r="D284">
            <v>24825695000</v>
          </cell>
          <cell r="E284">
            <v>80363727000</v>
          </cell>
          <cell r="F284">
            <v>2104435000</v>
          </cell>
          <cell r="G284">
            <v>682749000</v>
          </cell>
          <cell r="H284">
            <v>456126000</v>
          </cell>
          <cell r="I284">
            <v>276394000</v>
          </cell>
          <cell r="J284">
            <v>1045575000</v>
          </cell>
          <cell r="K284">
            <v>59200000</v>
          </cell>
          <cell r="L284">
            <v>8602000</v>
          </cell>
          <cell r="M284">
            <v>1195000</v>
          </cell>
          <cell r="N284">
            <v>46540000</v>
          </cell>
        </row>
        <row r="285">
          <cell r="A285">
            <v>45348</v>
          </cell>
          <cell r="B285">
            <v>5170307000</v>
          </cell>
          <cell r="C285">
            <v>104552000</v>
          </cell>
          <cell r="D285">
            <v>8599700000</v>
          </cell>
          <cell r="E285">
            <v>65125302000</v>
          </cell>
          <cell r="F285">
            <v>3638208000</v>
          </cell>
          <cell r="G285">
            <v>295700000</v>
          </cell>
          <cell r="H285">
            <v>268775000</v>
          </cell>
          <cell r="I285">
            <v>264825000</v>
          </cell>
          <cell r="J285">
            <v>315261000</v>
          </cell>
          <cell r="K285">
            <v>9393000</v>
          </cell>
          <cell r="L285">
            <v>5624000</v>
          </cell>
          <cell r="M285">
            <v>11874000</v>
          </cell>
          <cell r="N285">
            <v>69518000</v>
          </cell>
        </row>
        <row r="286">
          <cell r="A286">
            <v>45349</v>
          </cell>
          <cell r="B286">
            <v>17307171000</v>
          </cell>
          <cell r="C286">
            <v>164164000</v>
          </cell>
          <cell r="D286">
            <v>24268117000</v>
          </cell>
          <cell r="E286">
            <v>80314829000</v>
          </cell>
          <cell r="F286">
            <v>2654546000</v>
          </cell>
          <cell r="G286">
            <v>865958000</v>
          </cell>
          <cell r="H286">
            <v>271816000</v>
          </cell>
          <cell r="I286">
            <v>21308000</v>
          </cell>
          <cell r="J286">
            <v>335757000</v>
          </cell>
          <cell r="K286">
            <v>2380000</v>
          </cell>
          <cell r="L286">
            <v>17842000</v>
          </cell>
          <cell r="M286">
            <v>17495000</v>
          </cell>
          <cell r="N286">
            <v>65899000</v>
          </cell>
        </row>
        <row r="287">
          <cell r="A287">
            <v>45350</v>
          </cell>
          <cell r="B287">
            <v>22056636000</v>
          </cell>
          <cell r="C287">
            <v>532857000</v>
          </cell>
          <cell r="D287">
            <v>18529912000</v>
          </cell>
          <cell r="E287">
            <v>38856127000</v>
          </cell>
          <cell r="F287">
            <v>3449389000</v>
          </cell>
          <cell r="G287">
            <v>362278000</v>
          </cell>
          <cell r="H287">
            <v>113348000</v>
          </cell>
          <cell r="I287">
            <v>190864000</v>
          </cell>
          <cell r="J287">
            <v>273589000</v>
          </cell>
          <cell r="K287">
            <v>3600000</v>
          </cell>
          <cell r="L287">
            <v>809000</v>
          </cell>
          <cell r="N287">
            <v>55960000</v>
          </cell>
        </row>
        <row r="288">
          <cell r="A288">
            <v>45351</v>
          </cell>
          <cell r="B288">
            <v>28904955000</v>
          </cell>
          <cell r="C288">
            <v>208693000</v>
          </cell>
          <cell r="D288">
            <v>21395580000</v>
          </cell>
          <cell r="E288">
            <v>145635438000</v>
          </cell>
          <cell r="F288">
            <v>2127161000</v>
          </cell>
          <cell r="G288">
            <v>567761000</v>
          </cell>
          <cell r="H288">
            <v>247253000</v>
          </cell>
          <cell r="I288">
            <v>10001000</v>
          </cell>
          <cell r="J288">
            <v>467076000</v>
          </cell>
          <cell r="K288">
            <v>56512000</v>
          </cell>
          <cell r="L288">
            <v>12883000</v>
          </cell>
          <cell r="M288">
            <v>649151000</v>
          </cell>
          <cell r="N288">
            <v>43071000</v>
          </cell>
        </row>
        <row r="289">
          <cell r="A289">
            <v>45352</v>
          </cell>
          <cell r="B289">
            <v>4337901000</v>
          </cell>
          <cell r="C289">
            <v>231452000</v>
          </cell>
          <cell r="D289">
            <v>4754292000</v>
          </cell>
          <cell r="E289">
            <v>209147396000</v>
          </cell>
          <cell r="F289">
            <v>2399098000</v>
          </cell>
          <cell r="G289">
            <v>375520000</v>
          </cell>
          <cell r="H289">
            <v>32981000</v>
          </cell>
          <cell r="I289">
            <v>175258000</v>
          </cell>
          <cell r="J289">
            <v>655161000</v>
          </cell>
          <cell r="K289">
            <v>48970000</v>
          </cell>
          <cell r="L289">
            <v>4000000</v>
          </cell>
          <cell r="M289">
            <v>4949000</v>
          </cell>
          <cell r="N289">
            <v>73896000</v>
          </cell>
        </row>
        <row r="290">
          <cell r="A290">
            <v>45355</v>
          </cell>
          <cell r="B290">
            <v>6868537000</v>
          </cell>
          <cell r="C290">
            <v>272656000</v>
          </cell>
          <cell r="D290">
            <v>2569703000</v>
          </cell>
          <cell r="E290">
            <v>130057405000</v>
          </cell>
          <cell r="F290">
            <v>2565573000</v>
          </cell>
          <cell r="G290">
            <v>276259000</v>
          </cell>
          <cell r="H290">
            <v>111261000</v>
          </cell>
          <cell r="I290">
            <v>148272000</v>
          </cell>
          <cell r="J290">
            <v>822215000</v>
          </cell>
          <cell r="K290">
            <v>2411000</v>
          </cell>
          <cell r="L290">
            <v>18245000</v>
          </cell>
          <cell r="M290">
            <v>7472000</v>
          </cell>
          <cell r="N290">
            <v>116611000</v>
          </cell>
        </row>
        <row r="291">
          <cell r="A291">
            <v>45356</v>
          </cell>
          <cell r="B291">
            <v>6243380000</v>
          </cell>
          <cell r="C291">
            <v>794292000</v>
          </cell>
          <cell r="D291">
            <v>15383359000</v>
          </cell>
          <cell r="E291">
            <v>316525058000</v>
          </cell>
          <cell r="F291">
            <v>1753759000</v>
          </cell>
          <cell r="G291">
            <v>137306000</v>
          </cell>
          <cell r="H291">
            <v>211853000</v>
          </cell>
          <cell r="I291">
            <v>273316000</v>
          </cell>
          <cell r="J291">
            <v>671920000</v>
          </cell>
          <cell r="K291">
            <v>53943000</v>
          </cell>
          <cell r="L291">
            <v>36974000</v>
          </cell>
          <cell r="M291">
            <v>124717000</v>
          </cell>
          <cell r="N291">
            <v>50705000</v>
          </cell>
        </row>
        <row r="292">
          <cell r="A292">
            <v>45357</v>
          </cell>
          <cell r="B292">
            <v>3160122000</v>
          </cell>
          <cell r="C292">
            <v>389328000</v>
          </cell>
          <cell r="D292">
            <v>5196491000</v>
          </cell>
          <cell r="E292">
            <v>73063405000</v>
          </cell>
          <cell r="F292">
            <v>1186064000</v>
          </cell>
          <cell r="G292">
            <v>147307000</v>
          </cell>
          <cell r="H292">
            <v>354938000</v>
          </cell>
          <cell r="I292">
            <v>102576000</v>
          </cell>
          <cell r="J292">
            <v>513084000</v>
          </cell>
          <cell r="K292">
            <v>1210000</v>
          </cell>
          <cell r="L292">
            <v>26683000</v>
          </cell>
          <cell r="M292">
            <v>73157000</v>
          </cell>
        </row>
        <row r="293">
          <cell r="A293">
            <v>45358</v>
          </cell>
          <cell r="B293">
            <v>4092752000</v>
          </cell>
          <cell r="C293">
            <v>239683000</v>
          </cell>
          <cell r="D293">
            <v>9941678000</v>
          </cell>
          <cell r="E293">
            <v>183362938000</v>
          </cell>
          <cell r="F293">
            <v>3499997000</v>
          </cell>
          <cell r="G293">
            <v>331679000</v>
          </cell>
          <cell r="H293">
            <v>350404000</v>
          </cell>
          <cell r="I293">
            <v>143104000</v>
          </cell>
          <cell r="J293">
            <v>908954000</v>
          </cell>
          <cell r="L293">
            <v>35120000</v>
          </cell>
          <cell r="M293">
            <v>1247000</v>
          </cell>
          <cell r="N293">
            <v>72092000</v>
          </cell>
        </row>
        <row r="294">
          <cell r="A294">
            <v>45359</v>
          </cell>
          <cell r="B294">
            <v>14202579000</v>
          </cell>
          <cell r="C294">
            <v>138987000</v>
          </cell>
          <cell r="D294">
            <v>6842270000</v>
          </cell>
          <cell r="E294">
            <v>46566583000</v>
          </cell>
          <cell r="F294">
            <v>3350326000</v>
          </cell>
          <cell r="G294">
            <v>415629000</v>
          </cell>
          <cell r="H294">
            <v>254983000</v>
          </cell>
          <cell r="I294">
            <v>347377000</v>
          </cell>
          <cell r="J294">
            <v>522442000</v>
          </cell>
          <cell r="L294">
            <v>5495000</v>
          </cell>
          <cell r="M294">
            <v>7488000</v>
          </cell>
          <cell r="N294">
            <v>68736000</v>
          </cell>
        </row>
        <row r="295">
          <cell r="A295">
            <v>45362</v>
          </cell>
          <cell r="B295">
            <v>24395537000</v>
          </cell>
          <cell r="C295">
            <v>312160000</v>
          </cell>
          <cell r="D295">
            <v>17947623000</v>
          </cell>
          <cell r="E295">
            <v>52183654000</v>
          </cell>
          <cell r="F295">
            <v>2908356000</v>
          </cell>
          <cell r="G295">
            <v>821515000</v>
          </cell>
          <cell r="H295">
            <v>85272000</v>
          </cell>
          <cell r="I295">
            <v>180471000</v>
          </cell>
          <cell r="J295">
            <v>240775000</v>
          </cell>
          <cell r="L295">
            <v>3130000</v>
          </cell>
          <cell r="M295">
            <v>83480000</v>
          </cell>
          <cell r="N295">
            <v>72158000</v>
          </cell>
        </row>
        <row r="296">
          <cell r="A296">
            <v>45363</v>
          </cell>
          <cell r="B296">
            <v>5663691000</v>
          </cell>
          <cell r="C296">
            <v>355728000</v>
          </cell>
          <cell r="D296">
            <v>15191038000</v>
          </cell>
          <cell r="E296">
            <v>9039570000</v>
          </cell>
          <cell r="F296">
            <v>2590476000</v>
          </cell>
          <cell r="G296">
            <v>253119000</v>
          </cell>
          <cell r="H296">
            <v>104108000</v>
          </cell>
          <cell r="I296">
            <v>32596000</v>
          </cell>
          <cell r="J296">
            <v>263308000</v>
          </cell>
          <cell r="K296">
            <v>1167000</v>
          </cell>
          <cell r="L296">
            <v>29584000</v>
          </cell>
          <cell r="N296">
            <v>97100000</v>
          </cell>
        </row>
        <row r="297">
          <cell r="A297">
            <v>45364</v>
          </cell>
          <cell r="B297">
            <v>4502283000</v>
          </cell>
          <cell r="C297">
            <v>323385000</v>
          </cell>
          <cell r="D297">
            <v>1302929000</v>
          </cell>
          <cell r="E297">
            <v>29276639000</v>
          </cell>
          <cell r="F297">
            <v>2178186000</v>
          </cell>
          <cell r="G297">
            <v>129575000</v>
          </cell>
          <cell r="H297">
            <v>638352000</v>
          </cell>
          <cell r="I297">
            <v>576098000</v>
          </cell>
          <cell r="J297">
            <v>611254000</v>
          </cell>
          <cell r="K297">
            <v>7018000</v>
          </cell>
          <cell r="L297">
            <v>26753000</v>
          </cell>
          <cell r="M297">
            <v>22418000</v>
          </cell>
          <cell r="N297">
            <v>43463000</v>
          </cell>
        </row>
        <row r="298">
          <cell r="A298">
            <v>45365</v>
          </cell>
          <cell r="B298">
            <v>3849456000</v>
          </cell>
          <cell r="C298">
            <v>107585000</v>
          </cell>
          <cell r="D298">
            <v>3423582000</v>
          </cell>
          <cell r="E298">
            <v>14370775000</v>
          </cell>
          <cell r="F298">
            <v>1399464000</v>
          </cell>
          <cell r="G298">
            <v>441153000</v>
          </cell>
          <cell r="H298">
            <v>131122000</v>
          </cell>
          <cell r="I298">
            <v>158379000</v>
          </cell>
          <cell r="J298">
            <v>216181000</v>
          </cell>
          <cell r="K298">
            <v>36714000</v>
          </cell>
          <cell r="L298">
            <v>789000</v>
          </cell>
          <cell r="M298">
            <v>1260000</v>
          </cell>
          <cell r="N298">
            <v>43246000</v>
          </cell>
        </row>
        <row r="299">
          <cell r="A299">
            <v>45366</v>
          </cell>
          <cell r="B299">
            <v>3582218000</v>
          </cell>
          <cell r="C299">
            <v>288816000</v>
          </cell>
          <cell r="D299">
            <v>28166463000</v>
          </cell>
          <cell r="E299">
            <v>37820228000</v>
          </cell>
          <cell r="F299">
            <v>2042538000</v>
          </cell>
          <cell r="G299">
            <v>258654000</v>
          </cell>
          <cell r="H299">
            <v>609392000</v>
          </cell>
          <cell r="I299">
            <v>59480000</v>
          </cell>
          <cell r="J299">
            <v>559962000</v>
          </cell>
          <cell r="L299">
            <v>3059000</v>
          </cell>
          <cell r="M299">
            <v>1249000</v>
          </cell>
          <cell r="N299">
            <v>70458000</v>
          </cell>
        </row>
        <row r="300">
          <cell r="A300">
            <v>45369</v>
          </cell>
          <cell r="B300">
            <v>21826646000</v>
          </cell>
          <cell r="C300">
            <v>737637000</v>
          </cell>
          <cell r="D300">
            <v>24933551000</v>
          </cell>
          <cell r="E300">
            <v>119378222000</v>
          </cell>
          <cell r="F300">
            <v>4999599000</v>
          </cell>
          <cell r="G300">
            <v>1491259000</v>
          </cell>
          <cell r="H300">
            <v>414943000</v>
          </cell>
          <cell r="I300">
            <v>424198000</v>
          </cell>
          <cell r="J300">
            <v>769412000</v>
          </cell>
          <cell r="L300">
            <v>68715000</v>
          </cell>
          <cell r="M300">
            <v>8518000</v>
          </cell>
          <cell r="N300">
            <v>71691000</v>
          </cell>
        </row>
        <row r="301">
          <cell r="A301">
            <v>45370</v>
          </cell>
          <cell r="B301">
            <v>22931085000</v>
          </cell>
          <cell r="C301">
            <v>374699000</v>
          </cell>
          <cell r="D301">
            <v>3593670000</v>
          </cell>
          <cell r="E301">
            <v>147794398000</v>
          </cell>
          <cell r="F301">
            <v>1448743000</v>
          </cell>
          <cell r="G301">
            <v>109242000</v>
          </cell>
          <cell r="H301">
            <v>476279000</v>
          </cell>
          <cell r="I301">
            <v>19439000</v>
          </cell>
          <cell r="J301">
            <v>173644000</v>
          </cell>
          <cell r="K301">
            <v>1149000</v>
          </cell>
          <cell r="L301">
            <v>11401000</v>
          </cell>
          <cell r="M301">
            <v>1216000</v>
          </cell>
          <cell r="N301">
            <v>84567000</v>
          </cell>
        </row>
        <row r="302">
          <cell r="A302">
            <v>45371</v>
          </cell>
          <cell r="B302">
            <v>10692371000</v>
          </cell>
          <cell r="C302">
            <v>260119000</v>
          </cell>
          <cell r="D302">
            <v>3839898000</v>
          </cell>
          <cell r="E302">
            <v>392827615000</v>
          </cell>
          <cell r="F302">
            <v>2713722000</v>
          </cell>
          <cell r="G302">
            <v>10873750000</v>
          </cell>
          <cell r="H302">
            <v>107736000</v>
          </cell>
          <cell r="I302">
            <v>587389000</v>
          </cell>
          <cell r="J302">
            <v>687799000</v>
          </cell>
          <cell r="K302">
            <v>1184000</v>
          </cell>
          <cell r="L302">
            <v>31390000</v>
          </cell>
          <cell r="M302">
            <v>3771000</v>
          </cell>
          <cell r="N302">
            <v>59398000</v>
          </cell>
        </row>
        <row r="303">
          <cell r="A303">
            <v>45372</v>
          </cell>
          <cell r="B303">
            <v>18982219000</v>
          </cell>
          <cell r="C303">
            <v>430813000</v>
          </cell>
          <cell r="D303">
            <v>10867571000</v>
          </cell>
          <cell r="E303">
            <v>14220810000</v>
          </cell>
          <cell r="F303">
            <v>1716060000</v>
          </cell>
          <cell r="G303">
            <v>449051000</v>
          </cell>
          <cell r="H303">
            <v>991791000</v>
          </cell>
          <cell r="I303">
            <v>307398000</v>
          </cell>
          <cell r="J303">
            <v>158116000</v>
          </cell>
          <cell r="K303">
            <v>557325000</v>
          </cell>
          <cell r="L303">
            <v>21990000</v>
          </cell>
          <cell r="M303">
            <v>2617000</v>
          </cell>
          <cell r="N303">
            <v>43833000</v>
          </cell>
        </row>
        <row r="304">
          <cell r="A304">
            <v>45373</v>
          </cell>
          <cell r="B304">
            <v>13345319000</v>
          </cell>
          <cell r="C304">
            <v>397470000</v>
          </cell>
          <cell r="D304">
            <v>12980743000</v>
          </cell>
          <cell r="E304">
            <v>84271860000</v>
          </cell>
          <cell r="F304">
            <v>1993555000</v>
          </cell>
          <cell r="G304">
            <v>269870000</v>
          </cell>
          <cell r="H304">
            <v>111214000</v>
          </cell>
          <cell r="I304">
            <v>521186000</v>
          </cell>
          <cell r="J304">
            <v>468660000</v>
          </cell>
          <cell r="K304">
            <v>237717000</v>
          </cell>
          <cell r="L304">
            <v>9185000</v>
          </cell>
          <cell r="M304">
            <v>643522000</v>
          </cell>
          <cell r="N304">
            <v>60326000</v>
          </cell>
        </row>
        <row r="305">
          <cell r="A305">
            <v>45376</v>
          </cell>
          <cell r="B305">
            <v>8731936000</v>
          </cell>
          <cell r="C305">
            <v>164538000</v>
          </cell>
          <cell r="D305">
            <v>22925747000</v>
          </cell>
          <cell r="E305">
            <v>24262757000</v>
          </cell>
          <cell r="F305">
            <v>1453099000</v>
          </cell>
          <cell r="G305">
            <v>10113733000</v>
          </cell>
          <cell r="H305">
            <v>120504000</v>
          </cell>
          <cell r="I305">
            <v>387844000</v>
          </cell>
          <cell r="J305">
            <v>894517000</v>
          </cell>
          <cell r="K305">
            <v>455238000</v>
          </cell>
          <cell r="L305">
            <v>20409000</v>
          </cell>
          <cell r="M305">
            <v>491037000</v>
          </cell>
          <cell r="N305">
            <v>88384000</v>
          </cell>
        </row>
        <row r="306">
          <cell r="A306">
            <v>45377</v>
          </cell>
          <cell r="B306">
            <v>8756473000</v>
          </cell>
          <cell r="C306">
            <v>408232000</v>
          </cell>
          <cell r="D306">
            <v>4444106000</v>
          </cell>
          <cell r="E306">
            <v>36543562000</v>
          </cell>
          <cell r="F306">
            <v>1104520000</v>
          </cell>
          <cell r="G306">
            <v>319088000</v>
          </cell>
          <cell r="H306">
            <v>88440000</v>
          </cell>
          <cell r="I306">
            <v>118472000</v>
          </cell>
          <cell r="J306">
            <v>433537000</v>
          </cell>
          <cell r="K306">
            <v>221108000</v>
          </cell>
          <cell r="L306">
            <v>46792000</v>
          </cell>
          <cell r="M306">
            <v>465172000</v>
          </cell>
          <cell r="N306">
            <v>97904000</v>
          </cell>
        </row>
        <row r="307">
          <cell r="A307">
            <v>45378</v>
          </cell>
          <cell r="B307">
            <v>2245065000</v>
          </cell>
          <cell r="C307">
            <v>66921000</v>
          </cell>
          <cell r="D307">
            <v>22851836000</v>
          </cell>
          <cell r="E307">
            <v>105360177000</v>
          </cell>
          <cell r="F307">
            <v>688985000</v>
          </cell>
          <cell r="G307">
            <v>7969733000</v>
          </cell>
          <cell r="H307">
            <v>191359000</v>
          </cell>
          <cell r="I307">
            <v>486741000</v>
          </cell>
          <cell r="J307">
            <v>153479000</v>
          </cell>
          <cell r="K307">
            <v>1225000</v>
          </cell>
          <cell r="L307">
            <v>2938000</v>
          </cell>
          <cell r="M307">
            <v>301910000</v>
          </cell>
          <cell r="N307">
            <v>47031000</v>
          </cell>
        </row>
        <row r="308">
          <cell r="A308">
            <v>45379</v>
          </cell>
          <cell r="B308">
            <v>29764440000</v>
          </cell>
          <cell r="C308">
            <v>161829000</v>
          </cell>
          <cell r="D308">
            <v>19620099000</v>
          </cell>
          <cell r="E308">
            <v>20594587000</v>
          </cell>
          <cell r="F308">
            <v>985469000</v>
          </cell>
          <cell r="G308">
            <v>485939000</v>
          </cell>
          <cell r="H308">
            <v>84997000</v>
          </cell>
          <cell r="I308">
            <v>537243000</v>
          </cell>
          <cell r="J308">
            <v>269517000</v>
          </cell>
          <cell r="K308">
            <v>3682000</v>
          </cell>
          <cell r="L308">
            <v>2212000</v>
          </cell>
          <cell r="M308">
            <v>3903000</v>
          </cell>
          <cell r="N308">
            <v>44832000</v>
          </cell>
        </row>
        <row r="309">
          <cell r="A309">
            <v>45380</v>
          </cell>
          <cell r="B309">
            <v>3941111000</v>
          </cell>
          <cell r="C309">
            <v>120529000</v>
          </cell>
          <cell r="D309">
            <v>4095935000</v>
          </cell>
          <cell r="E309">
            <v>42140272000</v>
          </cell>
          <cell r="F309">
            <v>3404676000</v>
          </cell>
          <cell r="G309">
            <v>126281000</v>
          </cell>
          <cell r="H309">
            <v>336821000</v>
          </cell>
          <cell r="I309">
            <v>268347000</v>
          </cell>
          <cell r="J309">
            <v>97999000</v>
          </cell>
          <cell r="L309">
            <v>102684000</v>
          </cell>
          <cell r="M309">
            <v>932204000</v>
          </cell>
          <cell r="N309">
            <v>50981000</v>
          </cell>
        </row>
        <row r="310">
          <cell r="A310">
            <v>45383</v>
          </cell>
          <cell r="B310">
            <v>10183725000</v>
          </cell>
          <cell r="C310">
            <v>3314690000</v>
          </cell>
          <cell r="D310">
            <v>11457306000</v>
          </cell>
          <cell r="E310">
            <v>72606319000</v>
          </cell>
          <cell r="F310">
            <v>3625366000</v>
          </cell>
          <cell r="G310">
            <v>459754000</v>
          </cell>
          <cell r="H310">
            <v>356361000</v>
          </cell>
          <cell r="I310">
            <v>269309000</v>
          </cell>
          <cell r="J310">
            <v>918714000</v>
          </cell>
          <cell r="K310">
            <v>2464000</v>
          </cell>
          <cell r="L310">
            <v>77992000</v>
          </cell>
          <cell r="M310">
            <v>684584000</v>
          </cell>
          <cell r="N310">
            <v>70118000</v>
          </cell>
        </row>
        <row r="311">
          <cell r="A311">
            <v>45384</v>
          </cell>
          <cell r="B311">
            <v>158887712000</v>
          </cell>
          <cell r="C311">
            <v>3333712000</v>
          </cell>
          <cell r="D311">
            <v>17460978000</v>
          </cell>
          <cell r="E311">
            <v>49894389000</v>
          </cell>
          <cell r="F311">
            <v>2120925000</v>
          </cell>
          <cell r="G311">
            <v>526248000</v>
          </cell>
          <cell r="H311">
            <v>1284526000</v>
          </cell>
          <cell r="I311">
            <v>526333000</v>
          </cell>
          <cell r="J311">
            <v>560156000</v>
          </cell>
          <cell r="K311">
            <v>1221000</v>
          </cell>
          <cell r="M311">
            <v>1347400000</v>
          </cell>
          <cell r="N311">
            <v>43678000</v>
          </cell>
        </row>
        <row r="312">
          <cell r="A312">
            <v>45385</v>
          </cell>
          <cell r="B312">
            <v>51084778000</v>
          </cell>
          <cell r="C312">
            <v>1236152000</v>
          </cell>
          <cell r="D312">
            <v>1916681000</v>
          </cell>
          <cell r="E312">
            <v>66864323000</v>
          </cell>
          <cell r="F312">
            <v>4203750000</v>
          </cell>
          <cell r="G312">
            <v>495520000</v>
          </cell>
          <cell r="H312">
            <v>1049974000</v>
          </cell>
          <cell r="I312">
            <v>298892000</v>
          </cell>
          <cell r="J312">
            <v>481742000</v>
          </cell>
          <cell r="L312">
            <v>23436000</v>
          </cell>
          <cell r="M312">
            <v>2090063000</v>
          </cell>
          <cell r="N312">
            <v>61880000</v>
          </cell>
        </row>
        <row r="313">
          <cell r="A313">
            <v>45386</v>
          </cell>
          <cell r="B313">
            <v>15566829000</v>
          </cell>
          <cell r="C313">
            <v>239347000</v>
          </cell>
          <cell r="D313">
            <v>11130859000</v>
          </cell>
          <cell r="E313">
            <v>39765939000</v>
          </cell>
          <cell r="F313">
            <v>1603691000</v>
          </cell>
          <cell r="G313">
            <v>208193000</v>
          </cell>
          <cell r="H313">
            <v>1383820000</v>
          </cell>
          <cell r="I313">
            <v>274689000</v>
          </cell>
          <cell r="J313">
            <v>1127572000</v>
          </cell>
          <cell r="L313">
            <v>12226000</v>
          </cell>
          <cell r="M313">
            <v>1628132000</v>
          </cell>
          <cell r="N313">
            <v>64346000</v>
          </cell>
        </row>
        <row r="314">
          <cell r="A314">
            <v>45387</v>
          </cell>
          <cell r="B314">
            <v>6896828000</v>
          </cell>
          <cell r="C314">
            <v>470426000</v>
          </cell>
          <cell r="D314">
            <v>9680437000</v>
          </cell>
          <cell r="E314">
            <v>18834808000</v>
          </cell>
          <cell r="F314">
            <v>2991853000</v>
          </cell>
          <cell r="G314">
            <v>317490000</v>
          </cell>
          <cell r="H314">
            <v>8966000</v>
          </cell>
          <cell r="I314">
            <v>136623000</v>
          </cell>
          <cell r="J314">
            <v>458016000</v>
          </cell>
          <cell r="K314">
            <v>1201000</v>
          </cell>
          <cell r="L314">
            <v>7600000</v>
          </cell>
          <cell r="M314">
            <v>36721000</v>
          </cell>
          <cell r="N314">
            <v>66922000</v>
          </cell>
        </row>
        <row r="315">
          <cell r="A315">
            <v>45390</v>
          </cell>
          <cell r="B315">
            <v>7092390000</v>
          </cell>
          <cell r="C315">
            <v>398491000</v>
          </cell>
          <cell r="D315">
            <v>747456000</v>
          </cell>
          <cell r="E315">
            <v>13754240000</v>
          </cell>
          <cell r="F315">
            <v>2197797000</v>
          </cell>
          <cell r="G315">
            <v>265831000</v>
          </cell>
          <cell r="H315">
            <v>25322000</v>
          </cell>
          <cell r="I315">
            <v>488156000</v>
          </cell>
          <cell r="J315">
            <v>208659000</v>
          </cell>
          <cell r="K315">
            <v>3607000</v>
          </cell>
          <cell r="L315">
            <v>7502000</v>
          </cell>
          <cell r="M315">
            <v>647226000</v>
          </cell>
          <cell r="N315">
            <v>64799000</v>
          </cell>
        </row>
        <row r="316">
          <cell r="A316">
            <v>45391</v>
          </cell>
          <cell r="B316">
            <v>2601580000</v>
          </cell>
          <cell r="C316">
            <v>202927000</v>
          </cell>
          <cell r="D316">
            <v>9543686000</v>
          </cell>
          <cell r="E316">
            <v>70694483000</v>
          </cell>
          <cell r="F316">
            <v>2697324000</v>
          </cell>
          <cell r="G316">
            <v>192560000</v>
          </cell>
          <cell r="H316">
            <v>685308000</v>
          </cell>
          <cell r="I316">
            <v>270553000</v>
          </cell>
          <cell r="J316">
            <v>377837000</v>
          </cell>
          <cell r="K316">
            <v>4789000</v>
          </cell>
          <cell r="L316">
            <v>33454000</v>
          </cell>
          <cell r="M316">
            <v>754509000</v>
          </cell>
          <cell r="N316">
            <v>62356000</v>
          </cell>
        </row>
        <row r="317">
          <cell r="A317">
            <v>45392</v>
          </cell>
          <cell r="B317">
            <v>8915964000</v>
          </cell>
          <cell r="C317">
            <v>260051000</v>
          </cell>
          <cell r="D317">
            <v>14084861000</v>
          </cell>
          <cell r="E317">
            <v>77230351000</v>
          </cell>
          <cell r="F317">
            <v>1209030000</v>
          </cell>
          <cell r="G317">
            <v>427042000</v>
          </cell>
          <cell r="H317">
            <v>12027000</v>
          </cell>
          <cell r="I317">
            <v>832419000</v>
          </cell>
          <cell r="J317">
            <v>297429000</v>
          </cell>
          <cell r="K317">
            <v>1198000</v>
          </cell>
          <cell r="L317">
            <v>14785000</v>
          </cell>
          <cell r="M317">
            <v>221212000</v>
          </cell>
          <cell r="N317">
            <v>54027000</v>
          </cell>
        </row>
        <row r="318">
          <cell r="A318">
            <v>45393</v>
          </cell>
          <cell r="B318">
            <v>17371995000</v>
          </cell>
          <cell r="C318">
            <v>165946000</v>
          </cell>
          <cell r="D318">
            <v>28994544000</v>
          </cell>
          <cell r="E318">
            <v>41380807000</v>
          </cell>
          <cell r="F318">
            <v>873624000</v>
          </cell>
          <cell r="G318">
            <v>312367000</v>
          </cell>
          <cell r="H318">
            <v>7478000</v>
          </cell>
          <cell r="I318">
            <v>545290000</v>
          </cell>
          <cell r="J318">
            <v>107269000</v>
          </cell>
          <cell r="M318">
            <v>13942000</v>
          </cell>
          <cell r="N318">
            <v>50903000</v>
          </cell>
        </row>
        <row r="319">
          <cell r="A319">
            <v>45394</v>
          </cell>
          <cell r="B319">
            <v>3743845000</v>
          </cell>
          <cell r="C319">
            <v>687668000</v>
          </cell>
          <cell r="D319">
            <v>13857455000</v>
          </cell>
          <cell r="E319">
            <v>77921932000</v>
          </cell>
          <cell r="F319">
            <v>1415880000</v>
          </cell>
          <cell r="G319">
            <v>206283000</v>
          </cell>
          <cell r="H319">
            <v>469567000</v>
          </cell>
          <cell r="I319">
            <v>427698000</v>
          </cell>
          <cell r="J319">
            <v>207814000</v>
          </cell>
          <cell r="K319">
            <v>2413000</v>
          </cell>
          <cell r="L319">
            <v>3818000</v>
          </cell>
          <cell r="M319">
            <v>2695835000</v>
          </cell>
          <cell r="N319">
            <v>52796000</v>
          </cell>
        </row>
        <row r="320">
          <cell r="A320">
            <v>45397</v>
          </cell>
          <cell r="B320">
            <v>8882481000</v>
          </cell>
          <cell r="C320">
            <v>566662000</v>
          </cell>
          <cell r="D320">
            <v>7218376000</v>
          </cell>
          <cell r="E320">
            <v>23861046000</v>
          </cell>
          <cell r="F320">
            <v>4011303000</v>
          </cell>
          <cell r="G320">
            <v>625076000</v>
          </cell>
          <cell r="H320">
            <v>244646000</v>
          </cell>
          <cell r="I320">
            <v>2543392000</v>
          </cell>
          <cell r="J320">
            <v>821194000</v>
          </cell>
          <cell r="K320">
            <v>3624000</v>
          </cell>
          <cell r="L320">
            <v>26743000</v>
          </cell>
          <cell r="M320">
            <v>10204000</v>
          </cell>
          <cell r="N320">
            <v>94800000</v>
          </cell>
        </row>
        <row r="321">
          <cell r="A321">
            <v>45398</v>
          </cell>
          <cell r="B321">
            <v>37151406000</v>
          </cell>
          <cell r="C321">
            <v>311915000</v>
          </cell>
          <cell r="D321">
            <v>16054226000</v>
          </cell>
          <cell r="E321">
            <v>152899960000</v>
          </cell>
          <cell r="F321">
            <v>6190474000</v>
          </cell>
          <cell r="G321">
            <v>928438000</v>
          </cell>
          <cell r="H321">
            <v>791353000</v>
          </cell>
          <cell r="I321">
            <v>103689000</v>
          </cell>
          <cell r="J321">
            <v>2850088000</v>
          </cell>
          <cell r="L321">
            <v>5843000</v>
          </cell>
          <cell r="M321">
            <v>1394017000</v>
          </cell>
          <cell r="N321">
            <v>65765000</v>
          </cell>
        </row>
        <row r="322">
          <cell r="A322">
            <v>45399</v>
          </cell>
          <cell r="B322">
            <v>31137664000</v>
          </cell>
          <cell r="C322">
            <v>83512000</v>
          </cell>
          <cell r="D322">
            <v>2842026000</v>
          </cell>
          <cell r="E322">
            <v>269502033000</v>
          </cell>
          <cell r="F322">
            <v>2444180000</v>
          </cell>
          <cell r="G322">
            <v>231553000</v>
          </cell>
          <cell r="H322">
            <v>74349000</v>
          </cell>
          <cell r="I322">
            <v>31887000</v>
          </cell>
          <cell r="J322">
            <v>4267819000</v>
          </cell>
          <cell r="K322">
            <v>1169000</v>
          </cell>
          <cell r="L322">
            <v>8032000</v>
          </cell>
          <cell r="M322">
            <v>12366000</v>
          </cell>
          <cell r="N322">
            <v>65276000</v>
          </cell>
        </row>
        <row r="323">
          <cell r="A323">
            <v>45401</v>
          </cell>
          <cell r="B323">
            <v>13549593000</v>
          </cell>
          <cell r="C323">
            <v>167520000</v>
          </cell>
          <cell r="D323">
            <v>12409364000</v>
          </cell>
          <cell r="E323">
            <v>47738661000</v>
          </cell>
          <cell r="F323">
            <v>6549930000</v>
          </cell>
          <cell r="G323">
            <v>1576667000</v>
          </cell>
          <cell r="H323">
            <v>236122000</v>
          </cell>
          <cell r="I323">
            <v>287368000</v>
          </cell>
          <cell r="J323">
            <v>1615912000</v>
          </cell>
          <cell r="K323">
            <v>2262000</v>
          </cell>
          <cell r="L323">
            <v>7830000</v>
          </cell>
          <cell r="M323">
            <v>8489000</v>
          </cell>
          <cell r="N323">
            <v>68183000</v>
          </cell>
        </row>
        <row r="324">
          <cell r="A324">
            <v>45404</v>
          </cell>
          <cell r="B324">
            <v>13281256000</v>
          </cell>
          <cell r="C324">
            <v>297892000</v>
          </cell>
          <cell r="D324">
            <v>10558387000</v>
          </cell>
          <cell r="E324">
            <v>59439074000</v>
          </cell>
          <cell r="F324">
            <v>3733761000</v>
          </cell>
          <cell r="G324">
            <v>402635000</v>
          </cell>
          <cell r="H324">
            <v>66086000</v>
          </cell>
          <cell r="I324">
            <v>33605000</v>
          </cell>
          <cell r="J324">
            <v>473344000</v>
          </cell>
          <cell r="K324">
            <v>1150000</v>
          </cell>
          <cell r="L324">
            <v>3709000</v>
          </cell>
          <cell r="M324">
            <v>2444000</v>
          </cell>
          <cell r="N324">
            <v>61248000</v>
          </cell>
        </row>
        <row r="325">
          <cell r="A325">
            <v>45405</v>
          </cell>
          <cell r="B325">
            <v>14576000000</v>
          </cell>
          <cell r="C325">
            <v>896132000</v>
          </cell>
          <cell r="D325">
            <v>6120911000</v>
          </cell>
          <cell r="E325">
            <v>44365474000</v>
          </cell>
          <cell r="F325">
            <v>1979289000</v>
          </cell>
          <cell r="G325">
            <v>563688000</v>
          </cell>
          <cell r="H325">
            <v>239116000</v>
          </cell>
          <cell r="I325">
            <v>808710000</v>
          </cell>
          <cell r="J325">
            <v>558343000</v>
          </cell>
          <cell r="K325">
            <v>2295000</v>
          </cell>
          <cell r="L325">
            <v>4457000</v>
          </cell>
          <cell r="M325">
            <v>41350000</v>
          </cell>
          <cell r="N325">
            <v>55197000</v>
          </cell>
        </row>
        <row r="326">
          <cell r="A326">
            <v>45406</v>
          </cell>
          <cell r="B326">
            <v>2638162000</v>
          </cell>
          <cell r="C326">
            <v>91260000</v>
          </cell>
          <cell r="D326">
            <v>2221801000</v>
          </cell>
          <cell r="E326">
            <v>149066656000</v>
          </cell>
          <cell r="F326">
            <v>869045000</v>
          </cell>
          <cell r="G326">
            <v>240736000</v>
          </cell>
          <cell r="H326">
            <v>447000000</v>
          </cell>
          <cell r="I326">
            <v>301569000</v>
          </cell>
          <cell r="J326">
            <v>5988586000</v>
          </cell>
          <cell r="K326">
            <v>1165000</v>
          </cell>
          <cell r="L326">
            <v>5219000</v>
          </cell>
          <cell r="M326">
            <v>1270000</v>
          </cell>
          <cell r="N326">
            <v>62295000</v>
          </cell>
          <cell r="P326">
            <v>23318000</v>
          </cell>
        </row>
        <row r="327">
          <cell r="A327">
            <v>45407</v>
          </cell>
          <cell r="B327">
            <v>17025915000</v>
          </cell>
          <cell r="C327">
            <v>316797000</v>
          </cell>
          <cell r="D327">
            <v>723441000</v>
          </cell>
          <cell r="E327">
            <v>157969627000</v>
          </cell>
          <cell r="F327">
            <v>646793000</v>
          </cell>
          <cell r="G327">
            <v>212851000</v>
          </cell>
          <cell r="H327">
            <v>80740000</v>
          </cell>
          <cell r="I327">
            <v>167860000</v>
          </cell>
          <cell r="J327">
            <v>142403000</v>
          </cell>
          <cell r="K327">
            <v>4577000</v>
          </cell>
          <cell r="L327">
            <v>19896000</v>
          </cell>
          <cell r="M327">
            <v>21560000</v>
          </cell>
          <cell r="N327">
            <v>66190000</v>
          </cell>
          <cell r="P327">
            <v>1120000</v>
          </cell>
        </row>
        <row r="328">
          <cell r="A328">
            <v>45408</v>
          </cell>
          <cell r="B328">
            <v>3580528000</v>
          </cell>
          <cell r="C328">
            <v>263003000</v>
          </cell>
          <cell r="D328">
            <v>4989209000</v>
          </cell>
          <cell r="E328">
            <v>197076325000</v>
          </cell>
          <cell r="F328">
            <v>987006000</v>
          </cell>
          <cell r="G328">
            <v>485525000</v>
          </cell>
          <cell r="H328">
            <v>201102000</v>
          </cell>
          <cell r="I328">
            <v>218206000</v>
          </cell>
          <cell r="J328">
            <v>98435000</v>
          </cell>
          <cell r="K328">
            <v>3501000</v>
          </cell>
          <cell r="M328">
            <v>1294000</v>
          </cell>
          <cell r="N328">
            <v>61195000</v>
          </cell>
          <cell r="P328">
            <v>45380000</v>
          </cell>
        </row>
        <row r="329">
          <cell r="A329">
            <v>45414</v>
          </cell>
          <cell r="B329">
            <v>10845135000</v>
          </cell>
          <cell r="C329">
            <v>971713000</v>
          </cell>
          <cell r="D329">
            <v>543595000</v>
          </cell>
          <cell r="E329">
            <v>18705175000</v>
          </cell>
          <cell r="F329">
            <v>2834209000</v>
          </cell>
          <cell r="G329">
            <v>262886000</v>
          </cell>
          <cell r="H329">
            <v>961957000</v>
          </cell>
          <cell r="I329">
            <v>112737000</v>
          </cell>
          <cell r="J329">
            <v>118260000</v>
          </cell>
          <cell r="K329">
            <v>2325000</v>
          </cell>
          <cell r="L329">
            <v>18224000</v>
          </cell>
          <cell r="M329">
            <v>5134000</v>
          </cell>
          <cell r="N329">
            <v>57009000</v>
          </cell>
        </row>
        <row r="330">
          <cell r="A330">
            <v>45415</v>
          </cell>
          <cell r="B330">
            <v>13207465000</v>
          </cell>
          <cell r="C330">
            <v>2108559000</v>
          </cell>
          <cell r="D330">
            <v>1700500000</v>
          </cell>
          <cell r="E330">
            <v>80778169000</v>
          </cell>
          <cell r="F330">
            <v>2009381000</v>
          </cell>
          <cell r="G330">
            <v>201594000</v>
          </cell>
          <cell r="H330">
            <v>93791000</v>
          </cell>
          <cell r="I330">
            <v>133607000</v>
          </cell>
          <cell r="J330">
            <v>153993000</v>
          </cell>
          <cell r="L330">
            <v>8278000</v>
          </cell>
          <cell r="M330">
            <v>40301000</v>
          </cell>
          <cell r="N330">
            <v>71905000</v>
          </cell>
          <cell r="P330">
            <v>12595000</v>
          </cell>
        </row>
        <row r="331">
          <cell r="A331">
            <v>45418</v>
          </cell>
          <cell r="B331">
            <v>4702929000</v>
          </cell>
          <cell r="C331">
            <v>704182000</v>
          </cell>
          <cell r="D331">
            <v>1238675000</v>
          </cell>
          <cell r="E331">
            <v>16879382000</v>
          </cell>
          <cell r="F331">
            <v>2607710000</v>
          </cell>
          <cell r="G331">
            <v>210351000</v>
          </cell>
          <cell r="H331">
            <v>367224000</v>
          </cell>
          <cell r="I331">
            <v>173304000</v>
          </cell>
          <cell r="J331">
            <v>211809000</v>
          </cell>
          <cell r="K331">
            <v>3546000</v>
          </cell>
          <cell r="L331">
            <v>15102000</v>
          </cell>
          <cell r="M331">
            <v>38098000</v>
          </cell>
          <cell r="N331">
            <v>75731000</v>
          </cell>
          <cell r="P331">
            <v>47813000</v>
          </cell>
        </row>
        <row r="332">
          <cell r="A332">
            <v>45419</v>
          </cell>
          <cell r="B332">
            <v>7395903000</v>
          </cell>
          <cell r="C332">
            <v>439285000</v>
          </cell>
          <cell r="D332">
            <v>5215712000</v>
          </cell>
          <cell r="E332">
            <v>37925808000</v>
          </cell>
          <cell r="F332">
            <v>1247343000</v>
          </cell>
          <cell r="G332">
            <v>216950000</v>
          </cell>
          <cell r="H332">
            <v>730734000</v>
          </cell>
          <cell r="I332">
            <v>201986000</v>
          </cell>
          <cell r="J332">
            <v>226201000</v>
          </cell>
          <cell r="L332">
            <v>32187000</v>
          </cell>
          <cell r="M332">
            <v>32993000</v>
          </cell>
          <cell r="N332">
            <v>75408000</v>
          </cell>
        </row>
        <row r="333">
          <cell r="A333">
            <v>45420</v>
          </cell>
          <cell r="B333">
            <v>34352267000</v>
          </cell>
          <cell r="C333">
            <v>139456000</v>
          </cell>
          <cell r="D333">
            <v>42693117000</v>
          </cell>
          <cell r="E333">
            <v>20332832000</v>
          </cell>
          <cell r="F333">
            <v>1832680000</v>
          </cell>
          <cell r="G333">
            <v>114100000</v>
          </cell>
          <cell r="H333">
            <v>207874000</v>
          </cell>
          <cell r="I333">
            <v>353589000</v>
          </cell>
          <cell r="J333">
            <v>229498000</v>
          </cell>
          <cell r="L333">
            <v>3028000</v>
          </cell>
          <cell r="M333">
            <v>134027000</v>
          </cell>
          <cell r="N333">
            <v>58242000</v>
          </cell>
          <cell r="P333">
            <v>60840000</v>
          </cell>
        </row>
        <row r="334">
          <cell r="A334">
            <v>45421</v>
          </cell>
          <cell r="B334">
            <v>2685443000</v>
          </cell>
          <cell r="C334">
            <v>238997000</v>
          </cell>
          <cell r="D334">
            <v>773885000</v>
          </cell>
          <cell r="E334">
            <v>25689502000</v>
          </cell>
          <cell r="F334">
            <v>1128808000</v>
          </cell>
          <cell r="G334">
            <v>207606000</v>
          </cell>
          <cell r="H334">
            <v>162638000</v>
          </cell>
          <cell r="I334">
            <v>5065000</v>
          </cell>
          <cell r="J334">
            <v>260042000</v>
          </cell>
          <cell r="K334">
            <v>2370000</v>
          </cell>
          <cell r="L334">
            <v>758000</v>
          </cell>
          <cell r="M334">
            <v>2655000</v>
          </cell>
          <cell r="N334">
            <v>43261000</v>
          </cell>
          <cell r="P334">
            <v>11770000</v>
          </cell>
        </row>
        <row r="335">
          <cell r="A335">
            <v>45422</v>
          </cell>
          <cell r="B335">
            <v>1914437000</v>
          </cell>
          <cell r="C335">
            <v>145398000</v>
          </cell>
          <cell r="D335">
            <v>225696000</v>
          </cell>
          <cell r="E335">
            <v>26672521000</v>
          </cell>
          <cell r="F335">
            <v>1020688000</v>
          </cell>
          <cell r="G335">
            <v>229927000</v>
          </cell>
          <cell r="H335">
            <v>266672000</v>
          </cell>
          <cell r="I335">
            <v>193476000</v>
          </cell>
          <cell r="J335">
            <v>658302000</v>
          </cell>
          <cell r="L335">
            <v>109080000</v>
          </cell>
          <cell r="M335">
            <v>10513000</v>
          </cell>
          <cell r="N335">
            <v>71142000</v>
          </cell>
          <cell r="P335">
            <v>184636000</v>
          </cell>
        </row>
        <row r="336">
          <cell r="A336">
            <v>45425</v>
          </cell>
          <cell r="B336">
            <v>4991697000</v>
          </cell>
          <cell r="C336">
            <v>279221000</v>
          </cell>
          <cell r="D336">
            <v>8870236000</v>
          </cell>
          <cell r="E336">
            <v>14720815000</v>
          </cell>
          <cell r="F336">
            <v>3885689000</v>
          </cell>
          <cell r="G336">
            <v>131217000</v>
          </cell>
          <cell r="H336">
            <v>81325000</v>
          </cell>
          <cell r="I336">
            <v>143476000</v>
          </cell>
          <cell r="J336">
            <v>571988000</v>
          </cell>
          <cell r="K336">
            <v>2351000</v>
          </cell>
          <cell r="L336">
            <v>3046000</v>
          </cell>
          <cell r="M336">
            <v>7940000</v>
          </cell>
          <cell r="N336">
            <v>65439000</v>
          </cell>
          <cell r="P336">
            <v>1184000</v>
          </cell>
        </row>
        <row r="337">
          <cell r="A337">
            <v>45426</v>
          </cell>
          <cell r="B337">
            <v>6463882000</v>
          </cell>
          <cell r="C337">
            <v>189324000</v>
          </cell>
          <cell r="D337">
            <v>296335000</v>
          </cell>
          <cell r="E337">
            <v>11720188000</v>
          </cell>
          <cell r="F337">
            <v>984242000</v>
          </cell>
          <cell r="G337">
            <v>277148000</v>
          </cell>
          <cell r="H337">
            <v>222465000</v>
          </cell>
          <cell r="I337">
            <v>2535000</v>
          </cell>
          <cell r="J337">
            <v>107729000</v>
          </cell>
          <cell r="K337">
            <v>1183000</v>
          </cell>
          <cell r="L337">
            <v>5250000</v>
          </cell>
          <cell r="M337">
            <v>1323000</v>
          </cell>
          <cell r="N337">
            <v>64571000</v>
          </cell>
        </row>
        <row r="338">
          <cell r="A338">
            <v>45427</v>
          </cell>
          <cell r="B338">
            <v>13226943000</v>
          </cell>
          <cell r="C338">
            <v>1517872000</v>
          </cell>
          <cell r="D338">
            <v>327061000</v>
          </cell>
          <cell r="E338">
            <v>16171692000</v>
          </cell>
          <cell r="F338">
            <v>2138165000</v>
          </cell>
          <cell r="G338">
            <v>451956000</v>
          </cell>
          <cell r="H338">
            <v>428175000</v>
          </cell>
          <cell r="J338">
            <v>156915000</v>
          </cell>
          <cell r="K338">
            <v>1192000</v>
          </cell>
          <cell r="M338">
            <v>18330000</v>
          </cell>
          <cell r="N338">
            <v>63871000</v>
          </cell>
          <cell r="P338">
            <v>121754000</v>
          </cell>
        </row>
        <row r="339">
          <cell r="A339">
            <v>45428</v>
          </cell>
          <cell r="B339">
            <v>28520098000</v>
          </cell>
          <cell r="C339">
            <v>592431000</v>
          </cell>
          <cell r="D339">
            <v>3011025000</v>
          </cell>
          <cell r="E339">
            <v>11227404000</v>
          </cell>
          <cell r="F339">
            <v>2877044000</v>
          </cell>
          <cell r="G339">
            <v>846987000</v>
          </cell>
          <cell r="H339">
            <v>396139000</v>
          </cell>
          <cell r="I339">
            <v>506683000</v>
          </cell>
          <cell r="J339">
            <v>362484000</v>
          </cell>
          <cell r="K339">
            <v>3637000</v>
          </cell>
          <cell r="L339">
            <v>15202000</v>
          </cell>
          <cell r="M339">
            <v>21528000</v>
          </cell>
          <cell r="N339">
            <v>61805000</v>
          </cell>
          <cell r="P339">
            <v>15572000</v>
          </cell>
        </row>
        <row r="340">
          <cell r="A340">
            <v>45429</v>
          </cell>
          <cell r="B340">
            <v>12455326000</v>
          </cell>
          <cell r="C340">
            <v>271006000</v>
          </cell>
          <cell r="D340">
            <v>9406307000</v>
          </cell>
          <cell r="E340">
            <v>72128990000</v>
          </cell>
          <cell r="F340">
            <v>598374000</v>
          </cell>
          <cell r="G340">
            <v>139619000</v>
          </cell>
          <cell r="H340">
            <v>179822000</v>
          </cell>
          <cell r="I340">
            <v>32742000</v>
          </cell>
          <cell r="J340">
            <v>121764000</v>
          </cell>
          <cell r="K340">
            <v>3657000</v>
          </cell>
          <cell r="M340">
            <v>1358000</v>
          </cell>
          <cell r="N340">
            <v>59645000</v>
          </cell>
          <cell r="P340">
            <v>1223000</v>
          </cell>
        </row>
        <row r="341">
          <cell r="A341">
            <v>45432</v>
          </cell>
          <cell r="B341">
            <v>6249245000</v>
          </cell>
          <cell r="C341">
            <v>702553000</v>
          </cell>
          <cell r="D341">
            <v>2244851000</v>
          </cell>
          <cell r="E341">
            <v>52838337000</v>
          </cell>
          <cell r="F341">
            <v>1558176000</v>
          </cell>
          <cell r="G341">
            <v>289207000</v>
          </cell>
          <cell r="H341">
            <v>349314000</v>
          </cell>
          <cell r="I341">
            <v>228637000</v>
          </cell>
          <cell r="J341">
            <v>2112290000</v>
          </cell>
          <cell r="K341">
            <v>3687000</v>
          </cell>
          <cell r="M341">
            <v>17623000</v>
          </cell>
          <cell r="N341">
            <v>64578000</v>
          </cell>
          <cell r="P341">
            <v>6185000</v>
          </cell>
        </row>
        <row r="342">
          <cell r="A342">
            <v>45433</v>
          </cell>
          <cell r="B342">
            <v>7396272000</v>
          </cell>
          <cell r="C342">
            <v>169175000</v>
          </cell>
          <cell r="D342">
            <v>822884000</v>
          </cell>
          <cell r="E342">
            <v>46843189000</v>
          </cell>
          <cell r="F342">
            <v>903843000</v>
          </cell>
          <cell r="G342">
            <v>168636000</v>
          </cell>
          <cell r="H342">
            <v>364949000</v>
          </cell>
          <cell r="I342">
            <v>92016000</v>
          </cell>
          <cell r="J342">
            <v>232043000</v>
          </cell>
          <cell r="K342">
            <v>1229000</v>
          </cell>
          <cell r="L342">
            <v>73397000</v>
          </cell>
          <cell r="M342">
            <v>6767000</v>
          </cell>
          <cell r="N342">
            <v>62855000</v>
          </cell>
        </row>
        <row r="343">
          <cell r="A343">
            <v>45434</v>
          </cell>
          <cell r="B343">
            <v>15860244000</v>
          </cell>
          <cell r="C343">
            <v>368990000</v>
          </cell>
          <cell r="D343">
            <v>10349333000</v>
          </cell>
          <cell r="E343">
            <v>135061853000</v>
          </cell>
          <cell r="F343">
            <v>994476000</v>
          </cell>
          <cell r="G343">
            <v>159530000</v>
          </cell>
          <cell r="H343">
            <v>326205000</v>
          </cell>
          <cell r="I343">
            <v>286434000</v>
          </cell>
          <cell r="J343">
            <v>643519000</v>
          </cell>
          <cell r="K343">
            <v>1213000</v>
          </cell>
          <cell r="L343">
            <v>4545000</v>
          </cell>
          <cell r="M343">
            <v>1354000</v>
          </cell>
          <cell r="N343">
            <v>48048000</v>
          </cell>
          <cell r="P343">
            <v>130883000</v>
          </cell>
        </row>
        <row r="344">
          <cell r="A344">
            <v>45435</v>
          </cell>
          <cell r="B344">
            <v>18848392000</v>
          </cell>
          <cell r="C344">
            <v>570590000</v>
          </cell>
          <cell r="D344">
            <v>531663000</v>
          </cell>
          <cell r="E344">
            <v>90142042000</v>
          </cell>
          <cell r="F344">
            <v>1384030000</v>
          </cell>
          <cell r="G344">
            <v>328071000</v>
          </cell>
          <cell r="H344">
            <v>518897000</v>
          </cell>
          <cell r="I344">
            <v>225452000</v>
          </cell>
          <cell r="J344">
            <v>93362000</v>
          </cell>
          <cell r="K344">
            <v>4822000</v>
          </cell>
          <cell r="L344">
            <v>74070000</v>
          </cell>
          <cell r="M344">
            <v>5390000</v>
          </cell>
          <cell r="N344">
            <v>67467000</v>
          </cell>
        </row>
        <row r="345">
          <cell r="A345">
            <v>45436</v>
          </cell>
          <cell r="B345">
            <v>27184425000</v>
          </cell>
          <cell r="C345">
            <v>302983000</v>
          </cell>
          <cell r="D345">
            <v>17910103000</v>
          </cell>
          <cell r="E345">
            <v>70566776000</v>
          </cell>
          <cell r="F345">
            <v>4073028000</v>
          </cell>
          <cell r="G345">
            <v>131046000</v>
          </cell>
          <cell r="H345">
            <v>58431000</v>
          </cell>
          <cell r="I345">
            <v>876096000</v>
          </cell>
          <cell r="J345">
            <v>942795000</v>
          </cell>
          <cell r="L345">
            <v>14735000</v>
          </cell>
          <cell r="M345">
            <v>4006000</v>
          </cell>
          <cell r="N345">
            <v>76415000</v>
          </cell>
          <cell r="P345">
            <v>128976000</v>
          </cell>
        </row>
        <row r="346">
          <cell r="A346">
            <v>45439</v>
          </cell>
          <cell r="B346">
            <v>3411608000</v>
          </cell>
          <cell r="C346">
            <v>500759000</v>
          </cell>
          <cell r="D346">
            <v>3344348000</v>
          </cell>
          <cell r="E346">
            <v>22231568000</v>
          </cell>
          <cell r="F346">
            <v>1836666000</v>
          </cell>
          <cell r="G346">
            <v>138287000</v>
          </cell>
          <cell r="H346">
            <v>102577000</v>
          </cell>
          <cell r="I346">
            <v>225020000</v>
          </cell>
          <cell r="J346">
            <v>323185000</v>
          </cell>
          <cell r="K346">
            <v>634836000</v>
          </cell>
          <cell r="L346">
            <v>42438000</v>
          </cell>
          <cell r="M346">
            <v>21290000</v>
          </cell>
          <cell r="N346">
            <v>61845000</v>
          </cell>
          <cell r="P346">
            <v>1193000</v>
          </cell>
        </row>
        <row r="347">
          <cell r="A347">
            <v>45440</v>
          </cell>
          <cell r="B347">
            <v>9987765000</v>
          </cell>
          <cell r="C347">
            <v>207957000</v>
          </cell>
          <cell r="D347">
            <v>30881806000</v>
          </cell>
          <cell r="E347">
            <v>39208660000</v>
          </cell>
          <cell r="F347">
            <v>2244492000</v>
          </cell>
          <cell r="G347">
            <v>258680000</v>
          </cell>
          <cell r="H347">
            <v>504089000</v>
          </cell>
          <cell r="I347">
            <v>19677000</v>
          </cell>
          <cell r="J347">
            <v>398568000</v>
          </cell>
          <cell r="K347">
            <v>1221000</v>
          </cell>
          <cell r="L347">
            <v>145274000</v>
          </cell>
          <cell r="M347">
            <v>6683000</v>
          </cell>
          <cell r="N347">
            <v>50173000</v>
          </cell>
        </row>
        <row r="348">
          <cell r="A348">
            <v>45441</v>
          </cell>
          <cell r="B348">
            <v>24291508000</v>
          </cell>
          <cell r="C348">
            <v>124087000</v>
          </cell>
          <cell r="D348">
            <v>30973137000</v>
          </cell>
          <cell r="E348">
            <v>48752035000</v>
          </cell>
          <cell r="F348">
            <v>2614290000</v>
          </cell>
          <cell r="G348">
            <v>201843000</v>
          </cell>
          <cell r="H348">
            <v>162493000</v>
          </cell>
          <cell r="I348">
            <v>151445000</v>
          </cell>
          <cell r="J348">
            <v>113481000</v>
          </cell>
          <cell r="K348">
            <v>1214000</v>
          </cell>
          <cell r="L348">
            <v>45606000</v>
          </cell>
          <cell r="M348">
            <v>495732000</v>
          </cell>
          <cell r="N348">
            <v>62540000</v>
          </cell>
        </row>
        <row r="349">
          <cell r="A349">
            <v>45442</v>
          </cell>
          <cell r="B349">
            <v>30817356000</v>
          </cell>
          <cell r="C349">
            <v>294340000</v>
          </cell>
          <cell r="D349">
            <v>21796233000</v>
          </cell>
          <cell r="E349">
            <v>15993229000</v>
          </cell>
          <cell r="F349">
            <v>2177850000</v>
          </cell>
          <cell r="G349">
            <v>187761000</v>
          </cell>
          <cell r="H349">
            <v>124349000</v>
          </cell>
          <cell r="I349">
            <v>25389000</v>
          </cell>
          <cell r="J349">
            <v>170698000</v>
          </cell>
          <cell r="K349">
            <v>7198000</v>
          </cell>
          <cell r="M349">
            <v>7913000</v>
          </cell>
          <cell r="N349">
            <v>58865000</v>
          </cell>
          <cell r="P349">
            <v>53505000</v>
          </cell>
        </row>
        <row r="350">
          <cell r="A350">
            <v>45443</v>
          </cell>
          <cell r="B350">
            <v>16193672000</v>
          </cell>
          <cell r="C350">
            <v>123497000</v>
          </cell>
          <cell r="D350">
            <v>5225201000</v>
          </cell>
          <cell r="E350">
            <v>11630158000</v>
          </cell>
          <cell r="F350">
            <v>988997000</v>
          </cell>
          <cell r="G350">
            <v>77642000</v>
          </cell>
          <cell r="H350">
            <v>275789000</v>
          </cell>
          <cell r="I350">
            <v>161824000</v>
          </cell>
          <cell r="J350">
            <v>289817000</v>
          </cell>
          <cell r="K350">
            <v>633828000</v>
          </cell>
          <cell r="L350">
            <v>15709000</v>
          </cell>
          <cell r="M350">
            <v>6684000</v>
          </cell>
          <cell r="N350">
            <v>71521000</v>
          </cell>
          <cell r="P350">
            <v>4716000</v>
          </cell>
        </row>
        <row r="351">
          <cell r="A351">
            <v>45446</v>
          </cell>
          <cell r="B351">
            <v>19667603000</v>
          </cell>
          <cell r="C351">
            <v>1019349000</v>
          </cell>
          <cell r="D351">
            <v>16749098000</v>
          </cell>
          <cell r="E351">
            <v>48709018000</v>
          </cell>
          <cell r="F351">
            <v>2096968000</v>
          </cell>
          <cell r="G351">
            <v>262462000</v>
          </cell>
          <cell r="H351">
            <v>307651000</v>
          </cell>
          <cell r="I351">
            <v>130277000</v>
          </cell>
          <cell r="J351">
            <v>372002000</v>
          </cell>
          <cell r="K351">
            <v>2454000</v>
          </cell>
          <cell r="L351">
            <v>50765000</v>
          </cell>
          <cell r="M351">
            <v>1355000</v>
          </cell>
          <cell r="N351">
            <v>62528000</v>
          </cell>
          <cell r="P351">
            <v>9536000</v>
          </cell>
        </row>
        <row r="352">
          <cell r="A352">
            <v>45447</v>
          </cell>
          <cell r="B352">
            <v>15792744000</v>
          </cell>
          <cell r="C352">
            <v>101914000</v>
          </cell>
          <cell r="D352">
            <v>31265707000</v>
          </cell>
          <cell r="E352">
            <v>63846357000</v>
          </cell>
          <cell r="F352">
            <v>1631772000</v>
          </cell>
          <cell r="G352">
            <v>1838546000</v>
          </cell>
          <cell r="H352">
            <v>123816000</v>
          </cell>
          <cell r="I352">
            <v>10377000</v>
          </cell>
          <cell r="J352">
            <v>115624000</v>
          </cell>
          <cell r="L352">
            <v>30426000</v>
          </cell>
          <cell r="M352">
            <v>27117000</v>
          </cell>
          <cell r="N352">
            <v>73582000</v>
          </cell>
          <cell r="P352">
            <v>13194000</v>
          </cell>
        </row>
        <row r="353">
          <cell r="A353">
            <v>45448</v>
          </cell>
          <cell r="B353">
            <v>25047305000</v>
          </cell>
          <cell r="C353">
            <v>670138000</v>
          </cell>
          <cell r="D353">
            <v>17962161000</v>
          </cell>
          <cell r="E353">
            <v>78524460000</v>
          </cell>
          <cell r="F353">
            <v>3415727000</v>
          </cell>
          <cell r="G353">
            <v>999146000</v>
          </cell>
          <cell r="H353">
            <v>124410000</v>
          </cell>
          <cell r="I353">
            <v>457986000</v>
          </cell>
          <cell r="J353">
            <v>614466000</v>
          </cell>
          <cell r="K353">
            <v>2462000</v>
          </cell>
          <cell r="L353">
            <v>44238000</v>
          </cell>
          <cell r="M353">
            <v>32344000</v>
          </cell>
          <cell r="N353">
            <v>60811000</v>
          </cell>
          <cell r="P353">
            <v>1223000</v>
          </cell>
        </row>
        <row r="354">
          <cell r="A354">
            <v>45449</v>
          </cell>
          <cell r="B354">
            <v>11441353000</v>
          </cell>
          <cell r="C354">
            <v>82671000</v>
          </cell>
          <cell r="D354">
            <v>21696960000</v>
          </cell>
          <cell r="E354">
            <v>54914490000</v>
          </cell>
          <cell r="F354">
            <v>832381000</v>
          </cell>
          <cell r="G354">
            <v>150640000</v>
          </cell>
          <cell r="H354">
            <v>576788000</v>
          </cell>
          <cell r="I354">
            <v>24325000</v>
          </cell>
          <cell r="J354">
            <v>320521000</v>
          </cell>
          <cell r="L354">
            <v>20000000</v>
          </cell>
          <cell r="M354">
            <v>1355000</v>
          </cell>
          <cell r="N354">
            <v>57644000</v>
          </cell>
        </row>
        <row r="355">
          <cell r="A355">
            <v>45450</v>
          </cell>
          <cell r="B355">
            <v>8861187000</v>
          </cell>
          <cell r="C355">
            <v>672310000</v>
          </cell>
          <cell r="D355">
            <v>12461838000</v>
          </cell>
          <cell r="E355">
            <v>43096330000</v>
          </cell>
          <cell r="F355">
            <v>913505000</v>
          </cell>
          <cell r="G355">
            <v>85903000</v>
          </cell>
          <cell r="H355">
            <v>88945000</v>
          </cell>
          <cell r="I355">
            <v>18246000</v>
          </cell>
          <cell r="J355">
            <v>389919000</v>
          </cell>
          <cell r="K355">
            <v>1239000</v>
          </cell>
          <cell r="L355">
            <v>11360000</v>
          </cell>
          <cell r="M355">
            <v>9495000</v>
          </cell>
          <cell r="N355">
            <v>60645000</v>
          </cell>
        </row>
        <row r="356">
          <cell r="A356">
            <v>45453</v>
          </cell>
          <cell r="B356">
            <v>13766798000</v>
          </cell>
          <cell r="C356">
            <v>367580000</v>
          </cell>
          <cell r="D356">
            <v>23653611000</v>
          </cell>
          <cell r="E356">
            <v>32391168000</v>
          </cell>
          <cell r="F356">
            <v>1767254000</v>
          </cell>
          <cell r="G356">
            <v>136746000</v>
          </cell>
          <cell r="H356">
            <v>239748000</v>
          </cell>
          <cell r="I356">
            <v>34890000</v>
          </cell>
          <cell r="J356">
            <v>1943502000</v>
          </cell>
          <cell r="L356">
            <v>4100000</v>
          </cell>
          <cell r="M356">
            <v>1379000</v>
          </cell>
          <cell r="N356">
            <v>66230000</v>
          </cell>
          <cell r="P356">
            <v>2448000</v>
          </cell>
        </row>
        <row r="357">
          <cell r="A357">
            <v>45454</v>
          </cell>
          <cell r="B357">
            <v>3137236000</v>
          </cell>
          <cell r="C357">
            <v>383608000</v>
          </cell>
          <cell r="D357">
            <v>15767470000</v>
          </cell>
          <cell r="E357">
            <v>92083214000</v>
          </cell>
          <cell r="F357">
            <v>1592696000</v>
          </cell>
          <cell r="G357">
            <v>210746000</v>
          </cell>
          <cell r="H357">
            <v>242284000</v>
          </cell>
          <cell r="I357">
            <v>146638000</v>
          </cell>
          <cell r="J357">
            <v>517916000</v>
          </cell>
          <cell r="K357">
            <v>1241000</v>
          </cell>
          <cell r="L357">
            <v>164572000</v>
          </cell>
          <cell r="M357">
            <v>4108000</v>
          </cell>
          <cell r="N357">
            <v>60428000</v>
          </cell>
          <cell r="P357">
            <v>1228000</v>
          </cell>
        </row>
        <row r="358">
          <cell r="A358">
            <v>45455</v>
          </cell>
          <cell r="B358">
            <v>14034583000</v>
          </cell>
          <cell r="C358">
            <v>642198000</v>
          </cell>
          <cell r="D358">
            <v>18961576000</v>
          </cell>
          <cell r="E358">
            <v>83034856000</v>
          </cell>
          <cell r="F358">
            <v>3263107000</v>
          </cell>
          <cell r="G358">
            <v>449623000</v>
          </cell>
          <cell r="H358">
            <v>395608000</v>
          </cell>
          <cell r="I358">
            <v>1013158000</v>
          </cell>
          <cell r="J358">
            <v>920288000</v>
          </cell>
          <cell r="K358">
            <v>3762000</v>
          </cell>
          <cell r="L358">
            <v>155823000</v>
          </cell>
          <cell r="M358">
            <v>4174000</v>
          </cell>
          <cell r="N358">
            <v>58446000</v>
          </cell>
          <cell r="P358">
            <v>48880000</v>
          </cell>
        </row>
        <row r="359">
          <cell r="A359">
            <v>45456</v>
          </cell>
          <cell r="B359">
            <v>19481065000</v>
          </cell>
          <cell r="C359">
            <v>795310000</v>
          </cell>
          <cell r="D359">
            <v>27113329000</v>
          </cell>
          <cell r="E359">
            <v>42151486000</v>
          </cell>
          <cell r="F359">
            <v>1450761000</v>
          </cell>
          <cell r="G359">
            <v>794403000</v>
          </cell>
          <cell r="H359">
            <v>331018000</v>
          </cell>
          <cell r="I359">
            <v>481271000</v>
          </cell>
          <cell r="J359">
            <v>440720000</v>
          </cell>
          <cell r="K359">
            <v>1269000</v>
          </cell>
          <cell r="L359">
            <v>121193000</v>
          </cell>
          <cell r="M359">
            <v>15416000</v>
          </cell>
          <cell r="N359">
            <v>60398000</v>
          </cell>
          <cell r="P359">
            <v>72326000</v>
          </cell>
        </row>
        <row r="360">
          <cell r="A360">
            <v>45457</v>
          </cell>
          <cell r="B360">
            <v>22349284000</v>
          </cell>
          <cell r="C360">
            <v>389743000</v>
          </cell>
          <cell r="D360">
            <v>53168859000</v>
          </cell>
          <cell r="E360">
            <v>38638873000</v>
          </cell>
          <cell r="F360">
            <v>1564189000</v>
          </cell>
          <cell r="G360">
            <v>613434000</v>
          </cell>
          <cell r="H360">
            <v>268449000</v>
          </cell>
          <cell r="I360">
            <v>227500000</v>
          </cell>
          <cell r="J360">
            <v>111345000</v>
          </cell>
          <cell r="K360">
            <v>1253000</v>
          </cell>
          <cell r="L360">
            <v>19946000</v>
          </cell>
          <cell r="M360">
            <v>282838000</v>
          </cell>
          <cell r="N360">
            <v>60258000</v>
          </cell>
          <cell r="P360">
            <v>1235000</v>
          </cell>
        </row>
        <row r="361">
          <cell r="A361">
            <v>45460</v>
          </cell>
          <cell r="B361">
            <v>7839809000</v>
          </cell>
          <cell r="C361">
            <v>734551000</v>
          </cell>
          <cell r="D361">
            <v>11943950000</v>
          </cell>
          <cell r="E361">
            <v>61403090000</v>
          </cell>
          <cell r="F361">
            <v>3300399000</v>
          </cell>
          <cell r="G361">
            <v>781373000</v>
          </cell>
          <cell r="H361">
            <v>255981000</v>
          </cell>
          <cell r="I361">
            <v>232624000</v>
          </cell>
          <cell r="J361">
            <v>428695000</v>
          </cell>
          <cell r="K361">
            <v>9941000</v>
          </cell>
          <cell r="L361">
            <v>7904000</v>
          </cell>
          <cell r="M361">
            <v>15056000</v>
          </cell>
          <cell r="N361">
            <v>65635000</v>
          </cell>
          <cell r="P361">
            <v>12280000</v>
          </cell>
        </row>
        <row r="362">
          <cell r="A362">
            <v>45461</v>
          </cell>
          <cell r="B362">
            <v>6586703000</v>
          </cell>
          <cell r="C362">
            <v>415358000</v>
          </cell>
          <cell r="D362">
            <v>2643707000</v>
          </cell>
          <cell r="E362">
            <v>36127019000</v>
          </cell>
          <cell r="F362">
            <v>2251576000</v>
          </cell>
          <cell r="G362">
            <v>436462000</v>
          </cell>
          <cell r="H362">
            <v>312151000</v>
          </cell>
          <cell r="I362">
            <v>277615000</v>
          </cell>
          <cell r="J362">
            <v>490321000</v>
          </cell>
          <cell r="L362">
            <v>25876000</v>
          </cell>
          <cell r="M362">
            <v>1385000</v>
          </cell>
          <cell r="N362">
            <v>44764000</v>
          </cell>
          <cell r="P362">
            <v>1230000</v>
          </cell>
        </row>
        <row r="363">
          <cell r="A363">
            <v>45462</v>
          </cell>
          <cell r="B363">
            <v>34358808000</v>
          </cell>
          <cell r="C363">
            <v>531530000</v>
          </cell>
          <cell r="D363">
            <v>20393314000</v>
          </cell>
          <cell r="E363">
            <v>112748542000</v>
          </cell>
          <cell r="F363">
            <v>2517816000</v>
          </cell>
          <cell r="G363">
            <v>231677000</v>
          </cell>
          <cell r="H363">
            <v>114178000</v>
          </cell>
          <cell r="I363">
            <v>293534000</v>
          </cell>
          <cell r="J363">
            <v>454402000</v>
          </cell>
          <cell r="L363">
            <v>10954000</v>
          </cell>
          <cell r="M363">
            <v>1388000</v>
          </cell>
          <cell r="N363">
            <v>72588000</v>
          </cell>
          <cell r="P363">
            <v>7332000</v>
          </cell>
        </row>
        <row r="364">
          <cell r="A364">
            <v>45463</v>
          </cell>
          <cell r="B364">
            <v>23638745000</v>
          </cell>
          <cell r="C364">
            <v>117377000</v>
          </cell>
          <cell r="D364">
            <v>18308758000</v>
          </cell>
          <cell r="E364">
            <v>124373861000</v>
          </cell>
          <cell r="F364">
            <v>1809054000</v>
          </cell>
          <cell r="G364">
            <v>758616000</v>
          </cell>
          <cell r="H364">
            <v>44242000</v>
          </cell>
          <cell r="I364">
            <v>38659000</v>
          </cell>
          <cell r="J364">
            <v>436910000</v>
          </cell>
          <cell r="K364">
            <v>1247000</v>
          </cell>
          <cell r="M364">
            <v>15310000</v>
          </cell>
          <cell r="N364">
            <v>65479000</v>
          </cell>
          <cell r="P364">
            <v>50470000</v>
          </cell>
        </row>
        <row r="365">
          <cell r="A365">
            <v>45464</v>
          </cell>
          <cell r="B365">
            <v>1575417000</v>
          </cell>
          <cell r="C365">
            <v>248740000</v>
          </cell>
          <cell r="D365">
            <v>8862866000</v>
          </cell>
          <cell r="E365">
            <v>66468531000</v>
          </cell>
          <cell r="F365">
            <v>1713846000</v>
          </cell>
          <cell r="G365">
            <v>198206000</v>
          </cell>
          <cell r="H365">
            <v>55324000</v>
          </cell>
          <cell r="I365">
            <v>7977000</v>
          </cell>
          <cell r="J365">
            <v>128600000</v>
          </cell>
          <cell r="M365">
            <v>1402000</v>
          </cell>
          <cell r="N365">
            <v>57975000</v>
          </cell>
        </row>
        <row r="366">
          <cell r="A366">
            <v>45467</v>
          </cell>
          <cell r="B366">
            <v>29170136000</v>
          </cell>
          <cell r="C366">
            <v>1338690000</v>
          </cell>
          <cell r="D366">
            <v>16382150000</v>
          </cell>
          <cell r="E366">
            <v>49191148000</v>
          </cell>
          <cell r="F366">
            <v>4067695000</v>
          </cell>
          <cell r="G366">
            <v>600984000</v>
          </cell>
          <cell r="H366">
            <v>56067000</v>
          </cell>
          <cell r="I366">
            <v>143022000</v>
          </cell>
          <cell r="J366">
            <v>2319698000</v>
          </cell>
          <cell r="K366">
            <v>3640000</v>
          </cell>
          <cell r="L366">
            <v>11174000</v>
          </cell>
          <cell r="M366">
            <v>57676000</v>
          </cell>
          <cell r="N366">
            <v>66767000</v>
          </cell>
          <cell r="P366">
            <v>110250000</v>
          </cell>
        </row>
        <row r="367">
          <cell r="A367">
            <v>45468</v>
          </cell>
          <cell r="B367">
            <v>12110697000</v>
          </cell>
          <cell r="C367">
            <v>904414000</v>
          </cell>
          <cell r="D367">
            <v>11188197000</v>
          </cell>
          <cell r="E367">
            <v>111291731000</v>
          </cell>
          <cell r="F367">
            <v>4583451000</v>
          </cell>
          <cell r="G367">
            <v>394460000</v>
          </cell>
          <cell r="H367">
            <v>44841000</v>
          </cell>
          <cell r="I367">
            <v>8826000</v>
          </cell>
          <cell r="J367">
            <v>93979000</v>
          </cell>
          <cell r="M367">
            <v>61216000</v>
          </cell>
          <cell r="N367">
            <v>53173000</v>
          </cell>
        </row>
        <row r="368">
          <cell r="A368">
            <v>45469</v>
          </cell>
          <cell r="B368">
            <v>5009064000</v>
          </cell>
          <cell r="C368">
            <v>284662000</v>
          </cell>
          <cell r="D368">
            <v>18319307000</v>
          </cell>
          <cell r="E368">
            <v>311217271000</v>
          </cell>
          <cell r="F368">
            <v>3252394000</v>
          </cell>
          <cell r="G368">
            <v>553198000</v>
          </cell>
          <cell r="H368">
            <v>598135000</v>
          </cell>
          <cell r="I368">
            <v>284650000</v>
          </cell>
          <cell r="J368">
            <v>22911000</v>
          </cell>
          <cell r="K368">
            <v>4868000</v>
          </cell>
          <cell r="L368">
            <v>3428000</v>
          </cell>
          <cell r="M368">
            <v>8052000</v>
          </cell>
          <cell r="N368">
            <v>66321000</v>
          </cell>
          <cell r="P368">
            <v>120300000</v>
          </cell>
        </row>
        <row r="369">
          <cell r="A369">
            <v>45470</v>
          </cell>
          <cell r="B369">
            <v>4056557000</v>
          </cell>
          <cell r="C369">
            <v>319915000</v>
          </cell>
          <cell r="D369">
            <v>9605372000</v>
          </cell>
          <cell r="E369">
            <v>170076849000</v>
          </cell>
          <cell r="F369">
            <v>1657716000</v>
          </cell>
          <cell r="G369">
            <v>182986000</v>
          </cell>
          <cell r="H369">
            <v>78287000</v>
          </cell>
          <cell r="I369">
            <v>66760000</v>
          </cell>
          <cell r="J369">
            <v>32588000</v>
          </cell>
          <cell r="M369">
            <v>2716000</v>
          </cell>
          <cell r="N369">
            <v>61679000</v>
          </cell>
          <cell r="P369">
            <v>1205000</v>
          </cell>
        </row>
        <row r="370">
          <cell r="A370">
            <v>45471</v>
          </cell>
          <cell r="B370">
            <v>8042997000</v>
          </cell>
          <cell r="C370">
            <v>1136568000</v>
          </cell>
          <cell r="D370">
            <v>14812211000</v>
          </cell>
          <cell r="E370">
            <v>372150501000</v>
          </cell>
          <cell r="F370">
            <v>3423371000</v>
          </cell>
          <cell r="G370">
            <v>234406000</v>
          </cell>
          <cell r="H370">
            <v>79941000</v>
          </cell>
          <cell r="I370">
            <v>5143000</v>
          </cell>
          <cell r="J370">
            <v>127762000</v>
          </cell>
          <cell r="K370">
            <v>11985071000</v>
          </cell>
          <cell r="L370">
            <v>879000</v>
          </cell>
          <cell r="M370">
            <v>77204000</v>
          </cell>
          <cell r="N370">
            <v>62782000</v>
          </cell>
          <cell r="P370">
            <v>182413000</v>
          </cell>
        </row>
        <row r="371">
          <cell r="A371">
            <v>45474</v>
          </cell>
          <cell r="B371">
            <v>5112448000</v>
          </cell>
          <cell r="C371">
            <v>815339000</v>
          </cell>
          <cell r="D371">
            <v>503975000</v>
          </cell>
          <cell r="E371">
            <v>278254975000</v>
          </cell>
          <cell r="F371">
            <v>2576129000</v>
          </cell>
          <cell r="G371">
            <v>287392000</v>
          </cell>
          <cell r="H371">
            <v>162322000</v>
          </cell>
          <cell r="I371">
            <v>200265000</v>
          </cell>
          <cell r="J371">
            <v>163708000</v>
          </cell>
          <cell r="K371">
            <v>17865608000</v>
          </cell>
          <cell r="L371">
            <v>16431000</v>
          </cell>
          <cell r="M371">
            <v>2703000</v>
          </cell>
          <cell r="N371">
            <v>59072000</v>
          </cell>
        </row>
        <row r="372">
          <cell r="A372">
            <v>45475</v>
          </cell>
          <cell r="B372">
            <v>4802871000</v>
          </cell>
          <cell r="C372">
            <v>87596000</v>
          </cell>
          <cell r="D372">
            <v>375095000</v>
          </cell>
          <cell r="E372">
            <v>17717004000</v>
          </cell>
          <cell r="F372">
            <v>1151099000</v>
          </cell>
          <cell r="G372">
            <v>332205000</v>
          </cell>
          <cell r="H372">
            <v>13950000</v>
          </cell>
          <cell r="I372">
            <v>12858000</v>
          </cell>
          <cell r="J372">
            <v>271144000</v>
          </cell>
          <cell r="K372">
            <v>16419658000</v>
          </cell>
          <cell r="L372">
            <v>10435000</v>
          </cell>
          <cell r="M372">
            <v>10908000</v>
          </cell>
          <cell r="N372">
            <v>44824000</v>
          </cell>
          <cell r="P372">
            <v>183450000</v>
          </cell>
        </row>
        <row r="373">
          <cell r="A373">
            <v>45476</v>
          </cell>
          <cell r="B373">
            <v>5474065000</v>
          </cell>
          <cell r="C373">
            <v>117529000</v>
          </cell>
          <cell r="D373">
            <v>7331471000</v>
          </cell>
          <cell r="E373">
            <v>31725835000</v>
          </cell>
          <cell r="F373">
            <v>824792000</v>
          </cell>
          <cell r="G373">
            <v>235277000</v>
          </cell>
          <cell r="H373">
            <v>25016000</v>
          </cell>
          <cell r="I373">
            <v>483868000</v>
          </cell>
          <cell r="J373">
            <v>122541000</v>
          </cell>
          <cell r="K373">
            <v>7378000</v>
          </cell>
          <cell r="L373">
            <v>5386000</v>
          </cell>
          <cell r="N373">
            <v>55626000</v>
          </cell>
          <cell r="P373">
            <v>1224000</v>
          </cell>
        </row>
        <row r="374">
          <cell r="A374">
            <v>45477</v>
          </cell>
          <cell r="B374">
            <v>3750327000</v>
          </cell>
          <cell r="C374">
            <v>163832000</v>
          </cell>
          <cell r="D374">
            <v>28309384000</v>
          </cell>
          <cell r="E374">
            <v>16300107000</v>
          </cell>
          <cell r="F374">
            <v>1764754000</v>
          </cell>
          <cell r="G374">
            <v>228148000</v>
          </cell>
          <cell r="H374">
            <v>26730000</v>
          </cell>
          <cell r="I374">
            <v>7838000</v>
          </cell>
          <cell r="J374">
            <v>28412000</v>
          </cell>
          <cell r="K374">
            <v>19658000</v>
          </cell>
          <cell r="L374">
            <v>3545000</v>
          </cell>
          <cell r="M374">
            <v>1385000</v>
          </cell>
          <cell r="N374">
            <v>52687000</v>
          </cell>
        </row>
        <row r="375">
          <cell r="A375">
            <v>45478</v>
          </cell>
          <cell r="B375">
            <v>2594386000</v>
          </cell>
          <cell r="C375">
            <v>136603000</v>
          </cell>
          <cell r="D375">
            <v>36305264000</v>
          </cell>
          <cell r="E375">
            <v>127011650000</v>
          </cell>
          <cell r="F375">
            <v>1443239000</v>
          </cell>
          <cell r="G375">
            <v>146396000</v>
          </cell>
          <cell r="H375">
            <v>130840000</v>
          </cell>
          <cell r="I375">
            <v>43645000</v>
          </cell>
          <cell r="J375">
            <v>75140000</v>
          </cell>
          <cell r="K375">
            <v>4968000</v>
          </cell>
          <cell r="M375">
            <v>6927000</v>
          </cell>
          <cell r="N375">
            <v>85860000</v>
          </cell>
        </row>
        <row r="376">
          <cell r="A376">
            <v>45481</v>
          </cell>
          <cell r="B376">
            <v>3835679000</v>
          </cell>
          <cell r="C376">
            <v>426016000</v>
          </cell>
          <cell r="D376">
            <v>13936796000</v>
          </cell>
          <cell r="E376">
            <v>54924684000</v>
          </cell>
          <cell r="F376">
            <v>2524764000</v>
          </cell>
          <cell r="G376">
            <v>224796000</v>
          </cell>
          <cell r="H376">
            <v>70909000</v>
          </cell>
          <cell r="I376">
            <v>446947000</v>
          </cell>
          <cell r="J376">
            <v>216916000</v>
          </cell>
          <cell r="K376">
            <v>17296000</v>
          </cell>
          <cell r="M376">
            <v>92703000</v>
          </cell>
          <cell r="N376">
            <v>44738000</v>
          </cell>
          <cell r="P376">
            <v>123700000</v>
          </cell>
        </row>
        <row r="377">
          <cell r="A377">
            <v>45482</v>
          </cell>
          <cell r="B377">
            <v>30976382000</v>
          </cell>
          <cell r="C377">
            <v>391795000</v>
          </cell>
          <cell r="D377">
            <v>72290850000</v>
          </cell>
          <cell r="E377">
            <v>47983689000</v>
          </cell>
          <cell r="F377">
            <v>3317378000</v>
          </cell>
          <cell r="G377">
            <v>259174000</v>
          </cell>
          <cell r="H377">
            <v>36318000</v>
          </cell>
          <cell r="I377">
            <v>2618000</v>
          </cell>
          <cell r="J377">
            <v>82250000</v>
          </cell>
          <cell r="K377">
            <v>3721000</v>
          </cell>
          <cell r="L377">
            <v>2640000</v>
          </cell>
          <cell r="M377">
            <v>8377000</v>
          </cell>
          <cell r="N377">
            <v>75416000</v>
          </cell>
        </row>
        <row r="378">
          <cell r="A378">
            <v>45483</v>
          </cell>
          <cell r="B378">
            <v>16723644000</v>
          </cell>
          <cell r="C378">
            <v>369689000</v>
          </cell>
          <cell r="D378">
            <v>33005505000</v>
          </cell>
          <cell r="E378">
            <v>74218499000</v>
          </cell>
          <cell r="F378">
            <v>2884893000</v>
          </cell>
          <cell r="G378">
            <v>501279000</v>
          </cell>
          <cell r="H378">
            <v>992911000</v>
          </cell>
          <cell r="I378">
            <v>181125000</v>
          </cell>
          <cell r="J378">
            <v>450457000</v>
          </cell>
          <cell r="K378">
            <v>1248000</v>
          </cell>
          <cell r="L378">
            <v>74645000</v>
          </cell>
          <cell r="M378">
            <v>16841000</v>
          </cell>
          <cell r="N378">
            <v>48176000</v>
          </cell>
          <cell r="P378">
            <v>2508000</v>
          </cell>
        </row>
        <row r="379">
          <cell r="A379">
            <v>45484</v>
          </cell>
          <cell r="B379">
            <v>2857336000</v>
          </cell>
          <cell r="C379">
            <v>232246000</v>
          </cell>
          <cell r="D379">
            <v>16860869000</v>
          </cell>
          <cell r="E379">
            <v>33995782000</v>
          </cell>
          <cell r="F379">
            <v>3330588000</v>
          </cell>
          <cell r="G379">
            <v>448567000</v>
          </cell>
          <cell r="H379">
            <v>31293000</v>
          </cell>
          <cell r="I379">
            <v>282673000</v>
          </cell>
          <cell r="J379">
            <v>177247000</v>
          </cell>
          <cell r="K379">
            <v>11178000</v>
          </cell>
          <cell r="L379">
            <v>145094000</v>
          </cell>
          <cell r="N379">
            <v>25322000</v>
          </cell>
          <cell r="P379">
            <v>124800000</v>
          </cell>
        </row>
        <row r="380">
          <cell r="A380">
            <v>45485</v>
          </cell>
          <cell r="B380">
            <v>3618929000</v>
          </cell>
          <cell r="C380">
            <v>398839000</v>
          </cell>
          <cell r="D380">
            <v>33652755000</v>
          </cell>
          <cell r="E380">
            <v>20661061000</v>
          </cell>
          <cell r="F380">
            <v>2321021000</v>
          </cell>
          <cell r="G380">
            <v>100595000</v>
          </cell>
          <cell r="H380">
            <v>28184000</v>
          </cell>
          <cell r="I380">
            <v>12216000</v>
          </cell>
          <cell r="J380">
            <v>213857000</v>
          </cell>
          <cell r="L380">
            <v>26610000</v>
          </cell>
          <cell r="M380">
            <v>4167000</v>
          </cell>
          <cell r="N380">
            <v>106480000</v>
          </cell>
        </row>
        <row r="381">
          <cell r="A381">
            <v>45488</v>
          </cell>
          <cell r="B381">
            <v>2436085000</v>
          </cell>
          <cell r="C381">
            <v>450726000</v>
          </cell>
          <cell r="D381">
            <v>2448381000</v>
          </cell>
          <cell r="E381">
            <v>16390939000</v>
          </cell>
          <cell r="F381">
            <v>2614446000</v>
          </cell>
          <cell r="G381">
            <v>221714000</v>
          </cell>
          <cell r="H381">
            <v>341621000</v>
          </cell>
          <cell r="I381">
            <v>31152000</v>
          </cell>
          <cell r="J381">
            <v>127562000</v>
          </cell>
          <cell r="K381">
            <v>1232000</v>
          </cell>
          <cell r="L381">
            <v>6300000</v>
          </cell>
          <cell r="M381">
            <v>9731000</v>
          </cell>
          <cell r="N381">
            <v>42192000</v>
          </cell>
          <cell r="P381">
            <v>43295000</v>
          </cell>
        </row>
        <row r="382">
          <cell r="A382">
            <v>45489</v>
          </cell>
          <cell r="B382">
            <v>7980926000</v>
          </cell>
          <cell r="C382">
            <v>311767000</v>
          </cell>
          <cell r="D382">
            <v>3930465000</v>
          </cell>
          <cell r="E382">
            <v>25192353000</v>
          </cell>
          <cell r="F382">
            <v>1580515000</v>
          </cell>
          <cell r="G382">
            <v>309519000</v>
          </cell>
          <cell r="H382">
            <v>90601000</v>
          </cell>
          <cell r="I382">
            <v>11299000</v>
          </cell>
          <cell r="J382">
            <v>569881000</v>
          </cell>
          <cell r="K382">
            <v>745606000</v>
          </cell>
          <cell r="L382">
            <v>16780000</v>
          </cell>
          <cell r="M382">
            <v>1399000</v>
          </cell>
          <cell r="N382">
            <v>67303000</v>
          </cell>
          <cell r="P382">
            <v>2484000</v>
          </cell>
        </row>
        <row r="383">
          <cell r="A383">
            <v>45490</v>
          </cell>
          <cell r="B383">
            <v>30349296000</v>
          </cell>
          <cell r="C383">
            <v>440317000</v>
          </cell>
          <cell r="D383">
            <v>28384211000</v>
          </cell>
          <cell r="E383">
            <v>85105942000</v>
          </cell>
          <cell r="F383">
            <v>1785490000</v>
          </cell>
          <cell r="G383">
            <v>449846000</v>
          </cell>
          <cell r="H383">
            <v>145511000</v>
          </cell>
          <cell r="I383">
            <v>4342000</v>
          </cell>
          <cell r="J383">
            <v>2530213000</v>
          </cell>
          <cell r="K383">
            <v>382692000</v>
          </cell>
          <cell r="L383">
            <v>19054000</v>
          </cell>
          <cell r="M383">
            <v>58749000</v>
          </cell>
          <cell r="N383">
            <v>62624000</v>
          </cell>
        </row>
        <row r="384">
          <cell r="A384">
            <v>45491</v>
          </cell>
          <cell r="B384">
            <v>18486216000</v>
          </cell>
          <cell r="C384">
            <v>384522000</v>
          </cell>
          <cell r="D384">
            <v>33261440000</v>
          </cell>
          <cell r="E384">
            <v>25511645000</v>
          </cell>
          <cell r="F384">
            <v>4056772000</v>
          </cell>
          <cell r="G384">
            <v>641836000</v>
          </cell>
          <cell r="H384">
            <v>21966000</v>
          </cell>
          <cell r="I384">
            <v>43415000</v>
          </cell>
          <cell r="J384">
            <v>1295534000</v>
          </cell>
          <cell r="K384">
            <v>2504000</v>
          </cell>
          <cell r="M384">
            <v>1377000</v>
          </cell>
          <cell r="N384">
            <v>60148000</v>
          </cell>
          <cell r="P384">
            <v>576600000</v>
          </cell>
        </row>
        <row r="385">
          <cell r="A385">
            <v>45492</v>
          </cell>
          <cell r="B385">
            <v>19685222000</v>
          </cell>
          <cell r="C385">
            <v>191345000</v>
          </cell>
          <cell r="D385">
            <v>12372214000</v>
          </cell>
          <cell r="E385">
            <v>33892384000</v>
          </cell>
          <cell r="F385">
            <v>2741200000</v>
          </cell>
          <cell r="G385">
            <v>110336000</v>
          </cell>
          <cell r="H385">
            <v>48512000</v>
          </cell>
          <cell r="I385">
            <v>14776000</v>
          </cell>
          <cell r="J385">
            <v>681748000</v>
          </cell>
          <cell r="K385">
            <v>363372000</v>
          </cell>
          <cell r="L385">
            <v>3472000</v>
          </cell>
          <cell r="M385">
            <v>8266000</v>
          </cell>
          <cell r="N385">
            <v>72293000</v>
          </cell>
        </row>
        <row r="386">
          <cell r="A386">
            <v>45495</v>
          </cell>
          <cell r="B386">
            <v>2974102000</v>
          </cell>
          <cell r="C386">
            <v>356719000</v>
          </cell>
          <cell r="D386">
            <v>18556192000</v>
          </cell>
          <cell r="E386">
            <v>54542655000</v>
          </cell>
          <cell r="F386">
            <v>3720887000</v>
          </cell>
          <cell r="G386">
            <v>326638000</v>
          </cell>
          <cell r="H386">
            <v>241006000</v>
          </cell>
          <cell r="I386">
            <v>17342000</v>
          </cell>
          <cell r="J386">
            <v>1089021000</v>
          </cell>
          <cell r="K386">
            <v>2503000</v>
          </cell>
          <cell r="L386">
            <v>5108000</v>
          </cell>
          <cell r="M386">
            <v>23165000</v>
          </cell>
          <cell r="N386">
            <v>58812000</v>
          </cell>
          <cell r="P386">
            <v>8508000</v>
          </cell>
        </row>
        <row r="387">
          <cell r="A387">
            <v>45496</v>
          </cell>
          <cell r="B387">
            <v>9835736000</v>
          </cell>
          <cell r="C387">
            <v>402620000</v>
          </cell>
          <cell r="D387">
            <v>24965005000</v>
          </cell>
          <cell r="E387">
            <v>77594950000</v>
          </cell>
          <cell r="F387">
            <v>2195795000</v>
          </cell>
          <cell r="G387">
            <v>379175000</v>
          </cell>
          <cell r="H387">
            <v>16933000</v>
          </cell>
          <cell r="I387">
            <v>12933000</v>
          </cell>
          <cell r="J387">
            <v>629459000</v>
          </cell>
          <cell r="K387">
            <v>2475000</v>
          </cell>
          <cell r="L387">
            <v>25220000</v>
          </cell>
          <cell r="M387">
            <v>813040000</v>
          </cell>
          <cell r="N387">
            <v>89197000</v>
          </cell>
          <cell r="P387">
            <v>199114000</v>
          </cell>
        </row>
        <row r="388">
          <cell r="A388">
            <v>45497</v>
          </cell>
          <cell r="B388">
            <v>6254621000</v>
          </cell>
          <cell r="C388">
            <v>324448000</v>
          </cell>
          <cell r="D388">
            <v>10770617000</v>
          </cell>
          <cell r="E388">
            <v>13544779000</v>
          </cell>
          <cell r="F388">
            <v>7085220000</v>
          </cell>
          <cell r="G388">
            <v>973250000</v>
          </cell>
          <cell r="H388">
            <v>533626000</v>
          </cell>
          <cell r="I388">
            <v>852000</v>
          </cell>
          <cell r="J388">
            <v>2483398000</v>
          </cell>
          <cell r="K388">
            <v>3657000</v>
          </cell>
          <cell r="M388">
            <v>2291497000</v>
          </cell>
          <cell r="N388">
            <v>51513000</v>
          </cell>
        </row>
        <row r="389">
          <cell r="A389">
            <v>45498</v>
          </cell>
          <cell r="B389">
            <v>16215947000</v>
          </cell>
          <cell r="C389">
            <v>651031000</v>
          </cell>
          <cell r="D389">
            <v>13084810000</v>
          </cell>
          <cell r="E389">
            <v>16198485000</v>
          </cell>
          <cell r="F389">
            <v>1923748000</v>
          </cell>
          <cell r="G389">
            <v>142761000</v>
          </cell>
          <cell r="H389">
            <v>264261000</v>
          </cell>
          <cell r="I389">
            <v>12783000</v>
          </cell>
          <cell r="J389">
            <v>145162000</v>
          </cell>
          <cell r="K389">
            <v>7263000</v>
          </cell>
          <cell r="L389">
            <v>33606000</v>
          </cell>
          <cell r="M389">
            <v>59457000</v>
          </cell>
          <cell r="N389">
            <v>40578000</v>
          </cell>
        </row>
        <row r="390">
          <cell r="A390">
            <v>45499</v>
          </cell>
          <cell r="B390">
            <v>3102474000</v>
          </cell>
          <cell r="C390">
            <v>212057000</v>
          </cell>
          <cell r="D390">
            <v>428036000</v>
          </cell>
          <cell r="E390">
            <v>17253372000</v>
          </cell>
          <cell r="F390">
            <v>2495501000</v>
          </cell>
          <cell r="G390">
            <v>313539000</v>
          </cell>
          <cell r="H390">
            <v>27590000</v>
          </cell>
          <cell r="J390">
            <v>177973000</v>
          </cell>
          <cell r="K390">
            <v>7302000</v>
          </cell>
          <cell r="L390">
            <v>2634000</v>
          </cell>
          <cell r="M390">
            <v>9560000</v>
          </cell>
          <cell r="N390">
            <v>58826000</v>
          </cell>
        </row>
        <row r="391">
          <cell r="A391">
            <v>45502</v>
          </cell>
          <cell r="B391">
            <v>2191698000</v>
          </cell>
          <cell r="C391">
            <v>160551000</v>
          </cell>
          <cell r="D391">
            <v>3267309000</v>
          </cell>
          <cell r="E391">
            <v>27609198000</v>
          </cell>
          <cell r="F391">
            <v>937331000</v>
          </cell>
          <cell r="G391">
            <v>440484000</v>
          </cell>
          <cell r="H391">
            <v>35552000</v>
          </cell>
          <cell r="I391">
            <v>18904000</v>
          </cell>
          <cell r="J391">
            <v>115000000</v>
          </cell>
          <cell r="L391">
            <v>1789000</v>
          </cell>
          <cell r="M391">
            <v>2757000</v>
          </cell>
          <cell r="N391">
            <v>62453000</v>
          </cell>
        </row>
        <row r="392">
          <cell r="A392">
            <v>45503</v>
          </cell>
          <cell r="B392">
            <v>7021413000</v>
          </cell>
          <cell r="C392">
            <v>269704000</v>
          </cell>
          <cell r="D392">
            <v>250510000</v>
          </cell>
          <cell r="E392">
            <v>42574688000</v>
          </cell>
          <cell r="F392">
            <v>1303357000</v>
          </cell>
          <cell r="G392">
            <v>486504000</v>
          </cell>
          <cell r="H392">
            <v>173972000</v>
          </cell>
          <cell r="I392">
            <v>6014000</v>
          </cell>
          <cell r="J392">
            <v>195812000</v>
          </cell>
          <cell r="K392">
            <v>1217000</v>
          </cell>
          <cell r="L392">
            <v>1729000</v>
          </cell>
          <cell r="M392">
            <v>13720000</v>
          </cell>
          <cell r="N392">
            <v>53870000</v>
          </cell>
          <cell r="P392">
            <v>6150000</v>
          </cell>
        </row>
        <row r="393">
          <cell r="A393">
            <v>45504</v>
          </cell>
          <cell r="B393">
            <v>1708659000</v>
          </cell>
          <cell r="C393">
            <v>254959000</v>
          </cell>
          <cell r="D393">
            <v>216433000</v>
          </cell>
          <cell r="E393">
            <v>11242487000</v>
          </cell>
          <cell r="F393">
            <v>948598000</v>
          </cell>
          <cell r="G393">
            <v>301533000</v>
          </cell>
          <cell r="H393">
            <v>31184000</v>
          </cell>
          <cell r="I393">
            <v>13853000</v>
          </cell>
          <cell r="J393">
            <v>308347000</v>
          </cell>
          <cell r="K393">
            <v>4904000</v>
          </cell>
          <cell r="L393">
            <v>6844000</v>
          </cell>
          <cell r="M393">
            <v>52319000</v>
          </cell>
          <cell r="N393">
            <v>59910000</v>
          </cell>
          <cell r="P393">
            <v>60172000</v>
          </cell>
        </row>
        <row r="394">
          <cell r="A394">
            <v>45505</v>
          </cell>
          <cell r="B394">
            <v>9124291000</v>
          </cell>
          <cell r="C394">
            <v>514505000</v>
          </cell>
          <cell r="D394">
            <v>41441109000</v>
          </cell>
          <cell r="E394">
            <v>55253629000</v>
          </cell>
          <cell r="F394">
            <v>4383234000</v>
          </cell>
          <cell r="G394">
            <v>260351000</v>
          </cell>
          <cell r="H394">
            <v>80094000</v>
          </cell>
          <cell r="I394">
            <v>14615000</v>
          </cell>
          <cell r="J394">
            <v>652886000</v>
          </cell>
          <cell r="K394">
            <v>7268000</v>
          </cell>
          <cell r="L394">
            <v>3458000</v>
          </cell>
          <cell r="M394">
            <v>1364000</v>
          </cell>
          <cell r="N394">
            <v>65938000</v>
          </cell>
        </row>
        <row r="395">
          <cell r="A395">
            <v>45506</v>
          </cell>
          <cell r="B395">
            <v>13280606000</v>
          </cell>
          <cell r="C395">
            <v>744365000</v>
          </cell>
          <cell r="D395">
            <v>3203790000</v>
          </cell>
          <cell r="E395">
            <v>21218235000</v>
          </cell>
          <cell r="F395">
            <v>6068634000</v>
          </cell>
          <cell r="G395">
            <v>454304000</v>
          </cell>
          <cell r="H395">
            <v>578343000</v>
          </cell>
          <cell r="I395">
            <v>182912000</v>
          </cell>
          <cell r="J395">
            <v>539910000</v>
          </cell>
          <cell r="K395">
            <v>7193000</v>
          </cell>
          <cell r="L395">
            <v>7947000</v>
          </cell>
          <cell r="M395">
            <v>33383000</v>
          </cell>
          <cell r="N395">
            <v>89622000</v>
          </cell>
          <cell r="P395">
            <v>4770000</v>
          </cell>
        </row>
        <row r="396">
          <cell r="A396">
            <v>45509</v>
          </cell>
          <cell r="B396">
            <v>53698376000</v>
          </cell>
          <cell r="C396">
            <v>1108398000</v>
          </cell>
          <cell r="D396">
            <v>6778695000</v>
          </cell>
          <cell r="E396">
            <v>44493490000</v>
          </cell>
          <cell r="F396">
            <v>7051697000</v>
          </cell>
          <cell r="G396">
            <v>1153250000</v>
          </cell>
          <cell r="H396">
            <v>65878000</v>
          </cell>
          <cell r="I396">
            <v>71453000</v>
          </cell>
          <cell r="J396">
            <v>1672505000</v>
          </cell>
          <cell r="K396">
            <v>468567000</v>
          </cell>
          <cell r="L396">
            <v>1683000</v>
          </cell>
          <cell r="M396">
            <v>74813000</v>
          </cell>
          <cell r="N396">
            <v>61310000</v>
          </cell>
          <cell r="P396">
            <v>49444000</v>
          </cell>
        </row>
        <row r="397">
          <cell r="A397">
            <v>45510</v>
          </cell>
          <cell r="B397">
            <v>13518678000</v>
          </cell>
          <cell r="C397">
            <v>411126000</v>
          </cell>
          <cell r="D397">
            <v>5872383000</v>
          </cell>
          <cell r="E397">
            <v>20272090000</v>
          </cell>
          <cell r="F397">
            <v>4008281000</v>
          </cell>
          <cell r="G397">
            <v>710687000</v>
          </cell>
          <cell r="H397">
            <v>163295000</v>
          </cell>
          <cell r="I397">
            <v>28228000</v>
          </cell>
          <cell r="J397">
            <v>1758162000</v>
          </cell>
          <cell r="K397">
            <v>236991000</v>
          </cell>
          <cell r="L397">
            <v>11684000</v>
          </cell>
          <cell r="M397">
            <v>35589000</v>
          </cell>
          <cell r="N397">
            <v>62860000</v>
          </cell>
        </row>
        <row r="398">
          <cell r="A398">
            <v>45511</v>
          </cell>
          <cell r="B398">
            <v>47671566000</v>
          </cell>
          <cell r="C398">
            <v>225606000</v>
          </cell>
          <cell r="D398">
            <v>9708732000</v>
          </cell>
          <cell r="E398">
            <v>30694371000</v>
          </cell>
          <cell r="F398">
            <v>2872082000</v>
          </cell>
          <cell r="G398">
            <v>478854000</v>
          </cell>
          <cell r="H398">
            <v>223046000</v>
          </cell>
          <cell r="I398">
            <v>2518000</v>
          </cell>
          <cell r="J398">
            <v>246219000</v>
          </cell>
          <cell r="K398">
            <v>1181000</v>
          </cell>
          <cell r="L398">
            <v>8610000</v>
          </cell>
          <cell r="M398">
            <v>82198000</v>
          </cell>
          <cell r="N398">
            <v>64571000</v>
          </cell>
          <cell r="P398">
            <v>177000000</v>
          </cell>
        </row>
        <row r="399">
          <cell r="A399">
            <v>45512</v>
          </cell>
          <cell r="B399">
            <v>6516517000</v>
          </cell>
          <cell r="C399">
            <v>274420000</v>
          </cell>
          <cell r="D399">
            <v>2193823000</v>
          </cell>
          <cell r="E399">
            <v>57826229000</v>
          </cell>
          <cell r="F399">
            <v>1052767000</v>
          </cell>
          <cell r="G399">
            <v>253859000</v>
          </cell>
          <cell r="H399">
            <v>95771000</v>
          </cell>
          <cell r="I399">
            <v>8391000</v>
          </cell>
          <cell r="J399">
            <v>149037000</v>
          </cell>
          <cell r="K399">
            <v>4701000</v>
          </cell>
          <cell r="L399">
            <v>42189000</v>
          </cell>
          <cell r="M399">
            <v>23545000</v>
          </cell>
          <cell r="N399">
            <v>70419000</v>
          </cell>
        </row>
        <row r="400">
          <cell r="A400">
            <v>45513</v>
          </cell>
          <cell r="B400">
            <v>6488964000</v>
          </cell>
          <cell r="C400">
            <v>671002000</v>
          </cell>
          <cell r="D400">
            <v>9034111000</v>
          </cell>
          <cell r="E400">
            <v>25530377000</v>
          </cell>
          <cell r="F400">
            <v>1034517000</v>
          </cell>
          <cell r="G400">
            <v>108041000</v>
          </cell>
          <cell r="H400">
            <v>41953000</v>
          </cell>
          <cell r="I400">
            <v>469756000</v>
          </cell>
          <cell r="J400">
            <v>89858000</v>
          </cell>
          <cell r="K400">
            <v>588193000</v>
          </cell>
          <cell r="L400">
            <v>861000</v>
          </cell>
          <cell r="M400">
            <v>143380000</v>
          </cell>
          <cell r="N400">
            <v>58166000</v>
          </cell>
        </row>
        <row r="401">
          <cell r="A401">
            <v>45516</v>
          </cell>
          <cell r="B401">
            <v>6251331000</v>
          </cell>
          <cell r="C401">
            <v>162639000</v>
          </cell>
          <cell r="D401">
            <v>230063000</v>
          </cell>
          <cell r="E401">
            <v>9871368000</v>
          </cell>
          <cell r="F401">
            <v>1435289000</v>
          </cell>
          <cell r="G401">
            <v>73888000</v>
          </cell>
          <cell r="H401">
            <v>209583000</v>
          </cell>
          <cell r="I401">
            <v>10123000</v>
          </cell>
          <cell r="J401">
            <v>347144000</v>
          </cell>
          <cell r="K401">
            <v>1204000</v>
          </cell>
          <cell r="M401">
            <v>2683000</v>
          </cell>
          <cell r="N401">
            <v>68349000</v>
          </cell>
        </row>
        <row r="402">
          <cell r="A402">
            <v>45517</v>
          </cell>
          <cell r="B402">
            <v>3523295000</v>
          </cell>
          <cell r="C402">
            <v>119423000</v>
          </cell>
          <cell r="D402">
            <v>20026248000</v>
          </cell>
          <cell r="E402">
            <v>37201166000</v>
          </cell>
          <cell r="F402">
            <v>673278000</v>
          </cell>
          <cell r="G402">
            <v>99396000</v>
          </cell>
          <cell r="H402">
            <v>170802000</v>
          </cell>
          <cell r="I402">
            <v>256886000</v>
          </cell>
          <cell r="J402">
            <v>203124000</v>
          </cell>
          <cell r="K402">
            <v>1204000</v>
          </cell>
          <cell r="M402">
            <v>4032000</v>
          </cell>
          <cell r="N402">
            <v>61264000</v>
          </cell>
          <cell r="P402">
            <v>1202000</v>
          </cell>
        </row>
        <row r="403">
          <cell r="A403">
            <v>45518</v>
          </cell>
          <cell r="B403">
            <v>2830862000</v>
          </cell>
          <cell r="C403">
            <v>526079000</v>
          </cell>
          <cell r="D403">
            <v>596350000</v>
          </cell>
          <cell r="E403">
            <v>25089406000</v>
          </cell>
          <cell r="F403">
            <v>908979000</v>
          </cell>
          <cell r="G403">
            <v>156316000</v>
          </cell>
          <cell r="H403">
            <v>12202000</v>
          </cell>
          <cell r="I403">
            <v>5097000</v>
          </cell>
          <cell r="J403">
            <v>186752000</v>
          </cell>
          <cell r="M403">
            <v>2688000</v>
          </cell>
          <cell r="N403">
            <v>62181000</v>
          </cell>
          <cell r="P403">
            <v>1200000</v>
          </cell>
        </row>
        <row r="404">
          <cell r="A404">
            <v>45519</v>
          </cell>
          <cell r="B404">
            <v>8528486000</v>
          </cell>
          <cell r="C404">
            <v>111853000</v>
          </cell>
          <cell r="D404">
            <v>1173958000</v>
          </cell>
          <cell r="E404">
            <v>29578257000</v>
          </cell>
          <cell r="F404">
            <v>802844000</v>
          </cell>
          <cell r="G404">
            <v>101040000</v>
          </cell>
          <cell r="H404">
            <v>231744000</v>
          </cell>
          <cell r="I404">
            <v>11874000</v>
          </cell>
          <cell r="J404">
            <v>283857000</v>
          </cell>
          <cell r="L404">
            <v>840000</v>
          </cell>
          <cell r="M404">
            <v>14690000</v>
          </cell>
          <cell r="N404">
            <v>53838000</v>
          </cell>
        </row>
        <row r="405">
          <cell r="A405">
            <v>45520</v>
          </cell>
          <cell r="B405">
            <v>20859495000</v>
          </cell>
          <cell r="C405">
            <v>361971000</v>
          </cell>
          <cell r="D405">
            <v>15946198000</v>
          </cell>
          <cell r="E405">
            <v>57487127000</v>
          </cell>
          <cell r="F405">
            <v>2090661000</v>
          </cell>
          <cell r="G405">
            <v>318076000</v>
          </cell>
          <cell r="H405">
            <v>223518000</v>
          </cell>
          <cell r="I405">
            <v>176839000</v>
          </cell>
          <cell r="J405">
            <v>184272000</v>
          </cell>
          <cell r="K405">
            <v>2420000</v>
          </cell>
          <cell r="L405">
            <v>1700000</v>
          </cell>
          <cell r="M405">
            <v>37744000</v>
          </cell>
          <cell r="N405">
            <v>69693000</v>
          </cell>
        </row>
        <row r="406">
          <cell r="A406">
            <v>45523</v>
          </cell>
          <cell r="B406">
            <v>7515613000</v>
          </cell>
          <cell r="C406">
            <v>213442000</v>
          </cell>
          <cell r="D406">
            <v>21056305000</v>
          </cell>
          <cell r="E406">
            <v>32058167000</v>
          </cell>
          <cell r="F406">
            <v>1386375000</v>
          </cell>
          <cell r="G406">
            <v>125419000</v>
          </cell>
          <cell r="H406">
            <v>216386000</v>
          </cell>
          <cell r="I406">
            <v>45013000</v>
          </cell>
          <cell r="J406">
            <v>173972000</v>
          </cell>
          <cell r="K406">
            <v>65573000</v>
          </cell>
          <cell r="L406">
            <v>4212000</v>
          </cell>
          <cell r="M406">
            <v>91320000</v>
          </cell>
          <cell r="N406">
            <v>64154000</v>
          </cell>
        </row>
        <row r="407">
          <cell r="A407">
            <v>45524</v>
          </cell>
          <cell r="B407">
            <v>17386134000</v>
          </cell>
          <cell r="C407">
            <v>218649000</v>
          </cell>
          <cell r="D407">
            <v>15269723000</v>
          </cell>
          <cell r="E407">
            <v>20379863000</v>
          </cell>
          <cell r="F407">
            <v>3222756000</v>
          </cell>
          <cell r="G407">
            <v>2469145000</v>
          </cell>
          <cell r="H407">
            <v>92359000</v>
          </cell>
          <cell r="I407">
            <v>20827000</v>
          </cell>
          <cell r="J407">
            <v>629435000</v>
          </cell>
          <cell r="K407">
            <v>14740000</v>
          </cell>
          <cell r="L407">
            <v>26100000</v>
          </cell>
          <cell r="M407">
            <v>9795000</v>
          </cell>
          <cell r="N407">
            <v>61862000</v>
          </cell>
        </row>
        <row r="408">
          <cell r="A408">
            <v>45525</v>
          </cell>
          <cell r="B408">
            <v>23049599000</v>
          </cell>
          <cell r="C408">
            <v>203854000</v>
          </cell>
          <cell r="D408">
            <v>11919315000</v>
          </cell>
          <cell r="E408">
            <v>50135223000</v>
          </cell>
          <cell r="F408">
            <v>2718895000</v>
          </cell>
          <cell r="G408">
            <v>518474000</v>
          </cell>
          <cell r="H408">
            <v>78563000</v>
          </cell>
          <cell r="I408">
            <v>40764000</v>
          </cell>
          <cell r="J408">
            <v>164057000</v>
          </cell>
          <cell r="K408">
            <v>3716000</v>
          </cell>
          <cell r="L408">
            <v>46980000</v>
          </cell>
          <cell r="M408">
            <v>8480000</v>
          </cell>
          <cell r="N408">
            <v>49440000</v>
          </cell>
          <cell r="P408">
            <v>1246000</v>
          </cell>
        </row>
        <row r="409">
          <cell r="A409">
            <v>45526</v>
          </cell>
          <cell r="B409">
            <v>9054029000</v>
          </cell>
          <cell r="C409">
            <v>67118000</v>
          </cell>
          <cell r="D409">
            <v>9030730000</v>
          </cell>
          <cell r="E409">
            <v>25758391000</v>
          </cell>
          <cell r="F409">
            <v>1666986000</v>
          </cell>
          <cell r="G409">
            <v>240686000</v>
          </cell>
          <cell r="H409">
            <v>120096000</v>
          </cell>
          <cell r="I409">
            <v>1155802000</v>
          </cell>
          <cell r="J409">
            <v>255544000</v>
          </cell>
          <cell r="L409">
            <v>1740000</v>
          </cell>
          <cell r="M409">
            <v>15527000</v>
          </cell>
          <cell r="N409">
            <v>70676000</v>
          </cell>
          <cell r="P409">
            <v>391710000</v>
          </cell>
        </row>
        <row r="410">
          <cell r="A410">
            <v>45527</v>
          </cell>
          <cell r="B410">
            <v>3356487000</v>
          </cell>
          <cell r="C410">
            <v>470875000</v>
          </cell>
          <cell r="D410">
            <v>3985124000</v>
          </cell>
          <cell r="E410">
            <v>37133707000</v>
          </cell>
          <cell r="F410">
            <v>1282465000</v>
          </cell>
          <cell r="G410">
            <v>8330970000</v>
          </cell>
          <cell r="H410">
            <v>339382000</v>
          </cell>
          <cell r="I410">
            <v>53373000</v>
          </cell>
          <cell r="J410">
            <v>351443000</v>
          </cell>
          <cell r="M410">
            <v>29665000</v>
          </cell>
          <cell r="N410">
            <v>62498000</v>
          </cell>
          <cell r="P410">
            <v>20140000</v>
          </cell>
        </row>
        <row r="411">
          <cell r="A411">
            <v>45530</v>
          </cell>
          <cell r="B411">
            <v>4352424000</v>
          </cell>
          <cell r="C411">
            <v>108947000</v>
          </cell>
          <cell r="D411">
            <v>4263210000</v>
          </cell>
          <cell r="E411">
            <v>44612759000</v>
          </cell>
          <cell r="F411">
            <v>1121882000</v>
          </cell>
          <cell r="G411">
            <v>333191000</v>
          </cell>
          <cell r="H411">
            <v>438096000</v>
          </cell>
          <cell r="I411">
            <v>64110000</v>
          </cell>
          <cell r="J411">
            <v>117686000</v>
          </cell>
          <cell r="K411">
            <v>41360000</v>
          </cell>
          <cell r="L411">
            <v>871745000</v>
          </cell>
          <cell r="M411">
            <v>155769000</v>
          </cell>
          <cell r="N411">
            <v>73547000</v>
          </cell>
          <cell r="P411">
            <v>736614000</v>
          </cell>
        </row>
        <row r="412">
          <cell r="A412">
            <v>45531</v>
          </cell>
          <cell r="B412">
            <v>2989282000</v>
          </cell>
          <cell r="C412">
            <v>233796000</v>
          </cell>
          <cell r="D412">
            <v>842704000</v>
          </cell>
          <cell r="E412">
            <v>24533718000</v>
          </cell>
          <cell r="F412">
            <v>1565999000</v>
          </cell>
          <cell r="G412">
            <v>366982000</v>
          </cell>
          <cell r="H412">
            <v>275441000</v>
          </cell>
          <cell r="I412">
            <v>2193842000</v>
          </cell>
          <cell r="J412">
            <v>213007000</v>
          </cell>
          <cell r="K412">
            <v>3747000</v>
          </cell>
          <cell r="M412">
            <v>2801000</v>
          </cell>
          <cell r="N412">
            <v>61722000</v>
          </cell>
          <cell r="P412">
            <v>435664000</v>
          </cell>
        </row>
        <row r="413">
          <cell r="A413">
            <v>45532</v>
          </cell>
          <cell r="B413">
            <v>3904654000</v>
          </cell>
          <cell r="C413">
            <v>207773000</v>
          </cell>
          <cell r="D413">
            <v>24530736000</v>
          </cell>
          <cell r="E413">
            <v>9178071000</v>
          </cell>
          <cell r="F413">
            <v>3866600000</v>
          </cell>
          <cell r="G413">
            <v>8498865000</v>
          </cell>
          <cell r="H413">
            <v>169622000</v>
          </cell>
          <cell r="I413">
            <v>86352000</v>
          </cell>
          <cell r="J413">
            <v>97326000</v>
          </cell>
          <cell r="K413">
            <v>7507000</v>
          </cell>
          <cell r="L413">
            <v>51330000</v>
          </cell>
          <cell r="M413">
            <v>21089000</v>
          </cell>
          <cell r="N413">
            <v>86272000</v>
          </cell>
          <cell r="P413">
            <v>1261000</v>
          </cell>
        </row>
        <row r="414">
          <cell r="A414">
            <v>45533</v>
          </cell>
          <cell r="B414">
            <v>4341006000</v>
          </cell>
          <cell r="C414">
            <v>210314000</v>
          </cell>
          <cell r="D414">
            <v>39428367000</v>
          </cell>
          <cell r="E414">
            <v>9486160000</v>
          </cell>
          <cell r="F414">
            <v>4019638000</v>
          </cell>
          <cell r="G414">
            <v>270606000</v>
          </cell>
          <cell r="H414">
            <v>130610000</v>
          </cell>
          <cell r="I414">
            <v>20424000</v>
          </cell>
          <cell r="J414">
            <v>1332234000</v>
          </cell>
          <cell r="K414">
            <v>10098000</v>
          </cell>
          <cell r="L414">
            <v>77430000</v>
          </cell>
          <cell r="M414">
            <v>50273000</v>
          </cell>
          <cell r="N414">
            <v>60441000</v>
          </cell>
        </row>
        <row r="415">
          <cell r="A415">
            <v>45534</v>
          </cell>
          <cell r="B415">
            <v>3657371000</v>
          </cell>
          <cell r="C415">
            <v>314493000</v>
          </cell>
          <cell r="D415">
            <v>12068424000</v>
          </cell>
          <cell r="E415">
            <v>51003163000</v>
          </cell>
          <cell r="F415">
            <v>2890230000</v>
          </cell>
          <cell r="G415">
            <v>97531000</v>
          </cell>
          <cell r="H415">
            <v>259063000</v>
          </cell>
          <cell r="I415">
            <v>91468000</v>
          </cell>
          <cell r="J415">
            <v>34999000</v>
          </cell>
          <cell r="K415">
            <v>37187000</v>
          </cell>
          <cell r="L415">
            <v>39110000</v>
          </cell>
          <cell r="M415">
            <v>416620000</v>
          </cell>
          <cell r="N415">
            <v>34460000</v>
          </cell>
          <cell r="P415">
            <v>1264000</v>
          </cell>
        </row>
      </sheetData>
      <sheetData sheetId="3">
        <row r="1">
          <cell r="A1" t="str">
            <v>Date</v>
          </cell>
          <cell r="B1" t="str">
            <v>E1VFVN30</v>
          </cell>
          <cell r="C1" t="str">
            <v>FUEDCMID</v>
          </cell>
          <cell r="D1" t="str">
            <v>FUEMAV30</v>
          </cell>
          <cell r="E1" t="str">
            <v>FUESSV30</v>
          </cell>
          <cell r="F1" t="str">
            <v>FUESSV50</v>
          </cell>
          <cell r="G1" t="str">
            <v>FUESSVFL</v>
          </cell>
          <cell r="H1" t="str">
            <v>FUEVFVND</v>
          </cell>
          <cell r="I1" t="str">
            <v>FUEKIV30</v>
          </cell>
          <cell r="J1" t="str">
            <v>FUEMAVND</v>
          </cell>
          <cell r="K1" t="str">
            <v>FUEKIVND</v>
          </cell>
          <cell r="L1" t="str">
            <v>FUEVN100</v>
          </cell>
          <cell r="M1" t="str">
            <v>FUEKIVFS</v>
          </cell>
          <cell r="N1" t="str">
            <v>FUEIP100</v>
          </cell>
          <cell r="O1" t="str">
            <v>FUEFCV50</v>
          </cell>
          <cell r="P1" t="str">
            <v>FUEBFVND</v>
          </cell>
        </row>
        <row r="2">
          <cell r="A2">
            <v>44929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A3">
            <v>44930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A4">
            <v>44931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A5">
            <v>44932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A6">
            <v>44935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A7">
            <v>44936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A8">
            <v>44937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A9">
            <v>44938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A10">
            <v>44939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>
            <v>44942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A12">
            <v>44943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>
            <v>44944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A14">
            <v>44945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>
            <v>44953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A16">
            <v>44956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>
            <v>44957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A18">
            <v>44958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>
            <v>44959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A20">
            <v>44960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>
            <v>44963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A22">
            <v>44964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>
            <v>44965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A24">
            <v>44966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>
            <v>44967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A26">
            <v>44970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A27">
            <v>44971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>
            <v>44972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A29">
            <v>44973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A30">
            <v>44974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A31">
            <v>44977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>
            <v>44978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A33">
            <v>44979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A34">
            <v>44980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>
            <v>44981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>
            <v>44984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>
            <v>44985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A38">
            <v>44986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A39">
            <v>44987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A40">
            <v>44988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A41">
            <v>44991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A42">
            <v>44992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A43">
            <v>44993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>
            <v>44994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A45">
            <v>44995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>
            <v>44998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44999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A48">
            <v>45000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>
            <v>45001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A50">
            <v>45002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A51">
            <v>45005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A52">
            <v>45006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>
            <v>45007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A54">
            <v>45008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A55">
            <v>45009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A56">
            <v>45012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A57">
            <v>45013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A58">
            <v>45014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45015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A60">
            <v>45016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A61">
            <v>45019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A62">
            <v>45020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A63">
            <v>45021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A64">
            <v>45022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A65">
            <v>45023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A66">
            <v>45026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67">
          <cell r="A67">
            <v>45027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>
            <v>45028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A69">
            <v>45029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>
            <v>45030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>
            <v>45033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>
            <v>45034</v>
          </cell>
          <cell r="B72">
            <v>3629000000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9069000000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>
            <v>45035</v>
          </cell>
          <cell r="B73">
            <v>1815000000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4752000000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A74">
            <v>45036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4704000000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>
            <v>45037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7482200000</v>
          </cell>
          <cell r="H75">
            <v>2230000000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A76">
            <v>45040</v>
          </cell>
          <cell r="B76">
            <v>88965000000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4719000000</v>
          </cell>
          <cell r="H76">
            <v>101838350000</v>
          </cell>
          <cell r="I76">
            <v>1364000000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A77">
            <v>45041</v>
          </cell>
          <cell r="B77">
            <v>1783000000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4704000000</v>
          </cell>
          <cell r="H77">
            <v>2788896000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A78">
            <v>45042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4650000000</v>
          </cell>
          <cell r="H78">
            <v>4376000000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A79">
            <v>45043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11793000000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A80">
            <v>45044</v>
          </cell>
          <cell r="B80">
            <v>74772000000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8917000000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A81">
            <v>45050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>
            <v>45051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A83">
            <v>45054</v>
          </cell>
          <cell r="B83">
            <v>12451000000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4418000000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>
            <v>45055</v>
          </cell>
          <cell r="B84">
            <v>21432000000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17760000000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>
            <v>45056</v>
          </cell>
          <cell r="B85">
            <v>0</v>
          </cell>
          <cell r="C85">
            <v>0</v>
          </cell>
          <cell r="D85">
            <v>0</v>
          </cell>
          <cell r="E85">
            <v>1293000000</v>
          </cell>
          <cell r="F85">
            <v>0</v>
          </cell>
          <cell r="G85">
            <v>0</v>
          </cell>
          <cell r="H85">
            <v>39928000000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>
            <v>45057</v>
          </cell>
          <cell r="B86">
            <v>3602000000</v>
          </cell>
          <cell r="C86">
            <v>0</v>
          </cell>
          <cell r="D86">
            <v>0</v>
          </cell>
          <cell r="E86">
            <v>686880000</v>
          </cell>
          <cell r="F86">
            <v>0</v>
          </cell>
          <cell r="G86">
            <v>8025000000</v>
          </cell>
          <cell r="H86">
            <v>0</v>
          </cell>
          <cell r="I86">
            <v>3440000000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>
            <v>45058</v>
          </cell>
          <cell r="B87">
            <v>45058000000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2223000000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A88">
            <v>45061</v>
          </cell>
          <cell r="B88">
            <v>35479800000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11723824000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>
            <v>45062</v>
          </cell>
          <cell r="B89">
            <v>9128000000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2243000000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>
            <v>45063</v>
          </cell>
          <cell r="B90">
            <v>16439000000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6727000000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A91">
            <v>45064</v>
          </cell>
          <cell r="B91">
            <v>20090000000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8905000000</v>
          </cell>
          <cell r="I91">
            <v>2085000000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A92">
            <v>45065</v>
          </cell>
          <cell r="B92">
            <v>63455000000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9696000000</v>
          </cell>
          <cell r="H92">
            <v>13353000000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A93">
            <v>45068</v>
          </cell>
          <cell r="B93">
            <v>36495000000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6552000000</v>
          </cell>
          <cell r="H93">
            <v>11199000000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>
            <v>45069</v>
          </cell>
          <cell r="B94">
            <v>25473000000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>
            <v>45070</v>
          </cell>
          <cell r="B95">
            <v>3632000000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8956000000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>
            <v>45071</v>
          </cell>
          <cell r="B96">
            <v>1809000000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33330000000</v>
          </cell>
          <cell r="I96">
            <v>6919000000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A97">
            <v>45072</v>
          </cell>
          <cell r="B97">
            <v>7238000000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24499000000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A98">
            <v>45075</v>
          </cell>
          <cell r="B98">
            <v>12721000000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13443000000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A99">
            <v>45076</v>
          </cell>
          <cell r="B99">
            <v>9144000000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63083000000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>
            <v>45077</v>
          </cell>
          <cell r="B100">
            <v>5470000000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29270000000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>
            <v>45078</v>
          </cell>
          <cell r="B101">
            <v>3641000000</v>
          </cell>
          <cell r="C101">
            <v>2884200000</v>
          </cell>
          <cell r="D101">
            <v>0</v>
          </cell>
          <cell r="E101">
            <v>0</v>
          </cell>
          <cell r="F101">
            <v>0</v>
          </cell>
          <cell r="G101">
            <v>1318400000</v>
          </cell>
          <cell r="H101">
            <v>22538000000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>
            <v>45079</v>
          </cell>
          <cell r="B102">
            <v>20431000000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1655000000</v>
          </cell>
          <cell r="H102">
            <v>16150000000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1751400000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>
            <v>45082</v>
          </cell>
          <cell r="B103">
            <v>11226000000</v>
          </cell>
          <cell r="C103">
            <v>1879500000</v>
          </cell>
          <cell r="D103">
            <v>0</v>
          </cell>
          <cell r="E103">
            <v>0</v>
          </cell>
          <cell r="F103">
            <v>0</v>
          </cell>
          <cell r="G103">
            <v>13933600000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A104">
            <v>45083</v>
          </cell>
          <cell r="B104">
            <v>11241000000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42721450000</v>
          </cell>
          <cell r="H104">
            <v>0</v>
          </cell>
          <cell r="I104">
            <v>180250000</v>
          </cell>
          <cell r="J104">
            <v>0</v>
          </cell>
          <cell r="K104">
            <v>0</v>
          </cell>
          <cell r="L104">
            <v>282400000</v>
          </cell>
          <cell r="M104">
            <v>248000000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>
            <v>45084</v>
          </cell>
          <cell r="B105">
            <v>17020000000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4330000000</v>
          </cell>
          <cell r="H105">
            <v>4692000000</v>
          </cell>
          <cell r="I105">
            <v>2169000000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>
            <v>45085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6441000000</v>
          </cell>
          <cell r="H106">
            <v>51313000000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>
            <v>45086</v>
          </cell>
          <cell r="B107">
            <v>24391000000</v>
          </cell>
          <cell r="C107">
            <v>1339500000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9280000000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>
            <v>45089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>
            <v>45090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>
            <v>45091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>
            <v>45092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A112">
            <v>45093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A113">
            <v>45096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A114">
            <v>45097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A115">
            <v>45098</v>
          </cell>
          <cell r="B115">
            <v>17068000000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3325000000</v>
          </cell>
          <cell r="H115">
            <v>26472000000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796000000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>
            <v>45099</v>
          </cell>
          <cell r="B116">
            <v>0</v>
          </cell>
          <cell r="C116">
            <v>3055800000</v>
          </cell>
          <cell r="D116">
            <v>0</v>
          </cell>
          <cell r="E116">
            <v>0</v>
          </cell>
          <cell r="F116">
            <v>0</v>
          </cell>
          <cell r="G116">
            <v>6351400000</v>
          </cell>
          <cell r="H116">
            <v>17634200000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1007000000</v>
          </cell>
          <cell r="N116">
            <v>0</v>
          </cell>
          <cell r="O116">
            <v>0</v>
          </cell>
          <cell r="P116">
            <v>0</v>
          </cell>
        </row>
        <row r="117">
          <cell r="A117">
            <v>45100</v>
          </cell>
          <cell r="B117">
            <v>9662000000</v>
          </cell>
          <cell r="C117">
            <v>0</v>
          </cell>
          <cell r="D117">
            <v>0</v>
          </cell>
          <cell r="E117">
            <v>276200000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>
            <v>45103</v>
          </cell>
          <cell r="B118">
            <v>36674000000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20767410000</v>
          </cell>
          <cell r="H118">
            <v>7183000000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>
            <v>45104</v>
          </cell>
          <cell r="B119">
            <v>29084000000</v>
          </cell>
          <cell r="C119">
            <v>0</v>
          </cell>
          <cell r="D119">
            <v>0</v>
          </cell>
          <cell r="E119">
            <v>275600000</v>
          </cell>
          <cell r="F119">
            <v>0</v>
          </cell>
          <cell r="G119">
            <v>0</v>
          </cell>
          <cell r="H119">
            <v>2406000000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20220000000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>
            <v>45105</v>
          </cell>
          <cell r="B120">
            <v>56447000000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45495000000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>
            <v>45106</v>
          </cell>
          <cell r="B121">
            <v>35009000000</v>
          </cell>
          <cell r="C121">
            <v>0</v>
          </cell>
          <cell r="D121">
            <v>4002000000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995000000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>
            <v>45107</v>
          </cell>
          <cell r="B122">
            <v>11581000000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>
            <v>45110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>
            <v>45111</v>
          </cell>
          <cell r="B124">
            <v>5781000000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>
            <v>45112</v>
          </cell>
          <cell r="B125">
            <v>7772000000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809600000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>
            <v>45113</v>
          </cell>
          <cell r="B126">
            <v>11611000000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4644360000</v>
          </cell>
          <cell r="H126">
            <v>33428000000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A127">
            <v>45114</v>
          </cell>
          <cell r="B127">
            <v>26938000000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4746000000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A128">
            <v>45117</v>
          </cell>
          <cell r="B128">
            <v>15230600000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18216000000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</row>
        <row r="129">
          <cell r="A129">
            <v>45118</v>
          </cell>
          <cell r="B129">
            <v>0</v>
          </cell>
          <cell r="C129">
            <v>0</v>
          </cell>
          <cell r="D129">
            <v>0</v>
          </cell>
          <cell r="E129">
            <v>283000000</v>
          </cell>
          <cell r="F129">
            <v>0</v>
          </cell>
          <cell r="G129">
            <v>0</v>
          </cell>
          <cell r="H129">
            <v>7360000000</v>
          </cell>
          <cell r="I129">
            <v>10542000000</v>
          </cell>
          <cell r="J129">
            <v>0</v>
          </cell>
          <cell r="K129">
            <v>0</v>
          </cell>
          <cell r="L129">
            <v>0</v>
          </cell>
          <cell r="M129">
            <v>15345000000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>
            <v>45119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>
            <v>45120</v>
          </cell>
          <cell r="B131">
            <v>3944000000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30517600000</v>
          </cell>
          <cell r="K131">
            <v>0</v>
          </cell>
          <cell r="L131">
            <v>0</v>
          </cell>
          <cell r="M131">
            <v>25369352000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45121</v>
          </cell>
          <cell r="B132">
            <v>3965000000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4962000000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>
            <v>45124</v>
          </cell>
          <cell r="B133">
            <v>19969000000</v>
          </cell>
          <cell r="C133">
            <v>0</v>
          </cell>
          <cell r="D133">
            <v>0</v>
          </cell>
          <cell r="E133">
            <v>275000000</v>
          </cell>
          <cell r="F133">
            <v>0</v>
          </cell>
          <cell r="G133">
            <v>0</v>
          </cell>
          <cell r="H133">
            <v>2509000000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>
            <v>45125</v>
          </cell>
          <cell r="B134">
            <v>0</v>
          </cell>
          <cell r="C134">
            <v>0</v>
          </cell>
          <cell r="D134">
            <v>0</v>
          </cell>
          <cell r="E134">
            <v>289000000</v>
          </cell>
          <cell r="F134">
            <v>0</v>
          </cell>
          <cell r="G134">
            <v>0</v>
          </cell>
          <cell r="H134">
            <v>10030000000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>
            <v>45126</v>
          </cell>
          <cell r="B135">
            <v>38085000000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45112000000</v>
          </cell>
          <cell r="I135">
            <v>5366000000</v>
          </cell>
          <cell r="J135">
            <v>14644000000</v>
          </cell>
          <cell r="K135">
            <v>0</v>
          </cell>
          <cell r="L135">
            <v>0</v>
          </cell>
          <cell r="M135">
            <v>11374000000</v>
          </cell>
          <cell r="N135">
            <v>0</v>
          </cell>
          <cell r="O135">
            <v>0</v>
          </cell>
          <cell r="P135">
            <v>0</v>
          </cell>
        </row>
        <row r="136">
          <cell r="A136">
            <v>45127</v>
          </cell>
          <cell r="B136">
            <v>5994000000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11583000000</v>
          </cell>
          <cell r="K136">
            <v>0</v>
          </cell>
          <cell r="L136">
            <v>0</v>
          </cell>
          <cell r="M136">
            <v>4136000000</v>
          </cell>
          <cell r="N136">
            <v>0</v>
          </cell>
          <cell r="O136">
            <v>0</v>
          </cell>
          <cell r="P136">
            <v>0</v>
          </cell>
        </row>
        <row r="137">
          <cell r="A137">
            <v>45128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40019100000</v>
          </cell>
          <cell r="H137">
            <v>0</v>
          </cell>
          <cell r="I137">
            <v>84480000000</v>
          </cell>
          <cell r="J137">
            <v>0</v>
          </cell>
          <cell r="K137">
            <v>0</v>
          </cell>
          <cell r="L137">
            <v>0</v>
          </cell>
          <cell r="M137">
            <v>6270000000</v>
          </cell>
          <cell r="N137">
            <v>0</v>
          </cell>
          <cell r="O137">
            <v>0</v>
          </cell>
          <cell r="P137">
            <v>0</v>
          </cell>
        </row>
        <row r="138">
          <cell r="A138">
            <v>45131</v>
          </cell>
          <cell r="B138">
            <v>10204000000</v>
          </cell>
          <cell r="C138">
            <v>0</v>
          </cell>
          <cell r="D138">
            <v>0</v>
          </cell>
          <cell r="E138">
            <v>292400000</v>
          </cell>
          <cell r="F138">
            <v>0</v>
          </cell>
          <cell r="G138">
            <v>0</v>
          </cell>
          <cell r="H138">
            <v>0</v>
          </cell>
          <cell r="I138">
            <v>85580000000</v>
          </cell>
          <cell r="J138">
            <v>0</v>
          </cell>
          <cell r="K138">
            <v>0</v>
          </cell>
          <cell r="L138">
            <v>0</v>
          </cell>
          <cell r="M138">
            <v>6312000000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>
            <v>45132</v>
          </cell>
          <cell r="B139">
            <v>6168000000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13056000000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A140">
            <v>45133</v>
          </cell>
          <cell r="B140">
            <v>2055000000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61886100000</v>
          </cell>
          <cell r="I140">
            <v>86240000000</v>
          </cell>
          <cell r="J140">
            <v>8720000000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A141">
            <v>45134</v>
          </cell>
          <cell r="B141">
            <v>20593000000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7850000000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>
            <v>45135</v>
          </cell>
          <cell r="B142">
            <v>0</v>
          </cell>
          <cell r="C142">
            <v>0</v>
          </cell>
          <cell r="D142">
            <v>0</v>
          </cell>
          <cell r="E142">
            <v>306000000</v>
          </cell>
          <cell r="F142">
            <v>0</v>
          </cell>
          <cell r="G142">
            <v>20332000000</v>
          </cell>
          <cell r="H142">
            <v>0</v>
          </cell>
          <cell r="I142">
            <v>0</v>
          </cell>
          <cell r="J142">
            <v>2466000000</v>
          </cell>
          <cell r="K142">
            <v>0</v>
          </cell>
          <cell r="L142">
            <v>0</v>
          </cell>
          <cell r="M142">
            <v>1272000000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>
            <v>45138</v>
          </cell>
          <cell r="B143">
            <v>29538000000</v>
          </cell>
          <cell r="C143">
            <v>0</v>
          </cell>
          <cell r="D143">
            <v>0</v>
          </cell>
          <cell r="E143">
            <v>283800000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>
            <v>45139</v>
          </cell>
          <cell r="B144">
            <v>51018000000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779100000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A145">
            <v>45140</v>
          </cell>
          <cell r="B145">
            <v>152903000000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>
            <v>45141</v>
          </cell>
          <cell r="B146">
            <v>29222000000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10522000000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</row>
        <row r="147">
          <cell r="A147">
            <v>45142</v>
          </cell>
          <cell r="B147">
            <v>77714000000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31416000000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>
            <v>45145</v>
          </cell>
          <cell r="B148">
            <v>34020000000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2672000000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A149">
            <v>45146</v>
          </cell>
          <cell r="B149">
            <v>2146000000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13285000000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>
            <v>45147</v>
          </cell>
          <cell r="B150">
            <v>136780000000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20989000000</v>
          </cell>
          <cell r="I150">
            <v>0</v>
          </cell>
          <cell r="J150">
            <v>8768000000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>
            <v>45148</v>
          </cell>
          <cell r="B151">
            <v>10617000000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18253000000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A152">
            <v>45149</v>
          </cell>
          <cell r="B152">
            <v>34015000000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2581000000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A153">
            <v>45152</v>
          </cell>
          <cell r="B153">
            <v>42500000000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52160000000</v>
          </cell>
          <cell r="I153">
            <v>0</v>
          </cell>
          <cell r="J153">
            <v>3267000000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107920</v>
          </cell>
          <cell r="P153">
            <v>0</v>
          </cell>
        </row>
        <row r="154">
          <cell r="A154">
            <v>45153</v>
          </cell>
          <cell r="B154">
            <v>10649000000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13111000000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86580</v>
          </cell>
          <cell r="P154">
            <v>0</v>
          </cell>
        </row>
        <row r="155">
          <cell r="A155">
            <v>45154</v>
          </cell>
          <cell r="B155">
            <v>23602000000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4953000000</v>
          </cell>
          <cell r="H155">
            <v>0</v>
          </cell>
          <cell r="I155">
            <v>0</v>
          </cell>
          <cell r="J155">
            <v>11030000000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200590</v>
          </cell>
          <cell r="P155">
            <v>0</v>
          </cell>
        </row>
        <row r="156">
          <cell r="A156">
            <v>45155</v>
          </cell>
          <cell r="B156">
            <v>12933000000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15866000000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77150</v>
          </cell>
          <cell r="P156">
            <v>0</v>
          </cell>
        </row>
        <row r="157">
          <cell r="A157">
            <v>45156</v>
          </cell>
          <cell r="B157">
            <v>121025000000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5790000000</v>
          </cell>
          <cell r="H157">
            <v>100469000000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30860</v>
          </cell>
          <cell r="P157">
            <v>0</v>
          </cell>
        </row>
        <row r="158">
          <cell r="A158">
            <v>45159</v>
          </cell>
          <cell r="B158">
            <v>212405000000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18665010000</v>
          </cell>
          <cell r="H158">
            <v>88155000000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169730</v>
          </cell>
          <cell r="P158">
            <v>0</v>
          </cell>
        </row>
        <row r="159">
          <cell r="A159">
            <v>45160</v>
          </cell>
          <cell r="B159">
            <v>81256000000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6307000000</v>
          </cell>
          <cell r="H159">
            <v>62601000000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123440</v>
          </cell>
          <cell r="P159">
            <v>0</v>
          </cell>
        </row>
        <row r="160">
          <cell r="A160">
            <v>45161</v>
          </cell>
          <cell r="B160">
            <v>4054000000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15430</v>
          </cell>
          <cell r="P160">
            <v>0</v>
          </cell>
        </row>
        <row r="161">
          <cell r="A161">
            <v>45162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6341000000</v>
          </cell>
          <cell r="H161">
            <v>10283000000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30860</v>
          </cell>
          <cell r="P161">
            <v>0</v>
          </cell>
        </row>
        <row r="162">
          <cell r="A162">
            <v>45163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13974759000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30860</v>
          </cell>
          <cell r="P162">
            <v>0</v>
          </cell>
        </row>
        <row r="163">
          <cell r="A163">
            <v>45166</v>
          </cell>
          <cell r="B163">
            <v>6235000000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10367000000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45167</v>
          </cell>
          <cell r="B164">
            <v>14593000000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7580000000</v>
          </cell>
          <cell r="H164">
            <v>5266000000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14350</v>
          </cell>
          <cell r="P164">
            <v>0</v>
          </cell>
        </row>
        <row r="165">
          <cell r="A165">
            <v>45168</v>
          </cell>
          <cell r="B165">
            <v>4206000000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11190000000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A166">
            <v>45169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6528000000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A167">
            <v>45174</v>
          </cell>
          <cell r="B167">
            <v>6423000000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32787000000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11690</v>
          </cell>
          <cell r="P167">
            <v>0</v>
          </cell>
        </row>
        <row r="168">
          <cell r="A168">
            <v>45175</v>
          </cell>
          <cell r="B168">
            <v>21489000000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32830123000</v>
          </cell>
          <cell r="H168">
            <v>16436000000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>
            <v>45176</v>
          </cell>
          <cell r="B169">
            <v>41026000000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5708197000</v>
          </cell>
          <cell r="H169">
            <v>41702000000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A170">
            <v>45177</v>
          </cell>
          <cell r="B170">
            <v>19446000000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7581000000</v>
          </cell>
          <cell r="H170">
            <v>13853000000</v>
          </cell>
          <cell r="I170">
            <v>12390000000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10700</v>
          </cell>
          <cell r="P170">
            <v>0</v>
          </cell>
        </row>
        <row r="171">
          <cell r="A171">
            <v>45180</v>
          </cell>
          <cell r="B171">
            <v>25488000000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6615328000</v>
          </cell>
          <cell r="H171">
            <v>32966000000</v>
          </cell>
          <cell r="I171">
            <v>36990000000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205960</v>
          </cell>
          <cell r="P171">
            <v>0</v>
          </cell>
        </row>
        <row r="172">
          <cell r="A172">
            <v>45181</v>
          </cell>
          <cell r="B172">
            <v>4234000000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19122000000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A173">
            <v>45182</v>
          </cell>
          <cell r="B173">
            <v>30033000000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16707000000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>
            <v>45183</v>
          </cell>
          <cell r="B174">
            <v>27796000000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27770000000</v>
          </cell>
          <cell r="I174">
            <v>12375000000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A175">
            <v>45184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24450000000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A176">
            <v>45187</v>
          </cell>
          <cell r="B176">
            <v>8374000000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10868094000</v>
          </cell>
          <cell r="H176">
            <v>5472000000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A177">
            <v>45188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450800000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>
            <v>45189</v>
          </cell>
          <cell r="B178">
            <v>4220000000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29992000000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A179">
            <v>45190</v>
          </cell>
          <cell r="B179">
            <v>58888000000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A180">
            <v>45191</v>
          </cell>
          <cell r="B180">
            <v>2042000000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42480720000</v>
          </cell>
          <cell r="H180">
            <v>12912000000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A181">
            <v>45194</v>
          </cell>
          <cell r="B181">
            <v>10186000000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5298000000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2">
          <cell r="A182">
            <v>45195</v>
          </cell>
          <cell r="B182">
            <v>90269000000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91066680000</v>
          </cell>
          <cell r="H182">
            <v>7834000000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</row>
        <row r="183">
          <cell r="A183">
            <v>45196</v>
          </cell>
          <cell r="B183">
            <v>50580000000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7781000000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A184">
            <v>45197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16504000000</v>
          </cell>
          <cell r="H184">
            <v>5292000000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A185">
            <v>45198</v>
          </cell>
          <cell r="B185">
            <v>10064000000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26602000000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45201</v>
          </cell>
          <cell r="B186">
            <v>2012000000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10626000000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A187">
            <v>45202</v>
          </cell>
          <cell r="B187">
            <v>3945000000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2566000000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A188">
            <v>45203</v>
          </cell>
          <cell r="B188">
            <v>7806000000</v>
          </cell>
          <cell r="C188">
            <v>12006000000</v>
          </cell>
          <cell r="D188">
            <v>0</v>
          </cell>
          <cell r="E188">
            <v>0</v>
          </cell>
          <cell r="F188">
            <v>0</v>
          </cell>
          <cell r="G188">
            <v>5068164000</v>
          </cell>
          <cell r="H188">
            <v>7722000000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A189">
            <v>45204</v>
          </cell>
          <cell r="B189">
            <v>9738000000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18033000000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>
            <v>45205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2580000000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1">
          <cell r="A191">
            <v>45208</v>
          </cell>
          <cell r="B191">
            <v>3934000000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>
            <v>45209</v>
          </cell>
          <cell r="B192">
            <v>799000000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1582000000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>
            <v>45210</v>
          </cell>
          <cell r="B193">
            <v>2809000000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10542000000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A194">
            <v>45211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45212</v>
          </cell>
          <cell r="B195">
            <v>23880000000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A196">
            <v>45215</v>
          </cell>
          <cell r="B196">
            <v>38171200000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9195000000</v>
          </cell>
          <cell r="H196">
            <v>7910000000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A197">
            <v>45216</v>
          </cell>
          <cell r="B197">
            <v>0</v>
          </cell>
          <cell r="C197">
            <v>992000000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1839600000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A198">
            <v>45217</v>
          </cell>
          <cell r="B198">
            <v>34652000000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12970000000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A199">
            <v>45218</v>
          </cell>
          <cell r="B199">
            <v>9661000000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32155800000</v>
          </cell>
          <cell r="H199">
            <v>12848400000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A200">
            <v>45219</v>
          </cell>
          <cell r="B200">
            <v>158028000000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10715800000</v>
          </cell>
          <cell r="I200">
            <v>2163000000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A201">
            <v>45222</v>
          </cell>
          <cell r="B201">
            <v>3786000000</v>
          </cell>
          <cell r="C201">
            <v>0</v>
          </cell>
          <cell r="D201">
            <v>0</v>
          </cell>
          <cell r="E201">
            <v>288200000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45223</v>
          </cell>
          <cell r="B202">
            <v>5740000000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5688600000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>
            <v>45224</v>
          </cell>
          <cell r="B203">
            <v>9650000000</v>
          </cell>
          <cell r="C203">
            <v>987000000</v>
          </cell>
          <cell r="D203">
            <v>0</v>
          </cell>
          <cell r="E203">
            <v>3447500000</v>
          </cell>
          <cell r="F203">
            <v>0</v>
          </cell>
          <cell r="G203">
            <v>0</v>
          </cell>
          <cell r="H203">
            <v>1495800000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A204">
            <v>45225</v>
          </cell>
          <cell r="B204">
            <v>9013400000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14299000000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A205">
            <v>45226</v>
          </cell>
          <cell r="B205">
            <v>8193000000</v>
          </cell>
          <cell r="C205">
            <v>0</v>
          </cell>
          <cell r="D205">
            <v>0</v>
          </cell>
          <cell r="E205">
            <v>7062300000</v>
          </cell>
          <cell r="F205">
            <v>0</v>
          </cell>
          <cell r="G205">
            <v>0</v>
          </cell>
          <cell r="H205">
            <v>4818000000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6">
          <cell r="A206">
            <v>45229</v>
          </cell>
          <cell r="B206">
            <v>19864800000</v>
          </cell>
          <cell r="C206">
            <v>925000000</v>
          </cell>
          <cell r="D206">
            <v>0</v>
          </cell>
          <cell r="E206">
            <v>3478800000</v>
          </cell>
          <cell r="F206">
            <v>0</v>
          </cell>
          <cell r="G206">
            <v>31344552000</v>
          </cell>
          <cell r="H206">
            <v>9582000000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A207">
            <v>45230</v>
          </cell>
          <cell r="B207">
            <v>12199600000</v>
          </cell>
          <cell r="C207">
            <v>901000000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12672600000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>
            <v>45231</v>
          </cell>
          <cell r="B208">
            <v>41194000000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4587000000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A209">
            <v>45232</v>
          </cell>
          <cell r="B209">
            <v>11073000000</v>
          </cell>
          <cell r="C209">
            <v>1591200000</v>
          </cell>
          <cell r="D209">
            <v>0</v>
          </cell>
          <cell r="E209">
            <v>0</v>
          </cell>
          <cell r="F209">
            <v>0</v>
          </cell>
          <cell r="G209">
            <v>22319800000</v>
          </cell>
          <cell r="H209">
            <v>11899000000</v>
          </cell>
          <cell r="I209">
            <v>0</v>
          </cell>
          <cell r="J209">
            <v>195000000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45233</v>
          </cell>
          <cell r="B210">
            <v>33643000000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40941000000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>
            <v>45236</v>
          </cell>
          <cell r="B211">
            <v>26381000000</v>
          </cell>
          <cell r="C211">
            <v>0</v>
          </cell>
          <cell r="D211">
            <v>0</v>
          </cell>
          <cell r="E211">
            <v>252600000</v>
          </cell>
          <cell r="F211">
            <v>0</v>
          </cell>
          <cell r="G211">
            <v>28170000000</v>
          </cell>
          <cell r="H211">
            <v>14568000000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A212">
            <v>45237</v>
          </cell>
          <cell r="B212">
            <v>6583500000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133758752000</v>
          </cell>
          <cell r="H212">
            <v>2434000000</v>
          </cell>
          <cell r="I212">
            <v>0</v>
          </cell>
          <cell r="J212">
            <v>25475000000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A213">
            <v>45238</v>
          </cell>
          <cell r="B213">
            <v>116067000000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28415310000</v>
          </cell>
          <cell r="H213">
            <v>4908000000</v>
          </cell>
          <cell r="I213">
            <v>59280000000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>
            <v>45239</v>
          </cell>
          <cell r="B214">
            <v>22221500000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136395000000</v>
          </cell>
          <cell r="H214">
            <v>47094000000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A215">
            <v>45240</v>
          </cell>
          <cell r="B215">
            <v>2876000000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214706600000</v>
          </cell>
          <cell r="H215">
            <v>41843000000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45243</v>
          </cell>
          <cell r="B216">
            <v>1899000000</v>
          </cell>
          <cell r="C216">
            <v>2052000000</v>
          </cell>
          <cell r="D216">
            <v>0</v>
          </cell>
          <cell r="E216">
            <v>0</v>
          </cell>
          <cell r="F216">
            <v>0</v>
          </cell>
          <cell r="G216">
            <v>147873000000</v>
          </cell>
          <cell r="H216">
            <v>5006000000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A217">
            <v>45244</v>
          </cell>
          <cell r="B217">
            <v>3854000000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12715000000</v>
          </cell>
          <cell r="I217">
            <v>0</v>
          </cell>
          <cell r="J217">
            <v>5335000000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A218">
            <v>45245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1876000000</v>
          </cell>
          <cell r="H218">
            <v>10342000000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A219">
            <v>45246</v>
          </cell>
          <cell r="B219">
            <v>0</v>
          </cell>
          <cell r="C219">
            <v>0</v>
          </cell>
          <cell r="D219">
            <v>0</v>
          </cell>
          <cell r="E219">
            <v>722000000</v>
          </cell>
          <cell r="F219">
            <v>0</v>
          </cell>
          <cell r="G219">
            <v>9300000000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45247</v>
          </cell>
          <cell r="B220">
            <v>11633000000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65009500000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A221">
            <v>45250</v>
          </cell>
          <cell r="B221">
            <v>14745400000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50563000000</v>
          </cell>
          <cell r="H221">
            <v>2538000000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>
            <v>45251</v>
          </cell>
          <cell r="B222">
            <v>0</v>
          </cell>
          <cell r="C222">
            <v>60848130000.000008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45252</v>
          </cell>
          <cell r="B223">
            <v>3794000000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A224">
            <v>45253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88800000000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45254</v>
          </cell>
          <cell r="B225">
            <v>3713000000</v>
          </cell>
          <cell r="C225">
            <v>0</v>
          </cell>
          <cell r="D225">
            <v>0</v>
          </cell>
          <cell r="E225">
            <v>286600000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A226">
            <v>45257</v>
          </cell>
          <cell r="B226">
            <v>3728000000</v>
          </cell>
          <cell r="C226">
            <v>1749300000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A227">
            <v>45258</v>
          </cell>
          <cell r="B227">
            <v>17385320000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2442000000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45259</v>
          </cell>
          <cell r="B228">
            <v>0</v>
          </cell>
          <cell r="C228">
            <v>0</v>
          </cell>
          <cell r="D228">
            <v>1298000000</v>
          </cell>
          <cell r="E228">
            <v>0</v>
          </cell>
          <cell r="F228">
            <v>0</v>
          </cell>
          <cell r="G228">
            <v>107225240000</v>
          </cell>
          <cell r="H228">
            <v>2486000000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A229">
            <v>45260</v>
          </cell>
          <cell r="B229">
            <v>22640000000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89050000000</v>
          </cell>
          <cell r="H229">
            <v>4982000000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A230">
            <v>45261</v>
          </cell>
          <cell r="B230">
            <v>1876000000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9928000000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45264</v>
          </cell>
          <cell r="B231">
            <v>11387000000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2514000000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A232">
            <v>45265</v>
          </cell>
          <cell r="B232">
            <v>3807000000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172964858000</v>
          </cell>
          <cell r="H232">
            <v>0</v>
          </cell>
          <cell r="I232">
            <v>0</v>
          </cell>
          <cell r="J232">
            <v>3907200000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A233">
            <v>45266</v>
          </cell>
          <cell r="B233">
            <v>5730000000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3400000000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45267</v>
          </cell>
          <cell r="B234">
            <v>20043000000</v>
          </cell>
          <cell r="C234">
            <v>1068000000</v>
          </cell>
          <cell r="D234">
            <v>0</v>
          </cell>
          <cell r="E234">
            <v>0</v>
          </cell>
          <cell r="F234">
            <v>0</v>
          </cell>
          <cell r="G234">
            <v>6746400000</v>
          </cell>
          <cell r="H234">
            <v>5024000000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A235">
            <v>45268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3420000000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>
            <v>45271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10118100000</v>
          </cell>
          <cell r="H236">
            <v>51000000000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45272</v>
          </cell>
          <cell r="B237">
            <v>24134150000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A238">
            <v>45273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10054600000</v>
          </cell>
          <cell r="H238">
            <v>140614400000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A239">
            <v>45274</v>
          </cell>
          <cell r="B239">
            <v>22340220000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184135000000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A240">
            <v>45275</v>
          </cell>
          <cell r="B240">
            <v>7606000000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7924400000</v>
          </cell>
          <cell r="H240">
            <v>12574000000</v>
          </cell>
          <cell r="I240">
            <v>21840000000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A241">
            <v>45278</v>
          </cell>
          <cell r="B241">
            <v>27029000000</v>
          </cell>
          <cell r="C241">
            <v>4118000000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112155000000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45279</v>
          </cell>
          <cell r="B242">
            <v>1875000000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3272400000</v>
          </cell>
          <cell r="H242">
            <v>37179000000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A243">
            <v>45280</v>
          </cell>
          <cell r="B243">
            <v>29669000000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12541000000</v>
          </cell>
          <cell r="I243">
            <v>14400000000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</row>
        <row r="244">
          <cell r="A244">
            <v>45281</v>
          </cell>
          <cell r="B244">
            <v>11330000000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>
            <v>45282</v>
          </cell>
          <cell r="B245">
            <v>9463000000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1511200000</v>
          </cell>
          <cell r="H245">
            <v>10116000000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45285</v>
          </cell>
          <cell r="B246">
            <v>13265000000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20504000000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A247">
            <v>45286</v>
          </cell>
          <cell r="B247">
            <v>7688000000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15427000000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>
            <v>45287</v>
          </cell>
          <cell r="B248">
            <v>7716000000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28335000000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A249">
            <v>45288</v>
          </cell>
          <cell r="B249">
            <v>5841000000</v>
          </cell>
          <cell r="C249">
            <v>0</v>
          </cell>
          <cell r="D249">
            <v>0</v>
          </cell>
          <cell r="E249">
            <v>0</v>
          </cell>
          <cell r="F249">
            <v>4197500000</v>
          </cell>
          <cell r="G249">
            <v>0</v>
          </cell>
          <cell r="H249">
            <v>15519000000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45289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>
            <v>45293</v>
          </cell>
          <cell r="B251">
            <v>5861000000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179168000000</v>
          </cell>
          <cell r="H251">
            <v>15607000000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45294</v>
          </cell>
          <cell r="B252">
            <v>9764000000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198414000000</v>
          </cell>
          <cell r="H252">
            <v>13020000000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A253">
            <v>45295</v>
          </cell>
          <cell r="B253">
            <v>3962000000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36869000000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45296</v>
          </cell>
          <cell r="B254">
            <v>20010000000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44445400000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A255">
            <v>45299</v>
          </cell>
          <cell r="B255">
            <v>1994000000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31924000000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>
            <v>45300</v>
          </cell>
          <cell r="B256">
            <v>0</v>
          </cell>
          <cell r="C256">
            <v>29376000000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93005000000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A257">
            <v>45301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85198000000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>
            <v>45302</v>
          </cell>
          <cell r="B258">
            <v>2001000000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74686000000</v>
          </cell>
          <cell r="I258">
            <v>0</v>
          </cell>
          <cell r="J258">
            <v>5712000000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>
            <v>45303</v>
          </cell>
          <cell r="B259">
            <v>5994000000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29288000000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A260">
            <v>45306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22493000000</v>
          </cell>
          <cell r="H260">
            <v>5348000000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45307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A262">
            <v>45308</v>
          </cell>
          <cell r="B262">
            <v>16181000000</v>
          </cell>
          <cell r="C262">
            <v>0</v>
          </cell>
          <cell r="D262">
            <v>0</v>
          </cell>
          <cell r="E262">
            <v>0</v>
          </cell>
          <cell r="F262">
            <v>4340000000</v>
          </cell>
          <cell r="G262">
            <v>0</v>
          </cell>
          <cell r="H262">
            <v>63528500000</v>
          </cell>
          <cell r="I262">
            <v>6963000000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A263">
            <v>45309</v>
          </cell>
          <cell r="B263">
            <v>4030000000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10759000000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>
            <v>45310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8178000000</v>
          </cell>
          <cell r="I264">
            <v>0</v>
          </cell>
          <cell r="J264">
            <v>4104000000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45313</v>
          </cell>
          <cell r="B265">
            <v>0</v>
          </cell>
          <cell r="C265">
            <v>1944000000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A266">
            <v>45314</v>
          </cell>
          <cell r="B266">
            <v>40880000000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5468000000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>
            <v>45315</v>
          </cell>
          <cell r="B267">
            <v>2038000000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45316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8121000000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>
            <v>45317</v>
          </cell>
          <cell r="B269">
            <v>0</v>
          </cell>
          <cell r="C269">
            <v>1953000000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2730000000</v>
          </cell>
          <cell r="I269">
            <v>0</v>
          </cell>
          <cell r="J269">
            <v>2508000000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45320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A271">
            <v>45321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22893000000</v>
          </cell>
          <cell r="G271">
            <v>0</v>
          </cell>
          <cell r="H271">
            <v>5456000000</v>
          </cell>
          <cell r="I271">
            <v>0</v>
          </cell>
          <cell r="J271">
            <v>1941400000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45322</v>
          </cell>
          <cell r="B272">
            <v>6089000000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>
            <v>45323</v>
          </cell>
          <cell r="B273">
            <v>8081000000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2728000000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45324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A275">
            <v>45327</v>
          </cell>
          <cell r="B275">
            <v>16438000000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11073000000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45328</v>
          </cell>
          <cell r="B276">
            <v>2070000000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5592000000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>
            <v>45329</v>
          </cell>
          <cell r="B277">
            <v>4184000000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8487000000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45337</v>
          </cell>
          <cell r="B278">
            <v>8430000000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31198000000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A279">
            <v>45338</v>
          </cell>
          <cell r="B279">
            <v>4218000000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39673000000</v>
          </cell>
          <cell r="I279">
            <v>0</v>
          </cell>
          <cell r="J279">
            <v>5955000000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45341</v>
          </cell>
          <cell r="B280">
            <v>21115000000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11361000000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A281">
            <v>45342</v>
          </cell>
          <cell r="B281">
            <v>19242000000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19427500000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45343</v>
          </cell>
          <cell r="B282">
            <v>23378948000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20622877000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>
            <v>45344</v>
          </cell>
          <cell r="B283">
            <v>16025500000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45345</v>
          </cell>
          <cell r="B284">
            <v>57817000000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8593000000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A285">
            <v>45348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45349</v>
          </cell>
          <cell r="B286">
            <v>79371000000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A287">
            <v>45350</v>
          </cell>
          <cell r="B287">
            <v>39060000000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45351</v>
          </cell>
          <cell r="B288">
            <v>69825400000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43677900000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>
            <v>45352</v>
          </cell>
          <cell r="B289">
            <v>9445845000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5932200000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45355</v>
          </cell>
          <cell r="B290">
            <v>39362300000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9088000000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A291">
            <v>45356</v>
          </cell>
          <cell r="B291">
            <v>433740000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8964600000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45357</v>
          </cell>
          <cell r="B292">
            <v>13165700000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17902000000</v>
          </cell>
          <cell r="I292">
            <v>10985000000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A293">
            <v>45358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>
            <v>45359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A295">
            <v>45362</v>
          </cell>
          <cell r="B295">
            <v>34446900000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2733075000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45363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A297">
            <v>45364</v>
          </cell>
          <cell r="B297">
            <v>2188800000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5932000000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A298">
            <v>45365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>
            <v>45366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45369</v>
          </cell>
          <cell r="B300">
            <v>10606500000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822785370000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>
            <v>45370</v>
          </cell>
          <cell r="B301">
            <v>31972500000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348508800000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A302">
            <v>45371</v>
          </cell>
          <cell r="B302">
            <v>4347400000</v>
          </cell>
          <cell r="C302">
            <v>0</v>
          </cell>
          <cell r="D302">
            <v>5583750000</v>
          </cell>
          <cell r="E302">
            <v>0</v>
          </cell>
          <cell r="F302">
            <v>0</v>
          </cell>
          <cell r="G302">
            <v>0</v>
          </cell>
          <cell r="H302">
            <v>2984700000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45372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3177045000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A304">
            <v>45373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A305">
            <v>45376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A306">
            <v>45377</v>
          </cell>
          <cell r="B306">
            <v>43901970000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7571800000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>
            <v>45378</v>
          </cell>
          <cell r="B307">
            <v>8864400000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9225900000</v>
          </cell>
          <cell r="I307">
            <v>0</v>
          </cell>
          <cell r="J307">
            <v>384000000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</row>
        <row r="308">
          <cell r="A308">
            <v>45379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A309">
            <v>45380</v>
          </cell>
          <cell r="B309">
            <v>20150500000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14422272000</v>
          </cell>
          <cell r="H309">
            <v>3104000000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45383</v>
          </cell>
          <cell r="B310">
            <v>15578200000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4290000000</v>
          </cell>
          <cell r="H310">
            <v>12358400000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>
            <v>45384</v>
          </cell>
          <cell r="B311">
            <v>11064000000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2128000000</v>
          </cell>
          <cell r="H311">
            <v>3097000000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45385</v>
          </cell>
          <cell r="B312">
            <v>46547000000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2119000000</v>
          </cell>
          <cell r="H312">
            <v>3087000000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A313">
            <v>45386</v>
          </cell>
          <cell r="B313">
            <v>2189000000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119422000000</v>
          </cell>
          <cell r="H313">
            <v>6042000000</v>
          </cell>
          <cell r="I313">
            <v>29240000000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A314">
            <v>45387</v>
          </cell>
          <cell r="B314">
            <v>5553900000</v>
          </cell>
          <cell r="C314">
            <v>0</v>
          </cell>
          <cell r="D314">
            <v>1421200000</v>
          </cell>
          <cell r="E314">
            <v>0</v>
          </cell>
          <cell r="F314">
            <v>0</v>
          </cell>
          <cell r="G314">
            <v>122727200000</v>
          </cell>
          <cell r="H314">
            <v>0</v>
          </cell>
          <cell r="I314">
            <v>0</v>
          </cell>
          <cell r="J314">
            <v>2846250000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45390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117856000000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>
            <v>45391</v>
          </cell>
          <cell r="B316">
            <v>15169000000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106080000000</v>
          </cell>
          <cell r="H316">
            <v>2995000000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A317">
            <v>45392</v>
          </cell>
          <cell r="B317">
            <v>19683000000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72135000000</v>
          </cell>
          <cell r="H317">
            <v>3054000000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45393</v>
          </cell>
          <cell r="B318">
            <v>13051000000</v>
          </cell>
          <cell r="C318">
            <v>0</v>
          </cell>
          <cell r="D318">
            <v>0</v>
          </cell>
          <cell r="E318">
            <v>0</v>
          </cell>
          <cell r="F318">
            <v>15056000000</v>
          </cell>
          <cell r="G318">
            <v>0</v>
          </cell>
          <cell r="H318">
            <v>3040000000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</row>
        <row r="319">
          <cell r="A319">
            <v>45394</v>
          </cell>
          <cell r="B319">
            <v>33165000000</v>
          </cell>
          <cell r="C319">
            <v>0</v>
          </cell>
          <cell r="D319">
            <v>0</v>
          </cell>
          <cell r="E319">
            <v>0</v>
          </cell>
          <cell r="F319">
            <v>15168000000</v>
          </cell>
          <cell r="G319">
            <v>0</v>
          </cell>
          <cell r="H319">
            <v>0</v>
          </cell>
          <cell r="I319">
            <v>0</v>
          </cell>
          <cell r="J319">
            <v>3799600000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45397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12135000000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</row>
        <row r="321">
          <cell r="A321">
            <v>45398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72270000000</v>
          </cell>
          <cell r="J321">
            <v>2344600000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A322">
            <v>45399</v>
          </cell>
          <cell r="B322">
            <v>23195000000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147250000000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45401</v>
          </cell>
          <cell r="B323">
            <v>63229000000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23235000000</v>
          </cell>
          <cell r="I323">
            <v>48090000000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45404</v>
          </cell>
          <cell r="B324">
            <v>15884000000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357638700000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A325">
            <v>45405</v>
          </cell>
          <cell r="B325">
            <v>6204287190</v>
          </cell>
          <cell r="C325">
            <v>0</v>
          </cell>
          <cell r="D325">
            <v>10050820</v>
          </cell>
          <cell r="E325">
            <v>0</v>
          </cell>
          <cell r="F325">
            <v>0</v>
          </cell>
          <cell r="G325">
            <v>2965620</v>
          </cell>
          <cell r="H325">
            <v>2908000000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45406</v>
          </cell>
          <cell r="B326">
            <v>37210400</v>
          </cell>
          <cell r="C326">
            <v>0</v>
          </cell>
          <cell r="D326">
            <v>4430913280</v>
          </cell>
          <cell r="E326">
            <v>0</v>
          </cell>
          <cell r="F326">
            <v>0</v>
          </cell>
          <cell r="G326">
            <v>4724160</v>
          </cell>
          <cell r="H326">
            <v>905927302740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45407</v>
          </cell>
          <cell r="B327">
            <v>51280320080</v>
          </cell>
          <cell r="C327">
            <v>0</v>
          </cell>
          <cell r="D327">
            <v>207027100</v>
          </cell>
          <cell r="E327">
            <v>101890600</v>
          </cell>
          <cell r="F327">
            <v>57510310</v>
          </cell>
          <cell r="G327">
            <v>40025592000</v>
          </cell>
          <cell r="H327">
            <v>154667741410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A328">
            <v>45408</v>
          </cell>
          <cell r="B328">
            <v>27784459680</v>
          </cell>
          <cell r="C328">
            <v>0</v>
          </cell>
          <cell r="D328">
            <v>97628160</v>
          </cell>
          <cell r="E328">
            <v>1511910</v>
          </cell>
          <cell r="F328">
            <v>0</v>
          </cell>
          <cell r="G328">
            <v>0</v>
          </cell>
          <cell r="H328">
            <v>18250000000</v>
          </cell>
          <cell r="I328">
            <v>0</v>
          </cell>
          <cell r="J328">
            <v>2568000000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A329">
            <v>45414</v>
          </cell>
          <cell r="B329">
            <v>57894876550</v>
          </cell>
          <cell r="C329">
            <v>0</v>
          </cell>
          <cell r="D329">
            <v>72261400</v>
          </cell>
          <cell r="E329">
            <v>37821440</v>
          </cell>
          <cell r="F329">
            <v>1945440</v>
          </cell>
          <cell r="G329">
            <v>129104267250</v>
          </cell>
          <cell r="H329">
            <v>9187264400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</row>
        <row r="330">
          <cell r="A330">
            <v>45415</v>
          </cell>
          <cell r="B330">
            <v>8714290400</v>
          </cell>
          <cell r="C330">
            <v>5783400000</v>
          </cell>
          <cell r="D330">
            <v>273210570</v>
          </cell>
          <cell r="E330">
            <v>0</v>
          </cell>
          <cell r="F330">
            <v>0</v>
          </cell>
          <cell r="G330">
            <v>130834213760</v>
          </cell>
          <cell r="H330">
            <v>19083360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</row>
        <row r="331">
          <cell r="A331">
            <v>45418</v>
          </cell>
          <cell r="B331">
            <v>48348630</v>
          </cell>
          <cell r="C331">
            <v>229600000</v>
          </cell>
          <cell r="D331">
            <v>47990100</v>
          </cell>
          <cell r="E331">
            <v>13032480</v>
          </cell>
          <cell r="F331">
            <v>0</v>
          </cell>
          <cell r="G331">
            <v>131627152960</v>
          </cell>
          <cell r="H331">
            <v>7524630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2">
          <cell r="A332">
            <v>45419</v>
          </cell>
          <cell r="B332">
            <v>6606409010</v>
          </cell>
          <cell r="C332">
            <v>230800000</v>
          </cell>
          <cell r="D332">
            <v>35708940</v>
          </cell>
          <cell r="E332">
            <v>0</v>
          </cell>
          <cell r="F332">
            <v>0</v>
          </cell>
          <cell r="G332">
            <v>131377222750</v>
          </cell>
          <cell r="H332">
            <v>15596907780</v>
          </cell>
          <cell r="I332">
            <v>0</v>
          </cell>
          <cell r="J332">
            <v>2242300000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</row>
        <row r="333">
          <cell r="A333">
            <v>45420</v>
          </cell>
          <cell r="B333">
            <v>70328656920</v>
          </cell>
          <cell r="C333">
            <v>0</v>
          </cell>
          <cell r="D333">
            <v>184266000</v>
          </cell>
          <cell r="E333">
            <v>12543960</v>
          </cell>
          <cell r="F333">
            <v>0</v>
          </cell>
          <cell r="G333">
            <v>20622800</v>
          </cell>
          <cell r="H333">
            <v>5524891200</v>
          </cell>
          <cell r="I333">
            <v>48952000000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</row>
        <row r="334">
          <cell r="A334">
            <v>45421</v>
          </cell>
          <cell r="B334">
            <v>21854560</v>
          </cell>
          <cell r="C334">
            <v>0</v>
          </cell>
          <cell r="D334">
            <v>83223280</v>
          </cell>
          <cell r="E334">
            <v>23747360</v>
          </cell>
          <cell r="F334">
            <v>0</v>
          </cell>
          <cell r="G334">
            <v>28015080</v>
          </cell>
          <cell r="H334">
            <v>29226440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A335">
            <v>45422</v>
          </cell>
          <cell r="B335">
            <v>41653165600</v>
          </cell>
          <cell r="C335">
            <v>0</v>
          </cell>
          <cell r="D335">
            <v>3266340</v>
          </cell>
          <cell r="E335">
            <v>0</v>
          </cell>
          <cell r="F335">
            <v>0</v>
          </cell>
          <cell r="G335">
            <v>0</v>
          </cell>
          <cell r="H335">
            <v>9986400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A336">
            <v>45425</v>
          </cell>
          <cell r="B336">
            <v>2803020</v>
          </cell>
          <cell r="C336">
            <v>0</v>
          </cell>
          <cell r="D336">
            <v>19670000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92400000000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A337">
            <v>45426</v>
          </cell>
          <cell r="B337">
            <v>4449108000</v>
          </cell>
          <cell r="C337">
            <v>0</v>
          </cell>
          <cell r="D337">
            <v>36059440</v>
          </cell>
          <cell r="E337">
            <v>2313450</v>
          </cell>
          <cell r="F337">
            <v>0</v>
          </cell>
          <cell r="G337">
            <v>66281250</v>
          </cell>
          <cell r="H337">
            <v>470414200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>
            <v>45427</v>
          </cell>
          <cell r="B338">
            <v>14446650</v>
          </cell>
          <cell r="C338">
            <v>0</v>
          </cell>
          <cell r="D338">
            <v>2601724980</v>
          </cell>
          <cell r="E338">
            <v>0</v>
          </cell>
          <cell r="F338">
            <v>0</v>
          </cell>
          <cell r="G338">
            <v>20273987720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</row>
        <row r="339">
          <cell r="A339">
            <v>45428</v>
          </cell>
          <cell r="B339">
            <v>2298539350</v>
          </cell>
          <cell r="C339">
            <v>1541800000</v>
          </cell>
          <cell r="D339">
            <v>18258480</v>
          </cell>
          <cell r="E339">
            <v>0</v>
          </cell>
          <cell r="F339">
            <v>0</v>
          </cell>
          <cell r="G339">
            <v>83178900</v>
          </cell>
          <cell r="H339">
            <v>94425020</v>
          </cell>
          <cell r="I339">
            <v>31043000000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A340">
            <v>45429</v>
          </cell>
          <cell r="B340">
            <v>26565000</v>
          </cell>
          <cell r="C340">
            <v>0</v>
          </cell>
          <cell r="D340">
            <v>24429990</v>
          </cell>
          <cell r="E340">
            <v>5718540</v>
          </cell>
          <cell r="F340">
            <v>1980000</v>
          </cell>
          <cell r="G340">
            <v>1682354970</v>
          </cell>
          <cell r="H340">
            <v>25692205720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</row>
        <row r="341">
          <cell r="A341">
            <v>45432</v>
          </cell>
          <cell r="B341">
            <v>95531646000</v>
          </cell>
          <cell r="C341">
            <v>0</v>
          </cell>
          <cell r="D341">
            <v>16371850</v>
          </cell>
          <cell r="E341">
            <v>4006600</v>
          </cell>
          <cell r="F341">
            <v>0</v>
          </cell>
          <cell r="G341">
            <v>5940450</v>
          </cell>
          <cell r="H341">
            <v>8026600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A342">
            <v>45433</v>
          </cell>
          <cell r="B342">
            <v>11367521620</v>
          </cell>
          <cell r="C342">
            <v>0</v>
          </cell>
          <cell r="D342">
            <v>43392200</v>
          </cell>
          <cell r="E342">
            <v>18324400</v>
          </cell>
          <cell r="F342">
            <v>6512400</v>
          </cell>
          <cell r="G342">
            <v>14883380</v>
          </cell>
          <cell r="H342">
            <v>3236957280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A343">
            <v>45434</v>
          </cell>
          <cell r="B343">
            <v>58610610</v>
          </cell>
          <cell r="C343">
            <v>0</v>
          </cell>
          <cell r="D343">
            <v>29558680</v>
          </cell>
          <cell r="E343">
            <v>17298460</v>
          </cell>
          <cell r="F343">
            <v>0</v>
          </cell>
          <cell r="G343">
            <v>3110400</v>
          </cell>
          <cell r="H343">
            <v>6637800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</row>
        <row r="344">
          <cell r="A344">
            <v>45435</v>
          </cell>
          <cell r="B344">
            <v>42716848750</v>
          </cell>
          <cell r="C344">
            <v>0</v>
          </cell>
          <cell r="D344">
            <v>5997600</v>
          </cell>
          <cell r="E344">
            <v>0</v>
          </cell>
          <cell r="F344">
            <v>0</v>
          </cell>
          <cell r="G344">
            <v>12953111560</v>
          </cell>
          <cell r="H344">
            <v>5673337960</v>
          </cell>
          <cell r="I344">
            <v>384033000000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>
            <v>45436</v>
          </cell>
          <cell r="B345">
            <v>74162259640</v>
          </cell>
          <cell r="C345">
            <v>0</v>
          </cell>
          <cell r="D345">
            <v>56650050</v>
          </cell>
          <cell r="E345">
            <v>0</v>
          </cell>
          <cell r="F345">
            <v>0</v>
          </cell>
          <cell r="G345">
            <v>9401915000</v>
          </cell>
          <cell r="H345">
            <v>111083500000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45439</v>
          </cell>
          <cell r="B346">
            <v>42375739460</v>
          </cell>
          <cell r="C346">
            <v>0</v>
          </cell>
          <cell r="D346">
            <v>37227960</v>
          </cell>
          <cell r="E346">
            <v>0</v>
          </cell>
          <cell r="F346">
            <v>0</v>
          </cell>
          <cell r="G346">
            <v>0</v>
          </cell>
          <cell r="H346">
            <v>31677000000</v>
          </cell>
          <cell r="I346">
            <v>21300000000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</row>
        <row r="347">
          <cell r="A347">
            <v>45440</v>
          </cell>
          <cell r="B347">
            <v>13515636610</v>
          </cell>
          <cell r="C347">
            <v>0</v>
          </cell>
          <cell r="D347">
            <v>25489600</v>
          </cell>
          <cell r="E347">
            <v>4552240</v>
          </cell>
          <cell r="F347">
            <v>0</v>
          </cell>
          <cell r="G347">
            <v>2023540</v>
          </cell>
          <cell r="H347">
            <v>19069098880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</row>
        <row r="348">
          <cell r="A348">
            <v>45441</v>
          </cell>
          <cell r="B348">
            <v>47038967420</v>
          </cell>
          <cell r="C348">
            <v>0</v>
          </cell>
          <cell r="D348">
            <v>51084500</v>
          </cell>
          <cell r="E348">
            <v>29322520</v>
          </cell>
          <cell r="F348">
            <v>0</v>
          </cell>
          <cell r="G348">
            <v>6887920</v>
          </cell>
          <cell r="H348">
            <v>8213760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</row>
        <row r="349">
          <cell r="A349">
            <v>45442</v>
          </cell>
          <cell r="B349">
            <v>8894365880</v>
          </cell>
          <cell r="C349">
            <v>0</v>
          </cell>
          <cell r="D349">
            <v>23903820</v>
          </cell>
          <cell r="E349">
            <v>16083660</v>
          </cell>
          <cell r="F349">
            <v>0</v>
          </cell>
          <cell r="G349">
            <v>0</v>
          </cell>
          <cell r="H349">
            <v>3141000000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>
            <v>45443</v>
          </cell>
          <cell r="B350">
            <v>37848000000</v>
          </cell>
          <cell r="C350">
            <v>0</v>
          </cell>
          <cell r="D350">
            <v>4559520</v>
          </cell>
          <cell r="E350">
            <v>0</v>
          </cell>
          <cell r="F350">
            <v>0</v>
          </cell>
          <cell r="G350">
            <v>10180000000</v>
          </cell>
          <cell r="H350">
            <v>6339000000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</row>
        <row r="351">
          <cell r="A351">
            <v>45446</v>
          </cell>
          <cell r="B351">
            <v>22599925260</v>
          </cell>
          <cell r="D351">
            <v>59126760</v>
          </cell>
          <cell r="E351">
            <v>29662250</v>
          </cell>
          <cell r="G351">
            <v>31964450</v>
          </cell>
          <cell r="H351">
            <v>22795770</v>
          </cell>
        </row>
        <row r="352">
          <cell r="A352">
            <v>45447</v>
          </cell>
          <cell r="B352">
            <v>40783270900</v>
          </cell>
          <cell r="D352">
            <v>21786460</v>
          </cell>
          <cell r="E352">
            <v>32072180</v>
          </cell>
          <cell r="G352">
            <v>16701571520</v>
          </cell>
          <cell r="H352">
            <v>3258657500</v>
          </cell>
        </row>
        <row r="353">
          <cell r="A353">
            <v>45448</v>
          </cell>
          <cell r="B353">
            <v>24993640560</v>
          </cell>
          <cell r="D353">
            <v>11307720</v>
          </cell>
          <cell r="G353">
            <v>3701580</v>
          </cell>
          <cell r="H353">
            <v>19401945960</v>
          </cell>
        </row>
        <row r="354">
          <cell r="A354">
            <v>45449</v>
          </cell>
          <cell r="B354">
            <v>10364123220</v>
          </cell>
          <cell r="D354">
            <v>25814480</v>
          </cell>
          <cell r="E354">
            <v>2350920</v>
          </cell>
          <cell r="G354">
            <v>2631600</v>
          </cell>
          <cell r="H354">
            <v>35456000000</v>
          </cell>
        </row>
        <row r="355">
          <cell r="A355">
            <v>45450</v>
          </cell>
          <cell r="B355">
            <v>45478032640</v>
          </cell>
          <cell r="D355">
            <v>2995290</v>
          </cell>
          <cell r="G355">
            <v>4208000000</v>
          </cell>
          <cell r="H355">
            <v>19317000000</v>
          </cell>
        </row>
        <row r="356">
          <cell r="A356">
            <v>45453</v>
          </cell>
          <cell r="B356">
            <v>11431351180</v>
          </cell>
          <cell r="D356">
            <v>13278720</v>
          </cell>
          <cell r="G356">
            <v>15600900</v>
          </cell>
          <cell r="H356">
            <v>3184240</v>
          </cell>
        </row>
        <row r="357">
          <cell r="A357">
            <v>45454</v>
          </cell>
          <cell r="D357">
            <v>17836000</v>
          </cell>
          <cell r="E357">
            <v>8137800</v>
          </cell>
          <cell r="G357">
            <v>15820640</v>
          </cell>
          <cell r="H357">
            <v>12998937270</v>
          </cell>
        </row>
        <row r="358">
          <cell r="A358">
            <v>45455</v>
          </cell>
          <cell r="D358">
            <v>21751840</v>
          </cell>
          <cell r="F358">
            <v>7677600</v>
          </cell>
          <cell r="H358">
            <v>6622000000</v>
          </cell>
        </row>
        <row r="359">
          <cell r="A359">
            <v>45456</v>
          </cell>
          <cell r="B359">
            <v>9284012260</v>
          </cell>
          <cell r="D359">
            <v>11565780</v>
          </cell>
          <cell r="G359">
            <v>2602363260</v>
          </cell>
          <cell r="H359">
            <v>10002769290</v>
          </cell>
        </row>
        <row r="360">
          <cell r="A360">
            <v>45457</v>
          </cell>
          <cell r="B360">
            <v>16268975970</v>
          </cell>
          <cell r="D360">
            <v>24767960</v>
          </cell>
          <cell r="E360">
            <v>4737010</v>
          </cell>
          <cell r="F360">
            <v>4536810</v>
          </cell>
          <cell r="G360">
            <v>5613480</v>
          </cell>
          <cell r="H360">
            <v>5592600</v>
          </cell>
        </row>
        <row r="361">
          <cell r="A361">
            <v>45460</v>
          </cell>
          <cell r="B361">
            <v>18344304150</v>
          </cell>
          <cell r="D361">
            <v>40061720</v>
          </cell>
          <cell r="E361">
            <v>12203780</v>
          </cell>
          <cell r="G361">
            <v>78962660</v>
          </cell>
          <cell r="H361">
            <v>71757127920</v>
          </cell>
        </row>
        <row r="362">
          <cell r="A362">
            <v>45461</v>
          </cell>
          <cell r="B362">
            <v>9164000000</v>
          </cell>
          <cell r="H362">
            <v>6539134220</v>
          </cell>
          <cell r="I362">
            <v>7014000000</v>
          </cell>
        </row>
        <row r="363">
          <cell r="A363">
            <v>45462</v>
          </cell>
          <cell r="B363">
            <v>47673462210</v>
          </cell>
          <cell r="D363">
            <v>14370720</v>
          </cell>
          <cell r="E363">
            <v>4711650</v>
          </cell>
          <cell r="G363">
            <v>14146020</v>
          </cell>
          <cell r="H363">
            <v>15605460</v>
          </cell>
        </row>
        <row r="364">
          <cell r="A364">
            <v>45463</v>
          </cell>
          <cell r="B364">
            <v>4604000000</v>
          </cell>
          <cell r="D364">
            <v>1944460</v>
          </cell>
          <cell r="I364">
            <v>95920000000</v>
          </cell>
        </row>
        <row r="365">
          <cell r="A365">
            <v>45464</v>
          </cell>
          <cell r="B365">
            <v>6787680</v>
          </cell>
          <cell r="C365">
            <v>1233000000</v>
          </cell>
          <cell r="D365">
            <v>3336900</v>
          </cell>
          <cell r="E365">
            <v>3272060</v>
          </cell>
          <cell r="G365">
            <v>46550750</v>
          </cell>
          <cell r="H365">
            <v>54932000</v>
          </cell>
        </row>
        <row r="366">
          <cell r="A366">
            <v>45467</v>
          </cell>
          <cell r="B366">
            <v>72410135990</v>
          </cell>
          <cell r="D366">
            <v>9437400</v>
          </cell>
          <cell r="E366">
            <v>1767840</v>
          </cell>
          <cell r="G366">
            <v>4224000000</v>
          </cell>
          <cell r="H366">
            <v>13128000000</v>
          </cell>
          <cell r="I366">
            <v>26070000000</v>
          </cell>
        </row>
        <row r="367">
          <cell r="A367">
            <v>45468</v>
          </cell>
          <cell r="B367">
            <v>69527223900</v>
          </cell>
          <cell r="D367">
            <v>8938140</v>
          </cell>
          <cell r="G367">
            <v>10819620</v>
          </cell>
          <cell r="H367">
            <v>543858792400</v>
          </cell>
        </row>
        <row r="368">
          <cell r="A368">
            <v>45469</v>
          </cell>
          <cell r="B368">
            <v>11217990520</v>
          </cell>
          <cell r="D368">
            <v>16226800</v>
          </cell>
          <cell r="E368">
            <v>2275440</v>
          </cell>
          <cell r="H368">
            <v>25838000000</v>
          </cell>
        </row>
        <row r="369">
          <cell r="A369">
            <v>45470</v>
          </cell>
          <cell r="B369">
            <v>17984775540</v>
          </cell>
          <cell r="D369">
            <v>13138760</v>
          </cell>
          <cell r="E369">
            <v>3618650</v>
          </cell>
          <cell r="G369">
            <v>15989400</v>
          </cell>
          <cell r="H369">
            <v>684990326000</v>
          </cell>
          <cell r="I369">
            <v>2565000000</v>
          </cell>
        </row>
        <row r="370">
          <cell r="A370">
            <v>45471</v>
          </cell>
          <cell r="B370">
            <v>22527287450</v>
          </cell>
          <cell r="C370">
            <v>4848000000</v>
          </cell>
          <cell r="D370">
            <v>6572300</v>
          </cell>
          <cell r="E370">
            <v>64339690</v>
          </cell>
          <cell r="G370">
            <v>262705170</v>
          </cell>
          <cell r="H370">
            <v>6564007470</v>
          </cell>
          <cell r="I370">
            <v>1714000000</v>
          </cell>
        </row>
        <row r="371">
          <cell r="A371">
            <v>45474</v>
          </cell>
          <cell r="B371">
            <v>2239000000</v>
          </cell>
          <cell r="H371">
            <v>115230000000</v>
          </cell>
          <cell r="I371">
            <v>2544000000</v>
          </cell>
        </row>
        <row r="372">
          <cell r="A372">
            <v>45475</v>
          </cell>
          <cell r="B372">
            <v>20236181570</v>
          </cell>
          <cell r="H372">
            <v>12858000000</v>
          </cell>
        </row>
        <row r="373">
          <cell r="A373">
            <v>45476</v>
          </cell>
          <cell r="B373">
            <v>15915809800</v>
          </cell>
          <cell r="C373">
            <v>6100000000</v>
          </cell>
          <cell r="D373">
            <v>54062190</v>
          </cell>
          <cell r="E373">
            <v>28312200</v>
          </cell>
          <cell r="G373">
            <v>22692750</v>
          </cell>
          <cell r="H373">
            <v>13038504860</v>
          </cell>
        </row>
        <row r="374">
          <cell r="A374">
            <v>45477</v>
          </cell>
          <cell r="B374">
            <v>45673000000</v>
          </cell>
          <cell r="D374">
            <v>2447760</v>
          </cell>
          <cell r="H374">
            <v>44281000000</v>
          </cell>
        </row>
        <row r="375">
          <cell r="A375">
            <v>45478</v>
          </cell>
          <cell r="B375">
            <v>31960784200</v>
          </cell>
          <cell r="C375">
            <v>13508000000</v>
          </cell>
          <cell r="D375">
            <v>4020500</v>
          </cell>
          <cell r="H375">
            <v>6614033160</v>
          </cell>
        </row>
        <row r="376">
          <cell r="A376">
            <v>45481</v>
          </cell>
          <cell r="B376">
            <v>27508000000</v>
          </cell>
          <cell r="C376">
            <v>7428000000</v>
          </cell>
          <cell r="D376">
            <v>5706630</v>
          </cell>
          <cell r="G376">
            <v>2283840</v>
          </cell>
          <cell r="H376">
            <v>3307065350</v>
          </cell>
        </row>
        <row r="377">
          <cell r="A377">
            <v>45482</v>
          </cell>
          <cell r="B377">
            <v>25217435740</v>
          </cell>
          <cell r="D377">
            <v>3782280</v>
          </cell>
          <cell r="G377">
            <v>4624340</v>
          </cell>
        </row>
        <row r="378">
          <cell r="A378">
            <v>45483</v>
          </cell>
          <cell r="B378">
            <v>23031291200</v>
          </cell>
          <cell r="D378">
            <v>335514560</v>
          </cell>
          <cell r="E378">
            <v>3278750</v>
          </cell>
          <cell r="H378">
            <v>13354000000</v>
          </cell>
        </row>
        <row r="379">
          <cell r="A379">
            <v>45484</v>
          </cell>
          <cell r="B379">
            <v>11432701290</v>
          </cell>
          <cell r="G379">
            <v>9136800</v>
          </cell>
          <cell r="H379">
            <v>13281000000</v>
          </cell>
        </row>
        <row r="380">
          <cell r="A380">
            <v>45485</v>
          </cell>
          <cell r="B380">
            <v>41063986700</v>
          </cell>
          <cell r="D380">
            <v>39532350</v>
          </cell>
          <cell r="E380">
            <v>2840670</v>
          </cell>
          <cell r="F380">
            <v>2149290</v>
          </cell>
          <cell r="H380">
            <v>6610000000</v>
          </cell>
        </row>
        <row r="381">
          <cell r="A381">
            <v>45488</v>
          </cell>
          <cell r="B381">
            <v>18166085870</v>
          </cell>
          <cell r="D381">
            <v>19057560</v>
          </cell>
          <cell r="E381">
            <v>3652290</v>
          </cell>
          <cell r="G381">
            <v>4143040</v>
          </cell>
          <cell r="H381">
            <v>6620000000</v>
          </cell>
        </row>
        <row r="382">
          <cell r="A382">
            <v>45489</v>
          </cell>
          <cell r="B382">
            <v>15964830880</v>
          </cell>
          <cell r="D382">
            <v>27397200</v>
          </cell>
        </row>
        <row r="383">
          <cell r="A383">
            <v>45490</v>
          </cell>
          <cell r="B383">
            <v>18380646250</v>
          </cell>
          <cell r="D383">
            <v>2347266080</v>
          </cell>
          <cell r="G383">
            <v>1260600000</v>
          </cell>
          <cell r="H383">
            <v>6624000000</v>
          </cell>
        </row>
        <row r="384">
          <cell r="A384">
            <v>45491</v>
          </cell>
          <cell r="B384">
            <v>20358000000</v>
          </cell>
          <cell r="H384">
            <v>16325000000</v>
          </cell>
        </row>
        <row r="385">
          <cell r="A385">
            <v>45492</v>
          </cell>
          <cell r="B385">
            <v>4576000000</v>
          </cell>
          <cell r="D385">
            <v>7193040</v>
          </cell>
          <cell r="G385">
            <v>2753400000</v>
          </cell>
        </row>
        <row r="386">
          <cell r="A386">
            <v>45495</v>
          </cell>
          <cell r="D386">
            <v>4859700</v>
          </cell>
          <cell r="E386">
            <v>2774720</v>
          </cell>
          <cell r="I386">
            <v>12915000000</v>
          </cell>
        </row>
        <row r="387">
          <cell r="A387">
            <v>45496</v>
          </cell>
          <cell r="B387">
            <v>9043106570</v>
          </cell>
          <cell r="D387">
            <v>4390470</v>
          </cell>
        </row>
        <row r="388">
          <cell r="A388">
            <v>45497</v>
          </cell>
          <cell r="B388">
            <v>37876000000</v>
          </cell>
          <cell r="C388">
            <v>1983900000</v>
          </cell>
          <cell r="D388">
            <v>9039240</v>
          </cell>
          <cell r="G388">
            <v>409200000</v>
          </cell>
          <cell r="H388">
            <v>3196000000</v>
          </cell>
          <cell r="I388">
            <v>102300000000</v>
          </cell>
          <cell r="J388">
            <v>672500000</v>
          </cell>
        </row>
        <row r="389">
          <cell r="A389">
            <v>45498</v>
          </cell>
          <cell r="B389">
            <v>26608449250</v>
          </cell>
          <cell r="C389">
            <v>1987300000</v>
          </cell>
          <cell r="D389">
            <v>3155880</v>
          </cell>
          <cell r="I389">
            <v>10165000000</v>
          </cell>
          <cell r="J389">
            <v>673000000</v>
          </cell>
        </row>
        <row r="390">
          <cell r="A390">
            <v>45499</v>
          </cell>
          <cell r="B390">
            <v>4452000000</v>
          </cell>
          <cell r="D390">
            <v>1578420</v>
          </cell>
        </row>
        <row r="391">
          <cell r="A391">
            <v>45502</v>
          </cell>
          <cell r="B391">
            <v>6111980</v>
          </cell>
          <cell r="D391">
            <v>9525680</v>
          </cell>
          <cell r="G391">
            <v>4103684580</v>
          </cell>
        </row>
        <row r="392">
          <cell r="A392">
            <v>45503</v>
          </cell>
          <cell r="B392">
            <v>2274620590</v>
          </cell>
          <cell r="D392">
            <v>45923280</v>
          </cell>
          <cell r="E392">
            <v>7246260</v>
          </cell>
          <cell r="G392">
            <v>8519820</v>
          </cell>
          <cell r="H392">
            <v>10420740</v>
          </cell>
          <cell r="I392">
            <v>25710000000</v>
          </cell>
        </row>
        <row r="393">
          <cell r="A393">
            <v>45504</v>
          </cell>
          <cell r="B393">
            <v>27237000</v>
          </cell>
          <cell r="D393">
            <v>24860100</v>
          </cell>
          <cell r="G393">
            <v>16384000000</v>
          </cell>
          <cell r="H393">
            <v>3849300</v>
          </cell>
        </row>
        <row r="394">
          <cell r="A394">
            <v>45505</v>
          </cell>
          <cell r="B394">
            <v>26784000000</v>
          </cell>
          <cell r="E394">
            <v>3317210</v>
          </cell>
          <cell r="G394">
            <v>11478960</v>
          </cell>
          <cell r="H394">
            <v>12966000000</v>
          </cell>
          <cell r="I394">
            <v>21625000000</v>
          </cell>
        </row>
        <row r="395">
          <cell r="A395">
            <v>45506</v>
          </cell>
          <cell r="B395">
            <v>24285274500</v>
          </cell>
          <cell r="D395">
            <v>4055550</v>
          </cell>
          <cell r="E395">
            <v>1794000</v>
          </cell>
          <cell r="H395">
            <v>12786000000</v>
          </cell>
        </row>
        <row r="396">
          <cell r="A396">
            <v>45509</v>
          </cell>
          <cell r="B396">
            <v>104566137920</v>
          </cell>
          <cell r="D396">
            <v>6168960</v>
          </cell>
          <cell r="G396">
            <v>3152845000</v>
          </cell>
          <cell r="H396">
            <v>21948000000</v>
          </cell>
          <cell r="I396">
            <v>28950600000</v>
          </cell>
        </row>
        <row r="397">
          <cell r="A397">
            <v>45510</v>
          </cell>
          <cell r="B397">
            <v>49922703200</v>
          </cell>
          <cell r="D397">
            <v>46671600</v>
          </cell>
          <cell r="E397">
            <v>8800650</v>
          </cell>
          <cell r="H397">
            <v>3136000000</v>
          </cell>
        </row>
        <row r="398">
          <cell r="A398">
            <v>45511</v>
          </cell>
          <cell r="B398">
            <v>60066553620</v>
          </cell>
          <cell r="D398">
            <v>1667190</v>
          </cell>
        </row>
        <row r="399">
          <cell r="A399">
            <v>45512</v>
          </cell>
          <cell r="B399">
            <v>34769759850</v>
          </cell>
          <cell r="D399">
            <v>26712000</v>
          </cell>
          <cell r="H399">
            <v>3123000000</v>
          </cell>
        </row>
        <row r="400">
          <cell r="A400">
            <v>45513</v>
          </cell>
          <cell r="B400">
            <v>25296690010</v>
          </cell>
          <cell r="D400">
            <v>8357580</v>
          </cell>
          <cell r="I400">
            <v>10850000000</v>
          </cell>
        </row>
        <row r="401">
          <cell r="A401">
            <v>45516</v>
          </cell>
          <cell r="B401">
            <v>4404298250</v>
          </cell>
          <cell r="D401">
            <v>3238060</v>
          </cell>
          <cell r="H401">
            <v>3627270</v>
          </cell>
        </row>
        <row r="402">
          <cell r="A402">
            <v>45517</v>
          </cell>
          <cell r="B402">
            <v>67502700</v>
          </cell>
          <cell r="D402">
            <v>38022560</v>
          </cell>
          <cell r="G402">
            <v>58328370</v>
          </cell>
          <cell r="H402">
            <v>95701300</v>
          </cell>
        </row>
        <row r="403">
          <cell r="A403">
            <v>45518</v>
          </cell>
          <cell r="B403">
            <v>28806750</v>
          </cell>
          <cell r="D403">
            <v>34538460</v>
          </cell>
          <cell r="E403">
            <v>21389040</v>
          </cell>
          <cell r="G403">
            <v>32572800</v>
          </cell>
          <cell r="H403">
            <v>6426081020</v>
          </cell>
        </row>
        <row r="404">
          <cell r="A404">
            <v>45519</v>
          </cell>
          <cell r="D404">
            <v>3490740</v>
          </cell>
          <cell r="G404">
            <v>3648440</v>
          </cell>
        </row>
        <row r="405">
          <cell r="A405">
            <v>45520</v>
          </cell>
          <cell r="B405">
            <v>4475734400</v>
          </cell>
          <cell r="D405">
            <v>15164880</v>
          </cell>
          <cell r="G405">
            <v>22281220</v>
          </cell>
          <cell r="H405">
            <v>2324309880</v>
          </cell>
        </row>
        <row r="406">
          <cell r="A406">
            <v>45523</v>
          </cell>
          <cell r="D406">
            <v>3174600</v>
          </cell>
          <cell r="E406">
            <v>1647240</v>
          </cell>
          <cell r="G406">
            <v>4076000000</v>
          </cell>
          <cell r="H406">
            <v>6611000000</v>
          </cell>
        </row>
        <row r="407">
          <cell r="A407">
            <v>45524</v>
          </cell>
          <cell r="B407">
            <v>16021945640</v>
          </cell>
          <cell r="D407">
            <v>16869200</v>
          </cell>
          <cell r="H407">
            <v>3343000000</v>
          </cell>
          <cell r="J407">
            <v>2521800000</v>
          </cell>
        </row>
        <row r="408">
          <cell r="A408">
            <v>45525</v>
          </cell>
          <cell r="B408">
            <v>18212000000</v>
          </cell>
          <cell r="D408">
            <v>5157780</v>
          </cell>
          <cell r="H408">
            <v>16648000000</v>
          </cell>
          <cell r="I408">
            <v>17420000000</v>
          </cell>
          <cell r="K408">
            <v>12660000000</v>
          </cell>
        </row>
        <row r="409">
          <cell r="A409">
            <v>45526</v>
          </cell>
          <cell r="D409">
            <v>35853300</v>
          </cell>
          <cell r="E409">
            <v>1813560</v>
          </cell>
          <cell r="G409">
            <v>226155960</v>
          </cell>
          <cell r="H409">
            <v>3376540290</v>
          </cell>
        </row>
        <row r="410">
          <cell r="A410">
            <v>45527</v>
          </cell>
          <cell r="B410">
            <v>13844172660</v>
          </cell>
          <cell r="D410">
            <v>99439600</v>
          </cell>
          <cell r="E410">
            <v>2026920</v>
          </cell>
          <cell r="G410">
            <v>1051374080</v>
          </cell>
          <cell r="H410">
            <v>18500490</v>
          </cell>
          <cell r="J410">
            <v>703500000</v>
          </cell>
        </row>
        <row r="411">
          <cell r="A411">
            <v>45530</v>
          </cell>
          <cell r="B411">
            <v>29099760</v>
          </cell>
          <cell r="D411">
            <v>24761130</v>
          </cell>
        </row>
        <row r="412">
          <cell r="A412">
            <v>45531</v>
          </cell>
          <cell r="B412">
            <v>4737708800</v>
          </cell>
          <cell r="D412">
            <v>34515600</v>
          </cell>
          <cell r="G412">
            <v>10681000</v>
          </cell>
          <cell r="H412">
            <v>3382034320</v>
          </cell>
        </row>
        <row r="413">
          <cell r="A413">
            <v>45532</v>
          </cell>
          <cell r="B413">
            <v>38339015840</v>
          </cell>
          <cell r="D413">
            <v>4360080</v>
          </cell>
          <cell r="H413">
            <v>3330000000</v>
          </cell>
          <cell r="I413">
            <v>8825000000</v>
          </cell>
        </row>
        <row r="414">
          <cell r="A414">
            <v>45533</v>
          </cell>
          <cell r="B414">
            <v>2342058290</v>
          </cell>
          <cell r="C414">
            <v>24140000000</v>
          </cell>
          <cell r="D414">
            <v>28718250</v>
          </cell>
          <cell r="G414">
            <v>2255040</v>
          </cell>
          <cell r="H414">
            <v>3343000000</v>
          </cell>
        </row>
        <row r="415">
          <cell r="A415">
            <v>45534</v>
          </cell>
          <cell r="B415">
            <v>4635083080</v>
          </cell>
          <cell r="C415">
            <v>23940000000</v>
          </cell>
          <cell r="D415">
            <v>11767080</v>
          </cell>
          <cell r="E415">
            <v>3333120</v>
          </cell>
          <cell r="F415">
            <v>1883940</v>
          </cell>
          <cell r="G415">
            <v>21065000000</v>
          </cell>
        </row>
      </sheetData>
      <sheetData sheetId="4">
        <row r="1">
          <cell r="A1" t="str">
            <v>Date</v>
          </cell>
          <cell r="B1" t="str">
            <v>VNINDEX</v>
          </cell>
          <cell r="C1" t="str">
            <v>HNXIndex</v>
          </cell>
          <cell r="D1" t="str">
            <v>HNXUpcomIndex</v>
          </cell>
        </row>
        <row r="2">
          <cell r="A2">
            <v>44929</v>
          </cell>
          <cell r="B2">
            <v>9249401000000</v>
          </cell>
          <cell r="C2">
            <v>879030043700</v>
          </cell>
          <cell r="D2">
            <v>408189680000</v>
          </cell>
        </row>
        <row r="3">
          <cell r="A3">
            <v>44930</v>
          </cell>
          <cell r="B3">
            <v>10532392000000</v>
          </cell>
          <cell r="C3">
            <v>1143606050000</v>
          </cell>
          <cell r="D3">
            <v>522688116000</v>
          </cell>
        </row>
        <row r="4">
          <cell r="A4">
            <v>44931</v>
          </cell>
          <cell r="B4">
            <v>9184755000000</v>
          </cell>
          <cell r="C4">
            <v>819801990000</v>
          </cell>
          <cell r="D4">
            <v>332274111400</v>
          </cell>
        </row>
        <row r="5">
          <cell r="A5">
            <v>44932</v>
          </cell>
          <cell r="B5">
            <v>11946611000000</v>
          </cell>
          <cell r="C5">
            <v>981087110000</v>
          </cell>
          <cell r="D5">
            <v>786002022000</v>
          </cell>
        </row>
        <row r="6">
          <cell r="A6">
            <v>44935</v>
          </cell>
          <cell r="B6">
            <v>8518163000000</v>
          </cell>
          <cell r="C6">
            <v>755439150000</v>
          </cell>
          <cell r="D6">
            <v>320348928800</v>
          </cell>
        </row>
        <row r="7">
          <cell r="A7">
            <v>44936</v>
          </cell>
          <cell r="B7">
            <v>9710654000000</v>
          </cell>
          <cell r="C7">
            <v>893467765700</v>
          </cell>
          <cell r="D7">
            <v>380988522200</v>
          </cell>
        </row>
        <row r="8">
          <cell r="A8">
            <v>44937</v>
          </cell>
          <cell r="B8">
            <v>8857997000000</v>
          </cell>
          <cell r="C8">
            <v>900700940000</v>
          </cell>
          <cell r="D8">
            <v>366818533000</v>
          </cell>
        </row>
        <row r="9">
          <cell r="A9">
            <v>44938</v>
          </cell>
          <cell r="B9">
            <v>8711743000000</v>
          </cell>
          <cell r="C9">
            <v>913357336000</v>
          </cell>
          <cell r="D9">
            <v>369242129600</v>
          </cell>
        </row>
        <row r="10">
          <cell r="A10">
            <v>44939</v>
          </cell>
          <cell r="B10">
            <v>12394762000000</v>
          </cell>
          <cell r="C10">
            <v>879025371600</v>
          </cell>
          <cell r="D10">
            <v>423896352000</v>
          </cell>
        </row>
        <row r="11">
          <cell r="A11">
            <v>44942</v>
          </cell>
          <cell r="B11">
            <v>9372019000000</v>
          </cell>
          <cell r="C11">
            <v>728263880000</v>
          </cell>
          <cell r="D11">
            <v>329974870000</v>
          </cell>
        </row>
        <row r="12">
          <cell r="A12">
            <v>44943</v>
          </cell>
          <cell r="B12">
            <v>11752851000000</v>
          </cell>
          <cell r="C12">
            <v>1048472610000</v>
          </cell>
          <cell r="D12">
            <v>393266156000</v>
          </cell>
        </row>
        <row r="13">
          <cell r="A13">
            <v>44944</v>
          </cell>
          <cell r="B13">
            <v>10237540000000</v>
          </cell>
          <cell r="C13">
            <v>1204572882000</v>
          </cell>
          <cell r="D13">
            <v>472396230000</v>
          </cell>
        </row>
        <row r="14">
          <cell r="A14">
            <v>44945</v>
          </cell>
          <cell r="B14">
            <v>11729742000000</v>
          </cell>
          <cell r="C14">
            <v>1024377000000</v>
          </cell>
          <cell r="D14">
            <v>383399620000</v>
          </cell>
        </row>
        <row r="15">
          <cell r="A15">
            <v>44953</v>
          </cell>
          <cell r="B15">
            <v>11102033000000</v>
          </cell>
          <cell r="C15">
            <v>974743300000</v>
          </cell>
          <cell r="D15">
            <v>502769210000</v>
          </cell>
        </row>
        <row r="16">
          <cell r="A16">
            <v>44956</v>
          </cell>
          <cell r="B16">
            <v>13627501000000</v>
          </cell>
          <cell r="C16">
            <v>1566305880000</v>
          </cell>
          <cell r="D16">
            <v>554074632000</v>
          </cell>
        </row>
        <row r="17">
          <cell r="A17">
            <v>44957</v>
          </cell>
          <cell r="B17">
            <v>13600655000000</v>
          </cell>
          <cell r="C17">
            <v>1323025180000</v>
          </cell>
          <cell r="D17">
            <v>481443320000</v>
          </cell>
        </row>
        <row r="18">
          <cell r="A18">
            <v>44958</v>
          </cell>
          <cell r="B18">
            <v>17623402000000</v>
          </cell>
          <cell r="C18">
            <v>1956115610000</v>
          </cell>
          <cell r="D18">
            <v>628382129600</v>
          </cell>
        </row>
        <row r="19">
          <cell r="A19">
            <v>44959</v>
          </cell>
          <cell r="B19">
            <v>11052921000000</v>
          </cell>
          <cell r="C19">
            <v>1218894110000</v>
          </cell>
          <cell r="D19">
            <v>522758486000</v>
          </cell>
        </row>
        <row r="20">
          <cell r="A20">
            <v>44960</v>
          </cell>
          <cell r="B20">
            <v>10791608000000</v>
          </cell>
          <cell r="C20">
            <v>842509130000</v>
          </cell>
          <cell r="D20">
            <v>323164672000</v>
          </cell>
        </row>
        <row r="21">
          <cell r="A21">
            <v>44963</v>
          </cell>
          <cell r="B21">
            <v>9607411000000</v>
          </cell>
          <cell r="C21">
            <v>797340210000</v>
          </cell>
          <cell r="D21">
            <v>257488044000</v>
          </cell>
        </row>
        <row r="22">
          <cell r="A22">
            <v>44964</v>
          </cell>
          <cell r="B22">
            <v>12167537000000</v>
          </cell>
          <cell r="C22">
            <v>1075070020000</v>
          </cell>
          <cell r="D22">
            <v>361764690000</v>
          </cell>
        </row>
        <row r="23">
          <cell r="A23">
            <v>44965</v>
          </cell>
          <cell r="B23">
            <v>10009858000000</v>
          </cell>
          <cell r="C23">
            <v>881870180000</v>
          </cell>
          <cell r="D23">
            <v>318989930000</v>
          </cell>
        </row>
        <row r="24">
          <cell r="A24">
            <v>44966</v>
          </cell>
          <cell r="B24">
            <v>9221899000000</v>
          </cell>
          <cell r="C24">
            <v>743094910000</v>
          </cell>
          <cell r="D24">
            <v>501578577900</v>
          </cell>
        </row>
        <row r="25">
          <cell r="A25">
            <v>44967</v>
          </cell>
          <cell r="B25">
            <v>8160929000000</v>
          </cell>
          <cell r="C25">
            <v>761415204200</v>
          </cell>
          <cell r="D25">
            <v>310063571900</v>
          </cell>
        </row>
        <row r="26">
          <cell r="A26">
            <v>44970</v>
          </cell>
          <cell r="B26">
            <v>10459367000000</v>
          </cell>
          <cell r="C26">
            <v>1108506010000</v>
          </cell>
          <cell r="D26">
            <v>445191754000</v>
          </cell>
        </row>
        <row r="27">
          <cell r="A27">
            <v>44971</v>
          </cell>
          <cell r="B27">
            <v>6722948000000</v>
          </cell>
          <cell r="C27">
            <v>564227570000</v>
          </cell>
          <cell r="D27">
            <v>214729190000</v>
          </cell>
        </row>
        <row r="28">
          <cell r="A28">
            <v>44972</v>
          </cell>
          <cell r="B28">
            <v>9863395000000</v>
          </cell>
          <cell r="C28">
            <v>1017735530000</v>
          </cell>
          <cell r="D28">
            <v>346754555000</v>
          </cell>
        </row>
        <row r="29">
          <cell r="A29">
            <v>44973</v>
          </cell>
          <cell r="B29">
            <v>8449989000000</v>
          </cell>
          <cell r="C29">
            <v>1207450940900</v>
          </cell>
          <cell r="D29">
            <v>507337390000</v>
          </cell>
        </row>
        <row r="30">
          <cell r="A30">
            <v>44974</v>
          </cell>
          <cell r="B30">
            <v>7692522000000</v>
          </cell>
          <cell r="C30">
            <v>950602960000</v>
          </cell>
          <cell r="D30">
            <v>370519127200</v>
          </cell>
        </row>
        <row r="31">
          <cell r="A31">
            <v>44977</v>
          </cell>
          <cell r="B31">
            <v>11704885000000</v>
          </cell>
          <cell r="C31">
            <v>1444369499000</v>
          </cell>
          <cell r="D31">
            <v>508928752000</v>
          </cell>
        </row>
        <row r="32">
          <cell r="A32">
            <v>44978</v>
          </cell>
          <cell r="B32">
            <v>11858614000000</v>
          </cell>
          <cell r="C32">
            <v>1425078200000</v>
          </cell>
          <cell r="D32">
            <v>587588836000</v>
          </cell>
        </row>
        <row r="33">
          <cell r="A33">
            <v>44979</v>
          </cell>
          <cell r="B33">
            <v>12736631000000</v>
          </cell>
          <cell r="C33">
            <v>1853641710000</v>
          </cell>
          <cell r="D33">
            <v>816032284200</v>
          </cell>
        </row>
        <row r="34">
          <cell r="A34">
            <v>44980</v>
          </cell>
          <cell r="B34">
            <v>12081414000000</v>
          </cell>
          <cell r="C34">
            <v>1337624340000</v>
          </cell>
          <cell r="D34">
            <v>478516449000</v>
          </cell>
        </row>
        <row r="35">
          <cell r="A35">
            <v>44981</v>
          </cell>
          <cell r="B35">
            <v>6547623000000</v>
          </cell>
          <cell r="C35">
            <v>719419310000</v>
          </cell>
          <cell r="D35">
            <v>411031166100</v>
          </cell>
        </row>
        <row r="36">
          <cell r="A36">
            <v>44984</v>
          </cell>
          <cell r="B36">
            <v>9329586000000</v>
          </cell>
          <cell r="C36">
            <v>1012185670000</v>
          </cell>
          <cell r="D36">
            <v>348484710000</v>
          </cell>
        </row>
        <row r="37">
          <cell r="A37">
            <v>44985</v>
          </cell>
          <cell r="B37">
            <v>6480560000000</v>
          </cell>
          <cell r="C37">
            <v>755876470000</v>
          </cell>
          <cell r="D37">
            <v>267502926400</v>
          </cell>
        </row>
        <row r="38">
          <cell r="A38">
            <v>44986</v>
          </cell>
          <cell r="B38">
            <v>8261765000000</v>
          </cell>
          <cell r="C38">
            <v>925043012800</v>
          </cell>
          <cell r="D38">
            <v>354121292000</v>
          </cell>
        </row>
        <row r="39">
          <cell r="A39">
            <v>44987</v>
          </cell>
          <cell r="B39">
            <v>6362705000000</v>
          </cell>
          <cell r="C39">
            <v>595092210000</v>
          </cell>
          <cell r="D39">
            <v>225774415200</v>
          </cell>
        </row>
        <row r="40">
          <cell r="A40">
            <v>44988</v>
          </cell>
          <cell r="B40">
            <v>7210522000000</v>
          </cell>
          <cell r="C40">
            <v>1069720281300</v>
          </cell>
          <cell r="D40">
            <v>441596868200</v>
          </cell>
        </row>
        <row r="41">
          <cell r="A41">
            <v>44991</v>
          </cell>
          <cell r="B41">
            <v>6810706000000</v>
          </cell>
          <cell r="C41">
            <v>800191380000</v>
          </cell>
          <cell r="D41">
            <v>246580640000</v>
          </cell>
        </row>
        <row r="42">
          <cell r="A42">
            <v>44992</v>
          </cell>
          <cell r="B42">
            <v>8250942000000</v>
          </cell>
          <cell r="C42">
            <v>695071600000</v>
          </cell>
          <cell r="D42">
            <v>222494436500</v>
          </cell>
        </row>
        <row r="43">
          <cell r="A43">
            <v>44993</v>
          </cell>
          <cell r="B43">
            <v>8537924000000</v>
          </cell>
          <cell r="C43">
            <v>1292150560000</v>
          </cell>
          <cell r="D43">
            <v>400219409000</v>
          </cell>
        </row>
        <row r="44">
          <cell r="A44">
            <v>44994</v>
          </cell>
          <cell r="B44">
            <v>10729319000000</v>
          </cell>
          <cell r="C44">
            <v>878615929500</v>
          </cell>
          <cell r="D44">
            <v>354537224000</v>
          </cell>
        </row>
        <row r="45">
          <cell r="A45">
            <v>44995</v>
          </cell>
          <cell r="B45">
            <v>8745040000000</v>
          </cell>
          <cell r="C45">
            <v>998890610000</v>
          </cell>
          <cell r="D45">
            <v>545597137700</v>
          </cell>
        </row>
        <row r="46">
          <cell r="A46">
            <v>44998</v>
          </cell>
          <cell r="B46">
            <v>11225834000000</v>
          </cell>
          <cell r="C46">
            <v>814525814500</v>
          </cell>
          <cell r="D46">
            <v>295942458800</v>
          </cell>
        </row>
        <row r="47">
          <cell r="A47">
            <v>44999</v>
          </cell>
          <cell r="B47">
            <v>10447365000000</v>
          </cell>
          <cell r="C47">
            <v>1140373778000</v>
          </cell>
          <cell r="D47">
            <v>447531446000</v>
          </cell>
        </row>
        <row r="48">
          <cell r="A48">
            <v>45000</v>
          </cell>
          <cell r="B48">
            <v>10675860000000</v>
          </cell>
          <cell r="C48">
            <v>1155781199000</v>
          </cell>
          <cell r="D48">
            <v>401429437000</v>
          </cell>
        </row>
        <row r="49">
          <cell r="A49">
            <v>45001</v>
          </cell>
          <cell r="B49">
            <v>9401603000000</v>
          </cell>
          <cell r="C49">
            <v>813039562000</v>
          </cell>
          <cell r="D49">
            <v>336036322400</v>
          </cell>
        </row>
        <row r="50">
          <cell r="A50">
            <v>45002</v>
          </cell>
          <cell r="B50">
            <v>10289424000000</v>
          </cell>
          <cell r="C50">
            <v>766726888000</v>
          </cell>
          <cell r="D50">
            <v>282161695000</v>
          </cell>
        </row>
        <row r="51">
          <cell r="A51">
            <v>45005</v>
          </cell>
          <cell r="B51">
            <v>9753448000000</v>
          </cell>
          <cell r="C51">
            <v>867821340000</v>
          </cell>
          <cell r="D51">
            <v>373199941600</v>
          </cell>
        </row>
        <row r="52">
          <cell r="A52">
            <v>45006</v>
          </cell>
          <cell r="B52">
            <v>8324027000000</v>
          </cell>
          <cell r="C52">
            <v>797291748400</v>
          </cell>
          <cell r="D52">
            <v>307228004000</v>
          </cell>
        </row>
        <row r="53">
          <cell r="A53">
            <v>45007</v>
          </cell>
          <cell r="B53">
            <v>8647663000000</v>
          </cell>
          <cell r="C53">
            <v>929393992900</v>
          </cell>
          <cell r="D53">
            <v>218151370000</v>
          </cell>
        </row>
        <row r="54">
          <cell r="A54">
            <v>45008</v>
          </cell>
          <cell r="B54">
            <v>7789102000000</v>
          </cell>
          <cell r="C54">
            <v>674248410000</v>
          </cell>
          <cell r="D54">
            <v>181407531600</v>
          </cell>
        </row>
        <row r="55">
          <cell r="A55">
            <v>45009</v>
          </cell>
          <cell r="B55">
            <v>9442306000000</v>
          </cell>
          <cell r="C55">
            <v>971004960000</v>
          </cell>
          <cell r="D55">
            <v>278331422000</v>
          </cell>
        </row>
        <row r="56">
          <cell r="A56">
            <v>45012</v>
          </cell>
          <cell r="B56">
            <v>9715659000000</v>
          </cell>
          <cell r="C56">
            <v>910198570000</v>
          </cell>
          <cell r="D56">
            <v>236957258900</v>
          </cell>
        </row>
        <row r="57">
          <cell r="A57">
            <v>45013</v>
          </cell>
          <cell r="B57">
            <v>11207045000000</v>
          </cell>
          <cell r="C57">
            <v>1116243630000</v>
          </cell>
          <cell r="D57">
            <v>378970057200</v>
          </cell>
        </row>
        <row r="58">
          <cell r="A58">
            <v>45014</v>
          </cell>
          <cell r="B58">
            <v>8301061000000</v>
          </cell>
          <cell r="C58">
            <v>800700610000</v>
          </cell>
          <cell r="D58">
            <v>255286218000</v>
          </cell>
        </row>
        <row r="59">
          <cell r="A59">
            <v>45015</v>
          </cell>
          <cell r="B59">
            <v>11042764000000</v>
          </cell>
          <cell r="C59">
            <v>1030816330000</v>
          </cell>
          <cell r="D59">
            <v>326442549500</v>
          </cell>
        </row>
        <row r="60">
          <cell r="A60">
            <v>45016</v>
          </cell>
          <cell r="B60">
            <v>1164159</v>
          </cell>
          <cell r="C60">
            <v>63403470000</v>
          </cell>
          <cell r="D60">
            <v>31344442000</v>
          </cell>
        </row>
        <row r="61">
          <cell r="A61">
            <v>45019</v>
          </cell>
          <cell r="B61">
            <v>14174053000000</v>
          </cell>
          <cell r="C61">
            <v>1591471390000</v>
          </cell>
          <cell r="D61">
            <v>605578170000</v>
          </cell>
        </row>
        <row r="62">
          <cell r="A62">
            <v>45020</v>
          </cell>
          <cell r="B62">
            <v>13583584000000</v>
          </cell>
          <cell r="C62">
            <v>1332255030000</v>
          </cell>
          <cell r="D62">
            <v>568195123500</v>
          </cell>
        </row>
        <row r="63">
          <cell r="A63">
            <v>45021</v>
          </cell>
          <cell r="B63">
            <v>12866330000000</v>
          </cell>
          <cell r="C63">
            <v>1622212120000</v>
          </cell>
          <cell r="D63">
            <v>792181658200</v>
          </cell>
        </row>
        <row r="64">
          <cell r="A64">
            <v>45022</v>
          </cell>
          <cell r="B64">
            <v>15789679000000</v>
          </cell>
          <cell r="C64">
            <v>2138149410000</v>
          </cell>
          <cell r="D64">
            <v>730691907000</v>
          </cell>
        </row>
        <row r="65">
          <cell r="A65">
            <v>45023</v>
          </cell>
          <cell r="B65">
            <v>10782418000000</v>
          </cell>
          <cell r="C65">
            <v>1527003070000</v>
          </cell>
          <cell r="D65">
            <v>731050092000</v>
          </cell>
        </row>
        <row r="66">
          <cell r="A66">
            <v>45026</v>
          </cell>
          <cell r="B66">
            <v>15056112000000</v>
          </cell>
          <cell r="C66">
            <v>2248522940000</v>
          </cell>
          <cell r="D66">
            <v>505516812600</v>
          </cell>
        </row>
        <row r="67">
          <cell r="A67">
            <v>45027</v>
          </cell>
          <cell r="B67">
            <v>11591351000000</v>
          </cell>
          <cell r="C67">
            <v>1708165348600</v>
          </cell>
          <cell r="D67">
            <v>606861961000</v>
          </cell>
        </row>
        <row r="68">
          <cell r="A68">
            <v>45028</v>
          </cell>
          <cell r="B68">
            <v>12653216000000</v>
          </cell>
          <cell r="C68">
            <v>1344029476200</v>
          </cell>
          <cell r="D68">
            <v>2368039734600</v>
          </cell>
        </row>
        <row r="69">
          <cell r="A69">
            <v>45029</v>
          </cell>
          <cell r="B69">
            <v>11437070000000</v>
          </cell>
          <cell r="C69">
            <v>1270775690000</v>
          </cell>
          <cell r="D69">
            <v>742661411000</v>
          </cell>
        </row>
        <row r="70">
          <cell r="A70">
            <v>45030</v>
          </cell>
          <cell r="B70">
            <v>13325945000000</v>
          </cell>
          <cell r="C70">
            <v>1586046839600</v>
          </cell>
          <cell r="D70">
            <v>472740761200</v>
          </cell>
        </row>
        <row r="71">
          <cell r="A71">
            <v>45033</v>
          </cell>
          <cell r="B71">
            <v>8052821000000</v>
          </cell>
          <cell r="C71">
            <v>840269357400</v>
          </cell>
          <cell r="D71">
            <v>323638319500</v>
          </cell>
        </row>
        <row r="72">
          <cell r="A72">
            <v>45034</v>
          </cell>
          <cell r="B72">
            <v>9579022000000</v>
          </cell>
          <cell r="C72">
            <v>1397402022000</v>
          </cell>
          <cell r="D72">
            <v>416068440000</v>
          </cell>
        </row>
        <row r="73">
          <cell r="A73">
            <v>45035</v>
          </cell>
          <cell r="B73">
            <v>9724856000000</v>
          </cell>
          <cell r="C73">
            <v>943704470000</v>
          </cell>
          <cell r="D73">
            <v>348142930000</v>
          </cell>
        </row>
        <row r="74">
          <cell r="A74">
            <v>45036</v>
          </cell>
          <cell r="B74">
            <v>6626808000000</v>
          </cell>
          <cell r="C74">
            <v>1067064900000</v>
          </cell>
          <cell r="D74">
            <v>404098081000</v>
          </cell>
        </row>
        <row r="75">
          <cell r="A75">
            <v>45037</v>
          </cell>
          <cell r="B75">
            <v>9674792000000</v>
          </cell>
          <cell r="C75">
            <v>1273311430600</v>
          </cell>
          <cell r="D75">
            <v>1161701690500</v>
          </cell>
        </row>
        <row r="76">
          <cell r="A76">
            <v>45040</v>
          </cell>
          <cell r="B76">
            <v>9143250000000</v>
          </cell>
          <cell r="C76">
            <v>828655290000</v>
          </cell>
          <cell r="D76">
            <v>701096041000</v>
          </cell>
        </row>
        <row r="77">
          <cell r="A77">
            <v>45041</v>
          </cell>
          <cell r="B77">
            <v>9416952000000</v>
          </cell>
          <cell r="C77">
            <v>1176891869600</v>
          </cell>
          <cell r="D77">
            <v>1083747619650</v>
          </cell>
        </row>
        <row r="78">
          <cell r="A78">
            <v>45042</v>
          </cell>
          <cell r="B78">
            <v>11431553000000</v>
          </cell>
          <cell r="C78">
            <v>954886924400</v>
          </cell>
          <cell r="D78">
            <v>614097782000</v>
          </cell>
        </row>
        <row r="79">
          <cell r="A79">
            <v>45043</v>
          </cell>
          <cell r="B79">
            <v>8689083000000</v>
          </cell>
          <cell r="C79">
            <v>980805460000</v>
          </cell>
          <cell r="D79">
            <v>703469210000</v>
          </cell>
        </row>
        <row r="80">
          <cell r="A80">
            <v>45044</v>
          </cell>
          <cell r="B80">
            <v>10282760000000</v>
          </cell>
          <cell r="C80">
            <v>1138790412000</v>
          </cell>
          <cell r="D80">
            <v>390602787000</v>
          </cell>
        </row>
        <row r="81">
          <cell r="A81">
            <v>45050</v>
          </cell>
          <cell r="B81">
            <v>10495524000000</v>
          </cell>
          <cell r="C81">
            <v>1287191580000</v>
          </cell>
          <cell r="D81">
            <v>436015832000</v>
          </cell>
        </row>
        <row r="82">
          <cell r="A82">
            <v>45051</v>
          </cell>
          <cell r="B82">
            <v>9302629000000</v>
          </cell>
          <cell r="C82">
            <v>1044527833180</v>
          </cell>
          <cell r="D82">
            <v>406203690000</v>
          </cell>
        </row>
        <row r="83">
          <cell r="A83">
            <v>45054</v>
          </cell>
          <cell r="B83">
            <v>10783801000000</v>
          </cell>
          <cell r="C83">
            <v>1480348770000</v>
          </cell>
          <cell r="D83">
            <v>499782010000</v>
          </cell>
        </row>
        <row r="84">
          <cell r="A84">
            <v>45055</v>
          </cell>
          <cell r="B84">
            <v>9337999000000</v>
          </cell>
          <cell r="C84">
            <v>1244804072000</v>
          </cell>
          <cell r="D84">
            <v>590491722000</v>
          </cell>
        </row>
        <row r="85">
          <cell r="A85">
            <v>45056</v>
          </cell>
          <cell r="B85">
            <v>11157595000000</v>
          </cell>
          <cell r="C85">
            <v>1704498730000</v>
          </cell>
          <cell r="D85">
            <v>522120868600</v>
          </cell>
        </row>
        <row r="86">
          <cell r="A86">
            <v>45057</v>
          </cell>
          <cell r="B86">
            <v>11530694000000</v>
          </cell>
          <cell r="C86">
            <v>1984649710000</v>
          </cell>
          <cell r="D86">
            <v>506314036500</v>
          </cell>
        </row>
        <row r="87">
          <cell r="A87">
            <v>45058</v>
          </cell>
          <cell r="B87">
            <v>11973607000000</v>
          </cell>
          <cell r="C87">
            <v>1587632280800</v>
          </cell>
          <cell r="D87">
            <v>567579829400</v>
          </cell>
        </row>
        <row r="88">
          <cell r="A88">
            <v>45061</v>
          </cell>
          <cell r="B88">
            <v>13621768000000</v>
          </cell>
          <cell r="C88">
            <v>1662594852000</v>
          </cell>
          <cell r="D88">
            <v>818640399100</v>
          </cell>
        </row>
        <row r="89">
          <cell r="A89">
            <v>45062</v>
          </cell>
          <cell r="B89">
            <v>11282025000000</v>
          </cell>
          <cell r="C89">
            <v>1527440375600</v>
          </cell>
          <cell r="D89">
            <v>498984635000</v>
          </cell>
        </row>
        <row r="90">
          <cell r="A90">
            <v>45063</v>
          </cell>
          <cell r="B90">
            <v>13272691000000</v>
          </cell>
          <cell r="C90">
            <v>1650189334500</v>
          </cell>
          <cell r="D90">
            <v>640785940000</v>
          </cell>
        </row>
        <row r="91">
          <cell r="A91">
            <v>45064</v>
          </cell>
          <cell r="B91">
            <v>11738517000000</v>
          </cell>
          <cell r="C91">
            <v>1464570814000</v>
          </cell>
          <cell r="D91">
            <v>492642414300</v>
          </cell>
        </row>
        <row r="92">
          <cell r="A92">
            <v>45065</v>
          </cell>
          <cell r="B92">
            <v>13361031000000</v>
          </cell>
          <cell r="C92">
            <v>1641706439500</v>
          </cell>
          <cell r="D92">
            <v>716140136000</v>
          </cell>
        </row>
        <row r="93">
          <cell r="A93">
            <v>45068</v>
          </cell>
          <cell r="B93">
            <v>12532362000000</v>
          </cell>
          <cell r="C93">
            <v>1254230840400</v>
          </cell>
          <cell r="D93">
            <v>561493465000</v>
          </cell>
        </row>
        <row r="94">
          <cell r="A94">
            <v>45069</v>
          </cell>
          <cell r="B94">
            <v>12860813000000</v>
          </cell>
          <cell r="C94">
            <v>1710936420000</v>
          </cell>
          <cell r="D94">
            <v>573852455000</v>
          </cell>
        </row>
        <row r="95">
          <cell r="A95">
            <v>45070</v>
          </cell>
          <cell r="B95">
            <v>13770362000000</v>
          </cell>
          <cell r="C95">
            <v>1505579564000</v>
          </cell>
          <cell r="D95">
            <v>555261670000</v>
          </cell>
        </row>
        <row r="96">
          <cell r="A96">
            <v>45071</v>
          </cell>
          <cell r="B96">
            <v>11703871000000</v>
          </cell>
          <cell r="C96">
            <v>1664882615500</v>
          </cell>
          <cell r="D96">
            <v>678977617904</v>
          </cell>
        </row>
        <row r="97">
          <cell r="A97">
            <v>45072</v>
          </cell>
          <cell r="B97">
            <v>10888670000000</v>
          </cell>
          <cell r="C97">
            <v>1354317658000</v>
          </cell>
          <cell r="D97">
            <v>964889572823</v>
          </cell>
        </row>
        <row r="98">
          <cell r="A98">
            <v>45075</v>
          </cell>
          <cell r="B98">
            <v>13788103000000</v>
          </cell>
          <cell r="C98">
            <v>1881144075700</v>
          </cell>
          <cell r="D98">
            <v>573790028000</v>
          </cell>
        </row>
        <row r="99">
          <cell r="A99">
            <v>45076</v>
          </cell>
          <cell r="B99">
            <v>16424143000000</v>
          </cell>
          <cell r="C99">
            <v>2086408062000</v>
          </cell>
          <cell r="D99">
            <v>821928854900</v>
          </cell>
        </row>
        <row r="100">
          <cell r="A100">
            <v>45077</v>
          </cell>
          <cell r="B100">
            <v>15818599000000</v>
          </cell>
          <cell r="C100">
            <v>1972563708200</v>
          </cell>
          <cell r="D100">
            <v>1227940754520</v>
          </cell>
        </row>
        <row r="101">
          <cell r="A101">
            <v>45078</v>
          </cell>
          <cell r="B101">
            <v>13861093000000</v>
          </cell>
          <cell r="C101">
            <v>1649022250000</v>
          </cell>
          <cell r="D101">
            <v>1049270202366</v>
          </cell>
        </row>
        <row r="102">
          <cell r="A102">
            <v>45079</v>
          </cell>
          <cell r="B102">
            <v>18349385000000</v>
          </cell>
          <cell r="C102">
            <v>1869418560000</v>
          </cell>
          <cell r="D102">
            <v>969640913200</v>
          </cell>
        </row>
        <row r="103">
          <cell r="A103">
            <v>45082</v>
          </cell>
          <cell r="B103">
            <v>17560592000000</v>
          </cell>
          <cell r="C103">
            <v>1694919145000</v>
          </cell>
          <cell r="D103">
            <v>835678216900</v>
          </cell>
        </row>
        <row r="104">
          <cell r="A104">
            <v>45083</v>
          </cell>
          <cell r="B104">
            <v>15642457000000</v>
          </cell>
          <cell r="C104">
            <v>2196785699000</v>
          </cell>
          <cell r="D104">
            <v>825623302000</v>
          </cell>
        </row>
        <row r="105">
          <cell r="A105">
            <v>45084</v>
          </cell>
          <cell r="B105">
            <v>18082743000000</v>
          </cell>
          <cell r="C105">
            <v>1870465570000</v>
          </cell>
          <cell r="D105">
            <v>767117580000</v>
          </cell>
        </row>
        <row r="106">
          <cell r="A106">
            <v>45085</v>
          </cell>
          <cell r="B106">
            <v>23689016000000</v>
          </cell>
          <cell r="C106">
            <v>2649797980200</v>
          </cell>
          <cell r="D106">
            <v>974032650000</v>
          </cell>
        </row>
        <row r="107">
          <cell r="A107">
            <v>45086</v>
          </cell>
          <cell r="B107">
            <v>16526775000000</v>
          </cell>
          <cell r="C107">
            <v>1951230010000</v>
          </cell>
          <cell r="D107">
            <v>889885441000</v>
          </cell>
        </row>
        <row r="108">
          <cell r="A108">
            <v>45089</v>
          </cell>
          <cell r="B108">
            <v>15267884000000</v>
          </cell>
          <cell r="C108">
            <v>2142590565000</v>
          </cell>
          <cell r="D108">
            <v>689689180000</v>
          </cell>
        </row>
        <row r="109">
          <cell r="A109">
            <v>45090</v>
          </cell>
          <cell r="B109">
            <v>17438936000000</v>
          </cell>
          <cell r="C109">
            <v>2046286091300</v>
          </cell>
          <cell r="D109">
            <v>780645881800</v>
          </cell>
        </row>
        <row r="110">
          <cell r="A110">
            <v>45091</v>
          </cell>
          <cell r="B110">
            <v>17130702000000</v>
          </cell>
          <cell r="C110">
            <v>2018072490000</v>
          </cell>
          <cell r="D110">
            <v>876469001250</v>
          </cell>
        </row>
        <row r="111">
          <cell r="A111">
            <v>45092</v>
          </cell>
          <cell r="B111">
            <v>13265383000000</v>
          </cell>
          <cell r="C111">
            <v>1611378715900</v>
          </cell>
          <cell r="D111">
            <v>676655335000</v>
          </cell>
        </row>
        <row r="112">
          <cell r="A112">
            <v>45093</v>
          </cell>
          <cell r="B112">
            <v>22425113000000</v>
          </cell>
          <cell r="C112">
            <v>2456797380000</v>
          </cell>
          <cell r="D112">
            <v>1138093612400</v>
          </cell>
        </row>
        <row r="113">
          <cell r="A113">
            <v>45096</v>
          </cell>
          <cell r="B113">
            <v>14317120000000</v>
          </cell>
          <cell r="C113">
            <v>2056366820200</v>
          </cell>
          <cell r="D113">
            <v>644029471100</v>
          </cell>
        </row>
        <row r="114">
          <cell r="A114">
            <v>45097</v>
          </cell>
          <cell r="B114">
            <v>13611593000000</v>
          </cell>
          <cell r="C114">
            <v>1345189194000</v>
          </cell>
          <cell r="D114">
            <v>1134514263200</v>
          </cell>
        </row>
        <row r="115">
          <cell r="A115">
            <v>45098</v>
          </cell>
          <cell r="B115">
            <v>17520494000000</v>
          </cell>
          <cell r="C115">
            <v>2119079250000</v>
          </cell>
          <cell r="D115">
            <v>1145247417500</v>
          </cell>
        </row>
        <row r="116">
          <cell r="A116">
            <v>45099</v>
          </cell>
          <cell r="B116">
            <v>18635382000000</v>
          </cell>
          <cell r="C116">
            <v>1969703707600</v>
          </cell>
          <cell r="D116">
            <v>1212085130616</v>
          </cell>
        </row>
        <row r="117">
          <cell r="A117">
            <v>45100</v>
          </cell>
          <cell r="B117">
            <v>18193294000000</v>
          </cell>
          <cell r="C117">
            <v>2320985461700</v>
          </cell>
          <cell r="D117">
            <v>933466988300</v>
          </cell>
        </row>
        <row r="118">
          <cell r="A118">
            <v>45103</v>
          </cell>
          <cell r="B118">
            <v>20376070000000</v>
          </cell>
          <cell r="C118">
            <v>2071589136000</v>
          </cell>
          <cell r="D118">
            <v>1072619180100</v>
          </cell>
        </row>
        <row r="119">
          <cell r="A119">
            <v>45104</v>
          </cell>
          <cell r="B119">
            <v>14682003000000</v>
          </cell>
          <cell r="C119">
            <v>1367507898000</v>
          </cell>
          <cell r="D119">
            <v>625816549700</v>
          </cell>
        </row>
        <row r="120">
          <cell r="A120">
            <v>45105</v>
          </cell>
          <cell r="B120">
            <v>17931186000000</v>
          </cell>
          <cell r="C120">
            <v>1714033334200</v>
          </cell>
          <cell r="D120">
            <v>931545628000</v>
          </cell>
        </row>
        <row r="121">
          <cell r="A121">
            <v>45106</v>
          </cell>
          <cell r="B121">
            <v>17347646000000</v>
          </cell>
          <cell r="C121">
            <v>1823328334000</v>
          </cell>
          <cell r="D121">
            <v>669339129600</v>
          </cell>
        </row>
        <row r="122">
          <cell r="A122">
            <v>45107</v>
          </cell>
          <cell r="B122">
            <v>12621175000000</v>
          </cell>
          <cell r="C122">
            <v>1256843206300</v>
          </cell>
          <cell r="D122">
            <v>543930838800</v>
          </cell>
        </row>
        <row r="123">
          <cell r="A123">
            <v>45110</v>
          </cell>
          <cell r="B123">
            <v>10794238000000</v>
          </cell>
          <cell r="C123">
            <v>1153422750000</v>
          </cell>
          <cell r="D123">
            <v>644756358400</v>
          </cell>
        </row>
        <row r="124">
          <cell r="A124">
            <v>45111</v>
          </cell>
          <cell r="B124">
            <v>14641633000000</v>
          </cell>
          <cell r="C124">
            <v>1963851149600</v>
          </cell>
          <cell r="D124">
            <v>805093011900</v>
          </cell>
        </row>
        <row r="125">
          <cell r="A125">
            <v>45112</v>
          </cell>
          <cell r="B125">
            <v>17200704000000</v>
          </cell>
          <cell r="C125">
            <v>1552592320000</v>
          </cell>
          <cell r="D125">
            <v>842451048600</v>
          </cell>
        </row>
        <row r="126">
          <cell r="A126">
            <v>45113</v>
          </cell>
          <cell r="B126">
            <v>18604920000000</v>
          </cell>
          <cell r="C126">
            <v>1896122980000</v>
          </cell>
          <cell r="D126">
            <v>687631860000</v>
          </cell>
        </row>
        <row r="127">
          <cell r="A127">
            <v>45114</v>
          </cell>
          <cell r="B127">
            <v>16501616000000</v>
          </cell>
          <cell r="C127">
            <v>1492459230000</v>
          </cell>
          <cell r="D127">
            <v>714898827700</v>
          </cell>
        </row>
        <row r="128">
          <cell r="A128">
            <v>45117</v>
          </cell>
          <cell r="B128">
            <v>18412099000000</v>
          </cell>
          <cell r="C128">
            <v>2182328661000</v>
          </cell>
          <cell r="D128">
            <v>1320029160400</v>
          </cell>
        </row>
        <row r="129">
          <cell r="A129">
            <v>45118</v>
          </cell>
          <cell r="B129">
            <v>19137449000000</v>
          </cell>
          <cell r="C129">
            <v>1864255020000</v>
          </cell>
          <cell r="D129">
            <v>4071507174900</v>
          </cell>
        </row>
        <row r="130">
          <cell r="A130">
            <v>45119</v>
          </cell>
          <cell r="B130">
            <v>16668717000000</v>
          </cell>
          <cell r="C130">
            <v>1686065010000</v>
          </cell>
          <cell r="D130">
            <v>861717256800</v>
          </cell>
        </row>
        <row r="131">
          <cell r="A131">
            <v>45120</v>
          </cell>
          <cell r="B131">
            <v>16684475000000</v>
          </cell>
          <cell r="C131">
            <v>1732007760000</v>
          </cell>
          <cell r="D131">
            <v>864423511500</v>
          </cell>
        </row>
        <row r="132">
          <cell r="A132">
            <v>45121</v>
          </cell>
          <cell r="B132">
            <v>20878265000000</v>
          </cell>
          <cell r="C132">
            <v>1636294500000</v>
          </cell>
          <cell r="D132">
            <v>915622480000</v>
          </cell>
        </row>
        <row r="133">
          <cell r="A133">
            <v>45124</v>
          </cell>
          <cell r="B133">
            <v>18633471000000</v>
          </cell>
          <cell r="C133">
            <v>1785989458000</v>
          </cell>
          <cell r="D133">
            <v>871964069100</v>
          </cell>
        </row>
        <row r="134">
          <cell r="A134">
            <v>45125</v>
          </cell>
          <cell r="B134">
            <v>16797954000000</v>
          </cell>
          <cell r="C134">
            <v>1601920720000</v>
          </cell>
          <cell r="D134">
            <v>660096073000</v>
          </cell>
        </row>
        <row r="135">
          <cell r="A135">
            <v>45126</v>
          </cell>
          <cell r="B135">
            <v>17685509000000</v>
          </cell>
          <cell r="C135">
            <v>1673536686000</v>
          </cell>
          <cell r="D135">
            <v>749742132300</v>
          </cell>
        </row>
        <row r="136">
          <cell r="A136">
            <v>45127</v>
          </cell>
          <cell r="B136">
            <v>16400434000000</v>
          </cell>
          <cell r="C136">
            <v>1552925491200</v>
          </cell>
          <cell r="D136">
            <v>621266247200</v>
          </cell>
        </row>
        <row r="137">
          <cell r="A137">
            <v>45128</v>
          </cell>
          <cell r="B137">
            <v>20273052000000</v>
          </cell>
          <cell r="C137">
            <v>1462067960000</v>
          </cell>
          <cell r="D137">
            <v>784426409900</v>
          </cell>
        </row>
        <row r="138">
          <cell r="A138">
            <v>45131</v>
          </cell>
          <cell r="B138">
            <v>20049018000000</v>
          </cell>
          <cell r="C138">
            <v>2073855950000</v>
          </cell>
          <cell r="D138">
            <v>993882348000</v>
          </cell>
        </row>
        <row r="139">
          <cell r="A139">
            <v>45132</v>
          </cell>
          <cell r="B139">
            <v>20148992000000</v>
          </cell>
          <cell r="C139">
            <v>1856521708300</v>
          </cell>
          <cell r="D139">
            <v>874192382600</v>
          </cell>
        </row>
        <row r="140">
          <cell r="A140">
            <v>45133</v>
          </cell>
          <cell r="B140">
            <v>17951546000000</v>
          </cell>
          <cell r="C140">
            <v>1281711474000</v>
          </cell>
          <cell r="D140">
            <v>1808537393200</v>
          </cell>
        </row>
        <row r="141">
          <cell r="A141">
            <v>45134</v>
          </cell>
          <cell r="B141">
            <v>22695460000000</v>
          </cell>
          <cell r="C141">
            <v>1994808340000</v>
          </cell>
          <cell r="D141">
            <v>769679221200</v>
          </cell>
        </row>
        <row r="142">
          <cell r="A142">
            <v>45135</v>
          </cell>
          <cell r="B142">
            <v>21926749000000</v>
          </cell>
          <cell r="C142">
            <v>1987287571200</v>
          </cell>
          <cell r="D142">
            <v>877906333600</v>
          </cell>
        </row>
        <row r="143">
          <cell r="A143">
            <v>45138</v>
          </cell>
          <cell r="B143">
            <v>24100919000000</v>
          </cell>
          <cell r="C143">
            <v>1956359650000</v>
          </cell>
          <cell r="D143">
            <v>1259225838000</v>
          </cell>
        </row>
        <row r="144">
          <cell r="A144">
            <v>45139</v>
          </cell>
          <cell r="B144">
            <v>26404181000000</v>
          </cell>
          <cell r="C144">
            <v>2669270340000</v>
          </cell>
          <cell r="D144">
            <v>3373274496100</v>
          </cell>
        </row>
        <row r="145">
          <cell r="A145">
            <v>45140</v>
          </cell>
          <cell r="B145">
            <v>19176695000000</v>
          </cell>
          <cell r="C145">
            <v>1634518314400</v>
          </cell>
          <cell r="D145">
            <v>1140877376300</v>
          </cell>
        </row>
        <row r="146">
          <cell r="A146">
            <v>45141</v>
          </cell>
          <cell r="B146">
            <v>21617915000000</v>
          </cell>
          <cell r="C146">
            <v>1790979040000</v>
          </cell>
          <cell r="D146">
            <v>988834414500</v>
          </cell>
        </row>
        <row r="147">
          <cell r="A147">
            <v>45142</v>
          </cell>
          <cell r="B147">
            <v>23094171000000</v>
          </cell>
          <cell r="C147">
            <v>1831261244000</v>
          </cell>
          <cell r="D147">
            <v>1402441300000</v>
          </cell>
        </row>
        <row r="148">
          <cell r="A148">
            <v>45145</v>
          </cell>
          <cell r="B148">
            <v>26533317000000</v>
          </cell>
          <cell r="C148">
            <v>2123336790000</v>
          </cell>
          <cell r="D148">
            <v>1262400255800</v>
          </cell>
        </row>
        <row r="149">
          <cell r="A149">
            <v>45146</v>
          </cell>
          <cell r="B149">
            <v>23207562000000</v>
          </cell>
          <cell r="C149">
            <v>2760403830000</v>
          </cell>
          <cell r="D149">
            <v>2599967613600</v>
          </cell>
        </row>
        <row r="150">
          <cell r="A150">
            <v>45147</v>
          </cell>
          <cell r="B150">
            <v>21709780000000</v>
          </cell>
          <cell r="C150">
            <v>1884083990000</v>
          </cell>
          <cell r="D150">
            <v>1173210697000</v>
          </cell>
        </row>
        <row r="151">
          <cell r="A151">
            <v>45148</v>
          </cell>
          <cell r="B151">
            <v>20231802000000</v>
          </cell>
          <cell r="C151">
            <v>2344152670000</v>
          </cell>
          <cell r="D151">
            <v>1161924450000</v>
          </cell>
        </row>
        <row r="152">
          <cell r="A152">
            <v>45149</v>
          </cell>
          <cell r="B152">
            <v>21278010000000</v>
          </cell>
          <cell r="C152">
            <v>1867660000000</v>
          </cell>
          <cell r="D152">
            <v>1312860000000</v>
          </cell>
        </row>
        <row r="153">
          <cell r="A153">
            <v>45152</v>
          </cell>
          <cell r="B153">
            <v>23544140000000</v>
          </cell>
          <cell r="C153">
            <v>2411209730000</v>
          </cell>
          <cell r="D153">
            <v>1145021780000</v>
          </cell>
        </row>
        <row r="154">
          <cell r="A154">
            <v>45153</v>
          </cell>
          <cell r="B154">
            <v>19213716000000</v>
          </cell>
          <cell r="C154">
            <v>2242628000000</v>
          </cell>
          <cell r="D154">
            <v>1010471693200</v>
          </cell>
        </row>
        <row r="155">
          <cell r="A155">
            <v>45154</v>
          </cell>
          <cell r="B155">
            <v>20918460000000</v>
          </cell>
          <cell r="C155">
            <v>2098150700600</v>
          </cell>
          <cell r="D155">
            <v>997465714400</v>
          </cell>
        </row>
        <row r="156">
          <cell r="A156">
            <v>45155</v>
          </cell>
          <cell r="B156">
            <v>25525938000000</v>
          </cell>
          <cell r="C156">
            <v>2492327614000</v>
          </cell>
          <cell r="D156">
            <v>1040870964900</v>
          </cell>
        </row>
        <row r="157">
          <cell r="A157">
            <v>45156</v>
          </cell>
          <cell r="B157">
            <v>36145254000000</v>
          </cell>
          <cell r="C157">
            <v>4176931550000</v>
          </cell>
          <cell r="D157">
            <v>1819409117500</v>
          </cell>
        </row>
        <row r="158">
          <cell r="A158">
            <v>45159</v>
          </cell>
          <cell r="B158">
            <v>22167526000000</v>
          </cell>
          <cell r="C158">
            <v>2117643186800</v>
          </cell>
          <cell r="D158">
            <v>834353410000</v>
          </cell>
        </row>
        <row r="159">
          <cell r="A159">
            <v>45160</v>
          </cell>
          <cell r="B159">
            <v>21711816000000</v>
          </cell>
          <cell r="C159">
            <v>2138015717500</v>
          </cell>
          <cell r="D159">
            <v>1686455617900</v>
          </cell>
        </row>
        <row r="160">
          <cell r="A160">
            <v>45161</v>
          </cell>
          <cell r="B160">
            <v>16998066000000</v>
          </cell>
          <cell r="C160">
            <v>1274193699100</v>
          </cell>
          <cell r="D160">
            <v>613853538650</v>
          </cell>
        </row>
        <row r="161">
          <cell r="A161">
            <v>45162</v>
          </cell>
          <cell r="B161">
            <v>18491912000000</v>
          </cell>
          <cell r="C161">
            <v>2247075473500</v>
          </cell>
          <cell r="D161">
            <v>614926613400</v>
          </cell>
        </row>
        <row r="162">
          <cell r="A162">
            <v>45163</v>
          </cell>
          <cell r="B162">
            <v>20354291000000</v>
          </cell>
          <cell r="C162">
            <v>1817740214100</v>
          </cell>
          <cell r="D162">
            <v>696294074400</v>
          </cell>
        </row>
        <row r="163">
          <cell r="A163">
            <v>45166</v>
          </cell>
          <cell r="B163">
            <v>19818824000000</v>
          </cell>
          <cell r="C163">
            <v>2148076692100</v>
          </cell>
          <cell r="D163">
            <v>760775793700</v>
          </cell>
        </row>
        <row r="164">
          <cell r="A164">
            <v>45167</v>
          </cell>
          <cell r="B164">
            <v>21996142000000</v>
          </cell>
          <cell r="C164">
            <v>2308902167200</v>
          </cell>
          <cell r="D164">
            <v>855071746400</v>
          </cell>
        </row>
        <row r="165">
          <cell r="A165">
            <v>45168</v>
          </cell>
          <cell r="B165">
            <v>20910366000000</v>
          </cell>
          <cell r="C165">
            <v>2002474239600</v>
          </cell>
          <cell r="D165">
            <v>569134268000</v>
          </cell>
        </row>
        <row r="166">
          <cell r="A166">
            <v>45169</v>
          </cell>
          <cell r="B166">
            <v>21354018000000</v>
          </cell>
          <cell r="C166">
            <v>1995342823000</v>
          </cell>
          <cell r="D166">
            <v>726582340800</v>
          </cell>
        </row>
        <row r="167">
          <cell r="A167">
            <v>45174</v>
          </cell>
          <cell r="B167">
            <v>24573684000000</v>
          </cell>
          <cell r="C167">
            <v>2274703992400</v>
          </cell>
          <cell r="D167">
            <v>822712652500</v>
          </cell>
        </row>
        <row r="168">
          <cell r="A168">
            <v>45175</v>
          </cell>
          <cell r="B168">
            <v>25236862000000</v>
          </cell>
          <cell r="C168">
            <v>2409910023900</v>
          </cell>
          <cell r="D168">
            <v>1216409248400</v>
          </cell>
        </row>
        <row r="169">
          <cell r="A169">
            <v>45176</v>
          </cell>
          <cell r="B169">
            <v>24769710000000</v>
          </cell>
          <cell r="C169">
            <v>2350768967800</v>
          </cell>
          <cell r="D169">
            <v>921184914000</v>
          </cell>
        </row>
        <row r="170">
          <cell r="A170">
            <v>45177</v>
          </cell>
          <cell r="B170">
            <v>26335010000000</v>
          </cell>
          <cell r="C170">
            <v>2058650877200</v>
          </cell>
          <cell r="D170">
            <v>1068252042500</v>
          </cell>
        </row>
        <row r="171">
          <cell r="A171">
            <v>45180</v>
          </cell>
          <cell r="B171">
            <v>32133739000000</v>
          </cell>
          <cell r="C171">
            <v>2701933335000</v>
          </cell>
          <cell r="D171">
            <v>1205987896270</v>
          </cell>
        </row>
        <row r="172">
          <cell r="A172">
            <v>45181</v>
          </cell>
          <cell r="B172">
            <v>22990209000000</v>
          </cell>
          <cell r="C172">
            <v>2131423006100</v>
          </cell>
          <cell r="D172">
            <v>856528297400</v>
          </cell>
        </row>
        <row r="173">
          <cell r="A173">
            <v>45182</v>
          </cell>
          <cell r="B173">
            <v>29761840000000</v>
          </cell>
          <cell r="C173">
            <v>2755550000000</v>
          </cell>
          <cell r="D173">
            <v>1483620000000</v>
          </cell>
        </row>
        <row r="174">
          <cell r="A174">
            <v>45183</v>
          </cell>
          <cell r="B174">
            <v>26989202000000</v>
          </cell>
          <cell r="C174">
            <v>2795151224500</v>
          </cell>
          <cell r="D174">
            <v>984065578600</v>
          </cell>
        </row>
        <row r="175">
          <cell r="A175">
            <v>45184</v>
          </cell>
          <cell r="B175">
            <v>21678832000000</v>
          </cell>
          <cell r="C175">
            <v>1916822581700</v>
          </cell>
          <cell r="D175">
            <v>851444990400</v>
          </cell>
        </row>
        <row r="176">
          <cell r="A176">
            <v>45187</v>
          </cell>
          <cell r="B176">
            <v>19768772000000</v>
          </cell>
          <cell r="C176">
            <v>1969281185200</v>
          </cell>
          <cell r="D176">
            <v>817921298200</v>
          </cell>
        </row>
        <row r="177">
          <cell r="A177">
            <v>45188</v>
          </cell>
          <cell r="B177">
            <v>23341480000000</v>
          </cell>
          <cell r="C177">
            <v>1937929366300</v>
          </cell>
          <cell r="D177">
            <v>842153706600</v>
          </cell>
        </row>
        <row r="178">
          <cell r="A178">
            <v>45189</v>
          </cell>
          <cell r="B178">
            <v>20373700000000</v>
          </cell>
          <cell r="C178">
            <v>1951542359800</v>
          </cell>
          <cell r="D178">
            <v>781657444300</v>
          </cell>
        </row>
        <row r="179">
          <cell r="A179">
            <v>45190</v>
          </cell>
          <cell r="B179">
            <v>23019739000000</v>
          </cell>
          <cell r="C179">
            <v>2384809638300</v>
          </cell>
          <cell r="D179">
            <v>1378709386500</v>
          </cell>
        </row>
        <row r="180">
          <cell r="A180">
            <v>45191</v>
          </cell>
          <cell r="B180">
            <v>32333488000000</v>
          </cell>
          <cell r="C180">
            <v>3397084322200</v>
          </cell>
          <cell r="D180">
            <v>1538456680500</v>
          </cell>
        </row>
        <row r="181">
          <cell r="A181">
            <v>45194</v>
          </cell>
          <cell r="B181">
            <v>23495662000000</v>
          </cell>
          <cell r="C181">
            <v>2710346576900</v>
          </cell>
          <cell r="D181">
            <v>1178016072100</v>
          </cell>
        </row>
        <row r="182">
          <cell r="A182">
            <v>45195</v>
          </cell>
          <cell r="B182">
            <v>21617319000000</v>
          </cell>
          <cell r="C182">
            <v>2233735882300</v>
          </cell>
          <cell r="D182">
            <v>908260577600</v>
          </cell>
        </row>
        <row r="183">
          <cell r="A183">
            <v>45196</v>
          </cell>
          <cell r="B183">
            <v>17954570000000</v>
          </cell>
          <cell r="C183">
            <v>2051004673100</v>
          </cell>
          <cell r="D183">
            <v>887925769400</v>
          </cell>
        </row>
        <row r="184">
          <cell r="A184">
            <v>45197</v>
          </cell>
          <cell r="B184">
            <v>15897371000000</v>
          </cell>
          <cell r="C184">
            <v>1785699236500</v>
          </cell>
          <cell r="D184">
            <v>767594057400</v>
          </cell>
        </row>
        <row r="185">
          <cell r="A185">
            <v>45198</v>
          </cell>
          <cell r="B185">
            <v>13960334000000</v>
          </cell>
          <cell r="C185">
            <v>1742830931400</v>
          </cell>
          <cell r="D185">
            <v>604103718000</v>
          </cell>
        </row>
        <row r="186">
          <cell r="A186">
            <v>45201</v>
          </cell>
          <cell r="B186">
            <v>11480425000000</v>
          </cell>
          <cell r="C186">
            <v>1417737448600</v>
          </cell>
          <cell r="D186">
            <v>694084503200</v>
          </cell>
        </row>
        <row r="187">
          <cell r="A187">
            <v>45202</v>
          </cell>
          <cell r="B187">
            <v>21065543000000</v>
          </cell>
          <cell r="C187">
            <v>2596857531500</v>
          </cell>
          <cell r="D187">
            <v>1082801866200</v>
          </cell>
        </row>
        <row r="188">
          <cell r="A188">
            <v>45203</v>
          </cell>
          <cell r="B188">
            <v>14948414000000</v>
          </cell>
          <cell r="C188">
            <v>1852183943200</v>
          </cell>
          <cell r="D188">
            <v>545029033200</v>
          </cell>
        </row>
        <row r="189">
          <cell r="A189">
            <v>45204</v>
          </cell>
          <cell r="B189">
            <v>13035721000000</v>
          </cell>
          <cell r="C189">
            <v>1425773554000</v>
          </cell>
          <cell r="D189">
            <v>821299540700</v>
          </cell>
        </row>
        <row r="190">
          <cell r="A190">
            <v>45205</v>
          </cell>
          <cell r="B190">
            <v>12794018000000</v>
          </cell>
          <cell r="C190">
            <v>1433116141100</v>
          </cell>
          <cell r="D190">
            <v>522406067900</v>
          </cell>
        </row>
        <row r="191">
          <cell r="A191">
            <v>45208</v>
          </cell>
          <cell r="B191">
            <v>13769000000000</v>
          </cell>
          <cell r="C191">
            <v>1544000000000</v>
          </cell>
          <cell r="D191">
            <v>510570000000</v>
          </cell>
        </row>
        <row r="192">
          <cell r="A192">
            <v>45209</v>
          </cell>
          <cell r="B192">
            <v>15347237000000</v>
          </cell>
          <cell r="C192">
            <v>1844978918600</v>
          </cell>
          <cell r="D192">
            <v>653000269000</v>
          </cell>
        </row>
        <row r="193">
          <cell r="A193">
            <v>45210</v>
          </cell>
          <cell r="B193">
            <v>12193822000000</v>
          </cell>
          <cell r="C193">
            <v>1880360148900</v>
          </cell>
          <cell r="D193">
            <v>619838726800</v>
          </cell>
        </row>
        <row r="194">
          <cell r="A194">
            <v>45211</v>
          </cell>
          <cell r="B194">
            <v>14433779000000</v>
          </cell>
          <cell r="C194">
            <v>2094506931000</v>
          </cell>
          <cell r="D194">
            <v>510782092200</v>
          </cell>
        </row>
        <row r="195">
          <cell r="A195">
            <v>45212</v>
          </cell>
          <cell r="B195">
            <v>13955879000000</v>
          </cell>
          <cell r="C195">
            <v>1981899991000</v>
          </cell>
          <cell r="D195">
            <v>586550709300</v>
          </cell>
        </row>
        <row r="196">
          <cell r="A196">
            <v>45215</v>
          </cell>
          <cell r="B196">
            <v>15229080000000</v>
          </cell>
          <cell r="C196">
            <v>2258250922600</v>
          </cell>
          <cell r="D196">
            <v>668713073900</v>
          </cell>
        </row>
        <row r="197">
          <cell r="A197">
            <v>45216</v>
          </cell>
          <cell r="B197">
            <v>13632647000000</v>
          </cell>
          <cell r="C197">
            <v>2005938193600</v>
          </cell>
          <cell r="D197">
            <v>677324964500</v>
          </cell>
        </row>
        <row r="198">
          <cell r="A198">
            <v>45217</v>
          </cell>
          <cell r="B198">
            <v>21855333000000</v>
          </cell>
          <cell r="C198">
            <v>2603115652100</v>
          </cell>
          <cell r="D198">
            <v>835985309600</v>
          </cell>
        </row>
        <row r="199">
          <cell r="A199">
            <v>45218</v>
          </cell>
          <cell r="B199">
            <v>13712618000000</v>
          </cell>
          <cell r="C199">
            <v>1550658161000</v>
          </cell>
          <cell r="D199">
            <v>640746628800</v>
          </cell>
        </row>
        <row r="200">
          <cell r="A200">
            <v>45219</v>
          </cell>
          <cell r="B200">
            <v>14170777000000</v>
          </cell>
          <cell r="C200">
            <v>1837163396100</v>
          </cell>
          <cell r="D200">
            <v>580674155000</v>
          </cell>
        </row>
        <row r="201">
          <cell r="A201">
            <v>45222</v>
          </cell>
          <cell r="B201">
            <v>12123969000000</v>
          </cell>
          <cell r="C201">
            <v>1367588027800</v>
          </cell>
          <cell r="D201">
            <v>381831253100</v>
          </cell>
        </row>
        <row r="202">
          <cell r="A202">
            <v>45223</v>
          </cell>
          <cell r="B202">
            <v>10460298000000</v>
          </cell>
          <cell r="C202">
            <v>1283755060000</v>
          </cell>
          <cell r="D202">
            <v>362115107400</v>
          </cell>
        </row>
        <row r="203">
          <cell r="A203">
            <v>45224</v>
          </cell>
          <cell r="B203">
            <v>11011914000000</v>
          </cell>
          <cell r="C203">
            <v>1634950636500</v>
          </cell>
          <cell r="D203">
            <v>466595624900</v>
          </cell>
        </row>
        <row r="204">
          <cell r="A204">
            <v>45225</v>
          </cell>
          <cell r="B204">
            <v>23243659000000</v>
          </cell>
          <cell r="C204">
            <v>3414127800000</v>
          </cell>
          <cell r="D204">
            <v>825367230000</v>
          </cell>
        </row>
        <row r="205">
          <cell r="A205">
            <v>45226</v>
          </cell>
          <cell r="B205">
            <v>13700057000000</v>
          </cell>
          <cell r="C205">
            <v>1474953368000</v>
          </cell>
          <cell r="D205">
            <v>404884610400</v>
          </cell>
        </row>
        <row r="206">
          <cell r="A206">
            <v>45229</v>
          </cell>
          <cell r="B206">
            <v>10128347000000</v>
          </cell>
          <cell r="C206">
            <v>1483207186000</v>
          </cell>
          <cell r="D206">
            <v>338313229400</v>
          </cell>
        </row>
        <row r="207">
          <cell r="A207">
            <v>45230</v>
          </cell>
          <cell r="B207">
            <v>14881719000000</v>
          </cell>
          <cell r="C207">
            <v>1913063080000</v>
          </cell>
          <cell r="D207">
            <v>531176306400</v>
          </cell>
        </row>
        <row r="208">
          <cell r="A208">
            <v>45231</v>
          </cell>
          <cell r="B208">
            <v>13064793000000</v>
          </cell>
          <cell r="C208">
            <v>1501043695500</v>
          </cell>
          <cell r="D208">
            <v>541297353600</v>
          </cell>
        </row>
        <row r="209">
          <cell r="A209">
            <v>45232</v>
          </cell>
          <cell r="B209">
            <v>14637214000000</v>
          </cell>
          <cell r="C209">
            <v>2177913159000</v>
          </cell>
          <cell r="D209">
            <v>619849690000</v>
          </cell>
        </row>
        <row r="210">
          <cell r="A210">
            <v>45233</v>
          </cell>
          <cell r="B210">
            <v>15410540000000</v>
          </cell>
          <cell r="C210">
            <v>1636870468000</v>
          </cell>
          <cell r="D210">
            <v>480918104000</v>
          </cell>
        </row>
        <row r="211">
          <cell r="A211">
            <v>45236</v>
          </cell>
          <cell r="B211">
            <v>14079184000000</v>
          </cell>
          <cell r="C211">
            <v>1353611800000</v>
          </cell>
          <cell r="D211">
            <v>553809976900</v>
          </cell>
        </row>
        <row r="212">
          <cell r="A212">
            <v>45237</v>
          </cell>
          <cell r="B212">
            <v>12599215000000</v>
          </cell>
          <cell r="C212">
            <v>1763923652500</v>
          </cell>
          <cell r="D212">
            <v>639345684800</v>
          </cell>
        </row>
        <row r="213">
          <cell r="A213">
            <v>45238</v>
          </cell>
          <cell r="B213">
            <v>18595575000000</v>
          </cell>
          <cell r="C213">
            <v>2287064920000</v>
          </cell>
          <cell r="D213">
            <v>650612049000</v>
          </cell>
        </row>
        <row r="214">
          <cell r="A214">
            <v>45239</v>
          </cell>
          <cell r="B214">
            <v>21990217000000</v>
          </cell>
          <cell r="C214">
            <v>2429355600000</v>
          </cell>
          <cell r="D214">
            <v>555004770000</v>
          </cell>
        </row>
        <row r="215">
          <cell r="A215">
            <v>45240</v>
          </cell>
          <cell r="B215">
            <v>20768608000000</v>
          </cell>
          <cell r="C215">
            <v>2415072298400</v>
          </cell>
          <cell r="D215">
            <v>564492349600</v>
          </cell>
        </row>
        <row r="216">
          <cell r="A216">
            <v>45243</v>
          </cell>
          <cell r="B216">
            <v>16034125000000</v>
          </cell>
          <cell r="C216">
            <v>1828863100000</v>
          </cell>
          <cell r="D216">
            <v>393961150000</v>
          </cell>
        </row>
        <row r="217">
          <cell r="A217">
            <v>45244</v>
          </cell>
          <cell r="B217">
            <v>17693410000000</v>
          </cell>
          <cell r="C217">
            <v>1503872625000</v>
          </cell>
          <cell r="D217">
            <v>564801720000</v>
          </cell>
        </row>
        <row r="218">
          <cell r="A218">
            <v>45245</v>
          </cell>
          <cell r="B218">
            <v>19655137000000</v>
          </cell>
          <cell r="C218">
            <v>2296385980000</v>
          </cell>
          <cell r="D218">
            <v>550774010000</v>
          </cell>
        </row>
        <row r="219">
          <cell r="A219">
            <v>45246</v>
          </cell>
          <cell r="B219">
            <v>14780008000000</v>
          </cell>
          <cell r="C219">
            <v>2383652336800</v>
          </cell>
          <cell r="D219">
            <v>449588940000</v>
          </cell>
        </row>
        <row r="220">
          <cell r="A220">
            <v>45247</v>
          </cell>
          <cell r="B220">
            <v>24334766000000</v>
          </cell>
          <cell r="C220">
            <v>3100192297000</v>
          </cell>
          <cell r="D220">
            <v>716948589100</v>
          </cell>
        </row>
        <row r="221">
          <cell r="A221">
            <v>45250</v>
          </cell>
          <cell r="B221">
            <v>16973002000000</v>
          </cell>
          <cell r="C221">
            <v>1993947441800</v>
          </cell>
          <cell r="D221">
            <v>360147580000</v>
          </cell>
        </row>
        <row r="222">
          <cell r="A222">
            <v>45251</v>
          </cell>
          <cell r="B222">
            <v>14882482000000</v>
          </cell>
          <cell r="C222">
            <v>2076640730000</v>
          </cell>
          <cell r="D222">
            <v>381387374000</v>
          </cell>
        </row>
        <row r="223">
          <cell r="A223">
            <v>45252</v>
          </cell>
          <cell r="B223">
            <v>20241917000000</v>
          </cell>
          <cell r="C223">
            <v>2040326311500</v>
          </cell>
          <cell r="D223">
            <v>556475580701</v>
          </cell>
        </row>
        <row r="224">
          <cell r="A224">
            <v>45253</v>
          </cell>
          <cell r="B224">
            <v>20637944000000</v>
          </cell>
          <cell r="C224">
            <v>2777287168900</v>
          </cell>
          <cell r="D224">
            <v>669426650000</v>
          </cell>
        </row>
        <row r="225">
          <cell r="A225">
            <v>45254</v>
          </cell>
          <cell r="B225">
            <v>19243047000000</v>
          </cell>
          <cell r="C225">
            <v>2271261260000</v>
          </cell>
          <cell r="D225">
            <v>595481923200</v>
          </cell>
        </row>
        <row r="226">
          <cell r="A226">
            <v>45257</v>
          </cell>
          <cell r="B226">
            <v>11809052000000</v>
          </cell>
          <cell r="C226">
            <v>1118711960000</v>
          </cell>
          <cell r="D226">
            <v>322458775000</v>
          </cell>
        </row>
        <row r="227">
          <cell r="A227">
            <v>45258</v>
          </cell>
          <cell r="B227">
            <v>14060122000000</v>
          </cell>
          <cell r="C227">
            <v>1456013320000</v>
          </cell>
          <cell r="D227">
            <v>639158684000</v>
          </cell>
        </row>
        <row r="228">
          <cell r="A228">
            <v>45259</v>
          </cell>
          <cell r="B228">
            <v>12621650000000</v>
          </cell>
          <cell r="C228">
            <v>1684279586000</v>
          </cell>
          <cell r="D228">
            <v>371332395500</v>
          </cell>
        </row>
        <row r="229">
          <cell r="A229">
            <v>45260</v>
          </cell>
          <cell r="B229">
            <v>14670050000000</v>
          </cell>
          <cell r="C229">
            <v>2018940161000</v>
          </cell>
          <cell r="D229">
            <v>371295989315</v>
          </cell>
        </row>
        <row r="230">
          <cell r="A230">
            <v>45261</v>
          </cell>
          <cell r="B230">
            <v>12228291000000</v>
          </cell>
          <cell r="C230">
            <v>1375494153600</v>
          </cell>
          <cell r="D230">
            <v>438323696700</v>
          </cell>
        </row>
        <row r="231">
          <cell r="A231">
            <v>45264</v>
          </cell>
          <cell r="B231">
            <v>24229322000000</v>
          </cell>
          <cell r="C231">
            <v>2852108672000</v>
          </cell>
          <cell r="D231">
            <v>1114598176600</v>
          </cell>
        </row>
        <row r="232">
          <cell r="A232">
            <v>45265</v>
          </cell>
          <cell r="B232">
            <v>17092634000000</v>
          </cell>
          <cell r="C232">
            <v>2064072904000</v>
          </cell>
          <cell r="D232">
            <v>677479850000</v>
          </cell>
        </row>
        <row r="233">
          <cell r="A233">
            <v>45266</v>
          </cell>
          <cell r="B233">
            <v>18029178000000</v>
          </cell>
          <cell r="C233">
            <v>2100050940000</v>
          </cell>
          <cell r="D233">
            <v>433032252015</v>
          </cell>
        </row>
        <row r="234">
          <cell r="A234">
            <v>45267</v>
          </cell>
          <cell r="B234">
            <v>27446631000000</v>
          </cell>
          <cell r="C234">
            <v>3711272935000</v>
          </cell>
          <cell r="D234">
            <v>678644637500</v>
          </cell>
        </row>
        <row r="235">
          <cell r="A235">
            <v>45268</v>
          </cell>
          <cell r="B235">
            <v>17742559000000</v>
          </cell>
          <cell r="C235">
            <v>2138187944000</v>
          </cell>
          <cell r="D235">
            <v>506446722000</v>
          </cell>
        </row>
        <row r="236">
          <cell r="A236">
            <v>45271</v>
          </cell>
          <cell r="B236">
            <v>14651409000000</v>
          </cell>
          <cell r="C236">
            <v>1548329102400</v>
          </cell>
          <cell r="D236">
            <v>487544651500</v>
          </cell>
        </row>
        <row r="237">
          <cell r="A237">
            <v>45272</v>
          </cell>
          <cell r="B237">
            <v>13978227000000</v>
          </cell>
          <cell r="C237">
            <v>1531950038000</v>
          </cell>
          <cell r="D237">
            <v>380242451200</v>
          </cell>
        </row>
        <row r="238">
          <cell r="A238">
            <v>45273</v>
          </cell>
          <cell r="B238">
            <v>18447878000000</v>
          </cell>
          <cell r="C238">
            <v>2295526935200</v>
          </cell>
          <cell r="D238">
            <v>648806894000</v>
          </cell>
        </row>
        <row r="239">
          <cell r="A239">
            <v>45274</v>
          </cell>
          <cell r="B239">
            <v>14681161000000</v>
          </cell>
          <cell r="C239">
            <v>1725340030400</v>
          </cell>
          <cell r="D239">
            <v>512315586200</v>
          </cell>
        </row>
        <row r="240">
          <cell r="A240">
            <v>45275</v>
          </cell>
          <cell r="B240">
            <v>15885360000000</v>
          </cell>
          <cell r="C240">
            <v>1639141650000</v>
          </cell>
          <cell r="D240">
            <v>385636839200</v>
          </cell>
        </row>
        <row r="241">
          <cell r="A241">
            <v>45278</v>
          </cell>
          <cell r="B241">
            <v>14727159000000</v>
          </cell>
          <cell r="C241">
            <v>1261477900000</v>
          </cell>
          <cell r="D241">
            <v>447748296200</v>
          </cell>
        </row>
        <row r="242">
          <cell r="A242">
            <v>45279</v>
          </cell>
          <cell r="B242">
            <v>12805708000000</v>
          </cell>
          <cell r="C242">
            <v>1703144640000</v>
          </cell>
          <cell r="D242">
            <v>581873503400</v>
          </cell>
        </row>
        <row r="243">
          <cell r="A243">
            <v>45280</v>
          </cell>
          <cell r="B243">
            <v>13276649000000</v>
          </cell>
          <cell r="C243">
            <v>1060853801000</v>
          </cell>
          <cell r="D243">
            <v>507880455000</v>
          </cell>
        </row>
        <row r="244">
          <cell r="A244">
            <v>45281</v>
          </cell>
          <cell r="B244">
            <v>11290701000000</v>
          </cell>
          <cell r="C244">
            <v>966296366800</v>
          </cell>
          <cell r="D244">
            <v>414850487500</v>
          </cell>
        </row>
        <row r="245">
          <cell r="A245">
            <v>45282</v>
          </cell>
          <cell r="B245">
            <v>12254362000000</v>
          </cell>
          <cell r="C245">
            <v>1679169680000</v>
          </cell>
          <cell r="D245">
            <v>597027646800</v>
          </cell>
        </row>
        <row r="246">
          <cell r="A246">
            <v>45285</v>
          </cell>
          <cell r="B246">
            <v>15150451000000</v>
          </cell>
          <cell r="C246">
            <v>1287672440000</v>
          </cell>
          <cell r="D246">
            <v>569977400500</v>
          </cell>
        </row>
        <row r="247">
          <cell r="A247">
            <v>45286</v>
          </cell>
          <cell r="B247">
            <v>14738587000000</v>
          </cell>
          <cell r="C247">
            <v>1203233400000</v>
          </cell>
          <cell r="D247">
            <v>1414546707500</v>
          </cell>
        </row>
        <row r="248">
          <cell r="A248">
            <v>45287</v>
          </cell>
          <cell r="B248">
            <v>19333431000000</v>
          </cell>
          <cell r="C248">
            <v>1218743120000</v>
          </cell>
          <cell r="D248">
            <v>874893363000</v>
          </cell>
        </row>
        <row r="249">
          <cell r="A249">
            <v>45288</v>
          </cell>
          <cell r="B249">
            <v>15501518000000</v>
          </cell>
          <cell r="C249">
            <v>1083585005000</v>
          </cell>
          <cell r="D249">
            <v>718355452200</v>
          </cell>
        </row>
        <row r="250">
          <cell r="A250">
            <v>45289</v>
          </cell>
          <cell r="B250">
            <v>15774233000000</v>
          </cell>
          <cell r="C250">
            <v>1292324098800</v>
          </cell>
          <cell r="D250">
            <v>1044176076300</v>
          </cell>
        </row>
        <row r="251">
          <cell r="A251">
            <v>45293</v>
          </cell>
          <cell r="B251">
            <v>17111427000000</v>
          </cell>
          <cell r="C251">
            <v>1234870136000</v>
          </cell>
          <cell r="D251">
            <v>550260588100</v>
          </cell>
        </row>
        <row r="252">
          <cell r="A252">
            <v>45294</v>
          </cell>
          <cell r="B252">
            <v>14708571000000</v>
          </cell>
          <cell r="C252">
            <v>1133380210000</v>
          </cell>
          <cell r="D252">
            <v>486143890800</v>
          </cell>
        </row>
        <row r="253">
          <cell r="A253">
            <v>45295</v>
          </cell>
          <cell r="B253">
            <v>25296676000000</v>
          </cell>
          <cell r="C253">
            <v>2180572790000</v>
          </cell>
          <cell r="D253">
            <v>856694066800</v>
          </cell>
        </row>
        <row r="254">
          <cell r="A254">
            <v>45296</v>
          </cell>
          <cell r="B254">
            <v>16300250000000</v>
          </cell>
          <cell r="C254">
            <v>1137371860000</v>
          </cell>
          <cell r="D254">
            <v>453284535000</v>
          </cell>
        </row>
        <row r="255">
          <cell r="A255">
            <v>45299</v>
          </cell>
          <cell r="B255">
            <v>19201347000000</v>
          </cell>
          <cell r="C255">
            <v>1709834122000</v>
          </cell>
          <cell r="D255">
            <v>690540769000</v>
          </cell>
        </row>
        <row r="256">
          <cell r="A256">
            <v>45300</v>
          </cell>
          <cell r="B256">
            <v>18443410000000</v>
          </cell>
          <cell r="C256">
            <v>1691121620500</v>
          </cell>
          <cell r="D256">
            <v>725363230000</v>
          </cell>
        </row>
        <row r="257">
          <cell r="A257">
            <v>45301</v>
          </cell>
          <cell r="B257">
            <v>20756279000000</v>
          </cell>
          <cell r="C257">
            <v>2106447398200</v>
          </cell>
          <cell r="D257">
            <v>815753242500</v>
          </cell>
        </row>
        <row r="258">
          <cell r="A258">
            <v>45302</v>
          </cell>
          <cell r="B258">
            <v>17317231000000</v>
          </cell>
          <cell r="C258">
            <v>1552570910000</v>
          </cell>
          <cell r="D258">
            <v>503783627200</v>
          </cell>
        </row>
        <row r="259">
          <cell r="A259">
            <v>45303</v>
          </cell>
          <cell r="B259">
            <v>22751691000000</v>
          </cell>
          <cell r="C259">
            <v>2001249110000</v>
          </cell>
          <cell r="D259">
            <v>763082110900</v>
          </cell>
        </row>
        <row r="260">
          <cell r="A260">
            <v>45306</v>
          </cell>
          <cell r="B260">
            <v>12657851000000</v>
          </cell>
          <cell r="C260">
            <v>1204713240000</v>
          </cell>
          <cell r="D260">
            <v>466106842400</v>
          </cell>
        </row>
        <row r="261">
          <cell r="A261">
            <v>45307</v>
          </cell>
          <cell r="B261">
            <v>13130643000000</v>
          </cell>
          <cell r="C261">
            <v>1089517823200</v>
          </cell>
          <cell r="D261">
            <v>783738475800</v>
          </cell>
        </row>
        <row r="262">
          <cell r="A262">
            <v>45308</v>
          </cell>
          <cell r="B262">
            <v>16726940000000</v>
          </cell>
          <cell r="C262">
            <v>1435428740000</v>
          </cell>
          <cell r="D262">
            <v>384610432400</v>
          </cell>
        </row>
        <row r="263">
          <cell r="A263">
            <v>45309</v>
          </cell>
          <cell r="B263">
            <v>13198213000000</v>
          </cell>
          <cell r="C263">
            <v>953574500000</v>
          </cell>
          <cell r="D263">
            <v>552707390000</v>
          </cell>
        </row>
        <row r="264">
          <cell r="A264">
            <v>45310</v>
          </cell>
          <cell r="B264">
            <v>14796423000000</v>
          </cell>
          <cell r="C264">
            <v>1117050914000</v>
          </cell>
          <cell r="D264">
            <v>668860158300</v>
          </cell>
        </row>
        <row r="265">
          <cell r="A265">
            <v>45313</v>
          </cell>
          <cell r="B265">
            <v>18739200000000</v>
          </cell>
          <cell r="C265">
            <v>1236631283000</v>
          </cell>
          <cell r="D265">
            <v>551780350000</v>
          </cell>
        </row>
        <row r="266">
          <cell r="A266">
            <v>45314</v>
          </cell>
          <cell r="B266">
            <v>15114513000000</v>
          </cell>
          <cell r="C266">
            <v>1302462289500</v>
          </cell>
          <cell r="D266">
            <v>553141310000</v>
          </cell>
        </row>
        <row r="267">
          <cell r="A267">
            <v>45315</v>
          </cell>
          <cell r="B267">
            <v>15507046000000</v>
          </cell>
          <cell r="C267">
            <v>1130068260000</v>
          </cell>
          <cell r="D267">
            <v>625256579000</v>
          </cell>
        </row>
        <row r="268">
          <cell r="A268">
            <v>45316</v>
          </cell>
          <cell r="B268">
            <v>11361880000000</v>
          </cell>
          <cell r="C268">
            <v>789448759345</v>
          </cell>
          <cell r="D268">
            <v>491673605000</v>
          </cell>
        </row>
        <row r="269">
          <cell r="A269">
            <v>45317</v>
          </cell>
          <cell r="B269">
            <v>12899350000000</v>
          </cell>
          <cell r="C269">
            <v>959814390000</v>
          </cell>
          <cell r="D269">
            <v>678864400000</v>
          </cell>
        </row>
        <row r="270">
          <cell r="A270">
            <v>45320</v>
          </cell>
          <cell r="B270">
            <v>14288637000000</v>
          </cell>
          <cell r="C270">
            <v>909125060000</v>
          </cell>
          <cell r="D270">
            <v>713024603000</v>
          </cell>
        </row>
        <row r="271">
          <cell r="A271">
            <v>45321</v>
          </cell>
          <cell r="B271">
            <v>13741168000000</v>
          </cell>
          <cell r="C271">
            <v>1252701010000</v>
          </cell>
          <cell r="D271">
            <v>732304180000</v>
          </cell>
        </row>
        <row r="272">
          <cell r="A272">
            <v>45322</v>
          </cell>
          <cell r="B272">
            <v>23314520000000</v>
          </cell>
          <cell r="C272">
            <v>1845391551000</v>
          </cell>
          <cell r="D272">
            <v>1808703856600</v>
          </cell>
        </row>
        <row r="273">
          <cell r="A273">
            <v>45323</v>
          </cell>
          <cell r="B273">
            <v>15278822000000</v>
          </cell>
          <cell r="C273">
            <v>1164776800000</v>
          </cell>
          <cell r="D273">
            <v>628350484200</v>
          </cell>
        </row>
        <row r="274">
          <cell r="A274">
            <v>45324</v>
          </cell>
          <cell r="B274">
            <v>20028109000000</v>
          </cell>
          <cell r="C274">
            <v>1427542878800</v>
          </cell>
          <cell r="D274">
            <v>1184858919600</v>
          </cell>
        </row>
        <row r="275">
          <cell r="A275">
            <v>45327</v>
          </cell>
          <cell r="B275">
            <v>19193724000000</v>
          </cell>
          <cell r="C275">
            <v>1379854554800</v>
          </cell>
          <cell r="D275">
            <v>667828183400</v>
          </cell>
        </row>
        <row r="276">
          <cell r="A276">
            <v>45328</v>
          </cell>
          <cell r="B276">
            <v>14623610000000</v>
          </cell>
          <cell r="C276">
            <v>1834664230000</v>
          </cell>
          <cell r="D276">
            <v>435449680000</v>
          </cell>
        </row>
        <row r="277">
          <cell r="A277">
            <v>45329</v>
          </cell>
          <cell r="B277">
            <v>15505680000000</v>
          </cell>
          <cell r="C277">
            <v>1219643730000</v>
          </cell>
          <cell r="D277">
            <v>457429364000</v>
          </cell>
        </row>
        <row r="278">
          <cell r="A278">
            <v>45337</v>
          </cell>
          <cell r="B278">
            <v>19392899000000</v>
          </cell>
          <cell r="C278">
            <v>1277802192000</v>
          </cell>
          <cell r="D278">
            <v>486029660000</v>
          </cell>
        </row>
        <row r="279">
          <cell r="A279">
            <v>45338</v>
          </cell>
          <cell r="B279">
            <v>18252686000000</v>
          </cell>
          <cell r="C279">
            <v>1269269082500</v>
          </cell>
          <cell r="D279">
            <v>457390165000</v>
          </cell>
        </row>
        <row r="280">
          <cell r="A280">
            <v>45341</v>
          </cell>
          <cell r="B280">
            <v>24754268000000</v>
          </cell>
          <cell r="C280">
            <v>1672410380000</v>
          </cell>
          <cell r="D280">
            <v>2640873213100</v>
          </cell>
        </row>
        <row r="281">
          <cell r="A281">
            <v>45342</v>
          </cell>
          <cell r="B281">
            <v>21121965000000</v>
          </cell>
          <cell r="C281">
            <v>1772375438000</v>
          </cell>
          <cell r="D281">
            <v>785842195000</v>
          </cell>
        </row>
        <row r="282">
          <cell r="A282">
            <v>45343</v>
          </cell>
          <cell r="B282">
            <v>22593298000000</v>
          </cell>
          <cell r="C282">
            <v>1432008925000</v>
          </cell>
          <cell r="D282">
            <v>533961470200</v>
          </cell>
        </row>
        <row r="283">
          <cell r="A283">
            <v>45344</v>
          </cell>
          <cell r="B283">
            <v>17950539000000</v>
          </cell>
          <cell r="C283">
            <v>1576084941000</v>
          </cell>
          <cell r="D283">
            <v>722926016200</v>
          </cell>
        </row>
        <row r="284">
          <cell r="A284">
            <v>45345</v>
          </cell>
          <cell r="B284">
            <v>31982968000000</v>
          </cell>
          <cell r="C284">
            <v>2259268100000</v>
          </cell>
          <cell r="D284">
            <v>861905272800</v>
          </cell>
        </row>
        <row r="285">
          <cell r="A285">
            <v>45348</v>
          </cell>
          <cell r="B285">
            <v>20961660000000</v>
          </cell>
          <cell r="C285">
            <v>1797317926000</v>
          </cell>
          <cell r="D285">
            <v>603328190000</v>
          </cell>
        </row>
        <row r="286">
          <cell r="A286">
            <v>45349</v>
          </cell>
          <cell r="B286">
            <v>23058463000000</v>
          </cell>
          <cell r="C286">
            <v>1957493980000</v>
          </cell>
          <cell r="D286">
            <v>679547032500</v>
          </cell>
        </row>
        <row r="287">
          <cell r="A287">
            <v>45350</v>
          </cell>
          <cell r="B287">
            <v>22689114000000</v>
          </cell>
          <cell r="C287">
            <v>1918871804000</v>
          </cell>
          <cell r="D287">
            <v>744419682000</v>
          </cell>
        </row>
        <row r="288">
          <cell r="A288">
            <v>45351</v>
          </cell>
          <cell r="B288">
            <v>26136517000000</v>
          </cell>
          <cell r="C288">
            <v>2148624812400</v>
          </cell>
          <cell r="D288">
            <v>557528920000</v>
          </cell>
        </row>
        <row r="289">
          <cell r="A289">
            <v>45352</v>
          </cell>
          <cell r="B289">
            <v>23731675000000</v>
          </cell>
          <cell r="C289">
            <v>2132539733600</v>
          </cell>
          <cell r="D289">
            <v>572278340000</v>
          </cell>
        </row>
        <row r="290">
          <cell r="A290">
            <v>45355</v>
          </cell>
          <cell r="B290">
            <v>28606547000000</v>
          </cell>
          <cell r="C290">
            <v>2206290852200</v>
          </cell>
          <cell r="D290">
            <v>562106191600</v>
          </cell>
        </row>
        <row r="291">
          <cell r="A291">
            <v>45356</v>
          </cell>
          <cell r="B291">
            <v>24356769000000</v>
          </cell>
          <cell r="C291">
            <v>1569738587500</v>
          </cell>
          <cell r="D291">
            <v>560184409500</v>
          </cell>
        </row>
        <row r="292">
          <cell r="A292">
            <v>45357</v>
          </cell>
          <cell r="B292">
            <v>24897760000000</v>
          </cell>
          <cell r="C292">
            <v>2222518166000</v>
          </cell>
          <cell r="D292">
            <v>577487079700</v>
          </cell>
        </row>
        <row r="293">
          <cell r="A293">
            <v>45358</v>
          </cell>
          <cell r="B293">
            <v>25084127000000</v>
          </cell>
          <cell r="C293">
            <v>2887718209600</v>
          </cell>
          <cell r="D293">
            <v>873595732400</v>
          </cell>
        </row>
        <row r="294">
          <cell r="A294">
            <v>45359</v>
          </cell>
          <cell r="B294">
            <v>32502654000000</v>
          </cell>
          <cell r="C294">
            <v>2588959240000</v>
          </cell>
          <cell r="D294">
            <v>642093075400</v>
          </cell>
        </row>
        <row r="295">
          <cell r="A295">
            <v>45362</v>
          </cell>
          <cell r="B295">
            <v>23857963000000</v>
          </cell>
          <cell r="C295">
            <v>2015548677800</v>
          </cell>
          <cell r="D295">
            <v>603570599400</v>
          </cell>
        </row>
        <row r="296">
          <cell r="A296">
            <v>45363</v>
          </cell>
          <cell r="B296">
            <v>20756547000000</v>
          </cell>
          <cell r="C296">
            <v>1723331570800</v>
          </cell>
          <cell r="D296">
            <v>502491772000</v>
          </cell>
        </row>
        <row r="297">
          <cell r="A297">
            <v>45364</v>
          </cell>
          <cell r="B297">
            <v>26292351000000</v>
          </cell>
          <cell r="C297">
            <v>2264190010000</v>
          </cell>
          <cell r="D297">
            <v>651730477500</v>
          </cell>
        </row>
        <row r="298">
          <cell r="A298">
            <v>45365</v>
          </cell>
          <cell r="B298">
            <v>27961987000000</v>
          </cell>
          <cell r="C298">
            <v>3553852556000</v>
          </cell>
          <cell r="D298">
            <v>593991178900</v>
          </cell>
        </row>
        <row r="299">
          <cell r="A299">
            <v>45366</v>
          </cell>
          <cell r="B299">
            <v>27508650000000</v>
          </cell>
          <cell r="C299">
            <v>2338173111400</v>
          </cell>
          <cell r="D299">
            <v>624370837000</v>
          </cell>
        </row>
        <row r="300">
          <cell r="A300">
            <v>45369</v>
          </cell>
          <cell r="B300">
            <v>43132249000000</v>
          </cell>
          <cell r="C300">
            <v>3888509363000</v>
          </cell>
          <cell r="D300">
            <v>729569086000</v>
          </cell>
        </row>
        <row r="301">
          <cell r="A301">
            <v>45370</v>
          </cell>
          <cell r="B301">
            <v>21649440000000</v>
          </cell>
          <cell r="C301">
            <v>1717483999200</v>
          </cell>
          <cell r="D301">
            <v>456715562700</v>
          </cell>
        </row>
        <row r="302">
          <cell r="A302">
            <v>45371</v>
          </cell>
          <cell r="B302">
            <v>22992373000000</v>
          </cell>
          <cell r="C302">
            <v>1577046211000</v>
          </cell>
          <cell r="D302">
            <v>443039850000</v>
          </cell>
        </row>
        <row r="303">
          <cell r="A303">
            <v>45372</v>
          </cell>
          <cell r="B303">
            <v>29614016000000</v>
          </cell>
          <cell r="C303">
            <v>3586216120000</v>
          </cell>
          <cell r="D303">
            <v>590047189200</v>
          </cell>
        </row>
        <row r="304">
          <cell r="A304">
            <v>45373</v>
          </cell>
          <cell r="B304">
            <v>34734147000000</v>
          </cell>
          <cell r="C304">
            <v>2548138810000</v>
          </cell>
          <cell r="D304">
            <v>656910238600</v>
          </cell>
        </row>
        <row r="305">
          <cell r="A305">
            <v>45376</v>
          </cell>
          <cell r="B305">
            <v>29258552000000</v>
          </cell>
          <cell r="C305">
            <v>2924131140000</v>
          </cell>
          <cell r="D305">
            <v>530339370000</v>
          </cell>
        </row>
        <row r="306">
          <cell r="A306">
            <v>45377</v>
          </cell>
          <cell r="B306">
            <v>21890901000000</v>
          </cell>
          <cell r="C306">
            <v>1746945199000</v>
          </cell>
          <cell r="D306">
            <v>447621925600</v>
          </cell>
        </row>
        <row r="307">
          <cell r="A307">
            <v>45378</v>
          </cell>
          <cell r="B307">
            <v>24060712000000</v>
          </cell>
          <cell r="C307">
            <v>1784358530000</v>
          </cell>
          <cell r="D307">
            <v>562663286400</v>
          </cell>
        </row>
        <row r="308">
          <cell r="A308">
            <v>45379</v>
          </cell>
          <cell r="B308">
            <v>25868691000000</v>
          </cell>
          <cell r="C308">
            <v>1855980810000</v>
          </cell>
          <cell r="D308">
            <v>474302950000</v>
          </cell>
        </row>
        <row r="309">
          <cell r="A309">
            <v>45380</v>
          </cell>
          <cell r="B309">
            <v>23203752000000</v>
          </cell>
          <cell r="C309">
            <v>1761955895000</v>
          </cell>
          <cell r="D309">
            <v>509361407200</v>
          </cell>
        </row>
        <row r="310">
          <cell r="A310">
            <v>45383</v>
          </cell>
          <cell r="B310">
            <v>23287565000000</v>
          </cell>
          <cell r="C310">
            <v>2234467130000</v>
          </cell>
          <cell r="D310">
            <v>436885220000</v>
          </cell>
        </row>
        <row r="311">
          <cell r="A311">
            <v>45384</v>
          </cell>
          <cell r="B311">
            <v>27516695000000</v>
          </cell>
          <cell r="C311">
            <v>2784003400000</v>
          </cell>
          <cell r="D311">
            <v>696439201300</v>
          </cell>
        </row>
        <row r="312">
          <cell r="A312">
            <v>45385</v>
          </cell>
          <cell r="B312">
            <v>27423682000000</v>
          </cell>
          <cell r="C312">
            <v>2838902290000</v>
          </cell>
          <cell r="D312">
            <v>778760003400</v>
          </cell>
        </row>
        <row r="313">
          <cell r="A313">
            <v>45386</v>
          </cell>
          <cell r="B313">
            <v>23862445000000</v>
          </cell>
          <cell r="C313">
            <v>2308390008000</v>
          </cell>
          <cell r="D313">
            <v>705893855300</v>
          </cell>
        </row>
        <row r="314">
          <cell r="A314">
            <v>45387</v>
          </cell>
          <cell r="B314">
            <v>25193148000000</v>
          </cell>
          <cell r="C314">
            <v>2755556950000</v>
          </cell>
          <cell r="D314">
            <v>975087392900</v>
          </cell>
        </row>
        <row r="315">
          <cell r="A315">
            <v>45390</v>
          </cell>
          <cell r="B315">
            <v>20402510000000</v>
          </cell>
          <cell r="C315">
            <v>2264265870000</v>
          </cell>
          <cell r="D315">
            <v>534867424400</v>
          </cell>
        </row>
        <row r="316">
          <cell r="A316">
            <v>45391</v>
          </cell>
          <cell r="B316">
            <v>17147102000000</v>
          </cell>
          <cell r="C316">
            <v>1636502032500</v>
          </cell>
          <cell r="D316">
            <v>541316820800</v>
          </cell>
        </row>
        <row r="317">
          <cell r="A317">
            <v>45392</v>
          </cell>
          <cell r="B317">
            <v>16845690000000</v>
          </cell>
          <cell r="C317">
            <v>1408816797700</v>
          </cell>
          <cell r="D317">
            <v>551710784800</v>
          </cell>
        </row>
        <row r="318">
          <cell r="A318">
            <v>45393</v>
          </cell>
          <cell r="B318">
            <v>16544548000000</v>
          </cell>
          <cell r="C318">
            <v>1747640020000</v>
          </cell>
          <cell r="D318">
            <v>354958254400</v>
          </cell>
        </row>
        <row r="319">
          <cell r="A319">
            <v>45394</v>
          </cell>
          <cell r="B319">
            <v>24069554000000</v>
          </cell>
          <cell r="C319">
            <v>1668464280000</v>
          </cell>
          <cell r="D319">
            <v>564201900000</v>
          </cell>
        </row>
        <row r="320">
          <cell r="A320">
            <v>45397</v>
          </cell>
          <cell r="B320">
            <v>33567754000000</v>
          </cell>
          <cell r="C320">
            <v>3529044562200</v>
          </cell>
          <cell r="D320">
            <v>859486747500</v>
          </cell>
        </row>
        <row r="321">
          <cell r="A321">
            <v>45398</v>
          </cell>
          <cell r="B321">
            <v>30325808000000</v>
          </cell>
          <cell r="C321">
            <v>2693411688000</v>
          </cell>
          <cell r="D321">
            <v>587284865500</v>
          </cell>
        </row>
        <row r="322">
          <cell r="A322">
            <v>45399</v>
          </cell>
          <cell r="B322">
            <v>19106402000000</v>
          </cell>
          <cell r="C322">
            <v>1696683647400</v>
          </cell>
          <cell r="D322">
            <v>506769047700</v>
          </cell>
        </row>
        <row r="323">
          <cell r="A323">
            <v>45401</v>
          </cell>
          <cell r="B323">
            <v>23702447000000</v>
          </cell>
          <cell r="C323">
            <v>2593810056000</v>
          </cell>
          <cell r="D323">
            <v>619897110000</v>
          </cell>
        </row>
        <row r="324">
          <cell r="A324">
            <v>45404</v>
          </cell>
          <cell r="B324">
            <v>15965524000000</v>
          </cell>
          <cell r="C324">
            <v>1511093982400</v>
          </cell>
          <cell r="D324">
            <v>356163080800</v>
          </cell>
        </row>
        <row r="325">
          <cell r="A325">
            <v>45405</v>
          </cell>
          <cell r="B325">
            <v>17488856000000</v>
          </cell>
          <cell r="C325">
            <v>1389840922000</v>
          </cell>
          <cell r="D325">
            <v>277619986000</v>
          </cell>
        </row>
        <row r="326">
          <cell r="A326">
            <v>45406</v>
          </cell>
          <cell r="B326">
            <v>19846934000000</v>
          </cell>
          <cell r="C326">
            <v>1604918620000</v>
          </cell>
          <cell r="D326">
            <v>301962554000</v>
          </cell>
        </row>
        <row r="327">
          <cell r="A327">
            <v>45407</v>
          </cell>
          <cell r="B327">
            <v>14173882000000</v>
          </cell>
          <cell r="C327">
            <v>1219867750000</v>
          </cell>
          <cell r="D327">
            <v>286508547000</v>
          </cell>
        </row>
        <row r="328">
          <cell r="A328">
            <v>45408</v>
          </cell>
          <cell r="B328">
            <v>15488391000000</v>
          </cell>
          <cell r="C328">
            <v>1392874556000</v>
          </cell>
          <cell r="D328">
            <v>290039449400</v>
          </cell>
        </row>
        <row r="329">
          <cell r="A329">
            <v>45414</v>
          </cell>
          <cell r="B329">
            <v>14399458000000</v>
          </cell>
          <cell r="C329">
            <v>1026638850000</v>
          </cell>
          <cell r="D329">
            <v>351569796000</v>
          </cell>
        </row>
        <row r="330">
          <cell r="A330">
            <v>45415</v>
          </cell>
          <cell r="B330">
            <v>17027305000000</v>
          </cell>
          <cell r="C330">
            <v>1401411930000</v>
          </cell>
          <cell r="D330">
            <v>356483187200</v>
          </cell>
        </row>
        <row r="331">
          <cell r="A331">
            <v>45418</v>
          </cell>
          <cell r="B331">
            <v>20887567000000</v>
          </cell>
          <cell r="C331">
            <v>1954123880000</v>
          </cell>
          <cell r="D331">
            <v>778490619500</v>
          </cell>
        </row>
        <row r="332">
          <cell r="A332">
            <v>45419</v>
          </cell>
          <cell r="B332">
            <v>18425624000000</v>
          </cell>
          <cell r="C332">
            <v>1317239817000</v>
          </cell>
          <cell r="D332">
            <v>779920619500</v>
          </cell>
        </row>
        <row r="333">
          <cell r="A333">
            <v>45420</v>
          </cell>
          <cell r="B333">
            <v>23308549000000</v>
          </cell>
          <cell r="C333">
            <v>2521242120500</v>
          </cell>
          <cell r="D333">
            <v>711643745000</v>
          </cell>
        </row>
        <row r="334">
          <cell r="A334">
            <v>45421</v>
          </cell>
          <cell r="B334">
            <v>20011108000000</v>
          </cell>
          <cell r="C334">
            <v>1700591565000</v>
          </cell>
          <cell r="D334">
            <v>697758771500</v>
          </cell>
        </row>
        <row r="335">
          <cell r="A335">
            <v>45422</v>
          </cell>
          <cell r="B335">
            <v>16283499000000</v>
          </cell>
          <cell r="C335">
            <v>1902040568500</v>
          </cell>
          <cell r="D335">
            <v>661199535400</v>
          </cell>
        </row>
        <row r="336">
          <cell r="A336">
            <v>45425</v>
          </cell>
          <cell r="B336">
            <v>17214157000000</v>
          </cell>
          <cell r="C336">
            <v>1673929166500</v>
          </cell>
          <cell r="D336">
            <v>598202082000</v>
          </cell>
        </row>
        <row r="337">
          <cell r="A337">
            <v>45426</v>
          </cell>
          <cell r="B337">
            <v>15613401000000</v>
          </cell>
          <cell r="C337">
            <v>1562066879100</v>
          </cell>
          <cell r="D337">
            <v>570273174000</v>
          </cell>
        </row>
        <row r="338">
          <cell r="A338">
            <v>45427</v>
          </cell>
          <cell r="B338">
            <v>22149930000000</v>
          </cell>
          <cell r="C338">
            <v>2235601098000</v>
          </cell>
          <cell r="D338">
            <v>702395098800</v>
          </cell>
        </row>
        <row r="339">
          <cell r="A339">
            <v>45428</v>
          </cell>
          <cell r="B339">
            <v>22694960000000</v>
          </cell>
          <cell r="C339">
            <v>2206950518200</v>
          </cell>
          <cell r="D339">
            <v>882489708000</v>
          </cell>
        </row>
        <row r="340">
          <cell r="A340">
            <v>45429</v>
          </cell>
          <cell r="B340">
            <v>23073868000000</v>
          </cell>
          <cell r="C340">
            <v>2105820977600</v>
          </cell>
          <cell r="D340">
            <v>895772428800</v>
          </cell>
        </row>
        <row r="341">
          <cell r="A341">
            <v>45432</v>
          </cell>
          <cell r="B341">
            <v>27679195000000</v>
          </cell>
          <cell r="C341">
            <v>2113925421500</v>
          </cell>
          <cell r="D341">
            <v>1058220524400</v>
          </cell>
        </row>
        <row r="342">
          <cell r="A342">
            <v>45433</v>
          </cell>
          <cell r="B342">
            <v>23993855000000</v>
          </cell>
          <cell r="C342">
            <v>2333860219100</v>
          </cell>
          <cell r="D342">
            <v>2106992235000</v>
          </cell>
        </row>
        <row r="343">
          <cell r="A343">
            <v>45434</v>
          </cell>
          <cell r="B343">
            <v>28049572000000</v>
          </cell>
          <cell r="C343">
            <v>2760403883200</v>
          </cell>
          <cell r="D343">
            <v>2653413282800</v>
          </cell>
        </row>
        <row r="344">
          <cell r="A344">
            <v>45435</v>
          </cell>
          <cell r="B344">
            <v>23314101000000</v>
          </cell>
          <cell r="C344">
            <v>2214574242800</v>
          </cell>
          <cell r="D344">
            <v>1703633794000</v>
          </cell>
        </row>
        <row r="345">
          <cell r="A345">
            <v>45436</v>
          </cell>
          <cell r="B345">
            <v>35530883000000</v>
          </cell>
          <cell r="C345">
            <v>3121711721600</v>
          </cell>
          <cell r="D345">
            <v>1696629573400</v>
          </cell>
        </row>
        <row r="346">
          <cell r="A346">
            <v>45439</v>
          </cell>
          <cell r="B346">
            <v>17583729000000</v>
          </cell>
          <cell r="C346">
            <v>1394804720200</v>
          </cell>
          <cell r="D346">
            <v>892500230000</v>
          </cell>
        </row>
        <row r="347">
          <cell r="A347">
            <v>45440</v>
          </cell>
          <cell r="B347">
            <v>22062374000000</v>
          </cell>
          <cell r="C347">
            <v>1833154680100</v>
          </cell>
          <cell r="D347">
            <v>1105476583800</v>
          </cell>
        </row>
        <row r="348">
          <cell r="A348">
            <v>45441</v>
          </cell>
          <cell r="B348">
            <v>25430347000000</v>
          </cell>
          <cell r="C348">
            <v>1881931024500</v>
          </cell>
          <cell r="D348">
            <v>1334949308500</v>
          </cell>
        </row>
        <row r="349">
          <cell r="A349">
            <v>45442</v>
          </cell>
          <cell r="B349">
            <v>25853199000000</v>
          </cell>
          <cell r="C349">
            <v>2723313338600</v>
          </cell>
          <cell r="D349">
            <v>2847777236600</v>
          </cell>
        </row>
        <row r="350">
          <cell r="A350">
            <v>45443</v>
          </cell>
          <cell r="B350">
            <v>18740111000000</v>
          </cell>
          <cell r="C350">
            <v>1447385265100</v>
          </cell>
          <cell r="D350">
            <v>1007521233400</v>
          </cell>
        </row>
        <row r="351">
          <cell r="A351">
            <v>45446</v>
          </cell>
          <cell r="B351">
            <v>26097750000000</v>
          </cell>
          <cell r="C351">
            <v>1832025182400</v>
          </cell>
          <cell r="D351">
            <v>910198940000</v>
          </cell>
        </row>
        <row r="352">
          <cell r="A352">
            <v>45447</v>
          </cell>
          <cell r="B352">
            <v>23736949000000</v>
          </cell>
          <cell r="C352">
            <v>1686109589600</v>
          </cell>
          <cell r="D352">
            <v>1288711540000</v>
          </cell>
        </row>
        <row r="353">
          <cell r="A353">
            <v>45448</v>
          </cell>
          <cell r="B353">
            <v>24088585000000</v>
          </cell>
          <cell r="C353">
            <v>1884883364000</v>
          </cell>
          <cell r="D353">
            <v>1716526296900</v>
          </cell>
        </row>
        <row r="354">
          <cell r="A354">
            <v>45449</v>
          </cell>
          <cell r="B354">
            <v>22244066000000</v>
          </cell>
          <cell r="C354">
            <v>1430950660400</v>
          </cell>
          <cell r="D354">
            <v>1302685945500</v>
          </cell>
        </row>
        <row r="355">
          <cell r="A355">
            <v>45450</v>
          </cell>
          <cell r="B355">
            <v>17848876000000</v>
          </cell>
          <cell r="C355">
            <v>1392525177500</v>
          </cell>
          <cell r="D355">
            <v>1344692734200</v>
          </cell>
        </row>
        <row r="356">
          <cell r="A356">
            <v>45453</v>
          </cell>
          <cell r="B356">
            <v>21617834000000</v>
          </cell>
          <cell r="C356">
            <v>1851168763000</v>
          </cell>
          <cell r="D356">
            <v>1302769341900</v>
          </cell>
        </row>
        <row r="357">
          <cell r="A357">
            <v>45454</v>
          </cell>
          <cell r="B357">
            <v>25420890000000</v>
          </cell>
          <cell r="C357">
            <v>2081245782000</v>
          </cell>
          <cell r="D357">
            <v>1249959509400</v>
          </cell>
        </row>
        <row r="358">
          <cell r="A358">
            <v>45455</v>
          </cell>
          <cell r="B358">
            <v>23268626000000</v>
          </cell>
          <cell r="C358">
            <v>1685293988500</v>
          </cell>
          <cell r="D358">
            <v>1417080846100</v>
          </cell>
        </row>
        <row r="359">
          <cell r="A359">
            <v>45456</v>
          </cell>
          <cell r="B359">
            <v>23073778000000</v>
          </cell>
          <cell r="C359">
            <v>1717124590000</v>
          </cell>
          <cell r="D359">
            <v>987875399000</v>
          </cell>
        </row>
        <row r="360">
          <cell r="A360">
            <v>45457</v>
          </cell>
          <cell r="B360">
            <v>29361982000000</v>
          </cell>
          <cell r="C360">
            <v>2136822110000</v>
          </cell>
          <cell r="D360">
            <v>1633361476000</v>
          </cell>
        </row>
        <row r="361">
          <cell r="A361">
            <v>45460</v>
          </cell>
          <cell r="B361">
            <v>22990085000000</v>
          </cell>
          <cell r="C361">
            <v>1557407568600</v>
          </cell>
          <cell r="D361">
            <v>975400376800</v>
          </cell>
        </row>
        <row r="362">
          <cell r="A362">
            <v>45461</v>
          </cell>
          <cell r="B362">
            <v>22511232000000</v>
          </cell>
          <cell r="C362">
            <v>1209305005200</v>
          </cell>
          <cell r="D362">
            <v>1342762006000</v>
          </cell>
        </row>
        <row r="363">
          <cell r="A363">
            <v>45462</v>
          </cell>
          <cell r="B363">
            <v>25970970000000</v>
          </cell>
          <cell r="C363">
            <v>1428842856800</v>
          </cell>
          <cell r="D363">
            <v>1154121116500</v>
          </cell>
        </row>
        <row r="364">
          <cell r="A364">
            <v>45463</v>
          </cell>
          <cell r="B364">
            <v>23848119000000</v>
          </cell>
          <cell r="C364">
            <v>1515227913800</v>
          </cell>
          <cell r="D364">
            <v>1260307210000</v>
          </cell>
        </row>
        <row r="365">
          <cell r="A365">
            <v>45464</v>
          </cell>
          <cell r="B365">
            <v>21467070000000</v>
          </cell>
          <cell r="C365">
            <v>1461299770700</v>
          </cell>
          <cell r="D365">
            <v>2079670784200</v>
          </cell>
        </row>
        <row r="366">
          <cell r="A366">
            <v>45467</v>
          </cell>
          <cell r="B366">
            <v>31815031000000</v>
          </cell>
          <cell r="C366">
            <v>2477780560800</v>
          </cell>
          <cell r="D366">
            <v>1980059375900</v>
          </cell>
        </row>
        <row r="367">
          <cell r="A367">
            <v>45468</v>
          </cell>
          <cell r="B367">
            <v>21546147000000</v>
          </cell>
          <cell r="C367">
            <v>1031735290600</v>
          </cell>
          <cell r="D367">
            <v>1232609884500</v>
          </cell>
        </row>
        <row r="368">
          <cell r="A368">
            <v>45469</v>
          </cell>
          <cell r="B368">
            <v>20811999000000</v>
          </cell>
          <cell r="C368">
            <v>1129996400000</v>
          </cell>
          <cell r="D368">
            <v>1104120739200</v>
          </cell>
        </row>
        <row r="369">
          <cell r="A369">
            <v>45470</v>
          </cell>
          <cell r="B369">
            <v>15173274000000</v>
          </cell>
          <cell r="C369">
            <v>1205533699800</v>
          </cell>
          <cell r="D369">
            <v>1029963221700</v>
          </cell>
        </row>
        <row r="370">
          <cell r="A370">
            <v>45471</v>
          </cell>
          <cell r="B370">
            <v>20857019000000</v>
          </cell>
          <cell r="C370">
            <v>1416387829800</v>
          </cell>
          <cell r="D370">
            <v>1215440628400</v>
          </cell>
        </row>
        <row r="371">
          <cell r="A371">
            <v>45474</v>
          </cell>
          <cell r="B371">
            <v>13114807000000</v>
          </cell>
          <cell r="C371">
            <v>983101010800</v>
          </cell>
          <cell r="D371">
            <v>788480706100</v>
          </cell>
        </row>
        <row r="372">
          <cell r="A372">
            <v>45475</v>
          </cell>
          <cell r="B372">
            <v>13982061000000</v>
          </cell>
          <cell r="C372">
            <v>1063379323600</v>
          </cell>
          <cell r="D372">
            <v>646381166700</v>
          </cell>
        </row>
        <row r="373">
          <cell r="A373">
            <v>45476</v>
          </cell>
          <cell r="B373">
            <v>15577256000000</v>
          </cell>
          <cell r="C373">
            <v>1105394029000</v>
          </cell>
          <cell r="D373">
            <v>1063224990200</v>
          </cell>
        </row>
        <row r="374">
          <cell r="A374">
            <v>45477</v>
          </cell>
          <cell r="B374">
            <v>14010893000000</v>
          </cell>
          <cell r="C374">
            <v>1072024402500</v>
          </cell>
          <cell r="D374">
            <v>1228947608100</v>
          </cell>
        </row>
        <row r="375">
          <cell r="A375">
            <v>45478</v>
          </cell>
          <cell r="B375">
            <v>15998186000000</v>
          </cell>
          <cell r="C375">
            <v>1231759772100</v>
          </cell>
          <cell r="D375">
            <v>920700720600</v>
          </cell>
        </row>
        <row r="376">
          <cell r="A376">
            <v>45481</v>
          </cell>
          <cell r="B376">
            <v>19889856000000</v>
          </cell>
          <cell r="C376">
            <v>1430511507100</v>
          </cell>
          <cell r="D376">
            <v>1315838782000</v>
          </cell>
        </row>
        <row r="377">
          <cell r="A377">
            <v>45482</v>
          </cell>
          <cell r="B377">
            <v>21819558000000</v>
          </cell>
          <cell r="C377">
            <v>1644255547200</v>
          </cell>
          <cell r="D377">
            <v>1279097807000</v>
          </cell>
        </row>
        <row r="378">
          <cell r="A378">
            <v>45483</v>
          </cell>
          <cell r="B378">
            <v>21825804000000</v>
          </cell>
          <cell r="C378">
            <v>1528976505000</v>
          </cell>
          <cell r="D378">
            <v>1268505616400</v>
          </cell>
        </row>
        <row r="379">
          <cell r="A379">
            <v>45484</v>
          </cell>
          <cell r="B379">
            <v>18519316000000</v>
          </cell>
          <cell r="C379">
            <v>1469918366000</v>
          </cell>
          <cell r="D379">
            <v>1076560550200</v>
          </cell>
        </row>
        <row r="380">
          <cell r="A380">
            <v>45485</v>
          </cell>
          <cell r="B380">
            <v>15253428000000</v>
          </cell>
          <cell r="C380">
            <v>1128287490800</v>
          </cell>
          <cell r="D380">
            <v>961831386700</v>
          </cell>
        </row>
        <row r="381">
          <cell r="A381">
            <v>45488</v>
          </cell>
          <cell r="B381">
            <v>14235411000000</v>
          </cell>
          <cell r="C381">
            <v>1319213511700</v>
          </cell>
          <cell r="D381">
            <v>993601290400</v>
          </cell>
        </row>
        <row r="382">
          <cell r="A382">
            <v>45489</v>
          </cell>
          <cell r="B382">
            <v>16413876000000</v>
          </cell>
          <cell r="C382">
            <v>1205228573300</v>
          </cell>
          <cell r="D382">
            <v>1055116781000</v>
          </cell>
        </row>
        <row r="383">
          <cell r="A383">
            <v>45490</v>
          </cell>
          <cell r="B383">
            <v>29327300000000</v>
          </cell>
          <cell r="C383">
            <v>2151993106000</v>
          </cell>
          <cell r="D383">
            <v>1601954038700</v>
          </cell>
        </row>
        <row r="384">
          <cell r="A384">
            <v>45491</v>
          </cell>
          <cell r="B384">
            <v>19109399000000</v>
          </cell>
          <cell r="C384">
            <v>1246905711300</v>
          </cell>
          <cell r="D384">
            <v>1099650737700</v>
          </cell>
        </row>
        <row r="385">
          <cell r="A385">
            <v>45492</v>
          </cell>
          <cell r="B385">
            <v>18538012000000</v>
          </cell>
          <cell r="C385">
            <v>1326116515700</v>
          </cell>
          <cell r="D385">
            <v>684605178400</v>
          </cell>
        </row>
        <row r="386">
          <cell r="A386">
            <v>45495</v>
          </cell>
          <cell r="B386">
            <v>21115164000000</v>
          </cell>
          <cell r="C386">
            <v>1760239326500</v>
          </cell>
          <cell r="D386">
            <v>994744626000</v>
          </cell>
        </row>
        <row r="387">
          <cell r="A387">
            <v>45496</v>
          </cell>
          <cell r="B387">
            <v>18069850000000</v>
          </cell>
          <cell r="C387">
            <v>1235691650000</v>
          </cell>
          <cell r="D387">
            <v>919071162700</v>
          </cell>
        </row>
        <row r="388">
          <cell r="A388">
            <v>45497</v>
          </cell>
          <cell r="B388">
            <v>17864842000000</v>
          </cell>
          <cell r="C388">
            <v>1387907350000</v>
          </cell>
          <cell r="D388">
            <v>731053057000</v>
          </cell>
        </row>
        <row r="389">
          <cell r="A389">
            <v>45498</v>
          </cell>
          <cell r="B389">
            <v>11719327000000</v>
          </cell>
          <cell r="C389">
            <v>782673849000</v>
          </cell>
          <cell r="D389">
            <v>425885670000</v>
          </cell>
        </row>
        <row r="390">
          <cell r="A390">
            <v>45499</v>
          </cell>
          <cell r="B390">
            <v>11853708000000</v>
          </cell>
          <cell r="C390">
            <v>796959900000</v>
          </cell>
          <cell r="D390">
            <v>503264723500</v>
          </cell>
        </row>
        <row r="391">
          <cell r="A391">
            <v>45502</v>
          </cell>
          <cell r="B391">
            <v>11379739000000</v>
          </cell>
          <cell r="C391">
            <v>1061191825200</v>
          </cell>
          <cell r="D391">
            <v>482184180000</v>
          </cell>
        </row>
        <row r="392">
          <cell r="A392">
            <v>45503</v>
          </cell>
          <cell r="B392">
            <v>13739010000000</v>
          </cell>
          <cell r="C392">
            <v>1158482902000</v>
          </cell>
          <cell r="D392">
            <v>635939056320</v>
          </cell>
        </row>
        <row r="393">
          <cell r="A393">
            <v>45504</v>
          </cell>
          <cell r="B393">
            <v>17570073000000</v>
          </cell>
          <cell r="C393">
            <v>1063607328800</v>
          </cell>
          <cell r="D393">
            <v>784714215900</v>
          </cell>
        </row>
        <row r="394">
          <cell r="A394">
            <v>45505</v>
          </cell>
          <cell r="B394">
            <v>21396755000000</v>
          </cell>
          <cell r="C394">
            <v>1967787260000</v>
          </cell>
          <cell r="D394">
            <v>849274601200</v>
          </cell>
        </row>
        <row r="395">
          <cell r="A395">
            <v>45506</v>
          </cell>
          <cell r="B395">
            <v>16387199000000</v>
          </cell>
          <cell r="C395">
            <v>1139928345000</v>
          </cell>
          <cell r="D395">
            <v>1060680629200</v>
          </cell>
        </row>
        <row r="396">
          <cell r="A396">
            <v>45509</v>
          </cell>
          <cell r="B396">
            <v>23782131000000</v>
          </cell>
          <cell r="C396">
            <v>1661901760100</v>
          </cell>
          <cell r="D396">
            <v>852259444300</v>
          </cell>
        </row>
        <row r="397">
          <cell r="A397">
            <v>45510</v>
          </cell>
          <cell r="B397">
            <v>16355894000000</v>
          </cell>
          <cell r="C397">
            <v>1186100572000</v>
          </cell>
          <cell r="D397">
            <v>540777658600</v>
          </cell>
        </row>
        <row r="398">
          <cell r="A398">
            <v>45511</v>
          </cell>
          <cell r="B398">
            <v>14192148000000</v>
          </cell>
          <cell r="C398">
            <v>885348116000</v>
          </cell>
          <cell r="D398">
            <v>572988387400</v>
          </cell>
        </row>
        <row r="399">
          <cell r="A399">
            <v>45512</v>
          </cell>
          <cell r="B399">
            <v>16744105000000</v>
          </cell>
          <cell r="C399">
            <v>1258761462000</v>
          </cell>
          <cell r="D399">
            <v>682069345000</v>
          </cell>
        </row>
        <row r="400">
          <cell r="A400">
            <v>45513</v>
          </cell>
          <cell r="B400">
            <v>14277468000000</v>
          </cell>
          <cell r="C400">
            <v>1138517066800</v>
          </cell>
          <cell r="D400">
            <v>600899952000</v>
          </cell>
        </row>
        <row r="401">
          <cell r="A401">
            <v>45516</v>
          </cell>
          <cell r="B401">
            <v>14033155000000</v>
          </cell>
          <cell r="C401">
            <v>973986520000</v>
          </cell>
          <cell r="D401">
            <v>573413710000</v>
          </cell>
        </row>
        <row r="402">
          <cell r="A402">
            <v>45517</v>
          </cell>
          <cell r="B402">
            <v>13081264000000</v>
          </cell>
          <cell r="C402">
            <v>968140200000</v>
          </cell>
          <cell r="D402">
            <v>674464508200</v>
          </cell>
        </row>
        <row r="403">
          <cell r="A403">
            <v>45518</v>
          </cell>
          <cell r="B403">
            <v>13004581000000</v>
          </cell>
          <cell r="C403">
            <v>898360230000</v>
          </cell>
          <cell r="D403">
            <v>694639630000</v>
          </cell>
        </row>
        <row r="404">
          <cell r="A404">
            <v>45519</v>
          </cell>
          <cell r="B404">
            <v>11541316000000</v>
          </cell>
          <cell r="C404">
            <v>810919230000</v>
          </cell>
          <cell r="D404">
            <v>454116572500</v>
          </cell>
        </row>
        <row r="405">
          <cell r="A405">
            <v>45520</v>
          </cell>
          <cell r="B405">
            <v>23013938000000</v>
          </cell>
          <cell r="C405">
            <v>1892844750000</v>
          </cell>
          <cell r="D405">
            <v>1053828912000</v>
          </cell>
        </row>
        <row r="406">
          <cell r="A406">
            <v>45523</v>
          </cell>
          <cell r="B406">
            <v>16781259000000</v>
          </cell>
          <cell r="C406">
            <v>1194075842800</v>
          </cell>
          <cell r="D406">
            <v>692931080900</v>
          </cell>
        </row>
        <row r="407">
          <cell r="A407">
            <v>45524</v>
          </cell>
          <cell r="B407">
            <v>19016258000000</v>
          </cell>
          <cell r="C407">
            <v>1430038544800</v>
          </cell>
          <cell r="D407">
            <v>694166484500</v>
          </cell>
        </row>
        <row r="408">
          <cell r="A408">
            <v>45525</v>
          </cell>
          <cell r="B408">
            <v>20651463000000</v>
          </cell>
          <cell r="C408">
            <v>1399243720000</v>
          </cell>
          <cell r="D408">
            <v>923258594400</v>
          </cell>
        </row>
        <row r="409">
          <cell r="A409">
            <v>45526</v>
          </cell>
          <cell r="B409">
            <v>15606684000000</v>
          </cell>
          <cell r="C409">
            <v>1196275710000</v>
          </cell>
          <cell r="D409">
            <v>534728647700</v>
          </cell>
        </row>
        <row r="410">
          <cell r="A410">
            <v>45527</v>
          </cell>
          <cell r="B410">
            <v>16839311000000</v>
          </cell>
          <cell r="C410">
            <v>1318970330000</v>
          </cell>
          <cell r="D410">
            <v>546254075500</v>
          </cell>
        </row>
        <row r="411">
          <cell r="A411">
            <v>45530</v>
          </cell>
          <cell r="B411">
            <v>18301868000000</v>
          </cell>
          <cell r="C411">
            <v>1243655445000</v>
          </cell>
          <cell r="D411">
            <v>522194845800</v>
          </cell>
        </row>
        <row r="412">
          <cell r="A412">
            <v>45531</v>
          </cell>
          <cell r="B412">
            <v>16189932000000</v>
          </cell>
          <cell r="C412">
            <v>1022137980000</v>
          </cell>
          <cell r="D412">
            <v>585138742000</v>
          </cell>
        </row>
        <row r="413">
          <cell r="A413">
            <v>45532</v>
          </cell>
          <cell r="B413">
            <v>16332597000000</v>
          </cell>
          <cell r="C413">
            <v>1105424989200</v>
          </cell>
          <cell r="D413">
            <v>560059178200</v>
          </cell>
        </row>
        <row r="414">
          <cell r="A414">
            <v>45533</v>
          </cell>
          <cell r="B414">
            <v>14029270000000</v>
          </cell>
          <cell r="C414">
            <v>702390340000</v>
          </cell>
          <cell r="D414">
            <v>390415277000</v>
          </cell>
        </row>
        <row r="415">
          <cell r="A415">
            <v>45534</v>
          </cell>
          <cell r="B415">
            <v>13521544000000</v>
          </cell>
          <cell r="C415">
            <v>1124241574000</v>
          </cell>
          <cell r="D415">
            <v>434856253600</v>
          </cell>
        </row>
      </sheetData>
      <sheetData sheetId="5">
        <row r="1">
          <cell r="A1" t="str">
            <v>Date</v>
          </cell>
        </row>
      </sheetData>
      <sheetData sheetId="6">
        <row r="1">
          <cell r="A1" t="str">
            <v>Date</v>
          </cell>
        </row>
      </sheetData>
      <sheetData sheetId="7">
        <row r="1">
          <cell r="A1" t="str">
            <v>Date</v>
          </cell>
          <cell r="B1" t="str">
            <v>E1VFVN30</v>
          </cell>
          <cell r="C1" t="str">
            <v>FUEDCMID</v>
          </cell>
          <cell r="D1" t="str">
            <v>FUEKIV30</v>
          </cell>
          <cell r="E1" t="str">
            <v>FUEKIVFS</v>
          </cell>
          <cell r="F1" t="str">
            <v>FUEMAVND</v>
          </cell>
          <cell r="G1" t="str">
            <v>FUESSV30</v>
          </cell>
          <cell r="H1" t="str">
            <v>FUESSV50</v>
          </cell>
          <cell r="I1" t="str">
            <v>FUESSVFL</v>
          </cell>
          <cell r="J1" t="str">
            <v>FUEVFVND</v>
          </cell>
          <cell r="K1" t="str">
            <v>FUEVN100</v>
          </cell>
          <cell r="L1" t="str">
            <v>FUEKIVND</v>
          </cell>
          <cell r="M1" t="str">
            <v>FUEMAV30</v>
          </cell>
          <cell r="N1" t="str">
            <v>FUEFCV50</v>
          </cell>
          <cell r="O1" t="str">
            <v>FUEIP100</v>
          </cell>
          <cell r="P1" t="str">
            <v>FUEBFVND</v>
          </cell>
        </row>
        <row r="2">
          <cell r="A2">
            <v>44929</v>
          </cell>
          <cell r="B2">
            <v>87231980000</v>
          </cell>
          <cell r="C2">
            <v>123291000</v>
          </cell>
          <cell r="D2">
            <v>672032000</v>
          </cell>
          <cell r="E2">
            <v>862160000</v>
          </cell>
          <cell r="G2">
            <v>15182000</v>
          </cell>
          <cell r="I2">
            <v>419720000</v>
          </cell>
          <cell r="J2">
            <v>74060092000</v>
          </cell>
          <cell r="K2">
            <v>1185226000</v>
          </cell>
        </row>
        <row r="3">
          <cell r="A3">
            <v>44930</v>
          </cell>
          <cell r="B3">
            <v>25289576000</v>
          </cell>
          <cell r="C3">
            <v>230026000</v>
          </cell>
          <cell r="D3">
            <v>741256000</v>
          </cell>
          <cell r="E3">
            <v>888915000</v>
          </cell>
          <cell r="G3">
            <v>72348000</v>
          </cell>
          <cell r="I3">
            <v>5909999000</v>
          </cell>
          <cell r="J3">
            <v>38572040000</v>
          </cell>
          <cell r="K3">
            <v>1347827000</v>
          </cell>
        </row>
        <row r="4">
          <cell r="A4">
            <v>44931</v>
          </cell>
          <cell r="B4">
            <v>57912647000</v>
          </cell>
          <cell r="C4">
            <v>22703000</v>
          </cell>
          <cell r="D4">
            <v>690380000</v>
          </cell>
          <cell r="E4">
            <v>888916000</v>
          </cell>
          <cell r="G4">
            <v>13228000</v>
          </cell>
          <cell r="I4">
            <v>181788000</v>
          </cell>
          <cell r="J4">
            <v>66281929000</v>
          </cell>
          <cell r="K4">
            <v>1354697000</v>
          </cell>
        </row>
        <row r="5">
          <cell r="A5">
            <v>44932</v>
          </cell>
          <cell r="B5">
            <v>81772920000</v>
          </cell>
          <cell r="C5">
            <v>131777000</v>
          </cell>
          <cell r="D5">
            <v>715148000</v>
          </cell>
          <cell r="E5">
            <v>898890000</v>
          </cell>
          <cell r="G5">
            <v>112610000</v>
          </cell>
          <cell r="I5">
            <v>3491985000</v>
          </cell>
          <cell r="J5">
            <v>38953859000</v>
          </cell>
          <cell r="K5">
            <v>1781517000</v>
          </cell>
        </row>
        <row r="6">
          <cell r="A6">
            <v>44935</v>
          </cell>
          <cell r="B6">
            <v>131521396000</v>
          </cell>
          <cell r="C6">
            <v>11840000</v>
          </cell>
          <cell r="D6">
            <v>719641000</v>
          </cell>
          <cell r="E6">
            <v>900000000</v>
          </cell>
          <cell r="G6">
            <v>31573000</v>
          </cell>
          <cell r="I6">
            <v>2780765000</v>
          </cell>
          <cell r="J6">
            <v>114570793000</v>
          </cell>
          <cell r="K6">
            <v>1182442000</v>
          </cell>
        </row>
        <row r="7">
          <cell r="A7">
            <v>44936</v>
          </cell>
          <cell r="B7">
            <v>131909270000</v>
          </cell>
          <cell r="C7">
            <v>53453000</v>
          </cell>
          <cell r="D7">
            <v>694454000</v>
          </cell>
          <cell r="E7">
            <v>892000000</v>
          </cell>
          <cell r="G7">
            <v>90247000</v>
          </cell>
          <cell r="I7">
            <v>134218000</v>
          </cell>
          <cell r="J7">
            <v>67117427000</v>
          </cell>
          <cell r="K7">
            <v>1237728000</v>
          </cell>
        </row>
        <row r="8">
          <cell r="A8">
            <v>44937</v>
          </cell>
          <cell r="B8">
            <v>14586625000</v>
          </cell>
          <cell r="C8">
            <v>13495000</v>
          </cell>
          <cell r="D8">
            <v>738000000</v>
          </cell>
          <cell r="E8">
            <v>914154000</v>
          </cell>
          <cell r="G8">
            <v>209179000</v>
          </cell>
          <cell r="I8">
            <v>145503000</v>
          </cell>
          <cell r="J8">
            <v>24601038000</v>
          </cell>
          <cell r="K8">
            <v>1389826000</v>
          </cell>
        </row>
        <row r="9">
          <cell r="A9">
            <v>44938</v>
          </cell>
          <cell r="B9">
            <v>20798471000</v>
          </cell>
          <cell r="C9">
            <v>17573000</v>
          </cell>
          <cell r="D9">
            <v>698000000</v>
          </cell>
          <cell r="E9">
            <v>899000000</v>
          </cell>
          <cell r="G9">
            <v>0</v>
          </cell>
          <cell r="I9">
            <v>7756391000</v>
          </cell>
          <cell r="J9">
            <v>20135707000</v>
          </cell>
          <cell r="K9">
            <v>1183367000</v>
          </cell>
        </row>
        <row r="10">
          <cell r="A10">
            <v>44939</v>
          </cell>
          <cell r="B10">
            <v>139475040000</v>
          </cell>
          <cell r="C10">
            <v>93201000</v>
          </cell>
          <cell r="D10">
            <v>704274000</v>
          </cell>
          <cell r="E10">
            <v>901000000</v>
          </cell>
          <cell r="G10">
            <v>79225000</v>
          </cell>
          <cell r="I10">
            <v>99230000</v>
          </cell>
          <cell r="J10">
            <v>103645077000</v>
          </cell>
          <cell r="K10">
            <v>913795000</v>
          </cell>
        </row>
        <row r="11">
          <cell r="A11">
            <v>44942</v>
          </cell>
          <cell r="B11">
            <v>106635390000</v>
          </cell>
          <cell r="C11">
            <v>0</v>
          </cell>
          <cell r="D11">
            <v>700000000</v>
          </cell>
          <cell r="E11">
            <v>904000000</v>
          </cell>
          <cell r="G11">
            <v>10592000</v>
          </cell>
          <cell r="I11">
            <v>92924000</v>
          </cell>
          <cell r="J11">
            <v>31939360000</v>
          </cell>
          <cell r="K11">
            <v>1161085000</v>
          </cell>
        </row>
        <row r="12">
          <cell r="A12">
            <v>44943</v>
          </cell>
          <cell r="B12">
            <v>145961495000</v>
          </cell>
          <cell r="C12">
            <v>68091000</v>
          </cell>
          <cell r="D12">
            <v>718329000</v>
          </cell>
          <cell r="E12">
            <v>936054000</v>
          </cell>
          <cell r="G12">
            <v>24254000</v>
          </cell>
          <cell r="I12">
            <v>692347000</v>
          </cell>
          <cell r="J12">
            <v>26843756000</v>
          </cell>
          <cell r="K12">
            <v>1579054000</v>
          </cell>
        </row>
        <row r="13">
          <cell r="A13">
            <v>44944</v>
          </cell>
          <cell r="B13">
            <v>73161781000</v>
          </cell>
          <cell r="C13">
            <v>10356000</v>
          </cell>
          <cell r="D13">
            <v>725450000</v>
          </cell>
          <cell r="E13">
            <v>965800000</v>
          </cell>
          <cell r="G13">
            <v>109120000</v>
          </cell>
          <cell r="I13">
            <v>483142000</v>
          </cell>
          <cell r="J13">
            <v>6245529000</v>
          </cell>
          <cell r="K13">
            <v>1732992000</v>
          </cell>
        </row>
        <row r="14">
          <cell r="A14">
            <v>44945</v>
          </cell>
          <cell r="B14">
            <v>74929307000</v>
          </cell>
          <cell r="C14">
            <v>7877000</v>
          </cell>
          <cell r="D14">
            <v>728000000</v>
          </cell>
          <cell r="E14">
            <v>952000000</v>
          </cell>
          <cell r="G14">
            <v>126332000</v>
          </cell>
          <cell r="I14">
            <v>3580918000</v>
          </cell>
          <cell r="J14">
            <v>19200139000</v>
          </cell>
          <cell r="K14">
            <v>1542902000</v>
          </cell>
        </row>
        <row r="15">
          <cell r="A15">
            <v>44953</v>
          </cell>
          <cell r="B15">
            <v>31522166000</v>
          </cell>
          <cell r="C15">
            <v>273153000</v>
          </cell>
          <cell r="D15">
            <v>750661000</v>
          </cell>
          <cell r="E15">
            <v>1023301000</v>
          </cell>
          <cell r="G15">
            <v>209304000</v>
          </cell>
          <cell r="I15">
            <v>910501000</v>
          </cell>
          <cell r="J15">
            <v>17840609000</v>
          </cell>
          <cell r="K15">
            <v>1958534000</v>
          </cell>
        </row>
        <row r="16">
          <cell r="A16">
            <v>44956</v>
          </cell>
          <cell r="B16">
            <v>255942473000</v>
          </cell>
          <cell r="C16">
            <v>30618000</v>
          </cell>
          <cell r="D16">
            <v>756697000</v>
          </cell>
          <cell r="E16">
            <v>946000000</v>
          </cell>
          <cell r="G16">
            <v>99698000</v>
          </cell>
          <cell r="I16">
            <v>311235000</v>
          </cell>
          <cell r="J16">
            <v>77174364000</v>
          </cell>
          <cell r="K16">
            <v>2271904000</v>
          </cell>
        </row>
        <row r="17">
          <cell r="A17">
            <v>44957</v>
          </cell>
          <cell r="B17">
            <v>20987374000</v>
          </cell>
          <cell r="C17">
            <v>47290000</v>
          </cell>
          <cell r="D17">
            <v>718728000</v>
          </cell>
          <cell r="E17">
            <v>927000000</v>
          </cell>
          <cell r="G17">
            <v>50679000</v>
          </cell>
          <cell r="I17">
            <v>5822987000</v>
          </cell>
          <cell r="J17">
            <v>21189405000</v>
          </cell>
          <cell r="K17">
            <v>1581062000</v>
          </cell>
        </row>
        <row r="18">
          <cell r="A18">
            <v>44958</v>
          </cell>
          <cell r="B18">
            <v>89449466000</v>
          </cell>
          <cell r="C18">
            <v>165300000</v>
          </cell>
          <cell r="D18">
            <v>761688000</v>
          </cell>
          <cell r="E18">
            <v>963665000</v>
          </cell>
          <cell r="G18">
            <v>189271000</v>
          </cell>
          <cell r="I18">
            <v>708411000</v>
          </cell>
          <cell r="J18">
            <v>16618273000</v>
          </cell>
          <cell r="K18">
            <v>3057043000</v>
          </cell>
        </row>
        <row r="19">
          <cell r="A19">
            <v>44959</v>
          </cell>
          <cell r="B19">
            <v>49937695000</v>
          </cell>
          <cell r="C19">
            <v>52053000</v>
          </cell>
          <cell r="D19">
            <v>745666000</v>
          </cell>
          <cell r="E19">
            <v>936749000</v>
          </cell>
          <cell r="G19">
            <v>75409000</v>
          </cell>
          <cell r="I19">
            <v>3710475000</v>
          </cell>
          <cell r="J19">
            <v>80254582000</v>
          </cell>
          <cell r="K19">
            <v>1311247000</v>
          </cell>
        </row>
        <row r="20">
          <cell r="A20">
            <v>44960</v>
          </cell>
          <cell r="B20">
            <v>19491870000</v>
          </cell>
          <cell r="C20">
            <v>16182000</v>
          </cell>
          <cell r="D20">
            <v>3561684000</v>
          </cell>
          <cell r="E20">
            <v>918912000</v>
          </cell>
          <cell r="G20">
            <v>57859000</v>
          </cell>
          <cell r="I20">
            <v>5886656000</v>
          </cell>
          <cell r="J20">
            <v>34508855000</v>
          </cell>
          <cell r="K20">
            <v>1181872000</v>
          </cell>
        </row>
        <row r="21">
          <cell r="A21">
            <v>44963</v>
          </cell>
          <cell r="B21">
            <v>31090955000</v>
          </cell>
          <cell r="C21">
            <v>177990000</v>
          </cell>
          <cell r="D21">
            <v>727761000</v>
          </cell>
          <cell r="E21">
            <v>913000000</v>
          </cell>
          <cell r="G21">
            <v>171611000</v>
          </cell>
          <cell r="I21">
            <v>2132271000</v>
          </cell>
          <cell r="J21">
            <v>21165897000</v>
          </cell>
          <cell r="K21">
            <v>1536754000</v>
          </cell>
        </row>
        <row r="22">
          <cell r="A22">
            <v>44964</v>
          </cell>
          <cell r="B22">
            <v>92337713000</v>
          </cell>
          <cell r="C22">
            <v>17518000</v>
          </cell>
          <cell r="D22">
            <v>725786000</v>
          </cell>
          <cell r="E22">
            <v>922824000</v>
          </cell>
          <cell r="G22">
            <v>116975000</v>
          </cell>
          <cell r="I22">
            <v>131851000</v>
          </cell>
          <cell r="J22">
            <v>20513640000</v>
          </cell>
          <cell r="K22">
            <v>1756919000</v>
          </cell>
        </row>
        <row r="23">
          <cell r="A23">
            <v>44965</v>
          </cell>
          <cell r="B23">
            <v>35713153000</v>
          </cell>
          <cell r="C23">
            <v>49912000</v>
          </cell>
          <cell r="D23">
            <v>713716000</v>
          </cell>
          <cell r="E23">
            <v>920019000</v>
          </cell>
          <cell r="G23">
            <v>21289000</v>
          </cell>
          <cell r="I23">
            <v>245190000</v>
          </cell>
          <cell r="J23">
            <v>26284232000</v>
          </cell>
          <cell r="K23">
            <v>1258115000</v>
          </cell>
        </row>
        <row r="24">
          <cell r="A24">
            <v>44966</v>
          </cell>
          <cell r="B24">
            <v>27235669000</v>
          </cell>
          <cell r="C24">
            <v>77850000</v>
          </cell>
          <cell r="D24">
            <v>699804000</v>
          </cell>
          <cell r="E24">
            <v>919948000</v>
          </cell>
          <cell r="G24">
            <v>25204000</v>
          </cell>
          <cell r="I24">
            <v>99945000</v>
          </cell>
          <cell r="J24">
            <v>24897719000</v>
          </cell>
          <cell r="K24">
            <v>1417458000</v>
          </cell>
        </row>
        <row r="25">
          <cell r="A25">
            <v>44967</v>
          </cell>
          <cell r="B25">
            <v>6209689000</v>
          </cell>
          <cell r="C25">
            <v>25398000</v>
          </cell>
          <cell r="D25">
            <v>706185000</v>
          </cell>
          <cell r="E25">
            <v>898000000</v>
          </cell>
          <cell r="G25">
            <v>85730000</v>
          </cell>
          <cell r="I25">
            <v>129177000</v>
          </cell>
          <cell r="J25">
            <v>14981844000</v>
          </cell>
          <cell r="K25">
            <v>1803129000</v>
          </cell>
        </row>
        <row r="26">
          <cell r="A26">
            <v>44970</v>
          </cell>
          <cell r="B26">
            <v>16939391000</v>
          </cell>
          <cell r="C26">
            <v>118921000</v>
          </cell>
          <cell r="D26">
            <v>691151000</v>
          </cell>
          <cell r="E26">
            <v>911918000</v>
          </cell>
          <cell r="G26">
            <v>52619000</v>
          </cell>
          <cell r="I26">
            <v>5813631000</v>
          </cell>
          <cell r="J26">
            <v>15391195000</v>
          </cell>
          <cell r="K26">
            <v>1740436000</v>
          </cell>
        </row>
        <row r="27">
          <cell r="A27">
            <v>44971</v>
          </cell>
          <cell r="B27">
            <v>29789675000</v>
          </cell>
          <cell r="C27">
            <v>12785000</v>
          </cell>
          <cell r="D27">
            <v>682741000</v>
          </cell>
          <cell r="E27">
            <v>881000000</v>
          </cell>
          <cell r="G27">
            <v>160795000</v>
          </cell>
          <cell r="I27">
            <v>142787000</v>
          </cell>
          <cell r="J27">
            <v>34955883000</v>
          </cell>
          <cell r="K27">
            <v>1354233000</v>
          </cell>
        </row>
        <row r="28">
          <cell r="A28">
            <v>44972</v>
          </cell>
          <cell r="B28">
            <v>63983768000</v>
          </cell>
          <cell r="C28">
            <v>29826000</v>
          </cell>
          <cell r="D28">
            <v>719122000</v>
          </cell>
          <cell r="E28">
            <v>913345000</v>
          </cell>
          <cell r="G28">
            <v>63120000</v>
          </cell>
          <cell r="I28">
            <v>242672000</v>
          </cell>
          <cell r="J28">
            <v>22996854000</v>
          </cell>
          <cell r="K28">
            <v>1220976000</v>
          </cell>
        </row>
        <row r="29">
          <cell r="A29">
            <v>44973</v>
          </cell>
          <cell r="B29">
            <v>52398808000</v>
          </cell>
          <cell r="C29">
            <v>12992000</v>
          </cell>
          <cell r="D29">
            <v>683051000</v>
          </cell>
          <cell r="E29">
            <v>897936000</v>
          </cell>
          <cell r="G29">
            <v>71181000</v>
          </cell>
          <cell r="I29">
            <v>538024000</v>
          </cell>
          <cell r="J29">
            <v>30682000000</v>
          </cell>
          <cell r="K29">
            <v>1649367000</v>
          </cell>
        </row>
        <row r="30">
          <cell r="A30">
            <v>44974</v>
          </cell>
          <cell r="B30">
            <v>53294405000</v>
          </cell>
          <cell r="C30">
            <v>17094000</v>
          </cell>
          <cell r="D30">
            <v>715868000</v>
          </cell>
          <cell r="E30">
            <v>910667000</v>
          </cell>
          <cell r="G30">
            <v>168217000</v>
          </cell>
          <cell r="I30">
            <v>464443000</v>
          </cell>
          <cell r="J30">
            <v>41020905000</v>
          </cell>
          <cell r="K30">
            <v>1087585000</v>
          </cell>
        </row>
        <row r="31">
          <cell r="A31">
            <v>44977</v>
          </cell>
          <cell r="B31">
            <v>57261888000</v>
          </cell>
          <cell r="C31">
            <v>64097000</v>
          </cell>
          <cell r="D31">
            <v>713107000</v>
          </cell>
          <cell r="E31">
            <v>913349000</v>
          </cell>
          <cell r="G31">
            <v>114373000</v>
          </cell>
          <cell r="I31">
            <v>3824923000</v>
          </cell>
          <cell r="J31">
            <v>41806919000</v>
          </cell>
          <cell r="K31">
            <v>1409568000</v>
          </cell>
        </row>
        <row r="32">
          <cell r="A32">
            <v>44978</v>
          </cell>
          <cell r="B32">
            <v>77833701000</v>
          </cell>
          <cell r="C32">
            <v>30435000</v>
          </cell>
          <cell r="D32">
            <v>29406041000</v>
          </cell>
          <cell r="E32">
            <v>919742000</v>
          </cell>
          <cell r="G32">
            <v>204923000</v>
          </cell>
          <cell r="I32">
            <v>3619251000</v>
          </cell>
          <cell r="J32">
            <v>80202981000</v>
          </cell>
          <cell r="K32">
            <v>1691377000</v>
          </cell>
        </row>
        <row r="33">
          <cell r="A33">
            <v>44979</v>
          </cell>
          <cell r="B33">
            <v>8096212000</v>
          </cell>
          <cell r="C33">
            <v>97130000</v>
          </cell>
          <cell r="D33">
            <v>700933000</v>
          </cell>
          <cell r="E33">
            <v>901603000</v>
          </cell>
          <cell r="G33">
            <v>63246000</v>
          </cell>
          <cell r="I33">
            <v>147832000</v>
          </cell>
          <cell r="J33">
            <v>11860602000</v>
          </cell>
          <cell r="K33">
            <v>2329961000</v>
          </cell>
        </row>
        <row r="34">
          <cell r="A34">
            <v>44980</v>
          </cell>
          <cell r="B34">
            <v>151899597000</v>
          </cell>
          <cell r="C34">
            <v>87162000</v>
          </cell>
          <cell r="D34">
            <v>27791386000</v>
          </cell>
          <cell r="E34">
            <v>879880000</v>
          </cell>
          <cell r="G34">
            <v>93329000</v>
          </cell>
          <cell r="I34">
            <v>6112019000</v>
          </cell>
          <cell r="J34">
            <v>171912875000</v>
          </cell>
          <cell r="K34">
            <v>1851873000</v>
          </cell>
        </row>
        <row r="35">
          <cell r="A35">
            <v>44981</v>
          </cell>
          <cell r="B35">
            <v>79056115000</v>
          </cell>
          <cell r="C35">
            <v>41236000</v>
          </cell>
          <cell r="D35">
            <v>119012104000</v>
          </cell>
          <cell r="E35">
            <v>884241000</v>
          </cell>
          <cell r="G35">
            <v>101376000</v>
          </cell>
          <cell r="I35">
            <v>3037406000</v>
          </cell>
          <cell r="J35">
            <v>20870440000</v>
          </cell>
          <cell r="K35">
            <v>1977831000</v>
          </cell>
        </row>
        <row r="36">
          <cell r="A36">
            <v>44984</v>
          </cell>
          <cell r="B36">
            <v>47604742000</v>
          </cell>
          <cell r="C36">
            <v>42580000</v>
          </cell>
          <cell r="D36">
            <v>62721638000</v>
          </cell>
          <cell r="E36">
            <v>858858000</v>
          </cell>
          <cell r="G36">
            <v>100702000</v>
          </cell>
          <cell r="I36">
            <v>14431465000</v>
          </cell>
          <cell r="J36">
            <v>226013654000</v>
          </cell>
          <cell r="K36">
            <v>1639962000</v>
          </cell>
        </row>
        <row r="37">
          <cell r="A37">
            <v>44985</v>
          </cell>
          <cell r="B37">
            <v>15516000</v>
          </cell>
          <cell r="C37">
            <v>78580000</v>
          </cell>
          <cell r="D37">
            <v>690382000</v>
          </cell>
          <cell r="E37">
            <v>898248000</v>
          </cell>
          <cell r="G37">
            <v>42641000</v>
          </cell>
          <cell r="I37">
            <v>67315000</v>
          </cell>
          <cell r="J37">
            <v>4621772000</v>
          </cell>
          <cell r="K37">
            <v>1482737000</v>
          </cell>
        </row>
        <row r="38">
          <cell r="A38">
            <v>44986</v>
          </cell>
          <cell r="B38">
            <v>42800862000</v>
          </cell>
          <cell r="C38">
            <v>25712000</v>
          </cell>
          <cell r="D38">
            <v>673294000</v>
          </cell>
          <cell r="E38">
            <v>905340000</v>
          </cell>
          <cell r="G38">
            <v>167895000</v>
          </cell>
          <cell r="I38">
            <v>1348173000</v>
          </cell>
          <cell r="J38">
            <v>26483601000</v>
          </cell>
          <cell r="K38">
            <v>674858000</v>
          </cell>
        </row>
        <row r="39">
          <cell r="A39">
            <v>44987</v>
          </cell>
          <cell r="B39">
            <v>124511671000</v>
          </cell>
          <cell r="C39">
            <v>11935000</v>
          </cell>
          <cell r="D39">
            <v>685508000</v>
          </cell>
          <cell r="E39">
            <v>880490000</v>
          </cell>
          <cell r="G39">
            <v>48093000</v>
          </cell>
          <cell r="I39">
            <v>6044508000</v>
          </cell>
          <cell r="J39">
            <v>97747093000</v>
          </cell>
          <cell r="K39">
            <v>1408936000</v>
          </cell>
        </row>
        <row r="40">
          <cell r="A40">
            <v>44988</v>
          </cell>
          <cell r="B40">
            <v>10812735000</v>
          </cell>
          <cell r="C40">
            <v>33118000</v>
          </cell>
          <cell r="D40">
            <v>664348000</v>
          </cell>
          <cell r="E40">
            <v>869380000</v>
          </cell>
          <cell r="G40">
            <v>46458000</v>
          </cell>
          <cell r="I40">
            <v>60859000</v>
          </cell>
          <cell r="J40">
            <v>15961540000</v>
          </cell>
          <cell r="K40">
            <v>1473697000</v>
          </cell>
        </row>
        <row r="41">
          <cell r="A41">
            <v>44991</v>
          </cell>
          <cell r="B41">
            <v>72096142000</v>
          </cell>
          <cell r="C41">
            <v>25449000</v>
          </cell>
          <cell r="D41">
            <v>713042000</v>
          </cell>
          <cell r="E41">
            <v>883764000</v>
          </cell>
          <cell r="G41">
            <v>210177000</v>
          </cell>
          <cell r="I41">
            <v>504521000</v>
          </cell>
          <cell r="J41">
            <v>108287151000</v>
          </cell>
          <cell r="K41">
            <v>1500859000</v>
          </cell>
        </row>
        <row r="42">
          <cell r="A42">
            <v>44992</v>
          </cell>
          <cell r="B42">
            <v>26911724000</v>
          </cell>
          <cell r="C42">
            <v>32852000</v>
          </cell>
          <cell r="D42">
            <v>704789000</v>
          </cell>
          <cell r="E42">
            <v>901403000</v>
          </cell>
          <cell r="G42">
            <v>11441000</v>
          </cell>
          <cell r="I42">
            <v>9648550000</v>
          </cell>
          <cell r="J42">
            <v>12027320000</v>
          </cell>
          <cell r="K42">
            <v>987299000</v>
          </cell>
        </row>
        <row r="43">
          <cell r="A43">
            <v>44993</v>
          </cell>
          <cell r="B43">
            <v>124784086000</v>
          </cell>
          <cell r="C43">
            <v>86440000</v>
          </cell>
          <cell r="D43">
            <v>651700000</v>
          </cell>
          <cell r="E43">
            <v>886560000</v>
          </cell>
          <cell r="G43">
            <v>60495000</v>
          </cell>
          <cell r="I43">
            <v>337584000</v>
          </cell>
          <cell r="J43">
            <v>21335725000</v>
          </cell>
          <cell r="K43">
            <v>1338135000</v>
          </cell>
        </row>
        <row r="44">
          <cell r="A44">
            <v>44994</v>
          </cell>
          <cell r="B44">
            <v>88110027000</v>
          </cell>
          <cell r="C44">
            <v>43038000</v>
          </cell>
          <cell r="D44">
            <v>680668000</v>
          </cell>
          <cell r="E44">
            <v>910955000</v>
          </cell>
          <cell r="G44">
            <v>130234000</v>
          </cell>
          <cell r="I44">
            <v>1851379000</v>
          </cell>
          <cell r="J44">
            <v>38772470000</v>
          </cell>
          <cell r="K44">
            <v>1043670000</v>
          </cell>
        </row>
        <row r="45">
          <cell r="A45">
            <v>44995</v>
          </cell>
          <cell r="B45">
            <v>123935762000</v>
          </cell>
          <cell r="C45">
            <v>8903000</v>
          </cell>
          <cell r="D45">
            <v>689862000</v>
          </cell>
          <cell r="E45">
            <v>924722000</v>
          </cell>
          <cell r="G45">
            <v>114332000</v>
          </cell>
          <cell r="I45">
            <v>1014932000</v>
          </cell>
          <cell r="J45">
            <v>26869999000</v>
          </cell>
          <cell r="K45">
            <v>1138895000</v>
          </cell>
        </row>
        <row r="46">
          <cell r="A46">
            <v>44998</v>
          </cell>
          <cell r="B46">
            <v>50746929000</v>
          </cell>
          <cell r="C46">
            <v>174274000</v>
          </cell>
          <cell r="D46">
            <v>693172000</v>
          </cell>
          <cell r="E46">
            <v>941814000</v>
          </cell>
          <cell r="G46">
            <v>222064000</v>
          </cell>
          <cell r="I46">
            <v>1079051000</v>
          </cell>
          <cell r="J46">
            <v>34677208000</v>
          </cell>
          <cell r="K46">
            <v>1016194000</v>
          </cell>
        </row>
        <row r="47">
          <cell r="A47">
            <v>44999</v>
          </cell>
          <cell r="B47">
            <v>27992683000</v>
          </cell>
          <cell r="C47">
            <v>262046000</v>
          </cell>
          <cell r="D47">
            <v>680370000</v>
          </cell>
          <cell r="E47">
            <v>893000000</v>
          </cell>
          <cell r="G47">
            <v>17898000</v>
          </cell>
          <cell r="I47">
            <v>170475000</v>
          </cell>
          <cell r="J47">
            <v>33375243000</v>
          </cell>
          <cell r="K47">
            <v>1285611000</v>
          </cell>
        </row>
        <row r="48">
          <cell r="A48">
            <v>45000</v>
          </cell>
          <cell r="B48">
            <v>213577695000</v>
          </cell>
          <cell r="C48">
            <v>38889000</v>
          </cell>
          <cell r="D48">
            <v>737138000</v>
          </cell>
          <cell r="E48">
            <v>912000000</v>
          </cell>
          <cell r="G48">
            <v>129364000</v>
          </cell>
          <cell r="I48">
            <v>1387739000</v>
          </cell>
          <cell r="J48">
            <v>35239928000</v>
          </cell>
          <cell r="K48">
            <v>1062217000</v>
          </cell>
        </row>
        <row r="49">
          <cell r="A49">
            <v>45001</v>
          </cell>
          <cell r="B49">
            <v>88263166000</v>
          </cell>
          <cell r="C49">
            <v>40809000</v>
          </cell>
          <cell r="D49">
            <v>690080000</v>
          </cell>
          <cell r="E49">
            <v>906000000</v>
          </cell>
          <cell r="G49">
            <v>84124000</v>
          </cell>
          <cell r="I49">
            <v>716156000</v>
          </cell>
          <cell r="J49">
            <v>32289221000</v>
          </cell>
          <cell r="K49">
            <v>1811082000</v>
          </cell>
        </row>
        <row r="50">
          <cell r="A50">
            <v>45002</v>
          </cell>
          <cell r="B50">
            <v>2433411000</v>
          </cell>
          <cell r="C50">
            <v>7974000</v>
          </cell>
          <cell r="D50">
            <v>706196000</v>
          </cell>
          <cell r="E50">
            <v>901000000</v>
          </cell>
          <cell r="G50">
            <v>146536000</v>
          </cell>
          <cell r="I50">
            <v>267400000</v>
          </cell>
          <cell r="J50">
            <v>457574000</v>
          </cell>
          <cell r="K50">
            <v>992690000</v>
          </cell>
        </row>
        <row r="51">
          <cell r="A51">
            <v>45005</v>
          </cell>
          <cell r="B51">
            <v>25144994000</v>
          </cell>
          <cell r="C51">
            <v>39491000</v>
          </cell>
          <cell r="D51">
            <v>662468000</v>
          </cell>
          <cell r="E51">
            <v>891915000</v>
          </cell>
          <cell r="G51">
            <v>642190000</v>
          </cell>
          <cell r="I51">
            <v>149436000</v>
          </cell>
          <cell r="J51">
            <v>49010375000</v>
          </cell>
          <cell r="K51">
            <v>1382236000</v>
          </cell>
        </row>
        <row r="52">
          <cell r="A52">
            <v>45006</v>
          </cell>
          <cell r="B52">
            <v>4417138000</v>
          </cell>
          <cell r="C52">
            <v>67943000</v>
          </cell>
          <cell r="D52">
            <v>674998000</v>
          </cell>
          <cell r="E52">
            <v>886355000</v>
          </cell>
          <cell r="G52">
            <v>69290000</v>
          </cell>
          <cell r="I52">
            <v>386587000</v>
          </cell>
          <cell r="J52">
            <v>8644829000</v>
          </cell>
          <cell r="K52">
            <v>319987000</v>
          </cell>
        </row>
        <row r="53">
          <cell r="A53">
            <v>45007</v>
          </cell>
          <cell r="B53">
            <v>140936145000</v>
          </cell>
          <cell r="C53">
            <v>796000</v>
          </cell>
          <cell r="D53">
            <v>678000000</v>
          </cell>
          <cell r="E53">
            <v>877035000</v>
          </cell>
          <cell r="G53">
            <v>2537000</v>
          </cell>
          <cell r="I53">
            <v>1458642000</v>
          </cell>
          <cell r="J53">
            <v>139523926000</v>
          </cell>
          <cell r="K53">
            <v>27744992000</v>
          </cell>
        </row>
        <row r="54">
          <cell r="A54">
            <v>45008</v>
          </cell>
          <cell r="B54">
            <v>4499623000</v>
          </cell>
          <cell r="C54">
            <v>74618000</v>
          </cell>
          <cell r="D54">
            <v>679014000</v>
          </cell>
          <cell r="E54">
            <v>890000000</v>
          </cell>
          <cell r="G54">
            <v>12769000</v>
          </cell>
          <cell r="I54">
            <v>492353000</v>
          </cell>
          <cell r="J54">
            <v>35045381000</v>
          </cell>
          <cell r="K54">
            <v>935928000</v>
          </cell>
        </row>
        <row r="55">
          <cell r="A55">
            <v>45009</v>
          </cell>
          <cell r="B55">
            <v>7997742000</v>
          </cell>
          <cell r="C55">
            <v>117755000</v>
          </cell>
          <cell r="D55">
            <v>54993000</v>
          </cell>
          <cell r="E55">
            <v>906000</v>
          </cell>
          <cell r="G55">
            <v>152018000</v>
          </cell>
          <cell r="I55">
            <v>187500000</v>
          </cell>
          <cell r="J55">
            <v>14540673000</v>
          </cell>
          <cell r="K55">
            <v>716194000</v>
          </cell>
        </row>
        <row r="56">
          <cell r="A56">
            <v>45012</v>
          </cell>
          <cell r="B56">
            <v>117039837000</v>
          </cell>
          <cell r="C56">
            <v>8069000</v>
          </cell>
          <cell r="D56">
            <v>706610000</v>
          </cell>
          <cell r="E56">
            <v>922088000</v>
          </cell>
          <cell r="G56">
            <v>9054000</v>
          </cell>
          <cell r="I56">
            <v>230222000</v>
          </cell>
          <cell r="J56">
            <v>1996493000</v>
          </cell>
          <cell r="K56">
            <v>1501643000</v>
          </cell>
        </row>
        <row r="57">
          <cell r="A57">
            <v>45013</v>
          </cell>
          <cell r="B57">
            <v>63757693000</v>
          </cell>
          <cell r="C57">
            <v>64862000</v>
          </cell>
          <cell r="D57">
            <v>711348000</v>
          </cell>
          <cell r="E57">
            <v>930220000</v>
          </cell>
          <cell r="G57">
            <v>161450000</v>
          </cell>
          <cell r="I57">
            <v>978892000</v>
          </cell>
          <cell r="J57">
            <v>67487828000</v>
          </cell>
          <cell r="K57">
            <v>1293553000</v>
          </cell>
        </row>
        <row r="58">
          <cell r="A58">
            <v>45014</v>
          </cell>
          <cell r="B58">
            <v>13422427000</v>
          </cell>
          <cell r="C58">
            <v>17820000</v>
          </cell>
          <cell r="D58">
            <v>691809000</v>
          </cell>
          <cell r="E58">
            <v>917000000</v>
          </cell>
          <cell r="G58">
            <v>78000000</v>
          </cell>
          <cell r="H58">
            <v>0</v>
          </cell>
          <cell r="I58">
            <v>218853000</v>
          </cell>
          <cell r="J58">
            <v>3388656000</v>
          </cell>
          <cell r="K58">
            <v>1162390000</v>
          </cell>
        </row>
        <row r="59">
          <cell r="A59">
            <v>45015</v>
          </cell>
          <cell r="B59">
            <v>2343479000</v>
          </cell>
          <cell r="C59">
            <v>216528000</v>
          </cell>
          <cell r="D59">
            <v>726876000</v>
          </cell>
          <cell r="E59">
            <v>930000000</v>
          </cell>
          <cell r="G59">
            <v>84104000</v>
          </cell>
          <cell r="H59">
            <v>0</v>
          </cell>
          <cell r="I59">
            <v>135463000</v>
          </cell>
          <cell r="J59">
            <v>29959902000</v>
          </cell>
          <cell r="K59">
            <v>1060389000</v>
          </cell>
        </row>
        <row r="60">
          <cell r="A60">
            <v>45016</v>
          </cell>
          <cell r="B60">
            <v>13887652000</v>
          </cell>
          <cell r="C60">
            <v>56304000</v>
          </cell>
          <cell r="D60">
            <v>706885000</v>
          </cell>
          <cell r="E60">
            <v>953600000</v>
          </cell>
          <cell r="G60">
            <v>39640000</v>
          </cell>
          <cell r="H60">
            <v>0</v>
          </cell>
          <cell r="I60">
            <v>269461000</v>
          </cell>
          <cell r="J60">
            <v>30221396000</v>
          </cell>
          <cell r="K60">
            <v>986335000</v>
          </cell>
        </row>
        <row r="61">
          <cell r="A61">
            <v>45019</v>
          </cell>
          <cell r="B61">
            <v>58969594000</v>
          </cell>
          <cell r="C61">
            <v>152730000</v>
          </cell>
          <cell r="D61">
            <v>724065000</v>
          </cell>
          <cell r="E61">
            <v>937941000</v>
          </cell>
          <cell r="G61">
            <v>105168000</v>
          </cell>
          <cell r="H61">
            <v>0</v>
          </cell>
          <cell r="I61">
            <v>390505000</v>
          </cell>
          <cell r="J61">
            <v>39287910000</v>
          </cell>
          <cell r="K61">
            <v>1153286000</v>
          </cell>
        </row>
        <row r="62">
          <cell r="A62">
            <v>45020</v>
          </cell>
          <cell r="B62">
            <v>94388325000</v>
          </cell>
          <cell r="C62">
            <v>130666000</v>
          </cell>
          <cell r="D62">
            <v>705000000</v>
          </cell>
          <cell r="E62">
            <v>950325000</v>
          </cell>
          <cell r="G62">
            <v>156011000</v>
          </cell>
          <cell r="H62">
            <v>0</v>
          </cell>
          <cell r="I62">
            <v>1226684000</v>
          </cell>
          <cell r="J62">
            <v>25292715000</v>
          </cell>
          <cell r="K62">
            <v>1083517000</v>
          </cell>
        </row>
        <row r="63">
          <cell r="A63">
            <v>45021</v>
          </cell>
          <cell r="B63">
            <v>23932886000</v>
          </cell>
          <cell r="C63">
            <v>182069000</v>
          </cell>
          <cell r="D63">
            <v>705413000</v>
          </cell>
          <cell r="E63">
            <v>955520000</v>
          </cell>
          <cell r="G63">
            <v>82504000</v>
          </cell>
          <cell r="H63">
            <v>0</v>
          </cell>
          <cell r="I63">
            <v>1552930000</v>
          </cell>
          <cell r="J63">
            <v>12808953000</v>
          </cell>
          <cell r="K63">
            <v>1019853000</v>
          </cell>
        </row>
        <row r="64">
          <cell r="A64">
            <v>45022</v>
          </cell>
          <cell r="B64">
            <v>153665106000</v>
          </cell>
          <cell r="C64">
            <v>74933000</v>
          </cell>
          <cell r="D64">
            <v>725299000</v>
          </cell>
          <cell r="E64">
            <v>960391000</v>
          </cell>
          <cell r="G64">
            <v>42787000</v>
          </cell>
          <cell r="H64">
            <v>0</v>
          </cell>
          <cell r="I64">
            <v>298941000</v>
          </cell>
          <cell r="J64">
            <v>24415003000</v>
          </cell>
          <cell r="K64">
            <v>2163785000</v>
          </cell>
        </row>
        <row r="65">
          <cell r="A65">
            <v>45023</v>
          </cell>
          <cell r="B65">
            <v>12054344000</v>
          </cell>
          <cell r="C65">
            <v>26590000</v>
          </cell>
          <cell r="D65">
            <v>725081000</v>
          </cell>
          <cell r="E65">
            <v>936000000</v>
          </cell>
          <cell r="G65">
            <v>247384000</v>
          </cell>
          <cell r="H65">
            <v>0</v>
          </cell>
          <cell r="I65">
            <v>2321525000</v>
          </cell>
          <cell r="J65">
            <v>14120357000</v>
          </cell>
          <cell r="K65">
            <v>1166501000</v>
          </cell>
        </row>
        <row r="66">
          <cell r="A66">
            <v>45026</v>
          </cell>
          <cell r="B66">
            <v>22635847000</v>
          </cell>
          <cell r="C66">
            <v>8415000</v>
          </cell>
          <cell r="D66">
            <v>704000000</v>
          </cell>
          <cell r="E66">
            <v>945945000</v>
          </cell>
          <cell r="G66">
            <v>100741000</v>
          </cell>
          <cell r="H66">
            <v>0</v>
          </cell>
          <cell r="I66">
            <v>1086956000</v>
          </cell>
          <cell r="J66">
            <v>29300819000</v>
          </cell>
          <cell r="K66">
            <v>1308460000</v>
          </cell>
        </row>
        <row r="67">
          <cell r="A67">
            <v>45027</v>
          </cell>
          <cell r="B67">
            <v>3059666000</v>
          </cell>
          <cell r="C67">
            <v>6684000</v>
          </cell>
          <cell r="D67">
            <v>726131000</v>
          </cell>
          <cell r="E67">
            <v>937000000</v>
          </cell>
          <cell r="G67">
            <v>61076000</v>
          </cell>
          <cell r="H67">
            <v>0</v>
          </cell>
          <cell r="I67">
            <v>21084000</v>
          </cell>
          <cell r="J67">
            <v>47836965000</v>
          </cell>
          <cell r="K67">
            <v>1193885000</v>
          </cell>
        </row>
        <row r="68">
          <cell r="A68">
            <v>45028</v>
          </cell>
          <cell r="B68">
            <v>17973741000</v>
          </cell>
          <cell r="C68">
            <v>52979000</v>
          </cell>
          <cell r="D68">
            <v>735693000</v>
          </cell>
          <cell r="E68">
            <v>958970000</v>
          </cell>
          <cell r="G68">
            <v>96069000</v>
          </cell>
          <cell r="H68">
            <v>10852000</v>
          </cell>
          <cell r="I68">
            <v>364922000</v>
          </cell>
          <cell r="J68">
            <v>28558167000</v>
          </cell>
          <cell r="K68">
            <v>1023254000</v>
          </cell>
        </row>
        <row r="69">
          <cell r="A69">
            <v>45029</v>
          </cell>
          <cell r="B69">
            <v>3107938000</v>
          </cell>
          <cell r="C69">
            <v>847000</v>
          </cell>
          <cell r="D69">
            <v>736999000</v>
          </cell>
          <cell r="E69">
            <v>943000000</v>
          </cell>
          <cell r="G69">
            <v>158671000</v>
          </cell>
          <cell r="H69">
            <v>0</v>
          </cell>
          <cell r="I69">
            <v>151981000</v>
          </cell>
          <cell r="J69">
            <v>10399190000</v>
          </cell>
          <cell r="K69">
            <v>1205572000</v>
          </cell>
        </row>
        <row r="70">
          <cell r="A70">
            <v>45030</v>
          </cell>
          <cell r="B70">
            <v>6463818000</v>
          </cell>
          <cell r="C70">
            <v>22756000</v>
          </cell>
          <cell r="D70">
            <v>736102000</v>
          </cell>
          <cell r="E70">
            <v>950295000</v>
          </cell>
          <cell r="G70">
            <v>14621000</v>
          </cell>
          <cell r="H70">
            <v>0</v>
          </cell>
          <cell r="I70">
            <v>431780000</v>
          </cell>
          <cell r="J70">
            <v>3076504000</v>
          </cell>
          <cell r="K70">
            <v>1121651000</v>
          </cell>
        </row>
        <row r="71">
          <cell r="A71">
            <v>45033</v>
          </cell>
          <cell r="B71">
            <v>11076308000</v>
          </cell>
          <cell r="C71">
            <v>852000</v>
          </cell>
          <cell r="D71">
            <v>702133000</v>
          </cell>
          <cell r="E71">
            <v>947520000</v>
          </cell>
          <cell r="F71">
            <v>0</v>
          </cell>
          <cell r="G71">
            <v>58833000</v>
          </cell>
          <cell r="H71">
            <v>0</v>
          </cell>
          <cell r="I71">
            <v>280768000</v>
          </cell>
          <cell r="J71">
            <v>19244917000</v>
          </cell>
          <cell r="K71">
            <v>1108744000</v>
          </cell>
        </row>
        <row r="72">
          <cell r="A72">
            <v>45034</v>
          </cell>
          <cell r="B72">
            <v>7803052000</v>
          </cell>
          <cell r="C72">
            <v>19189000</v>
          </cell>
          <cell r="D72">
            <v>706028000</v>
          </cell>
          <cell r="E72">
            <v>930000000</v>
          </cell>
          <cell r="F72">
            <v>0</v>
          </cell>
          <cell r="G72">
            <v>7862000</v>
          </cell>
          <cell r="H72">
            <v>0</v>
          </cell>
          <cell r="I72">
            <v>49855000</v>
          </cell>
          <cell r="J72">
            <v>20594980000</v>
          </cell>
          <cell r="K72">
            <v>1185392000</v>
          </cell>
        </row>
        <row r="73">
          <cell r="A73">
            <v>45035</v>
          </cell>
          <cell r="B73">
            <v>5462934000</v>
          </cell>
          <cell r="C73">
            <v>14125000</v>
          </cell>
          <cell r="D73">
            <v>693000000</v>
          </cell>
          <cell r="E73">
            <v>937352000</v>
          </cell>
          <cell r="F73">
            <v>0</v>
          </cell>
          <cell r="G73">
            <v>13118000</v>
          </cell>
          <cell r="H73">
            <v>0</v>
          </cell>
          <cell r="I73">
            <v>239284000</v>
          </cell>
          <cell r="J73">
            <v>21105232000</v>
          </cell>
          <cell r="K73">
            <v>1400328000</v>
          </cell>
        </row>
        <row r="74">
          <cell r="A74">
            <v>45036</v>
          </cell>
          <cell r="B74">
            <v>1472373000</v>
          </cell>
          <cell r="C74">
            <v>33232000</v>
          </cell>
          <cell r="D74">
            <v>685000000</v>
          </cell>
          <cell r="E74">
            <v>918920000</v>
          </cell>
          <cell r="F74">
            <v>0</v>
          </cell>
          <cell r="G74">
            <v>33945000</v>
          </cell>
          <cell r="H74">
            <v>23250000</v>
          </cell>
          <cell r="I74">
            <v>285453000</v>
          </cell>
          <cell r="J74">
            <v>967854000</v>
          </cell>
          <cell r="K74">
            <v>1072086000</v>
          </cell>
        </row>
        <row r="75">
          <cell r="A75">
            <v>45037</v>
          </cell>
          <cell r="B75">
            <v>4150174000</v>
          </cell>
          <cell r="C75">
            <v>224063000</v>
          </cell>
          <cell r="D75">
            <v>685051000</v>
          </cell>
          <cell r="E75">
            <v>923180000</v>
          </cell>
          <cell r="F75">
            <v>0</v>
          </cell>
          <cell r="G75">
            <v>30844000</v>
          </cell>
          <cell r="H75">
            <v>0</v>
          </cell>
          <cell r="I75">
            <v>63076000</v>
          </cell>
          <cell r="J75">
            <v>12711631000</v>
          </cell>
          <cell r="K75">
            <v>1404074000</v>
          </cell>
        </row>
        <row r="76">
          <cell r="A76">
            <v>45040</v>
          </cell>
          <cell r="B76">
            <v>182802245000</v>
          </cell>
          <cell r="C76">
            <v>4920000</v>
          </cell>
          <cell r="D76">
            <v>3408000000</v>
          </cell>
          <cell r="E76">
            <v>933287000</v>
          </cell>
          <cell r="F76">
            <v>0</v>
          </cell>
          <cell r="G76">
            <v>96649000</v>
          </cell>
          <cell r="H76">
            <v>0</v>
          </cell>
          <cell r="I76">
            <v>160259000</v>
          </cell>
          <cell r="J76">
            <v>208230567000</v>
          </cell>
          <cell r="K76">
            <v>1486826000</v>
          </cell>
        </row>
        <row r="77">
          <cell r="A77">
            <v>45041</v>
          </cell>
          <cell r="B77">
            <v>6161313000</v>
          </cell>
          <cell r="C77">
            <v>12308000</v>
          </cell>
          <cell r="D77">
            <v>674000000</v>
          </cell>
          <cell r="E77">
            <v>910000000</v>
          </cell>
          <cell r="F77">
            <v>0</v>
          </cell>
          <cell r="G77">
            <v>14191000</v>
          </cell>
          <cell r="H77">
            <v>0</v>
          </cell>
          <cell r="I77">
            <v>137336000</v>
          </cell>
          <cell r="J77">
            <v>4622932000</v>
          </cell>
          <cell r="K77">
            <v>1100706160</v>
          </cell>
        </row>
        <row r="78">
          <cell r="A78">
            <v>45042</v>
          </cell>
          <cell r="B78">
            <v>1107451000</v>
          </cell>
          <cell r="C78">
            <v>49284000</v>
          </cell>
          <cell r="D78">
            <v>885770000</v>
          </cell>
          <cell r="E78">
            <v>903616000</v>
          </cell>
          <cell r="F78">
            <v>0</v>
          </cell>
          <cell r="G78">
            <v>82908000</v>
          </cell>
          <cell r="H78">
            <v>0</v>
          </cell>
          <cell r="I78">
            <v>3386658000</v>
          </cell>
          <cell r="J78">
            <v>9574835000</v>
          </cell>
          <cell r="K78">
            <v>1188581980</v>
          </cell>
        </row>
        <row r="79">
          <cell r="A79">
            <v>45043</v>
          </cell>
          <cell r="B79">
            <v>897041000</v>
          </cell>
          <cell r="C79">
            <v>290147000</v>
          </cell>
          <cell r="D79">
            <v>716531000</v>
          </cell>
          <cell r="E79">
            <v>906905000</v>
          </cell>
          <cell r="F79">
            <v>0</v>
          </cell>
          <cell r="G79">
            <v>41030000</v>
          </cell>
          <cell r="H79">
            <v>13360000</v>
          </cell>
          <cell r="I79">
            <v>3151200000</v>
          </cell>
          <cell r="J79">
            <v>435249000</v>
          </cell>
          <cell r="K79">
            <v>1247578000</v>
          </cell>
        </row>
        <row r="80">
          <cell r="A80">
            <v>45044</v>
          </cell>
          <cell r="B80">
            <v>150781552000</v>
          </cell>
          <cell r="C80">
            <v>91573000</v>
          </cell>
          <cell r="D80">
            <v>1026121000</v>
          </cell>
          <cell r="E80">
            <v>922270000</v>
          </cell>
          <cell r="F80">
            <v>0</v>
          </cell>
          <cell r="G80">
            <v>117842000</v>
          </cell>
          <cell r="H80">
            <v>0</v>
          </cell>
          <cell r="I80">
            <v>674271000</v>
          </cell>
          <cell r="J80">
            <v>21146890000</v>
          </cell>
          <cell r="K80">
            <v>961709000</v>
          </cell>
        </row>
        <row r="81">
          <cell r="A81">
            <v>45050</v>
          </cell>
          <cell r="B81">
            <v>1801949000</v>
          </cell>
          <cell r="C81">
            <v>569035000</v>
          </cell>
          <cell r="D81">
            <v>730745000</v>
          </cell>
          <cell r="E81">
            <v>913000000</v>
          </cell>
          <cell r="F81">
            <v>0</v>
          </cell>
          <cell r="G81">
            <v>372081000</v>
          </cell>
          <cell r="H81">
            <v>0</v>
          </cell>
          <cell r="I81">
            <v>554398000</v>
          </cell>
          <cell r="J81">
            <v>10954673000</v>
          </cell>
          <cell r="K81">
            <v>1855930000</v>
          </cell>
        </row>
        <row r="82">
          <cell r="A82">
            <v>45051</v>
          </cell>
          <cell r="B82">
            <v>3513546000</v>
          </cell>
          <cell r="C82">
            <v>103706000</v>
          </cell>
          <cell r="D82">
            <v>700433000</v>
          </cell>
          <cell r="E82">
            <v>909000000</v>
          </cell>
          <cell r="F82">
            <v>0</v>
          </cell>
          <cell r="G82">
            <v>48598000</v>
          </cell>
          <cell r="H82">
            <v>0</v>
          </cell>
          <cell r="I82">
            <v>31737000</v>
          </cell>
          <cell r="J82">
            <v>8475534000</v>
          </cell>
          <cell r="K82">
            <v>1179501000</v>
          </cell>
        </row>
        <row r="83">
          <cell r="A83">
            <v>45054</v>
          </cell>
          <cell r="B83">
            <v>33301619000</v>
          </cell>
          <cell r="C83">
            <v>5845000</v>
          </cell>
          <cell r="D83">
            <v>733673000</v>
          </cell>
          <cell r="E83">
            <v>916000000</v>
          </cell>
          <cell r="F83">
            <v>0</v>
          </cell>
          <cell r="G83">
            <v>887845000</v>
          </cell>
          <cell r="H83">
            <v>0</v>
          </cell>
          <cell r="I83">
            <v>234028000</v>
          </cell>
          <cell r="J83">
            <v>21926157000</v>
          </cell>
          <cell r="K83">
            <v>1014977000</v>
          </cell>
        </row>
        <row r="84">
          <cell r="A84">
            <v>45055</v>
          </cell>
          <cell r="B84">
            <v>51325653000</v>
          </cell>
          <cell r="C84">
            <v>17663000</v>
          </cell>
          <cell r="D84">
            <v>684000000</v>
          </cell>
          <cell r="E84">
            <v>922000000</v>
          </cell>
          <cell r="F84">
            <v>0</v>
          </cell>
          <cell r="G84">
            <v>11600000</v>
          </cell>
          <cell r="H84">
            <v>0</v>
          </cell>
          <cell r="I84">
            <v>103539000</v>
          </cell>
          <cell r="J84">
            <v>41059324000</v>
          </cell>
          <cell r="K84">
            <v>950140000</v>
          </cell>
        </row>
        <row r="85">
          <cell r="A85">
            <v>45056</v>
          </cell>
          <cell r="B85">
            <v>219620000</v>
          </cell>
          <cell r="C85">
            <v>309597000</v>
          </cell>
          <cell r="D85">
            <v>697625000</v>
          </cell>
          <cell r="E85">
            <v>925000000</v>
          </cell>
          <cell r="F85">
            <v>0</v>
          </cell>
          <cell r="G85">
            <v>1311251000</v>
          </cell>
          <cell r="H85">
            <v>0</v>
          </cell>
          <cell r="I85">
            <v>1131812000</v>
          </cell>
          <cell r="J85">
            <v>83027831000</v>
          </cell>
          <cell r="K85">
            <v>851592000</v>
          </cell>
        </row>
        <row r="86">
          <cell r="A86">
            <v>45057</v>
          </cell>
          <cell r="B86">
            <v>8285163000</v>
          </cell>
          <cell r="C86">
            <v>42353000</v>
          </cell>
          <cell r="D86">
            <v>7579917000</v>
          </cell>
          <cell r="E86">
            <v>930000000</v>
          </cell>
          <cell r="F86">
            <v>0</v>
          </cell>
          <cell r="G86">
            <v>76398000</v>
          </cell>
          <cell r="H86">
            <v>0</v>
          </cell>
          <cell r="I86">
            <v>801763000</v>
          </cell>
          <cell r="J86">
            <v>24966569000</v>
          </cell>
          <cell r="K86">
            <v>933511000</v>
          </cell>
        </row>
        <row r="87">
          <cell r="A87">
            <v>45058</v>
          </cell>
          <cell r="B87">
            <v>105258950000</v>
          </cell>
          <cell r="C87">
            <v>79915000</v>
          </cell>
          <cell r="D87">
            <v>710045000</v>
          </cell>
          <cell r="E87">
            <v>930000000</v>
          </cell>
          <cell r="F87">
            <v>0</v>
          </cell>
          <cell r="G87">
            <v>90891000</v>
          </cell>
          <cell r="H87">
            <v>0</v>
          </cell>
          <cell r="I87">
            <v>78762000</v>
          </cell>
          <cell r="J87">
            <v>6476672000</v>
          </cell>
          <cell r="K87">
            <v>1428794000</v>
          </cell>
        </row>
        <row r="88">
          <cell r="A88">
            <v>45061</v>
          </cell>
          <cell r="B88">
            <v>71590472000</v>
          </cell>
          <cell r="C88">
            <v>122655000</v>
          </cell>
          <cell r="D88">
            <v>708719000</v>
          </cell>
          <cell r="E88">
            <v>940000000</v>
          </cell>
          <cell r="F88">
            <v>0</v>
          </cell>
          <cell r="G88">
            <v>17081000</v>
          </cell>
          <cell r="H88">
            <v>0</v>
          </cell>
          <cell r="I88">
            <v>141519000</v>
          </cell>
          <cell r="J88">
            <v>13230964000</v>
          </cell>
          <cell r="K88">
            <v>1197439000</v>
          </cell>
        </row>
        <row r="89">
          <cell r="A89">
            <v>45062</v>
          </cell>
          <cell r="B89">
            <v>18713825000</v>
          </cell>
          <cell r="C89">
            <v>1081854000</v>
          </cell>
          <cell r="D89">
            <v>707067000</v>
          </cell>
          <cell r="E89">
            <v>939000000</v>
          </cell>
          <cell r="F89">
            <v>0</v>
          </cell>
          <cell r="G89">
            <v>199226000</v>
          </cell>
          <cell r="H89">
            <v>0</v>
          </cell>
          <cell r="I89">
            <v>73304000</v>
          </cell>
          <cell r="J89">
            <v>8539936000</v>
          </cell>
          <cell r="K89">
            <v>1135577000</v>
          </cell>
        </row>
        <row r="90">
          <cell r="A90">
            <v>45063</v>
          </cell>
          <cell r="B90">
            <v>33341059000</v>
          </cell>
          <cell r="C90">
            <v>145926000</v>
          </cell>
          <cell r="D90">
            <v>738919000</v>
          </cell>
          <cell r="E90">
            <v>951268000</v>
          </cell>
          <cell r="F90">
            <v>0</v>
          </cell>
          <cell r="G90">
            <v>179747000</v>
          </cell>
          <cell r="H90">
            <v>0</v>
          </cell>
          <cell r="I90">
            <v>5212176000</v>
          </cell>
          <cell r="J90">
            <v>24717620000</v>
          </cell>
          <cell r="K90">
            <v>881154000</v>
          </cell>
        </row>
        <row r="91">
          <cell r="A91">
            <v>45064</v>
          </cell>
          <cell r="B91">
            <v>40570185000</v>
          </cell>
          <cell r="C91">
            <v>160937000</v>
          </cell>
          <cell r="D91">
            <v>4927100000</v>
          </cell>
          <cell r="E91">
            <v>944000000</v>
          </cell>
          <cell r="F91">
            <v>0</v>
          </cell>
          <cell r="G91">
            <v>3928000</v>
          </cell>
          <cell r="H91">
            <v>0</v>
          </cell>
          <cell r="I91">
            <v>1677695000</v>
          </cell>
          <cell r="J91">
            <v>22498310000</v>
          </cell>
          <cell r="K91">
            <v>1234537000</v>
          </cell>
        </row>
        <row r="92">
          <cell r="A92">
            <v>45065</v>
          </cell>
          <cell r="B92">
            <v>138635581000</v>
          </cell>
          <cell r="C92">
            <v>10056000</v>
          </cell>
          <cell r="D92">
            <v>694390000</v>
          </cell>
          <cell r="E92">
            <v>930000000</v>
          </cell>
          <cell r="F92">
            <v>0</v>
          </cell>
          <cell r="G92">
            <v>18299000</v>
          </cell>
          <cell r="H92">
            <v>0</v>
          </cell>
          <cell r="I92">
            <v>2576620000</v>
          </cell>
          <cell r="J92">
            <v>31112218000</v>
          </cell>
          <cell r="K92">
            <v>1353473000</v>
          </cell>
        </row>
        <row r="93">
          <cell r="A93">
            <v>45068</v>
          </cell>
          <cell r="B93">
            <v>80693302000</v>
          </cell>
          <cell r="C93">
            <v>68365000</v>
          </cell>
          <cell r="D93">
            <v>707507000</v>
          </cell>
          <cell r="E93">
            <v>935000000</v>
          </cell>
          <cell r="F93">
            <v>0</v>
          </cell>
          <cell r="G93">
            <v>361278000</v>
          </cell>
          <cell r="H93">
            <v>0</v>
          </cell>
          <cell r="I93">
            <v>1636000</v>
          </cell>
          <cell r="J93">
            <v>22881281000</v>
          </cell>
          <cell r="K93">
            <v>1035442000</v>
          </cell>
        </row>
        <row r="94">
          <cell r="A94">
            <v>45069</v>
          </cell>
          <cell r="B94">
            <v>57350515000</v>
          </cell>
          <cell r="C94">
            <v>16049000</v>
          </cell>
          <cell r="D94">
            <v>715040000</v>
          </cell>
          <cell r="E94">
            <v>940741000</v>
          </cell>
          <cell r="G94">
            <v>86180000</v>
          </cell>
          <cell r="I94">
            <v>128929000</v>
          </cell>
          <cell r="J94">
            <v>10457245000</v>
          </cell>
          <cell r="K94">
            <v>1102213000</v>
          </cell>
        </row>
        <row r="95">
          <cell r="A95">
            <v>45070</v>
          </cell>
          <cell r="B95">
            <v>10379144000</v>
          </cell>
          <cell r="C95">
            <v>339433000</v>
          </cell>
          <cell r="D95">
            <v>1820246000</v>
          </cell>
          <cell r="E95">
            <v>2007280000</v>
          </cell>
          <cell r="F95">
            <v>0</v>
          </cell>
          <cell r="G95">
            <v>279033000</v>
          </cell>
          <cell r="H95">
            <v>0</v>
          </cell>
          <cell r="I95">
            <v>869026000</v>
          </cell>
          <cell r="J95">
            <v>20115559000</v>
          </cell>
          <cell r="K95">
            <v>1085621000</v>
          </cell>
        </row>
        <row r="96">
          <cell r="A96">
            <v>45071</v>
          </cell>
          <cell r="B96">
            <v>17484990000</v>
          </cell>
          <cell r="C96">
            <v>1697389000</v>
          </cell>
          <cell r="D96">
            <v>15782019000</v>
          </cell>
          <cell r="E96">
            <v>1835640000</v>
          </cell>
          <cell r="F96">
            <v>19425000000</v>
          </cell>
          <cell r="G96">
            <v>11786000</v>
          </cell>
          <cell r="H96">
            <v>0</v>
          </cell>
          <cell r="I96">
            <v>27599000</v>
          </cell>
          <cell r="J96">
            <v>33579390000</v>
          </cell>
          <cell r="K96">
            <v>1105386000</v>
          </cell>
        </row>
        <row r="97">
          <cell r="A97">
            <v>45072</v>
          </cell>
          <cell r="B97">
            <v>14538963000</v>
          </cell>
          <cell r="C97">
            <v>378766000</v>
          </cell>
          <cell r="D97">
            <v>2609381000</v>
          </cell>
          <cell r="E97">
            <v>2579671000</v>
          </cell>
          <cell r="F97">
            <v>0</v>
          </cell>
          <cell r="G97">
            <v>110818000</v>
          </cell>
          <cell r="H97">
            <v>0</v>
          </cell>
          <cell r="I97">
            <v>144785000</v>
          </cell>
          <cell r="J97">
            <v>30644518000</v>
          </cell>
          <cell r="K97">
            <v>935672000</v>
          </cell>
        </row>
        <row r="98">
          <cell r="A98">
            <v>45075</v>
          </cell>
          <cell r="B98">
            <v>27515521000</v>
          </cell>
          <cell r="C98">
            <v>513556000</v>
          </cell>
          <cell r="D98">
            <v>686436000</v>
          </cell>
          <cell r="E98">
            <v>921280000</v>
          </cell>
          <cell r="F98">
            <v>0</v>
          </cell>
          <cell r="G98">
            <v>306423000</v>
          </cell>
          <cell r="H98">
            <v>0</v>
          </cell>
          <cell r="I98">
            <v>1011846000</v>
          </cell>
          <cell r="J98">
            <v>28050457000</v>
          </cell>
          <cell r="K98">
            <v>845324000</v>
          </cell>
        </row>
        <row r="99">
          <cell r="A99">
            <v>45076</v>
          </cell>
          <cell r="B99">
            <v>23204402000</v>
          </cell>
          <cell r="C99">
            <v>2583000</v>
          </cell>
          <cell r="D99">
            <v>810087000</v>
          </cell>
          <cell r="E99">
            <v>923240000</v>
          </cell>
          <cell r="G99">
            <v>43585000</v>
          </cell>
          <cell r="I99">
            <v>2201743000</v>
          </cell>
          <cell r="J99">
            <v>126372656000</v>
          </cell>
          <cell r="K99">
            <v>1037588000</v>
          </cell>
        </row>
        <row r="100">
          <cell r="A100">
            <v>45077</v>
          </cell>
          <cell r="B100">
            <v>12827554570</v>
          </cell>
          <cell r="C100">
            <v>56359000</v>
          </cell>
          <cell r="D100">
            <v>685023000</v>
          </cell>
          <cell r="E100">
            <v>907164000</v>
          </cell>
          <cell r="G100">
            <v>30349000</v>
          </cell>
          <cell r="I100">
            <v>19785000</v>
          </cell>
          <cell r="J100">
            <v>64263249000</v>
          </cell>
          <cell r="K100">
            <v>1150348000</v>
          </cell>
        </row>
        <row r="101">
          <cell r="A101">
            <v>45078</v>
          </cell>
          <cell r="B101">
            <v>8451189000</v>
          </cell>
          <cell r="C101">
            <v>5967489000</v>
          </cell>
          <cell r="D101">
            <v>676987000</v>
          </cell>
          <cell r="E101">
            <v>909120000</v>
          </cell>
          <cell r="F101">
            <v>0</v>
          </cell>
          <cell r="G101">
            <v>82701000</v>
          </cell>
          <cell r="H101">
            <v>0</v>
          </cell>
          <cell r="I101">
            <v>4881106000</v>
          </cell>
          <cell r="J101">
            <v>50204376000</v>
          </cell>
          <cell r="K101">
            <v>1494417000</v>
          </cell>
        </row>
        <row r="102">
          <cell r="A102">
            <v>45079</v>
          </cell>
          <cell r="B102">
            <v>41816896000</v>
          </cell>
          <cell r="C102">
            <v>73813000</v>
          </cell>
          <cell r="D102">
            <v>1156477000</v>
          </cell>
          <cell r="E102">
            <v>4838550000</v>
          </cell>
          <cell r="F102">
            <v>0</v>
          </cell>
          <cell r="G102">
            <v>291323000</v>
          </cell>
          <cell r="H102">
            <v>0</v>
          </cell>
          <cell r="I102">
            <v>30363000</v>
          </cell>
          <cell r="J102">
            <v>40227145000</v>
          </cell>
          <cell r="K102">
            <v>1357036000</v>
          </cell>
        </row>
        <row r="103">
          <cell r="A103">
            <v>45082</v>
          </cell>
          <cell r="B103">
            <v>24587554000</v>
          </cell>
          <cell r="C103">
            <v>3817056000</v>
          </cell>
          <cell r="D103">
            <v>702451000</v>
          </cell>
          <cell r="E103">
            <v>944640000</v>
          </cell>
          <cell r="F103">
            <v>0</v>
          </cell>
          <cell r="G103">
            <v>132174000</v>
          </cell>
          <cell r="H103">
            <v>0</v>
          </cell>
          <cell r="I103">
            <v>6315515000</v>
          </cell>
          <cell r="J103">
            <v>2566267000</v>
          </cell>
          <cell r="K103">
            <v>1098182000</v>
          </cell>
        </row>
        <row r="104">
          <cell r="A104">
            <v>45083</v>
          </cell>
          <cell r="B104">
            <v>22550974000</v>
          </cell>
          <cell r="C104">
            <v>15996000</v>
          </cell>
          <cell r="D104">
            <v>1123248000</v>
          </cell>
          <cell r="E104">
            <v>1364000000</v>
          </cell>
          <cell r="F104">
            <v>0</v>
          </cell>
          <cell r="G104">
            <v>80446000</v>
          </cell>
          <cell r="H104">
            <v>0</v>
          </cell>
          <cell r="I104">
            <v>0</v>
          </cell>
          <cell r="J104">
            <v>1916637000</v>
          </cell>
          <cell r="K104">
            <v>1369972000</v>
          </cell>
        </row>
        <row r="105">
          <cell r="A105">
            <v>45084</v>
          </cell>
          <cell r="B105">
            <v>26820584000</v>
          </cell>
          <cell r="C105">
            <v>0</v>
          </cell>
          <cell r="D105">
            <v>5115360000</v>
          </cell>
          <cell r="E105">
            <v>994985000</v>
          </cell>
          <cell r="F105">
            <v>0</v>
          </cell>
          <cell r="G105">
            <v>146839000</v>
          </cell>
          <cell r="H105">
            <v>0</v>
          </cell>
          <cell r="I105">
            <v>3662674000</v>
          </cell>
          <cell r="J105">
            <v>13956476000</v>
          </cell>
          <cell r="K105">
            <v>1137945000</v>
          </cell>
        </row>
        <row r="106">
          <cell r="A106">
            <v>45085</v>
          </cell>
          <cell r="B106">
            <v>603307000</v>
          </cell>
          <cell r="C106">
            <v>907000</v>
          </cell>
          <cell r="D106">
            <v>827734000</v>
          </cell>
          <cell r="E106">
            <v>988000000</v>
          </cell>
          <cell r="F106">
            <v>0</v>
          </cell>
          <cell r="G106">
            <v>19012000</v>
          </cell>
          <cell r="H106">
            <v>0</v>
          </cell>
          <cell r="I106">
            <v>164742000</v>
          </cell>
          <cell r="J106">
            <v>71197142000</v>
          </cell>
          <cell r="K106">
            <v>1168737000</v>
          </cell>
        </row>
        <row r="107">
          <cell r="A107">
            <v>45086</v>
          </cell>
          <cell r="B107">
            <v>48882967000</v>
          </cell>
          <cell r="C107">
            <v>2878695000</v>
          </cell>
          <cell r="D107">
            <v>722309000</v>
          </cell>
          <cell r="E107">
            <v>1021354000</v>
          </cell>
          <cell r="F107">
            <v>0</v>
          </cell>
          <cell r="G107">
            <v>726300000</v>
          </cell>
          <cell r="H107">
            <v>0</v>
          </cell>
          <cell r="I107">
            <v>0</v>
          </cell>
          <cell r="J107">
            <v>18719424000</v>
          </cell>
          <cell r="K107">
            <v>1469384000</v>
          </cell>
        </row>
        <row r="108">
          <cell r="A108">
            <v>45089</v>
          </cell>
          <cell r="B108">
            <v>49368187000</v>
          </cell>
          <cell r="C108">
            <v>221865000</v>
          </cell>
          <cell r="D108">
            <v>2138143000</v>
          </cell>
          <cell r="E108">
            <v>947025000</v>
          </cell>
          <cell r="F108">
            <v>0</v>
          </cell>
          <cell r="G108">
            <v>258540000</v>
          </cell>
          <cell r="H108">
            <v>0</v>
          </cell>
          <cell r="I108">
            <v>59440000</v>
          </cell>
          <cell r="J108">
            <v>13785426000</v>
          </cell>
          <cell r="K108">
            <v>1203347000</v>
          </cell>
        </row>
        <row r="109">
          <cell r="A109">
            <v>45090</v>
          </cell>
          <cell r="B109">
            <v>26309354000</v>
          </cell>
          <cell r="C109">
            <v>17319000</v>
          </cell>
          <cell r="D109">
            <v>3624264000</v>
          </cell>
          <cell r="E109">
            <v>974010000</v>
          </cell>
          <cell r="F109">
            <v>0</v>
          </cell>
          <cell r="G109">
            <v>27159000</v>
          </cell>
          <cell r="H109">
            <v>0</v>
          </cell>
          <cell r="I109">
            <v>14455213000</v>
          </cell>
          <cell r="J109">
            <v>37923840000</v>
          </cell>
          <cell r="K109">
            <v>1202679000</v>
          </cell>
        </row>
        <row r="110">
          <cell r="A110">
            <v>45091</v>
          </cell>
          <cell r="B110">
            <v>32611719000</v>
          </cell>
          <cell r="C110">
            <v>127554000</v>
          </cell>
          <cell r="D110">
            <v>687232000</v>
          </cell>
          <cell r="E110">
            <v>962441000</v>
          </cell>
          <cell r="F110">
            <v>0</v>
          </cell>
          <cell r="G110">
            <v>13707000</v>
          </cell>
          <cell r="H110">
            <v>0</v>
          </cell>
          <cell r="I110">
            <v>4528326000</v>
          </cell>
          <cell r="J110">
            <v>9739788000</v>
          </cell>
          <cell r="K110">
            <v>1047680000</v>
          </cell>
        </row>
        <row r="111">
          <cell r="A111">
            <v>45092</v>
          </cell>
          <cell r="B111">
            <v>70906107000</v>
          </cell>
          <cell r="C111">
            <v>45830000</v>
          </cell>
          <cell r="D111">
            <v>746650000</v>
          </cell>
          <cell r="E111">
            <v>937000000</v>
          </cell>
          <cell r="F111">
            <v>0</v>
          </cell>
          <cell r="G111">
            <v>137930000</v>
          </cell>
          <cell r="H111">
            <v>0</v>
          </cell>
          <cell r="I111">
            <v>3643604000</v>
          </cell>
          <cell r="J111">
            <v>13923351000</v>
          </cell>
          <cell r="K111">
            <v>1735991000</v>
          </cell>
        </row>
        <row r="112">
          <cell r="A112">
            <v>45093</v>
          </cell>
          <cell r="B112">
            <v>4593155000</v>
          </cell>
          <cell r="C112">
            <v>169640000</v>
          </cell>
          <cell r="D112">
            <v>19063000</v>
          </cell>
          <cell r="E112">
            <v>964297000</v>
          </cell>
          <cell r="F112">
            <v>0</v>
          </cell>
          <cell r="G112">
            <v>31396000</v>
          </cell>
          <cell r="H112">
            <v>0</v>
          </cell>
          <cell r="I112">
            <v>1391846000</v>
          </cell>
          <cell r="J112">
            <v>298564259000</v>
          </cell>
          <cell r="K112">
            <v>604246000</v>
          </cell>
        </row>
        <row r="113">
          <cell r="A113">
            <v>45096</v>
          </cell>
          <cell r="B113">
            <v>4123645000</v>
          </cell>
          <cell r="C113">
            <v>55659000</v>
          </cell>
          <cell r="D113">
            <v>693848000</v>
          </cell>
          <cell r="E113">
            <v>948480000</v>
          </cell>
          <cell r="F113">
            <v>0</v>
          </cell>
          <cell r="G113">
            <v>2738000</v>
          </cell>
          <cell r="H113">
            <v>0</v>
          </cell>
          <cell r="I113">
            <v>19131000</v>
          </cell>
          <cell r="J113">
            <v>225466200000</v>
          </cell>
          <cell r="K113">
            <v>1465307000</v>
          </cell>
        </row>
        <row r="114">
          <cell r="A114">
            <v>45097</v>
          </cell>
          <cell r="B114">
            <v>246971000</v>
          </cell>
          <cell r="C114">
            <v>104115000</v>
          </cell>
          <cell r="D114">
            <v>690002000</v>
          </cell>
          <cell r="E114">
            <v>978160000</v>
          </cell>
          <cell r="F114">
            <v>0</v>
          </cell>
          <cell r="G114">
            <v>26960000</v>
          </cell>
          <cell r="H114">
            <v>0</v>
          </cell>
          <cell r="I114">
            <v>6272580000</v>
          </cell>
          <cell r="J114">
            <v>4695000000</v>
          </cell>
          <cell r="K114">
            <v>1059151000</v>
          </cell>
        </row>
        <row r="115">
          <cell r="A115">
            <v>45098</v>
          </cell>
          <cell r="B115">
            <v>34834644000</v>
          </cell>
          <cell r="C115">
            <v>653594000</v>
          </cell>
          <cell r="D115">
            <v>696020000</v>
          </cell>
          <cell r="E115">
            <v>2565220000</v>
          </cell>
          <cell r="F115">
            <v>0</v>
          </cell>
          <cell r="G115">
            <v>47914000</v>
          </cell>
          <cell r="H115">
            <v>0</v>
          </cell>
          <cell r="I115">
            <v>607665000</v>
          </cell>
          <cell r="J115">
            <v>64012050000</v>
          </cell>
          <cell r="K115">
            <v>1074504000</v>
          </cell>
        </row>
        <row r="116">
          <cell r="A116">
            <v>45099</v>
          </cell>
          <cell r="B116">
            <v>174756000</v>
          </cell>
          <cell r="C116">
            <v>6450905000</v>
          </cell>
          <cell r="D116">
            <v>710973000</v>
          </cell>
          <cell r="E116">
            <v>2042508000</v>
          </cell>
          <cell r="F116">
            <v>0</v>
          </cell>
          <cell r="G116">
            <v>84957000</v>
          </cell>
          <cell r="H116">
            <v>0</v>
          </cell>
          <cell r="I116">
            <v>6585537000</v>
          </cell>
          <cell r="J116">
            <v>34513662000</v>
          </cell>
          <cell r="K116">
            <v>973980000</v>
          </cell>
        </row>
        <row r="117">
          <cell r="A117">
            <v>45100</v>
          </cell>
          <cell r="B117">
            <v>30065883000</v>
          </cell>
          <cell r="C117">
            <v>655279000</v>
          </cell>
          <cell r="D117">
            <v>779510000</v>
          </cell>
          <cell r="E117">
            <v>984880000</v>
          </cell>
          <cell r="F117">
            <v>0</v>
          </cell>
          <cell r="G117">
            <v>63058000</v>
          </cell>
          <cell r="H117">
            <v>0</v>
          </cell>
          <cell r="I117">
            <v>404417000</v>
          </cell>
          <cell r="J117">
            <v>2123293000</v>
          </cell>
          <cell r="K117">
            <v>1413518000</v>
          </cell>
        </row>
        <row r="118">
          <cell r="A118">
            <v>45103</v>
          </cell>
          <cell r="B118">
            <v>85790260000</v>
          </cell>
          <cell r="C118">
            <v>62584000</v>
          </cell>
          <cell r="D118">
            <v>715145000</v>
          </cell>
          <cell r="E118">
            <v>1006011000</v>
          </cell>
          <cell r="F118">
            <v>0</v>
          </cell>
          <cell r="G118">
            <v>2476379000</v>
          </cell>
          <cell r="H118">
            <v>0</v>
          </cell>
          <cell r="I118">
            <v>1113355000</v>
          </cell>
          <cell r="J118">
            <v>20408388000</v>
          </cell>
          <cell r="K118">
            <v>1160231000</v>
          </cell>
        </row>
        <row r="119">
          <cell r="A119">
            <v>45104</v>
          </cell>
          <cell r="B119">
            <v>65533393000</v>
          </cell>
          <cell r="C119">
            <v>1859000</v>
          </cell>
          <cell r="D119">
            <v>716766000</v>
          </cell>
          <cell r="E119">
            <v>991720000</v>
          </cell>
          <cell r="F119">
            <v>0</v>
          </cell>
          <cell r="G119">
            <v>0</v>
          </cell>
          <cell r="H119">
            <v>0</v>
          </cell>
          <cell r="I119">
            <v>8917000</v>
          </cell>
          <cell r="J119">
            <v>18623728000</v>
          </cell>
          <cell r="K119">
            <v>1303452000</v>
          </cell>
        </row>
        <row r="120">
          <cell r="A120">
            <v>45105</v>
          </cell>
          <cell r="B120">
            <v>115404408000</v>
          </cell>
          <cell r="C120">
            <v>12101000</v>
          </cell>
          <cell r="D120">
            <v>715524000</v>
          </cell>
          <cell r="E120">
            <v>46527672000</v>
          </cell>
          <cell r="F120">
            <v>0</v>
          </cell>
          <cell r="G120">
            <v>4191000</v>
          </cell>
          <cell r="H120">
            <v>0</v>
          </cell>
          <cell r="I120">
            <v>23296000</v>
          </cell>
          <cell r="J120">
            <v>3357942000</v>
          </cell>
          <cell r="K120">
            <v>1392703000</v>
          </cell>
        </row>
        <row r="121">
          <cell r="A121">
            <v>45106</v>
          </cell>
          <cell r="B121">
            <v>74154587000</v>
          </cell>
          <cell r="C121">
            <v>166548000</v>
          </cell>
          <cell r="D121">
            <v>715510000</v>
          </cell>
          <cell r="E121">
            <v>830871000</v>
          </cell>
          <cell r="F121">
            <v>0</v>
          </cell>
          <cell r="G121">
            <v>131910000</v>
          </cell>
          <cell r="H121">
            <v>0</v>
          </cell>
          <cell r="I121">
            <v>64482000</v>
          </cell>
          <cell r="J121">
            <v>4024695000</v>
          </cell>
          <cell r="K121">
            <v>1893994000</v>
          </cell>
        </row>
        <row r="122">
          <cell r="A122">
            <v>45107</v>
          </cell>
          <cell r="B122">
            <v>27611488000</v>
          </cell>
          <cell r="C122">
            <v>919000</v>
          </cell>
          <cell r="D122">
            <v>746172000</v>
          </cell>
          <cell r="E122">
            <v>985820000</v>
          </cell>
          <cell r="F122">
            <v>0</v>
          </cell>
          <cell r="G122">
            <v>88812000</v>
          </cell>
          <cell r="H122">
            <v>0</v>
          </cell>
          <cell r="I122">
            <v>54376000</v>
          </cell>
          <cell r="J122">
            <v>2743695000</v>
          </cell>
          <cell r="K122">
            <v>1802007000</v>
          </cell>
        </row>
        <row r="123">
          <cell r="A123">
            <v>45110</v>
          </cell>
          <cell r="B123">
            <v>3231928000</v>
          </cell>
          <cell r="C123">
            <v>140483000</v>
          </cell>
          <cell r="D123">
            <v>712706000</v>
          </cell>
          <cell r="E123">
            <v>965847000</v>
          </cell>
          <cell r="F123">
            <v>0</v>
          </cell>
          <cell r="G123">
            <v>77377000</v>
          </cell>
          <cell r="H123">
            <v>0</v>
          </cell>
          <cell r="I123">
            <v>271872000</v>
          </cell>
          <cell r="J123">
            <v>8856388000</v>
          </cell>
          <cell r="K123">
            <v>1763826000</v>
          </cell>
        </row>
        <row r="124">
          <cell r="A124">
            <v>45111</v>
          </cell>
          <cell r="B124">
            <v>16477029000</v>
          </cell>
          <cell r="C124">
            <v>365193000</v>
          </cell>
          <cell r="D124">
            <v>714897000</v>
          </cell>
          <cell r="E124">
            <v>983940000</v>
          </cell>
          <cell r="F124">
            <v>0</v>
          </cell>
          <cell r="G124">
            <v>64879000</v>
          </cell>
          <cell r="H124">
            <v>0</v>
          </cell>
          <cell r="I124">
            <v>0</v>
          </cell>
          <cell r="J124">
            <v>211698000</v>
          </cell>
          <cell r="K124">
            <v>1260423000</v>
          </cell>
        </row>
        <row r="125">
          <cell r="A125">
            <v>45112</v>
          </cell>
          <cell r="B125">
            <v>37193394000</v>
          </cell>
          <cell r="C125">
            <v>253411000</v>
          </cell>
          <cell r="D125">
            <v>714552000</v>
          </cell>
          <cell r="E125">
            <v>2614240000</v>
          </cell>
          <cell r="F125">
            <v>0</v>
          </cell>
          <cell r="G125">
            <v>12583000</v>
          </cell>
          <cell r="H125">
            <v>0</v>
          </cell>
          <cell r="I125">
            <v>562464000</v>
          </cell>
          <cell r="J125">
            <v>58137892000</v>
          </cell>
          <cell r="K125">
            <v>1393177000</v>
          </cell>
        </row>
        <row r="126">
          <cell r="A126">
            <v>45113</v>
          </cell>
          <cell r="B126">
            <v>28873401000</v>
          </cell>
          <cell r="C126">
            <v>293825000</v>
          </cell>
          <cell r="D126">
            <v>710695000</v>
          </cell>
          <cell r="E126">
            <v>975785000</v>
          </cell>
          <cell r="F126">
            <v>0</v>
          </cell>
          <cell r="G126">
            <v>58399000</v>
          </cell>
          <cell r="H126">
            <v>0</v>
          </cell>
          <cell r="I126">
            <v>49560000</v>
          </cell>
          <cell r="J126">
            <v>80359533000</v>
          </cell>
          <cell r="K126">
            <v>1680911000</v>
          </cell>
        </row>
        <row r="127">
          <cell r="A127">
            <v>45114</v>
          </cell>
          <cell r="B127">
            <v>56152805000</v>
          </cell>
          <cell r="C127">
            <v>9338000</v>
          </cell>
          <cell r="D127">
            <v>708259000</v>
          </cell>
          <cell r="E127">
            <v>973056000</v>
          </cell>
          <cell r="F127">
            <v>0</v>
          </cell>
          <cell r="G127">
            <v>36198000</v>
          </cell>
          <cell r="H127">
            <v>0</v>
          </cell>
          <cell r="I127">
            <v>1504002000</v>
          </cell>
          <cell r="J127">
            <v>9520187000</v>
          </cell>
          <cell r="K127">
            <v>2038252000</v>
          </cell>
        </row>
        <row r="128">
          <cell r="A128">
            <v>45117</v>
          </cell>
          <cell r="B128">
            <v>47829200000</v>
          </cell>
          <cell r="C128">
            <v>85972000</v>
          </cell>
          <cell r="D128">
            <v>747456000</v>
          </cell>
          <cell r="E128">
            <v>1050700000</v>
          </cell>
          <cell r="F128">
            <v>0</v>
          </cell>
          <cell r="G128">
            <v>29392000</v>
          </cell>
          <cell r="H128">
            <v>0</v>
          </cell>
          <cell r="I128">
            <v>3270185000</v>
          </cell>
          <cell r="J128">
            <v>18955210000</v>
          </cell>
          <cell r="K128">
            <v>1440633000</v>
          </cell>
        </row>
        <row r="129">
          <cell r="A129">
            <v>45118</v>
          </cell>
          <cell r="B129">
            <v>6491922000</v>
          </cell>
          <cell r="C129">
            <v>262432000</v>
          </cell>
          <cell r="D129">
            <v>21836269000</v>
          </cell>
          <cell r="E129">
            <v>31712238000</v>
          </cell>
          <cell r="F129">
            <v>0</v>
          </cell>
          <cell r="G129">
            <v>135540000</v>
          </cell>
          <cell r="H129">
            <v>0</v>
          </cell>
          <cell r="I129">
            <v>277606000</v>
          </cell>
          <cell r="J129">
            <v>34784835000</v>
          </cell>
          <cell r="K129">
            <v>1522469000</v>
          </cell>
        </row>
        <row r="130">
          <cell r="A130">
            <v>45119</v>
          </cell>
          <cell r="B130">
            <v>17752000</v>
          </cell>
          <cell r="C130">
            <v>155135000</v>
          </cell>
          <cell r="D130">
            <v>726778000</v>
          </cell>
          <cell r="E130">
            <v>1016000</v>
          </cell>
          <cell r="F130">
            <v>0</v>
          </cell>
          <cell r="G130">
            <v>136769000</v>
          </cell>
          <cell r="H130">
            <v>0</v>
          </cell>
          <cell r="I130">
            <v>820688000</v>
          </cell>
          <cell r="J130">
            <v>5637851000</v>
          </cell>
          <cell r="K130">
            <v>1219069000</v>
          </cell>
        </row>
        <row r="131">
          <cell r="A131">
            <v>45120</v>
          </cell>
          <cell r="B131">
            <v>7973480000</v>
          </cell>
          <cell r="C131">
            <v>93700000</v>
          </cell>
          <cell r="D131">
            <v>754447000</v>
          </cell>
          <cell r="E131">
            <v>30829584000</v>
          </cell>
          <cell r="F131">
            <v>0</v>
          </cell>
          <cell r="G131">
            <v>11352000</v>
          </cell>
          <cell r="H131">
            <v>0</v>
          </cell>
          <cell r="I131">
            <v>135741000</v>
          </cell>
          <cell r="J131">
            <v>3927720000</v>
          </cell>
          <cell r="K131">
            <v>1353005000</v>
          </cell>
        </row>
        <row r="132">
          <cell r="A132">
            <v>45121</v>
          </cell>
          <cell r="B132">
            <v>8469399000</v>
          </cell>
          <cell r="C132">
            <v>4845000</v>
          </cell>
          <cell r="D132">
            <v>792448000</v>
          </cell>
          <cell r="E132">
            <v>1030000</v>
          </cell>
          <cell r="F132">
            <v>0</v>
          </cell>
          <cell r="G132">
            <v>92881000</v>
          </cell>
          <cell r="H132">
            <v>0</v>
          </cell>
          <cell r="I132">
            <v>2454104000</v>
          </cell>
          <cell r="J132">
            <v>16839254000</v>
          </cell>
          <cell r="K132">
            <v>1604096000</v>
          </cell>
        </row>
        <row r="133">
          <cell r="A133">
            <v>45124</v>
          </cell>
          <cell r="B133">
            <v>40784743000</v>
          </cell>
          <cell r="C133">
            <v>24380000</v>
          </cell>
          <cell r="D133">
            <v>750554000</v>
          </cell>
          <cell r="E133">
            <v>1063950000</v>
          </cell>
          <cell r="F133">
            <v>0</v>
          </cell>
          <cell r="G133">
            <v>73176000</v>
          </cell>
          <cell r="H133">
            <v>0</v>
          </cell>
          <cell r="I133">
            <v>2409230000</v>
          </cell>
          <cell r="J133">
            <v>14375356000</v>
          </cell>
          <cell r="K133">
            <v>1349505000</v>
          </cell>
        </row>
        <row r="134">
          <cell r="A134">
            <v>45125</v>
          </cell>
          <cell r="B134">
            <v>2311286000</v>
          </cell>
          <cell r="C134">
            <v>19493000</v>
          </cell>
          <cell r="D134">
            <v>747834000</v>
          </cell>
          <cell r="E134">
            <v>1018238000</v>
          </cell>
          <cell r="F134">
            <v>0</v>
          </cell>
          <cell r="G134">
            <v>63321000</v>
          </cell>
          <cell r="H134">
            <v>0</v>
          </cell>
          <cell r="I134">
            <v>1095139000</v>
          </cell>
          <cell r="J134">
            <v>30457291000</v>
          </cell>
          <cell r="K134">
            <v>1143680000</v>
          </cell>
        </row>
        <row r="135">
          <cell r="A135">
            <v>45126</v>
          </cell>
          <cell r="B135">
            <v>76176000000</v>
          </cell>
          <cell r="C135">
            <v>53903000</v>
          </cell>
          <cell r="D135">
            <v>11103550000</v>
          </cell>
          <cell r="E135">
            <v>22788580000</v>
          </cell>
          <cell r="F135">
            <v>0</v>
          </cell>
          <cell r="G135">
            <v>276714000</v>
          </cell>
          <cell r="H135">
            <v>0</v>
          </cell>
          <cell r="I135">
            <v>1873377000</v>
          </cell>
          <cell r="J135">
            <v>90506148000</v>
          </cell>
          <cell r="K135">
            <v>913828000</v>
          </cell>
        </row>
        <row r="136">
          <cell r="A136">
            <v>45127</v>
          </cell>
          <cell r="B136">
            <v>12092839000</v>
          </cell>
          <cell r="C136">
            <v>15611000</v>
          </cell>
          <cell r="D136">
            <v>373441000</v>
          </cell>
          <cell r="E136">
            <v>8289540000</v>
          </cell>
          <cell r="F136">
            <v>0</v>
          </cell>
          <cell r="G136">
            <v>31667000</v>
          </cell>
          <cell r="H136">
            <v>0</v>
          </cell>
          <cell r="I136">
            <v>949261000</v>
          </cell>
          <cell r="J136">
            <v>5305373000</v>
          </cell>
          <cell r="K136">
            <v>1431348000</v>
          </cell>
        </row>
        <row r="137">
          <cell r="A137">
            <v>45128</v>
          </cell>
          <cell r="B137">
            <v>62649000</v>
          </cell>
          <cell r="C137">
            <v>72627000</v>
          </cell>
          <cell r="D137">
            <v>76838494000</v>
          </cell>
          <cell r="E137">
            <v>12548400000</v>
          </cell>
          <cell r="F137">
            <v>0</v>
          </cell>
          <cell r="G137">
            <v>556722000</v>
          </cell>
          <cell r="H137">
            <v>0</v>
          </cell>
          <cell r="I137">
            <v>581148000</v>
          </cell>
          <cell r="J137">
            <v>22024004840</v>
          </cell>
          <cell r="K137">
            <v>1656633000</v>
          </cell>
        </row>
        <row r="138">
          <cell r="A138">
            <v>45131</v>
          </cell>
          <cell r="B138">
            <v>21461621000</v>
          </cell>
          <cell r="C138">
            <v>57051000</v>
          </cell>
          <cell r="D138">
            <v>77880924000</v>
          </cell>
          <cell r="E138">
            <v>13779827000</v>
          </cell>
          <cell r="F138">
            <v>0</v>
          </cell>
          <cell r="G138">
            <v>289495000</v>
          </cell>
          <cell r="H138">
            <v>0</v>
          </cell>
          <cell r="I138">
            <v>2600369000</v>
          </cell>
          <cell r="J138">
            <v>8263266000</v>
          </cell>
          <cell r="K138">
            <v>1715405000</v>
          </cell>
        </row>
        <row r="139">
          <cell r="A139">
            <v>45132</v>
          </cell>
          <cell r="B139">
            <v>35407451000</v>
          </cell>
          <cell r="C139">
            <v>16098000</v>
          </cell>
          <cell r="D139">
            <v>0</v>
          </cell>
          <cell r="E139">
            <v>1014700000</v>
          </cell>
          <cell r="F139">
            <v>0</v>
          </cell>
          <cell r="G139">
            <v>16246000</v>
          </cell>
          <cell r="H139">
            <v>0</v>
          </cell>
          <cell r="I139">
            <v>2001400000</v>
          </cell>
          <cell r="J139">
            <v>15893841000</v>
          </cell>
          <cell r="K139">
            <v>1504476000</v>
          </cell>
        </row>
        <row r="140">
          <cell r="A140">
            <v>45133</v>
          </cell>
          <cell r="B140">
            <v>4295005070</v>
          </cell>
          <cell r="C140">
            <v>1006000</v>
          </cell>
          <cell r="D140">
            <v>78420788000</v>
          </cell>
          <cell r="E140">
            <v>1016816000</v>
          </cell>
          <cell r="F140">
            <v>0</v>
          </cell>
          <cell r="G140">
            <v>35422000</v>
          </cell>
          <cell r="H140">
            <v>0</v>
          </cell>
          <cell r="I140">
            <v>6048346000</v>
          </cell>
          <cell r="J140">
            <v>137690171000</v>
          </cell>
          <cell r="K140">
            <v>2030352000</v>
          </cell>
        </row>
        <row r="141">
          <cell r="A141">
            <v>45134</v>
          </cell>
          <cell r="B141">
            <v>41214696000</v>
          </cell>
          <cell r="C141">
            <v>14123000</v>
          </cell>
          <cell r="D141">
            <v>0</v>
          </cell>
          <cell r="E141">
            <v>1071797000</v>
          </cell>
          <cell r="F141">
            <v>0</v>
          </cell>
          <cell r="G141">
            <v>75406000</v>
          </cell>
          <cell r="H141">
            <v>0</v>
          </cell>
          <cell r="I141">
            <v>1482980000</v>
          </cell>
          <cell r="J141">
            <v>23317247000</v>
          </cell>
          <cell r="K141">
            <v>1931166000</v>
          </cell>
        </row>
        <row r="142">
          <cell r="A142">
            <v>45135</v>
          </cell>
          <cell r="B142">
            <v>63107123000</v>
          </cell>
          <cell r="C142">
            <v>348016000</v>
          </cell>
          <cell r="D142">
            <v>835064000</v>
          </cell>
          <cell r="E142">
            <v>3588940000</v>
          </cell>
          <cell r="F142">
            <v>5673339000</v>
          </cell>
          <cell r="G142">
            <v>166411000</v>
          </cell>
          <cell r="H142">
            <v>0</v>
          </cell>
          <cell r="I142">
            <v>5372928000</v>
          </cell>
          <cell r="J142">
            <v>13568136000</v>
          </cell>
          <cell r="K142">
            <v>1849967000</v>
          </cell>
        </row>
        <row r="143">
          <cell r="A143">
            <v>45138</v>
          </cell>
          <cell r="B143">
            <v>68078823000</v>
          </cell>
          <cell r="C143">
            <v>66455000</v>
          </cell>
          <cell r="D143">
            <v>873662000</v>
          </cell>
          <cell r="E143">
            <v>1041930000</v>
          </cell>
          <cell r="F143">
            <v>0</v>
          </cell>
          <cell r="G143">
            <v>132819000</v>
          </cell>
          <cell r="H143">
            <v>0</v>
          </cell>
          <cell r="I143">
            <v>5151127000</v>
          </cell>
          <cell r="J143">
            <v>18497669000</v>
          </cell>
          <cell r="K143">
            <v>2104416000</v>
          </cell>
        </row>
        <row r="144">
          <cell r="A144">
            <v>45139</v>
          </cell>
          <cell r="B144">
            <v>144664260000</v>
          </cell>
          <cell r="C144">
            <v>528116000</v>
          </cell>
          <cell r="D144">
            <v>806023000</v>
          </cell>
          <cell r="E144">
            <v>1113442000</v>
          </cell>
          <cell r="F144">
            <v>1558200000</v>
          </cell>
          <cell r="G144">
            <v>230747000</v>
          </cell>
          <cell r="H144">
            <v>0</v>
          </cell>
          <cell r="I144">
            <v>413820000</v>
          </cell>
          <cell r="J144">
            <v>27707165000</v>
          </cell>
          <cell r="K144">
            <v>3040040000</v>
          </cell>
        </row>
        <row r="145">
          <cell r="A145">
            <v>45140</v>
          </cell>
          <cell r="B145">
            <v>308183268000</v>
          </cell>
          <cell r="C145">
            <v>241520000</v>
          </cell>
          <cell r="D145">
            <v>773446000</v>
          </cell>
          <cell r="E145">
            <v>1099432000</v>
          </cell>
          <cell r="F145">
            <v>0</v>
          </cell>
          <cell r="G145">
            <v>236823000</v>
          </cell>
          <cell r="H145">
            <v>0</v>
          </cell>
          <cell r="I145">
            <v>4544287000</v>
          </cell>
          <cell r="J145">
            <v>435220000</v>
          </cell>
          <cell r="K145">
            <v>2551122000</v>
          </cell>
        </row>
        <row r="146">
          <cell r="A146">
            <v>45141</v>
          </cell>
          <cell r="B146">
            <v>62730929000</v>
          </cell>
          <cell r="C146">
            <v>24787000</v>
          </cell>
          <cell r="D146">
            <v>772815000</v>
          </cell>
          <cell r="E146">
            <v>1107564000</v>
          </cell>
          <cell r="F146">
            <v>0</v>
          </cell>
          <cell r="G146">
            <v>70837000</v>
          </cell>
          <cell r="H146">
            <v>0</v>
          </cell>
          <cell r="I146">
            <v>52667000</v>
          </cell>
          <cell r="J146">
            <v>32353335000</v>
          </cell>
          <cell r="K146">
            <v>1242746000</v>
          </cell>
        </row>
        <row r="147">
          <cell r="A147">
            <v>45142</v>
          </cell>
          <cell r="B147">
            <v>165177806000</v>
          </cell>
          <cell r="C147">
            <v>34891000</v>
          </cell>
          <cell r="D147">
            <v>827180000</v>
          </cell>
          <cell r="E147">
            <v>1049472000</v>
          </cell>
          <cell r="F147">
            <v>0</v>
          </cell>
          <cell r="G147">
            <v>158976000</v>
          </cell>
          <cell r="H147">
            <v>0</v>
          </cell>
          <cell r="I147">
            <v>11359000</v>
          </cell>
          <cell r="J147">
            <v>89264608000</v>
          </cell>
          <cell r="K147">
            <v>1630723000</v>
          </cell>
        </row>
        <row r="148">
          <cell r="A148">
            <v>45145</v>
          </cell>
          <cell r="B148">
            <v>75282191000</v>
          </cell>
          <cell r="C148">
            <v>196280000</v>
          </cell>
          <cell r="D148">
            <v>803154000</v>
          </cell>
          <cell r="E148">
            <v>1099092000</v>
          </cell>
          <cell r="F148">
            <v>0</v>
          </cell>
          <cell r="G148">
            <v>67626000</v>
          </cell>
          <cell r="H148">
            <v>0</v>
          </cell>
          <cell r="I148">
            <v>4040983000</v>
          </cell>
          <cell r="J148">
            <v>16117887000</v>
          </cell>
          <cell r="K148">
            <v>1501688000</v>
          </cell>
        </row>
        <row r="149">
          <cell r="A149">
            <v>45146</v>
          </cell>
          <cell r="B149">
            <v>41203745000</v>
          </cell>
          <cell r="C149">
            <v>41025000</v>
          </cell>
          <cell r="D149">
            <v>804702000</v>
          </cell>
          <cell r="E149">
            <v>1103146000</v>
          </cell>
          <cell r="F149">
            <v>0</v>
          </cell>
          <cell r="G149">
            <v>575159000</v>
          </cell>
          <cell r="H149">
            <v>0</v>
          </cell>
          <cell r="I149">
            <v>675072000</v>
          </cell>
          <cell r="J149">
            <v>34850353000</v>
          </cell>
          <cell r="K149">
            <v>2106364000</v>
          </cell>
        </row>
        <row r="150">
          <cell r="A150">
            <v>45147</v>
          </cell>
          <cell r="B150">
            <v>275570596000</v>
          </cell>
          <cell r="C150">
            <v>741522000</v>
          </cell>
          <cell r="D150">
            <v>2451000</v>
          </cell>
          <cell r="E150">
            <v>21920000</v>
          </cell>
          <cell r="F150">
            <v>0</v>
          </cell>
          <cell r="G150">
            <v>50504000</v>
          </cell>
          <cell r="H150">
            <v>0</v>
          </cell>
          <cell r="I150">
            <v>2740554000</v>
          </cell>
          <cell r="J150">
            <v>42294342000</v>
          </cell>
          <cell r="K150">
            <v>1854636000</v>
          </cell>
        </row>
        <row r="151">
          <cell r="A151">
            <v>45148</v>
          </cell>
          <cell r="B151">
            <v>26605150000</v>
          </cell>
          <cell r="C151">
            <v>137036000</v>
          </cell>
          <cell r="D151">
            <v>799403000</v>
          </cell>
          <cell r="E151">
            <v>1070980000</v>
          </cell>
          <cell r="F151">
            <v>0</v>
          </cell>
          <cell r="G151">
            <v>68596000</v>
          </cell>
          <cell r="H151">
            <v>0</v>
          </cell>
          <cell r="I151">
            <v>1794500000</v>
          </cell>
          <cell r="J151">
            <v>57111082000</v>
          </cell>
          <cell r="K151">
            <v>1672128000</v>
          </cell>
        </row>
        <row r="152">
          <cell r="A152">
            <v>45149</v>
          </cell>
          <cell r="B152">
            <v>115731756000</v>
          </cell>
          <cell r="C152">
            <v>26660000</v>
          </cell>
          <cell r="D152">
            <v>776640000</v>
          </cell>
          <cell r="E152">
            <v>1112698000</v>
          </cell>
          <cell r="F152">
            <v>0</v>
          </cell>
          <cell r="G152">
            <v>99784000</v>
          </cell>
          <cell r="H152">
            <v>0</v>
          </cell>
          <cell r="I152">
            <v>37856000</v>
          </cell>
          <cell r="J152">
            <v>8591240000</v>
          </cell>
          <cell r="K152">
            <v>1216741000</v>
          </cell>
        </row>
        <row r="153">
          <cell r="A153">
            <v>45152</v>
          </cell>
          <cell r="B153">
            <v>89826216000</v>
          </cell>
          <cell r="C153">
            <v>126278000</v>
          </cell>
          <cell r="D153">
            <v>908130000</v>
          </cell>
          <cell r="E153">
            <v>1071280000</v>
          </cell>
          <cell r="F153">
            <v>0</v>
          </cell>
          <cell r="G153">
            <v>112783000</v>
          </cell>
          <cell r="H153">
            <v>0</v>
          </cell>
          <cell r="I153">
            <v>1852108000</v>
          </cell>
          <cell r="J153">
            <v>110384424000</v>
          </cell>
          <cell r="K153">
            <v>1613072000</v>
          </cell>
        </row>
        <row r="154">
          <cell r="A154">
            <v>45153</v>
          </cell>
          <cell r="B154">
            <v>23261093000</v>
          </cell>
          <cell r="C154">
            <v>5242000</v>
          </cell>
          <cell r="D154">
            <v>782400000</v>
          </cell>
          <cell r="E154">
            <v>1048588000</v>
          </cell>
          <cell r="F154">
            <v>0</v>
          </cell>
          <cell r="G154">
            <v>149861000</v>
          </cell>
          <cell r="H154">
            <v>0</v>
          </cell>
          <cell r="I154">
            <v>2403472000</v>
          </cell>
          <cell r="J154">
            <v>29137352000</v>
          </cell>
          <cell r="K154">
            <v>1129501000</v>
          </cell>
        </row>
        <row r="155">
          <cell r="A155">
            <v>45154</v>
          </cell>
          <cell r="B155">
            <v>58857375000</v>
          </cell>
          <cell r="C155">
            <v>87050000</v>
          </cell>
          <cell r="D155">
            <v>795000000</v>
          </cell>
          <cell r="E155">
            <v>1116870000</v>
          </cell>
          <cell r="F155">
            <v>0</v>
          </cell>
          <cell r="G155">
            <v>30762000</v>
          </cell>
          <cell r="H155">
            <v>0</v>
          </cell>
          <cell r="I155">
            <v>14235753000</v>
          </cell>
          <cell r="J155">
            <v>22766835000</v>
          </cell>
          <cell r="K155">
            <v>2527593000</v>
          </cell>
        </row>
        <row r="156">
          <cell r="A156">
            <v>45155</v>
          </cell>
          <cell r="B156">
            <v>70680514000</v>
          </cell>
          <cell r="C156">
            <v>10540000</v>
          </cell>
          <cell r="D156">
            <v>802688000</v>
          </cell>
          <cell r="E156">
            <v>1088708000</v>
          </cell>
          <cell r="F156">
            <v>0</v>
          </cell>
          <cell r="G156">
            <v>38704000</v>
          </cell>
          <cell r="H156">
            <v>0</v>
          </cell>
          <cell r="I156">
            <v>3232469000</v>
          </cell>
          <cell r="J156">
            <v>44480535000</v>
          </cell>
          <cell r="K156">
            <v>3032031000</v>
          </cell>
        </row>
        <row r="157">
          <cell r="A157">
            <v>45156</v>
          </cell>
          <cell r="B157">
            <v>245246982000</v>
          </cell>
          <cell r="C157">
            <v>283211000</v>
          </cell>
          <cell r="D157">
            <v>128717000</v>
          </cell>
          <cell r="E157">
            <v>34880000</v>
          </cell>
          <cell r="F157">
            <v>0</v>
          </cell>
          <cell r="G157">
            <v>301474000</v>
          </cell>
          <cell r="H157">
            <v>0</v>
          </cell>
          <cell r="I157">
            <v>16076620000</v>
          </cell>
          <cell r="J157">
            <v>168860221000</v>
          </cell>
          <cell r="K157">
            <v>2986082000</v>
          </cell>
        </row>
        <row r="158">
          <cell r="A158">
            <v>45159</v>
          </cell>
          <cell r="B158">
            <v>426746310000</v>
          </cell>
          <cell r="C158">
            <v>131998000</v>
          </cell>
          <cell r="D158">
            <v>131930000</v>
          </cell>
          <cell r="E158">
            <v>45365000</v>
          </cell>
          <cell r="F158">
            <v>0</v>
          </cell>
          <cell r="G158">
            <v>814212000</v>
          </cell>
          <cell r="H158">
            <v>0</v>
          </cell>
          <cell r="I158">
            <v>4408969000</v>
          </cell>
          <cell r="J158">
            <v>183077155000</v>
          </cell>
          <cell r="K158">
            <v>3514237000</v>
          </cell>
        </row>
        <row r="159">
          <cell r="A159">
            <v>45160</v>
          </cell>
          <cell r="B159">
            <v>164268913000</v>
          </cell>
          <cell r="C159">
            <v>635683000</v>
          </cell>
          <cell r="D159">
            <v>905649000</v>
          </cell>
          <cell r="E159">
            <v>1074483000</v>
          </cell>
          <cell r="F159">
            <v>0</v>
          </cell>
          <cell r="G159">
            <v>88977000</v>
          </cell>
          <cell r="H159">
            <v>0</v>
          </cell>
          <cell r="I159">
            <v>17174256000</v>
          </cell>
          <cell r="J159">
            <v>134792247000</v>
          </cell>
          <cell r="K159">
            <v>2535781000</v>
          </cell>
        </row>
        <row r="160">
          <cell r="A160">
            <v>45161</v>
          </cell>
          <cell r="B160">
            <v>8430411000</v>
          </cell>
          <cell r="C160">
            <v>648855000</v>
          </cell>
          <cell r="D160">
            <v>855405000</v>
          </cell>
          <cell r="E160">
            <v>1090264000</v>
          </cell>
          <cell r="F160">
            <v>0</v>
          </cell>
          <cell r="G160">
            <v>313132000</v>
          </cell>
          <cell r="H160">
            <v>0</v>
          </cell>
          <cell r="I160">
            <v>4706138000</v>
          </cell>
          <cell r="J160">
            <v>7881013000</v>
          </cell>
          <cell r="K160">
            <v>2347139000</v>
          </cell>
        </row>
        <row r="161">
          <cell r="A161">
            <v>45162</v>
          </cell>
          <cell r="B161">
            <v>2088364000</v>
          </cell>
          <cell r="C161">
            <v>131613000</v>
          </cell>
          <cell r="D161">
            <v>762678000</v>
          </cell>
          <cell r="E161">
            <v>1011840000</v>
          </cell>
          <cell r="F161">
            <v>0</v>
          </cell>
          <cell r="G161">
            <v>42613000</v>
          </cell>
          <cell r="H161">
            <v>0</v>
          </cell>
          <cell r="I161">
            <v>12708254000</v>
          </cell>
          <cell r="J161">
            <v>35740783000</v>
          </cell>
          <cell r="K161">
            <v>1464508000</v>
          </cell>
        </row>
        <row r="162">
          <cell r="A162">
            <v>45163</v>
          </cell>
          <cell r="B162">
            <v>2483942000</v>
          </cell>
          <cell r="C162">
            <v>111756000</v>
          </cell>
          <cell r="D162">
            <v>764602000</v>
          </cell>
          <cell r="E162">
            <v>1035020000</v>
          </cell>
          <cell r="F162">
            <v>0</v>
          </cell>
          <cell r="G162">
            <v>193732000</v>
          </cell>
          <cell r="H162">
            <v>0</v>
          </cell>
          <cell r="I162">
            <v>3044211000</v>
          </cell>
          <cell r="J162">
            <v>14161262000</v>
          </cell>
          <cell r="K162">
            <v>1185948000</v>
          </cell>
        </row>
        <row r="163">
          <cell r="A163">
            <v>45166</v>
          </cell>
          <cell r="B163">
            <v>25375399000</v>
          </cell>
          <cell r="C163">
            <v>67551000</v>
          </cell>
          <cell r="D163">
            <v>760320000</v>
          </cell>
          <cell r="E163">
            <v>1044929000</v>
          </cell>
          <cell r="F163">
            <v>0</v>
          </cell>
          <cell r="G163">
            <v>115684000</v>
          </cell>
          <cell r="H163">
            <v>0</v>
          </cell>
          <cell r="I163">
            <v>6591830000</v>
          </cell>
          <cell r="J163">
            <v>34944923000</v>
          </cell>
          <cell r="K163">
            <v>1668666000</v>
          </cell>
        </row>
        <row r="164">
          <cell r="A164">
            <v>45167</v>
          </cell>
          <cell r="B164">
            <v>32225589000</v>
          </cell>
          <cell r="C164">
            <v>10510000</v>
          </cell>
          <cell r="D164">
            <v>933340000</v>
          </cell>
          <cell r="E164">
            <v>1048800000</v>
          </cell>
          <cell r="F164">
            <v>0</v>
          </cell>
          <cell r="G164">
            <v>133129000</v>
          </cell>
          <cell r="H164">
            <v>0</v>
          </cell>
          <cell r="I164">
            <v>17630423000</v>
          </cell>
          <cell r="J164">
            <v>37558375000</v>
          </cell>
          <cell r="K164">
            <v>1489324000</v>
          </cell>
        </row>
        <row r="165">
          <cell r="A165">
            <v>45168</v>
          </cell>
          <cell r="B165">
            <v>14019228000</v>
          </cell>
          <cell r="C165">
            <v>2134000</v>
          </cell>
          <cell r="D165">
            <v>943721000</v>
          </cell>
          <cell r="E165">
            <v>1058778000</v>
          </cell>
          <cell r="F165">
            <v>0</v>
          </cell>
          <cell r="G165">
            <v>305797000</v>
          </cell>
          <cell r="H165">
            <v>0</v>
          </cell>
          <cell r="I165">
            <v>3223466000</v>
          </cell>
          <cell r="J165">
            <v>15969322000</v>
          </cell>
          <cell r="K165">
            <v>1170706000</v>
          </cell>
        </row>
        <row r="166">
          <cell r="A166">
            <v>45169</v>
          </cell>
          <cell r="B166">
            <v>1524810000</v>
          </cell>
          <cell r="C166">
            <v>5378000</v>
          </cell>
          <cell r="D166">
            <v>807462000</v>
          </cell>
          <cell r="E166">
            <v>1075940000</v>
          </cell>
          <cell r="F166">
            <v>0</v>
          </cell>
          <cell r="G166">
            <v>75835000</v>
          </cell>
          <cell r="H166">
            <v>0</v>
          </cell>
          <cell r="I166">
            <v>14257500000</v>
          </cell>
          <cell r="J166">
            <v>8854046000</v>
          </cell>
          <cell r="K166">
            <v>1553984000</v>
          </cell>
        </row>
        <row r="167">
          <cell r="A167">
            <v>45174</v>
          </cell>
          <cell r="B167">
            <v>19285402000</v>
          </cell>
          <cell r="C167">
            <v>2198000</v>
          </cell>
          <cell r="D167">
            <v>790332000</v>
          </cell>
          <cell r="E167">
            <v>1088990000</v>
          </cell>
          <cell r="F167">
            <v>0</v>
          </cell>
          <cell r="G167">
            <v>127015000</v>
          </cell>
          <cell r="H167">
            <v>0</v>
          </cell>
          <cell r="I167">
            <v>2181969000</v>
          </cell>
          <cell r="J167">
            <v>82109267000</v>
          </cell>
          <cell r="K167">
            <v>1242993000</v>
          </cell>
        </row>
        <row r="168">
          <cell r="A168">
            <v>45175</v>
          </cell>
          <cell r="B168">
            <v>57654896000</v>
          </cell>
          <cell r="C168">
            <v>146661000</v>
          </cell>
          <cell r="D168">
            <v>24624000</v>
          </cell>
          <cell r="E168">
            <v>5540000</v>
          </cell>
          <cell r="G168">
            <v>132494000</v>
          </cell>
          <cell r="I168">
            <v>22675863000</v>
          </cell>
          <cell r="J168">
            <v>57889940000</v>
          </cell>
          <cell r="K168">
            <v>1181452000</v>
          </cell>
        </row>
        <row r="169">
          <cell r="A169">
            <v>45176</v>
          </cell>
          <cell r="B169">
            <v>89130318000</v>
          </cell>
          <cell r="C169">
            <v>7791000</v>
          </cell>
          <cell r="D169">
            <v>839411000</v>
          </cell>
          <cell r="E169">
            <v>1100580000</v>
          </cell>
          <cell r="F169">
            <v>0</v>
          </cell>
          <cell r="G169">
            <v>212061000</v>
          </cell>
          <cell r="H169">
            <v>0</v>
          </cell>
          <cell r="I169">
            <v>9130169000</v>
          </cell>
          <cell r="J169">
            <v>105163726000</v>
          </cell>
          <cell r="K169">
            <v>1807787000</v>
          </cell>
        </row>
        <row r="170">
          <cell r="A170">
            <v>45177</v>
          </cell>
          <cell r="B170">
            <v>48057179000</v>
          </cell>
          <cell r="C170">
            <v>420575000</v>
          </cell>
          <cell r="D170">
            <v>25601525000</v>
          </cell>
          <cell r="E170">
            <v>1078080000</v>
          </cell>
          <cell r="F170">
            <v>0</v>
          </cell>
          <cell r="G170">
            <v>41810000</v>
          </cell>
          <cell r="H170">
            <v>0</v>
          </cell>
          <cell r="I170">
            <v>15169980000</v>
          </cell>
          <cell r="J170">
            <v>57632727000</v>
          </cell>
          <cell r="K170">
            <v>1346853000</v>
          </cell>
        </row>
        <row r="171">
          <cell r="A171">
            <v>45180</v>
          </cell>
          <cell r="B171">
            <v>52322374000</v>
          </cell>
          <cell r="C171">
            <v>209895000</v>
          </cell>
          <cell r="D171">
            <v>74011646000</v>
          </cell>
          <cell r="E171">
            <v>1072320000</v>
          </cell>
          <cell r="F171">
            <v>0</v>
          </cell>
          <cell r="G171">
            <v>48004000</v>
          </cell>
          <cell r="H171">
            <v>0</v>
          </cell>
          <cell r="I171">
            <v>10144980000</v>
          </cell>
          <cell r="J171">
            <v>72988693000</v>
          </cell>
          <cell r="K171">
            <v>2014609000</v>
          </cell>
        </row>
        <row r="172">
          <cell r="A172">
            <v>45181</v>
          </cell>
          <cell r="B172">
            <v>16845258000</v>
          </cell>
          <cell r="C172">
            <v>2226000</v>
          </cell>
          <cell r="D172">
            <v>1251402000</v>
          </cell>
          <cell r="E172">
            <v>2258000</v>
          </cell>
          <cell r="F172">
            <v>0</v>
          </cell>
          <cell r="G172">
            <v>331086000</v>
          </cell>
          <cell r="H172">
            <v>0</v>
          </cell>
          <cell r="I172">
            <v>179915000</v>
          </cell>
          <cell r="J172">
            <v>50843670000</v>
          </cell>
          <cell r="K172">
            <v>1669163000</v>
          </cell>
        </row>
        <row r="173">
          <cell r="A173">
            <v>45182</v>
          </cell>
          <cell r="B173">
            <v>64030813000</v>
          </cell>
          <cell r="C173">
            <v>175422000</v>
          </cell>
          <cell r="D173">
            <v>369164000</v>
          </cell>
          <cell r="E173">
            <v>448400000</v>
          </cell>
          <cell r="F173">
            <v>0</v>
          </cell>
          <cell r="G173">
            <v>26353000</v>
          </cell>
          <cell r="H173">
            <v>0</v>
          </cell>
          <cell r="I173">
            <v>3365408000</v>
          </cell>
          <cell r="J173">
            <v>57143521000</v>
          </cell>
          <cell r="K173">
            <v>1348279000</v>
          </cell>
        </row>
        <row r="174">
          <cell r="A174">
            <v>45183</v>
          </cell>
          <cell r="B174">
            <v>57445491000</v>
          </cell>
          <cell r="C174">
            <v>115119000</v>
          </cell>
          <cell r="D174">
            <v>24753820000</v>
          </cell>
          <cell r="E174">
            <v>0</v>
          </cell>
          <cell r="F174">
            <v>0</v>
          </cell>
          <cell r="G174">
            <v>42925000</v>
          </cell>
          <cell r="H174">
            <v>0</v>
          </cell>
          <cell r="I174">
            <v>14374383000</v>
          </cell>
          <cell r="J174">
            <v>11822053000</v>
          </cell>
          <cell r="K174">
            <v>1792665000</v>
          </cell>
        </row>
        <row r="175">
          <cell r="A175">
            <v>45184</v>
          </cell>
          <cell r="B175">
            <v>234354000</v>
          </cell>
          <cell r="C175">
            <v>0</v>
          </cell>
          <cell r="D175">
            <v>48926691000</v>
          </cell>
          <cell r="E175">
            <v>0</v>
          </cell>
          <cell r="F175">
            <v>0</v>
          </cell>
          <cell r="G175">
            <v>32238000</v>
          </cell>
          <cell r="H175">
            <v>0</v>
          </cell>
          <cell r="I175">
            <v>6453530000</v>
          </cell>
          <cell r="J175">
            <v>3269735000</v>
          </cell>
          <cell r="K175">
            <v>1339061000</v>
          </cell>
        </row>
        <row r="176">
          <cell r="A176">
            <v>45187</v>
          </cell>
          <cell r="B176">
            <v>24191420000</v>
          </cell>
          <cell r="C176">
            <v>57101000</v>
          </cell>
          <cell r="G176">
            <v>142300000</v>
          </cell>
          <cell r="I176">
            <v>83255000</v>
          </cell>
          <cell r="J176">
            <v>14079154500</v>
          </cell>
          <cell r="K176">
            <v>3266749000</v>
          </cell>
        </row>
        <row r="177">
          <cell r="A177">
            <v>45188</v>
          </cell>
          <cell r="B177">
            <v>1078120000</v>
          </cell>
          <cell r="C177">
            <v>2351947000</v>
          </cell>
          <cell r="D177">
            <v>2400000</v>
          </cell>
          <cell r="E177">
            <v>144875000</v>
          </cell>
          <cell r="F177">
            <v>902000000</v>
          </cell>
          <cell r="G177">
            <v>106911000</v>
          </cell>
          <cell r="H177">
            <v>0</v>
          </cell>
          <cell r="I177">
            <v>113135000</v>
          </cell>
          <cell r="J177">
            <v>5008985000</v>
          </cell>
          <cell r="K177">
            <v>2915560000</v>
          </cell>
        </row>
        <row r="178">
          <cell r="A178">
            <v>45189</v>
          </cell>
          <cell r="B178">
            <v>9141151000</v>
          </cell>
          <cell r="C178">
            <v>161449000</v>
          </cell>
          <cell r="D178">
            <v>809000</v>
          </cell>
          <cell r="E178">
            <v>0</v>
          </cell>
          <cell r="F178">
            <v>346540000</v>
          </cell>
          <cell r="G178">
            <v>56236000</v>
          </cell>
          <cell r="H178">
            <v>0</v>
          </cell>
          <cell r="I178">
            <v>3740600000</v>
          </cell>
          <cell r="J178">
            <v>8463926000</v>
          </cell>
          <cell r="K178">
            <v>1578943000</v>
          </cell>
        </row>
        <row r="179">
          <cell r="A179">
            <v>45190</v>
          </cell>
          <cell r="B179">
            <v>120453839000</v>
          </cell>
          <cell r="C179">
            <v>12254000</v>
          </cell>
          <cell r="D179">
            <v>319760000</v>
          </cell>
          <cell r="E179">
            <v>32364000</v>
          </cell>
          <cell r="F179">
            <v>0</v>
          </cell>
          <cell r="G179">
            <v>333054000</v>
          </cell>
          <cell r="H179">
            <v>0</v>
          </cell>
          <cell r="I179">
            <v>1548790000</v>
          </cell>
          <cell r="J179">
            <v>13480192000</v>
          </cell>
          <cell r="K179">
            <v>1466032000</v>
          </cell>
        </row>
        <row r="180">
          <cell r="A180">
            <v>45191</v>
          </cell>
          <cell r="B180">
            <v>26566381000</v>
          </cell>
          <cell r="C180">
            <v>303361000</v>
          </cell>
          <cell r="D180">
            <v>97662000</v>
          </cell>
          <cell r="E180">
            <v>6524000</v>
          </cell>
          <cell r="G180">
            <v>589328000</v>
          </cell>
          <cell r="I180">
            <v>6227393000</v>
          </cell>
          <cell r="J180">
            <v>3858912000</v>
          </cell>
          <cell r="K180">
            <v>4130519000</v>
          </cell>
        </row>
        <row r="181">
          <cell r="A181">
            <v>45194</v>
          </cell>
          <cell r="B181">
            <v>27437867000</v>
          </cell>
          <cell r="C181">
            <v>630970000</v>
          </cell>
          <cell r="D181">
            <v>7786000</v>
          </cell>
          <cell r="G181">
            <v>397061000</v>
          </cell>
          <cell r="I181">
            <v>3868785000</v>
          </cell>
          <cell r="J181">
            <v>17154275000</v>
          </cell>
          <cell r="K181">
            <v>3035827000</v>
          </cell>
        </row>
        <row r="182">
          <cell r="A182">
            <v>45195</v>
          </cell>
          <cell r="B182">
            <v>193119625000</v>
          </cell>
          <cell r="C182">
            <v>242447000</v>
          </cell>
          <cell r="D182">
            <v>21495000</v>
          </cell>
          <cell r="G182">
            <v>305987000</v>
          </cell>
          <cell r="I182">
            <v>8650300000</v>
          </cell>
          <cell r="J182">
            <v>22848338000</v>
          </cell>
          <cell r="K182">
            <v>4698824000</v>
          </cell>
        </row>
        <row r="183">
          <cell r="A183">
            <v>45196</v>
          </cell>
          <cell r="B183">
            <v>103688268000</v>
          </cell>
          <cell r="C183">
            <v>1080112000</v>
          </cell>
          <cell r="D183">
            <v>52263000</v>
          </cell>
          <cell r="G183">
            <v>368335000</v>
          </cell>
          <cell r="I183">
            <v>8180180000</v>
          </cell>
          <cell r="J183">
            <v>26420235000</v>
          </cell>
          <cell r="K183">
            <v>150064000</v>
          </cell>
        </row>
        <row r="184">
          <cell r="A184">
            <v>45197</v>
          </cell>
          <cell r="B184">
            <v>246176000</v>
          </cell>
          <cell r="C184">
            <v>131273000</v>
          </cell>
          <cell r="D184">
            <v>21962000</v>
          </cell>
          <cell r="G184">
            <v>127120000</v>
          </cell>
          <cell r="I184">
            <v>8106707000</v>
          </cell>
          <cell r="J184">
            <v>24297735000</v>
          </cell>
          <cell r="K184">
            <v>2776904000</v>
          </cell>
        </row>
        <row r="185">
          <cell r="A185">
            <v>45198</v>
          </cell>
          <cell r="B185">
            <v>20280177000</v>
          </cell>
          <cell r="C185">
            <v>41108000</v>
          </cell>
          <cell r="D185">
            <v>10762000</v>
          </cell>
          <cell r="G185">
            <v>40591000</v>
          </cell>
          <cell r="I185">
            <v>4163967000</v>
          </cell>
          <cell r="J185">
            <v>46258843000</v>
          </cell>
          <cell r="K185">
            <v>1436067000</v>
          </cell>
        </row>
        <row r="186">
          <cell r="A186">
            <v>45201</v>
          </cell>
          <cell r="B186">
            <v>4519309000</v>
          </cell>
          <cell r="C186">
            <v>35262000</v>
          </cell>
          <cell r="D186">
            <v>83100000</v>
          </cell>
          <cell r="G186">
            <v>421460000</v>
          </cell>
          <cell r="I186">
            <v>96832000</v>
          </cell>
          <cell r="J186">
            <v>31448750000</v>
          </cell>
          <cell r="K186">
            <v>2289969000</v>
          </cell>
        </row>
        <row r="187">
          <cell r="A187">
            <v>45202</v>
          </cell>
          <cell r="B187">
            <v>16599946000</v>
          </cell>
          <cell r="C187">
            <v>486175000</v>
          </cell>
          <cell r="D187">
            <v>30810000</v>
          </cell>
          <cell r="G187">
            <v>157512000</v>
          </cell>
          <cell r="I187">
            <v>9932070000</v>
          </cell>
          <cell r="J187">
            <v>35268447000</v>
          </cell>
          <cell r="K187">
            <v>6758195000</v>
          </cell>
        </row>
        <row r="188">
          <cell r="A188">
            <v>45203</v>
          </cell>
          <cell r="B188">
            <v>16375858000</v>
          </cell>
          <cell r="C188">
            <v>26368244000</v>
          </cell>
          <cell r="D188">
            <v>30413000</v>
          </cell>
          <cell r="E188">
            <v>1033000</v>
          </cell>
          <cell r="G188">
            <v>276379000</v>
          </cell>
          <cell r="I188">
            <v>5128958000</v>
          </cell>
          <cell r="J188">
            <v>30716565000</v>
          </cell>
          <cell r="K188">
            <v>4822044000</v>
          </cell>
        </row>
        <row r="189">
          <cell r="A189">
            <v>45204</v>
          </cell>
          <cell r="B189">
            <v>28525928000</v>
          </cell>
          <cell r="C189">
            <v>4086777000</v>
          </cell>
          <cell r="D189">
            <v>11903000</v>
          </cell>
          <cell r="E189">
            <v>1027000</v>
          </cell>
          <cell r="G189">
            <v>358006000</v>
          </cell>
          <cell r="I189">
            <v>2570589000</v>
          </cell>
          <cell r="J189">
            <v>39948541000</v>
          </cell>
          <cell r="K189">
            <v>1815884000</v>
          </cell>
        </row>
        <row r="190">
          <cell r="A190">
            <v>45205</v>
          </cell>
          <cell r="B190">
            <v>1431341000</v>
          </cell>
          <cell r="C190">
            <v>2221204000</v>
          </cell>
          <cell r="D190">
            <v>272224000</v>
          </cell>
          <cell r="E190">
            <v>1011000</v>
          </cell>
          <cell r="G190">
            <v>118413000</v>
          </cell>
          <cell r="I190">
            <v>1705186000</v>
          </cell>
          <cell r="J190">
            <v>25533088000</v>
          </cell>
          <cell r="K190">
            <v>1147632000</v>
          </cell>
        </row>
        <row r="191">
          <cell r="A191">
            <v>45208</v>
          </cell>
          <cell r="B191">
            <v>10023321000</v>
          </cell>
          <cell r="C191">
            <v>2196898000</v>
          </cell>
          <cell r="D191">
            <v>11288000</v>
          </cell>
          <cell r="G191">
            <v>53492000</v>
          </cell>
          <cell r="I191">
            <v>6717771000</v>
          </cell>
          <cell r="J191">
            <v>47520184000</v>
          </cell>
          <cell r="K191">
            <v>2175340000</v>
          </cell>
        </row>
        <row r="192">
          <cell r="A192">
            <v>45209</v>
          </cell>
          <cell r="B192">
            <v>1657908000</v>
          </cell>
          <cell r="C192">
            <v>4343896000</v>
          </cell>
          <cell r="D192">
            <v>19851000</v>
          </cell>
          <cell r="E192">
            <v>2100000</v>
          </cell>
          <cell r="G192">
            <v>103296000</v>
          </cell>
          <cell r="I192">
            <v>224208000</v>
          </cell>
          <cell r="J192">
            <v>50422738000</v>
          </cell>
          <cell r="K192">
            <v>1324607000</v>
          </cell>
        </row>
        <row r="193">
          <cell r="A193">
            <v>45210</v>
          </cell>
          <cell r="B193">
            <v>12741423000</v>
          </cell>
          <cell r="C193">
            <v>4261527000</v>
          </cell>
          <cell r="D193">
            <v>38860000</v>
          </cell>
          <cell r="E193">
            <v>1052000</v>
          </cell>
          <cell r="G193">
            <v>105947000</v>
          </cell>
          <cell r="I193">
            <v>14940000</v>
          </cell>
          <cell r="J193">
            <v>51416144000</v>
          </cell>
          <cell r="K193">
            <v>1662102000</v>
          </cell>
        </row>
        <row r="194">
          <cell r="A194">
            <v>45211</v>
          </cell>
          <cell r="B194">
            <v>23012835000</v>
          </cell>
          <cell r="C194">
            <v>4247885000</v>
          </cell>
          <cell r="D194">
            <v>9230000</v>
          </cell>
          <cell r="F194">
            <v>221460000</v>
          </cell>
          <cell r="G194">
            <v>43090000</v>
          </cell>
          <cell r="I194">
            <v>6448670000</v>
          </cell>
          <cell r="J194">
            <v>56750225000</v>
          </cell>
          <cell r="K194">
            <v>1729748000</v>
          </cell>
        </row>
        <row r="195">
          <cell r="A195">
            <v>45212</v>
          </cell>
          <cell r="B195">
            <v>70109208000</v>
          </cell>
          <cell r="C195">
            <v>4642241000</v>
          </cell>
          <cell r="D195">
            <v>13678000</v>
          </cell>
          <cell r="E195">
            <v>2100000</v>
          </cell>
          <cell r="G195">
            <v>62686000</v>
          </cell>
          <cell r="I195">
            <v>997481000</v>
          </cell>
          <cell r="J195">
            <v>52032157000</v>
          </cell>
          <cell r="K195">
            <v>1883503000</v>
          </cell>
        </row>
        <row r="196">
          <cell r="A196">
            <v>45215</v>
          </cell>
          <cell r="B196">
            <v>81622868000</v>
          </cell>
          <cell r="C196">
            <v>22763000</v>
          </cell>
          <cell r="D196">
            <v>12940000</v>
          </cell>
          <cell r="G196">
            <v>153219000</v>
          </cell>
          <cell r="I196">
            <v>114964000</v>
          </cell>
          <cell r="J196">
            <v>65467553000</v>
          </cell>
          <cell r="K196">
            <v>1704206000</v>
          </cell>
        </row>
        <row r="197">
          <cell r="A197">
            <v>45216</v>
          </cell>
          <cell r="B197">
            <v>4146851000</v>
          </cell>
          <cell r="C197">
            <v>5977804000</v>
          </cell>
          <cell r="D197">
            <v>8426000</v>
          </cell>
          <cell r="E197">
            <v>4188000</v>
          </cell>
          <cell r="G197">
            <v>136820000</v>
          </cell>
          <cell r="I197">
            <v>38986000</v>
          </cell>
          <cell r="J197">
            <v>12219983000</v>
          </cell>
          <cell r="K197">
            <v>1670011000</v>
          </cell>
        </row>
        <row r="198">
          <cell r="A198">
            <v>45217</v>
          </cell>
          <cell r="B198">
            <v>75019471000</v>
          </cell>
          <cell r="C198">
            <v>9195389000</v>
          </cell>
          <cell r="D198">
            <v>88123000</v>
          </cell>
          <cell r="E198">
            <v>2064000</v>
          </cell>
          <cell r="G198">
            <v>164941000</v>
          </cell>
          <cell r="I198">
            <v>6440933000</v>
          </cell>
          <cell r="J198">
            <v>43992855000</v>
          </cell>
          <cell r="K198">
            <v>2853581000</v>
          </cell>
        </row>
        <row r="199">
          <cell r="A199">
            <v>45218</v>
          </cell>
          <cell r="B199">
            <v>32617043000</v>
          </cell>
          <cell r="C199">
            <v>6351445000</v>
          </cell>
          <cell r="D199">
            <v>24334000</v>
          </cell>
          <cell r="G199">
            <v>48411000</v>
          </cell>
          <cell r="I199">
            <v>3263601000</v>
          </cell>
          <cell r="J199">
            <v>40351203000</v>
          </cell>
          <cell r="K199">
            <v>3591041000</v>
          </cell>
        </row>
        <row r="200">
          <cell r="A200">
            <v>45219</v>
          </cell>
          <cell r="B200">
            <v>16208220000</v>
          </cell>
          <cell r="C200">
            <v>43290000</v>
          </cell>
          <cell r="D200">
            <v>4642065000</v>
          </cell>
          <cell r="E200">
            <v>51572000</v>
          </cell>
          <cell r="F200">
            <v>313990000</v>
          </cell>
          <cell r="G200">
            <v>235555000</v>
          </cell>
          <cell r="I200">
            <v>1564462000</v>
          </cell>
          <cell r="J200">
            <v>29823837000</v>
          </cell>
          <cell r="K200">
            <v>3585856000</v>
          </cell>
        </row>
        <row r="201">
          <cell r="A201">
            <v>45222</v>
          </cell>
          <cell r="B201">
            <v>14186179000</v>
          </cell>
          <cell r="C201">
            <v>67593000</v>
          </cell>
          <cell r="D201">
            <v>65678000</v>
          </cell>
          <cell r="G201">
            <v>207137000</v>
          </cell>
          <cell r="I201">
            <v>686038000</v>
          </cell>
          <cell r="J201">
            <v>8928803000</v>
          </cell>
          <cell r="K201">
            <v>2468852000</v>
          </cell>
        </row>
        <row r="202">
          <cell r="A202">
            <v>45223</v>
          </cell>
          <cell r="B202">
            <v>86830914000</v>
          </cell>
          <cell r="C202">
            <v>43320000</v>
          </cell>
          <cell r="D202">
            <v>23501000</v>
          </cell>
          <cell r="G202">
            <v>2349778000</v>
          </cell>
          <cell r="I202">
            <v>3681210000</v>
          </cell>
          <cell r="J202">
            <v>25025554000</v>
          </cell>
          <cell r="K202">
            <v>3174815000</v>
          </cell>
        </row>
        <row r="203">
          <cell r="A203">
            <v>45224</v>
          </cell>
          <cell r="B203">
            <v>20641764000</v>
          </cell>
          <cell r="C203">
            <v>7962260000</v>
          </cell>
          <cell r="D203">
            <v>19165000</v>
          </cell>
          <cell r="E203">
            <v>1020000</v>
          </cell>
          <cell r="G203">
            <v>6971380000</v>
          </cell>
          <cell r="I203">
            <v>906614000</v>
          </cell>
          <cell r="J203">
            <v>12278829000</v>
          </cell>
          <cell r="K203">
            <v>1394392000</v>
          </cell>
        </row>
        <row r="204">
          <cell r="A204">
            <v>45225</v>
          </cell>
          <cell r="B204">
            <v>23830756000</v>
          </cell>
          <cell r="C204">
            <v>28262134000</v>
          </cell>
          <cell r="D204">
            <v>162642000</v>
          </cell>
          <cell r="E204">
            <v>8950000</v>
          </cell>
          <cell r="G204">
            <v>520274000</v>
          </cell>
          <cell r="I204">
            <v>1954934000</v>
          </cell>
          <cell r="J204">
            <v>72146790000</v>
          </cell>
          <cell r="K204">
            <v>4764171000</v>
          </cell>
        </row>
        <row r="205">
          <cell r="A205">
            <v>45226</v>
          </cell>
          <cell r="B205">
            <v>20827981000</v>
          </cell>
          <cell r="D205">
            <v>37089000</v>
          </cell>
          <cell r="E205">
            <v>47236000</v>
          </cell>
          <cell r="G205">
            <v>14469975000</v>
          </cell>
          <cell r="I205">
            <v>3891386000</v>
          </cell>
          <cell r="J205">
            <v>22675109000</v>
          </cell>
          <cell r="K205">
            <v>2565557000</v>
          </cell>
        </row>
        <row r="206">
          <cell r="A206">
            <v>45229</v>
          </cell>
          <cell r="B206">
            <v>44321602000</v>
          </cell>
          <cell r="C206">
            <v>5917226000</v>
          </cell>
          <cell r="D206">
            <v>52740000</v>
          </cell>
          <cell r="E206">
            <v>1976000</v>
          </cell>
          <cell r="G206">
            <v>7016613000</v>
          </cell>
          <cell r="I206">
            <v>244552000</v>
          </cell>
          <cell r="J206">
            <v>42080309000</v>
          </cell>
          <cell r="K206">
            <v>1747743000</v>
          </cell>
        </row>
        <row r="207">
          <cell r="A207">
            <v>45230</v>
          </cell>
          <cell r="B207">
            <v>26023784000</v>
          </cell>
          <cell r="C207">
            <v>11319191000</v>
          </cell>
          <cell r="D207">
            <v>33741000</v>
          </cell>
          <cell r="E207">
            <v>1934000</v>
          </cell>
          <cell r="G207">
            <v>2707000</v>
          </cell>
          <cell r="I207">
            <v>337852000</v>
          </cell>
          <cell r="J207">
            <v>45794133000</v>
          </cell>
          <cell r="K207">
            <v>2710509000</v>
          </cell>
        </row>
        <row r="208">
          <cell r="A208">
            <v>45231</v>
          </cell>
          <cell r="B208">
            <v>82508302000</v>
          </cell>
          <cell r="C208">
            <v>517909000</v>
          </cell>
          <cell r="D208">
            <v>29701000</v>
          </cell>
          <cell r="E208">
            <v>982000</v>
          </cell>
          <cell r="G208">
            <v>423315000</v>
          </cell>
          <cell r="I208">
            <v>362395000</v>
          </cell>
          <cell r="J208">
            <v>16130631000</v>
          </cell>
          <cell r="K208">
            <v>2164889000</v>
          </cell>
        </row>
        <row r="209">
          <cell r="A209">
            <v>45232</v>
          </cell>
          <cell r="B209">
            <v>22346064000</v>
          </cell>
          <cell r="C209">
            <v>2120779000</v>
          </cell>
          <cell r="D209">
            <v>10503000</v>
          </cell>
          <cell r="F209">
            <v>195100000</v>
          </cell>
          <cell r="G209">
            <v>30577000</v>
          </cell>
          <cell r="I209">
            <v>158674000</v>
          </cell>
          <cell r="J209">
            <v>29398454000</v>
          </cell>
          <cell r="K209">
            <v>1203966000</v>
          </cell>
        </row>
        <row r="210">
          <cell r="A210">
            <v>45233</v>
          </cell>
          <cell r="B210">
            <v>68180654000</v>
          </cell>
          <cell r="C210">
            <v>29173000</v>
          </cell>
          <cell r="D210">
            <v>28080000</v>
          </cell>
          <cell r="E210">
            <v>1022000</v>
          </cell>
          <cell r="G210">
            <v>21684000</v>
          </cell>
          <cell r="I210">
            <v>372961000</v>
          </cell>
          <cell r="J210">
            <v>86807540000</v>
          </cell>
          <cell r="K210">
            <v>1620319000</v>
          </cell>
        </row>
        <row r="211">
          <cell r="A211">
            <v>45236</v>
          </cell>
          <cell r="B211">
            <v>52862311000</v>
          </cell>
          <cell r="C211">
            <v>68603000</v>
          </cell>
          <cell r="D211">
            <v>5040000</v>
          </cell>
          <cell r="E211">
            <v>1022000</v>
          </cell>
          <cell r="G211">
            <v>115466000</v>
          </cell>
          <cell r="I211">
            <v>456281000</v>
          </cell>
          <cell r="J211">
            <v>39144210000</v>
          </cell>
          <cell r="K211">
            <v>1088097000</v>
          </cell>
        </row>
        <row r="212">
          <cell r="A212">
            <v>45237</v>
          </cell>
          <cell r="B212">
            <v>13189380000</v>
          </cell>
          <cell r="D212">
            <v>3600000</v>
          </cell>
          <cell r="G212">
            <v>139942000</v>
          </cell>
          <cell r="I212">
            <v>308174000</v>
          </cell>
          <cell r="J212">
            <v>5061520000</v>
          </cell>
          <cell r="K212">
            <v>879686000</v>
          </cell>
        </row>
        <row r="213">
          <cell r="A213">
            <v>45238</v>
          </cell>
          <cell r="B213">
            <v>234774519000</v>
          </cell>
          <cell r="C213">
            <v>944135000</v>
          </cell>
          <cell r="D213">
            <v>118924313000</v>
          </cell>
          <cell r="E213">
            <v>1020000</v>
          </cell>
          <cell r="G213">
            <v>1849281000</v>
          </cell>
          <cell r="I213">
            <v>10784000</v>
          </cell>
          <cell r="J213">
            <v>18401094000</v>
          </cell>
          <cell r="K213">
            <v>2704668000</v>
          </cell>
        </row>
        <row r="214">
          <cell r="A214">
            <v>45239</v>
          </cell>
          <cell r="B214">
            <v>47230342000</v>
          </cell>
          <cell r="C214">
            <v>138032000</v>
          </cell>
          <cell r="D214">
            <v>75736000</v>
          </cell>
          <cell r="G214">
            <v>79455000</v>
          </cell>
          <cell r="I214">
            <v>3948593000</v>
          </cell>
          <cell r="J214">
            <v>17513578000</v>
          </cell>
          <cell r="K214">
            <v>1147763000</v>
          </cell>
        </row>
        <row r="215">
          <cell r="A215">
            <v>45240</v>
          </cell>
          <cell r="B215">
            <v>12675551000</v>
          </cell>
          <cell r="C215">
            <v>146166000</v>
          </cell>
          <cell r="D215">
            <v>206396000</v>
          </cell>
          <cell r="E215">
            <v>4126000</v>
          </cell>
          <cell r="G215">
            <v>70156000</v>
          </cell>
          <cell r="I215">
            <v>7374133000</v>
          </cell>
          <cell r="J215">
            <v>9835582000</v>
          </cell>
          <cell r="K215">
            <v>347452000</v>
          </cell>
        </row>
        <row r="216">
          <cell r="A216">
            <v>45243</v>
          </cell>
          <cell r="B216">
            <v>7392046000</v>
          </cell>
          <cell r="C216">
            <v>4131656000</v>
          </cell>
          <cell r="D216">
            <v>149056000</v>
          </cell>
          <cell r="G216">
            <v>94649000</v>
          </cell>
          <cell r="I216">
            <v>7249488000</v>
          </cell>
          <cell r="J216">
            <v>12707550000</v>
          </cell>
          <cell r="K216">
            <v>1496716000</v>
          </cell>
        </row>
        <row r="217">
          <cell r="A217">
            <v>45244</v>
          </cell>
          <cell r="B217">
            <v>10861905000</v>
          </cell>
          <cell r="C217">
            <v>71964000</v>
          </cell>
          <cell r="D217">
            <v>8087000</v>
          </cell>
          <cell r="G217">
            <v>94728000</v>
          </cell>
          <cell r="I217">
            <v>12394351000</v>
          </cell>
          <cell r="J217">
            <v>53158257000</v>
          </cell>
          <cell r="K217">
            <v>812239000</v>
          </cell>
        </row>
        <row r="218">
          <cell r="A218">
            <v>45245</v>
          </cell>
          <cell r="B218">
            <v>4607366000</v>
          </cell>
          <cell r="C218">
            <v>206682000</v>
          </cell>
          <cell r="D218">
            <v>72047000</v>
          </cell>
          <cell r="G218">
            <v>35075000</v>
          </cell>
          <cell r="I218">
            <v>7107235000</v>
          </cell>
          <cell r="J218">
            <v>42687925000</v>
          </cell>
          <cell r="K218">
            <v>1877902000</v>
          </cell>
        </row>
        <row r="219">
          <cell r="A219">
            <v>45246</v>
          </cell>
          <cell r="B219">
            <v>282162000</v>
          </cell>
          <cell r="C219">
            <v>2428576000</v>
          </cell>
          <cell r="D219">
            <v>2989000</v>
          </cell>
          <cell r="G219">
            <v>52896000</v>
          </cell>
          <cell r="I219">
            <v>966426000</v>
          </cell>
          <cell r="J219">
            <v>6673270000</v>
          </cell>
          <cell r="K219">
            <v>1497237000</v>
          </cell>
        </row>
        <row r="220">
          <cell r="A220">
            <v>45247</v>
          </cell>
          <cell r="B220">
            <v>29948786000</v>
          </cell>
          <cell r="C220">
            <v>8399068000</v>
          </cell>
          <cell r="D220">
            <v>383647000</v>
          </cell>
          <cell r="G220">
            <v>91402000</v>
          </cell>
          <cell r="I220">
            <v>3753964000</v>
          </cell>
          <cell r="J220">
            <v>14316829000</v>
          </cell>
          <cell r="K220">
            <v>1746594000</v>
          </cell>
        </row>
        <row r="221">
          <cell r="A221">
            <v>45250</v>
          </cell>
          <cell r="B221">
            <v>42663186000</v>
          </cell>
          <cell r="C221">
            <v>547931000</v>
          </cell>
          <cell r="D221">
            <v>240725000</v>
          </cell>
          <cell r="E221">
            <v>3102000</v>
          </cell>
          <cell r="G221">
            <v>148019000</v>
          </cell>
          <cell r="I221">
            <v>28991000</v>
          </cell>
          <cell r="J221">
            <v>13141888000</v>
          </cell>
          <cell r="K221">
            <v>1760714000</v>
          </cell>
        </row>
        <row r="222">
          <cell r="A222">
            <v>45251</v>
          </cell>
          <cell r="B222">
            <v>215811000</v>
          </cell>
          <cell r="C222">
            <v>35575000</v>
          </cell>
          <cell r="D222">
            <v>1468000</v>
          </cell>
          <cell r="E222">
            <v>2086000</v>
          </cell>
          <cell r="G222">
            <v>41102000</v>
          </cell>
          <cell r="I222">
            <v>1549533000</v>
          </cell>
          <cell r="J222">
            <v>2457431000</v>
          </cell>
          <cell r="K222">
            <v>1480196000</v>
          </cell>
        </row>
        <row r="223">
          <cell r="A223">
            <v>45252</v>
          </cell>
          <cell r="B223">
            <v>11459996000</v>
          </cell>
          <cell r="C223">
            <v>314866000</v>
          </cell>
          <cell r="G223">
            <v>276031000</v>
          </cell>
          <cell r="I223">
            <v>7320000</v>
          </cell>
          <cell r="J223">
            <v>13770335000</v>
          </cell>
          <cell r="K223">
            <v>923460000</v>
          </cell>
        </row>
        <row r="224">
          <cell r="A224">
            <v>45253</v>
          </cell>
          <cell r="B224">
            <v>236864000</v>
          </cell>
          <cell r="C224">
            <v>25416000</v>
          </cell>
          <cell r="D224">
            <v>149400000</v>
          </cell>
          <cell r="G224">
            <v>298184000</v>
          </cell>
          <cell r="I224">
            <v>135505000</v>
          </cell>
          <cell r="J224">
            <v>78202000</v>
          </cell>
          <cell r="K224">
            <v>1210511000</v>
          </cell>
        </row>
        <row r="225">
          <cell r="A225">
            <v>45254</v>
          </cell>
          <cell r="B225">
            <v>9269079000</v>
          </cell>
          <cell r="C225">
            <v>4212630000</v>
          </cell>
          <cell r="D225">
            <v>14209000</v>
          </cell>
          <cell r="G225">
            <v>261723000</v>
          </cell>
          <cell r="I225">
            <v>9846157000</v>
          </cell>
          <cell r="J225">
            <v>2192945000</v>
          </cell>
          <cell r="K225">
            <v>2791622000</v>
          </cell>
        </row>
        <row r="226">
          <cell r="A226">
            <v>45257</v>
          </cell>
          <cell r="B226">
            <v>13311875000</v>
          </cell>
          <cell r="C226">
            <v>2246400000</v>
          </cell>
          <cell r="D226">
            <v>1421000</v>
          </cell>
          <cell r="E226">
            <v>2030000</v>
          </cell>
          <cell r="G226">
            <v>53487000</v>
          </cell>
          <cell r="I226">
            <v>10166589000</v>
          </cell>
          <cell r="J226">
            <v>17988347000</v>
          </cell>
          <cell r="K226">
            <v>769965000</v>
          </cell>
        </row>
        <row r="227">
          <cell r="A227">
            <v>45258</v>
          </cell>
          <cell r="B227">
            <v>36346254000</v>
          </cell>
          <cell r="C227">
            <v>25572000</v>
          </cell>
          <cell r="D227">
            <v>6372000</v>
          </cell>
          <cell r="G227">
            <v>167952000</v>
          </cell>
          <cell r="I227">
            <v>2825378000</v>
          </cell>
          <cell r="J227">
            <v>15490048000</v>
          </cell>
          <cell r="K227">
            <v>682745000</v>
          </cell>
        </row>
        <row r="228">
          <cell r="A228">
            <v>45259</v>
          </cell>
          <cell r="B228">
            <v>1142455000</v>
          </cell>
          <cell r="C228">
            <v>146290000</v>
          </cell>
          <cell r="D228">
            <v>1440000</v>
          </cell>
          <cell r="E228">
            <v>1028000</v>
          </cell>
          <cell r="F228">
            <v>260305000</v>
          </cell>
          <cell r="G228">
            <v>9464000</v>
          </cell>
          <cell r="I228">
            <v>8400840000</v>
          </cell>
          <cell r="J228">
            <v>22797161000</v>
          </cell>
          <cell r="K228">
            <v>589005000</v>
          </cell>
        </row>
        <row r="229">
          <cell r="A229">
            <v>45260</v>
          </cell>
          <cell r="B229">
            <v>47872836000</v>
          </cell>
          <cell r="C229">
            <v>218301000</v>
          </cell>
          <cell r="D229">
            <v>2145000</v>
          </cell>
          <cell r="E229">
            <v>1024000</v>
          </cell>
          <cell r="G229">
            <v>35131000</v>
          </cell>
          <cell r="I229">
            <v>217532000</v>
          </cell>
          <cell r="J229">
            <v>33215697000</v>
          </cell>
          <cell r="K229">
            <v>754968000</v>
          </cell>
        </row>
        <row r="230">
          <cell r="A230">
            <v>45261</v>
          </cell>
          <cell r="B230">
            <v>10971671000</v>
          </cell>
          <cell r="C230">
            <v>4329224000</v>
          </cell>
          <cell r="D230">
            <v>27213000</v>
          </cell>
          <cell r="E230">
            <v>3046000</v>
          </cell>
          <cell r="G230">
            <v>299071000</v>
          </cell>
          <cell r="I230">
            <v>2880631000</v>
          </cell>
          <cell r="J230">
            <v>29306664000</v>
          </cell>
          <cell r="K230">
            <v>1036414000</v>
          </cell>
        </row>
        <row r="231">
          <cell r="A231">
            <v>45264</v>
          </cell>
          <cell r="B231">
            <v>23863249000</v>
          </cell>
          <cell r="C231">
            <v>808786000</v>
          </cell>
          <cell r="D231">
            <v>3655000</v>
          </cell>
          <cell r="E231">
            <v>1034000</v>
          </cell>
          <cell r="G231">
            <v>13654000</v>
          </cell>
          <cell r="I231">
            <v>2828976000</v>
          </cell>
          <cell r="J231">
            <v>45774683000</v>
          </cell>
          <cell r="K231">
            <v>3221424000</v>
          </cell>
        </row>
        <row r="232">
          <cell r="A232">
            <v>45265</v>
          </cell>
          <cell r="B232">
            <v>8239003000</v>
          </cell>
          <cell r="C232">
            <v>23523000</v>
          </cell>
          <cell r="D232">
            <v>13069000</v>
          </cell>
          <cell r="F232">
            <v>3909050000</v>
          </cell>
          <cell r="G232">
            <v>120793000</v>
          </cell>
          <cell r="I232">
            <v>18294861000</v>
          </cell>
          <cell r="J232">
            <v>12396629000</v>
          </cell>
          <cell r="K232">
            <v>1841298000</v>
          </cell>
        </row>
        <row r="233">
          <cell r="A233">
            <v>45266</v>
          </cell>
          <cell r="B233">
            <v>16237894000</v>
          </cell>
          <cell r="C233">
            <v>314393000</v>
          </cell>
          <cell r="D233">
            <v>72630000</v>
          </cell>
          <cell r="E233">
            <v>1029000</v>
          </cell>
          <cell r="G233">
            <v>1149393000</v>
          </cell>
          <cell r="I233">
            <v>958263000</v>
          </cell>
          <cell r="J233">
            <v>12346398000</v>
          </cell>
          <cell r="K233">
            <v>2184240000</v>
          </cell>
        </row>
        <row r="234">
          <cell r="A234">
            <v>45267</v>
          </cell>
          <cell r="B234">
            <v>48044353000</v>
          </cell>
          <cell r="C234">
            <v>6911832000</v>
          </cell>
          <cell r="D234">
            <v>239097000</v>
          </cell>
          <cell r="E234">
            <v>31200000</v>
          </cell>
          <cell r="G234">
            <v>34185000</v>
          </cell>
          <cell r="I234">
            <v>25388503000</v>
          </cell>
          <cell r="J234">
            <v>42261085000</v>
          </cell>
          <cell r="K234">
            <v>1124090000</v>
          </cell>
        </row>
        <row r="235">
          <cell r="A235">
            <v>45268</v>
          </cell>
          <cell r="B235">
            <v>1016300000</v>
          </cell>
          <cell r="C235">
            <v>523262000</v>
          </cell>
          <cell r="D235">
            <v>12473000</v>
          </cell>
          <cell r="E235">
            <v>1050000</v>
          </cell>
          <cell r="G235">
            <v>379049000</v>
          </cell>
          <cell r="I235">
            <v>778464000</v>
          </cell>
          <cell r="J235">
            <v>4516779000</v>
          </cell>
          <cell r="K235">
            <v>524100000</v>
          </cell>
        </row>
        <row r="236">
          <cell r="A236">
            <v>45271</v>
          </cell>
          <cell r="B236">
            <v>342777000</v>
          </cell>
          <cell r="C236">
            <v>193201000</v>
          </cell>
          <cell r="D236">
            <v>2929000</v>
          </cell>
          <cell r="E236">
            <v>32270000</v>
          </cell>
          <cell r="G236">
            <v>126644000</v>
          </cell>
          <cell r="I236">
            <v>7529455000</v>
          </cell>
          <cell r="J236">
            <v>10535497000</v>
          </cell>
          <cell r="K236">
            <v>349878000</v>
          </cell>
        </row>
        <row r="237">
          <cell r="A237">
            <v>45272</v>
          </cell>
          <cell r="B237">
            <v>5464491000</v>
          </cell>
          <cell r="C237">
            <v>26720000</v>
          </cell>
          <cell r="D237">
            <v>9604000</v>
          </cell>
          <cell r="E237">
            <v>1049000</v>
          </cell>
          <cell r="G237">
            <v>201752000</v>
          </cell>
          <cell r="I237">
            <v>3660710000</v>
          </cell>
          <cell r="J237">
            <v>18353372000</v>
          </cell>
          <cell r="K237">
            <v>500209000</v>
          </cell>
        </row>
        <row r="238">
          <cell r="A238">
            <v>45273</v>
          </cell>
          <cell r="B238">
            <v>451708000</v>
          </cell>
          <cell r="C238">
            <v>10645819000</v>
          </cell>
          <cell r="D238">
            <v>389650000</v>
          </cell>
          <cell r="E238">
            <v>1044000</v>
          </cell>
          <cell r="G238">
            <v>217271000</v>
          </cell>
          <cell r="I238">
            <v>19531790000</v>
          </cell>
          <cell r="J238">
            <v>43011509000</v>
          </cell>
          <cell r="K238">
            <v>425437000</v>
          </cell>
        </row>
        <row r="239">
          <cell r="A239">
            <v>45274</v>
          </cell>
          <cell r="B239">
            <v>428427000</v>
          </cell>
          <cell r="C239">
            <v>8442000</v>
          </cell>
          <cell r="D239">
            <v>10243000</v>
          </cell>
          <cell r="G239">
            <v>26083000</v>
          </cell>
          <cell r="I239">
            <v>3119055000</v>
          </cell>
          <cell r="J239">
            <v>33861314000</v>
          </cell>
          <cell r="K239">
            <v>1239594000</v>
          </cell>
        </row>
        <row r="240">
          <cell r="A240">
            <v>45275</v>
          </cell>
          <cell r="B240">
            <v>15657175000</v>
          </cell>
          <cell r="C240">
            <v>164626000</v>
          </cell>
          <cell r="D240">
            <v>43682920000</v>
          </cell>
          <cell r="G240">
            <v>88600000</v>
          </cell>
          <cell r="I240">
            <v>7923271000</v>
          </cell>
          <cell r="J240">
            <v>85941327000</v>
          </cell>
          <cell r="K240">
            <v>986239000</v>
          </cell>
        </row>
        <row r="241">
          <cell r="A241">
            <v>45278</v>
          </cell>
          <cell r="B241">
            <v>15248247000</v>
          </cell>
          <cell r="C241">
            <v>8385375000</v>
          </cell>
          <cell r="G241">
            <v>55430000</v>
          </cell>
          <cell r="I241">
            <v>2718671000</v>
          </cell>
          <cell r="J241">
            <v>135004344000</v>
          </cell>
          <cell r="K241">
            <v>1106330000</v>
          </cell>
        </row>
        <row r="242">
          <cell r="A242">
            <v>45279</v>
          </cell>
          <cell r="B242">
            <v>6441346000</v>
          </cell>
          <cell r="C242">
            <v>129345000</v>
          </cell>
          <cell r="D242">
            <v>718000</v>
          </cell>
          <cell r="G242">
            <v>220586000</v>
          </cell>
          <cell r="I242">
            <v>6757997000</v>
          </cell>
          <cell r="J242">
            <v>104438747000</v>
          </cell>
          <cell r="K242">
            <v>1260076000</v>
          </cell>
        </row>
        <row r="243">
          <cell r="A243">
            <v>45280</v>
          </cell>
          <cell r="B243">
            <v>16649581000</v>
          </cell>
          <cell r="C243">
            <v>6248000</v>
          </cell>
          <cell r="D243">
            <v>28820972000</v>
          </cell>
          <cell r="G243">
            <v>18922000</v>
          </cell>
          <cell r="I243">
            <v>67610000</v>
          </cell>
          <cell r="J243">
            <v>45255175000</v>
          </cell>
          <cell r="K243">
            <v>541894000</v>
          </cell>
        </row>
        <row r="244">
          <cell r="A244">
            <v>45281</v>
          </cell>
          <cell r="B244">
            <v>34022182000</v>
          </cell>
          <cell r="C244">
            <v>13669000</v>
          </cell>
          <cell r="D244">
            <v>723000</v>
          </cell>
          <cell r="E244">
            <v>4094000</v>
          </cell>
          <cell r="G244">
            <v>20333000</v>
          </cell>
          <cell r="I244">
            <v>23218000</v>
          </cell>
          <cell r="J244">
            <v>19128172000</v>
          </cell>
          <cell r="K244">
            <v>206077000</v>
          </cell>
        </row>
        <row r="245">
          <cell r="A245">
            <v>45282</v>
          </cell>
          <cell r="B245">
            <v>20341817000</v>
          </cell>
          <cell r="C245">
            <v>4320854000</v>
          </cell>
          <cell r="D245">
            <v>46417000</v>
          </cell>
          <cell r="G245">
            <v>17606000</v>
          </cell>
          <cell r="I245">
            <v>2873693000</v>
          </cell>
          <cell r="J245">
            <v>32498408000</v>
          </cell>
          <cell r="K245">
            <v>721441000</v>
          </cell>
        </row>
        <row r="246">
          <cell r="A246">
            <v>45285</v>
          </cell>
          <cell r="B246">
            <v>36811691000</v>
          </cell>
          <cell r="C246">
            <v>270177000</v>
          </cell>
          <cell r="D246">
            <v>2904000</v>
          </cell>
          <cell r="E246">
            <v>3103000</v>
          </cell>
          <cell r="G246">
            <v>204499000</v>
          </cell>
          <cell r="I246">
            <v>449639000</v>
          </cell>
          <cell r="J246">
            <v>63960203000</v>
          </cell>
          <cell r="K246">
            <v>1268361000</v>
          </cell>
        </row>
        <row r="247">
          <cell r="A247">
            <v>45286</v>
          </cell>
          <cell r="B247">
            <v>17065632000</v>
          </cell>
          <cell r="C247">
            <v>95716000</v>
          </cell>
          <cell r="D247">
            <v>2923000</v>
          </cell>
          <cell r="G247">
            <v>78605000</v>
          </cell>
          <cell r="I247">
            <v>8703374000</v>
          </cell>
          <cell r="J247">
            <v>110054929000</v>
          </cell>
          <cell r="K247">
            <v>64899000</v>
          </cell>
        </row>
        <row r="248">
          <cell r="A248">
            <v>45287</v>
          </cell>
          <cell r="B248">
            <v>18505065000</v>
          </cell>
          <cell r="C248">
            <v>13829000</v>
          </cell>
          <cell r="D248">
            <v>10318000</v>
          </cell>
          <cell r="E248">
            <v>1037000</v>
          </cell>
          <cell r="G248">
            <v>59605000</v>
          </cell>
          <cell r="I248">
            <v>233614000</v>
          </cell>
          <cell r="J248">
            <v>80735212000</v>
          </cell>
          <cell r="K248">
            <v>555238000</v>
          </cell>
        </row>
        <row r="249">
          <cell r="A249">
            <v>45288</v>
          </cell>
          <cell r="B249">
            <v>13647765000</v>
          </cell>
          <cell r="C249">
            <v>91855000</v>
          </cell>
          <cell r="D249">
            <v>15550000</v>
          </cell>
          <cell r="E249">
            <v>3141000</v>
          </cell>
          <cell r="G249">
            <v>126004000</v>
          </cell>
          <cell r="I249">
            <v>653971000</v>
          </cell>
          <cell r="J249">
            <v>46045356000</v>
          </cell>
          <cell r="K249">
            <v>1182956000</v>
          </cell>
        </row>
        <row r="250">
          <cell r="A250">
            <v>45289</v>
          </cell>
          <cell r="B250">
            <v>26048687000</v>
          </cell>
          <cell r="C250">
            <v>212873000</v>
          </cell>
          <cell r="D250">
            <v>5976000</v>
          </cell>
          <cell r="G250">
            <v>512141000</v>
          </cell>
          <cell r="I250">
            <v>4765241000</v>
          </cell>
          <cell r="J250">
            <v>8334158000</v>
          </cell>
          <cell r="K250">
            <v>229603000</v>
          </cell>
        </row>
        <row r="251">
          <cell r="A251">
            <v>45293</v>
          </cell>
          <cell r="B251">
            <v>12333862000</v>
          </cell>
          <cell r="C251">
            <v>52574000</v>
          </cell>
          <cell r="D251">
            <v>11223000</v>
          </cell>
          <cell r="E251">
            <v>18990000</v>
          </cell>
          <cell r="F251">
            <v>0</v>
          </cell>
          <cell r="G251">
            <v>617086000</v>
          </cell>
          <cell r="I251">
            <v>2461466000</v>
          </cell>
          <cell r="J251">
            <v>41293202000</v>
          </cell>
          <cell r="K251">
            <v>956181000</v>
          </cell>
          <cell r="M251">
            <v>1345000</v>
          </cell>
          <cell r="N251">
            <v>0</v>
          </cell>
        </row>
        <row r="252">
          <cell r="A252">
            <v>45294</v>
          </cell>
          <cell r="B252">
            <v>20028826000</v>
          </cell>
          <cell r="C252">
            <v>135763000</v>
          </cell>
          <cell r="D252">
            <v>11974000</v>
          </cell>
          <cell r="E252">
            <v>1065000</v>
          </cell>
          <cell r="F252">
            <v>0</v>
          </cell>
          <cell r="G252">
            <v>301793000</v>
          </cell>
          <cell r="I252">
            <v>350710000</v>
          </cell>
          <cell r="J252">
            <v>51289147000</v>
          </cell>
          <cell r="K252">
            <v>729031000</v>
          </cell>
          <cell r="M252">
            <v>0</v>
          </cell>
          <cell r="N252">
            <v>0</v>
          </cell>
        </row>
        <row r="253">
          <cell r="A253">
            <v>45295</v>
          </cell>
          <cell r="B253">
            <v>16655140000</v>
          </cell>
          <cell r="C253">
            <v>212504000</v>
          </cell>
          <cell r="D253">
            <v>95241000</v>
          </cell>
          <cell r="E253">
            <v>52689000</v>
          </cell>
          <cell r="F253">
            <v>0</v>
          </cell>
          <cell r="G253">
            <v>895129000</v>
          </cell>
          <cell r="I253">
            <v>17662224000</v>
          </cell>
          <cell r="J253">
            <v>123894952000</v>
          </cell>
          <cell r="K253">
            <v>2032743000</v>
          </cell>
          <cell r="M253">
            <v>0</v>
          </cell>
          <cell r="N253">
            <v>0</v>
          </cell>
        </row>
        <row r="254">
          <cell r="A254">
            <v>45296</v>
          </cell>
          <cell r="B254">
            <v>41916194000</v>
          </cell>
          <cell r="C254">
            <v>26010000</v>
          </cell>
          <cell r="D254">
            <v>54314000</v>
          </cell>
          <cell r="E254">
            <v>0</v>
          </cell>
          <cell r="F254">
            <v>0</v>
          </cell>
          <cell r="G254">
            <v>65757000</v>
          </cell>
          <cell r="I254">
            <v>118076000</v>
          </cell>
          <cell r="J254">
            <v>161862075000</v>
          </cell>
          <cell r="K254">
            <v>260336000</v>
          </cell>
          <cell r="M254">
            <v>0</v>
          </cell>
          <cell r="N254">
            <v>2448000</v>
          </cell>
        </row>
        <row r="255">
          <cell r="A255">
            <v>45299</v>
          </cell>
          <cell r="B255">
            <v>11771440360</v>
          </cell>
          <cell r="C255">
            <v>672901000</v>
          </cell>
          <cell r="D255">
            <v>19177000</v>
          </cell>
          <cell r="E255">
            <v>0</v>
          </cell>
          <cell r="F255">
            <v>0</v>
          </cell>
          <cell r="G255">
            <v>159363000</v>
          </cell>
          <cell r="I255">
            <v>16722937000</v>
          </cell>
          <cell r="J255">
            <v>122837619000</v>
          </cell>
          <cell r="K255">
            <v>408678000</v>
          </cell>
          <cell r="M255">
            <v>0</v>
          </cell>
          <cell r="N255">
            <v>0</v>
          </cell>
        </row>
        <row r="256">
          <cell r="A256">
            <v>45300</v>
          </cell>
          <cell r="B256">
            <v>336117000</v>
          </cell>
          <cell r="C256">
            <v>29629085000</v>
          </cell>
          <cell r="D256">
            <v>215033000</v>
          </cell>
          <cell r="E256">
            <v>1097000</v>
          </cell>
          <cell r="F256">
            <v>0</v>
          </cell>
          <cell r="G256">
            <v>37266000</v>
          </cell>
          <cell r="I256">
            <v>427847000</v>
          </cell>
          <cell r="J256">
            <v>211143629000</v>
          </cell>
          <cell r="K256">
            <v>232229000</v>
          </cell>
          <cell r="M256">
            <v>0</v>
          </cell>
          <cell r="N256">
            <v>0</v>
          </cell>
        </row>
        <row r="257">
          <cell r="A257">
            <v>45301</v>
          </cell>
          <cell r="B257">
            <v>787498000</v>
          </cell>
          <cell r="C257">
            <v>70146000</v>
          </cell>
          <cell r="D257">
            <v>193803000</v>
          </cell>
          <cell r="E257">
            <v>0</v>
          </cell>
          <cell r="F257">
            <v>0</v>
          </cell>
          <cell r="G257">
            <v>624065000</v>
          </cell>
          <cell r="I257">
            <v>5770767000</v>
          </cell>
          <cell r="J257">
            <v>212913539000</v>
          </cell>
          <cell r="K257">
            <v>574481000</v>
          </cell>
          <cell r="M257">
            <v>0</v>
          </cell>
          <cell r="N257">
            <v>0</v>
          </cell>
        </row>
        <row r="258">
          <cell r="A258">
            <v>45302</v>
          </cell>
          <cell r="B258">
            <v>10897888000</v>
          </cell>
          <cell r="C258">
            <v>168033000</v>
          </cell>
          <cell r="D258">
            <v>7677000</v>
          </cell>
          <cell r="E258">
            <v>149928000</v>
          </cell>
          <cell r="F258">
            <v>11426040000</v>
          </cell>
          <cell r="G258">
            <v>875540000</v>
          </cell>
          <cell r="I258">
            <v>377887000</v>
          </cell>
          <cell r="J258">
            <v>208458154000</v>
          </cell>
          <cell r="K258">
            <v>849597000</v>
          </cell>
          <cell r="M258">
            <v>0</v>
          </cell>
          <cell r="N258">
            <v>0</v>
          </cell>
        </row>
        <row r="259">
          <cell r="A259">
            <v>45303</v>
          </cell>
          <cell r="B259">
            <v>12362640000</v>
          </cell>
          <cell r="C259">
            <v>4343074000</v>
          </cell>
          <cell r="D259">
            <v>95351000</v>
          </cell>
          <cell r="E259">
            <v>0</v>
          </cell>
          <cell r="F259">
            <v>0</v>
          </cell>
          <cell r="G259">
            <v>146295000</v>
          </cell>
          <cell r="I259">
            <v>12688695000</v>
          </cell>
          <cell r="J259">
            <v>64849985000</v>
          </cell>
          <cell r="K259">
            <v>684869000</v>
          </cell>
          <cell r="M259">
            <v>0</v>
          </cell>
          <cell r="N259">
            <v>0</v>
          </cell>
        </row>
        <row r="260">
          <cell r="A260">
            <v>45306</v>
          </cell>
          <cell r="B260">
            <v>1604506000</v>
          </cell>
          <cell r="C260">
            <v>278954000</v>
          </cell>
          <cell r="D260">
            <v>169739000</v>
          </cell>
          <cell r="E260">
            <v>125104000</v>
          </cell>
          <cell r="F260">
            <v>0</v>
          </cell>
          <cell r="G260">
            <v>178266000</v>
          </cell>
          <cell r="I260">
            <v>201451000</v>
          </cell>
          <cell r="J260">
            <v>13337524000</v>
          </cell>
          <cell r="K260">
            <v>1223439000</v>
          </cell>
          <cell r="M260">
            <v>0</v>
          </cell>
          <cell r="N260">
            <v>0</v>
          </cell>
        </row>
        <row r="261">
          <cell r="A261">
            <v>45307</v>
          </cell>
          <cell r="B261">
            <v>4695346000</v>
          </cell>
          <cell r="C261">
            <v>693798000</v>
          </cell>
          <cell r="D261">
            <v>0</v>
          </cell>
          <cell r="E261">
            <v>1117000</v>
          </cell>
          <cell r="F261">
            <v>0</v>
          </cell>
          <cell r="G261">
            <v>64456000</v>
          </cell>
          <cell r="I261">
            <v>94629000</v>
          </cell>
          <cell r="J261">
            <v>3364386000</v>
          </cell>
          <cell r="K261">
            <v>97897000</v>
          </cell>
          <cell r="M261">
            <v>0</v>
          </cell>
          <cell r="N261">
            <v>0</v>
          </cell>
        </row>
        <row r="262">
          <cell r="A262">
            <v>45308</v>
          </cell>
          <cell r="B262">
            <v>32630253000</v>
          </cell>
          <cell r="C262">
            <v>16168000</v>
          </cell>
          <cell r="D262">
            <v>13952070000</v>
          </cell>
          <cell r="E262">
            <v>4464000</v>
          </cell>
          <cell r="F262">
            <v>0</v>
          </cell>
          <cell r="G262">
            <v>31696000</v>
          </cell>
          <cell r="I262">
            <v>27328000</v>
          </cell>
          <cell r="J262">
            <v>97394998000</v>
          </cell>
          <cell r="K262">
            <v>1775607000</v>
          </cell>
          <cell r="M262">
            <v>0</v>
          </cell>
          <cell r="N262">
            <v>0</v>
          </cell>
        </row>
        <row r="263">
          <cell r="A263">
            <v>45309</v>
          </cell>
          <cell r="B263">
            <v>8348284000</v>
          </cell>
          <cell r="C263">
            <v>26014000</v>
          </cell>
          <cell r="D263">
            <v>4642000</v>
          </cell>
          <cell r="E263">
            <v>0</v>
          </cell>
          <cell r="F263">
            <v>0</v>
          </cell>
          <cell r="G263">
            <v>13006000</v>
          </cell>
          <cell r="I263">
            <v>134253000</v>
          </cell>
          <cell r="J263">
            <v>17638516000</v>
          </cell>
          <cell r="K263">
            <v>109664000</v>
          </cell>
          <cell r="M263">
            <v>0</v>
          </cell>
          <cell r="N263">
            <v>0</v>
          </cell>
        </row>
        <row r="264">
          <cell r="A264">
            <v>45310</v>
          </cell>
          <cell r="B264">
            <v>1447494000</v>
          </cell>
          <cell r="C264">
            <v>304613000</v>
          </cell>
          <cell r="D264">
            <v>0</v>
          </cell>
          <cell r="E264">
            <v>0</v>
          </cell>
          <cell r="F264">
            <v>8208000000</v>
          </cell>
          <cell r="G264">
            <v>170037000</v>
          </cell>
          <cell r="I264">
            <v>465770000</v>
          </cell>
          <cell r="J264">
            <v>12874449000</v>
          </cell>
          <cell r="K264">
            <v>594767000</v>
          </cell>
          <cell r="M264">
            <v>0</v>
          </cell>
          <cell r="N264">
            <v>0</v>
          </cell>
        </row>
        <row r="265">
          <cell r="A265">
            <v>45313</v>
          </cell>
          <cell r="B265">
            <v>10911829000</v>
          </cell>
          <cell r="C265">
            <v>4064420000</v>
          </cell>
          <cell r="D265">
            <v>3120000</v>
          </cell>
          <cell r="E265">
            <v>0</v>
          </cell>
          <cell r="F265">
            <v>0</v>
          </cell>
          <cell r="G265">
            <v>141998000</v>
          </cell>
          <cell r="I265">
            <v>5922836000</v>
          </cell>
          <cell r="J265">
            <v>3874688000</v>
          </cell>
          <cell r="K265">
            <v>262211000</v>
          </cell>
          <cell r="M265">
            <v>0</v>
          </cell>
          <cell r="N265">
            <v>0</v>
          </cell>
        </row>
        <row r="266">
          <cell r="A266">
            <v>45314</v>
          </cell>
          <cell r="B266">
            <v>82316282000</v>
          </cell>
          <cell r="C266">
            <v>383988000</v>
          </cell>
          <cell r="D266">
            <v>10920000</v>
          </cell>
          <cell r="E266">
            <v>0</v>
          </cell>
          <cell r="F266">
            <v>0</v>
          </cell>
          <cell r="G266">
            <v>200098000</v>
          </cell>
          <cell r="I266">
            <v>271036000</v>
          </cell>
          <cell r="J266">
            <v>17721578000</v>
          </cell>
          <cell r="K266">
            <v>387925000</v>
          </cell>
          <cell r="M266">
            <v>0</v>
          </cell>
          <cell r="N266">
            <v>0</v>
          </cell>
        </row>
        <row r="267">
          <cell r="A267">
            <v>45315</v>
          </cell>
          <cell r="B267">
            <v>4355331000</v>
          </cell>
          <cell r="C267">
            <v>83493000</v>
          </cell>
          <cell r="D267">
            <v>777000</v>
          </cell>
          <cell r="E267">
            <v>0</v>
          </cell>
          <cell r="F267">
            <v>0</v>
          </cell>
          <cell r="G267">
            <v>202958000</v>
          </cell>
          <cell r="I267">
            <v>1248683000</v>
          </cell>
          <cell r="J267">
            <v>8338422000</v>
          </cell>
          <cell r="K267">
            <v>535978000</v>
          </cell>
          <cell r="M267">
            <v>0</v>
          </cell>
          <cell r="N267">
            <v>0</v>
          </cell>
        </row>
        <row r="268">
          <cell r="A268">
            <v>45316</v>
          </cell>
          <cell r="B268">
            <v>4502985000</v>
          </cell>
          <cell r="C268">
            <v>109182000</v>
          </cell>
          <cell r="D268">
            <v>332374000</v>
          </cell>
          <cell r="E268">
            <v>0</v>
          </cell>
          <cell r="F268">
            <v>0</v>
          </cell>
          <cell r="G268">
            <v>26146000</v>
          </cell>
          <cell r="I268">
            <v>277311000</v>
          </cell>
          <cell r="J268">
            <v>30107220000</v>
          </cell>
          <cell r="K268">
            <v>147070000</v>
          </cell>
          <cell r="M268">
            <v>0</v>
          </cell>
          <cell r="N268">
            <v>0</v>
          </cell>
        </row>
        <row r="269">
          <cell r="A269">
            <v>45317</v>
          </cell>
          <cell r="B269">
            <v>400054000</v>
          </cell>
          <cell r="C269">
            <v>3915789000</v>
          </cell>
          <cell r="D269">
            <v>3121000</v>
          </cell>
          <cell r="E269">
            <v>0</v>
          </cell>
          <cell r="F269">
            <v>5016000000</v>
          </cell>
          <cell r="G269">
            <v>344093000</v>
          </cell>
          <cell r="I269">
            <v>358651000</v>
          </cell>
          <cell r="J269">
            <v>7711886000</v>
          </cell>
          <cell r="K269">
            <v>1350849000</v>
          </cell>
          <cell r="M269">
            <v>7025000</v>
          </cell>
          <cell r="N269">
            <v>0</v>
          </cell>
        </row>
        <row r="270">
          <cell r="A270">
            <v>45320</v>
          </cell>
          <cell r="B270">
            <v>336695000</v>
          </cell>
          <cell r="C270">
            <v>301559000</v>
          </cell>
          <cell r="D270">
            <v>782000</v>
          </cell>
          <cell r="E270">
            <v>0</v>
          </cell>
          <cell r="F270">
            <v>0</v>
          </cell>
          <cell r="G270">
            <v>368059000</v>
          </cell>
          <cell r="I270">
            <v>977846000</v>
          </cell>
          <cell r="J270">
            <v>6454338000</v>
          </cell>
          <cell r="K270">
            <v>191980000</v>
          </cell>
          <cell r="M270">
            <v>0</v>
          </cell>
          <cell r="N270">
            <v>0</v>
          </cell>
        </row>
        <row r="271">
          <cell r="A271">
            <v>45321</v>
          </cell>
          <cell r="B271">
            <v>3355315000</v>
          </cell>
          <cell r="C271">
            <v>155873000</v>
          </cell>
          <cell r="D271">
            <v>7785000</v>
          </cell>
          <cell r="E271">
            <v>113900000</v>
          </cell>
          <cell r="F271">
            <v>3883480000</v>
          </cell>
          <cell r="G271">
            <v>432651000</v>
          </cell>
          <cell r="I271">
            <v>286339000</v>
          </cell>
          <cell r="J271">
            <v>30609806000</v>
          </cell>
          <cell r="K271">
            <v>88846000</v>
          </cell>
          <cell r="M271">
            <v>0</v>
          </cell>
          <cell r="N271">
            <v>0</v>
          </cell>
        </row>
        <row r="272">
          <cell r="A272">
            <v>45322</v>
          </cell>
          <cell r="B272">
            <v>14241861000</v>
          </cell>
          <cell r="C272">
            <v>480352000</v>
          </cell>
          <cell r="D272">
            <v>264752000</v>
          </cell>
          <cell r="E272">
            <v>0</v>
          </cell>
          <cell r="F272">
            <v>0</v>
          </cell>
          <cell r="G272">
            <v>780420000</v>
          </cell>
          <cell r="I272">
            <v>4648587000</v>
          </cell>
          <cell r="J272">
            <v>4445820000</v>
          </cell>
          <cell r="K272">
            <v>589718000</v>
          </cell>
          <cell r="M272">
            <v>0</v>
          </cell>
          <cell r="N272">
            <v>0</v>
          </cell>
        </row>
        <row r="273">
          <cell r="A273">
            <v>45323</v>
          </cell>
          <cell r="B273">
            <v>37232047000</v>
          </cell>
          <cell r="C273">
            <v>23979000</v>
          </cell>
          <cell r="D273">
            <v>1548000</v>
          </cell>
          <cell r="E273">
            <v>0</v>
          </cell>
          <cell r="G273">
            <v>50618000</v>
          </cell>
          <cell r="I273">
            <v>1440790000</v>
          </cell>
          <cell r="J273">
            <v>36250564000</v>
          </cell>
          <cell r="K273">
            <v>674603000</v>
          </cell>
          <cell r="M273">
            <v>0</v>
          </cell>
        </row>
        <row r="274">
          <cell r="A274">
            <v>45324</v>
          </cell>
          <cell r="B274">
            <v>32426773000</v>
          </cell>
          <cell r="C274">
            <v>219633000</v>
          </cell>
          <cell r="D274">
            <v>773000</v>
          </cell>
          <cell r="E274">
            <v>0</v>
          </cell>
          <cell r="G274">
            <v>763914000</v>
          </cell>
          <cell r="I274">
            <v>2128218000</v>
          </cell>
          <cell r="J274">
            <v>87805000</v>
          </cell>
          <cell r="K274">
            <v>968435000</v>
          </cell>
          <cell r="M274">
            <v>0</v>
          </cell>
        </row>
        <row r="275">
          <cell r="A275">
            <v>45327</v>
          </cell>
          <cell r="B275">
            <v>59912862000</v>
          </cell>
          <cell r="C275">
            <v>773911000</v>
          </cell>
          <cell r="D275">
            <v>807000</v>
          </cell>
          <cell r="E275">
            <v>3405000</v>
          </cell>
          <cell r="G275">
            <v>421566000</v>
          </cell>
          <cell r="I275">
            <v>1984662000</v>
          </cell>
          <cell r="J275">
            <v>40714390000</v>
          </cell>
          <cell r="K275">
            <v>392458000</v>
          </cell>
          <cell r="M275">
            <v>0</v>
          </cell>
        </row>
        <row r="276">
          <cell r="A276">
            <v>45328</v>
          </cell>
          <cell r="B276">
            <v>4236539000</v>
          </cell>
          <cell r="C276">
            <v>350426000</v>
          </cell>
          <cell r="D276">
            <v>0</v>
          </cell>
          <cell r="E276">
            <v>0</v>
          </cell>
          <cell r="G276">
            <v>497971000</v>
          </cell>
          <cell r="I276">
            <v>7811296000</v>
          </cell>
          <cell r="J276">
            <v>14627567000</v>
          </cell>
          <cell r="K276">
            <v>238805000</v>
          </cell>
          <cell r="M276">
            <v>21300000</v>
          </cell>
        </row>
        <row r="277">
          <cell r="A277">
            <v>45329</v>
          </cell>
          <cell r="B277">
            <v>10501760000</v>
          </cell>
          <cell r="C277">
            <v>54502000</v>
          </cell>
          <cell r="D277">
            <v>19889000</v>
          </cell>
          <cell r="E277">
            <v>4644000</v>
          </cell>
          <cell r="G277">
            <v>108541000</v>
          </cell>
          <cell r="I277">
            <v>2868922000</v>
          </cell>
          <cell r="J277">
            <v>21138272000</v>
          </cell>
          <cell r="K277">
            <v>1894578000</v>
          </cell>
          <cell r="M277">
            <v>0</v>
          </cell>
        </row>
        <row r="278">
          <cell r="A278">
            <v>45337</v>
          </cell>
          <cell r="B278">
            <v>22387688000</v>
          </cell>
          <cell r="C278">
            <v>260796000</v>
          </cell>
          <cell r="D278">
            <v>354905000</v>
          </cell>
          <cell r="E278">
            <v>41343000</v>
          </cell>
          <cell r="G278">
            <v>905728000</v>
          </cell>
          <cell r="I278">
            <v>9960485000</v>
          </cell>
          <cell r="J278">
            <v>64485398000</v>
          </cell>
          <cell r="K278">
            <v>535233000</v>
          </cell>
          <cell r="M278">
            <v>0</v>
          </cell>
        </row>
        <row r="279">
          <cell r="A279">
            <v>45338</v>
          </cell>
          <cell r="B279">
            <v>16040721000</v>
          </cell>
          <cell r="C279">
            <v>821575000</v>
          </cell>
          <cell r="D279">
            <v>20849000</v>
          </cell>
          <cell r="E279">
            <v>0</v>
          </cell>
          <cell r="G279">
            <v>320216000</v>
          </cell>
          <cell r="I279">
            <v>5655407000</v>
          </cell>
          <cell r="J279">
            <v>100158316000</v>
          </cell>
          <cell r="K279">
            <v>715233000</v>
          </cell>
          <cell r="M279">
            <v>0</v>
          </cell>
        </row>
        <row r="280">
          <cell r="A280">
            <v>45341</v>
          </cell>
          <cell r="B280">
            <v>54497214000</v>
          </cell>
          <cell r="C280">
            <v>2255000</v>
          </cell>
          <cell r="D280">
            <v>412450000</v>
          </cell>
          <cell r="E280">
            <v>23450000</v>
          </cell>
          <cell r="G280">
            <v>567053000</v>
          </cell>
          <cell r="I280">
            <v>8472325000</v>
          </cell>
          <cell r="J280">
            <v>50017841000</v>
          </cell>
          <cell r="K280">
            <v>681819000</v>
          </cell>
          <cell r="M280">
            <v>0</v>
          </cell>
        </row>
        <row r="281">
          <cell r="A281">
            <v>45342</v>
          </cell>
          <cell r="B281">
            <v>39015555000</v>
          </cell>
          <cell r="C281">
            <v>21389000</v>
          </cell>
          <cell r="D281">
            <v>53796000</v>
          </cell>
          <cell r="E281">
            <v>1183000</v>
          </cell>
          <cell r="G281">
            <v>32170000</v>
          </cell>
          <cell r="I281">
            <v>30615000</v>
          </cell>
          <cell r="J281">
            <v>15169371000</v>
          </cell>
          <cell r="K281">
            <v>64409000</v>
          </cell>
          <cell r="M281">
            <v>0</v>
          </cell>
        </row>
        <row r="282">
          <cell r="A282">
            <v>45343</v>
          </cell>
          <cell r="B282">
            <v>33447235000</v>
          </cell>
          <cell r="C282">
            <v>226421000</v>
          </cell>
          <cell r="D282">
            <v>85993000</v>
          </cell>
          <cell r="E282">
            <v>5938000</v>
          </cell>
          <cell r="G282">
            <v>629977000</v>
          </cell>
          <cell r="I282">
            <v>1999705000</v>
          </cell>
          <cell r="J282">
            <v>36198200000</v>
          </cell>
          <cell r="K282">
            <v>334213000</v>
          </cell>
          <cell r="M282">
            <v>0</v>
          </cell>
        </row>
        <row r="283">
          <cell r="A283">
            <v>45344</v>
          </cell>
          <cell r="B283">
            <v>34713952000</v>
          </cell>
          <cell r="C283">
            <v>20193000</v>
          </cell>
          <cell r="D283">
            <v>66693000</v>
          </cell>
          <cell r="E283">
            <v>7124000</v>
          </cell>
          <cell r="G283">
            <v>53429000</v>
          </cell>
          <cell r="I283">
            <v>3148392000</v>
          </cell>
          <cell r="J283">
            <v>24723683000</v>
          </cell>
          <cell r="K283">
            <v>973360000</v>
          </cell>
          <cell r="M283">
            <v>0</v>
          </cell>
        </row>
        <row r="284">
          <cell r="A284">
            <v>45345</v>
          </cell>
          <cell r="B284">
            <v>128076238000</v>
          </cell>
          <cell r="C284">
            <v>984328000</v>
          </cell>
          <cell r="D284">
            <v>275571000</v>
          </cell>
          <cell r="E284">
            <v>59200000</v>
          </cell>
          <cell r="G284">
            <v>744228000</v>
          </cell>
          <cell r="I284">
            <v>17835523000</v>
          </cell>
          <cell r="J284">
            <v>77319579000</v>
          </cell>
          <cell r="K284">
            <v>1750554000</v>
          </cell>
          <cell r="M284">
            <v>0</v>
          </cell>
        </row>
        <row r="285">
          <cell r="A285">
            <v>45348</v>
          </cell>
          <cell r="B285">
            <v>1850531000</v>
          </cell>
          <cell r="C285">
            <v>259864000</v>
          </cell>
          <cell r="D285">
            <v>261597000</v>
          </cell>
          <cell r="E285">
            <v>9393000</v>
          </cell>
          <cell r="G285">
            <v>221840000</v>
          </cell>
          <cell r="I285">
            <v>4061412000</v>
          </cell>
          <cell r="J285">
            <v>26861145000</v>
          </cell>
          <cell r="K285">
            <v>3161872000</v>
          </cell>
          <cell r="M285">
            <v>0</v>
          </cell>
        </row>
        <row r="286">
          <cell r="A286">
            <v>45349</v>
          </cell>
          <cell r="B286">
            <v>171937617000</v>
          </cell>
          <cell r="C286">
            <v>326724000</v>
          </cell>
          <cell r="D286">
            <v>20489000</v>
          </cell>
          <cell r="E286">
            <v>0</v>
          </cell>
          <cell r="G286">
            <v>758876000</v>
          </cell>
          <cell r="I286">
            <v>19784213000</v>
          </cell>
          <cell r="J286">
            <v>43712648000</v>
          </cell>
          <cell r="K286">
            <v>2471397000</v>
          </cell>
          <cell r="M286">
            <v>0</v>
          </cell>
        </row>
        <row r="287">
          <cell r="A287">
            <v>45350</v>
          </cell>
          <cell r="B287">
            <v>95953680000</v>
          </cell>
          <cell r="C287">
            <v>241860000</v>
          </cell>
          <cell r="D287">
            <v>331939000</v>
          </cell>
          <cell r="E287">
            <v>1190000</v>
          </cell>
          <cell r="G287">
            <v>223346000</v>
          </cell>
          <cell r="I287">
            <v>11149584000</v>
          </cell>
          <cell r="J287">
            <v>25955225000</v>
          </cell>
          <cell r="K287">
            <v>3164688000</v>
          </cell>
          <cell r="M287">
            <v>0</v>
          </cell>
        </row>
        <row r="288">
          <cell r="A288">
            <v>45351</v>
          </cell>
          <cell r="B288">
            <v>152364360000</v>
          </cell>
          <cell r="C288">
            <v>612096000</v>
          </cell>
          <cell r="D288">
            <v>10001000</v>
          </cell>
          <cell r="E288">
            <v>51704000</v>
          </cell>
          <cell r="G288">
            <v>652173000</v>
          </cell>
          <cell r="I288">
            <v>5477945000</v>
          </cell>
          <cell r="J288">
            <v>68063445000</v>
          </cell>
          <cell r="K288">
            <v>1634817000</v>
          </cell>
          <cell r="M288">
            <v>14990000</v>
          </cell>
        </row>
        <row r="289">
          <cell r="A289">
            <v>45352</v>
          </cell>
          <cell r="B289">
            <v>20120695000</v>
          </cell>
          <cell r="C289">
            <v>619648000</v>
          </cell>
          <cell r="D289">
            <v>176094000</v>
          </cell>
          <cell r="E289">
            <v>47760000</v>
          </cell>
          <cell r="F289">
            <v>0</v>
          </cell>
          <cell r="G289">
            <v>342776000</v>
          </cell>
          <cell r="H289">
            <v>0</v>
          </cell>
          <cell r="I289">
            <v>4237421000</v>
          </cell>
          <cell r="J289">
            <v>66544038000</v>
          </cell>
          <cell r="K289">
            <v>1746942000</v>
          </cell>
          <cell r="M289">
            <v>0</v>
          </cell>
        </row>
        <row r="290">
          <cell r="A290">
            <v>45355</v>
          </cell>
          <cell r="B290">
            <v>80190584000</v>
          </cell>
          <cell r="C290">
            <v>759339000</v>
          </cell>
          <cell r="D290">
            <v>147437000</v>
          </cell>
          <cell r="E290">
            <v>1203000</v>
          </cell>
          <cell r="F290">
            <v>0</v>
          </cell>
          <cell r="G290">
            <v>190455000</v>
          </cell>
          <cell r="H290">
            <v>0</v>
          </cell>
          <cell r="I290">
            <v>1193841000</v>
          </cell>
          <cell r="J290">
            <v>3565322000</v>
          </cell>
          <cell r="K290">
            <v>1679007000</v>
          </cell>
          <cell r="M290">
            <v>0</v>
          </cell>
        </row>
        <row r="291">
          <cell r="A291">
            <v>45356</v>
          </cell>
          <cell r="B291">
            <v>4126408000</v>
          </cell>
          <cell r="C291">
            <v>627630000</v>
          </cell>
          <cell r="D291">
            <v>265801000</v>
          </cell>
          <cell r="E291">
            <v>53943000</v>
          </cell>
          <cell r="F291">
            <v>0</v>
          </cell>
          <cell r="G291">
            <v>68711000</v>
          </cell>
          <cell r="H291">
            <v>0</v>
          </cell>
          <cell r="I291">
            <v>6314111000</v>
          </cell>
          <cell r="J291">
            <v>66556006000</v>
          </cell>
          <cell r="K291">
            <v>1114206000</v>
          </cell>
          <cell r="M291">
            <v>0</v>
          </cell>
        </row>
        <row r="292">
          <cell r="A292">
            <v>45357</v>
          </cell>
          <cell r="B292">
            <v>26591979000</v>
          </cell>
          <cell r="C292">
            <v>463857000</v>
          </cell>
          <cell r="D292">
            <v>22070054000</v>
          </cell>
          <cell r="E292">
            <v>1210000</v>
          </cell>
          <cell r="F292">
            <v>0</v>
          </cell>
          <cell r="G292">
            <v>70609000</v>
          </cell>
          <cell r="H292">
            <v>0</v>
          </cell>
          <cell r="I292">
            <v>4828882000</v>
          </cell>
          <cell r="J292">
            <v>45266536000</v>
          </cell>
          <cell r="K292">
            <v>741638000</v>
          </cell>
          <cell r="M292">
            <v>0</v>
          </cell>
        </row>
        <row r="293">
          <cell r="A293">
            <v>45358</v>
          </cell>
          <cell r="B293">
            <v>76427231000</v>
          </cell>
          <cell r="C293">
            <v>764023000</v>
          </cell>
          <cell r="D293">
            <v>151464000</v>
          </cell>
          <cell r="E293">
            <v>1210000</v>
          </cell>
          <cell r="F293">
            <v>0</v>
          </cell>
          <cell r="G293">
            <v>289504000</v>
          </cell>
          <cell r="H293">
            <v>0</v>
          </cell>
          <cell r="I293">
            <v>5608053000</v>
          </cell>
          <cell r="J293">
            <v>24666322000</v>
          </cell>
          <cell r="K293">
            <v>3188496000</v>
          </cell>
          <cell r="M293">
            <v>0</v>
          </cell>
        </row>
        <row r="294">
          <cell r="A294">
            <v>45359</v>
          </cell>
          <cell r="B294">
            <v>158568658000</v>
          </cell>
          <cell r="C294">
            <v>8318147000</v>
          </cell>
          <cell r="D294">
            <v>346550000</v>
          </cell>
          <cell r="E294">
            <v>0</v>
          </cell>
          <cell r="F294">
            <v>4187100000</v>
          </cell>
          <cell r="G294">
            <v>396616000</v>
          </cell>
          <cell r="H294">
            <v>0</v>
          </cell>
          <cell r="I294">
            <v>9989664000</v>
          </cell>
          <cell r="J294">
            <v>29375370000</v>
          </cell>
          <cell r="K294">
            <v>3105139000</v>
          </cell>
          <cell r="M294">
            <v>0</v>
          </cell>
        </row>
        <row r="295">
          <cell r="A295">
            <v>45362</v>
          </cell>
          <cell r="B295">
            <v>64514054000</v>
          </cell>
          <cell r="C295">
            <v>207510000</v>
          </cell>
          <cell r="D295">
            <v>176400000</v>
          </cell>
          <cell r="E295">
            <v>0</v>
          </cell>
          <cell r="F295">
            <v>0</v>
          </cell>
          <cell r="G295">
            <v>677431000</v>
          </cell>
          <cell r="H295">
            <v>0</v>
          </cell>
          <cell r="I295">
            <v>20019532000</v>
          </cell>
          <cell r="J295">
            <v>26781967000</v>
          </cell>
          <cell r="K295">
            <v>2466193000</v>
          </cell>
          <cell r="M295">
            <v>0</v>
          </cell>
        </row>
        <row r="296">
          <cell r="A296">
            <v>45363</v>
          </cell>
          <cell r="B296">
            <v>90955373000</v>
          </cell>
          <cell r="C296">
            <v>219469000</v>
          </cell>
          <cell r="D296">
            <v>31780000</v>
          </cell>
          <cell r="E296">
            <v>1167000</v>
          </cell>
          <cell r="F296">
            <v>0</v>
          </cell>
          <cell r="G296">
            <v>227246000</v>
          </cell>
          <cell r="H296">
            <v>0</v>
          </cell>
          <cell r="I296">
            <v>11286126000</v>
          </cell>
          <cell r="J296">
            <v>1781333000</v>
          </cell>
          <cell r="K296">
            <v>1982825000</v>
          </cell>
          <cell r="M296">
            <v>0</v>
          </cell>
        </row>
        <row r="297">
          <cell r="A297">
            <v>45364</v>
          </cell>
          <cell r="B297">
            <v>6441599000</v>
          </cell>
          <cell r="C297">
            <v>779178000</v>
          </cell>
          <cell r="D297">
            <v>575273000</v>
          </cell>
          <cell r="E297">
            <v>7018000</v>
          </cell>
          <cell r="F297">
            <v>0</v>
          </cell>
          <cell r="G297">
            <v>109459000</v>
          </cell>
          <cell r="H297">
            <v>0</v>
          </cell>
          <cell r="I297">
            <v>895844000</v>
          </cell>
          <cell r="J297">
            <v>32575245000</v>
          </cell>
          <cell r="K297">
            <v>1435196000</v>
          </cell>
          <cell r="M297">
            <v>14820000</v>
          </cell>
        </row>
        <row r="298">
          <cell r="A298">
            <v>45365</v>
          </cell>
          <cell r="B298">
            <v>1526863000</v>
          </cell>
          <cell r="C298">
            <v>207919000</v>
          </cell>
          <cell r="D298">
            <v>157542000</v>
          </cell>
          <cell r="E298">
            <v>36714000</v>
          </cell>
          <cell r="F298">
            <v>0</v>
          </cell>
          <cell r="G298">
            <v>416206000</v>
          </cell>
          <cell r="H298">
            <v>0</v>
          </cell>
          <cell r="I298">
            <v>1498282000</v>
          </cell>
          <cell r="J298">
            <v>8692829000</v>
          </cell>
          <cell r="K298">
            <v>863860000</v>
          </cell>
          <cell r="M298">
            <v>0</v>
          </cell>
        </row>
        <row r="299">
          <cell r="A299">
            <v>45366</v>
          </cell>
          <cell r="B299">
            <v>1144496000</v>
          </cell>
          <cell r="C299">
            <v>801327000</v>
          </cell>
          <cell r="D299">
            <v>52078000</v>
          </cell>
          <cell r="E299">
            <v>0</v>
          </cell>
          <cell r="F299">
            <v>0</v>
          </cell>
          <cell r="G299">
            <v>247624000</v>
          </cell>
          <cell r="H299">
            <v>0</v>
          </cell>
          <cell r="I299">
            <v>24729575000</v>
          </cell>
          <cell r="J299">
            <v>18612959000</v>
          </cell>
          <cell r="K299">
            <v>1615175000</v>
          </cell>
          <cell r="M299">
            <v>0</v>
          </cell>
        </row>
        <row r="300">
          <cell r="A300">
            <v>45369</v>
          </cell>
          <cell r="B300">
            <v>37679162000</v>
          </cell>
          <cell r="C300">
            <v>848232000</v>
          </cell>
          <cell r="D300">
            <v>424198000</v>
          </cell>
          <cell r="E300">
            <v>118776000</v>
          </cell>
          <cell r="F300">
            <v>0</v>
          </cell>
          <cell r="G300">
            <v>1364984000</v>
          </cell>
          <cell r="H300">
            <v>0</v>
          </cell>
          <cell r="I300">
            <v>23742249000</v>
          </cell>
          <cell r="J300">
            <v>90114488000</v>
          </cell>
          <cell r="K300">
            <v>3918391000</v>
          </cell>
          <cell r="M300">
            <v>0</v>
          </cell>
        </row>
        <row r="301">
          <cell r="A301">
            <v>45370</v>
          </cell>
          <cell r="B301">
            <v>81768382000</v>
          </cell>
          <cell r="C301">
            <v>164288000</v>
          </cell>
          <cell r="D301">
            <v>19439000</v>
          </cell>
          <cell r="E301">
            <v>1149000</v>
          </cell>
          <cell r="F301">
            <v>0</v>
          </cell>
          <cell r="G301">
            <v>74480000</v>
          </cell>
          <cell r="H301">
            <v>0</v>
          </cell>
          <cell r="I301">
            <v>3395595000</v>
          </cell>
          <cell r="J301">
            <v>48512011000</v>
          </cell>
          <cell r="K301">
            <v>1113825000</v>
          </cell>
          <cell r="M301">
            <v>0</v>
          </cell>
        </row>
        <row r="302">
          <cell r="A302">
            <v>45371</v>
          </cell>
          <cell r="B302">
            <v>16700941000</v>
          </cell>
          <cell r="C302">
            <v>737015000</v>
          </cell>
          <cell r="D302">
            <v>587389000</v>
          </cell>
          <cell r="E302">
            <v>1184000</v>
          </cell>
          <cell r="F302">
            <v>0</v>
          </cell>
          <cell r="G302">
            <v>21602106000</v>
          </cell>
          <cell r="H302">
            <v>0</v>
          </cell>
          <cell r="I302">
            <v>3341510000</v>
          </cell>
          <cell r="J302">
            <v>106796091000</v>
          </cell>
          <cell r="K302">
            <v>2591263000</v>
          </cell>
          <cell r="M302">
            <v>11167500000</v>
          </cell>
        </row>
        <row r="303">
          <cell r="A303">
            <v>45372</v>
          </cell>
          <cell r="B303">
            <v>11399931000</v>
          </cell>
          <cell r="C303">
            <v>96352000</v>
          </cell>
          <cell r="D303">
            <v>307398000</v>
          </cell>
          <cell r="E303">
            <v>556135000</v>
          </cell>
          <cell r="F303">
            <v>0</v>
          </cell>
          <cell r="G303">
            <v>441252000</v>
          </cell>
          <cell r="H303">
            <v>0</v>
          </cell>
          <cell r="I303">
            <v>12897658000</v>
          </cell>
          <cell r="J303">
            <v>4553502000</v>
          </cell>
          <cell r="K303">
            <v>1197553000</v>
          </cell>
          <cell r="M303">
            <v>0</v>
          </cell>
        </row>
        <row r="304">
          <cell r="A304">
            <v>45373</v>
          </cell>
          <cell r="B304">
            <v>8450096000</v>
          </cell>
          <cell r="C304">
            <v>454316000</v>
          </cell>
          <cell r="D304">
            <v>514422000</v>
          </cell>
          <cell r="E304">
            <v>452404000</v>
          </cell>
          <cell r="F304">
            <v>0</v>
          </cell>
          <cell r="G304">
            <v>243047000</v>
          </cell>
          <cell r="H304">
            <v>0</v>
          </cell>
          <cell r="I304">
            <v>12257202000</v>
          </cell>
          <cell r="J304">
            <v>47001997000</v>
          </cell>
          <cell r="K304">
            <v>1316826000</v>
          </cell>
          <cell r="M304">
            <v>0</v>
          </cell>
        </row>
        <row r="305">
          <cell r="A305">
            <v>45376</v>
          </cell>
          <cell r="B305">
            <v>89407429000</v>
          </cell>
          <cell r="C305">
            <v>877725000</v>
          </cell>
          <cell r="D305">
            <v>387844000</v>
          </cell>
          <cell r="E305">
            <v>455238000</v>
          </cell>
          <cell r="F305">
            <v>0</v>
          </cell>
          <cell r="G305">
            <v>19642350200</v>
          </cell>
          <cell r="H305">
            <v>0</v>
          </cell>
          <cell r="I305">
            <v>14111868000</v>
          </cell>
          <cell r="J305">
            <v>7235809000</v>
          </cell>
          <cell r="K305">
            <v>816935000</v>
          </cell>
          <cell r="M305">
            <v>0</v>
          </cell>
        </row>
        <row r="306">
          <cell r="A306">
            <v>45377</v>
          </cell>
          <cell r="B306">
            <v>95086620000</v>
          </cell>
          <cell r="C306">
            <v>429931000</v>
          </cell>
          <cell r="D306">
            <v>118472000</v>
          </cell>
          <cell r="E306">
            <v>438593000</v>
          </cell>
          <cell r="F306">
            <v>0</v>
          </cell>
          <cell r="G306">
            <v>165222000</v>
          </cell>
          <cell r="H306">
            <v>0</v>
          </cell>
          <cell r="I306">
            <v>4169306000</v>
          </cell>
          <cell r="J306">
            <v>36662778000</v>
          </cell>
          <cell r="K306">
            <v>692704000</v>
          </cell>
          <cell r="M306">
            <v>0</v>
          </cell>
        </row>
        <row r="307">
          <cell r="A307">
            <v>45378</v>
          </cell>
          <cell r="B307">
            <v>17987892000</v>
          </cell>
          <cell r="C307">
            <v>142699000</v>
          </cell>
          <cell r="D307">
            <v>486741000</v>
          </cell>
          <cell r="E307">
            <v>0</v>
          </cell>
          <cell r="F307">
            <v>384000000</v>
          </cell>
          <cell r="G307">
            <v>15845997000</v>
          </cell>
          <cell r="H307">
            <v>0</v>
          </cell>
          <cell r="I307">
            <v>12221139000</v>
          </cell>
          <cell r="J307">
            <v>60038705000</v>
          </cell>
          <cell r="K307">
            <v>433166000</v>
          </cell>
          <cell r="M307">
            <v>0</v>
          </cell>
        </row>
        <row r="308">
          <cell r="A308">
            <v>45379</v>
          </cell>
          <cell r="B308">
            <v>69277688000</v>
          </cell>
          <cell r="C308">
            <v>240676000</v>
          </cell>
          <cell r="D308">
            <v>536384000</v>
          </cell>
          <cell r="E308">
            <v>3682000</v>
          </cell>
          <cell r="F308">
            <v>0</v>
          </cell>
          <cell r="G308">
            <v>473159000</v>
          </cell>
          <cell r="H308">
            <v>0</v>
          </cell>
          <cell r="I308">
            <v>17007040000</v>
          </cell>
          <cell r="J308">
            <v>11595922000</v>
          </cell>
          <cell r="K308">
            <v>683850000</v>
          </cell>
          <cell r="M308">
            <v>0</v>
          </cell>
        </row>
        <row r="309">
          <cell r="A309">
            <v>45380</v>
          </cell>
          <cell r="B309">
            <v>42516875000</v>
          </cell>
          <cell r="C309">
            <v>69330000</v>
          </cell>
          <cell r="D309">
            <v>264003000</v>
          </cell>
          <cell r="E309">
            <v>0</v>
          </cell>
          <cell r="F309">
            <v>0</v>
          </cell>
          <cell r="G309">
            <v>121508000</v>
          </cell>
          <cell r="H309">
            <v>0</v>
          </cell>
          <cell r="I309">
            <v>3712444000</v>
          </cell>
          <cell r="J309">
            <v>17768898000</v>
          </cell>
          <cell r="K309">
            <v>2732559000</v>
          </cell>
          <cell r="M309">
            <v>0</v>
          </cell>
        </row>
        <row r="310">
          <cell r="A310">
            <v>45383</v>
          </cell>
          <cell r="B310">
            <v>34556130000</v>
          </cell>
          <cell r="C310">
            <v>894759000</v>
          </cell>
          <cell r="D310">
            <v>265043000</v>
          </cell>
          <cell r="E310">
            <v>2464000</v>
          </cell>
          <cell r="F310">
            <v>0</v>
          </cell>
          <cell r="G310">
            <v>415341000</v>
          </cell>
          <cell r="H310">
            <v>3042975000</v>
          </cell>
          <cell r="I310">
            <v>8693312000</v>
          </cell>
          <cell r="J310">
            <v>60302312000</v>
          </cell>
          <cell r="K310">
            <v>3270427000</v>
          </cell>
          <cell r="L310">
            <v>0</v>
          </cell>
          <cell r="M310">
            <v>0</v>
          </cell>
          <cell r="N310">
            <v>0</v>
          </cell>
        </row>
        <row r="311">
          <cell r="A311">
            <v>45384</v>
          </cell>
          <cell r="B311">
            <v>60654379000</v>
          </cell>
          <cell r="C311">
            <v>704103000</v>
          </cell>
          <cell r="D311">
            <v>522948000</v>
          </cell>
          <cell r="E311">
            <v>1221000</v>
          </cell>
          <cell r="F311">
            <v>0</v>
          </cell>
          <cell r="G311">
            <v>493178000</v>
          </cell>
          <cell r="H311">
            <v>3212711000</v>
          </cell>
          <cell r="I311">
            <v>16784812000</v>
          </cell>
          <cell r="J311">
            <v>32535023000</v>
          </cell>
          <cell r="K311">
            <v>1279067000</v>
          </cell>
          <cell r="L311">
            <v>0</v>
          </cell>
          <cell r="M311">
            <v>0</v>
          </cell>
          <cell r="N311">
            <v>0</v>
          </cell>
        </row>
        <row r="312">
          <cell r="A312">
            <v>45385</v>
          </cell>
          <cell r="B312">
            <v>117095907000</v>
          </cell>
          <cell r="C312">
            <v>466144000</v>
          </cell>
          <cell r="D312">
            <v>297194000</v>
          </cell>
          <cell r="E312">
            <v>0</v>
          </cell>
          <cell r="F312">
            <v>0</v>
          </cell>
          <cell r="G312">
            <v>375228000</v>
          </cell>
          <cell r="H312">
            <v>1333760000</v>
          </cell>
          <cell r="I312">
            <v>226814000</v>
          </cell>
          <cell r="J312">
            <v>44534974000</v>
          </cell>
          <cell r="K312">
            <v>3803083000</v>
          </cell>
          <cell r="L312">
            <v>0</v>
          </cell>
          <cell r="M312">
            <v>0</v>
          </cell>
          <cell r="N312">
            <v>0</v>
          </cell>
        </row>
        <row r="313">
          <cell r="A313">
            <v>45386</v>
          </cell>
          <cell r="B313">
            <v>15545129000</v>
          </cell>
          <cell r="C313">
            <v>1066020000</v>
          </cell>
          <cell r="D313">
            <v>58776639000</v>
          </cell>
          <cell r="E313">
            <v>0</v>
          </cell>
          <cell r="F313">
            <v>0</v>
          </cell>
          <cell r="G313">
            <v>179900000</v>
          </cell>
          <cell r="H313">
            <v>206950000</v>
          </cell>
          <cell r="I313">
            <v>10809401000</v>
          </cell>
          <cell r="J313">
            <v>35456931000</v>
          </cell>
          <cell r="K313">
            <v>1204972000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>
            <v>45387</v>
          </cell>
          <cell r="B314">
            <v>10105129000</v>
          </cell>
          <cell r="C314">
            <v>347086000</v>
          </cell>
          <cell r="D314">
            <v>0</v>
          </cell>
          <cell r="E314">
            <v>1201000</v>
          </cell>
          <cell r="F314">
            <v>2848050000</v>
          </cell>
          <cell r="G314">
            <v>306513000</v>
          </cell>
          <cell r="H314">
            <v>447759000</v>
          </cell>
          <cell r="I314">
            <v>13893242000</v>
          </cell>
          <cell r="J314">
            <v>6707030000</v>
          </cell>
          <cell r="K314">
            <v>2388669000</v>
          </cell>
          <cell r="L314">
            <v>0</v>
          </cell>
          <cell r="M314">
            <v>1421485000</v>
          </cell>
          <cell r="N314">
            <v>0</v>
          </cell>
        </row>
        <row r="315">
          <cell r="A315">
            <v>45390</v>
          </cell>
          <cell r="B315">
            <v>188496000</v>
          </cell>
          <cell r="C315">
            <v>76919000</v>
          </cell>
          <cell r="D315">
            <v>483144000</v>
          </cell>
          <cell r="E315">
            <v>3607000</v>
          </cell>
          <cell r="F315">
            <v>0</v>
          </cell>
          <cell r="G315">
            <v>243106400</v>
          </cell>
          <cell r="H315">
            <v>301703000</v>
          </cell>
          <cell r="I315">
            <v>489905000</v>
          </cell>
          <cell r="J315">
            <v>6209843000</v>
          </cell>
          <cell r="K315">
            <v>1255700000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>
            <v>45391</v>
          </cell>
          <cell r="B316">
            <v>30364116000</v>
          </cell>
          <cell r="C316">
            <v>239801000</v>
          </cell>
          <cell r="D316">
            <v>9108000</v>
          </cell>
          <cell r="E316">
            <v>4789000</v>
          </cell>
          <cell r="F316">
            <v>749400000</v>
          </cell>
          <cell r="G316">
            <v>178613000</v>
          </cell>
          <cell r="H316">
            <v>148407000</v>
          </cell>
          <cell r="I316">
            <v>9289713000</v>
          </cell>
          <cell r="J316">
            <v>60329385000</v>
          </cell>
          <cell r="K316">
            <v>2087635000</v>
          </cell>
          <cell r="L316">
            <v>0</v>
          </cell>
          <cell r="M316">
            <v>358120000</v>
          </cell>
          <cell r="N316">
            <v>0</v>
          </cell>
        </row>
        <row r="317">
          <cell r="A317">
            <v>45392</v>
          </cell>
          <cell r="B317">
            <v>40009081000</v>
          </cell>
          <cell r="C317">
            <v>280913000</v>
          </cell>
          <cell r="D317">
            <v>825761000</v>
          </cell>
          <cell r="E317">
            <v>1198000</v>
          </cell>
          <cell r="F317">
            <v>218657000</v>
          </cell>
          <cell r="G317">
            <v>427042000</v>
          </cell>
          <cell r="H317">
            <v>250575000</v>
          </cell>
          <cell r="I317">
            <v>13755287000</v>
          </cell>
          <cell r="J317">
            <v>41978291000</v>
          </cell>
          <cell r="K317">
            <v>934357000</v>
          </cell>
          <cell r="L317">
            <v>0</v>
          </cell>
          <cell r="M317">
            <v>4521000</v>
          </cell>
          <cell r="N317">
            <v>0</v>
          </cell>
        </row>
        <row r="318">
          <cell r="A318">
            <v>45393</v>
          </cell>
          <cell r="B318">
            <v>33922042000</v>
          </cell>
          <cell r="C318">
            <v>71169000</v>
          </cell>
          <cell r="D318">
            <v>533685000</v>
          </cell>
          <cell r="E318">
            <v>1190000</v>
          </cell>
          <cell r="F318">
            <v>0</v>
          </cell>
          <cell r="G318">
            <v>263105000</v>
          </cell>
          <cell r="H318">
            <v>126165000</v>
          </cell>
          <cell r="I318">
            <v>28324082000</v>
          </cell>
          <cell r="J318">
            <v>44460590000</v>
          </cell>
          <cell r="K318">
            <v>788303000</v>
          </cell>
          <cell r="L318">
            <v>0</v>
          </cell>
          <cell r="M318">
            <v>0</v>
          </cell>
          <cell r="N318">
            <v>0</v>
          </cell>
        </row>
        <row r="319">
          <cell r="A319">
            <v>45394</v>
          </cell>
          <cell r="B319">
            <v>67273698000</v>
          </cell>
          <cell r="C319">
            <v>174534000</v>
          </cell>
          <cell r="D319">
            <v>341274000</v>
          </cell>
          <cell r="E319">
            <v>2413000</v>
          </cell>
          <cell r="F319">
            <v>10274003000</v>
          </cell>
          <cell r="G319">
            <v>181374000</v>
          </cell>
          <cell r="H319">
            <v>653366000</v>
          </cell>
          <cell r="I319">
            <v>13637881000</v>
          </cell>
          <cell r="J319">
            <v>42115119000</v>
          </cell>
          <cell r="K319">
            <v>1073663000</v>
          </cell>
          <cell r="L319">
            <v>0</v>
          </cell>
          <cell r="M319">
            <v>0</v>
          </cell>
          <cell r="N319">
            <v>0</v>
          </cell>
        </row>
        <row r="320">
          <cell r="A320">
            <v>45397</v>
          </cell>
          <cell r="B320">
            <v>3163638000</v>
          </cell>
          <cell r="C320">
            <v>407093000</v>
          </cell>
          <cell r="D320">
            <v>26215124000</v>
          </cell>
          <cell r="E320">
            <v>3624000</v>
          </cell>
          <cell r="F320">
            <v>0</v>
          </cell>
          <cell r="G320">
            <v>533605000</v>
          </cell>
          <cell r="H320">
            <v>446942000</v>
          </cell>
          <cell r="I320">
            <v>6557721000</v>
          </cell>
          <cell r="J320">
            <v>15409664000</v>
          </cell>
          <cell r="K320">
            <v>3112214000</v>
          </cell>
          <cell r="L320">
            <v>0</v>
          </cell>
          <cell r="M320">
            <v>0</v>
          </cell>
          <cell r="N320">
            <v>0</v>
          </cell>
        </row>
        <row r="321">
          <cell r="A321">
            <v>45398</v>
          </cell>
          <cell r="B321">
            <v>17480084000</v>
          </cell>
          <cell r="C321">
            <v>2452805000</v>
          </cell>
          <cell r="D321">
            <v>144607263000</v>
          </cell>
          <cell r="E321">
            <v>0</v>
          </cell>
          <cell r="F321">
            <v>4691480000</v>
          </cell>
          <cell r="G321">
            <v>900992000</v>
          </cell>
          <cell r="H321">
            <v>108729000</v>
          </cell>
          <cell r="I321">
            <v>12376981000</v>
          </cell>
          <cell r="J321">
            <v>65759854000</v>
          </cell>
          <cell r="K321">
            <v>5774661000</v>
          </cell>
          <cell r="L321">
            <v>0</v>
          </cell>
          <cell r="M321">
            <v>0</v>
          </cell>
          <cell r="N321">
            <v>0</v>
          </cell>
        </row>
        <row r="322">
          <cell r="A322">
            <v>45399</v>
          </cell>
          <cell r="B322">
            <v>67902321000</v>
          </cell>
          <cell r="C322">
            <v>4049154000</v>
          </cell>
          <cell r="D322">
            <v>0</v>
          </cell>
          <cell r="E322">
            <v>1169000</v>
          </cell>
          <cell r="F322">
            <v>0</v>
          </cell>
          <cell r="G322">
            <v>169977000</v>
          </cell>
          <cell r="H322">
            <v>0</v>
          </cell>
          <cell r="I322">
            <v>2438655000</v>
          </cell>
          <cell r="J322">
            <v>60169074000</v>
          </cell>
          <cell r="K322">
            <v>2142823000</v>
          </cell>
          <cell r="L322">
            <v>0</v>
          </cell>
          <cell r="M322">
            <v>0</v>
          </cell>
          <cell r="N322">
            <v>0</v>
          </cell>
        </row>
        <row r="323">
          <cell r="A323">
            <v>45401</v>
          </cell>
          <cell r="B323">
            <v>132861743000</v>
          </cell>
          <cell r="C323">
            <v>1328990000</v>
          </cell>
          <cell r="D323">
            <v>96516408000</v>
          </cell>
          <cell r="E323">
            <v>2262000</v>
          </cell>
          <cell r="F323">
            <v>0</v>
          </cell>
          <cell r="G323">
            <v>1474412000</v>
          </cell>
          <cell r="H323">
            <v>87906000</v>
          </cell>
          <cell r="I323">
            <v>9437497000</v>
          </cell>
          <cell r="J323">
            <v>74376485000</v>
          </cell>
          <cell r="K323">
            <v>5504055000</v>
          </cell>
          <cell r="L323">
            <v>0</v>
          </cell>
          <cell r="M323">
            <v>0</v>
          </cell>
          <cell r="N323">
            <v>0</v>
          </cell>
        </row>
        <row r="324">
          <cell r="A324">
            <v>45404</v>
          </cell>
          <cell r="B324">
            <v>34363146950</v>
          </cell>
          <cell r="C324">
            <v>307517000</v>
          </cell>
          <cell r="D324">
            <v>0</v>
          </cell>
          <cell r="E324">
            <v>1150000</v>
          </cell>
          <cell r="F324">
            <v>0</v>
          </cell>
          <cell r="G324">
            <v>386148000</v>
          </cell>
          <cell r="H324">
            <v>270277000</v>
          </cell>
          <cell r="I324">
            <v>9099961000</v>
          </cell>
          <cell r="J324">
            <v>38749840000</v>
          </cell>
          <cell r="K324">
            <v>3210068000</v>
          </cell>
          <cell r="L324">
            <v>0</v>
          </cell>
          <cell r="M324">
            <v>0</v>
          </cell>
          <cell r="N324">
            <v>0</v>
          </cell>
        </row>
        <row r="325">
          <cell r="A325">
            <v>45405</v>
          </cell>
          <cell r="B325">
            <v>18037482000</v>
          </cell>
          <cell r="C325">
            <v>509148000</v>
          </cell>
          <cell r="D325">
            <v>803180000</v>
          </cell>
          <cell r="E325">
            <v>2295000</v>
          </cell>
          <cell r="F325">
            <v>0</v>
          </cell>
          <cell r="G325">
            <v>495497000</v>
          </cell>
          <cell r="H325">
            <v>786330000</v>
          </cell>
          <cell r="I325">
            <v>4094322000</v>
          </cell>
          <cell r="J325">
            <v>40926669000</v>
          </cell>
          <cell r="K325">
            <v>1551640000</v>
          </cell>
          <cell r="L325">
            <v>0</v>
          </cell>
          <cell r="M325">
            <v>0</v>
          </cell>
          <cell r="N325">
            <v>1234000</v>
          </cell>
        </row>
        <row r="326">
          <cell r="A326">
            <v>45406</v>
          </cell>
          <cell r="B326">
            <v>1086139000</v>
          </cell>
          <cell r="C326">
            <v>5865278000</v>
          </cell>
          <cell r="D326">
            <v>300759000</v>
          </cell>
          <cell r="E326">
            <v>1165000</v>
          </cell>
          <cell r="F326">
            <v>0</v>
          </cell>
          <cell r="G326">
            <v>210569000</v>
          </cell>
          <cell r="H326">
            <v>72967000</v>
          </cell>
          <cell r="I326">
            <v>1368299000</v>
          </cell>
          <cell r="J326">
            <v>31674012000</v>
          </cell>
          <cell r="K326">
            <v>676127000</v>
          </cell>
          <cell r="L326">
            <v>23318000</v>
          </cell>
          <cell r="M326">
            <v>8757000000</v>
          </cell>
          <cell r="N326">
            <v>0</v>
          </cell>
        </row>
        <row r="327">
          <cell r="A327">
            <v>45407</v>
          </cell>
          <cell r="B327">
            <v>111870199000</v>
          </cell>
          <cell r="C327">
            <v>29029000</v>
          </cell>
          <cell r="D327">
            <v>163810000</v>
          </cell>
          <cell r="E327">
            <v>3492000</v>
          </cell>
          <cell r="F327">
            <v>0</v>
          </cell>
          <cell r="G327">
            <v>179667000</v>
          </cell>
          <cell r="H327">
            <v>210373000</v>
          </cell>
          <cell r="I327">
            <v>112141000</v>
          </cell>
          <cell r="J327">
            <v>45885114000</v>
          </cell>
          <cell r="K327">
            <v>425398000</v>
          </cell>
          <cell r="L327">
            <v>1120000</v>
          </cell>
          <cell r="M327">
            <v>0</v>
          </cell>
          <cell r="N327">
            <v>0</v>
          </cell>
        </row>
        <row r="328">
          <cell r="A328">
            <v>45408</v>
          </cell>
          <cell r="B328">
            <v>57385419000</v>
          </cell>
          <cell r="C328">
            <v>39239000</v>
          </cell>
          <cell r="D328">
            <v>209321000</v>
          </cell>
          <cell r="E328">
            <v>3501000</v>
          </cell>
          <cell r="F328">
            <v>0</v>
          </cell>
          <cell r="G328">
            <v>453736000</v>
          </cell>
          <cell r="H328">
            <v>259298000</v>
          </cell>
          <cell r="I328">
            <v>4139377000</v>
          </cell>
          <cell r="J328">
            <v>75224868000</v>
          </cell>
          <cell r="K328">
            <v>473630000</v>
          </cell>
          <cell r="L328">
            <v>45380000</v>
          </cell>
          <cell r="M328">
            <v>0</v>
          </cell>
          <cell r="N328">
            <v>0</v>
          </cell>
        </row>
        <row r="329">
          <cell r="A329">
            <v>45414</v>
          </cell>
          <cell r="B329">
            <v>124579357000</v>
          </cell>
          <cell r="C329">
            <v>97949000</v>
          </cell>
          <cell r="D329">
            <v>818000</v>
          </cell>
          <cell r="E329">
            <v>1167000</v>
          </cell>
          <cell r="F329">
            <v>0</v>
          </cell>
          <cell r="G329">
            <v>218614000</v>
          </cell>
          <cell r="H329">
            <v>856589000</v>
          </cell>
          <cell r="I329">
            <v>199633000</v>
          </cell>
          <cell r="J329">
            <v>2573784000</v>
          </cell>
          <cell r="K329">
            <v>1125733000</v>
          </cell>
          <cell r="L329">
            <v>197838000</v>
          </cell>
          <cell r="M329">
            <v>0</v>
          </cell>
          <cell r="N329">
            <v>1172000</v>
          </cell>
        </row>
        <row r="330">
          <cell r="A330">
            <v>45415</v>
          </cell>
          <cell r="B330">
            <v>22204910000</v>
          </cell>
          <cell r="C330">
            <v>11597274000</v>
          </cell>
          <cell r="D330">
            <v>112885000</v>
          </cell>
          <cell r="E330">
            <v>0</v>
          </cell>
          <cell r="F330">
            <v>0</v>
          </cell>
          <cell r="G330">
            <v>129200000</v>
          </cell>
          <cell r="H330">
            <v>1342902000</v>
          </cell>
          <cell r="I330">
            <v>2423658000</v>
          </cell>
          <cell r="J330">
            <v>14700988000</v>
          </cell>
          <cell r="K330">
            <v>1009090000</v>
          </cell>
          <cell r="L330">
            <v>12595000</v>
          </cell>
          <cell r="M330">
            <v>0</v>
          </cell>
          <cell r="N330">
            <v>1228000</v>
          </cell>
        </row>
        <row r="331">
          <cell r="A331">
            <v>45418</v>
          </cell>
          <cell r="B331">
            <v>2654979000</v>
          </cell>
          <cell r="C331">
            <v>529079000</v>
          </cell>
          <cell r="D331">
            <v>148420000</v>
          </cell>
          <cell r="E331">
            <v>3546000</v>
          </cell>
          <cell r="F331">
            <v>0</v>
          </cell>
          <cell r="G331">
            <v>120050000</v>
          </cell>
          <cell r="H331">
            <v>520587000</v>
          </cell>
          <cell r="I331">
            <v>324631000</v>
          </cell>
          <cell r="J331">
            <v>5801629000</v>
          </cell>
          <cell r="K331">
            <v>1768418000</v>
          </cell>
          <cell r="L331">
            <v>12722000</v>
          </cell>
          <cell r="M331">
            <v>0</v>
          </cell>
          <cell r="N331">
            <v>0</v>
          </cell>
        </row>
        <row r="332">
          <cell r="A332">
            <v>45419</v>
          </cell>
          <cell r="B332">
            <v>13453847000</v>
          </cell>
          <cell r="C332">
            <v>671736000</v>
          </cell>
          <cell r="D332">
            <v>167624000</v>
          </cell>
          <cell r="E332">
            <v>0</v>
          </cell>
          <cell r="F332">
            <v>4484600000</v>
          </cell>
          <cell r="G332">
            <v>148322000</v>
          </cell>
          <cell r="H332">
            <v>350661000</v>
          </cell>
          <cell r="I332">
            <v>1863854000</v>
          </cell>
          <cell r="J332">
            <v>36805327000</v>
          </cell>
          <cell r="K332">
            <v>825464000</v>
          </cell>
          <cell r="L332">
            <v>0</v>
          </cell>
          <cell r="M332">
            <v>0</v>
          </cell>
          <cell r="N332">
            <v>0</v>
          </cell>
        </row>
        <row r="333">
          <cell r="A333">
            <v>45420</v>
          </cell>
          <cell r="B333">
            <v>167674315000</v>
          </cell>
          <cell r="C333">
            <v>41347000</v>
          </cell>
          <cell r="D333">
            <v>98356989000</v>
          </cell>
          <cell r="E333">
            <v>0</v>
          </cell>
          <cell r="F333">
            <v>0</v>
          </cell>
          <cell r="G333">
            <v>50068000</v>
          </cell>
          <cell r="H333">
            <v>109321000</v>
          </cell>
          <cell r="I333">
            <v>16506827000</v>
          </cell>
          <cell r="J333">
            <v>15301961000</v>
          </cell>
          <cell r="K333">
            <v>1400411000</v>
          </cell>
          <cell r="L333">
            <v>49140000</v>
          </cell>
          <cell r="M333">
            <v>0</v>
          </cell>
          <cell r="N333">
            <v>0</v>
          </cell>
        </row>
        <row r="334">
          <cell r="A334">
            <v>45421</v>
          </cell>
          <cell r="B334">
            <v>1150955000</v>
          </cell>
          <cell r="C334">
            <v>61479000</v>
          </cell>
          <cell r="D334">
            <v>3379000</v>
          </cell>
          <cell r="E334">
            <v>1180000</v>
          </cell>
          <cell r="F334">
            <v>0</v>
          </cell>
          <cell r="G334">
            <v>168325000</v>
          </cell>
          <cell r="H334">
            <v>174423000</v>
          </cell>
          <cell r="I334">
            <v>648459000</v>
          </cell>
          <cell r="J334">
            <v>22120886000</v>
          </cell>
          <cell r="K334">
            <v>859889000</v>
          </cell>
          <cell r="L334">
            <v>11770000</v>
          </cell>
          <cell r="M334">
            <v>0</v>
          </cell>
          <cell r="N334">
            <v>0</v>
          </cell>
        </row>
        <row r="335">
          <cell r="A335">
            <v>45422</v>
          </cell>
          <cell r="B335">
            <v>83498460000</v>
          </cell>
          <cell r="C335">
            <v>512220000</v>
          </cell>
          <cell r="D335">
            <v>78218000</v>
          </cell>
          <cell r="E335">
            <v>0</v>
          </cell>
          <cell r="F335">
            <v>0</v>
          </cell>
          <cell r="G335">
            <v>172129000</v>
          </cell>
          <cell r="H335">
            <v>52874000</v>
          </cell>
          <cell r="I335">
            <v>94658000</v>
          </cell>
          <cell r="J335">
            <v>20800462000</v>
          </cell>
          <cell r="K335">
            <v>695773000</v>
          </cell>
          <cell r="L335">
            <v>183466000</v>
          </cell>
          <cell r="M335">
            <v>0</v>
          </cell>
          <cell r="N335">
            <v>0</v>
          </cell>
        </row>
        <row r="336">
          <cell r="A336">
            <v>45425</v>
          </cell>
          <cell r="B336">
            <v>410091000</v>
          </cell>
          <cell r="C336">
            <v>325519000</v>
          </cell>
          <cell r="D336">
            <v>185111079000</v>
          </cell>
          <cell r="E336">
            <v>2351000</v>
          </cell>
          <cell r="F336">
            <v>0</v>
          </cell>
          <cell r="G336">
            <v>37494000</v>
          </cell>
          <cell r="H336">
            <v>96099000</v>
          </cell>
          <cell r="I336">
            <v>8410271000</v>
          </cell>
          <cell r="J336">
            <v>3030730000</v>
          </cell>
          <cell r="K336">
            <v>3303579000</v>
          </cell>
          <cell r="L336">
            <v>0</v>
          </cell>
          <cell r="M336">
            <v>0</v>
          </cell>
          <cell r="N336">
            <v>1238000</v>
          </cell>
        </row>
        <row r="337">
          <cell r="A337">
            <v>45426</v>
          </cell>
          <cell r="B337">
            <v>13462720000</v>
          </cell>
          <cell r="C337">
            <v>6960000</v>
          </cell>
          <cell r="D337">
            <v>845000</v>
          </cell>
          <cell r="E337">
            <v>1183000</v>
          </cell>
          <cell r="F337">
            <v>0</v>
          </cell>
          <cell r="G337">
            <v>241094000</v>
          </cell>
          <cell r="H337">
            <v>147604000</v>
          </cell>
          <cell r="I337">
            <v>219559000</v>
          </cell>
          <cell r="J337">
            <v>9439655000</v>
          </cell>
          <cell r="K337">
            <v>730799000</v>
          </cell>
          <cell r="L337">
            <v>0</v>
          </cell>
          <cell r="M337">
            <v>0</v>
          </cell>
          <cell r="N337">
            <v>0</v>
          </cell>
        </row>
        <row r="338">
          <cell r="A338">
            <v>45427</v>
          </cell>
          <cell r="B338">
            <v>3306370000</v>
          </cell>
          <cell r="C338">
            <v>90207000</v>
          </cell>
          <cell r="D338">
            <v>250120000</v>
          </cell>
          <cell r="E338">
            <v>1192000</v>
          </cell>
          <cell r="F338">
            <v>2658000</v>
          </cell>
          <cell r="G338">
            <v>423546000</v>
          </cell>
          <cell r="H338">
            <v>1382638000</v>
          </cell>
          <cell r="I338">
            <v>176494000</v>
          </cell>
          <cell r="J338">
            <v>3649215000</v>
          </cell>
          <cell r="K338">
            <v>1772941000</v>
          </cell>
          <cell r="L338">
            <v>120562000</v>
          </cell>
          <cell r="M338">
            <v>5198767000</v>
          </cell>
          <cell r="N338">
            <v>0</v>
          </cell>
        </row>
        <row r="339">
          <cell r="A339">
            <v>45428</v>
          </cell>
          <cell r="B339">
            <v>19876397000</v>
          </cell>
          <cell r="C339">
            <v>3327176000</v>
          </cell>
          <cell r="D339">
            <v>62640541000</v>
          </cell>
          <cell r="E339">
            <v>3637000</v>
          </cell>
          <cell r="F339">
            <v>0</v>
          </cell>
          <cell r="G339">
            <v>731783000</v>
          </cell>
          <cell r="H339">
            <v>511324000</v>
          </cell>
          <cell r="I339">
            <v>2157598000</v>
          </cell>
          <cell r="J339">
            <v>6278199000</v>
          </cell>
          <cell r="K339">
            <v>2257734000</v>
          </cell>
          <cell r="L339">
            <v>15572000</v>
          </cell>
          <cell r="M339">
            <v>0</v>
          </cell>
          <cell r="N339">
            <v>0</v>
          </cell>
        </row>
        <row r="340">
          <cell r="A340">
            <v>45429</v>
          </cell>
          <cell r="B340">
            <v>4095975000</v>
          </cell>
          <cell r="C340">
            <v>1192000</v>
          </cell>
          <cell r="D340">
            <v>30150000</v>
          </cell>
          <cell r="E340">
            <v>2438000</v>
          </cell>
          <cell r="F340">
            <v>0</v>
          </cell>
          <cell r="G340">
            <v>89991000</v>
          </cell>
          <cell r="H340">
            <v>195518000</v>
          </cell>
          <cell r="I340">
            <v>12412468000</v>
          </cell>
          <cell r="J340">
            <v>53502270000</v>
          </cell>
          <cell r="K340">
            <v>228987000</v>
          </cell>
          <cell r="L340">
            <v>0</v>
          </cell>
          <cell r="M340">
            <v>0</v>
          </cell>
          <cell r="N340">
            <v>0</v>
          </cell>
        </row>
        <row r="341">
          <cell r="A341">
            <v>45432</v>
          </cell>
          <cell r="B341">
            <v>193377947000</v>
          </cell>
          <cell r="C341">
            <v>1895836000</v>
          </cell>
          <cell r="D341">
            <v>219110000</v>
          </cell>
          <cell r="E341">
            <v>3687000</v>
          </cell>
          <cell r="F341">
            <v>0</v>
          </cell>
          <cell r="G341">
            <v>260107000</v>
          </cell>
          <cell r="H341">
            <v>544301000</v>
          </cell>
          <cell r="I341">
            <v>494854000</v>
          </cell>
          <cell r="J341">
            <v>17725844000</v>
          </cell>
          <cell r="K341">
            <v>642541000</v>
          </cell>
          <cell r="L341">
            <v>1237000</v>
          </cell>
          <cell r="M341">
            <v>0</v>
          </cell>
          <cell r="N341">
            <v>0</v>
          </cell>
        </row>
        <row r="342">
          <cell r="A342">
            <v>45433</v>
          </cell>
          <cell r="B342">
            <v>26354277000</v>
          </cell>
          <cell r="C342">
            <v>142984000</v>
          </cell>
          <cell r="D342">
            <v>1721000</v>
          </cell>
          <cell r="E342">
            <v>1229000</v>
          </cell>
          <cell r="F342">
            <v>0</v>
          </cell>
          <cell r="G342">
            <v>120358000</v>
          </cell>
          <cell r="H342">
            <v>33044000</v>
          </cell>
          <cell r="I342">
            <v>2071000</v>
          </cell>
          <cell r="J342">
            <v>20723075000</v>
          </cell>
          <cell r="K342">
            <v>332610000</v>
          </cell>
          <cell r="L342">
            <v>0</v>
          </cell>
          <cell r="M342">
            <v>0</v>
          </cell>
          <cell r="N342">
            <v>0</v>
          </cell>
        </row>
        <row r="343">
          <cell r="A343">
            <v>45434</v>
          </cell>
          <cell r="B343">
            <v>13601329000</v>
          </cell>
          <cell r="C343">
            <v>615662000</v>
          </cell>
          <cell r="D343">
            <v>272727000</v>
          </cell>
          <cell r="E343">
            <v>1213000</v>
          </cell>
          <cell r="F343">
            <v>0</v>
          </cell>
          <cell r="G343">
            <v>143445000</v>
          </cell>
          <cell r="H343">
            <v>267685000</v>
          </cell>
          <cell r="I343">
            <v>9733927000</v>
          </cell>
          <cell r="J343">
            <v>104464210000</v>
          </cell>
          <cell r="K343">
            <v>522552000</v>
          </cell>
          <cell r="L343">
            <v>117554000</v>
          </cell>
          <cell r="M343">
            <v>0</v>
          </cell>
          <cell r="N343">
            <v>0</v>
          </cell>
        </row>
        <row r="344">
          <cell r="A344">
            <v>45435</v>
          </cell>
          <cell r="B344">
            <v>101628655000</v>
          </cell>
          <cell r="C344">
            <v>49668000</v>
          </cell>
          <cell r="D344">
            <v>768908852000</v>
          </cell>
          <cell r="E344">
            <v>3609000</v>
          </cell>
          <cell r="F344">
            <v>0</v>
          </cell>
          <cell r="G344">
            <v>211493000</v>
          </cell>
          <cell r="H344">
            <v>389280000</v>
          </cell>
          <cell r="I344">
            <v>47150000</v>
          </cell>
          <cell r="J344">
            <v>33743789000</v>
          </cell>
          <cell r="K344">
            <v>487464000</v>
          </cell>
          <cell r="L344">
            <v>0</v>
          </cell>
          <cell r="M344">
            <v>0</v>
          </cell>
          <cell r="N344">
            <v>0</v>
          </cell>
        </row>
        <row r="345">
          <cell r="A345">
            <v>45436</v>
          </cell>
          <cell r="B345">
            <v>166008856000</v>
          </cell>
          <cell r="C345">
            <v>912291000</v>
          </cell>
          <cell r="D345">
            <v>868367000</v>
          </cell>
          <cell r="E345">
            <v>0</v>
          </cell>
          <cell r="F345">
            <v>0</v>
          </cell>
          <cell r="G345">
            <v>103854000</v>
          </cell>
          <cell r="H345">
            <v>192587000</v>
          </cell>
          <cell r="I345">
            <v>17615251000</v>
          </cell>
          <cell r="J345">
            <v>181881004000</v>
          </cell>
          <cell r="K345">
            <v>3386019000</v>
          </cell>
          <cell r="L345">
            <v>1191000</v>
          </cell>
          <cell r="M345">
            <v>0</v>
          </cell>
          <cell r="N345">
            <v>0</v>
          </cell>
        </row>
        <row r="346">
          <cell r="A346">
            <v>45439</v>
          </cell>
          <cell r="B346">
            <v>84991026000</v>
          </cell>
          <cell r="C346">
            <v>304012000</v>
          </cell>
          <cell r="D346">
            <v>42676052000</v>
          </cell>
          <cell r="E346">
            <v>634836000</v>
          </cell>
          <cell r="G346">
            <v>71587000</v>
          </cell>
          <cell r="H346">
            <v>458514000</v>
          </cell>
          <cell r="I346">
            <v>3008482000</v>
          </cell>
          <cell r="J346">
            <v>72043396000</v>
          </cell>
          <cell r="K346">
            <v>1428211000</v>
          </cell>
          <cell r="L346">
            <v>1193000</v>
          </cell>
        </row>
        <row r="347">
          <cell r="A347">
            <v>45440</v>
          </cell>
          <cell r="B347">
            <v>29961895000</v>
          </cell>
          <cell r="C347">
            <v>368442000</v>
          </cell>
          <cell r="D347">
            <v>865000</v>
          </cell>
          <cell r="E347">
            <v>1221000</v>
          </cell>
          <cell r="G347">
            <v>185343000</v>
          </cell>
          <cell r="H347">
            <v>194404000</v>
          </cell>
          <cell r="I347">
            <v>11373411000</v>
          </cell>
          <cell r="J347">
            <v>71096698000</v>
          </cell>
          <cell r="K347">
            <v>1892772000</v>
          </cell>
        </row>
        <row r="348">
          <cell r="A348">
            <v>45441</v>
          </cell>
          <cell r="B348">
            <v>115504069000</v>
          </cell>
          <cell r="C348">
            <v>56236000</v>
          </cell>
          <cell r="D348">
            <v>150589000</v>
          </cell>
          <cell r="G348">
            <v>160054000</v>
          </cell>
          <cell r="H348">
            <v>110503000</v>
          </cell>
          <cell r="I348">
            <v>8207915000</v>
          </cell>
          <cell r="J348">
            <v>36821102000</v>
          </cell>
          <cell r="K348">
            <v>2239876000</v>
          </cell>
        </row>
        <row r="349">
          <cell r="A349">
            <v>45442</v>
          </cell>
          <cell r="B349">
            <v>45142062000</v>
          </cell>
          <cell r="C349">
            <v>123597000</v>
          </cell>
          <cell r="D349">
            <v>25389000</v>
          </cell>
          <cell r="E349">
            <v>5995000</v>
          </cell>
          <cell r="G349">
            <v>165605000</v>
          </cell>
          <cell r="H349">
            <v>248411000</v>
          </cell>
          <cell r="I349">
            <v>8128603000</v>
          </cell>
          <cell r="J349">
            <v>14498801000</v>
          </cell>
          <cell r="K349">
            <v>1602512000</v>
          </cell>
          <cell r="L349">
            <v>53505000</v>
          </cell>
        </row>
        <row r="350">
          <cell r="A350">
            <v>45443</v>
          </cell>
          <cell r="B350">
            <v>90184084000</v>
          </cell>
          <cell r="C350">
            <v>465215000</v>
          </cell>
          <cell r="D350">
            <v>161824000</v>
          </cell>
          <cell r="E350">
            <v>632616000</v>
          </cell>
          <cell r="G350">
            <v>34868000</v>
          </cell>
          <cell r="H350">
            <v>108182000</v>
          </cell>
          <cell r="I350">
            <v>1277472000</v>
          </cell>
          <cell r="J350">
            <v>22764463000</v>
          </cell>
          <cell r="K350">
            <v>587353000</v>
          </cell>
          <cell r="L350">
            <v>1191000</v>
          </cell>
        </row>
        <row r="351">
          <cell r="A351">
            <v>45446</v>
          </cell>
          <cell r="B351">
            <v>28206830000</v>
          </cell>
          <cell r="C351">
            <v>85560000</v>
          </cell>
          <cell r="D351">
            <v>122502000</v>
          </cell>
          <cell r="E351">
            <v>2454000</v>
          </cell>
          <cell r="G351">
            <v>147778000</v>
          </cell>
          <cell r="H351">
            <v>916174000</v>
          </cell>
          <cell r="I351">
            <v>14810922000</v>
          </cell>
          <cell r="J351">
            <v>39336853000</v>
          </cell>
          <cell r="K351">
            <v>1061141000</v>
          </cell>
          <cell r="L351">
            <v>9536000</v>
          </cell>
        </row>
        <row r="352">
          <cell r="A352">
            <v>45447</v>
          </cell>
          <cell r="B352">
            <v>88520833000</v>
          </cell>
          <cell r="C352">
            <v>26065000</v>
          </cell>
          <cell r="D352">
            <v>3471000</v>
          </cell>
          <cell r="E352">
            <v>0</v>
          </cell>
          <cell r="G352">
            <v>1769252000</v>
          </cell>
          <cell r="H352">
            <v>29445000</v>
          </cell>
          <cell r="I352">
            <v>2102023000</v>
          </cell>
          <cell r="J352">
            <v>47414262000</v>
          </cell>
          <cell r="K352">
            <v>188427000</v>
          </cell>
          <cell r="L352">
            <v>13194000</v>
          </cell>
        </row>
        <row r="353">
          <cell r="A353">
            <v>45448</v>
          </cell>
          <cell r="B353">
            <v>55450538000</v>
          </cell>
          <cell r="C353">
            <v>350018000</v>
          </cell>
          <cell r="D353">
            <v>457119000</v>
          </cell>
          <cell r="E353">
            <v>1229000</v>
          </cell>
          <cell r="F353">
            <v>26940000</v>
          </cell>
          <cell r="G353">
            <v>882333000</v>
          </cell>
          <cell r="H353">
            <v>624881000</v>
          </cell>
          <cell r="I353">
            <v>14932247000</v>
          </cell>
          <cell r="J353">
            <v>100153114000</v>
          </cell>
          <cell r="K353">
            <v>753552000</v>
          </cell>
          <cell r="L353">
            <v>1223000</v>
          </cell>
          <cell r="M353">
            <v>121290000</v>
          </cell>
        </row>
        <row r="354">
          <cell r="A354">
            <v>45449</v>
          </cell>
          <cell r="B354">
            <v>27494862000</v>
          </cell>
          <cell r="C354">
            <v>293206000</v>
          </cell>
          <cell r="D354">
            <v>23456000</v>
          </cell>
          <cell r="G354">
            <v>71323000</v>
          </cell>
          <cell r="H354">
            <v>3924000</v>
          </cell>
          <cell r="I354">
            <v>9510905000</v>
          </cell>
          <cell r="J354">
            <v>119607620000</v>
          </cell>
          <cell r="K354">
            <v>457362000</v>
          </cell>
          <cell r="L354">
            <v>1223000</v>
          </cell>
        </row>
        <row r="355">
          <cell r="A355">
            <v>45450</v>
          </cell>
          <cell r="B355">
            <v>95986544000</v>
          </cell>
          <cell r="C355">
            <v>386212000</v>
          </cell>
          <cell r="D355">
            <v>7806000</v>
          </cell>
          <cell r="G355">
            <v>32378000</v>
          </cell>
          <cell r="H355">
            <v>597448000</v>
          </cell>
          <cell r="I355">
            <v>7954634000</v>
          </cell>
          <cell r="J355">
            <v>71162473000</v>
          </cell>
          <cell r="K355">
            <v>347828000</v>
          </cell>
        </row>
        <row r="356">
          <cell r="A356">
            <v>45453</v>
          </cell>
          <cell r="B356">
            <v>25741318000</v>
          </cell>
          <cell r="C356">
            <v>1023734000</v>
          </cell>
          <cell r="D356">
            <v>876000</v>
          </cell>
          <cell r="G356">
            <v>58604000</v>
          </cell>
          <cell r="H356">
            <v>197574000</v>
          </cell>
          <cell r="I356">
            <v>6570914000</v>
          </cell>
          <cell r="J356">
            <v>17946965000</v>
          </cell>
          <cell r="K356">
            <v>881706000</v>
          </cell>
          <cell r="L356">
            <v>2448000</v>
          </cell>
        </row>
        <row r="357">
          <cell r="A357">
            <v>45454</v>
          </cell>
          <cell r="B357">
            <v>1503862000</v>
          </cell>
          <cell r="C357">
            <v>499285000</v>
          </cell>
          <cell r="D357">
            <v>141385000</v>
          </cell>
          <cell r="E357">
            <v>1241000</v>
          </cell>
          <cell r="G357">
            <v>136102000</v>
          </cell>
          <cell r="H357">
            <v>332385000</v>
          </cell>
          <cell r="I357">
            <v>5095328000</v>
          </cell>
          <cell r="J357">
            <v>39481875000</v>
          </cell>
          <cell r="K357">
            <v>1067756000</v>
          </cell>
          <cell r="L357">
            <v>1228000</v>
          </cell>
        </row>
        <row r="358">
          <cell r="A358">
            <v>45455</v>
          </cell>
          <cell r="B358">
            <v>8241034000</v>
          </cell>
          <cell r="C358">
            <v>868524000</v>
          </cell>
          <cell r="D358">
            <v>975318000</v>
          </cell>
          <cell r="E358">
            <v>3762000</v>
          </cell>
          <cell r="G358">
            <v>382631000</v>
          </cell>
          <cell r="H358">
            <v>482166000</v>
          </cell>
          <cell r="I358">
            <v>14395400000</v>
          </cell>
          <cell r="J358">
            <v>45083671000</v>
          </cell>
          <cell r="K358">
            <v>2683574000</v>
          </cell>
          <cell r="L358">
            <v>34216000</v>
          </cell>
        </row>
        <row r="359">
          <cell r="A359">
            <v>45456</v>
          </cell>
          <cell r="B359">
            <v>31481280000</v>
          </cell>
          <cell r="C359">
            <v>414486000</v>
          </cell>
          <cell r="D359">
            <v>480390000</v>
          </cell>
          <cell r="E359">
            <v>1269000</v>
          </cell>
          <cell r="G359">
            <v>741508000</v>
          </cell>
          <cell r="H359">
            <v>634955000</v>
          </cell>
          <cell r="I359">
            <v>23645659000</v>
          </cell>
          <cell r="J359">
            <v>53931958000</v>
          </cell>
          <cell r="K359">
            <v>290554000</v>
          </cell>
          <cell r="L359">
            <v>49880000</v>
          </cell>
        </row>
        <row r="360">
          <cell r="A360">
            <v>45457</v>
          </cell>
          <cell r="B360">
            <v>46426997000</v>
          </cell>
          <cell r="C360">
            <v>17630000</v>
          </cell>
          <cell r="D360">
            <v>223955000</v>
          </cell>
          <cell r="E360">
            <v>1253000</v>
          </cell>
          <cell r="G360">
            <v>562044000</v>
          </cell>
          <cell r="H360">
            <v>305367000</v>
          </cell>
          <cell r="I360">
            <v>31781111000</v>
          </cell>
          <cell r="J360">
            <v>19025133000</v>
          </cell>
          <cell r="K360">
            <v>460846000</v>
          </cell>
          <cell r="L360">
            <v>1235000</v>
          </cell>
        </row>
        <row r="361">
          <cell r="A361">
            <v>45460</v>
          </cell>
          <cell r="B361">
            <v>40688282000</v>
          </cell>
          <cell r="C361">
            <v>256090000</v>
          </cell>
          <cell r="D361">
            <v>224743000</v>
          </cell>
          <cell r="E361">
            <v>9941000</v>
          </cell>
          <cell r="G361">
            <v>751796000</v>
          </cell>
          <cell r="H361">
            <v>512215000</v>
          </cell>
          <cell r="I361">
            <v>10095094000</v>
          </cell>
          <cell r="J361">
            <v>194268907000</v>
          </cell>
          <cell r="K361">
            <v>1630294000</v>
          </cell>
        </row>
        <row r="362">
          <cell r="A362">
            <v>45461</v>
          </cell>
          <cell r="B362">
            <v>21135245000</v>
          </cell>
          <cell r="C362">
            <v>443597000</v>
          </cell>
          <cell r="D362">
            <v>14310175000</v>
          </cell>
          <cell r="G362">
            <v>286725000</v>
          </cell>
          <cell r="H362">
            <v>210587000</v>
          </cell>
          <cell r="I362">
            <v>2216882000</v>
          </cell>
          <cell r="J362">
            <v>46504388000</v>
          </cell>
          <cell r="K362">
            <v>1659939000</v>
          </cell>
          <cell r="L362">
            <v>1230000</v>
          </cell>
        </row>
        <row r="363">
          <cell r="A363">
            <v>45462</v>
          </cell>
          <cell r="B363">
            <v>117205732000</v>
          </cell>
          <cell r="C363">
            <v>436025000</v>
          </cell>
          <cell r="D363">
            <v>256950000</v>
          </cell>
          <cell r="G363">
            <v>215472000</v>
          </cell>
          <cell r="H363">
            <v>470131000</v>
          </cell>
          <cell r="I363">
            <v>18868470000</v>
          </cell>
          <cell r="J363">
            <v>30639386000</v>
          </cell>
          <cell r="K363">
            <v>2316446000</v>
          </cell>
          <cell r="L363">
            <v>7332000</v>
          </cell>
        </row>
        <row r="364">
          <cell r="A364">
            <v>45463</v>
          </cell>
          <cell r="B364">
            <v>29364386000</v>
          </cell>
          <cell r="C364">
            <v>402286000</v>
          </cell>
          <cell r="D364">
            <v>191920485000</v>
          </cell>
          <cell r="E364">
            <v>1247000</v>
          </cell>
          <cell r="G364">
            <v>688112000</v>
          </cell>
          <cell r="H364">
            <v>81623000</v>
          </cell>
          <cell r="I364">
            <v>18056533000</v>
          </cell>
          <cell r="J364">
            <v>57391609000</v>
          </cell>
          <cell r="K364">
            <v>909077000</v>
          </cell>
          <cell r="L364">
            <v>3759000</v>
          </cell>
        </row>
        <row r="365">
          <cell r="A365">
            <v>45464</v>
          </cell>
          <cell r="B365">
            <v>324302000</v>
          </cell>
          <cell r="C365">
            <v>119937000</v>
          </cell>
          <cell r="D365">
            <v>881000</v>
          </cell>
          <cell r="G365">
            <v>144110000</v>
          </cell>
          <cell r="H365">
            <v>234809000</v>
          </cell>
          <cell r="I365">
            <v>8551808000</v>
          </cell>
          <cell r="J365">
            <v>15199629000</v>
          </cell>
          <cell r="K365">
            <v>1197113000</v>
          </cell>
        </row>
        <row r="366">
          <cell r="A366">
            <v>45467</v>
          </cell>
          <cell r="B366">
            <v>156356152000</v>
          </cell>
          <cell r="C366">
            <v>2048377000</v>
          </cell>
          <cell r="D366">
            <v>52312152000</v>
          </cell>
          <cell r="E366">
            <v>3640000</v>
          </cell>
          <cell r="G366">
            <v>521698000</v>
          </cell>
          <cell r="H366">
            <v>1244727000</v>
          </cell>
          <cell r="I366">
            <v>14334383000</v>
          </cell>
          <cell r="J366">
            <v>48994128000</v>
          </cell>
          <cell r="K366">
            <v>3085262000</v>
          </cell>
          <cell r="L366">
            <v>110250000</v>
          </cell>
        </row>
        <row r="367">
          <cell r="A367">
            <v>45468</v>
          </cell>
          <cell r="B367">
            <v>147603888000</v>
          </cell>
          <cell r="C367">
            <v>90365000</v>
          </cell>
          <cell r="G367">
            <v>365510000</v>
          </cell>
          <cell r="H367">
            <v>473021000</v>
          </cell>
          <cell r="I367">
            <v>7968960000</v>
          </cell>
          <cell r="J367">
            <v>57353993000</v>
          </cell>
          <cell r="K367">
            <v>3514632000</v>
          </cell>
        </row>
        <row r="368">
          <cell r="A368">
            <v>45469</v>
          </cell>
          <cell r="B368">
            <v>22662825000</v>
          </cell>
          <cell r="C368">
            <v>22911000</v>
          </cell>
          <cell r="D368">
            <v>283790000</v>
          </cell>
          <cell r="E368">
            <v>4868000</v>
          </cell>
          <cell r="G368">
            <v>129757000</v>
          </cell>
          <cell r="H368">
            <v>282706000</v>
          </cell>
          <cell r="I368">
            <v>7391050000</v>
          </cell>
          <cell r="J368">
            <v>189421564000</v>
          </cell>
          <cell r="K368">
            <v>2027191000</v>
          </cell>
          <cell r="L368">
            <v>120300000</v>
          </cell>
        </row>
        <row r="369">
          <cell r="A369">
            <v>45470</v>
          </cell>
          <cell r="B369">
            <v>35978212000</v>
          </cell>
          <cell r="C369">
            <v>32588000</v>
          </cell>
          <cell r="D369">
            <v>5198908000</v>
          </cell>
          <cell r="G369">
            <v>158806000</v>
          </cell>
          <cell r="H369">
            <v>313948000</v>
          </cell>
          <cell r="I369">
            <v>9066991000</v>
          </cell>
          <cell r="J369">
            <v>71150463000</v>
          </cell>
          <cell r="K369">
            <v>1315109000</v>
          </cell>
          <cell r="L369">
            <v>1205000</v>
          </cell>
        </row>
        <row r="370">
          <cell r="A370">
            <v>45471</v>
          </cell>
          <cell r="B370">
            <v>27138324000</v>
          </cell>
          <cell r="C370">
            <v>57677000</v>
          </cell>
          <cell r="D370">
            <v>3433426000</v>
          </cell>
          <cell r="E370">
            <v>23376674000</v>
          </cell>
          <cell r="G370">
            <v>156128000</v>
          </cell>
          <cell r="H370">
            <v>1004644000</v>
          </cell>
          <cell r="I370">
            <v>14017325000</v>
          </cell>
          <cell r="J370">
            <v>117269761000</v>
          </cell>
          <cell r="K370">
            <v>2812515000</v>
          </cell>
          <cell r="L370">
            <v>182413000</v>
          </cell>
        </row>
        <row r="371">
          <cell r="A371">
            <v>45474</v>
          </cell>
          <cell r="B371">
            <v>6594475000</v>
          </cell>
          <cell r="C371">
            <v>136188000</v>
          </cell>
          <cell r="D371">
            <v>5290407000</v>
          </cell>
          <cell r="E371">
            <v>35717767000</v>
          </cell>
          <cell r="G371">
            <v>198006000</v>
          </cell>
          <cell r="H371">
            <v>526844000</v>
          </cell>
          <cell r="I371">
            <v>85054000</v>
          </cell>
          <cell r="J371">
            <v>186034219000</v>
          </cell>
          <cell r="K371">
            <v>1988128000</v>
          </cell>
          <cell r="L371">
            <v>1210000</v>
          </cell>
        </row>
        <row r="372">
          <cell r="A372">
            <v>45475</v>
          </cell>
          <cell r="B372">
            <v>44152033000</v>
          </cell>
          <cell r="C372">
            <v>215512000</v>
          </cell>
          <cell r="D372">
            <v>6888000</v>
          </cell>
          <cell r="E372">
            <v>32835701000</v>
          </cell>
          <cell r="G372">
            <v>282467000</v>
          </cell>
          <cell r="H372">
            <v>44759000</v>
          </cell>
          <cell r="I372">
            <v>100379000</v>
          </cell>
          <cell r="J372">
            <v>41548209000</v>
          </cell>
          <cell r="K372">
            <v>809043000</v>
          </cell>
          <cell r="L372">
            <v>183450000</v>
          </cell>
        </row>
        <row r="373">
          <cell r="A373">
            <v>45476</v>
          </cell>
          <cell r="B373">
            <v>30159415000</v>
          </cell>
          <cell r="C373">
            <v>72312000</v>
          </cell>
          <cell r="D373">
            <v>475226000</v>
          </cell>
          <cell r="E373">
            <v>6146000</v>
          </cell>
          <cell r="G373">
            <v>104846000</v>
          </cell>
          <cell r="H373">
            <v>111622000</v>
          </cell>
          <cell r="I373">
            <v>7149454000</v>
          </cell>
          <cell r="J373">
            <v>50528535000</v>
          </cell>
          <cell r="K373">
            <v>487669000</v>
          </cell>
          <cell r="L373">
            <v>1224000</v>
          </cell>
        </row>
        <row r="374">
          <cell r="A374">
            <v>45477</v>
          </cell>
          <cell r="B374">
            <v>91452026000</v>
          </cell>
          <cell r="C374">
            <v>14817000</v>
          </cell>
          <cell r="D374">
            <v>7838000</v>
          </cell>
          <cell r="E374">
            <v>19658000</v>
          </cell>
          <cell r="G374">
            <v>104064000</v>
          </cell>
          <cell r="H374">
            <v>92902000</v>
          </cell>
          <cell r="I374">
            <v>4321797000</v>
          </cell>
          <cell r="J374">
            <v>96206520000</v>
          </cell>
          <cell r="K374">
            <v>1170033000</v>
          </cell>
        </row>
        <row r="375">
          <cell r="A375">
            <v>45478</v>
          </cell>
          <cell r="B375">
            <v>28020388000</v>
          </cell>
          <cell r="C375">
            <v>38190000</v>
          </cell>
          <cell r="D375">
            <v>33169000</v>
          </cell>
          <cell r="E375">
            <v>4968000</v>
          </cell>
          <cell r="G375">
            <v>24412000</v>
          </cell>
          <cell r="H375">
            <v>63378000</v>
          </cell>
          <cell r="I375">
            <v>30135540000</v>
          </cell>
          <cell r="J375">
            <v>100271298000</v>
          </cell>
          <cell r="K375">
            <v>1029106000</v>
          </cell>
        </row>
        <row r="376">
          <cell r="A376">
            <v>45481</v>
          </cell>
          <cell r="B376">
            <v>27496622000</v>
          </cell>
          <cell r="C376">
            <v>151364000</v>
          </cell>
          <cell r="D376">
            <v>443461000</v>
          </cell>
          <cell r="E376">
            <v>17296000</v>
          </cell>
          <cell r="G376">
            <v>74919000</v>
          </cell>
          <cell r="H376">
            <v>184291000</v>
          </cell>
          <cell r="I376">
            <v>7799941000</v>
          </cell>
          <cell r="J376">
            <v>34712163000</v>
          </cell>
          <cell r="K376">
            <v>1638566000</v>
          </cell>
          <cell r="L376">
            <v>123700000</v>
          </cell>
        </row>
        <row r="377">
          <cell r="A377">
            <v>45482</v>
          </cell>
          <cell r="B377">
            <v>77666586000</v>
          </cell>
          <cell r="C377">
            <v>74784000</v>
          </cell>
          <cell r="D377">
            <v>2618000</v>
          </cell>
          <cell r="E377">
            <v>3721000</v>
          </cell>
          <cell r="G377">
            <v>186111000</v>
          </cell>
          <cell r="H377">
            <v>302148000</v>
          </cell>
          <cell r="I377">
            <v>69234938000</v>
          </cell>
          <cell r="J377">
            <v>40713905000</v>
          </cell>
          <cell r="K377">
            <v>2525093000</v>
          </cell>
        </row>
        <row r="378">
          <cell r="A378">
            <v>45483</v>
          </cell>
          <cell r="B378">
            <v>48762085000</v>
          </cell>
          <cell r="C378">
            <v>424230000</v>
          </cell>
          <cell r="D378">
            <v>173250000</v>
          </cell>
          <cell r="E378">
            <v>1248000</v>
          </cell>
          <cell r="G378">
            <v>417908000</v>
          </cell>
          <cell r="H378">
            <v>187462000</v>
          </cell>
          <cell r="I378">
            <v>21822976000</v>
          </cell>
          <cell r="J378">
            <v>73930008000</v>
          </cell>
          <cell r="K378">
            <v>2107755000</v>
          </cell>
          <cell r="L378">
            <v>2508000</v>
          </cell>
          <cell r="M378">
            <v>628600000</v>
          </cell>
        </row>
        <row r="379">
          <cell r="A379">
            <v>45484</v>
          </cell>
          <cell r="B379">
            <v>22919409000</v>
          </cell>
          <cell r="C379">
            <v>91050000</v>
          </cell>
          <cell r="D379">
            <v>275644000</v>
          </cell>
          <cell r="E379">
            <v>11178000</v>
          </cell>
          <cell r="G379">
            <v>210445000</v>
          </cell>
          <cell r="H379">
            <v>144733000</v>
          </cell>
          <cell r="I379">
            <v>9204381000</v>
          </cell>
          <cell r="J379">
            <v>50890346000</v>
          </cell>
          <cell r="K379">
            <v>3006806000</v>
          </cell>
          <cell r="L379">
            <v>24960000</v>
          </cell>
        </row>
        <row r="380">
          <cell r="A380">
            <v>45485</v>
          </cell>
          <cell r="B380">
            <v>82250641000</v>
          </cell>
          <cell r="C380">
            <v>210135000</v>
          </cell>
          <cell r="D380">
            <v>12216000</v>
          </cell>
          <cell r="G380">
            <v>66511000</v>
          </cell>
          <cell r="H380">
            <v>286427000</v>
          </cell>
          <cell r="I380">
            <v>22528829000</v>
          </cell>
          <cell r="J380">
            <v>18707840000</v>
          </cell>
          <cell r="K380">
            <v>1829384000</v>
          </cell>
        </row>
        <row r="381">
          <cell r="A381">
            <v>45488</v>
          </cell>
          <cell r="B381">
            <v>36317525000</v>
          </cell>
          <cell r="C381">
            <v>110211000</v>
          </cell>
          <cell r="D381">
            <v>30285000</v>
          </cell>
          <cell r="E381">
            <v>1232000</v>
          </cell>
          <cell r="G381">
            <v>169831000</v>
          </cell>
          <cell r="H381">
            <v>403391000</v>
          </cell>
          <cell r="I381">
            <v>2273958000</v>
          </cell>
          <cell r="J381">
            <v>26946137000</v>
          </cell>
          <cell r="K381">
            <v>2324681000</v>
          </cell>
          <cell r="L381">
            <v>43295000</v>
          </cell>
        </row>
        <row r="382">
          <cell r="A382">
            <v>45489</v>
          </cell>
          <cell r="B382">
            <v>32199251000</v>
          </cell>
          <cell r="C382">
            <v>340808000</v>
          </cell>
          <cell r="D382">
            <v>8692000</v>
          </cell>
          <cell r="E382">
            <v>621906000</v>
          </cell>
          <cell r="G382">
            <v>209069000</v>
          </cell>
          <cell r="H382">
            <v>256489000</v>
          </cell>
          <cell r="I382">
            <v>3493273000</v>
          </cell>
          <cell r="J382">
            <v>23330841040</v>
          </cell>
          <cell r="K382">
            <v>1265255000</v>
          </cell>
          <cell r="L382">
            <v>1242000</v>
          </cell>
        </row>
        <row r="383">
          <cell r="A383">
            <v>45490</v>
          </cell>
          <cell r="B383">
            <v>64614746000</v>
          </cell>
          <cell r="C383">
            <v>2276041000</v>
          </cell>
          <cell r="D383">
            <v>2602000</v>
          </cell>
          <cell r="E383">
            <v>382692000</v>
          </cell>
          <cell r="G383">
            <v>346051000</v>
          </cell>
          <cell r="H383">
            <v>288764000</v>
          </cell>
          <cell r="I383">
            <v>27010507000</v>
          </cell>
          <cell r="J383">
            <v>89101501000</v>
          </cell>
          <cell r="K383">
            <v>1311399000</v>
          </cell>
          <cell r="M383">
            <v>4688700000</v>
          </cell>
        </row>
        <row r="384">
          <cell r="A384">
            <v>45491</v>
          </cell>
          <cell r="B384">
            <v>56535056000</v>
          </cell>
          <cell r="C384">
            <v>1257764000</v>
          </cell>
          <cell r="D384">
            <v>43415000</v>
          </cell>
          <cell r="E384">
            <v>2504000</v>
          </cell>
          <cell r="G384">
            <v>457338000</v>
          </cell>
          <cell r="H384">
            <v>292278000</v>
          </cell>
          <cell r="I384">
            <v>28131761000</v>
          </cell>
          <cell r="J384">
            <v>51822271000</v>
          </cell>
          <cell r="K384">
            <v>3615577000</v>
          </cell>
          <cell r="L384">
            <v>576600000</v>
          </cell>
          <cell r="M384">
            <v>1560000</v>
          </cell>
        </row>
        <row r="385">
          <cell r="A385">
            <v>45492</v>
          </cell>
          <cell r="B385">
            <v>23783927000</v>
          </cell>
          <cell r="C385">
            <v>595582000</v>
          </cell>
          <cell r="D385">
            <v>10436000</v>
          </cell>
          <cell r="E385">
            <v>363372000</v>
          </cell>
          <cell r="G385">
            <v>74640000</v>
          </cell>
          <cell r="H385">
            <v>169404000</v>
          </cell>
          <cell r="I385">
            <v>15220138000</v>
          </cell>
          <cell r="J385">
            <v>27690984000</v>
          </cell>
          <cell r="K385">
            <v>2452604000</v>
          </cell>
        </row>
        <row r="386">
          <cell r="A386">
            <v>45495</v>
          </cell>
          <cell r="B386">
            <v>312880000</v>
          </cell>
          <cell r="C386">
            <v>1061327000</v>
          </cell>
          <cell r="D386">
            <v>25846449000</v>
          </cell>
          <cell r="E386">
            <v>2503000</v>
          </cell>
          <cell r="G386">
            <v>185669000</v>
          </cell>
          <cell r="H386">
            <v>344895000</v>
          </cell>
          <cell r="I386">
            <v>18201706000</v>
          </cell>
          <cell r="J386">
            <v>44589218000</v>
          </cell>
          <cell r="K386">
            <v>3052494000</v>
          </cell>
          <cell r="L386">
            <v>8508000</v>
          </cell>
        </row>
        <row r="387">
          <cell r="A387">
            <v>45496</v>
          </cell>
          <cell r="B387">
            <v>23584257000</v>
          </cell>
          <cell r="C387">
            <v>606920000</v>
          </cell>
          <cell r="D387">
            <v>12068000</v>
          </cell>
          <cell r="E387">
            <v>2475000</v>
          </cell>
          <cell r="G387">
            <v>262857000</v>
          </cell>
          <cell r="H387">
            <v>381111000</v>
          </cell>
          <cell r="I387">
            <v>22047978000</v>
          </cell>
          <cell r="J387">
            <v>62814896000</v>
          </cell>
          <cell r="K387">
            <v>1374546000</v>
          </cell>
          <cell r="L387">
            <v>199114000</v>
          </cell>
        </row>
        <row r="388">
          <cell r="A388">
            <v>45497</v>
          </cell>
          <cell r="B388">
            <v>78241557000</v>
          </cell>
          <cell r="C388">
            <v>6327991000</v>
          </cell>
          <cell r="D388">
            <v>204675852000</v>
          </cell>
          <cell r="E388">
            <v>3657000</v>
          </cell>
          <cell r="F388">
            <v>1345000000</v>
          </cell>
          <cell r="G388">
            <v>926916000</v>
          </cell>
          <cell r="H388">
            <v>297379000</v>
          </cell>
          <cell r="I388">
            <v>9373738000</v>
          </cell>
          <cell r="J388">
            <v>13829548000</v>
          </cell>
          <cell r="K388">
            <v>6757133000</v>
          </cell>
        </row>
        <row r="389">
          <cell r="A389">
            <v>45498</v>
          </cell>
          <cell r="B389">
            <v>65979513000</v>
          </cell>
          <cell r="C389">
            <v>4067716000</v>
          </cell>
          <cell r="D389">
            <v>20339200000</v>
          </cell>
          <cell r="E389">
            <v>7263000</v>
          </cell>
          <cell r="F389">
            <v>1346800000</v>
          </cell>
          <cell r="G389">
            <v>117382000</v>
          </cell>
          <cell r="H389">
            <v>637542000</v>
          </cell>
          <cell r="I389">
            <v>12198787000</v>
          </cell>
          <cell r="J389">
            <v>7001382000</v>
          </cell>
          <cell r="K389">
            <v>1694461000</v>
          </cell>
        </row>
        <row r="390">
          <cell r="A390">
            <v>45499</v>
          </cell>
          <cell r="B390">
            <v>9376903000</v>
          </cell>
          <cell r="C390">
            <v>147348000</v>
          </cell>
          <cell r="E390">
            <v>7302000</v>
          </cell>
          <cell r="G390">
            <v>291194000</v>
          </cell>
          <cell r="H390">
            <v>210084000</v>
          </cell>
          <cell r="I390">
            <v>14358000</v>
          </cell>
          <cell r="J390">
            <v>557285000</v>
          </cell>
          <cell r="K390">
            <v>2338254000</v>
          </cell>
        </row>
        <row r="391">
          <cell r="A391">
            <v>45502</v>
          </cell>
          <cell r="B391">
            <v>162289000</v>
          </cell>
          <cell r="C391">
            <v>46340000</v>
          </cell>
          <cell r="D391">
            <v>14604000</v>
          </cell>
          <cell r="G391">
            <v>319899000</v>
          </cell>
          <cell r="H391">
            <v>73984000</v>
          </cell>
          <cell r="I391">
            <v>11039592000</v>
          </cell>
          <cell r="J391">
            <v>22563014000</v>
          </cell>
          <cell r="K391">
            <v>393175000</v>
          </cell>
        </row>
        <row r="392">
          <cell r="A392">
            <v>45503</v>
          </cell>
          <cell r="B392">
            <v>9570777000</v>
          </cell>
          <cell r="C392">
            <v>112106000</v>
          </cell>
          <cell r="D392">
            <v>51447432000</v>
          </cell>
          <cell r="E392">
            <v>1217000</v>
          </cell>
          <cell r="G392">
            <v>472039000</v>
          </cell>
          <cell r="H392">
            <v>234873000</v>
          </cell>
          <cell r="I392">
            <v>14343000</v>
          </cell>
          <cell r="J392">
            <v>26339186000</v>
          </cell>
          <cell r="K392">
            <v>946146000</v>
          </cell>
          <cell r="L392">
            <v>12300000</v>
          </cell>
        </row>
        <row r="393">
          <cell r="A393">
            <v>45504</v>
          </cell>
          <cell r="B393">
            <v>935571000</v>
          </cell>
          <cell r="C393">
            <v>233074000</v>
          </cell>
          <cell r="D393">
            <v>6053000</v>
          </cell>
          <cell r="E393">
            <v>4904000</v>
          </cell>
          <cell r="G393">
            <v>243482000</v>
          </cell>
          <cell r="H393">
            <v>243283000</v>
          </cell>
          <cell r="I393">
            <v>93111000</v>
          </cell>
          <cell r="J393">
            <v>6320562000</v>
          </cell>
          <cell r="K393">
            <v>344107000</v>
          </cell>
          <cell r="L393">
            <v>60172000</v>
          </cell>
        </row>
        <row r="394">
          <cell r="A394">
            <v>45505</v>
          </cell>
          <cell r="B394">
            <v>56567705000</v>
          </cell>
          <cell r="C394">
            <v>535098000</v>
          </cell>
          <cell r="D394">
            <v>43284343000</v>
          </cell>
          <cell r="E394">
            <v>7268000</v>
          </cell>
          <cell r="G394">
            <v>200640000</v>
          </cell>
          <cell r="H394">
            <v>411487000</v>
          </cell>
          <cell r="I394">
            <v>19933994000</v>
          </cell>
          <cell r="J394">
            <v>66260402000</v>
          </cell>
          <cell r="K394">
            <v>4083571000</v>
          </cell>
        </row>
        <row r="395">
          <cell r="A395">
            <v>45506</v>
          </cell>
          <cell r="B395">
            <v>50147837000</v>
          </cell>
          <cell r="C395">
            <v>293471000</v>
          </cell>
          <cell r="D395">
            <v>95764000</v>
          </cell>
          <cell r="E395">
            <v>7193000</v>
          </cell>
          <cell r="G395">
            <v>344848000</v>
          </cell>
          <cell r="H395">
            <v>645557000</v>
          </cell>
          <cell r="I395">
            <v>2443738000</v>
          </cell>
          <cell r="J395">
            <v>38457336000</v>
          </cell>
          <cell r="K395">
            <v>5232161000</v>
          </cell>
          <cell r="L395">
            <v>4770000</v>
          </cell>
        </row>
        <row r="396">
          <cell r="A396">
            <v>45509</v>
          </cell>
          <cell r="B396">
            <v>252778711000</v>
          </cell>
          <cell r="C396">
            <v>1194770000</v>
          </cell>
          <cell r="D396">
            <v>57904618000</v>
          </cell>
          <cell r="E396">
            <v>468567000</v>
          </cell>
          <cell r="F396">
            <v>60060000</v>
          </cell>
          <cell r="G396">
            <v>1068142000</v>
          </cell>
          <cell r="H396">
            <v>989630000</v>
          </cell>
          <cell r="I396">
            <v>1626003000</v>
          </cell>
          <cell r="J396">
            <v>74725382000</v>
          </cell>
          <cell r="K396">
            <v>4976341000</v>
          </cell>
          <cell r="L396">
            <v>50614000</v>
          </cell>
        </row>
        <row r="397">
          <cell r="A397">
            <v>45510</v>
          </cell>
          <cell r="B397">
            <v>108005746000</v>
          </cell>
          <cell r="C397">
            <v>1723726000</v>
          </cell>
          <cell r="D397">
            <v>838000</v>
          </cell>
          <cell r="E397">
            <v>235800000</v>
          </cell>
          <cell r="F397">
            <v>31608000</v>
          </cell>
          <cell r="G397">
            <v>531064000</v>
          </cell>
          <cell r="H397">
            <v>342250000</v>
          </cell>
          <cell r="I397">
            <v>5208778000</v>
          </cell>
          <cell r="J397">
            <v>16471861000</v>
          </cell>
          <cell r="K397">
            <v>2897934000</v>
          </cell>
          <cell r="M397">
            <v>20761000</v>
          </cell>
        </row>
        <row r="398">
          <cell r="A398">
            <v>45511</v>
          </cell>
          <cell r="B398">
            <v>160800892000</v>
          </cell>
          <cell r="C398">
            <v>228270000</v>
          </cell>
          <cell r="D398">
            <v>844000</v>
          </cell>
          <cell r="E398">
            <v>1181000</v>
          </cell>
          <cell r="F398">
            <v>2628000</v>
          </cell>
          <cell r="G398">
            <v>469492000</v>
          </cell>
          <cell r="H398">
            <v>205110000</v>
          </cell>
          <cell r="I398">
            <v>9539042000</v>
          </cell>
          <cell r="J398">
            <v>24596546000</v>
          </cell>
          <cell r="K398">
            <v>2690633000</v>
          </cell>
          <cell r="M398">
            <v>66015000</v>
          </cell>
        </row>
        <row r="399">
          <cell r="A399">
            <v>45512</v>
          </cell>
          <cell r="B399">
            <v>74304685000</v>
          </cell>
          <cell r="C399">
            <v>137809000</v>
          </cell>
          <cell r="D399">
            <v>836000</v>
          </cell>
          <cell r="E399">
            <v>3526000</v>
          </cell>
          <cell r="F399">
            <v>22234000</v>
          </cell>
          <cell r="G399">
            <v>232183000</v>
          </cell>
          <cell r="H399">
            <v>263238000</v>
          </cell>
          <cell r="I399">
            <v>1903746000</v>
          </cell>
          <cell r="J399">
            <v>31145471000</v>
          </cell>
          <cell r="K399">
            <v>831237000</v>
          </cell>
          <cell r="M399">
            <v>65887000</v>
          </cell>
        </row>
        <row r="400">
          <cell r="A400">
            <v>45513</v>
          </cell>
          <cell r="B400">
            <v>55047700000</v>
          </cell>
          <cell r="C400">
            <v>85318000</v>
          </cell>
          <cell r="D400">
            <v>21709800000</v>
          </cell>
          <cell r="E400">
            <v>587000000</v>
          </cell>
          <cell r="F400">
            <v>131488000</v>
          </cell>
          <cell r="G400">
            <v>48508000</v>
          </cell>
          <cell r="H400">
            <v>148518000</v>
          </cell>
          <cell r="I400">
            <v>1433022000</v>
          </cell>
          <cell r="J400">
            <v>19926817000</v>
          </cell>
          <cell r="K400">
            <v>264774000</v>
          </cell>
          <cell r="M400">
            <v>5995000</v>
          </cell>
        </row>
        <row r="401">
          <cell r="A401">
            <v>45516</v>
          </cell>
          <cell r="B401">
            <v>13828603000</v>
          </cell>
          <cell r="C401">
            <v>300627000</v>
          </cell>
          <cell r="D401">
            <v>3376000</v>
          </cell>
          <cell r="E401">
            <v>1204000</v>
          </cell>
          <cell r="G401">
            <v>53445000</v>
          </cell>
          <cell r="H401">
            <v>143548000</v>
          </cell>
          <cell r="I401">
            <v>107092000</v>
          </cell>
          <cell r="J401">
            <v>6062800000</v>
          </cell>
          <cell r="K401">
            <v>5197000</v>
          </cell>
        </row>
        <row r="402">
          <cell r="A402">
            <v>45517</v>
          </cell>
          <cell r="B402">
            <v>2566192000</v>
          </cell>
          <cell r="C402">
            <v>184804000</v>
          </cell>
          <cell r="D402">
            <v>256031000</v>
          </cell>
          <cell r="E402">
            <v>1204000</v>
          </cell>
          <cell r="G402">
            <v>52090000</v>
          </cell>
          <cell r="H402">
            <v>77621000</v>
          </cell>
          <cell r="I402">
            <v>7973972000</v>
          </cell>
          <cell r="J402">
            <v>33278381000</v>
          </cell>
          <cell r="L402">
            <v>1202000</v>
          </cell>
        </row>
        <row r="403">
          <cell r="A403">
            <v>45518</v>
          </cell>
          <cell r="B403">
            <v>404078000</v>
          </cell>
          <cell r="C403">
            <v>39991000</v>
          </cell>
          <cell r="D403">
            <v>847000</v>
          </cell>
          <cell r="G403">
            <v>132652000</v>
          </cell>
          <cell r="H403">
            <v>493780000</v>
          </cell>
          <cell r="I403">
            <v>109063000</v>
          </cell>
          <cell r="J403">
            <v>34572051000</v>
          </cell>
          <cell r="K403">
            <v>355038000</v>
          </cell>
          <cell r="L403">
            <v>1200000</v>
          </cell>
          <cell r="M403">
            <v>3050000</v>
          </cell>
        </row>
        <row r="404">
          <cell r="A404">
            <v>45519</v>
          </cell>
          <cell r="B404">
            <v>6893942000</v>
          </cell>
          <cell r="C404">
            <v>270227000</v>
          </cell>
          <cell r="D404">
            <v>5950000</v>
          </cell>
          <cell r="G404">
            <v>36268000</v>
          </cell>
          <cell r="H404">
            <v>66420000</v>
          </cell>
          <cell r="I404">
            <v>47473000</v>
          </cell>
          <cell r="J404">
            <v>24864465000</v>
          </cell>
          <cell r="K404">
            <v>17040000</v>
          </cell>
        </row>
        <row r="405">
          <cell r="A405">
            <v>45520</v>
          </cell>
          <cell r="B405">
            <v>24014694000</v>
          </cell>
          <cell r="C405">
            <v>128612000</v>
          </cell>
          <cell r="D405">
            <v>175979000</v>
          </cell>
          <cell r="E405">
            <v>2420000</v>
          </cell>
          <cell r="F405">
            <v>26910000</v>
          </cell>
          <cell r="G405">
            <v>237264000</v>
          </cell>
          <cell r="H405">
            <v>316057000</v>
          </cell>
          <cell r="I405">
            <v>14040253000</v>
          </cell>
          <cell r="J405">
            <v>50509747000</v>
          </cell>
          <cell r="K405">
            <v>1615039000</v>
          </cell>
          <cell r="M405">
            <v>15260000</v>
          </cell>
        </row>
        <row r="406">
          <cell r="A406">
            <v>45523</v>
          </cell>
          <cell r="B406">
            <v>4957083000</v>
          </cell>
          <cell r="C406">
            <v>126614000</v>
          </cell>
          <cell r="D406">
            <v>30274000</v>
          </cell>
          <cell r="E406">
            <v>64342000</v>
          </cell>
          <cell r="F406">
            <v>84430000</v>
          </cell>
          <cell r="G406">
            <v>72417000</v>
          </cell>
          <cell r="H406">
            <v>89335000</v>
          </cell>
          <cell r="I406">
            <v>20752518000</v>
          </cell>
          <cell r="J406">
            <v>35906716000</v>
          </cell>
          <cell r="K406">
            <v>756300000</v>
          </cell>
          <cell r="M406">
            <v>10891000</v>
          </cell>
        </row>
        <row r="407">
          <cell r="A407">
            <v>45524</v>
          </cell>
          <cell r="B407">
            <v>42232262000</v>
          </cell>
          <cell r="C407">
            <v>514596000</v>
          </cell>
          <cell r="D407">
            <v>6944000</v>
          </cell>
          <cell r="E407">
            <v>14740000</v>
          </cell>
          <cell r="F407">
            <v>5043600000</v>
          </cell>
          <cell r="G407">
            <v>4414539000</v>
          </cell>
          <cell r="H407">
            <v>189338000</v>
          </cell>
          <cell r="I407">
            <v>10470050000</v>
          </cell>
          <cell r="J407">
            <v>19176760000</v>
          </cell>
          <cell r="K407">
            <v>2807156000</v>
          </cell>
          <cell r="L407">
            <v>1226000</v>
          </cell>
        </row>
        <row r="408">
          <cell r="A408">
            <v>45525</v>
          </cell>
          <cell r="B408">
            <v>51619063000</v>
          </cell>
          <cell r="C408">
            <v>88181000</v>
          </cell>
          <cell r="D408">
            <v>34879418000</v>
          </cell>
          <cell r="E408">
            <v>3716000</v>
          </cell>
          <cell r="G408">
            <v>503827000</v>
          </cell>
          <cell r="H408">
            <v>153063000</v>
          </cell>
          <cell r="I408">
            <v>11224016000</v>
          </cell>
          <cell r="J408">
            <v>77263061000</v>
          </cell>
          <cell r="K408">
            <v>2114325000</v>
          </cell>
          <cell r="L408">
            <v>12667246000</v>
          </cell>
        </row>
        <row r="409">
          <cell r="A409">
            <v>45526</v>
          </cell>
          <cell r="B409">
            <v>4596482000</v>
          </cell>
          <cell r="C409">
            <v>230109000</v>
          </cell>
          <cell r="D409">
            <v>1147929000</v>
          </cell>
          <cell r="G409">
            <v>301268000</v>
          </cell>
          <cell r="H409">
            <v>35534000</v>
          </cell>
          <cell r="I409">
            <v>7463069000</v>
          </cell>
          <cell r="J409">
            <v>27017549000</v>
          </cell>
          <cell r="K409">
            <v>1362594000</v>
          </cell>
          <cell r="L409">
            <v>391710000</v>
          </cell>
        </row>
        <row r="410">
          <cell r="A410">
            <v>45527</v>
          </cell>
          <cell r="B410">
            <v>29311636000</v>
          </cell>
          <cell r="C410">
            <v>309108000</v>
          </cell>
          <cell r="D410">
            <v>52494000</v>
          </cell>
          <cell r="F410">
            <v>1407300000</v>
          </cell>
          <cell r="G410">
            <v>16293042000</v>
          </cell>
          <cell r="H410">
            <v>294762000</v>
          </cell>
          <cell r="I410">
            <v>5657413000</v>
          </cell>
          <cell r="J410">
            <v>31897460000</v>
          </cell>
          <cell r="K410">
            <v>791825000</v>
          </cell>
          <cell r="L410">
            <v>20140000</v>
          </cell>
        </row>
        <row r="411">
          <cell r="A411">
            <v>45530</v>
          </cell>
          <cell r="B411">
            <v>1322835000</v>
          </cell>
          <cell r="C411">
            <v>52164000</v>
          </cell>
          <cell r="D411">
            <v>55305000</v>
          </cell>
          <cell r="E411">
            <v>27566000</v>
          </cell>
          <cell r="G411">
            <v>239592000</v>
          </cell>
          <cell r="H411">
            <v>47605000</v>
          </cell>
          <cell r="I411">
            <v>4046197000</v>
          </cell>
          <cell r="J411">
            <v>33802545000</v>
          </cell>
          <cell r="K411">
            <v>85388000</v>
          </cell>
          <cell r="L411">
            <v>736614000</v>
          </cell>
        </row>
        <row r="412">
          <cell r="A412">
            <v>45531</v>
          </cell>
          <cell r="B412">
            <v>9492294000</v>
          </cell>
          <cell r="C412">
            <v>48120000</v>
          </cell>
          <cell r="D412">
            <v>2192080000</v>
          </cell>
          <cell r="G412">
            <v>353885000</v>
          </cell>
          <cell r="H412">
            <v>204059000</v>
          </cell>
          <cell r="I412">
            <v>29112000</v>
          </cell>
          <cell r="J412">
            <v>25410316000</v>
          </cell>
          <cell r="K412">
            <v>1043468000</v>
          </cell>
          <cell r="L412">
            <v>435664000</v>
          </cell>
        </row>
        <row r="413">
          <cell r="A413">
            <v>45532</v>
          </cell>
          <cell r="B413">
            <v>77581545000</v>
          </cell>
          <cell r="C413">
            <v>57602000</v>
          </cell>
          <cell r="D413">
            <v>17744582000</v>
          </cell>
          <cell r="E413">
            <v>1254000</v>
          </cell>
          <cell r="G413">
            <v>16761026000</v>
          </cell>
          <cell r="H413">
            <v>178068000</v>
          </cell>
          <cell r="I413">
            <v>8456433000</v>
          </cell>
          <cell r="J413">
            <v>13409253000</v>
          </cell>
          <cell r="K413">
            <v>3312279000</v>
          </cell>
          <cell r="L413">
            <v>1261000</v>
          </cell>
        </row>
        <row r="414">
          <cell r="A414">
            <v>45533</v>
          </cell>
          <cell r="B414">
            <v>5802575000</v>
          </cell>
          <cell r="C414">
            <v>49544739000</v>
          </cell>
          <cell r="E414">
            <v>10098000</v>
          </cell>
          <cell r="G414">
            <v>226053000</v>
          </cell>
          <cell r="H414">
            <v>180565000</v>
          </cell>
          <cell r="I414">
            <v>32116462000</v>
          </cell>
          <cell r="J414">
            <v>12754514000</v>
          </cell>
          <cell r="K414">
            <v>3733032000</v>
          </cell>
        </row>
        <row r="415">
          <cell r="A415">
            <v>45534</v>
          </cell>
          <cell r="B415">
            <v>11768754000</v>
          </cell>
          <cell r="C415">
            <v>47904843000</v>
          </cell>
          <cell r="D415">
            <v>65714000</v>
          </cell>
          <cell r="E415">
            <v>1251000</v>
          </cell>
          <cell r="F415">
            <v>560000000</v>
          </cell>
          <cell r="G415">
            <v>59525000</v>
          </cell>
          <cell r="H415">
            <v>197070000</v>
          </cell>
          <cell r="I415">
            <v>12455264000</v>
          </cell>
          <cell r="J415">
            <v>8175415000</v>
          </cell>
          <cell r="K415">
            <v>2249891000</v>
          </cell>
        </row>
      </sheetData>
      <sheetData sheetId="8">
        <row r="1">
          <cell r="A1" t="str">
            <v>Date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"/>
      <sheetName val="Weekly_PL_report"/>
      <sheetName val="Daily_Summary"/>
      <sheetName val="Executed"/>
      <sheetName val="Market value"/>
      <sheetName val="Daily_stats"/>
      <sheetName val="Weekly_stats"/>
      <sheetName val="Monthly_stats"/>
      <sheetName val="Quarterly_stats"/>
      <sheetName val="Yearly_stats"/>
      <sheetName val="Sheet2"/>
      <sheetName val="Sheet3"/>
      <sheetName val="Create-Redeem"/>
      <sheetName val="raw data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Index</v>
          </cell>
          <cell r="B1" t="str">
            <v>Year</v>
          </cell>
          <cell r="C1" t="str">
            <v>Quarter</v>
          </cell>
          <cell r="D1" t="str">
            <v>Month</v>
          </cell>
          <cell r="E1" t="str">
            <v>Week</v>
          </cell>
          <cell r="F1" t="str">
            <v>Week 1</v>
          </cell>
          <cell r="G1" t="str">
            <v>Day</v>
          </cell>
          <cell r="H1" t="str">
            <v>Date</v>
          </cell>
          <cell r="I1" t="str">
            <v>E1VFVN30 - End balance</v>
          </cell>
          <cell r="J1" t="str">
            <v>FUESSVFL - End balance</v>
          </cell>
          <cell r="K1" t="str">
            <v>FUEVFVND - End balance</v>
          </cell>
          <cell r="L1" t="str">
            <v>FUEVN100 - End balance</v>
          </cell>
          <cell r="M1" t="str">
            <v>FUESSV30 - End balance</v>
          </cell>
          <cell r="N1" t="str">
            <v>FUEMAV30 - End balance</v>
          </cell>
          <cell r="O1" t="str">
            <v>FUEKIV30 - End balance</v>
          </cell>
          <cell r="P1" t="str">
            <v>FUEKIVFS - End balance</v>
          </cell>
          <cell r="Q1" t="str">
            <v>Number of basket NFOL</v>
          </cell>
          <cell r="R1" t="str">
            <v>Value FOL</v>
          </cell>
          <cell r="S1" t="str">
            <v>Hedge position</v>
          </cell>
          <cell r="T1" t="str">
            <v>Capital used</v>
          </cell>
          <cell r="U1" t="str">
            <v>P/L</v>
          </cell>
          <cell r="V1" t="str">
            <v>%P/L</v>
          </cell>
          <cell r="W1" t="str">
            <v>Whole ETF - MS</v>
          </cell>
          <cell r="X1" t="str">
            <v>our ETF - MS</v>
          </cell>
          <cell r="Y1" t="str">
            <v>% our ETF</v>
          </cell>
          <cell r="Z1" t="str">
            <v>our ETF-MS (included create/redeem)</v>
          </cell>
          <cell r="AA1" t="str">
            <v>Create/redeem trading - Total</v>
          </cell>
          <cell r="AB1" t="str">
            <v>Create/redeem trading - Prop</v>
          </cell>
          <cell r="AC1" t="str">
            <v>Create/redeem trading - VFM</v>
          </cell>
          <cell r="AD1" t="str">
            <v>Create/redeem trading - SSIAM</v>
          </cell>
          <cell r="AE1" t="str">
            <v>Create/redeem trading - KIM</v>
          </cell>
          <cell r="AF1" t="str">
            <v>Create/redeem trading - VinaCap/Mirea</v>
          </cell>
          <cell r="AG1" t="str">
            <v>Create/redeem trading - MA</v>
          </cell>
          <cell r="AH1" t="str">
            <v>Total CU</v>
          </cell>
          <cell r="AI1" t="str">
            <v>PL closing iNAV</v>
          </cell>
          <cell r="AJ1" t="str">
            <v>Realized</v>
          </cell>
          <cell r="AK1" t="str">
            <v>Unrealized</v>
          </cell>
          <cell r="AL1" t="str">
            <v>Market trading value</v>
          </cell>
          <cell r="AM1" t="str">
            <v>Whole ETF trading value</v>
          </cell>
          <cell r="AN1" t="str">
            <v>KIS ETF</v>
          </cell>
          <cell r="AO1" t="str">
            <v>KIS ETF
included create/
redeem</v>
          </cell>
          <cell r="AP1" t="str">
            <v>E1VFVN30 - KIS ETF</v>
          </cell>
          <cell r="AQ1" t="str">
            <v>E1VFVN30 - %M/s</v>
          </cell>
          <cell r="AR1" t="str">
            <v>FUESSV50 - KIS ETF</v>
          </cell>
          <cell r="AS1" t="str">
            <v>FUESSV50 - %M/s</v>
          </cell>
          <cell r="AT1" t="str">
            <v>FUESSVFL - KIS ETF</v>
          </cell>
          <cell r="AU1" t="str">
            <v>FUESSVFL - %M/s</v>
          </cell>
          <cell r="AV1" t="str">
            <v>FUEVFVND - KIS ETF</v>
          </cell>
          <cell r="AW1" t="str">
            <v>FUEVFVND - %M/s</v>
          </cell>
          <cell r="AX1" t="str">
            <v>FUEVN100 - KIS ETF</v>
          </cell>
          <cell r="AY1" t="str">
            <v>FUEVN100 - %M/s</v>
          </cell>
          <cell r="AZ1" t="str">
            <v>FUESSV30 - KIS ETF</v>
          </cell>
          <cell r="BA1" t="str">
            <v>FUESSV30 - %M/s</v>
          </cell>
          <cell r="BB1" t="str">
            <v>FUEMAV30 - KIS ETF</v>
          </cell>
          <cell r="BC1" t="str">
            <v>FUEMAV30 - %M/s</v>
          </cell>
          <cell r="BD1" t="str">
            <v>FUEKIV30 - KIS ETF</v>
          </cell>
          <cell r="BE1" t="str">
            <v>FUEKIV30 - %M/s</v>
          </cell>
          <cell r="BF1" t="str">
            <v>FUEDCMID - KIS ETF</v>
          </cell>
          <cell r="BG1" t="str">
            <v>FUEDCMID - %M/s</v>
          </cell>
          <cell r="BH1" t="str">
            <v>FUEKIVFS - KIS ETF</v>
          </cell>
          <cell r="BI1" t="str">
            <v>FUEKIVFS - %M/s</v>
          </cell>
          <cell r="BJ1" t="str">
            <v>FUEMAVND - KIS ETF</v>
          </cell>
          <cell r="BK1" t="str">
            <v>FUEMAVND - %M/s</v>
          </cell>
          <cell r="BL1" t="str">
            <v>E1VFVN30 - Market Value</v>
          </cell>
          <cell r="BM1" t="str">
            <v>FUESSV50 - Market Value</v>
          </cell>
          <cell r="BN1" t="str">
            <v>FUESSVFL - Market Value</v>
          </cell>
          <cell r="BO1" t="str">
            <v>FUEVFVND - Market Value</v>
          </cell>
          <cell r="BP1" t="str">
            <v>FUEVN100 - Market Value</v>
          </cell>
          <cell r="BQ1" t="str">
            <v>FUESSV30 - Market Value</v>
          </cell>
          <cell r="BR1" t="str">
            <v>FUEMAV30 - Market Value</v>
          </cell>
          <cell r="BS1" t="str">
            <v>FUEKIV30 - Market Value</v>
          </cell>
          <cell r="BT1" t="str">
            <v>FUEDCMID - Market Value</v>
          </cell>
          <cell r="BU1" t="str">
            <v>FUEKIVFS - Market Value</v>
          </cell>
          <cell r="BV1" t="str">
            <v>FUEMAVND - Market Value</v>
          </cell>
          <cell r="BW1" t="str">
            <v>FUEIP100 - Market Value</v>
          </cell>
          <cell r="BX1" t="str">
            <v>Stock transfering fee</v>
          </cell>
          <cell r="BY1" t="str">
            <v>Future - contracts</v>
          </cell>
          <cell r="BZ1" t="str">
            <v>Future - overnight fee</v>
          </cell>
          <cell r="CA1" t="str">
            <v>Future - Exchange fee</v>
          </cell>
          <cell r="CB1" t="str">
            <v>SC bank+Component fee+Other Fee</v>
          </cell>
          <cell r="CC1" t="str">
            <v>Clients ETF trading value</v>
          </cell>
          <cell r="CD1" t="str">
            <v>%Client ETF trading value</v>
          </cell>
          <cell r="CE1" t="str">
            <v>Clients ETF MS</v>
          </cell>
          <cell r="CF1" t="str">
            <v>delta contribution to PL</v>
          </cell>
          <cell r="CG1" t="str">
            <v>basis_contribution to PL</v>
          </cell>
          <cell r="CH1" t="str">
            <v>trading PL estimation</v>
          </cell>
          <cell r="CI1" t="str">
            <v>FMC FOL Trading value</v>
          </cell>
          <cell r="CJ1" t="str">
            <v>FMC FOL MS</v>
          </cell>
          <cell r="CK1" t="str">
            <v>Inventory E1VFVN30</v>
          </cell>
          <cell r="CL1" t="str">
            <v>Inventory FUEVFVND</v>
          </cell>
          <cell r="CM1" t="str">
            <v>Inventory FUEDCMID</v>
          </cell>
          <cell r="CN1" t="str">
            <v>Inventory FUESSV30</v>
          </cell>
          <cell r="CO1" t="str">
            <v>Inventory FUESSVFL</v>
          </cell>
          <cell r="CP1" t="str">
            <v>Inventory FUESSV50</v>
          </cell>
          <cell r="CQ1" t="str">
            <v>Inventory FUEKIV30</v>
          </cell>
          <cell r="CR1" t="str">
            <v>Inventory FUEKIVFS</v>
          </cell>
          <cell r="CS1" t="str">
            <v>Inventory FUEKIVND</v>
          </cell>
          <cell r="CT1" t="str">
            <v>Inventory FUEVN100</v>
          </cell>
          <cell r="CU1" t="str">
            <v>Inventory FUEMAV30</v>
          </cell>
          <cell r="CV1" t="str">
            <v>Inventory FUEMAVND</v>
          </cell>
          <cell r="CW1" t="str">
            <v>Stock basket balance</v>
          </cell>
          <cell r="CX1" t="str">
            <v>ETF Inventory balance</v>
          </cell>
          <cell r="CY1" t="str">
            <v>FUEKIVND - KIS ETF</v>
          </cell>
          <cell r="CZ1" t="str">
            <v>FUEKIVND - %M/s</v>
          </cell>
          <cell r="DA1" t="str">
            <v>FUEKIVND - Market Value</v>
          </cell>
        </row>
        <row r="2">
          <cell r="A2" t="str">
            <v>2019_Q3_M9_W39_D5</v>
          </cell>
          <cell r="B2">
            <v>2019</v>
          </cell>
          <cell r="C2">
            <v>3</v>
          </cell>
          <cell r="D2">
            <v>9</v>
          </cell>
          <cell r="E2">
            <v>39</v>
          </cell>
          <cell r="F2">
            <v>39</v>
          </cell>
          <cell r="G2">
            <v>5</v>
          </cell>
          <cell r="H2">
            <v>43734</v>
          </cell>
          <cell r="I2">
            <v>10.7805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-182</v>
          </cell>
          <cell r="T2">
            <v>18</v>
          </cell>
          <cell r="U2">
            <v>-13.7</v>
          </cell>
          <cell r="V2">
            <v>-7.6111111111111106E-4</v>
          </cell>
          <cell r="W2">
            <v>8.0051213893720108E-3</v>
          </cell>
          <cell r="X2">
            <v>2.3084099737398808E-3</v>
          </cell>
          <cell r="Y2">
            <v>0.28836664198554668</v>
          </cell>
          <cell r="Z2">
            <v>2.3084099737398808E-3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H2">
            <v>10.7805</v>
          </cell>
          <cell r="AI2">
            <v>0</v>
          </cell>
          <cell r="AJ2">
            <v>0</v>
          </cell>
          <cell r="AK2">
            <v>0</v>
          </cell>
          <cell r="AL2">
            <v>8435599751136</v>
          </cell>
          <cell r="AM2">
            <v>67528000000</v>
          </cell>
          <cell r="AN2">
            <v>19472822600</v>
          </cell>
          <cell r="AO2">
            <v>19472822600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65735</v>
          </cell>
          <cell r="BY2">
            <v>106</v>
          </cell>
          <cell r="BZ2">
            <v>546000</v>
          </cell>
          <cell r="CA2">
            <v>318000</v>
          </cell>
        </row>
        <row r="3">
          <cell r="A3" t="str">
            <v>2019_Q3_M9_W39_D6</v>
          </cell>
          <cell r="B3">
            <v>2019</v>
          </cell>
          <cell r="C3">
            <v>3</v>
          </cell>
          <cell r="D3">
            <v>9</v>
          </cell>
          <cell r="E3">
            <v>39</v>
          </cell>
          <cell r="F3">
            <v>40</v>
          </cell>
          <cell r="G3">
            <v>6</v>
          </cell>
          <cell r="H3">
            <v>43735</v>
          </cell>
          <cell r="I3">
            <v>12.6816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-215</v>
          </cell>
          <cell r="T3">
            <v>21.15</v>
          </cell>
          <cell r="U3">
            <v>13.29</v>
          </cell>
          <cell r="V3">
            <v>6.2836879432624109E-4</v>
          </cell>
          <cell r="W3">
            <v>8.7982191433862676E-3</v>
          </cell>
          <cell r="X3">
            <v>2.4704127315956781E-3</v>
          </cell>
          <cell r="Y3">
            <v>0.28078554208924411</v>
          </cell>
          <cell r="Z3">
            <v>2.4704127315956781E-3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H3">
            <v>12.6816</v>
          </cell>
          <cell r="AI3">
            <v>0</v>
          </cell>
          <cell r="AJ3">
            <v>0</v>
          </cell>
          <cell r="AK3">
            <v>0</v>
          </cell>
          <cell r="AL3">
            <v>9539972854972</v>
          </cell>
          <cell r="AM3">
            <v>83934771800</v>
          </cell>
          <cell r="AN3">
            <v>23567670400</v>
          </cell>
          <cell r="AO3">
            <v>23567670400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104945</v>
          </cell>
          <cell r="BY3">
            <v>135</v>
          </cell>
          <cell r="BZ3">
            <v>1935000</v>
          </cell>
          <cell r="CA3">
            <v>405000</v>
          </cell>
        </row>
        <row r="4">
          <cell r="A4" t="str">
            <v>2019_Q3_M9_W40_D2</v>
          </cell>
          <cell r="B4">
            <v>2019</v>
          </cell>
          <cell r="C4">
            <v>3</v>
          </cell>
          <cell r="D4">
            <v>9</v>
          </cell>
          <cell r="E4">
            <v>40</v>
          </cell>
          <cell r="F4">
            <v>40</v>
          </cell>
          <cell r="G4">
            <v>2</v>
          </cell>
          <cell r="H4">
            <v>43738</v>
          </cell>
          <cell r="I4">
            <v>14.666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-248</v>
          </cell>
          <cell r="T4">
            <v>26.222699908551114</v>
          </cell>
          <cell r="U4">
            <v>193.43592751333262</v>
          </cell>
          <cell r="V4">
            <v>7.3766594663371779E-3</v>
          </cell>
          <cell r="W4">
            <v>4.0451135873985607E-3</v>
          </cell>
          <cell r="X4">
            <v>2.5511914468132274E-3</v>
          </cell>
          <cell r="Y4">
            <v>0.6306847488191093</v>
          </cell>
          <cell r="Z4">
            <v>2.5511914468132274E-3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H4">
            <v>14.666</v>
          </cell>
          <cell r="AI4">
            <v>0</v>
          </cell>
          <cell r="AJ4">
            <v>0</v>
          </cell>
          <cell r="AK4">
            <v>0</v>
          </cell>
          <cell r="AL4">
            <v>8846177549000</v>
          </cell>
          <cell r="AM4">
            <v>35783793000</v>
          </cell>
          <cell r="AN4">
            <v>22568292500</v>
          </cell>
          <cell r="AO4">
            <v>22568292500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150785</v>
          </cell>
          <cell r="BY4">
            <v>131</v>
          </cell>
          <cell r="BZ4">
            <v>744000</v>
          </cell>
          <cell r="CA4">
            <v>393000</v>
          </cell>
        </row>
        <row r="5">
          <cell r="A5" t="str">
            <v>2019_Q4_M10_W40_D3</v>
          </cell>
          <cell r="B5">
            <v>2019</v>
          </cell>
          <cell r="C5">
            <v>4</v>
          </cell>
          <cell r="D5">
            <v>10</v>
          </cell>
          <cell r="E5">
            <v>40</v>
          </cell>
          <cell r="F5">
            <v>40</v>
          </cell>
          <cell r="G5">
            <v>3</v>
          </cell>
          <cell r="H5">
            <v>43739</v>
          </cell>
          <cell r="I5">
            <v>15.653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-274</v>
          </cell>
          <cell r="T5">
            <v>28.9</v>
          </cell>
          <cell r="U5">
            <v>24.144171833348313</v>
          </cell>
          <cell r="V5">
            <v>8.3543847174215617E-4</v>
          </cell>
          <cell r="W5">
            <v>1.8572204343935321E-3</v>
          </cell>
          <cell r="X5">
            <v>8.4629069104259888E-4</v>
          </cell>
          <cell r="Y5">
            <v>0.45567595282191242</v>
          </cell>
          <cell r="Z5">
            <v>8.4629069104259888E-4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H5">
            <v>15.653</v>
          </cell>
          <cell r="AI5">
            <v>0</v>
          </cell>
          <cell r="AJ5">
            <v>0</v>
          </cell>
          <cell r="AK5">
            <v>0</v>
          </cell>
          <cell r="AL5">
            <v>11047692357908</v>
          </cell>
          <cell r="AM5">
            <v>20518000000</v>
          </cell>
          <cell r="AN5">
            <v>9349559200</v>
          </cell>
          <cell r="AO5">
            <v>9349559200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75660</v>
          </cell>
          <cell r="BY5">
            <v>110</v>
          </cell>
          <cell r="BZ5">
            <v>822000</v>
          </cell>
          <cell r="CA5">
            <v>330000</v>
          </cell>
        </row>
        <row r="6">
          <cell r="A6" t="str">
            <v>2019_Q4_M10_W40_D4</v>
          </cell>
          <cell r="B6">
            <v>2019</v>
          </cell>
          <cell r="C6">
            <v>4</v>
          </cell>
          <cell r="D6">
            <v>10</v>
          </cell>
          <cell r="E6">
            <v>40</v>
          </cell>
          <cell r="F6">
            <v>40</v>
          </cell>
          <cell r="G6">
            <v>4</v>
          </cell>
          <cell r="H6">
            <v>43740</v>
          </cell>
          <cell r="I6">
            <v>15.3749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-239</v>
          </cell>
          <cell r="T6">
            <v>27.247520111588589</v>
          </cell>
          <cell r="U6">
            <v>-71.468316086654568</v>
          </cell>
          <cell r="V6">
            <v>-2.6229291984725799E-3</v>
          </cell>
          <cell r="W6">
            <v>5.1603353442520481E-3</v>
          </cell>
          <cell r="X6">
            <v>2.6894979741745035E-3</v>
          </cell>
          <cell r="Y6">
            <v>0.5211866661282506</v>
          </cell>
          <cell r="Z6">
            <v>2.6894979741745035E-3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H6">
            <v>15.3749</v>
          </cell>
          <cell r="AI6">
            <v>0</v>
          </cell>
          <cell r="AJ6">
            <v>0</v>
          </cell>
          <cell r="AK6">
            <v>0</v>
          </cell>
          <cell r="AL6">
            <v>9597825857416</v>
          </cell>
          <cell r="AM6">
            <v>49528000000</v>
          </cell>
          <cell r="AN6">
            <v>25813333200</v>
          </cell>
          <cell r="AO6">
            <v>25813333200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263920</v>
          </cell>
          <cell r="BY6">
            <v>215</v>
          </cell>
          <cell r="BZ6">
            <v>717000</v>
          </cell>
          <cell r="CA6">
            <v>645000</v>
          </cell>
        </row>
        <row r="7">
          <cell r="A7" t="str">
            <v>2019_Q4_M10_W40_D5</v>
          </cell>
          <cell r="B7">
            <v>2019</v>
          </cell>
          <cell r="C7">
            <v>4</v>
          </cell>
          <cell r="D7">
            <v>10</v>
          </cell>
          <cell r="E7">
            <v>40</v>
          </cell>
          <cell r="F7">
            <v>40</v>
          </cell>
          <cell r="G7">
            <v>5</v>
          </cell>
          <cell r="H7">
            <v>43741</v>
          </cell>
          <cell r="I7">
            <v>14.411300000000001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-241</v>
          </cell>
          <cell r="T7">
            <v>27.247520111588589</v>
          </cell>
          <cell r="U7">
            <v>-3.5</v>
          </cell>
          <cell r="V7">
            <v>-1.2845205676209124E-4</v>
          </cell>
          <cell r="W7">
            <v>3.8762323374651674E-4</v>
          </cell>
          <cell r="X7">
            <v>1.4403913339115952E-4</v>
          </cell>
          <cell r="Y7">
            <v>0.37159571679687503</v>
          </cell>
          <cell r="Z7">
            <v>1.4403913339115952E-4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H7">
            <v>14.411300000000001</v>
          </cell>
          <cell r="AI7">
            <v>0</v>
          </cell>
          <cell r="AJ7">
            <v>0</v>
          </cell>
          <cell r="AK7">
            <v>0</v>
          </cell>
          <cell r="AL7">
            <v>10566962048200</v>
          </cell>
          <cell r="AM7">
            <v>4096000000</v>
          </cell>
          <cell r="AN7">
            <v>1522056056</v>
          </cell>
          <cell r="AO7">
            <v>1522056056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50000</v>
          </cell>
          <cell r="BY7">
            <v>36</v>
          </cell>
          <cell r="BZ7">
            <v>723000</v>
          </cell>
          <cell r="CA7">
            <v>108000</v>
          </cell>
        </row>
        <row r="8">
          <cell r="A8" t="str">
            <v>2019_Q4_M10_W40_D6</v>
          </cell>
          <cell r="B8">
            <v>2019</v>
          </cell>
          <cell r="C8">
            <v>4</v>
          </cell>
          <cell r="D8">
            <v>10</v>
          </cell>
          <cell r="E8">
            <v>40</v>
          </cell>
          <cell r="F8">
            <v>41</v>
          </cell>
          <cell r="G8">
            <v>6</v>
          </cell>
          <cell r="H8">
            <v>43742</v>
          </cell>
          <cell r="I8">
            <v>14.531599999999999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-225</v>
          </cell>
          <cell r="T8">
            <v>27.247520111588589</v>
          </cell>
          <cell r="U8">
            <v>-92.1</v>
          </cell>
          <cell r="V8">
            <v>-3.3801241222253149E-3</v>
          </cell>
          <cell r="W8">
            <v>3.2836758495685407E-3</v>
          </cell>
          <cell r="X8">
            <v>4.7722178754429828E-4</v>
          </cell>
          <cell r="Y8">
            <v>0.14533157638169519</v>
          </cell>
          <cell r="Z8">
            <v>4.7722178754429828E-4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H8">
            <v>14.531599999999999</v>
          </cell>
          <cell r="AI8">
            <v>0</v>
          </cell>
          <cell r="AJ8">
            <v>0</v>
          </cell>
          <cell r="AK8">
            <v>0</v>
          </cell>
          <cell r="AL8">
            <v>9995505495560</v>
          </cell>
          <cell r="AM8">
            <v>32822000000</v>
          </cell>
          <cell r="AN8">
            <v>4770073000</v>
          </cell>
          <cell r="AO8">
            <v>4770073000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50000</v>
          </cell>
          <cell r="BY8">
            <v>162</v>
          </cell>
          <cell r="BZ8">
            <v>2025000</v>
          </cell>
          <cell r="CA8">
            <v>486000</v>
          </cell>
        </row>
        <row r="9">
          <cell r="A9" t="str">
            <v>2019_Q4_M10_W41_D2</v>
          </cell>
          <cell r="B9">
            <v>2019</v>
          </cell>
          <cell r="C9">
            <v>4</v>
          </cell>
          <cell r="D9">
            <v>10</v>
          </cell>
          <cell r="E9">
            <v>41</v>
          </cell>
          <cell r="F9">
            <v>41</v>
          </cell>
          <cell r="G9">
            <v>2</v>
          </cell>
          <cell r="H9">
            <v>43745</v>
          </cell>
          <cell r="I9">
            <v>14.5998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-209</v>
          </cell>
          <cell r="T9">
            <v>27.247520111588589</v>
          </cell>
          <cell r="U9">
            <v>159</v>
          </cell>
          <cell r="V9">
            <v>5.8353934357635731E-3</v>
          </cell>
          <cell r="W9">
            <v>9.5053883013161949E-4</v>
          </cell>
          <cell r="X9">
            <v>5.114143112456823E-4</v>
          </cell>
          <cell r="Y9">
            <v>0.5380256913595709</v>
          </cell>
          <cell r="Z9">
            <v>5.114143112456823E-4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H9">
            <v>14.5998</v>
          </cell>
          <cell r="AI9">
            <v>0</v>
          </cell>
          <cell r="AJ9">
            <v>0</v>
          </cell>
          <cell r="AK9">
            <v>0</v>
          </cell>
          <cell r="AL9">
            <v>9313533460568</v>
          </cell>
          <cell r="AM9">
            <v>8852875200</v>
          </cell>
          <cell r="AN9">
            <v>4763074300</v>
          </cell>
          <cell r="AO9">
            <v>4763074300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50000</v>
          </cell>
          <cell r="BY9">
            <v>50</v>
          </cell>
          <cell r="BZ9">
            <v>627000</v>
          </cell>
          <cell r="CA9">
            <v>150000</v>
          </cell>
        </row>
        <row r="10">
          <cell r="A10" t="str">
            <v>2019_Q4_M10_W41_D3</v>
          </cell>
          <cell r="B10">
            <v>2019</v>
          </cell>
          <cell r="C10">
            <v>4</v>
          </cell>
          <cell r="D10">
            <v>10</v>
          </cell>
          <cell r="E10">
            <v>41</v>
          </cell>
          <cell r="F10">
            <v>41</v>
          </cell>
          <cell r="G10">
            <v>3</v>
          </cell>
          <cell r="H10">
            <v>43746</v>
          </cell>
          <cell r="I10">
            <v>13.278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2</v>
          </cell>
          <cell r="R10">
            <v>0</v>
          </cell>
          <cell r="S10">
            <v>-221</v>
          </cell>
          <cell r="T10">
            <v>30.05</v>
          </cell>
          <cell r="U10">
            <v>-76.7</v>
          </cell>
          <cell r="V10">
            <v>-2.5524126455906825E-3</v>
          </cell>
          <cell r="W10">
            <v>1.0483688005234152E-3</v>
          </cell>
          <cell r="X10">
            <v>2.5083335674018291E-4</v>
          </cell>
          <cell r="Y10">
            <v>0.23926060811324248</v>
          </cell>
          <cell r="Z10">
            <v>2.5083335674018291E-4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H10">
            <v>13.278</v>
          </cell>
          <cell r="AI10">
            <v>0</v>
          </cell>
          <cell r="AJ10">
            <v>0</v>
          </cell>
          <cell r="AK10">
            <v>0</v>
          </cell>
          <cell r="AL10">
            <v>8239576373970</v>
          </cell>
          <cell r="AM10">
            <v>8638114800</v>
          </cell>
          <cell r="AN10">
            <v>2066760600</v>
          </cell>
          <cell r="AO10">
            <v>2066760600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17095</v>
          </cell>
          <cell r="BY10">
            <v>50</v>
          </cell>
          <cell r="BZ10">
            <v>663000</v>
          </cell>
          <cell r="CA10">
            <v>150000</v>
          </cell>
        </row>
        <row r="11">
          <cell r="A11" t="str">
            <v>2019_Q4_M10_W41_D4</v>
          </cell>
          <cell r="B11">
            <v>2019</v>
          </cell>
          <cell r="C11">
            <v>4</v>
          </cell>
          <cell r="D11">
            <v>10</v>
          </cell>
          <cell r="E11">
            <v>41</v>
          </cell>
          <cell r="F11">
            <v>41</v>
          </cell>
          <cell r="G11">
            <v>4</v>
          </cell>
          <cell r="H11">
            <v>43747</v>
          </cell>
          <cell r="I11">
            <v>8.6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2</v>
          </cell>
          <cell r="R11">
            <v>0</v>
          </cell>
          <cell r="S11">
            <v>-162</v>
          </cell>
          <cell r="T11">
            <v>22.9</v>
          </cell>
          <cell r="U11">
            <v>7.6</v>
          </cell>
          <cell r="V11">
            <v>3.3187772925764191E-4</v>
          </cell>
          <cell r="W11">
            <v>1.5408259596272514E-3</v>
          </cell>
          <cell r="X11">
            <v>7.5935719233609117E-4</v>
          </cell>
          <cell r="Y11">
            <v>0.49282476556910487</v>
          </cell>
          <cell r="Z11">
            <v>7.5935719233609117E-4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H11">
            <v>8.6</v>
          </cell>
          <cell r="AI11">
            <v>0</v>
          </cell>
          <cell r="AJ11">
            <v>0</v>
          </cell>
          <cell r="AK11">
            <v>0</v>
          </cell>
          <cell r="AL11">
            <v>9379024353598</v>
          </cell>
          <cell r="AM11">
            <v>14451444200</v>
          </cell>
          <cell r="AN11">
            <v>7122029600</v>
          </cell>
          <cell r="AO11">
            <v>7122029600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233910</v>
          </cell>
          <cell r="BY11">
            <v>103</v>
          </cell>
          <cell r="BZ11">
            <v>486000</v>
          </cell>
          <cell r="CA11">
            <v>309000</v>
          </cell>
        </row>
        <row r="12">
          <cell r="A12" t="str">
            <v>2019_Q4_M10_W41_D5</v>
          </cell>
          <cell r="B12">
            <v>2019</v>
          </cell>
          <cell r="C12">
            <v>4</v>
          </cell>
          <cell r="D12">
            <v>10</v>
          </cell>
          <cell r="E12">
            <v>41</v>
          </cell>
          <cell r="F12">
            <v>41</v>
          </cell>
          <cell r="G12">
            <v>5</v>
          </cell>
          <cell r="H12">
            <v>43748</v>
          </cell>
          <cell r="I12">
            <v>10.0814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-152</v>
          </cell>
          <cell r="T12">
            <v>22.3</v>
          </cell>
          <cell r="U12">
            <v>21</v>
          </cell>
          <cell r="V12">
            <v>9.4170403587443951E-4</v>
          </cell>
          <cell r="W12">
            <v>1.9247405812905481E-3</v>
          </cell>
          <cell r="X12">
            <v>3.0631080876102339E-4</v>
          </cell>
          <cell r="Y12">
            <v>0.1591439447676842</v>
          </cell>
          <cell r="Z12">
            <v>3.0631080876102339E-4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H12">
            <v>10.0814</v>
          </cell>
          <cell r="AI12">
            <v>0</v>
          </cell>
          <cell r="AJ12">
            <v>0</v>
          </cell>
          <cell r="AK12">
            <v>0</v>
          </cell>
          <cell r="AL12">
            <v>9603126353582</v>
          </cell>
          <cell r="AM12">
            <v>18483527000</v>
          </cell>
          <cell r="AN12">
            <v>2941541400</v>
          </cell>
          <cell r="AO12">
            <v>2941541400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22520</v>
          </cell>
          <cell r="BY12">
            <v>108</v>
          </cell>
          <cell r="BZ12">
            <v>456000</v>
          </cell>
          <cell r="CA12">
            <v>324000</v>
          </cell>
          <cell r="CB12">
            <v>900000</v>
          </cell>
        </row>
        <row r="13">
          <cell r="A13" t="str">
            <v>2019_Q4_M10_W41_D6</v>
          </cell>
          <cell r="B13">
            <v>2019</v>
          </cell>
          <cell r="C13">
            <v>4</v>
          </cell>
          <cell r="D13">
            <v>10</v>
          </cell>
          <cell r="E13">
            <v>41</v>
          </cell>
          <cell r="F13">
            <v>42</v>
          </cell>
          <cell r="G13">
            <v>6</v>
          </cell>
          <cell r="H13">
            <v>43749</v>
          </cell>
          <cell r="I13">
            <v>9.3576999999999995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-140</v>
          </cell>
          <cell r="T13">
            <v>21</v>
          </cell>
          <cell r="U13">
            <v>63.1</v>
          </cell>
          <cell r="V13">
            <v>3.004761904761905E-3</v>
          </cell>
          <cell r="W13">
            <v>6.7208098352549166E-4</v>
          </cell>
          <cell r="X13">
            <v>1.41460887651279E-4</v>
          </cell>
          <cell r="Y13">
            <v>0.21048190786358331</v>
          </cell>
          <cell r="Z13">
            <v>1.41460887651279E-4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H13">
            <v>9.3576999999999995</v>
          </cell>
          <cell r="AI13">
            <v>0</v>
          </cell>
          <cell r="AJ13">
            <v>0</v>
          </cell>
          <cell r="AK13">
            <v>0</v>
          </cell>
          <cell r="AL13">
            <v>8813746475800</v>
          </cell>
          <cell r="AM13">
            <v>5923551400</v>
          </cell>
          <cell r="AN13">
            <v>1246800400</v>
          </cell>
          <cell r="AO13">
            <v>1246800400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39325</v>
          </cell>
          <cell r="BY13">
            <v>14</v>
          </cell>
          <cell r="BZ13">
            <v>1260000</v>
          </cell>
          <cell r="CA13">
            <v>42000</v>
          </cell>
        </row>
        <row r="14">
          <cell r="A14" t="str">
            <v>2019_Q4_M10_W42_D2</v>
          </cell>
          <cell r="B14">
            <v>2019</v>
          </cell>
          <cell r="C14">
            <v>4</v>
          </cell>
          <cell r="D14">
            <v>10</v>
          </cell>
          <cell r="E14">
            <v>42</v>
          </cell>
          <cell r="F14">
            <v>42</v>
          </cell>
          <cell r="G14">
            <v>2</v>
          </cell>
          <cell r="H14">
            <v>43752</v>
          </cell>
          <cell r="I14">
            <v>11.071300000000001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-205</v>
          </cell>
          <cell r="T14">
            <v>23.6</v>
          </cell>
          <cell r="U14">
            <v>166.9</v>
          </cell>
          <cell r="V14">
            <v>7.072033898305085E-3</v>
          </cell>
          <cell r="W14">
            <v>1.1982633286869116E-3</v>
          </cell>
          <cell r="X14">
            <v>2.7066481147021247E-4</v>
          </cell>
          <cell r="Y14">
            <v>0.22588091030609614</v>
          </cell>
          <cell r="Z14">
            <v>2.7066481147021247E-4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H14">
            <v>11.071300000000001</v>
          </cell>
          <cell r="AI14">
            <v>0</v>
          </cell>
          <cell r="AJ14">
            <v>0</v>
          </cell>
          <cell r="AK14">
            <v>0</v>
          </cell>
          <cell r="AL14">
            <v>10226097308200</v>
          </cell>
          <cell r="AM14">
            <v>12253557400</v>
          </cell>
          <cell r="AN14">
            <v>2767844700</v>
          </cell>
          <cell r="AO14">
            <v>2767844700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2250</v>
          </cell>
          <cell r="BY14">
            <v>141</v>
          </cell>
          <cell r="BZ14">
            <v>615000</v>
          </cell>
          <cell r="CA14">
            <v>423000</v>
          </cell>
        </row>
        <row r="15">
          <cell r="A15" t="str">
            <v>2019_Q4_M10_W42_D3</v>
          </cell>
          <cell r="B15">
            <v>2019</v>
          </cell>
          <cell r="C15">
            <v>4</v>
          </cell>
          <cell r="D15">
            <v>10</v>
          </cell>
          <cell r="E15">
            <v>42</v>
          </cell>
          <cell r="F15">
            <v>42</v>
          </cell>
          <cell r="G15">
            <v>3</v>
          </cell>
          <cell r="H15">
            <v>43753</v>
          </cell>
          <cell r="I15">
            <v>10.281499999999999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-221</v>
          </cell>
          <cell r="T15">
            <v>22.5</v>
          </cell>
          <cell r="U15">
            <v>22.6</v>
          </cell>
          <cell r="V15">
            <v>1.0044444444444445E-3</v>
          </cell>
          <cell r="W15">
            <v>2.7538865270314971E-3</v>
          </cell>
          <cell r="X15">
            <v>6.1678574891300161E-4</v>
          </cell>
          <cell r="Y15">
            <v>0.22396919512070632</v>
          </cell>
          <cell r="Z15">
            <v>6.1678574891300161E-4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H15">
            <v>10.281499999999999</v>
          </cell>
          <cell r="AI15">
            <v>0</v>
          </cell>
          <cell r="AJ15">
            <v>0</v>
          </cell>
          <cell r="AK15">
            <v>0</v>
          </cell>
          <cell r="AL15">
            <v>9487650469086</v>
          </cell>
          <cell r="AM15">
            <v>26127912800</v>
          </cell>
          <cell r="AN15">
            <v>5851847600</v>
          </cell>
          <cell r="AO15">
            <v>5851847600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114990</v>
          </cell>
          <cell r="BY15">
            <v>160</v>
          </cell>
          <cell r="BZ15">
            <v>663000</v>
          </cell>
          <cell r="CA15">
            <v>480000</v>
          </cell>
        </row>
        <row r="16">
          <cell r="A16" t="str">
            <v>2019_Q4_M10_W42_D4</v>
          </cell>
          <cell r="B16">
            <v>2019</v>
          </cell>
          <cell r="C16">
            <v>4</v>
          </cell>
          <cell r="D16">
            <v>10</v>
          </cell>
          <cell r="E16">
            <v>42</v>
          </cell>
          <cell r="F16">
            <v>42</v>
          </cell>
          <cell r="G16">
            <v>4</v>
          </cell>
          <cell r="H16">
            <v>43754</v>
          </cell>
          <cell r="I16">
            <v>12.441599999999999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-257</v>
          </cell>
          <cell r="T16">
            <v>25.8</v>
          </cell>
          <cell r="U16">
            <v>53.9</v>
          </cell>
          <cell r="V16">
            <v>2.0891472868217052E-3</v>
          </cell>
          <cell r="W16">
            <v>1.701112947016554E-3</v>
          </cell>
          <cell r="X16">
            <v>3.8976526869791475E-4</v>
          </cell>
          <cell r="Y16">
            <v>0.22912368598539731</v>
          </cell>
          <cell r="Z16">
            <v>3.8976526869791475E-4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H16">
            <v>12.441599999999999</v>
          </cell>
          <cell r="AI16">
            <v>0</v>
          </cell>
          <cell r="AJ16">
            <v>0</v>
          </cell>
          <cell r="AK16">
            <v>0</v>
          </cell>
          <cell r="AL16">
            <v>8536609768016</v>
          </cell>
          <cell r="AM16">
            <v>14521737400</v>
          </cell>
          <cell r="AN16">
            <v>3327274000</v>
          </cell>
          <cell r="AO16">
            <v>3327274000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Y16">
            <v>44</v>
          </cell>
          <cell r="BZ16">
            <v>771000</v>
          </cell>
          <cell r="CA16">
            <v>132000</v>
          </cell>
        </row>
        <row r="17">
          <cell r="A17" t="str">
            <v>2019_Q4_M10_W42_D5</v>
          </cell>
          <cell r="B17">
            <v>2019</v>
          </cell>
          <cell r="C17">
            <v>4</v>
          </cell>
          <cell r="D17">
            <v>10</v>
          </cell>
          <cell r="E17">
            <v>42</v>
          </cell>
          <cell r="F17">
            <v>42</v>
          </cell>
          <cell r="G17">
            <v>5</v>
          </cell>
          <cell r="H17">
            <v>43755</v>
          </cell>
          <cell r="I17">
            <v>15.6851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-280</v>
          </cell>
          <cell r="T17">
            <v>30.7</v>
          </cell>
          <cell r="U17">
            <v>50</v>
          </cell>
          <cell r="V17">
            <v>1.6286644951140066E-3</v>
          </cell>
          <cell r="W17">
            <v>1.1587054859482779E-2</v>
          </cell>
          <cell r="X17">
            <v>8.2302337141429796E-4</v>
          </cell>
          <cell r="Y17">
            <v>7.1029556811042477E-2</v>
          </cell>
          <cell r="Z17">
            <v>8.2302337141429796E-4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H17">
            <v>15.6851</v>
          </cell>
          <cell r="AI17">
            <v>0</v>
          </cell>
          <cell r="AJ17">
            <v>0</v>
          </cell>
          <cell r="AK17">
            <v>0</v>
          </cell>
          <cell r="AL17">
            <v>9020669105960</v>
          </cell>
          <cell r="AM17">
            <v>104522987800</v>
          </cell>
          <cell r="AN17">
            <v>7424221500</v>
          </cell>
          <cell r="AO17">
            <v>7424221500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39825</v>
          </cell>
          <cell r="BY17">
            <v>111</v>
          </cell>
          <cell r="BZ17">
            <v>840000</v>
          </cell>
          <cell r="CA17">
            <v>333000</v>
          </cell>
        </row>
        <row r="18">
          <cell r="A18" t="str">
            <v>2019_Q4_M10_W42_D6</v>
          </cell>
          <cell r="B18">
            <v>2019</v>
          </cell>
          <cell r="C18">
            <v>4</v>
          </cell>
          <cell r="D18">
            <v>10</v>
          </cell>
          <cell r="E18">
            <v>42</v>
          </cell>
          <cell r="F18">
            <v>43</v>
          </cell>
          <cell r="G18">
            <v>6</v>
          </cell>
          <cell r="H18">
            <v>43756</v>
          </cell>
          <cell r="I18">
            <v>14.784800000000001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-231</v>
          </cell>
          <cell r="T18">
            <v>29.4</v>
          </cell>
          <cell r="U18">
            <v>34.9</v>
          </cell>
          <cell r="V18">
            <v>1.1870748299319727E-3</v>
          </cell>
          <cell r="W18">
            <v>2.7285297971354774E-3</v>
          </cell>
          <cell r="X18">
            <v>5.5320191383479073E-4</v>
          </cell>
          <cell r="Y18">
            <v>0.20274725033809959</v>
          </cell>
          <cell r="Z18">
            <v>5.5320191383479073E-4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H18">
            <v>14.784800000000001</v>
          </cell>
          <cell r="AI18">
            <v>0</v>
          </cell>
          <cell r="AJ18">
            <v>0</v>
          </cell>
          <cell r="AK18">
            <v>0</v>
          </cell>
          <cell r="AL18">
            <v>8041009419444</v>
          </cell>
          <cell r="AM18">
            <v>21940133800</v>
          </cell>
          <cell r="AN18">
            <v>4448301800</v>
          </cell>
          <cell r="AO18">
            <v>4448301800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85010</v>
          </cell>
          <cell r="BY18">
            <v>75</v>
          </cell>
          <cell r="BZ18">
            <v>2079000</v>
          </cell>
          <cell r="CA18">
            <v>225000</v>
          </cell>
        </row>
        <row r="19">
          <cell r="A19" t="str">
            <v>2019_Q4_M10_W43_D2</v>
          </cell>
          <cell r="B19">
            <v>2019</v>
          </cell>
          <cell r="C19">
            <v>4</v>
          </cell>
          <cell r="D19">
            <v>10</v>
          </cell>
          <cell r="E19">
            <v>43</v>
          </cell>
          <cell r="F19">
            <v>43</v>
          </cell>
          <cell r="G19">
            <v>2</v>
          </cell>
          <cell r="H19">
            <v>43759</v>
          </cell>
          <cell r="I19">
            <v>15.1747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-238</v>
          </cell>
          <cell r="T19">
            <v>30</v>
          </cell>
          <cell r="U19">
            <v>36.200000000000003</v>
          </cell>
          <cell r="V19">
            <v>1.2066666666666669E-3</v>
          </cell>
          <cell r="W19">
            <v>1.9137681909553528E-3</v>
          </cell>
          <cell r="X19">
            <v>2.6947091558527888E-4</v>
          </cell>
          <cell r="Y19">
            <v>0.14080645548338799</v>
          </cell>
          <cell r="Z19">
            <v>2.6947091558527888E-4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H19">
            <v>15.1747</v>
          </cell>
          <cell r="AI19">
            <v>0</v>
          </cell>
          <cell r="AJ19">
            <v>0</v>
          </cell>
          <cell r="AK19">
            <v>0</v>
          </cell>
          <cell r="AL19">
            <v>9332667291896</v>
          </cell>
          <cell r="AM19">
            <v>17860561800</v>
          </cell>
          <cell r="AN19">
            <v>2514882400</v>
          </cell>
          <cell r="AO19">
            <v>2514882400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31505</v>
          </cell>
          <cell r="BY19">
            <v>27</v>
          </cell>
          <cell r="BZ19">
            <v>714000</v>
          </cell>
          <cell r="CA19">
            <v>81000</v>
          </cell>
        </row>
        <row r="20">
          <cell r="A20" t="str">
            <v>2019_Q4_M10_W43_D3</v>
          </cell>
          <cell r="B20">
            <v>2019</v>
          </cell>
          <cell r="C20">
            <v>4</v>
          </cell>
          <cell r="D20">
            <v>10</v>
          </cell>
          <cell r="E20">
            <v>43</v>
          </cell>
          <cell r="F20">
            <v>43</v>
          </cell>
          <cell r="G20">
            <v>3</v>
          </cell>
          <cell r="H20">
            <v>43760</v>
          </cell>
          <cell r="I20">
            <v>17.161300000000001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-279</v>
          </cell>
          <cell r="T20">
            <v>33</v>
          </cell>
          <cell r="U20">
            <v>-33.799999999999997</v>
          </cell>
          <cell r="V20">
            <v>-1.0242424242424243E-3</v>
          </cell>
          <cell r="W20">
            <v>7.8004508346796479E-4</v>
          </cell>
          <cell r="X20">
            <v>3.5310414477532468E-4</v>
          </cell>
          <cell r="Y20">
            <v>0.45267145740535408</v>
          </cell>
          <cell r="Z20">
            <v>3.5310414477532468E-4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H20">
            <v>17.161300000000001</v>
          </cell>
          <cell r="AI20">
            <v>0</v>
          </cell>
          <cell r="AJ20">
            <v>0</v>
          </cell>
          <cell r="AK20">
            <v>0</v>
          </cell>
          <cell r="AL20">
            <v>9076212067800</v>
          </cell>
          <cell r="AM20">
            <v>7079854600</v>
          </cell>
          <cell r="AN20">
            <v>3204848100</v>
          </cell>
          <cell r="AO20">
            <v>3204848100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3000</v>
          </cell>
          <cell r="BY20">
            <v>59</v>
          </cell>
          <cell r="BZ20">
            <v>837000</v>
          </cell>
          <cell r="CA20">
            <v>177000</v>
          </cell>
        </row>
        <row r="21">
          <cell r="A21" t="str">
            <v>2019_Q4_M10_W43_D4</v>
          </cell>
          <cell r="B21">
            <v>2019</v>
          </cell>
          <cell r="C21">
            <v>4</v>
          </cell>
          <cell r="D21">
            <v>10</v>
          </cell>
          <cell r="E21">
            <v>43</v>
          </cell>
          <cell r="F21">
            <v>43</v>
          </cell>
          <cell r="G21">
            <v>4</v>
          </cell>
          <cell r="H21">
            <v>43761</v>
          </cell>
          <cell r="I21">
            <v>13.4308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-209</v>
          </cell>
          <cell r="T21">
            <v>27.3</v>
          </cell>
          <cell r="U21">
            <v>67.3</v>
          </cell>
          <cell r="V21">
            <v>2.4652014652014652E-3</v>
          </cell>
          <cell r="W21">
            <v>1.4325495962069742E-3</v>
          </cell>
          <cell r="X21">
            <v>7.1581466857228017E-4</v>
          </cell>
          <cell r="Y21">
            <v>0.49967880376887108</v>
          </cell>
          <cell r="Z21">
            <v>7.1581466857228017E-4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H21">
            <v>13.4308</v>
          </cell>
          <cell r="AI21">
            <v>0</v>
          </cell>
          <cell r="AJ21">
            <v>0</v>
          </cell>
          <cell r="AK21">
            <v>0</v>
          </cell>
          <cell r="AL21">
            <v>7945154031760</v>
          </cell>
          <cell r="AM21">
            <v>11381827200</v>
          </cell>
          <cell r="AN21">
            <v>5687257800</v>
          </cell>
          <cell r="AO21">
            <v>5687257800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186530</v>
          </cell>
          <cell r="BY21">
            <v>108</v>
          </cell>
          <cell r="BZ21">
            <v>627000</v>
          </cell>
          <cell r="CA21">
            <v>324000</v>
          </cell>
        </row>
        <row r="22">
          <cell r="A22" t="str">
            <v>2019_Q4_M10_W43_D5</v>
          </cell>
          <cell r="B22">
            <v>2019</v>
          </cell>
          <cell r="C22">
            <v>4</v>
          </cell>
          <cell r="D22">
            <v>10</v>
          </cell>
          <cell r="E22">
            <v>43</v>
          </cell>
          <cell r="F22">
            <v>43</v>
          </cell>
          <cell r="G22">
            <v>5</v>
          </cell>
          <cell r="H22">
            <v>43762</v>
          </cell>
          <cell r="I22">
            <v>11.2621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-213</v>
          </cell>
          <cell r="T22">
            <v>24</v>
          </cell>
          <cell r="U22">
            <v>-14.5</v>
          </cell>
          <cell r="V22">
            <v>-6.041666666666667E-4</v>
          </cell>
          <cell r="W22">
            <v>2.686581058782533E-3</v>
          </cell>
          <cell r="X22">
            <v>7.8187319686889997E-4</v>
          </cell>
          <cell r="Y22">
            <v>0.29102907366704145</v>
          </cell>
          <cell r="Z22">
            <v>7.8187319686889997E-4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H22">
            <v>11.2621</v>
          </cell>
          <cell r="AI22">
            <v>0</v>
          </cell>
          <cell r="AJ22">
            <v>0</v>
          </cell>
          <cell r="AK22">
            <v>0</v>
          </cell>
          <cell r="AL22">
            <v>8174370889800</v>
          </cell>
          <cell r="AM22">
            <v>21961110000</v>
          </cell>
          <cell r="AN22">
            <v>6391321500</v>
          </cell>
          <cell r="AO22">
            <v>6391321500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158435</v>
          </cell>
          <cell r="BY22">
            <v>46</v>
          </cell>
          <cell r="BZ22">
            <v>639000</v>
          </cell>
          <cell r="CA22">
            <v>138000</v>
          </cell>
        </row>
        <row r="23">
          <cell r="A23" t="str">
            <v>2019_Q4_M10_W43_D6</v>
          </cell>
          <cell r="B23">
            <v>2019</v>
          </cell>
          <cell r="C23">
            <v>4</v>
          </cell>
          <cell r="D23">
            <v>10</v>
          </cell>
          <cell r="E23">
            <v>43</v>
          </cell>
          <cell r="F23">
            <v>44</v>
          </cell>
          <cell r="G23">
            <v>6</v>
          </cell>
          <cell r="H23">
            <v>43763</v>
          </cell>
          <cell r="I23">
            <v>11.5031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-174</v>
          </cell>
          <cell r="T23">
            <v>24.4</v>
          </cell>
          <cell r="U23">
            <v>40.9</v>
          </cell>
          <cell r="V23">
            <v>1.6762295081967213E-3</v>
          </cell>
          <cell r="W23">
            <v>2.5019282958666173E-3</v>
          </cell>
          <cell r="X23">
            <v>9.796083805544472E-5</v>
          </cell>
          <cell r="Y23">
            <v>3.9154134919567339E-2</v>
          </cell>
          <cell r="Z23">
            <v>9.796083805544472E-5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H23">
            <v>11.5031</v>
          </cell>
          <cell r="AI23">
            <v>0</v>
          </cell>
          <cell r="AJ23">
            <v>0</v>
          </cell>
          <cell r="AK23">
            <v>0</v>
          </cell>
          <cell r="AL23">
            <v>8650800838600</v>
          </cell>
          <cell r="AM23">
            <v>21643683400</v>
          </cell>
          <cell r="AN23">
            <v>847439700</v>
          </cell>
          <cell r="AO23">
            <v>847439700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7745</v>
          </cell>
          <cell r="BY23">
            <v>51</v>
          </cell>
          <cell r="BZ23">
            <v>1566000</v>
          </cell>
          <cell r="CA23">
            <v>153000</v>
          </cell>
        </row>
        <row r="24">
          <cell r="A24" t="str">
            <v>2019_Q4_M10_W44_D2</v>
          </cell>
          <cell r="B24">
            <v>2019</v>
          </cell>
          <cell r="C24">
            <v>4</v>
          </cell>
          <cell r="D24">
            <v>10</v>
          </cell>
          <cell r="E24">
            <v>44</v>
          </cell>
          <cell r="F24">
            <v>44</v>
          </cell>
          <cell r="G24">
            <v>2</v>
          </cell>
          <cell r="H24">
            <v>43766</v>
          </cell>
          <cell r="I24">
            <v>12.6248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-208</v>
          </cell>
          <cell r="T24">
            <v>26.09</v>
          </cell>
          <cell r="U24">
            <v>102.7</v>
          </cell>
          <cell r="V24">
            <v>3.9363740896895365E-3</v>
          </cell>
          <cell r="W24">
            <v>1.8398557562580653E-3</v>
          </cell>
          <cell r="X24">
            <v>9.1318401724736699E-4</v>
          </cell>
          <cell r="Y24">
            <v>0.49633457087126143</v>
          </cell>
          <cell r="Z24">
            <v>9.1318401724736699E-4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H24">
            <v>12.6248</v>
          </cell>
          <cell r="AI24">
            <v>0</v>
          </cell>
          <cell r="AJ24">
            <v>0</v>
          </cell>
          <cell r="AK24">
            <v>0</v>
          </cell>
          <cell r="AL24">
            <v>8359350969600</v>
          </cell>
          <cell r="AM24">
            <v>15380000000</v>
          </cell>
          <cell r="AN24">
            <v>7633625700</v>
          </cell>
          <cell r="AO24">
            <v>7633625700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95665</v>
          </cell>
          <cell r="BY24">
            <v>100</v>
          </cell>
          <cell r="BZ24">
            <v>624000</v>
          </cell>
          <cell r="CA24">
            <v>300000</v>
          </cell>
        </row>
        <row r="25">
          <cell r="A25" t="str">
            <v>2019_Q4_M10_W44_D3</v>
          </cell>
          <cell r="B25">
            <v>2019</v>
          </cell>
          <cell r="C25">
            <v>4</v>
          </cell>
          <cell r="D25">
            <v>10</v>
          </cell>
          <cell r="E25">
            <v>44</v>
          </cell>
          <cell r="F25">
            <v>44</v>
          </cell>
          <cell r="G25">
            <v>3</v>
          </cell>
          <cell r="H25">
            <v>43767</v>
          </cell>
          <cell r="I25">
            <v>12.8735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-214</v>
          </cell>
          <cell r="T25">
            <v>26.5</v>
          </cell>
          <cell r="U25">
            <v>65.8</v>
          </cell>
          <cell r="V25">
            <v>2.4830188679245283E-3</v>
          </cell>
          <cell r="W25">
            <v>1.3761516143923152E-3</v>
          </cell>
          <cell r="X25">
            <v>4.6152116192847746E-4</v>
          </cell>
          <cell r="Y25">
            <v>0.33537086837068986</v>
          </cell>
          <cell r="Z25">
            <v>4.6152116192847746E-4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H25">
            <v>12.8735</v>
          </cell>
          <cell r="AI25">
            <v>0</v>
          </cell>
          <cell r="AJ25">
            <v>0</v>
          </cell>
          <cell r="AK25">
            <v>0</v>
          </cell>
          <cell r="AL25">
            <v>9187598857400</v>
          </cell>
          <cell r="AM25">
            <v>12643529000</v>
          </cell>
          <cell r="AN25">
            <v>4240271300</v>
          </cell>
          <cell r="AO25">
            <v>4240271300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62565</v>
          </cell>
          <cell r="BY25">
            <v>44</v>
          </cell>
          <cell r="BZ25">
            <v>642000</v>
          </cell>
          <cell r="CA25">
            <v>132000</v>
          </cell>
        </row>
        <row r="26">
          <cell r="A26" t="str">
            <v>2019_Q4_M10_W44_D4</v>
          </cell>
          <cell r="B26">
            <v>2019</v>
          </cell>
          <cell r="C26">
            <v>4</v>
          </cell>
          <cell r="D26">
            <v>10</v>
          </cell>
          <cell r="E26">
            <v>44</v>
          </cell>
          <cell r="F26">
            <v>44</v>
          </cell>
          <cell r="G26">
            <v>4</v>
          </cell>
          <cell r="H26">
            <v>43768</v>
          </cell>
          <cell r="I26">
            <v>16.723800000000001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-295</v>
          </cell>
          <cell r="T26">
            <v>32.4</v>
          </cell>
          <cell r="U26">
            <v>164</v>
          </cell>
          <cell r="V26">
            <v>5.0617283950617287E-3</v>
          </cell>
          <cell r="W26">
            <v>2.1386723911976531E-3</v>
          </cell>
          <cell r="X26">
            <v>5.5547805622459625E-4</v>
          </cell>
          <cell r="Y26">
            <v>0.25973031611144959</v>
          </cell>
          <cell r="Z26">
            <v>5.5547805622459625E-4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H26">
            <v>16.723800000000001</v>
          </cell>
          <cell r="AI26">
            <v>0</v>
          </cell>
          <cell r="AJ26">
            <v>0</v>
          </cell>
          <cell r="AK26">
            <v>0</v>
          </cell>
          <cell r="AL26">
            <v>11561198013200</v>
          </cell>
          <cell r="AM26">
            <v>24725615000</v>
          </cell>
          <cell r="AN26">
            <v>6421991800</v>
          </cell>
          <cell r="AO26">
            <v>6421991800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8100</v>
          </cell>
          <cell r="BY26">
            <v>87</v>
          </cell>
          <cell r="BZ26">
            <v>885000</v>
          </cell>
          <cell r="CA26">
            <v>261000</v>
          </cell>
        </row>
        <row r="27">
          <cell r="A27" t="str">
            <v>2019_Q4_M10_W44_D5</v>
          </cell>
          <cell r="B27">
            <v>2019</v>
          </cell>
          <cell r="C27">
            <v>4</v>
          </cell>
          <cell r="D27">
            <v>10</v>
          </cell>
          <cell r="E27">
            <v>44</v>
          </cell>
          <cell r="F27">
            <v>44</v>
          </cell>
          <cell r="G27">
            <v>5</v>
          </cell>
          <cell r="H27">
            <v>43769</v>
          </cell>
          <cell r="I27">
            <v>16.849399999999999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-264</v>
          </cell>
          <cell r="T27">
            <v>32.6</v>
          </cell>
          <cell r="U27">
            <v>16.7</v>
          </cell>
          <cell r="V27">
            <v>5.1226993865030677E-4</v>
          </cell>
          <cell r="W27">
            <v>1.1002747943280975E-3</v>
          </cell>
          <cell r="X27">
            <v>4.2942800846909753E-4</v>
          </cell>
          <cell r="Y27">
            <v>0.39029159868315938</v>
          </cell>
          <cell r="Z27">
            <v>4.2942800846909753E-4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H27">
            <v>16.849399999999999</v>
          </cell>
          <cell r="AI27">
            <v>0</v>
          </cell>
          <cell r="AJ27">
            <v>0</v>
          </cell>
          <cell r="AK27">
            <v>0</v>
          </cell>
          <cell r="AL27">
            <v>9688432794200</v>
          </cell>
          <cell r="AM27">
            <v>10659938400</v>
          </cell>
          <cell r="AN27">
            <v>4160484400</v>
          </cell>
          <cell r="AO27">
            <v>4160484400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64370</v>
          </cell>
          <cell r="BY27">
            <v>77</v>
          </cell>
          <cell r="BZ27">
            <v>792000</v>
          </cell>
          <cell r="CA27">
            <v>231000</v>
          </cell>
        </row>
        <row r="28">
          <cell r="A28" t="str">
            <v>2019_Q4_M11_W44_D6</v>
          </cell>
          <cell r="B28">
            <v>2019</v>
          </cell>
          <cell r="C28">
            <v>4</v>
          </cell>
          <cell r="D28">
            <v>11</v>
          </cell>
          <cell r="E28">
            <v>44</v>
          </cell>
          <cell r="F28">
            <v>45</v>
          </cell>
          <cell r="G28">
            <v>6</v>
          </cell>
          <cell r="H28">
            <v>43770</v>
          </cell>
          <cell r="I28">
            <v>16.249700000000001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-241</v>
          </cell>
          <cell r="T28">
            <v>54.4</v>
          </cell>
          <cell r="U28">
            <v>69.099999999999994</v>
          </cell>
          <cell r="V28">
            <v>1.2702205882352941E-3</v>
          </cell>
          <cell r="W28">
            <v>2.740338958586057E-3</v>
          </cell>
          <cell r="X28">
            <v>7.5667474438286593E-4</v>
          </cell>
          <cell r="Y28">
            <v>0.27612450715705994</v>
          </cell>
          <cell r="Z28">
            <v>7.5667474438286593E-4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H28">
            <v>16.249700000000001</v>
          </cell>
          <cell r="AI28">
            <v>0</v>
          </cell>
          <cell r="AJ28">
            <v>0</v>
          </cell>
          <cell r="AK28">
            <v>0</v>
          </cell>
          <cell r="AL28">
            <v>11760465069120</v>
          </cell>
          <cell r="AM28">
            <v>32227660600</v>
          </cell>
          <cell r="AN28">
            <v>8898846900</v>
          </cell>
          <cell r="AO28">
            <v>8898846900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158735</v>
          </cell>
          <cell r="BY28">
            <v>77</v>
          </cell>
          <cell r="BZ28">
            <v>2169000</v>
          </cell>
          <cell r="CA28">
            <v>231000</v>
          </cell>
        </row>
        <row r="29">
          <cell r="A29" t="str">
            <v>2019_Q4_M11_W45_D2</v>
          </cell>
          <cell r="B29">
            <v>2019</v>
          </cell>
          <cell r="C29">
            <v>4</v>
          </cell>
          <cell r="D29">
            <v>11</v>
          </cell>
          <cell r="E29">
            <v>45</v>
          </cell>
          <cell r="F29">
            <v>45</v>
          </cell>
          <cell r="G29">
            <v>2</v>
          </cell>
          <cell r="H29">
            <v>43773</v>
          </cell>
          <cell r="I29">
            <v>11.376099999999999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-187</v>
          </cell>
          <cell r="T29">
            <v>46.8</v>
          </cell>
          <cell r="U29">
            <v>122.2</v>
          </cell>
          <cell r="V29">
            <v>2.6111111111111114E-3</v>
          </cell>
          <cell r="W29">
            <v>3.7512051941559097E-3</v>
          </cell>
          <cell r="X29">
            <v>6.5713151442082596E-4</v>
          </cell>
          <cell r="Y29">
            <v>0.17517877066404858</v>
          </cell>
          <cell r="Z29">
            <v>6.5713151442082596E-4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H29">
            <v>11.376099999999999</v>
          </cell>
          <cell r="AI29">
            <v>0</v>
          </cell>
          <cell r="AJ29">
            <v>0</v>
          </cell>
          <cell r="AK29">
            <v>0</v>
          </cell>
          <cell r="AL29">
            <v>11575495061600</v>
          </cell>
          <cell r="AM29">
            <v>43422057200</v>
          </cell>
          <cell r="AN29">
            <v>7606622600</v>
          </cell>
          <cell r="AO29">
            <v>7606622600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243680</v>
          </cell>
          <cell r="BY29">
            <v>122</v>
          </cell>
          <cell r="BZ29">
            <v>561000</v>
          </cell>
          <cell r="CA29">
            <v>366000</v>
          </cell>
        </row>
        <row r="30">
          <cell r="A30" t="str">
            <v>2019_Q4_M11_W45_D3</v>
          </cell>
          <cell r="B30">
            <v>2019</v>
          </cell>
          <cell r="C30">
            <v>4</v>
          </cell>
          <cell r="D30">
            <v>11</v>
          </cell>
          <cell r="E30">
            <v>45</v>
          </cell>
          <cell r="F30">
            <v>45</v>
          </cell>
          <cell r="G30">
            <v>3</v>
          </cell>
          <cell r="H30">
            <v>43774</v>
          </cell>
          <cell r="I30">
            <v>8.3925999999999998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-143</v>
          </cell>
          <cell r="T30">
            <v>42</v>
          </cell>
          <cell r="U30">
            <v>163.4</v>
          </cell>
          <cell r="V30">
            <v>3.8904761904761907E-3</v>
          </cell>
          <cell r="W30">
            <v>2.3884786894708236E-3</v>
          </cell>
          <cell r="X30">
            <v>4.4712990973630489E-4</v>
          </cell>
          <cell r="Y30">
            <v>0.18720280474236436</v>
          </cell>
          <cell r="Z30">
            <v>4.4712990973630489E-4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H30">
            <v>8.3925999999999998</v>
          </cell>
          <cell r="AI30">
            <v>0</v>
          </cell>
          <cell r="AJ30">
            <v>0</v>
          </cell>
          <cell r="AK30">
            <v>0</v>
          </cell>
          <cell r="AL30">
            <v>10455282230520</v>
          </cell>
          <cell r="AM30">
            <v>24972218800</v>
          </cell>
          <cell r="AN30">
            <v>4674869400</v>
          </cell>
          <cell r="AO30">
            <v>4674869400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149175</v>
          </cell>
          <cell r="BY30">
            <v>146</v>
          </cell>
          <cell r="BZ30">
            <v>429000</v>
          </cell>
          <cell r="CA30">
            <v>438000</v>
          </cell>
          <cell r="CB30">
            <v>230355</v>
          </cell>
        </row>
        <row r="31">
          <cell r="A31" t="str">
            <v>2019_Q4_M11_W45_D4</v>
          </cell>
          <cell r="B31">
            <v>2019</v>
          </cell>
          <cell r="C31">
            <v>4</v>
          </cell>
          <cell r="D31">
            <v>11</v>
          </cell>
          <cell r="E31">
            <v>45</v>
          </cell>
          <cell r="F31">
            <v>45</v>
          </cell>
          <cell r="G31">
            <v>4</v>
          </cell>
          <cell r="H31">
            <v>43775</v>
          </cell>
          <cell r="I31">
            <v>5.8662999999999998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-67</v>
          </cell>
          <cell r="T31">
            <v>15.4</v>
          </cell>
          <cell r="U31">
            <v>205.8</v>
          </cell>
          <cell r="V31">
            <v>1.3363636363636364E-2</v>
          </cell>
          <cell r="W31">
            <v>6.7398923411440782E-3</v>
          </cell>
          <cell r="X31">
            <v>6.9780663765227889E-4</v>
          </cell>
          <cell r="Y31">
            <v>0.10353379584306953</v>
          </cell>
          <cell r="Z31">
            <v>6.9780663765227889E-4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H31">
            <v>5.8662999999999998</v>
          </cell>
          <cell r="AI31">
            <v>0</v>
          </cell>
          <cell r="AJ31">
            <v>0</v>
          </cell>
          <cell r="AK31">
            <v>0</v>
          </cell>
          <cell r="AL31">
            <v>10646073137100</v>
          </cell>
          <cell r="AM31">
            <v>71753386800</v>
          </cell>
          <cell r="AN31">
            <v>7428900500</v>
          </cell>
          <cell r="AO31">
            <v>7428900500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359315</v>
          </cell>
          <cell r="BY31">
            <v>76</v>
          </cell>
          <cell r="BZ31">
            <v>201000</v>
          </cell>
          <cell r="CA31">
            <v>228000</v>
          </cell>
        </row>
        <row r="32">
          <cell r="A32" t="str">
            <v>2019_Q4_M11_W45_D5</v>
          </cell>
          <cell r="B32">
            <v>2019</v>
          </cell>
          <cell r="C32">
            <v>4</v>
          </cell>
          <cell r="D32">
            <v>11</v>
          </cell>
          <cell r="E32">
            <v>45</v>
          </cell>
          <cell r="F32">
            <v>45</v>
          </cell>
          <cell r="G32">
            <v>5</v>
          </cell>
          <cell r="H32">
            <v>43776</v>
          </cell>
          <cell r="I32">
            <v>6.3662000000000001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-145</v>
          </cell>
          <cell r="T32">
            <v>16.2</v>
          </cell>
          <cell r="U32">
            <v>158.5</v>
          </cell>
          <cell r="V32">
            <v>9.783950617283951E-3</v>
          </cell>
          <cell r="W32">
            <v>1.8722713888699792E-3</v>
          </cell>
          <cell r="X32">
            <v>2.5624898742983743E-4</v>
          </cell>
          <cell r="Y32">
            <v>0.13686530112736384</v>
          </cell>
          <cell r="Z32">
            <v>2.5624898742983743E-4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H32">
            <v>6.3662000000000001</v>
          </cell>
          <cell r="AI32">
            <v>0</v>
          </cell>
          <cell r="AJ32">
            <v>0</v>
          </cell>
          <cell r="AK32">
            <v>0</v>
          </cell>
          <cell r="AL32">
            <v>9929829676680</v>
          </cell>
          <cell r="AM32">
            <v>18591336000</v>
          </cell>
          <cell r="AN32">
            <v>2544508800</v>
          </cell>
          <cell r="AO32">
            <v>2544508800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25005</v>
          </cell>
          <cell r="BY32">
            <v>94</v>
          </cell>
          <cell r="BZ32">
            <v>435000</v>
          </cell>
          <cell r="CA32">
            <v>282000</v>
          </cell>
        </row>
        <row r="33">
          <cell r="A33" t="str">
            <v>2019_Q4_M11_W45_D6</v>
          </cell>
          <cell r="B33">
            <v>2019</v>
          </cell>
          <cell r="C33">
            <v>4</v>
          </cell>
          <cell r="D33">
            <v>11</v>
          </cell>
          <cell r="E33">
            <v>45</v>
          </cell>
          <cell r="F33">
            <v>46</v>
          </cell>
          <cell r="G33">
            <v>6</v>
          </cell>
          <cell r="H33">
            <v>43777</v>
          </cell>
          <cell r="I33">
            <v>9.3663000000000007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-195</v>
          </cell>
          <cell r="T33">
            <v>20.9</v>
          </cell>
          <cell r="U33">
            <v>120.2</v>
          </cell>
          <cell r="V33">
            <v>5.7511961722488038E-3</v>
          </cell>
          <cell r="W33">
            <v>3.4941973553148644E-3</v>
          </cell>
          <cell r="X33">
            <v>1.3090533585434563E-3</v>
          </cell>
          <cell r="Y33">
            <v>0.37463635434109493</v>
          </cell>
          <cell r="Z33">
            <v>1.3090533585434563E-3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H33">
            <v>9.3663000000000007</v>
          </cell>
          <cell r="AI33">
            <v>0</v>
          </cell>
          <cell r="AJ33">
            <v>0</v>
          </cell>
          <cell r="AK33">
            <v>0</v>
          </cell>
          <cell r="AL33">
            <v>9511453080762</v>
          </cell>
          <cell r="AM33">
            <v>33234894200</v>
          </cell>
          <cell r="AN33">
            <v>12450999600</v>
          </cell>
          <cell r="AO33">
            <v>12450999600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15000</v>
          </cell>
          <cell r="BY33">
            <v>60</v>
          </cell>
          <cell r="BZ33">
            <v>1755000</v>
          </cell>
          <cell r="CA33">
            <v>180000</v>
          </cell>
        </row>
        <row r="34">
          <cell r="A34" t="str">
            <v>2019_Q4_M11_W46_D2</v>
          </cell>
          <cell r="B34">
            <v>2019</v>
          </cell>
          <cell r="C34">
            <v>4</v>
          </cell>
          <cell r="D34">
            <v>11</v>
          </cell>
          <cell r="E34">
            <v>46</v>
          </cell>
          <cell r="F34">
            <v>46</v>
          </cell>
          <cell r="G34">
            <v>2</v>
          </cell>
          <cell r="H34">
            <v>43780</v>
          </cell>
          <cell r="I34">
            <v>12.788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-208</v>
          </cell>
          <cell r="T34">
            <v>26.2</v>
          </cell>
          <cell r="U34">
            <v>167.9</v>
          </cell>
          <cell r="V34">
            <v>6.4083969465648857E-3</v>
          </cell>
          <cell r="W34">
            <v>5.8151558929428115E-3</v>
          </cell>
          <cell r="X34">
            <v>1.3293601212213677E-3</v>
          </cell>
          <cell r="Y34">
            <v>0.22860266271359292</v>
          </cell>
          <cell r="Z34">
            <v>1.3293601212213677E-3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H34">
            <v>12.788</v>
          </cell>
          <cell r="AI34">
            <v>0</v>
          </cell>
          <cell r="AJ34">
            <v>0</v>
          </cell>
          <cell r="AK34">
            <v>0</v>
          </cell>
          <cell r="AL34">
            <v>10286248159330</v>
          </cell>
          <cell r="AM34">
            <v>59816136600</v>
          </cell>
          <cell r="AN34">
            <v>13674128100</v>
          </cell>
          <cell r="AO34">
            <v>13674128100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82325</v>
          </cell>
          <cell r="BY34">
            <v>93</v>
          </cell>
          <cell r="BZ34">
            <v>624000</v>
          </cell>
          <cell r="CA34">
            <v>279000</v>
          </cell>
        </row>
        <row r="35">
          <cell r="A35" t="str">
            <v>2019_Q4_M11_W46_D3</v>
          </cell>
          <cell r="B35">
            <v>2019</v>
          </cell>
          <cell r="C35">
            <v>4</v>
          </cell>
          <cell r="D35">
            <v>11</v>
          </cell>
          <cell r="E35">
            <v>46</v>
          </cell>
          <cell r="F35">
            <v>46</v>
          </cell>
          <cell r="G35">
            <v>3</v>
          </cell>
          <cell r="H35">
            <v>43781</v>
          </cell>
          <cell r="I35">
            <v>16.237500000000001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-298</v>
          </cell>
          <cell r="T35">
            <v>31.7</v>
          </cell>
          <cell r="U35">
            <v>71.599999999999994</v>
          </cell>
          <cell r="V35">
            <v>2.2586750788643533E-3</v>
          </cell>
          <cell r="W35">
            <v>4.8107439396328309E-3</v>
          </cell>
          <cell r="X35">
            <v>9.0457477831643247E-4</v>
          </cell>
          <cell r="Y35">
            <v>0.18803220243426053</v>
          </cell>
          <cell r="Z35">
            <v>9.0457477831643247E-4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H35">
            <v>16.237500000000001</v>
          </cell>
          <cell r="AI35">
            <v>0</v>
          </cell>
          <cell r="AJ35">
            <v>0</v>
          </cell>
          <cell r="AK35">
            <v>0</v>
          </cell>
          <cell r="AL35">
            <v>10465109935542</v>
          </cell>
          <cell r="AM35">
            <v>50344964200</v>
          </cell>
          <cell r="AN35">
            <v>9466474500</v>
          </cell>
          <cell r="AO35">
            <v>9466474500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15195</v>
          </cell>
          <cell r="BY35">
            <v>222</v>
          </cell>
          <cell r="BZ35">
            <v>894000</v>
          </cell>
          <cell r="CA35">
            <v>666000</v>
          </cell>
        </row>
        <row r="36">
          <cell r="A36" t="str">
            <v>2019_Q4_M11_W46_D4</v>
          </cell>
          <cell r="B36">
            <v>2019</v>
          </cell>
          <cell r="C36">
            <v>4</v>
          </cell>
          <cell r="D36">
            <v>11</v>
          </cell>
          <cell r="E36">
            <v>46</v>
          </cell>
          <cell r="F36">
            <v>46</v>
          </cell>
          <cell r="G36">
            <v>4</v>
          </cell>
          <cell r="H36">
            <v>43782</v>
          </cell>
          <cell r="I36">
            <v>19.190999999999999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-310</v>
          </cell>
          <cell r="T36">
            <v>36.270000000000003</v>
          </cell>
          <cell r="U36">
            <v>-24.5</v>
          </cell>
          <cell r="V36">
            <v>-6.7548938516680452E-4</v>
          </cell>
          <cell r="W36">
            <v>3.5342046089019766E-3</v>
          </cell>
          <cell r="X36">
            <v>3.6353089117490566E-4</v>
          </cell>
          <cell r="Y36">
            <v>0.10286073711160972</v>
          </cell>
          <cell r="Z36">
            <v>3.6353089117490566E-4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H36">
            <v>19.190999999999999</v>
          </cell>
          <cell r="AI36">
            <v>0</v>
          </cell>
          <cell r="AJ36">
            <v>0</v>
          </cell>
          <cell r="AK36">
            <v>0</v>
          </cell>
          <cell r="AL36">
            <v>14615370052400</v>
          </cell>
          <cell r="AM36">
            <v>51653708200</v>
          </cell>
          <cell r="AN36">
            <v>5313138500</v>
          </cell>
          <cell r="AO36">
            <v>5313138500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5590</v>
          </cell>
          <cell r="BY36">
            <v>192</v>
          </cell>
          <cell r="BZ36">
            <v>930000</v>
          </cell>
          <cell r="CA36">
            <v>576000</v>
          </cell>
        </row>
        <row r="37">
          <cell r="A37" t="str">
            <v>2019_Q4_M11_W46_D5</v>
          </cell>
          <cell r="B37">
            <v>2019</v>
          </cell>
          <cell r="C37">
            <v>4</v>
          </cell>
          <cell r="D37">
            <v>11</v>
          </cell>
          <cell r="E37">
            <v>46</v>
          </cell>
          <cell r="F37">
            <v>46</v>
          </cell>
          <cell r="G37">
            <v>5</v>
          </cell>
          <cell r="H37">
            <v>43783</v>
          </cell>
          <cell r="I37">
            <v>24.444900000000001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-393</v>
          </cell>
          <cell r="T37">
            <v>46.4</v>
          </cell>
          <cell r="U37">
            <v>-65</v>
          </cell>
          <cell r="V37">
            <v>-1.4008620689655172E-3</v>
          </cell>
          <cell r="W37">
            <v>4.2617510051257074E-3</v>
          </cell>
          <cell r="X37">
            <v>8.1804281537813431E-4</v>
          </cell>
          <cell r="Y37">
            <v>0.19194993193977197</v>
          </cell>
          <cell r="Z37">
            <v>8.1804281537813431E-4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H37">
            <v>24.444900000000001</v>
          </cell>
          <cell r="AI37">
            <v>0</v>
          </cell>
          <cell r="AJ37">
            <v>0</v>
          </cell>
          <cell r="AK37">
            <v>0</v>
          </cell>
          <cell r="AL37">
            <v>10145567009428</v>
          </cell>
          <cell r="AM37">
            <v>43237880400</v>
          </cell>
          <cell r="AN37">
            <v>8299508200</v>
          </cell>
          <cell r="AO37">
            <v>8299508200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2500</v>
          </cell>
          <cell r="BY37">
            <v>135</v>
          </cell>
          <cell r="BZ37">
            <v>1179000</v>
          </cell>
          <cell r="CA37">
            <v>405000</v>
          </cell>
        </row>
        <row r="38">
          <cell r="A38" t="str">
            <v>2019_Q4_M11_W46_D6</v>
          </cell>
          <cell r="B38">
            <v>2019</v>
          </cell>
          <cell r="C38">
            <v>4</v>
          </cell>
          <cell r="D38">
            <v>11</v>
          </cell>
          <cell r="E38">
            <v>46</v>
          </cell>
          <cell r="F38">
            <v>47</v>
          </cell>
          <cell r="G38">
            <v>6</v>
          </cell>
          <cell r="H38">
            <v>43784</v>
          </cell>
          <cell r="I38">
            <v>34.444899999999997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-559</v>
          </cell>
          <cell r="T38">
            <v>66.8</v>
          </cell>
          <cell r="U38">
            <v>74.900000000000006</v>
          </cell>
          <cell r="V38">
            <v>1.1212574850299401E-3</v>
          </cell>
          <cell r="W38">
            <v>4.40306693759161E-3</v>
          </cell>
          <cell r="X38">
            <v>3.0905742522256354E-3</v>
          </cell>
          <cell r="Y38">
            <v>0.70191398314651055</v>
          </cell>
          <cell r="Z38">
            <v>3.0905742522256354E-3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H38">
            <v>34.444899999999997</v>
          </cell>
          <cell r="AI38">
            <v>0</v>
          </cell>
          <cell r="AJ38">
            <v>0</v>
          </cell>
          <cell r="AK38">
            <v>0</v>
          </cell>
          <cell r="AL38">
            <v>11485244198368</v>
          </cell>
          <cell r="AM38">
            <v>50570299000</v>
          </cell>
          <cell r="AN38">
            <v>35496000000</v>
          </cell>
          <cell r="AO38">
            <v>35496000000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170</v>
          </cell>
          <cell r="BZ38">
            <v>5031000</v>
          </cell>
          <cell r="CA38">
            <v>510000</v>
          </cell>
        </row>
        <row r="39">
          <cell r="A39" t="str">
            <v>2019_Q4_M11_W47_D2</v>
          </cell>
          <cell r="B39">
            <v>2019</v>
          </cell>
          <cell r="C39">
            <v>4</v>
          </cell>
          <cell r="D39">
            <v>11</v>
          </cell>
          <cell r="E39">
            <v>47</v>
          </cell>
          <cell r="F39">
            <v>47</v>
          </cell>
          <cell r="G39">
            <v>2</v>
          </cell>
          <cell r="H39">
            <v>43787</v>
          </cell>
          <cell r="I39">
            <v>19.444900000000001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15</v>
          </cell>
          <cell r="R39">
            <v>0</v>
          </cell>
          <cell r="S39">
            <v>-559</v>
          </cell>
          <cell r="T39">
            <v>66.8</v>
          </cell>
          <cell r="U39">
            <v>-131.19999999999999</v>
          </cell>
          <cell r="V39">
            <v>-1.964071856287425E-3</v>
          </cell>
          <cell r="W39">
            <v>1.0490135871495877E-3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H39">
            <v>19.444900000000001</v>
          </cell>
          <cell r="AI39">
            <v>0</v>
          </cell>
          <cell r="AJ39">
            <v>0</v>
          </cell>
          <cell r="AK39">
            <v>0</v>
          </cell>
          <cell r="AL39">
            <v>9596324321550</v>
          </cell>
          <cell r="AM39">
            <v>10066674600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4</v>
          </cell>
          <cell r="BZ39">
            <v>1677000</v>
          </cell>
          <cell r="CA39">
            <v>12000</v>
          </cell>
        </row>
        <row r="40">
          <cell r="A40" t="str">
            <v>2019_Q4_M11_W47_D3</v>
          </cell>
          <cell r="B40">
            <v>2019</v>
          </cell>
          <cell r="C40">
            <v>4</v>
          </cell>
          <cell r="D40">
            <v>11</v>
          </cell>
          <cell r="E40">
            <v>47</v>
          </cell>
          <cell r="F40">
            <v>47</v>
          </cell>
          <cell r="G40">
            <v>3</v>
          </cell>
          <cell r="H40">
            <v>43788</v>
          </cell>
          <cell r="I40">
            <v>19.394100000000002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15</v>
          </cell>
          <cell r="R40">
            <v>0</v>
          </cell>
          <cell r="S40">
            <v>-559</v>
          </cell>
          <cell r="T40">
            <v>66.8</v>
          </cell>
          <cell r="U40">
            <v>-8.8000000000000007</v>
          </cell>
          <cell r="V40">
            <v>-1.3173652694610779E-4</v>
          </cell>
          <cell r="W40">
            <v>2.9946441617253864E-3</v>
          </cell>
          <cell r="X40">
            <v>1.4865886846846452E-3</v>
          </cell>
          <cell r="Y40">
            <v>0.4964158024798967</v>
          </cell>
          <cell r="Z40">
            <v>1.4865886846846452E-3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H40">
            <v>19.394100000000002</v>
          </cell>
          <cell r="AI40">
            <v>0</v>
          </cell>
          <cell r="AJ40">
            <v>0</v>
          </cell>
          <cell r="AK40">
            <v>0</v>
          </cell>
          <cell r="AL40">
            <v>10383787028000</v>
          </cell>
          <cell r="AM40">
            <v>31095747200</v>
          </cell>
          <cell r="AN40">
            <v>15436420300</v>
          </cell>
          <cell r="AO40">
            <v>15436420300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250000</v>
          </cell>
          <cell r="BY40">
            <v>72</v>
          </cell>
          <cell r="BZ40">
            <v>1677000</v>
          </cell>
          <cell r="CA40">
            <v>216000</v>
          </cell>
        </row>
        <row r="41">
          <cell r="A41" t="str">
            <v>2019_Q4_M11_W47_D4</v>
          </cell>
          <cell r="B41">
            <v>2019</v>
          </cell>
          <cell r="C41">
            <v>4</v>
          </cell>
          <cell r="D41">
            <v>11</v>
          </cell>
          <cell r="E41">
            <v>47</v>
          </cell>
          <cell r="F41">
            <v>47</v>
          </cell>
          <cell r="G41">
            <v>4</v>
          </cell>
          <cell r="H41">
            <v>43789</v>
          </cell>
          <cell r="I41">
            <v>19.8963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15</v>
          </cell>
          <cell r="R41">
            <v>0</v>
          </cell>
          <cell r="S41">
            <v>-567</v>
          </cell>
          <cell r="T41">
            <v>67.599999999999994</v>
          </cell>
          <cell r="U41">
            <v>121</v>
          </cell>
          <cell r="V41">
            <v>1.7899408284023669E-3</v>
          </cell>
          <cell r="W41">
            <v>2.3877090903664591E-3</v>
          </cell>
          <cell r="X41">
            <v>5.4486236800446155E-4</v>
          </cell>
          <cell r="Y41">
            <v>0.22819461977289601</v>
          </cell>
          <cell r="Z41">
            <v>5.4486236800446155E-4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H41">
            <v>19.8963</v>
          </cell>
          <cell r="AI41">
            <v>0</v>
          </cell>
          <cell r="AJ41">
            <v>0</v>
          </cell>
          <cell r="AK41">
            <v>0</v>
          </cell>
          <cell r="AL41">
            <v>9857870749400</v>
          </cell>
          <cell r="AM41">
            <v>23537727600</v>
          </cell>
          <cell r="AN41">
            <v>5371182800</v>
          </cell>
          <cell r="AO41">
            <v>5371182800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15</v>
          </cell>
          <cell r="BY41">
            <v>26</v>
          </cell>
          <cell r="BZ41">
            <v>1701000</v>
          </cell>
          <cell r="CA41">
            <v>78000</v>
          </cell>
        </row>
        <row r="42">
          <cell r="A42" t="str">
            <v>2019_Q4_M11_W47_D5</v>
          </cell>
          <cell r="B42">
            <v>2019</v>
          </cell>
          <cell r="C42">
            <v>4</v>
          </cell>
          <cell r="D42">
            <v>11</v>
          </cell>
          <cell r="E42">
            <v>47</v>
          </cell>
          <cell r="F42">
            <v>47</v>
          </cell>
          <cell r="G42">
            <v>5</v>
          </cell>
          <cell r="H42">
            <v>43790</v>
          </cell>
          <cell r="I42">
            <v>27.067499999999999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-436</v>
          </cell>
          <cell r="T42">
            <v>63.8</v>
          </cell>
          <cell r="U42">
            <v>551</v>
          </cell>
          <cell r="V42">
            <v>8.6363636363636365E-3</v>
          </cell>
          <cell r="W42">
            <v>1.9736941646153554E-3</v>
          </cell>
          <cell r="X42">
            <v>1.4467191271198953E-3</v>
          </cell>
          <cell r="Y42">
            <v>0.73300066092146554</v>
          </cell>
          <cell r="Z42">
            <v>3.3096619438513098E-3</v>
          </cell>
          <cell r="AA42">
            <v>21785370000</v>
          </cell>
          <cell r="AB42">
            <v>14615567500</v>
          </cell>
          <cell r="AC42">
            <v>7169802500</v>
          </cell>
          <cell r="AD42">
            <v>0</v>
          </cell>
          <cell r="AE42">
            <v>0</v>
          </cell>
          <cell r="AF42">
            <v>0</v>
          </cell>
          <cell r="AH42">
            <v>27.067499999999999</v>
          </cell>
          <cell r="AI42">
            <v>0</v>
          </cell>
          <cell r="AJ42">
            <v>0</v>
          </cell>
          <cell r="AK42">
            <v>0</v>
          </cell>
          <cell r="AL42">
            <v>11694062643438</v>
          </cell>
          <cell r="AM42">
            <v>23080503200</v>
          </cell>
          <cell r="AN42">
            <v>16918024100</v>
          </cell>
          <cell r="AO42">
            <v>38703394100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155280</v>
          </cell>
          <cell r="BY42">
            <v>119</v>
          </cell>
          <cell r="BZ42">
            <v>2058000</v>
          </cell>
          <cell r="CA42">
            <v>357000</v>
          </cell>
          <cell r="CB42">
            <v>800000</v>
          </cell>
        </row>
        <row r="43">
          <cell r="A43" t="str">
            <v>2019_Q4_M11_W47_D6</v>
          </cell>
          <cell r="B43">
            <v>2019</v>
          </cell>
          <cell r="C43">
            <v>4</v>
          </cell>
          <cell r="D43">
            <v>11</v>
          </cell>
          <cell r="E43">
            <v>47</v>
          </cell>
          <cell r="F43">
            <v>48</v>
          </cell>
          <cell r="G43">
            <v>6</v>
          </cell>
          <cell r="H43">
            <v>43791</v>
          </cell>
          <cell r="I43">
            <v>23.747499999999999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-381</v>
          </cell>
          <cell r="T43">
            <v>51</v>
          </cell>
          <cell r="U43">
            <v>98.6</v>
          </cell>
          <cell r="V43">
            <v>1.9333333333333331E-3</v>
          </cell>
          <cell r="W43">
            <v>5.6432864185489706E-3</v>
          </cell>
          <cell r="X43">
            <v>2.1259367243442492E-3</v>
          </cell>
          <cell r="Y43">
            <v>0.37671962162978084</v>
          </cell>
          <cell r="Z43">
            <v>2.1744557938176878E-3</v>
          </cell>
          <cell r="AA43">
            <v>602280000</v>
          </cell>
          <cell r="AB43">
            <v>602280000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H43">
            <v>23.747499999999999</v>
          </cell>
          <cell r="AI43">
            <v>0</v>
          </cell>
          <cell r="AJ43">
            <v>0</v>
          </cell>
          <cell r="AK43">
            <v>0</v>
          </cell>
          <cell r="AL43">
            <v>12413263620600</v>
          </cell>
          <cell r="AM43">
            <v>70051602000</v>
          </cell>
          <cell r="AN43">
            <v>26389813000</v>
          </cell>
          <cell r="AO43">
            <v>26992093000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296140</v>
          </cell>
          <cell r="BY43">
            <v>141</v>
          </cell>
          <cell r="BZ43">
            <v>3429000</v>
          </cell>
          <cell r="CA43">
            <v>423000</v>
          </cell>
        </row>
        <row r="44">
          <cell r="A44" t="str">
            <v>2019_Q4_M11_W48_D2</v>
          </cell>
          <cell r="B44">
            <v>2019</v>
          </cell>
          <cell r="C44">
            <v>4</v>
          </cell>
          <cell r="D44">
            <v>11</v>
          </cell>
          <cell r="E44">
            <v>48</v>
          </cell>
          <cell r="F44">
            <v>48</v>
          </cell>
          <cell r="G44">
            <v>2</v>
          </cell>
          <cell r="H44">
            <v>43794</v>
          </cell>
          <cell r="I44">
            <v>25.192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-405</v>
          </cell>
          <cell r="T44">
            <v>53.2</v>
          </cell>
          <cell r="U44">
            <v>166.1</v>
          </cell>
          <cell r="V44">
            <v>3.1221804511278196E-3</v>
          </cell>
          <cell r="W44">
            <v>1.4758005824895728E-2</v>
          </cell>
          <cell r="X44">
            <v>1.025180401004094E-3</v>
          </cell>
          <cell r="Y44">
            <v>6.9466052064750247E-2</v>
          </cell>
          <cell r="Z44">
            <v>1.025180401004094E-3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H44">
            <v>25.192</v>
          </cell>
          <cell r="AI44">
            <v>0</v>
          </cell>
          <cell r="AJ44">
            <v>0</v>
          </cell>
          <cell r="AK44">
            <v>0</v>
          </cell>
          <cell r="AL44">
            <v>9313107518100</v>
          </cell>
          <cell r="AM44">
            <v>137442895000</v>
          </cell>
          <cell r="AN44">
            <v>9547615300</v>
          </cell>
          <cell r="AO44">
            <v>9547615300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24</v>
          </cell>
          <cell r="BZ44">
            <v>1215000</v>
          </cell>
          <cell r="CA44">
            <v>72000</v>
          </cell>
        </row>
        <row r="45">
          <cell r="A45" t="str">
            <v>2019_Q4_M11_W48_D3</v>
          </cell>
          <cell r="B45">
            <v>2019</v>
          </cell>
          <cell r="C45">
            <v>4</v>
          </cell>
          <cell r="D45">
            <v>11</v>
          </cell>
          <cell r="E45">
            <v>48</v>
          </cell>
          <cell r="F45">
            <v>48</v>
          </cell>
          <cell r="G45">
            <v>3</v>
          </cell>
          <cell r="H45">
            <v>43795</v>
          </cell>
          <cell r="I45">
            <v>19.358599999999999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-308</v>
          </cell>
          <cell r="T45">
            <v>44.5</v>
          </cell>
          <cell r="U45">
            <v>229</v>
          </cell>
          <cell r="V45">
            <v>5.1460674157303371E-3</v>
          </cell>
          <cell r="W45">
            <v>3.1705131647031632E-3</v>
          </cell>
          <cell r="X45">
            <v>2.0936879012346467E-3</v>
          </cell>
          <cell r="Y45">
            <v>0.66036246893510897</v>
          </cell>
          <cell r="Z45">
            <v>2.0936879012346467E-3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H45">
            <v>19.358599999999999</v>
          </cell>
          <cell r="AI45">
            <v>0</v>
          </cell>
          <cell r="AJ45">
            <v>0</v>
          </cell>
          <cell r="AK45">
            <v>0</v>
          </cell>
          <cell r="AL45">
            <v>9813192686400</v>
          </cell>
          <cell r="AM45">
            <v>31112856600</v>
          </cell>
          <cell r="AN45">
            <v>20545762800</v>
          </cell>
          <cell r="AO45">
            <v>20545762800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321670</v>
          </cell>
          <cell r="BY45">
            <v>117</v>
          </cell>
          <cell r="BZ45">
            <v>924000</v>
          </cell>
          <cell r="CA45">
            <v>351000</v>
          </cell>
        </row>
        <row r="46">
          <cell r="A46" t="str">
            <v>2019_Q4_M11_W48_D4</v>
          </cell>
          <cell r="B46">
            <v>2019</v>
          </cell>
          <cell r="C46">
            <v>4</v>
          </cell>
          <cell r="D46">
            <v>11</v>
          </cell>
          <cell r="E46">
            <v>48</v>
          </cell>
          <cell r="F46">
            <v>48</v>
          </cell>
          <cell r="G46">
            <v>4</v>
          </cell>
          <cell r="H46">
            <v>43796</v>
          </cell>
          <cell r="I46">
            <v>20.299800000000001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-324</v>
          </cell>
          <cell r="T46">
            <v>45.8</v>
          </cell>
          <cell r="U46">
            <v>273.7</v>
          </cell>
          <cell r="V46">
            <v>5.9759825327510918E-3</v>
          </cell>
          <cell r="W46">
            <v>5.8869934440151433E-3</v>
          </cell>
          <cell r="X46">
            <v>2.4882787691736514E-3</v>
          </cell>
          <cell r="Y46">
            <v>0.42267394941696335</v>
          </cell>
          <cell r="Z46">
            <v>2.4882787691736514E-3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H46">
            <v>20.299800000000001</v>
          </cell>
          <cell r="AI46">
            <v>0</v>
          </cell>
          <cell r="AJ46">
            <v>0</v>
          </cell>
          <cell r="AK46">
            <v>0</v>
          </cell>
          <cell r="AL46">
            <v>8175430201800</v>
          </cell>
          <cell r="AM46">
            <v>48128704000</v>
          </cell>
          <cell r="AN46">
            <v>20342749400</v>
          </cell>
          <cell r="AO46">
            <v>20342749400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201500</v>
          </cell>
          <cell r="BY46">
            <v>148</v>
          </cell>
          <cell r="BZ46">
            <v>972000</v>
          </cell>
          <cell r="CA46">
            <v>444000</v>
          </cell>
        </row>
        <row r="47">
          <cell r="A47" t="str">
            <v>2019_Q4_M11_W48_D5</v>
          </cell>
          <cell r="B47">
            <v>2019</v>
          </cell>
          <cell r="C47">
            <v>4</v>
          </cell>
          <cell r="D47">
            <v>11</v>
          </cell>
          <cell r="E47">
            <v>48</v>
          </cell>
          <cell r="F47">
            <v>48</v>
          </cell>
          <cell r="G47">
            <v>5</v>
          </cell>
          <cell r="H47">
            <v>43797</v>
          </cell>
          <cell r="I47">
            <v>23.1661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-372</v>
          </cell>
          <cell r="T47">
            <v>50</v>
          </cell>
          <cell r="U47">
            <v>177.7</v>
          </cell>
          <cell r="V47">
            <v>3.5539999999999999E-3</v>
          </cell>
          <cell r="W47">
            <v>2.8889502244464739E-3</v>
          </cell>
          <cell r="X47">
            <v>1.1534322433358506E-3</v>
          </cell>
          <cell r="Y47">
            <v>0.39925653047790033</v>
          </cell>
          <cell r="Z47">
            <v>1.1534322433358506E-3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H47">
            <v>23.1661</v>
          </cell>
          <cell r="AI47">
            <v>0</v>
          </cell>
          <cell r="AJ47">
            <v>0</v>
          </cell>
          <cell r="AK47">
            <v>0</v>
          </cell>
          <cell r="AL47">
            <v>9480258734900</v>
          </cell>
          <cell r="AM47">
            <v>27387995600</v>
          </cell>
          <cell r="AN47">
            <v>10934836100</v>
          </cell>
          <cell r="AO47">
            <v>10934836100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740</v>
          </cell>
          <cell r="BY47">
            <v>58</v>
          </cell>
          <cell r="BZ47">
            <v>1116000</v>
          </cell>
          <cell r="CA47">
            <v>174000</v>
          </cell>
        </row>
        <row r="48">
          <cell r="A48" t="str">
            <v>2019_Q4_M11_W48_D6</v>
          </cell>
          <cell r="B48">
            <v>2019</v>
          </cell>
          <cell r="C48">
            <v>4</v>
          </cell>
          <cell r="D48">
            <v>11</v>
          </cell>
          <cell r="E48">
            <v>48</v>
          </cell>
          <cell r="F48">
            <v>49</v>
          </cell>
          <cell r="G48">
            <v>6</v>
          </cell>
          <cell r="H48">
            <v>43798</v>
          </cell>
          <cell r="I48">
            <v>27.229399999999998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-439</v>
          </cell>
          <cell r="T48">
            <v>56</v>
          </cell>
          <cell r="U48">
            <v>254.5</v>
          </cell>
          <cell r="V48">
            <v>4.5446428571428573E-3</v>
          </cell>
          <cell r="W48">
            <v>1.4621617238785843E-3</v>
          </cell>
          <cell r="X48">
            <v>1.0801314237814125E-3</v>
          </cell>
          <cell r="Y48">
            <v>0.73872226727165036</v>
          </cell>
          <cell r="Z48">
            <v>1.0801314237814125E-3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H48">
            <v>27.229399999999998</v>
          </cell>
          <cell r="AI48">
            <v>0</v>
          </cell>
          <cell r="AJ48">
            <v>0</v>
          </cell>
          <cell r="AK48">
            <v>0</v>
          </cell>
          <cell r="AL48">
            <v>8310196335716</v>
          </cell>
          <cell r="AM48">
            <v>12150851000</v>
          </cell>
          <cell r="AN48">
            <v>8976104200</v>
          </cell>
          <cell r="AO48">
            <v>8976104200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500</v>
          </cell>
          <cell r="BY48">
            <v>75</v>
          </cell>
          <cell r="BZ48">
            <v>3951000</v>
          </cell>
          <cell r="CA48">
            <v>225000</v>
          </cell>
        </row>
        <row r="49">
          <cell r="A49" t="str">
            <v>2019_Q4_M12_W49_D2</v>
          </cell>
          <cell r="B49">
            <v>2019</v>
          </cell>
          <cell r="C49">
            <v>4</v>
          </cell>
          <cell r="D49">
            <v>12</v>
          </cell>
          <cell r="E49">
            <v>49</v>
          </cell>
          <cell r="F49">
            <v>49</v>
          </cell>
          <cell r="G49">
            <v>2</v>
          </cell>
          <cell r="H49">
            <v>43801</v>
          </cell>
          <cell r="I49">
            <v>19.592500000000001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-308</v>
          </cell>
          <cell r="T49">
            <v>44.8</v>
          </cell>
          <cell r="U49">
            <v>482.2</v>
          </cell>
          <cell r="V49">
            <v>1.0763392857142857E-2</v>
          </cell>
          <cell r="W49">
            <v>2.4121563270967255E-3</v>
          </cell>
          <cell r="X49">
            <v>1.8106905935106566E-3</v>
          </cell>
          <cell r="Y49">
            <v>0.75065225796953472</v>
          </cell>
          <cell r="Z49">
            <v>1.8106905935106566E-3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H49">
            <v>19.592500000000001</v>
          </cell>
          <cell r="AI49">
            <v>0</v>
          </cell>
          <cell r="AJ49">
            <v>0</v>
          </cell>
          <cell r="AK49">
            <v>0</v>
          </cell>
          <cell r="AL49">
            <v>10654412117200</v>
          </cell>
          <cell r="AM49">
            <v>25700107600</v>
          </cell>
          <cell r="AN49">
            <v>19291843800</v>
          </cell>
          <cell r="AO49">
            <v>19291843800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381845</v>
          </cell>
          <cell r="BY49">
            <v>141</v>
          </cell>
          <cell r="BZ49">
            <v>924000</v>
          </cell>
          <cell r="CA49">
            <v>423000</v>
          </cell>
        </row>
        <row r="50">
          <cell r="A50" t="str">
            <v>2019_Q4_M12_W49_D3</v>
          </cell>
          <cell r="B50">
            <v>2019</v>
          </cell>
          <cell r="C50">
            <v>4</v>
          </cell>
          <cell r="D50">
            <v>12</v>
          </cell>
          <cell r="E50">
            <v>49</v>
          </cell>
          <cell r="F50">
            <v>49</v>
          </cell>
          <cell r="G50">
            <v>3</v>
          </cell>
          <cell r="H50">
            <v>43802</v>
          </cell>
          <cell r="I50">
            <v>23.248799999999999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-369</v>
          </cell>
          <cell r="T50">
            <v>50.2</v>
          </cell>
          <cell r="U50">
            <v>290</v>
          </cell>
          <cell r="V50">
            <v>5.7768924302788842E-3</v>
          </cell>
          <cell r="W50">
            <v>2.1120807733574485E-3</v>
          </cell>
          <cell r="X50">
            <v>9.5879482497865799E-4</v>
          </cell>
          <cell r="Y50">
            <v>0.45395746084773037</v>
          </cell>
          <cell r="Z50">
            <v>9.5879482497865799E-4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H50">
            <v>23.248799999999999</v>
          </cell>
          <cell r="AI50">
            <v>0</v>
          </cell>
          <cell r="AJ50">
            <v>0</v>
          </cell>
          <cell r="AK50">
            <v>0</v>
          </cell>
          <cell r="AL50">
            <v>17439193834168</v>
          </cell>
          <cell r="AM50">
            <v>36832986000</v>
          </cell>
          <cell r="AN50">
            <v>16720608800</v>
          </cell>
          <cell r="AO50">
            <v>16720608800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121230</v>
          </cell>
          <cell r="BY50">
            <v>149</v>
          </cell>
          <cell r="BZ50">
            <v>1107000</v>
          </cell>
          <cell r="CA50">
            <v>447000</v>
          </cell>
        </row>
        <row r="51">
          <cell r="A51" t="str">
            <v>2019_Q4_M12_W49_D4</v>
          </cell>
          <cell r="B51">
            <v>2019</v>
          </cell>
          <cell r="C51">
            <v>4</v>
          </cell>
          <cell r="D51">
            <v>12</v>
          </cell>
          <cell r="E51">
            <v>49</v>
          </cell>
          <cell r="F51">
            <v>49</v>
          </cell>
          <cell r="G51">
            <v>4</v>
          </cell>
          <cell r="H51">
            <v>43803</v>
          </cell>
          <cell r="I51">
            <v>24.765000000000001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-395</v>
          </cell>
          <cell r="T51">
            <v>52.3</v>
          </cell>
          <cell r="U51">
            <v>436.7</v>
          </cell>
          <cell r="V51">
            <v>8.3499043977055439E-3</v>
          </cell>
          <cell r="W51">
            <v>7.5285420286814401E-4</v>
          </cell>
          <cell r="X51">
            <v>3.7332995984762395E-4</v>
          </cell>
          <cell r="Y51">
            <v>0.49588613363032458</v>
          </cell>
          <cell r="Z51">
            <v>3.7332995984762395E-4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H51">
            <v>24.765000000000001</v>
          </cell>
          <cell r="AI51">
            <v>0</v>
          </cell>
          <cell r="AJ51">
            <v>0</v>
          </cell>
          <cell r="AK51">
            <v>0</v>
          </cell>
          <cell r="AL51">
            <v>10646817098800</v>
          </cell>
          <cell r="AM51">
            <v>8015501000</v>
          </cell>
          <cell r="AN51">
            <v>3974775800</v>
          </cell>
          <cell r="AO51">
            <v>3974775800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24595</v>
          </cell>
          <cell r="BY51">
            <v>70</v>
          </cell>
          <cell r="BZ51">
            <v>1185000</v>
          </cell>
          <cell r="CA51">
            <v>210000</v>
          </cell>
        </row>
        <row r="52">
          <cell r="A52" t="str">
            <v>2019_Q4_M12_W49_D5</v>
          </cell>
          <cell r="B52">
            <v>2019</v>
          </cell>
          <cell r="C52">
            <v>4</v>
          </cell>
          <cell r="D52">
            <v>12</v>
          </cell>
          <cell r="E52">
            <v>49</v>
          </cell>
          <cell r="F52">
            <v>49</v>
          </cell>
          <cell r="G52">
            <v>5</v>
          </cell>
          <cell r="H52">
            <v>43804</v>
          </cell>
          <cell r="I52">
            <v>25.7652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-395</v>
          </cell>
          <cell r="T52">
            <v>53.8</v>
          </cell>
          <cell r="U52">
            <v>261.89999999999998</v>
          </cell>
          <cell r="V52">
            <v>4.8680297397769509E-3</v>
          </cell>
          <cell r="W52">
            <v>4.0671522622090197E-4</v>
          </cell>
          <cell r="X52">
            <v>1.6012726121932095E-4</v>
          </cell>
          <cell r="Y52">
            <v>0.39370854813374989</v>
          </cell>
          <cell r="Z52">
            <v>1.6012726121932095E-4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H52">
            <v>25.7652</v>
          </cell>
          <cell r="AI52">
            <v>0</v>
          </cell>
          <cell r="AJ52">
            <v>0</v>
          </cell>
          <cell r="AK52">
            <v>0</v>
          </cell>
          <cell r="AL52">
            <v>9329602521296</v>
          </cell>
          <cell r="AM52">
            <v>3794491400</v>
          </cell>
          <cell r="AN52">
            <v>1493923700</v>
          </cell>
          <cell r="AO52">
            <v>1493923700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470</v>
          </cell>
          <cell r="BY52">
            <v>48</v>
          </cell>
          <cell r="BZ52">
            <v>1185000</v>
          </cell>
          <cell r="CA52">
            <v>144000</v>
          </cell>
          <cell r="CB52">
            <v>1732015</v>
          </cell>
        </row>
        <row r="53">
          <cell r="A53" t="str">
            <v>2019_Q4_M12_W49_D6</v>
          </cell>
          <cell r="B53">
            <v>2019</v>
          </cell>
          <cell r="C53">
            <v>4</v>
          </cell>
          <cell r="D53">
            <v>12</v>
          </cell>
          <cell r="E53">
            <v>49</v>
          </cell>
          <cell r="F53">
            <v>50</v>
          </cell>
          <cell r="G53">
            <v>6</v>
          </cell>
          <cell r="H53">
            <v>43805</v>
          </cell>
          <cell r="I53">
            <v>28.0596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-433</v>
          </cell>
          <cell r="T53">
            <v>57.15</v>
          </cell>
          <cell r="U53">
            <v>357.8</v>
          </cell>
          <cell r="V53">
            <v>6.2607174103237098E-3</v>
          </cell>
          <cell r="W53">
            <v>9.3328178842915584E-4</v>
          </cell>
          <cell r="X53">
            <v>4.4176444483741862E-4</v>
          </cell>
          <cell r="Y53">
            <v>0.47334518932483421</v>
          </cell>
          <cell r="Z53">
            <v>4.4176444483741862E-4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H53">
            <v>28.0596</v>
          </cell>
          <cell r="AI53">
            <v>0</v>
          </cell>
          <cell r="AJ53">
            <v>0</v>
          </cell>
          <cell r="AK53">
            <v>0</v>
          </cell>
          <cell r="AL53">
            <v>8422005762300</v>
          </cell>
          <cell r="AM53">
            <v>7860104600</v>
          </cell>
          <cell r="AN53">
            <v>3720542700</v>
          </cell>
          <cell r="AO53">
            <v>3720542700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6205</v>
          </cell>
          <cell r="BY53">
            <v>42</v>
          </cell>
          <cell r="BZ53">
            <v>3897000</v>
          </cell>
          <cell r="CA53">
            <v>126000</v>
          </cell>
        </row>
        <row r="54">
          <cell r="A54" t="str">
            <v>2019_Q4_M12_W50_D2</v>
          </cell>
          <cell r="B54">
            <v>2019</v>
          </cell>
          <cell r="C54">
            <v>4</v>
          </cell>
          <cell r="D54">
            <v>12</v>
          </cell>
          <cell r="E54">
            <v>50</v>
          </cell>
          <cell r="F54">
            <v>50</v>
          </cell>
          <cell r="G54">
            <v>2</v>
          </cell>
          <cell r="H54">
            <v>43808</v>
          </cell>
          <cell r="I54">
            <v>28.0456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-413</v>
          </cell>
          <cell r="T54">
            <v>57.1</v>
          </cell>
          <cell r="U54">
            <v>569.79999999999995</v>
          </cell>
          <cell r="V54">
            <v>9.9789842381786328E-3</v>
          </cell>
          <cell r="W54">
            <v>1.6997359504832554E-3</v>
          </cell>
          <cell r="X54">
            <v>8.2793747293167434E-4</v>
          </cell>
          <cell r="Y54">
            <v>0.48709770049652812</v>
          </cell>
          <cell r="Z54">
            <v>8.2793747293167434E-4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H54">
            <v>28.0456</v>
          </cell>
          <cell r="AI54">
            <v>0</v>
          </cell>
          <cell r="AJ54">
            <v>0</v>
          </cell>
          <cell r="AK54">
            <v>0</v>
          </cell>
          <cell r="AL54">
            <v>10611248055836</v>
          </cell>
          <cell r="AM54">
            <v>18036319800</v>
          </cell>
          <cell r="AN54">
            <v>8785449900</v>
          </cell>
          <cell r="AO54">
            <v>8785449900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150705</v>
          </cell>
          <cell r="BY54">
            <v>116</v>
          </cell>
          <cell r="BZ54">
            <v>1239000</v>
          </cell>
          <cell r="CA54">
            <v>348000</v>
          </cell>
        </row>
        <row r="55">
          <cell r="A55" t="str">
            <v>2019_Q4_M12_W50_D3</v>
          </cell>
          <cell r="B55">
            <v>2019</v>
          </cell>
          <cell r="C55">
            <v>4</v>
          </cell>
          <cell r="D55">
            <v>12</v>
          </cell>
          <cell r="E55">
            <v>50</v>
          </cell>
          <cell r="F55">
            <v>50</v>
          </cell>
          <cell r="G55">
            <v>3</v>
          </cell>
          <cell r="H55">
            <v>43809</v>
          </cell>
          <cell r="I55">
            <v>27.953700000000001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-432</v>
          </cell>
          <cell r="T55">
            <v>56.9</v>
          </cell>
          <cell r="U55">
            <v>256.5</v>
          </cell>
          <cell r="V55">
            <v>4.507908611599297E-3</v>
          </cell>
          <cell r="W55">
            <v>1.220473802477452E-3</v>
          </cell>
          <cell r="X55">
            <v>5.9997994108889816E-4</v>
          </cell>
          <cell r="Y55">
            <v>0.49159591944619613</v>
          </cell>
          <cell r="Z55">
            <v>5.9997994108889816E-4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H55">
            <v>27.953700000000001</v>
          </cell>
          <cell r="AI55">
            <v>0</v>
          </cell>
          <cell r="AJ55">
            <v>0</v>
          </cell>
          <cell r="AK55">
            <v>0</v>
          </cell>
          <cell r="AL55">
            <v>11162664018142</v>
          </cell>
          <cell r="AM55">
            <v>13623739000</v>
          </cell>
          <cell r="AN55">
            <v>6697374500</v>
          </cell>
          <cell r="AO55">
            <v>6697374500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4600</v>
          </cell>
          <cell r="BY55">
            <v>111</v>
          </cell>
          <cell r="BZ55">
            <v>1296000</v>
          </cell>
          <cell r="CA55">
            <v>333000</v>
          </cell>
        </row>
        <row r="56">
          <cell r="A56" t="str">
            <v>2019_Q4_M12_W50_D4</v>
          </cell>
          <cell r="B56">
            <v>2019</v>
          </cell>
          <cell r="C56">
            <v>4</v>
          </cell>
          <cell r="D56">
            <v>12</v>
          </cell>
          <cell r="E56">
            <v>50</v>
          </cell>
          <cell r="F56">
            <v>50</v>
          </cell>
          <cell r="G56">
            <v>4</v>
          </cell>
          <cell r="H56">
            <v>43810</v>
          </cell>
          <cell r="I56">
            <v>27.0426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-417</v>
          </cell>
          <cell r="T56">
            <v>55.7</v>
          </cell>
          <cell r="U56">
            <v>759.6</v>
          </cell>
          <cell r="V56">
            <v>1.3637342908438061E-2</v>
          </cell>
          <cell r="W56">
            <v>2.22385110786385E-3</v>
          </cell>
          <cell r="X56">
            <v>7.8632435269900274E-4</v>
          </cell>
          <cell r="Y56">
            <v>0.3535867801214071</v>
          </cell>
          <cell r="Z56">
            <v>7.8632435269900274E-4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H56">
            <v>27.0426</v>
          </cell>
          <cell r="AI56">
            <v>0</v>
          </cell>
          <cell r="AJ56">
            <v>0</v>
          </cell>
          <cell r="AK56">
            <v>0</v>
          </cell>
          <cell r="AL56">
            <v>9710477074494</v>
          </cell>
          <cell r="AM56">
            <v>21594655200</v>
          </cell>
          <cell r="AN56">
            <v>7635584600</v>
          </cell>
          <cell r="AO56">
            <v>7635584600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102795</v>
          </cell>
          <cell r="BY56">
            <v>75</v>
          </cell>
          <cell r="BZ56">
            <v>1251000</v>
          </cell>
          <cell r="CA56">
            <v>225000</v>
          </cell>
        </row>
        <row r="57">
          <cell r="A57" t="str">
            <v>2019_Q4_M12_W50_D5</v>
          </cell>
          <cell r="B57">
            <v>2019</v>
          </cell>
          <cell r="C57">
            <v>4</v>
          </cell>
          <cell r="D57">
            <v>12</v>
          </cell>
          <cell r="E57">
            <v>50</v>
          </cell>
          <cell r="F57">
            <v>50</v>
          </cell>
          <cell r="G57">
            <v>5</v>
          </cell>
          <cell r="H57">
            <v>43811</v>
          </cell>
          <cell r="I57">
            <v>26.830100000000002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-414</v>
          </cell>
          <cell r="T57">
            <v>57.4</v>
          </cell>
          <cell r="U57">
            <v>525.1</v>
          </cell>
          <cell r="V57">
            <v>9.1480836236933795E-3</v>
          </cell>
          <cell r="W57">
            <v>8.0537789796982838E-5</v>
          </cell>
          <cell r="X57">
            <v>4.7910394922723654E-5</v>
          </cell>
          <cell r="Y57">
            <v>0.59488092538291271</v>
          </cell>
          <cell r="Z57">
            <v>4.7910394922723654E-5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H57">
            <v>26.830100000000002</v>
          </cell>
          <cell r="AI57">
            <v>0</v>
          </cell>
          <cell r="AJ57">
            <v>0</v>
          </cell>
          <cell r="AK57">
            <v>0</v>
          </cell>
          <cell r="AL57">
            <v>9362350294200</v>
          </cell>
          <cell r="AM57">
            <v>754023000</v>
          </cell>
          <cell r="AN57">
            <v>448553900</v>
          </cell>
          <cell r="AO57">
            <v>448553900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10640</v>
          </cell>
          <cell r="BY57">
            <v>5</v>
          </cell>
          <cell r="BZ57">
            <v>1242000</v>
          </cell>
          <cell r="CA57">
            <v>15000</v>
          </cell>
        </row>
        <row r="58">
          <cell r="A58" t="str">
            <v>2019_Q4_M12_W50_D6</v>
          </cell>
          <cell r="B58">
            <v>2019</v>
          </cell>
          <cell r="C58">
            <v>4</v>
          </cell>
          <cell r="D58">
            <v>12</v>
          </cell>
          <cell r="E58">
            <v>50</v>
          </cell>
          <cell r="F58">
            <v>51</v>
          </cell>
          <cell r="G58">
            <v>6</v>
          </cell>
          <cell r="H58">
            <v>43812</v>
          </cell>
          <cell r="I58">
            <v>18.118500000000001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</v>
          </cell>
          <cell r="R58">
            <v>0</v>
          </cell>
          <cell r="S58">
            <v>-307</v>
          </cell>
          <cell r="T58">
            <v>46.6</v>
          </cell>
          <cell r="U58">
            <v>796.2</v>
          </cell>
          <cell r="V58">
            <v>1.7085836909871244E-2</v>
          </cell>
          <cell r="W58">
            <v>1.44675484245219E-2</v>
          </cell>
          <cell r="X58">
            <v>2.4269378588392555E-3</v>
          </cell>
          <cell r="Y58">
            <v>0.16775045692784379</v>
          </cell>
          <cell r="Z58">
            <v>2.8393648783995424E-3</v>
          </cell>
          <cell r="AA58">
            <v>3972778000</v>
          </cell>
          <cell r="AB58">
            <v>3972778000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H58">
            <v>18.118500000000001</v>
          </cell>
          <cell r="AI58">
            <v>0</v>
          </cell>
          <cell r="AJ58">
            <v>0</v>
          </cell>
          <cell r="AK58">
            <v>0</v>
          </cell>
          <cell r="AL58">
            <v>9632681205600</v>
          </cell>
          <cell r="AM58">
            <v>139361281800</v>
          </cell>
          <cell r="AN58">
            <v>23377918700</v>
          </cell>
          <cell r="AO58">
            <v>27350696700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435580</v>
          </cell>
          <cell r="BY58">
            <v>251</v>
          </cell>
          <cell r="BZ58">
            <v>2763000</v>
          </cell>
          <cell r="CA58">
            <v>753000</v>
          </cell>
        </row>
        <row r="59">
          <cell r="A59" t="str">
            <v>2019_Q4_M12_W51_D2</v>
          </cell>
          <cell r="B59">
            <v>2019</v>
          </cell>
          <cell r="C59">
            <v>4</v>
          </cell>
          <cell r="D59">
            <v>12</v>
          </cell>
          <cell r="E59">
            <v>51</v>
          </cell>
          <cell r="F59">
            <v>51</v>
          </cell>
          <cell r="G59">
            <v>2</v>
          </cell>
          <cell r="H59">
            <v>43815</v>
          </cell>
          <cell r="I59">
            <v>18.621099999999998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2</v>
          </cell>
          <cell r="R59">
            <v>0</v>
          </cell>
          <cell r="S59">
            <v>-269</v>
          </cell>
          <cell r="T59">
            <v>43.4</v>
          </cell>
          <cell r="U59">
            <v>730.4</v>
          </cell>
          <cell r="V59">
            <v>1.6829493087557604E-2</v>
          </cell>
          <cell r="W59">
            <v>3.8697895329781497E-3</v>
          </cell>
          <cell r="X59">
            <v>1.1570618826636395E-3</v>
          </cell>
          <cell r="Y59">
            <v>0.29899865943695825</v>
          </cell>
          <cell r="Z59">
            <v>1.3142870568847965E-3</v>
          </cell>
          <cell r="AA59">
            <v>1969272500</v>
          </cell>
          <cell r="AB59">
            <v>1969272500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H59">
            <v>18.621099999999998</v>
          </cell>
          <cell r="AI59">
            <v>0</v>
          </cell>
          <cell r="AJ59">
            <v>0</v>
          </cell>
          <cell r="AK59">
            <v>0</v>
          </cell>
          <cell r="AL59">
            <v>12525172955000</v>
          </cell>
          <cell r="AM59">
            <v>48469783200</v>
          </cell>
          <cell r="AN59">
            <v>14492400200</v>
          </cell>
          <cell r="AO59">
            <v>16461672700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226110</v>
          </cell>
          <cell r="BY59">
            <v>120</v>
          </cell>
          <cell r="BZ59">
            <v>807000</v>
          </cell>
          <cell r="CA59">
            <v>360000</v>
          </cell>
        </row>
        <row r="60">
          <cell r="A60" t="str">
            <v>2019_Q4_M12_W51_D3</v>
          </cell>
          <cell r="B60">
            <v>2019</v>
          </cell>
          <cell r="C60">
            <v>4</v>
          </cell>
          <cell r="D60">
            <v>12</v>
          </cell>
          <cell r="E60">
            <v>51</v>
          </cell>
          <cell r="F60">
            <v>51</v>
          </cell>
          <cell r="G60">
            <v>3</v>
          </cell>
          <cell r="H60">
            <v>43816</v>
          </cell>
          <cell r="I60">
            <v>15.573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4</v>
          </cell>
          <cell r="R60">
            <v>0</v>
          </cell>
          <cell r="S60">
            <v>-251</v>
          </cell>
          <cell r="T60">
            <v>41.9</v>
          </cell>
          <cell r="U60">
            <v>347.5</v>
          </cell>
          <cell r="V60">
            <v>8.2935560859188542E-3</v>
          </cell>
          <cell r="W60">
            <v>4.4539606219491344E-3</v>
          </cell>
          <cell r="X60">
            <v>2.6307563862369467E-3</v>
          </cell>
          <cell r="Y60">
            <v>0.59065551079921308</v>
          </cell>
          <cell r="Z60">
            <v>2.9222460154297745E-3</v>
          </cell>
          <cell r="AA60">
            <v>2927304500</v>
          </cell>
          <cell r="AB60">
            <v>2927304500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H60">
            <v>15.573</v>
          </cell>
          <cell r="AI60">
            <v>0</v>
          </cell>
          <cell r="AJ60">
            <v>0</v>
          </cell>
          <cell r="AK60">
            <v>0</v>
          </cell>
          <cell r="AL60">
            <v>10042568266000</v>
          </cell>
          <cell r="AM60">
            <v>44729203600</v>
          </cell>
          <cell r="AN60">
            <v>26419550600</v>
          </cell>
          <cell r="AO60">
            <v>29346855100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252665</v>
          </cell>
          <cell r="BY60">
            <v>150</v>
          </cell>
          <cell r="BZ60">
            <v>867000</v>
          </cell>
          <cell r="CA60">
            <v>450000</v>
          </cell>
        </row>
        <row r="61">
          <cell r="A61" t="str">
            <v>2019_Q4_M12_W51_D4</v>
          </cell>
          <cell r="B61">
            <v>2019</v>
          </cell>
          <cell r="C61">
            <v>4</v>
          </cell>
          <cell r="D61">
            <v>12</v>
          </cell>
          <cell r="E61">
            <v>51</v>
          </cell>
          <cell r="F61">
            <v>51</v>
          </cell>
          <cell r="G61">
            <v>4</v>
          </cell>
          <cell r="H61">
            <v>43817</v>
          </cell>
          <cell r="I61">
            <v>15.523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5</v>
          </cell>
          <cell r="R61">
            <v>0</v>
          </cell>
          <cell r="S61">
            <v>-238</v>
          </cell>
          <cell r="T61">
            <v>40.9</v>
          </cell>
          <cell r="U61">
            <v>479.1</v>
          </cell>
          <cell r="V61">
            <v>1.1713936430317849E-2</v>
          </cell>
          <cell r="W61">
            <v>4.7970848684934769E-3</v>
          </cell>
          <cell r="X61">
            <v>2.5607420842025537E-3</v>
          </cell>
          <cell r="Y61">
            <v>0.53381212849101711</v>
          </cell>
          <cell r="Z61">
            <v>2.6975321775599709E-3</v>
          </cell>
          <cell r="AA61">
            <v>1958368200</v>
          </cell>
          <cell r="AB61">
            <v>1958368200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H61">
            <v>15.523</v>
          </cell>
          <cell r="AI61">
            <v>0</v>
          </cell>
          <cell r="AJ61">
            <v>0</v>
          </cell>
          <cell r="AK61">
            <v>0</v>
          </cell>
          <cell r="AL61">
            <v>14316593782000</v>
          </cell>
          <cell r="AM61">
            <v>68677915400</v>
          </cell>
          <cell r="AN61">
            <v>36661104200</v>
          </cell>
          <cell r="AO61">
            <v>38619472400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402805</v>
          </cell>
          <cell r="BY61">
            <v>257</v>
          </cell>
          <cell r="BZ61">
            <v>714000</v>
          </cell>
          <cell r="CA61">
            <v>771000</v>
          </cell>
        </row>
        <row r="62">
          <cell r="A62" t="str">
            <v>2019_Q4_M12_W51_D5</v>
          </cell>
          <cell r="B62">
            <v>2019</v>
          </cell>
          <cell r="C62">
            <v>4</v>
          </cell>
          <cell r="D62">
            <v>12</v>
          </cell>
          <cell r="E62">
            <v>51</v>
          </cell>
          <cell r="F62">
            <v>51</v>
          </cell>
          <cell r="G62">
            <v>5</v>
          </cell>
          <cell r="H62">
            <v>43818</v>
          </cell>
          <cell r="I62">
            <v>24.1309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-334</v>
          </cell>
          <cell r="T62">
            <v>46.1</v>
          </cell>
          <cell r="U62">
            <v>486.5</v>
          </cell>
          <cell r="V62">
            <v>1.0553145336225596E-2</v>
          </cell>
          <cell r="W62">
            <v>7.4087825670874482E-3</v>
          </cell>
          <cell r="X62">
            <v>2.7176768067656977E-3</v>
          </cell>
          <cell r="Y62">
            <v>0.36681827036450265</v>
          </cell>
          <cell r="Z62">
            <v>2.9057868168111973E-3</v>
          </cell>
          <cell r="AA62">
            <v>1843087000</v>
          </cell>
          <cell r="AB62">
            <v>0</v>
          </cell>
          <cell r="AC62">
            <v>1843087000</v>
          </cell>
          <cell r="AD62">
            <v>0</v>
          </cell>
          <cell r="AE62">
            <v>0</v>
          </cell>
          <cell r="AF62">
            <v>0</v>
          </cell>
          <cell r="AH62">
            <v>24.1309</v>
          </cell>
          <cell r="AI62">
            <v>0</v>
          </cell>
          <cell r="AJ62">
            <v>0</v>
          </cell>
          <cell r="AK62">
            <v>0</v>
          </cell>
          <cell r="AL62">
            <v>9797920905720</v>
          </cell>
          <cell r="AM62">
            <v>72590665600</v>
          </cell>
          <cell r="AN62">
            <v>26627582400</v>
          </cell>
          <cell r="AO62">
            <v>28470669400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69070</v>
          </cell>
          <cell r="BY62">
            <v>142</v>
          </cell>
          <cell r="BZ62">
            <v>1008000</v>
          </cell>
          <cell r="CA62">
            <v>426000</v>
          </cell>
          <cell r="CB62">
            <v>800000</v>
          </cell>
        </row>
        <row r="63">
          <cell r="A63" t="str">
            <v>2019_Q4_M12_W51_D6</v>
          </cell>
          <cell r="B63">
            <v>2019</v>
          </cell>
          <cell r="C63">
            <v>4</v>
          </cell>
          <cell r="D63">
            <v>12</v>
          </cell>
          <cell r="E63">
            <v>51</v>
          </cell>
          <cell r="F63">
            <v>52</v>
          </cell>
          <cell r="G63">
            <v>6</v>
          </cell>
          <cell r="H63">
            <v>43819</v>
          </cell>
          <cell r="I63">
            <v>23.953099999999999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-343</v>
          </cell>
          <cell r="T63">
            <v>40.6</v>
          </cell>
          <cell r="U63">
            <v>430.1</v>
          </cell>
          <cell r="V63">
            <v>1.0593596059113301E-2</v>
          </cell>
          <cell r="W63">
            <v>4.2407260739819189E-3</v>
          </cell>
          <cell r="X63">
            <v>9.1497665031337993E-4</v>
          </cell>
          <cell r="Y63">
            <v>0.21575943231208125</v>
          </cell>
          <cell r="Z63">
            <v>9.9246512033747273E-4</v>
          </cell>
          <cell r="AA63">
            <v>929337000</v>
          </cell>
          <cell r="AB63">
            <v>0</v>
          </cell>
          <cell r="AC63">
            <v>929337000</v>
          </cell>
          <cell r="AD63">
            <v>0</v>
          </cell>
          <cell r="AE63">
            <v>0</v>
          </cell>
          <cell r="AF63">
            <v>0</v>
          </cell>
          <cell r="AH63">
            <v>23.953099999999999</v>
          </cell>
          <cell r="AI63">
            <v>0</v>
          </cell>
          <cell r="AJ63">
            <v>0</v>
          </cell>
          <cell r="AK63">
            <v>0</v>
          </cell>
          <cell r="AL63">
            <v>11993229440600</v>
          </cell>
          <cell r="AM63">
            <v>50860000800</v>
          </cell>
          <cell r="AN63">
            <v>10973524900</v>
          </cell>
          <cell r="AO63">
            <v>11902861900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88995</v>
          </cell>
          <cell r="BY63">
            <v>25</v>
          </cell>
          <cell r="BZ63">
            <v>3087000</v>
          </cell>
          <cell r="CA63">
            <v>75000</v>
          </cell>
          <cell r="CB63">
            <v>800000</v>
          </cell>
        </row>
        <row r="64">
          <cell r="A64" t="str">
            <v>2019_Q4_M12_W52_D2</v>
          </cell>
          <cell r="B64">
            <v>2019</v>
          </cell>
          <cell r="C64">
            <v>4</v>
          </cell>
          <cell r="D64">
            <v>12</v>
          </cell>
          <cell r="E64">
            <v>52</v>
          </cell>
          <cell r="F64">
            <v>52</v>
          </cell>
          <cell r="G64">
            <v>2</v>
          </cell>
          <cell r="H64">
            <v>43822</v>
          </cell>
          <cell r="I64">
            <v>23.945599999999999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-371</v>
          </cell>
          <cell r="T64">
            <v>45.9</v>
          </cell>
          <cell r="U64">
            <v>628</v>
          </cell>
          <cell r="V64">
            <v>1.3681917211328975E-2</v>
          </cell>
          <cell r="W64">
            <v>5.2393273230282606E-3</v>
          </cell>
          <cell r="X64">
            <v>1.8160154232817892E-3</v>
          </cell>
          <cell r="Y64">
            <v>0.34661232469670489</v>
          </cell>
          <cell r="Z64">
            <v>2.0265428158162432E-3</v>
          </cell>
          <cell r="AA64">
            <v>2349735500</v>
          </cell>
          <cell r="AB64">
            <v>0</v>
          </cell>
          <cell r="AC64">
            <v>2349735500</v>
          </cell>
          <cell r="AD64">
            <v>0</v>
          </cell>
          <cell r="AE64">
            <v>0</v>
          </cell>
          <cell r="AF64">
            <v>0</v>
          </cell>
          <cell r="AH64">
            <v>23.945599999999999</v>
          </cell>
          <cell r="AI64">
            <v>0</v>
          </cell>
          <cell r="AJ64">
            <v>0</v>
          </cell>
          <cell r="AK64">
            <v>0</v>
          </cell>
          <cell r="AL64">
            <v>11161186540680</v>
          </cell>
          <cell r="AM64">
            <v>58477109600</v>
          </cell>
          <cell r="AN64">
            <v>20268886900</v>
          </cell>
          <cell r="AO64">
            <v>22618622400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300000</v>
          </cell>
          <cell r="BY64">
            <v>94</v>
          </cell>
          <cell r="BZ64">
            <v>1113000</v>
          </cell>
          <cell r="CA64">
            <v>282000</v>
          </cell>
          <cell r="CB64">
            <v>800000</v>
          </cell>
        </row>
        <row r="65">
          <cell r="A65" t="str">
            <v>2019_Q4_M12_W52_D3</v>
          </cell>
          <cell r="B65">
            <v>2019</v>
          </cell>
          <cell r="C65">
            <v>4</v>
          </cell>
          <cell r="D65">
            <v>12</v>
          </cell>
          <cell r="E65">
            <v>52</v>
          </cell>
          <cell r="F65">
            <v>52</v>
          </cell>
          <cell r="G65">
            <v>3</v>
          </cell>
          <cell r="H65">
            <v>43823</v>
          </cell>
          <cell r="I65">
            <v>23.840800000000002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-375</v>
          </cell>
          <cell r="T65">
            <v>45.8</v>
          </cell>
          <cell r="U65">
            <v>664.6</v>
          </cell>
          <cell r="V65">
            <v>1.4510917030567685E-2</v>
          </cell>
          <cell r="W65">
            <v>1.4655443899660687E-2</v>
          </cell>
          <cell r="X65">
            <v>2.5771340630515479E-3</v>
          </cell>
          <cell r="Y65">
            <v>0.17584824319863934</v>
          </cell>
          <cell r="Z65">
            <v>2.5771340630515479E-3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H65">
            <v>23.840800000000002</v>
          </cell>
          <cell r="AI65">
            <v>0</v>
          </cell>
          <cell r="AJ65">
            <v>0</v>
          </cell>
          <cell r="AK65">
            <v>0</v>
          </cell>
          <cell r="AL65">
            <v>9602162361200</v>
          </cell>
          <cell r="AM65">
            <v>140723951800</v>
          </cell>
          <cell r="AN65">
            <v>24746059700</v>
          </cell>
          <cell r="AO65">
            <v>24746059700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306265</v>
          </cell>
          <cell r="BY65">
            <v>200</v>
          </cell>
          <cell r="BZ65">
            <v>1125000</v>
          </cell>
          <cell r="CA65">
            <v>600000</v>
          </cell>
        </row>
        <row r="66">
          <cell r="A66" t="str">
            <v>2019_Q4_M12_W52_D4</v>
          </cell>
          <cell r="B66">
            <v>2019</v>
          </cell>
          <cell r="C66">
            <v>4</v>
          </cell>
          <cell r="D66">
            <v>12</v>
          </cell>
          <cell r="E66">
            <v>52</v>
          </cell>
          <cell r="F66">
            <v>52</v>
          </cell>
          <cell r="G66">
            <v>4</v>
          </cell>
          <cell r="H66">
            <v>43824</v>
          </cell>
          <cell r="I66">
            <v>23.849799999999998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-375</v>
          </cell>
          <cell r="T66">
            <v>45.6</v>
          </cell>
          <cell r="U66">
            <v>577.29999999999995</v>
          </cell>
          <cell r="V66">
            <v>1.2660087719298245E-2</v>
          </cell>
          <cell r="W66">
            <v>8.7636058212280237E-5</v>
          </cell>
          <cell r="X66">
            <v>4.5988287276588905E-6</v>
          </cell>
          <cell r="Y66">
            <v>5.2476444302403225E-2</v>
          </cell>
          <cell r="Z66">
            <v>4.5988287276588905E-6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H66">
            <v>23.849799999999998</v>
          </cell>
          <cell r="AI66">
            <v>0</v>
          </cell>
          <cell r="AJ66">
            <v>0</v>
          </cell>
          <cell r="AK66">
            <v>0</v>
          </cell>
          <cell r="AL66">
            <v>9997197704600</v>
          </cell>
          <cell r="AM66">
            <v>876115000</v>
          </cell>
          <cell r="AN66">
            <v>45975400</v>
          </cell>
          <cell r="AO66">
            <v>45975400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15</v>
          </cell>
          <cell r="BY66">
            <v>0</v>
          </cell>
          <cell r="BZ66">
            <v>1125000</v>
          </cell>
          <cell r="CA66">
            <v>0</v>
          </cell>
        </row>
        <row r="67">
          <cell r="A67" t="str">
            <v>2019_Q4_M12_W52_D5</v>
          </cell>
          <cell r="B67">
            <v>2019</v>
          </cell>
          <cell r="C67">
            <v>4</v>
          </cell>
          <cell r="D67">
            <v>12</v>
          </cell>
          <cell r="E67">
            <v>52</v>
          </cell>
          <cell r="F67">
            <v>52</v>
          </cell>
          <cell r="G67">
            <v>5</v>
          </cell>
          <cell r="H67">
            <v>43825</v>
          </cell>
          <cell r="I67">
            <v>23.301200000000001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-366</v>
          </cell>
          <cell r="T67">
            <v>44.8</v>
          </cell>
          <cell r="U67">
            <v>705.6</v>
          </cell>
          <cell r="V67">
            <v>1.575E-2</v>
          </cell>
          <cell r="W67">
            <v>4.2954793898285486E-4</v>
          </cell>
          <cell r="X67">
            <v>7.9918222364221305E-5</v>
          </cell>
          <cell r="Y67">
            <v>0.18605192834462927</v>
          </cell>
          <cell r="Z67">
            <v>7.9918222364221305E-5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H67">
            <v>23.301200000000001</v>
          </cell>
          <cell r="AI67">
            <v>0</v>
          </cell>
          <cell r="AJ67">
            <v>0</v>
          </cell>
          <cell r="AK67">
            <v>0</v>
          </cell>
          <cell r="AL67">
            <v>11369338220000</v>
          </cell>
          <cell r="AM67">
            <v>4883675800</v>
          </cell>
          <cell r="AN67">
            <v>908617300</v>
          </cell>
          <cell r="AO67">
            <v>908617300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27935</v>
          </cell>
          <cell r="BY67">
            <v>9</v>
          </cell>
          <cell r="BZ67">
            <v>1098000</v>
          </cell>
          <cell r="CA67">
            <v>27000</v>
          </cell>
        </row>
        <row r="68">
          <cell r="A68" t="str">
            <v>2019_Q4_M12_W52_D6</v>
          </cell>
          <cell r="B68">
            <v>2019</v>
          </cell>
          <cell r="C68">
            <v>4</v>
          </cell>
          <cell r="D68">
            <v>12</v>
          </cell>
          <cell r="E68">
            <v>52</v>
          </cell>
          <cell r="F68">
            <v>53</v>
          </cell>
          <cell r="G68">
            <v>6</v>
          </cell>
          <cell r="H68">
            <v>43826</v>
          </cell>
          <cell r="I68">
            <v>20.491399999999999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-320</v>
          </cell>
          <cell r="T68">
            <v>40.700000000000003</v>
          </cell>
          <cell r="U68">
            <v>676.8</v>
          </cell>
          <cell r="V68">
            <v>1.6628992628992628E-2</v>
          </cell>
          <cell r="W68">
            <v>5.4188867842254202E-3</v>
          </cell>
          <cell r="X68">
            <v>2.1352250555157991E-3</v>
          </cell>
          <cell r="Y68">
            <v>0.39403389303713049</v>
          </cell>
          <cell r="Z68">
            <v>2.1352250555157991E-3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H68">
            <v>20.491399999999999</v>
          </cell>
          <cell r="AI68">
            <v>0</v>
          </cell>
          <cell r="AJ68">
            <v>0</v>
          </cell>
          <cell r="AK68">
            <v>0</v>
          </cell>
          <cell r="AL68">
            <v>8151805335478</v>
          </cell>
          <cell r="AM68">
            <v>44173710200</v>
          </cell>
          <cell r="AN68">
            <v>17405939000</v>
          </cell>
          <cell r="AO68">
            <v>17405939000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157705</v>
          </cell>
          <cell r="BY68">
            <v>58</v>
          </cell>
          <cell r="BZ68">
            <v>2880000</v>
          </cell>
          <cell r="CA68">
            <v>174000</v>
          </cell>
        </row>
        <row r="69">
          <cell r="A69" t="str">
            <v>2019_Q4_M12_W53_D2</v>
          </cell>
          <cell r="B69">
            <v>2019</v>
          </cell>
          <cell r="C69">
            <v>4</v>
          </cell>
          <cell r="D69">
            <v>12</v>
          </cell>
          <cell r="E69">
            <v>53</v>
          </cell>
          <cell r="F69">
            <v>53</v>
          </cell>
          <cell r="G69">
            <v>2</v>
          </cell>
          <cell r="H69">
            <v>43829</v>
          </cell>
          <cell r="I69">
            <v>17.0121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-263</v>
          </cell>
          <cell r="T69">
            <v>35.6</v>
          </cell>
          <cell r="U69">
            <v>798.8</v>
          </cell>
          <cell r="V69">
            <v>2.2438202247191012E-2</v>
          </cell>
          <cell r="W69">
            <v>2.5941571518295708E-3</v>
          </cell>
          <cell r="X69">
            <v>1.0880647156041674E-3</v>
          </cell>
          <cell r="Y69">
            <v>0.41942899058246813</v>
          </cell>
          <cell r="Z69">
            <v>1.0880647156041674E-3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H69">
            <v>17.0121</v>
          </cell>
          <cell r="AI69">
            <v>0</v>
          </cell>
          <cell r="AJ69">
            <v>0</v>
          </cell>
          <cell r="AK69">
            <v>0</v>
          </cell>
          <cell r="AL69">
            <v>7934669488116</v>
          </cell>
          <cell r="AM69">
            <v>20583779600</v>
          </cell>
          <cell r="AN69">
            <v>8633433900</v>
          </cell>
          <cell r="AO69">
            <v>8633433900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184500</v>
          </cell>
          <cell r="BY69">
            <v>65</v>
          </cell>
          <cell r="BZ69">
            <v>789000</v>
          </cell>
          <cell r="CA69">
            <v>195000</v>
          </cell>
        </row>
        <row r="70">
          <cell r="A70" t="str">
            <v>2019_Q4_M12_W53_D3</v>
          </cell>
          <cell r="B70">
            <v>2019</v>
          </cell>
          <cell r="C70">
            <v>4</v>
          </cell>
          <cell r="D70">
            <v>12</v>
          </cell>
          <cell r="E70">
            <v>53</v>
          </cell>
          <cell r="F70">
            <v>53</v>
          </cell>
          <cell r="G70">
            <v>3</v>
          </cell>
          <cell r="H70">
            <v>43830</v>
          </cell>
          <cell r="I70">
            <v>18.757400000000001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-293</v>
          </cell>
          <cell r="T70">
            <v>32.200000000000003</v>
          </cell>
          <cell r="U70">
            <v>1014.99</v>
          </cell>
          <cell r="V70">
            <v>3.1521428571428568E-2</v>
          </cell>
          <cell r="W70">
            <v>1.6471486975081831E-3</v>
          </cell>
          <cell r="X70">
            <v>4.5830963086416235E-4</v>
          </cell>
          <cell r="Y70">
            <v>0.27824423596818915</v>
          </cell>
          <cell r="Z70">
            <v>4.5830963086416235E-4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H70">
            <v>18.757400000000001</v>
          </cell>
          <cell r="AI70">
            <v>0</v>
          </cell>
          <cell r="AJ70">
            <v>0</v>
          </cell>
          <cell r="AK70">
            <v>0</v>
          </cell>
          <cell r="AL70">
            <v>7947769269286</v>
          </cell>
          <cell r="AM70">
            <v>13091157800</v>
          </cell>
          <cell r="AN70">
            <v>3642539200</v>
          </cell>
          <cell r="AO70">
            <v>3642539200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12860</v>
          </cell>
          <cell r="BY70">
            <v>38</v>
          </cell>
          <cell r="BZ70">
            <v>1758000</v>
          </cell>
          <cell r="CA70">
            <v>114000</v>
          </cell>
        </row>
        <row r="71">
          <cell r="A71" t="str">
            <v>2020_Q1_M1_W1_D5</v>
          </cell>
          <cell r="B71">
            <v>2020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5</v>
          </cell>
          <cell r="H71">
            <v>43832</v>
          </cell>
          <cell r="I71">
            <v>12.870900000000001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5</v>
          </cell>
          <cell r="R71">
            <v>0</v>
          </cell>
          <cell r="S71">
            <v>-249</v>
          </cell>
          <cell r="T71">
            <v>32.4</v>
          </cell>
          <cell r="U71">
            <v>-245.7</v>
          </cell>
          <cell r="V71">
            <v>-7.5833333333333326E-3</v>
          </cell>
          <cell r="W71">
            <v>5.2008135442853749E-3</v>
          </cell>
          <cell r="X71">
            <v>3.4564361304854638E-3</v>
          </cell>
          <cell r="Y71">
            <v>0.66459527938342966</v>
          </cell>
          <cell r="Z71">
            <v>4.0739870814383095E-3</v>
          </cell>
          <cell r="AA71">
            <v>4930135500</v>
          </cell>
          <cell r="AB71">
            <v>4930135500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H71">
            <v>12.870900000000001</v>
          </cell>
          <cell r="AI71">
            <v>0</v>
          </cell>
          <cell r="AJ71">
            <v>0</v>
          </cell>
          <cell r="AK71">
            <v>0</v>
          </cell>
          <cell r="AL71">
            <v>7983366380366</v>
          </cell>
          <cell r="AM71">
            <v>41520000000</v>
          </cell>
          <cell r="AN71">
            <v>27593996000</v>
          </cell>
          <cell r="AO71">
            <v>32524131500</v>
          </cell>
          <cell r="AP71">
            <v>27593996000</v>
          </cell>
          <cell r="AQ71">
            <v>0.7108190623390005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38820000000</v>
          </cell>
          <cell r="BM71">
            <v>2700000000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394885</v>
          </cell>
          <cell r="BY71">
            <v>260</v>
          </cell>
          <cell r="BZ71">
            <v>747000</v>
          </cell>
          <cell r="CA71">
            <v>780000</v>
          </cell>
        </row>
        <row r="72">
          <cell r="A72" t="str">
            <v>2020_Q1_M1_W1_D6</v>
          </cell>
          <cell r="B72">
            <v>2020</v>
          </cell>
          <cell r="C72">
            <v>1</v>
          </cell>
          <cell r="D72">
            <v>1</v>
          </cell>
          <cell r="E72">
            <v>1</v>
          </cell>
          <cell r="F72">
            <v>2</v>
          </cell>
          <cell r="G72">
            <v>6</v>
          </cell>
          <cell r="H72">
            <v>43833</v>
          </cell>
          <cell r="I72">
            <v>14.337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</v>
          </cell>
          <cell r="R72">
            <v>0</v>
          </cell>
          <cell r="S72">
            <v>-193</v>
          </cell>
          <cell r="T72">
            <v>31.2</v>
          </cell>
          <cell r="U72">
            <v>-219.6</v>
          </cell>
          <cell r="V72">
            <v>-7.0384615384615386E-3</v>
          </cell>
          <cell r="W72">
            <v>6.1729057412017096E-3</v>
          </cell>
          <cell r="X72">
            <v>6.8099913754238997E-4</v>
          </cell>
          <cell r="Y72">
            <v>0.11032067653276957</v>
          </cell>
          <cell r="Z72">
            <v>1.1980427012159961E-3</v>
          </cell>
          <cell r="AA72">
            <v>3961855500</v>
          </cell>
          <cell r="AB72">
            <v>3961855500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H72">
            <v>14.337</v>
          </cell>
          <cell r="AI72">
            <v>0</v>
          </cell>
          <cell r="AJ72">
            <v>0</v>
          </cell>
          <cell r="AK72">
            <v>0</v>
          </cell>
          <cell r="AL72">
            <v>7662517780612</v>
          </cell>
          <cell r="AM72">
            <v>47300000000</v>
          </cell>
          <cell r="AN72">
            <v>5218168000</v>
          </cell>
          <cell r="AO72">
            <v>9180023500</v>
          </cell>
          <cell r="AP72">
            <v>5218168000</v>
          </cell>
          <cell r="AQ72">
            <v>0.12045632502308402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43320000000</v>
          </cell>
          <cell r="BM72">
            <v>3980000000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176695</v>
          </cell>
          <cell r="BY72">
            <v>62</v>
          </cell>
          <cell r="BZ72">
            <v>1737000</v>
          </cell>
          <cell r="CA72">
            <v>186000</v>
          </cell>
        </row>
        <row r="73">
          <cell r="A73" t="str">
            <v>2020_Q1_M1_W2_D2</v>
          </cell>
          <cell r="B73">
            <v>2020</v>
          </cell>
          <cell r="C73">
            <v>1</v>
          </cell>
          <cell r="D73">
            <v>1</v>
          </cell>
          <cell r="E73">
            <v>2</v>
          </cell>
          <cell r="F73">
            <v>2</v>
          </cell>
          <cell r="G73">
            <v>2</v>
          </cell>
          <cell r="H73">
            <v>43836</v>
          </cell>
          <cell r="I73">
            <v>16.165600000000001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5</v>
          </cell>
          <cell r="R73">
            <v>0</v>
          </cell>
          <cell r="S73">
            <v>-213</v>
          </cell>
          <cell r="T73">
            <v>35.6</v>
          </cell>
          <cell r="U73">
            <v>-240.5</v>
          </cell>
          <cell r="V73">
            <v>-6.7556179775280899E-3</v>
          </cell>
          <cell r="W73">
            <v>8.8566345417564179E-3</v>
          </cell>
          <cell r="X73">
            <v>1.7226073177912496E-3</v>
          </cell>
          <cell r="Y73">
            <v>0.19449908536585364</v>
          </cell>
          <cell r="Z73">
            <v>2.3531640160364708E-3</v>
          </cell>
          <cell r="AA73">
            <v>4903978500</v>
          </cell>
          <cell r="AB73">
            <v>4903978500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H73">
            <v>16.165600000000001</v>
          </cell>
          <cell r="AI73">
            <v>0</v>
          </cell>
          <cell r="AJ73">
            <v>0</v>
          </cell>
          <cell r="AK73">
            <v>0</v>
          </cell>
          <cell r="AL73">
            <v>7777220531710</v>
          </cell>
          <cell r="AM73">
            <v>68880000000</v>
          </cell>
          <cell r="AN73">
            <v>13397097000</v>
          </cell>
          <cell r="AO73">
            <v>18301075500</v>
          </cell>
          <cell r="AP73">
            <v>13397097000</v>
          </cell>
          <cell r="AQ73">
            <v>0.20796487115802545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64420000000</v>
          </cell>
          <cell r="BM73">
            <v>4460000000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208540</v>
          </cell>
          <cell r="BY73">
            <v>192</v>
          </cell>
          <cell r="BZ73">
            <v>639000</v>
          </cell>
          <cell r="CA73">
            <v>576000</v>
          </cell>
        </row>
        <row r="74">
          <cell r="A74" t="str">
            <v>2020_Q1_M1_W2_D3</v>
          </cell>
          <cell r="B74">
            <v>2020</v>
          </cell>
          <cell r="C74">
            <v>1</v>
          </cell>
          <cell r="D74">
            <v>1</v>
          </cell>
          <cell r="E74">
            <v>2</v>
          </cell>
          <cell r="F74">
            <v>2</v>
          </cell>
          <cell r="G74">
            <v>3</v>
          </cell>
          <cell r="H74">
            <v>43837</v>
          </cell>
          <cell r="I74">
            <v>18.8811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-205</v>
          </cell>
          <cell r="T74">
            <v>32.299999999999997</v>
          </cell>
          <cell r="U74">
            <v>-283.3</v>
          </cell>
          <cell r="V74">
            <v>-8.7708978328173391E-3</v>
          </cell>
          <cell r="W74">
            <v>3.6051271458010475E-3</v>
          </cell>
          <cell r="X74">
            <v>1.9450156130057193E-3</v>
          </cell>
          <cell r="Y74">
            <v>0.53951373539518899</v>
          </cell>
          <cell r="Z74">
            <v>2.2399584361117845E-3</v>
          </cell>
          <cell r="AA74">
            <v>2380730500</v>
          </cell>
          <cell r="AB74">
            <v>0</v>
          </cell>
          <cell r="AC74">
            <v>2380730500</v>
          </cell>
          <cell r="AD74">
            <v>0</v>
          </cell>
          <cell r="AE74">
            <v>0</v>
          </cell>
          <cell r="AF74">
            <v>0</v>
          </cell>
          <cell r="AH74">
            <v>18.8811</v>
          </cell>
          <cell r="AI74">
            <v>0</v>
          </cell>
          <cell r="AJ74">
            <v>0</v>
          </cell>
          <cell r="AK74">
            <v>0</v>
          </cell>
          <cell r="AL74">
            <v>8071837364708</v>
          </cell>
          <cell r="AM74">
            <v>29100000000</v>
          </cell>
          <cell r="AN74">
            <v>15699849700</v>
          </cell>
          <cell r="AO74">
            <v>18080580200</v>
          </cell>
          <cell r="AP74">
            <v>15343391700</v>
          </cell>
          <cell r="AQ74">
            <v>0.56617681549815502</v>
          </cell>
          <cell r="AR74">
            <v>356458000</v>
          </cell>
          <cell r="AS74">
            <v>0.178229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27100000000</v>
          </cell>
          <cell r="BM74">
            <v>2000000000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214240</v>
          </cell>
          <cell r="BY74">
            <v>134</v>
          </cell>
          <cell r="BZ74">
            <v>615000</v>
          </cell>
          <cell r="CA74">
            <v>402000</v>
          </cell>
          <cell r="CB74">
            <v>2069400</v>
          </cell>
        </row>
        <row r="75">
          <cell r="A75" t="str">
            <v>2020_Q1_M1_W2_D4</v>
          </cell>
          <cell r="B75">
            <v>2020</v>
          </cell>
          <cell r="C75">
            <v>1</v>
          </cell>
          <cell r="D75">
            <v>1</v>
          </cell>
          <cell r="E75">
            <v>2</v>
          </cell>
          <cell r="F75">
            <v>2</v>
          </cell>
          <cell r="G75">
            <v>4</v>
          </cell>
          <cell r="H75">
            <v>43838</v>
          </cell>
          <cell r="I75">
            <v>18.7653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0</v>
          </cell>
          <cell r="S75">
            <v>-261</v>
          </cell>
          <cell r="T75">
            <v>39.700000000000003</v>
          </cell>
          <cell r="U75">
            <v>-306.39999999999998</v>
          </cell>
          <cell r="V75">
            <v>-7.7178841309823668E-3</v>
          </cell>
          <cell r="W75">
            <v>6.3782769763043781E-3</v>
          </cell>
          <cell r="X75">
            <v>1.9816373742369917E-3</v>
          </cell>
          <cell r="Y75">
            <v>0.31068537499999999</v>
          </cell>
          <cell r="Z75">
            <v>2.3964573961879265E-3</v>
          </cell>
          <cell r="AA75">
            <v>4786677300</v>
          </cell>
          <cell r="AB75">
            <v>2895317300</v>
          </cell>
          <cell r="AC75">
            <v>1891360000</v>
          </cell>
          <cell r="AD75">
            <v>0</v>
          </cell>
          <cell r="AE75">
            <v>0</v>
          </cell>
          <cell r="AF75">
            <v>0</v>
          </cell>
          <cell r="AH75">
            <v>18.7653</v>
          </cell>
          <cell r="AI75">
            <v>0</v>
          </cell>
          <cell r="AJ75">
            <v>0</v>
          </cell>
          <cell r="AK75">
            <v>0</v>
          </cell>
          <cell r="AL75">
            <v>11539166498010</v>
          </cell>
          <cell r="AM75">
            <v>73600000000</v>
          </cell>
          <cell r="AN75">
            <v>22866443600</v>
          </cell>
          <cell r="AO75">
            <v>27653120900</v>
          </cell>
          <cell r="AP75">
            <v>22866443600</v>
          </cell>
          <cell r="AQ75">
            <v>0.32070748387096776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71300000000</v>
          </cell>
          <cell r="BM75">
            <v>2300000000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273250</v>
          </cell>
          <cell r="BY75">
            <v>238</v>
          </cell>
          <cell r="BZ75">
            <v>783000</v>
          </cell>
          <cell r="CA75">
            <v>714000</v>
          </cell>
          <cell r="CB75">
            <v>800000</v>
          </cell>
        </row>
        <row r="76">
          <cell r="A76" t="str">
            <v>2020_Q1_M1_W2_D5</v>
          </cell>
          <cell r="B76">
            <v>2020</v>
          </cell>
          <cell r="C76">
            <v>1</v>
          </cell>
          <cell r="D76">
            <v>1</v>
          </cell>
          <cell r="E76">
            <v>2</v>
          </cell>
          <cell r="F76">
            <v>2</v>
          </cell>
          <cell r="G76">
            <v>5</v>
          </cell>
          <cell r="H76">
            <v>43839</v>
          </cell>
          <cell r="I76">
            <v>21.486699999999999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-285</v>
          </cell>
          <cell r="T76">
            <v>39</v>
          </cell>
          <cell r="U76">
            <v>-150.9</v>
          </cell>
          <cell r="V76">
            <v>-3.8692307692307693E-3</v>
          </cell>
          <cell r="W76">
            <v>1.4493661954316887E-3</v>
          </cell>
          <cell r="X76">
            <v>8.2091707459741218E-5</v>
          </cell>
          <cell r="Y76">
            <v>5.6639728260869562E-2</v>
          </cell>
          <cell r="Z76">
            <v>3.9333725582763686E-4</v>
          </cell>
          <cell r="AA76">
            <v>2370795500</v>
          </cell>
          <cell r="AB76">
            <v>0</v>
          </cell>
          <cell r="AC76">
            <v>2370795500</v>
          </cell>
          <cell r="AD76">
            <v>0</v>
          </cell>
          <cell r="AE76">
            <v>0</v>
          </cell>
          <cell r="AF76">
            <v>0</v>
          </cell>
          <cell r="AH76">
            <v>21.486699999999999</v>
          </cell>
          <cell r="AI76">
            <v>0</v>
          </cell>
          <cell r="AJ76">
            <v>0</v>
          </cell>
          <cell r="AK76">
            <v>0</v>
          </cell>
          <cell r="AL76">
            <v>7617122598000</v>
          </cell>
          <cell r="AM76">
            <v>11040000000</v>
          </cell>
          <cell r="AN76">
            <v>625302600</v>
          </cell>
          <cell r="AO76">
            <v>2996098100</v>
          </cell>
          <cell r="AP76">
            <v>625302600</v>
          </cell>
          <cell r="AQ76">
            <v>6.540822175732218E-2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9560000000</v>
          </cell>
          <cell r="BM76">
            <v>1480000000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13930</v>
          </cell>
          <cell r="BY76">
            <v>34</v>
          </cell>
          <cell r="BZ76">
            <v>855000</v>
          </cell>
          <cell r="CA76">
            <v>102000</v>
          </cell>
          <cell r="CB76">
            <v>800000</v>
          </cell>
        </row>
        <row r="77">
          <cell r="A77" t="str">
            <v>2020_Q1_M1_W2_D6</v>
          </cell>
          <cell r="B77">
            <v>2020</v>
          </cell>
          <cell r="C77">
            <v>1</v>
          </cell>
          <cell r="D77">
            <v>1</v>
          </cell>
          <cell r="E77">
            <v>2</v>
          </cell>
          <cell r="F77">
            <v>3</v>
          </cell>
          <cell r="G77">
            <v>6</v>
          </cell>
          <cell r="H77">
            <v>43840</v>
          </cell>
          <cell r="I77">
            <v>18.238800000000001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-238</v>
          </cell>
          <cell r="T77">
            <v>33.799999999999997</v>
          </cell>
          <cell r="U77">
            <v>-15.5</v>
          </cell>
          <cell r="V77">
            <v>-4.5857988165680472E-4</v>
          </cell>
          <cell r="W77">
            <v>1.2037239129852628E-3</v>
          </cell>
          <cell r="X77">
            <v>4.1125932231483723E-4</v>
          </cell>
          <cell r="Y77">
            <v>0.34165585470085474</v>
          </cell>
          <cell r="Z77">
            <v>4.1125932231483723E-4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H77">
            <v>18.238800000000001</v>
          </cell>
          <cell r="AI77">
            <v>0</v>
          </cell>
          <cell r="AJ77">
            <v>0</v>
          </cell>
          <cell r="AK77">
            <v>0</v>
          </cell>
          <cell r="AL77">
            <v>11663804173484</v>
          </cell>
          <cell r="AM77">
            <v>14040000000</v>
          </cell>
          <cell r="AN77">
            <v>4796848200</v>
          </cell>
          <cell r="AO77">
            <v>4796848200</v>
          </cell>
          <cell r="AP77">
            <v>4796848200</v>
          </cell>
          <cell r="AQ77">
            <v>0.42752657754010698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11220000000</v>
          </cell>
          <cell r="BM77">
            <v>2820000000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162900</v>
          </cell>
          <cell r="BY77">
            <v>47</v>
          </cell>
          <cell r="BZ77">
            <v>2142000</v>
          </cell>
          <cell r="CA77">
            <v>141000</v>
          </cell>
        </row>
        <row r="78">
          <cell r="A78" t="str">
            <v>2020_Q1_M1_W3_D2</v>
          </cell>
          <cell r="B78">
            <v>2020</v>
          </cell>
          <cell r="C78">
            <v>1</v>
          </cell>
          <cell r="D78">
            <v>1</v>
          </cell>
          <cell r="E78">
            <v>3</v>
          </cell>
          <cell r="F78">
            <v>3</v>
          </cell>
          <cell r="G78">
            <v>2</v>
          </cell>
          <cell r="H78">
            <v>43843</v>
          </cell>
          <cell r="I78">
            <v>16.0427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-235</v>
          </cell>
          <cell r="T78">
            <v>30.6</v>
          </cell>
          <cell r="U78">
            <v>-103.2</v>
          </cell>
          <cell r="V78">
            <v>-3.3725490196078434E-3</v>
          </cell>
          <cell r="W78">
            <v>7.2774638701222725E-3</v>
          </cell>
          <cell r="X78">
            <v>9.8410463054528978E-4</v>
          </cell>
          <cell r="Y78">
            <v>0.13522631621512335</v>
          </cell>
          <cell r="Z78">
            <v>1.1963586473963466E-3</v>
          </cell>
          <cell r="AA78">
            <v>1442547000</v>
          </cell>
          <cell r="AB78">
            <v>0</v>
          </cell>
          <cell r="AC78">
            <v>1442547000</v>
          </cell>
          <cell r="AD78">
            <v>0</v>
          </cell>
          <cell r="AE78">
            <v>0</v>
          </cell>
          <cell r="AF78">
            <v>0</v>
          </cell>
          <cell r="AH78">
            <v>16.0427</v>
          </cell>
          <cell r="AI78">
            <v>0</v>
          </cell>
          <cell r="AJ78">
            <v>0</v>
          </cell>
          <cell r="AK78">
            <v>0</v>
          </cell>
          <cell r="AL78">
            <v>6796323675760</v>
          </cell>
          <cell r="AM78">
            <v>49460000000</v>
          </cell>
          <cell r="AN78">
            <v>6688293600</v>
          </cell>
          <cell r="AO78">
            <v>8130840600</v>
          </cell>
          <cell r="AP78">
            <v>6688293600</v>
          </cell>
          <cell r="AQ78">
            <v>0.14352561373390557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46600000000</v>
          </cell>
          <cell r="BM78">
            <v>2860000000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118805</v>
          </cell>
          <cell r="BY78">
            <v>129</v>
          </cell>
          <cell r="BZ78">
            <v>705000</v>
          </cell>
          <cell r="CA78">
            <v>387000</v>
          </cell>
          <cell r="CB78">
            <v>800000</v>
          </cell>
        </row>
        <row r="79">
          <cell r="A79" t="str">
            <v>2020_Q1_M1_W3_D3</v>
          </cell>
          <cell r="B79">
            <v>2020</v>
          </cell>
          <cell r="C79">
            <v>1</v>
          </cell>
          <cell r="D79">
            <v>1</v>
          </cell>
          <cell r="E79">
            <v>3</v>
          </cell>
          <cell r="F79">
            <v>3</v>
          </cell>
          <cell r="G79">
            <v>3</v>
          </cell>
          <cell r="H79">
            <v>43844</v>
          </cell>
          <cell r="I79">
            <v>13.0672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6</v>
          </cell>
          <cell r="R79">
            <v>0</v>
          </cell>
          <cell r="S79">
            <v>-252</v>
          </cell>
          <cell r="T79">
            <v>32.1</v>
          </cell>
          <cell r="U79">
            <v>-76.7</v>
          </cell>
          <cell r="V79">
            <v>-2.3894080996884736E-3</v>
          </cell>
          <cell r="W79">
            <v>2.8225835667942383E-3</v>
          </cell>
          <cell r="X79">
            <v>1.0066055567809482E-3</v>
          </cell>
          <cell r="Y79">
            <v>0.35662559954751133</v>
          </cell>
          <cell r="Z79">
            <v>1.6384509992726517E-3</v>
          </cell>
          <cell r="AA79">
            <v>5936597000</v>
          </cell>
          <cell r="AB79">
            <v>5936597000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H79">
            <v>13.0672</v>
          </cell>
          <cell r="AI79">
            <v>0</v>
          </cell>
          <cell r="AJ79">
            <v>0</v>
          </cell>
          <cell r="AK79">
            <v>0</v>
          </cell>
          <cell r="AL79">
            <v>9395647417490</v>
          </cell>
          <cell r="AM79">
            <v>26520000000</v>
          </cell>
          <cell r="AN79">
            <v>9457710900</v>
          </cell>
          <cell r="AO79">
            <v>15394307900</v>
          </cell>
          <cell r="AP79">
            <v>8884412400</v>
          </cell>
          <cell r="AQ79">
            <v>0.38130525321888414</v>
          </cell>
          <cell r="AR79">
            <v>573298500</v>
          </cell>
          <cell r="AS79">
            <v>0.17804301242236026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23300000000</v>
          </cell>
          <cell r="BM79">
            <v>3220000000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165290</v>
          </cell>
          <cell r="BY79">
            <v>207</v>
          </cell>
          <cell r="BZ79">
            <v>756000</v>
          </cell>
          <cell r="CA79">
            <v>621000</v>
          </cell>
        </row>
        <row r="80">
          <cell r="A80" t="str">
            <v>2020_Q1_M1_W3_D4</v>
          </cell>
          <cell r="B80">
            <v>2020</v>
          </cell>
          <cell r="C80">
            <v>1</v>
          </cell>
          <cell r="D80">
            <v>1</v>
          </cell>
          <cell r="E80">
            <v>3</v>
          </cell>
          <cell r="F80">
            <v>3</v>
          </cell>
          <cell r="G80">
            <v>4</v>
          </cell>
          <cell r="H80">
            <v>43845</v>
          </cell>
          <cell r="I80">
            <v>15.655900000000001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3</v>
          </cell>
          <cell r="R80">
            <v>0</v>
          </cell>
          <cell r="S80">
            <v>-227</v>
          </cell>
          <cell r="T80">
            <v>30</v>
          </cell>
          <cell r="U80">
            <v>-94.5</v>
          </cell>
          <cell r="V80">
            <v>-3.15E-3</v>
          </cell>
          <cell r="W80">
            <v>3.7399614444628107E-3</v>
          </cell>
          <cell r="X80">
            <v>1.1062306860423188E-3</v>
          </cell>
          <cell r="Y80">
            <v>0.29578665514858327</v>
          </cell>
          <cell r="Z80">
            <v>1.4896213836049076E-3</v>
          </cell>
          <cell r="AA80">
            <v>2966695500</v>
          </cell>
          <cell r="AB80">
            <v>2966695500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H80">
            <v>15.655900000000001</v>
          </cell>
          <cell r="AI80">
            <v>0</v>
          </cell>
          <cell r="AJ80">
            <v>0</v>
          </cell>
          <cell r="AK80">
            <v>0</v>
          </cell>
          <cell r="AL80">
            <v>7738047685718</v>
          </cell>
          <cell r="AM80">
            <v>28940000000</v>
          </cell>
          <cell r="AN80">
            <v>8560065800</v>
          </cell>
          <cell r="AO80">
            <v>11526761300</v>
          </cell>
          <cell r="AP80">
            <v>8202966000</v>
          </cell>
          <cell r="AQ80">
            <v>0.31453090490797547</v>
          </cell>
          <cell r="AR80">
            <v>357099800</v>
          </cell>
          <cell r="AS80">
            <v>0.12486006993006993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26080000000</v>
          </cell>
          <cell r="BM80">
            <v>2860000000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170680</v>
          </cell>
          <cell r="BY80">
            <v>91</v>
          </cell>
          <cell r="BZ80">
            <v>681000</v>
          </cell>
          <cell r="CA80">
            <v>273000</v>
          </cell>
        </row>
        <row r="81">
          <cell r="A81" t="str">
            <v>2020_Q1_M1_W3_D5</v>
          </cell>
          <cell r="B81">
            <v>2020</v>
          </cell>
          <cell r="C81">
            <v>1</v>
          </cell>
          <cell r="D81">
            <v>1</v>
          </cell>
          <cell r="E81">
            <v>3</v>
          </cell>
          <cell r="F81">
            <v>3</v>
          </cell>
          <cell r="G81">
            <v>5</v>
          </cell>
          <cell r="H81">
            <v>43846</v>
          </cell>
          <cell r="I81">
            <v>16.608799999999999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5</v>
          </cell>
          <cell r="R81">
            <v>0</v>
          </cell>
          <cell r="S81">
            <v>-276</v>
          </cell>
          <cell r="T81">
            <v>35</v>
          </cell>
          <cell r="U81">
            <v>-55.2</v>
          </cell>
          <cell r="V81">
            <v>-1.5771428571428573E-3</v>
          </cell>
          <cell r="W81">
            <v>4.2052490763375607E-3</v>
          </cell>
          <cell r="X81">
            <v>5.9715291746447916E-4</v>
          </cell>
          <cell r="Y81">
            <v>0.14200179504814306</v>
          </cell>
          <cell r="Z81">
            <v>1.0754855871345362E-3</v>
          </cell>
          <cell r="AA81">
            <v>4961625500</v>
          </cell>
          <cell r="AB81">
            <v>4961625500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H81">
            <v>16.608799999999999</v>
          </cell>
          <cell r="AI81">
            <v>0</v>
          </cell>
          <cell r="AJ81">
            <v>0</v>
          </cell>
          <cell r="AK81">
            <v>0</v>
          </cell>
          <cell r="AL81">
            <v>10372750628600</v>
          </cell>
          <cell r="AM81">
            <v>43620000000</v>
          </cell>
          <cell r="AN81">
            <v>6194118300</v>
          </cell>
          <cell r="AO81">
            <v>11155743800</v>
          </cell>
          <cell r="AP81">
            <v>6194118300</v>
          </cell>
          <cell r="AQ81">
            <v>0.15137141495601172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40920000000</v>
          </cell>
          <cell r="BM81">
            <v>2700000000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102415</v>
          </cell>
          <cell r="BY81">
            <v>171</v>
          </cell>
          <cell r="BZ81">
            <v>828000</v>
          </cell>
          <cell r="CA81">
            <v>513000</v>
          </cell>
        </row>
        <row r="82">
          <cell r="A82" t="str">
            <v>2020_Q1_M1_W3_D6</v>
          </cell>
          <cell r="B82">
            <v>2020</v>
          </cell>
          <cell r="C82">
            <v>1</v>
          </cell>
          <cell r="D82">
            <v>1</v>
          </cell>
          <cell r="E82">
            <v>3</v>
          </cell>
          <cell r="F82">
            <v>4</v>
          </cell>
          <cell r="G82">
            <v>6</v>
          </cell>
          <cell r="H82">
            <v>43847</v>
          </cell>
          <cell r="I82">
            <v>19.385000000000002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-239</v>
          </cell>
          <cell r="T82">
            <v>28.5</v>
          </cell>
          <cell r="U82">
            <v>21.8</v>
          </cell>
          <cell r="V82">
            <v>7.6491228070175445E-4</v>
          </cell>
          <cell r="W82">
            <v>8.3067511465305058E-3</v>
          </cell>
          <cell r="X82">
            <v>5.3164598884747295E-4</v>
          </cell>
          <cell r="Y82">
            <v>6.4001675199999983E-2</v>
          </cell>
          <cell r="Z82">
            <v>5.3166951356671999E-4</v>
          </cell>
          <cell r="AA82">
            <v>177000</v>
          </cell>
          <cell r="AB82">
            <v>177000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H82">
            <v>19.385000000000002</v>
          </cell>
          <cell r="AI82">
            <v>0</v>
          </cell>
          <cell r="AJ82">
            <v>0</v>
          </cell>
          <cell r="AK82">
            <v>0</v>
          </cell>
          <cell r="AL82">
            <v>7524000526500</v>
          </cell>
          <cell r="AM82">
            <v>62500000000</v>
          </cell>
          <cell r="AN82">
            <v>4000104700</v>
          </cell>
          <cell r="AO82">
            <v>4000281700</v>
          </cell>
          <cell r="AP82">
            <v>3585438400</v>
          </cell>
          <cell r="AQ82">
            <v>6.1839227319765433E-2</v>
          </cell>
          <cell r="AR82">
            <v>414666300</v>
          </cell>
          <cell r="AS82">
            <v>9.1740331858407076E-2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57980000000</v>
          </cell>
          <cell r="BM82">
            <v>4520000000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111190</v>
          </cell>
          <cell r="BY82">
            <v>41</v>
          </cell>
          <cell r="BZ82">
            <v>2169000</v>
          </cell>
          <cell r="CA82">
            <v>123000</v>
          </cell>
        </row>
        <row r="83">
          <cell r="A83" t="str">
            <v>2020_Q1_M1_W4_D2</v>
          </cell>
          <cell r="B83">
            <v>2020</v>
          </cell>
          <cell r="C83">
            <v>1</v>
          </cell>
          <cell r="D83">
            <v>1</v>
          </cell>
          <cell r="E83">
            <v>4</v>
          </cell>
          <cell r="F83">
            <v>4</v>
          </cell>
          <cell r="G83">
            <v>2</v>
          </cell>
          <cell r="H83">
            <v>43850</v>
          </cell>
          <cell r="I83">
            <v>20.747800000000002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-310</v>
          </cell>
          <cell r="T83">
            <v>37.4</v>
          </cell>
          <cell r="U83">
            <v>-55.2</v>
          </cell>
          <cell r="V83">
            <v>-1.4759358288770055E-3</v>
          </cell>
          <cell r="W83">
            <v>2.7091163695444772E-3</v>
          </cell>
          <cell r="X83">
            <v>4.917212738447819E-4</v>
          </cell>
          <cell r="Y83">
            <v>0.18150614693877551</v>
          </cell>
          <cell r="Z83">
            <v>9.800092015823064E-4</v>
          </cell>
          <cell r="AA83">
            <v>4415851000</v>
          </cell>
          <cell r="AB83">
            <v>0</v>
          </cell>
          <cell r="AC83">
            <v>4415851000</v>
          </cell>
          <cell r="AD83">
            <v>0</v>
          </cell>
          <cell r="AE83">
            <v>0</v>
          </cell>
          <cell r="AF83">
            <v>0</v>
          </cell>
          <cell r="AH83">
            <v>20.747800000000002</v>
          </cell>
          <cell r="AI83">
            <v>0</v>
          </cell>
          <cell r="AJ83">
            <v>0</v>
          </cell>
          <cell r="AK83">
            <v>0</v>
          </cell>
          <cell r="AL83">
            <v>9043539168500</v>
          </cell>
          <cell r="AM83">
            <v>24500000000</v>
          </cell>
          <cell r="AN83">
            <v>4446900600</v>
          </cell>
          <cell r="AO83">
            <v>8862751600</v>
          </cell>
          <cell r="AP83">
            <v>4446900600</v>
          </cell>
          <cell r="AQ83">
            <v>0.20398626605504588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21800000000</v>
          </cell>
          <cell r="BM83">
            <v>2700000000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14005</v>
          </cell>
          <cell r="BY83">
            <v>103</v>
          </cell>
          <cell r="BZ83">
            <v>1002000</v>
          </cell>
          <cell r="CA83">
            <v>309000</v>
          </cell>
          <cell r="CB83">
            <v>800000</v>
          </cell>
        </row>
        <row r="84">
          <cell r="A84" t="str">
            <v>2020_Q1_M1_W4_D3</v>
          </cell>
          <cell r="B84">
            <v>2020</v>
          </cell>
          <cell r="C84">
            <v>1</v>
          </cell>
          <cell r="D84">
            <v>1</v>
          </cell>
          <cell r="E84">
            <v>4</v>
          </cell>
          <cell r="F84">
            <v>4</v>
          </cell>
          <cell r="G84">
            <v>3</v>
          </cell>
          <cell r="H84">
            <v>43851</v>
          </cell>
          <cell r="I84">
            <v>13.3706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3</v>
          </cell>
          <cell r="R84">
            <v>0</v>
          </cell>
          <cell r="S84">
            <v>-261</v>
          </cell>
          <cell r="T84">
            <v>29.3</v>
          </cell>
          <cell r="U84">
            <v>888.4</v>
          </cell>
          <cell r="V84">
            <v>3.0320819112627986E-2</v>
          </cell>
          <cell r="W84">
            <v>1.325490387637053E-2</v>
          </cell>
          <cell r="X84">
            <v>1.5627055634432276E-3</v>
          </cell>
          <cell r="Y84">
            <v>0.11789640860610519</v>
          </cell>
          <cell r="Z84">
            <v>2.2340757680633602E-3</v>
          </cell>
          <cell r="AA84">
            <v>5508770500</v>
          </cell>
          <cell r="AB84">
            <v>3012385500</v>
          </cell>
          <cell r="AC84">
            <v>2496385000</v>
          </cell>
          <cell r="AD84">
            <v>0</v>
          </cell>
          <cell r="AE84">
            <v>0</v>
          </cell>
          <cell r="AF84">
            <v>0</v>
          </cell>
          <cell r="AH84">
            <v>13.3706</v>
          </cell>
          <cell r="AI84">
            <v>0</v>
          </cell>
          <cell r="AJ84">
            <v>0</v>
          </cell>
          <cell r="AK84">
            <v>0</v>
          </cell>
          <cell r="AL84">
            <v>8205265086372</v>
          </cell>
          <cell r="AM84">
            <v>108760000000</v>
          </cell>
          <cell r="AN84">
            <v>12822413400</v>
          </cell>
          <cell r="AO84">
            <v>18331183900</v>
          </cell>
          <cell r="AP84">
            <v>12822413400</v>
          </cell>
          <cell r="AQ84">
            <v>0.12225794622425629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104880000000</v>
          </cell>
          <cell r="BM84">
            <v>3880000000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368865</v>
          </cell>
          <cell r="BY84">
            <v>67</v>
          </cell>
          <cell r="BZ84">
            <v>909000</v>
          </cell>
          <cell r="CA84">
            <v>201000</v>
          </cell>
          <cell r="CB84">
            <v>800000</v>
          </cell>
        </row>
        <row r="85">
          <cell r="A85" t="str">
            <v>2020_Q1_M1_W4_D4</v>
          </cell>
          <cell r="B85">
            <v>2020</v>
          </cell>
          <cell r="C85">
            <v>1</v>
          </cell>
          <cell r="D85">
            <v>1</v>
          </cell>
          <cell r="E85">
            <v>4</v>
          </cell>
          <cell r="F85">
            <v>4</v>
          </cell>
          <cell r="G85">
            <v>4</v>
          </cell>
          <cell r="H85">
            <v>43852</v>
          </cell>
          <cell r="I85">
            <v>14.295999999999999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4</v>
          </cell>
          <cell r="R85">
            <v>0</v>
          </cell>
          <cell r="S85">
            <v>-272</v>
          </cell>
          <cell r="T85">
            <v>30.2</v>
          </cell>
          <cell r="U85">
            <v>-217.3</v>
          </cell>
          <cell r="V85">
            <v>-7.1953642384105961E-3</v>
          </cell>
          <cell r="W85">
            <v>2.0445752562749304E-3</v>
          </cell>
          <cell r="X85">
            <v>3.654320124554148E-4</v>
          </cell>
          <cell r="Y85">
            <v>0.1787324831081081</v>
          </cell>
          <cell r="Z85">
            <v>8.2629711920428417E-4</v>
          </cell>
          <cell r="AA85">
            <v>4003259000</v>
          </cell>
          <cell r="AB85">
            <v>4003259000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H85">
            <v>14.295999999999999</v>
          </cell>
          <cell r="AI85">
            <v>0</v>
          </cell>
          <cell r="AJ85">
            <v>0</v>
          </cell>
          <cell r="AK85">
            <v>0</v>
          </cell>
          <cell r="AL85">
            <v>8686400730662</v>
          </cell>
          <cell r="AM85">
            <v>17760000000</v>
          </cell>
          <cell r="AN85">
            <v>3174288900</v>
          </cell>
          <cell r="AO85">
            <v>7177547900</v>
          </cell>
          <cell r="AP85">
            <v>3174288900</v>
          </cell>
          <cell r="AQ85">
            <v>0.197406026119403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16079999999.999998</v>
          </cell>
          <cell r="BM85">
            <v>1680000000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103730</v>
          </cell>
          <cell r="BY85">
            <v>41</v>
          </cell>
          <cell r="BZ85">
            <v>8256000</v>
          </cell>
          <cell r="CA85">
            <v>123000</v>
          </cell>
        </row>
        <row r="86">
          <cell r="A86" t="str">
            <v>2020_Q1_M1_W5_D5</v>
          </cell>
          <cell r="B86">
            <v>2020</v>
          </cell>
          <cell r="C86">
            <v>1</v>
          </cell>
          <cell r="D86">
            <v>1</v>
          </cell>
          <cell r="E86">
            <v>5</v>
          </cell>
          <cell r="F86">
            <v>5</v>
          </cell>
          <cell r="G86">
            <v>5</v>
          </cell>
          <cell r="H86">
            <v>43860</v>
          </cell>
          <cell r="I86">
            <v>19.443999999999999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4</v>
          </cell>
          <cell r="R86">
            <v>0</v>
          </cell>
          <cell r="S86">
            <v>-358</v>
          </cell>
          <cell r="T86">
            <v>42</v>
          </cell>
          <cell r="U86">
            <v>30</v>
          </cell>
          <cell r="V86">
            <v>7.1428571428571429E-4</v>
          </cell>
          <cell r="W86">
            <v>1.0520635784307238E-2</v>
          </cell>
          <cell r="X86">
            <v>2.0100082472896828E-3</v>
          </cell>
          <cell r="Y86">
            <v>0.19105387625792025</v>
          </cell>
          <cell r="Z86">
            <v>2.0100082472896828E-3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H86">
            <v>19.443999999999999</v>
          </cell>
          <cell r="AI86">
            <v>0</v>
          </cell>
          <cell r="AJ86">
            <v>0</v>
          </cell>
          <cell r="AK86">
            <v>0</v>
          </cell>
          <cell r="AL86">
            <v>10200904413028</v>
          </cell>
          <cell r="AM86">
            <v>107320000000</v>
          </cell>
          <cell r="AN86">
            <v>20503902000</v>
          </cell>
          <cell r="AO86">
            <v>20503902000</v>
          </cell>
          <cell r="AP86">
            <v>20503902000</v>
          </cell>
          <cell r="AQ86">
            <v>0.20471148162939298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100160000000</v>
          </cell>
          <cell r="BM86">
            <v>7160000000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167240</v>
          </cell>
          <cell r="BY86">
            <v>198</v>
          </cell>
          <cell r="BZ86">
            <v>1290000</v>
          </cell>
          <cell r="CA86">
            <v>594000</v>
          </cell>
        </row>
        <row r="87">
          <cell r="A87" t="str">
            <v>2020_Q1_M1_W5_D6</v>
          </cell>
          <cell r="B87">
            <v>2020</v>
          </cell>
          <cell r="C87">
            <v>1</v>
          </cell>
          <cell r="D87">
            <v>1</v>
          </cell>
          <cell r="E87">
            <v>5</v>
          </cell>
          <cell r="F87">
            <v>6</v>
          </cell>
          <cell r="G87">
            <v>6</v>
          </cell>
          <cell r="H87">
            <v>43861</v>
          </cell>
          <cell r="I87">
            <v>21.757899999999999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5</v>
          </cell>
          <cell r="R87">
            <v>0</v>
          </cell>
          <cell r="S87">
            <v>-397</v>
          </cell>
          <cell r="T87">
            <v>46.4</v>
          </cell>
          <cell r="U87">
            <v>-128.69999999999999</v>
          </cell>
          <cell r="V87">
            <v>-2.7737068965517238E-3</v>
          </cell>
          <cell r="W87">
            <v>5.0737037297477637E-3</v>
          </cell>
          <cell r="X87">
            <v>1.8740791039442838E-3</v>
          </cell>
          <cell r="Y87">
            <v>0.36937101647388715</v>
          </cell>
          <cell r="Z87">
            <v>2.0887517679579145E-3</v>
          </cell>
          <cell r="AA87">
            <v>2414256500</v>
          </cell>
          <cell r="AB87">
            <v>968060000</v>
          </cell>
          <cell r="AC87">
            <v>1446196500</v>
          </cell>
          <cell r="AD87">
            <v>0</v>
          </cell>
          <cell r="AE87">
            <v>0</v>
          </cell>
          <cell r="AF87">
            <v>0</v>
          </cell>
          <cell r="AH87">
            <v>21.757899999999999</v>
          </cell>
          <cell r="AI87">
            <v>0</v>
          </cell>
          <cell r="AJ87">
            <v>0</v>
          </cell>
          <cell r="AK87">
            <v>0</v>
          </cell>
          <cell r="AL87">
            <v>11246222294268</v>
          </cell>
          <cell r="AM87">
            <v>57060000000</v>
          </cell>
          <cell r="AN87">
            <v>21076310200</v>
          </cell>
          <cell r="AO87">
            <v>23490566700</v>
          </cell>
          <cell r="AP87">
            <v>21076310200</v>
          </cell>
          <cell r="AQ87">
            <v>0.40252693277310925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52360000000</v>
          </cell>
          <cell r="BM87">
            <v>4700000000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309305</v>
          </cell>
          <cell r="BY87">
            <v>245</v>
          </cell>
          <cell r="BZ87">
            <v>4221000</v>
          </cell>
          <cell r="CA87">
            <v>735000</v>
          </cell>
          <cell r="CB87">
            <v>800000</v>
          </cell>
        </row>
        <row r="88">
          <cell r="A88" t="str">
            <v>2020_Q1_M2_W6_D2</v>
          </cell>
          <cell r="B88">
            <v>2020</v>
          </cell>
          <cell r="C88">
            <v>1</v>
          </cell>
          <cell r="D88">
            <v>2</v>
          </cell>
          <cell r="E88">
            <v>6</v>
          </cell>
          <cell r="F88">
            <v>6</v>
          </cell>
          <cell r="G88">
            <v>2</v>
          </cell>
          <cell r="H88">
            <v>43864</v>
          </cell>
          <cell r="I88">
            <v>27.748100000000001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5</v>
          </cell>
          <cell r="R88">
            <v>0</v>
          </cell>
          <cell r="S88">
            <v>-483</v>
          </cell>
          <cell r="T88">
            <v>54.7</v>
          </cell>
          <cell r="U88">
            <v>4.7</v>
          </cell>
          <cell r="V88">
            <v>8.592321755027422E-5</v>
          </cell>
          <cell r="W88">
            <v>6.2135018100579137E-3</v>
          </cell>
          <cell r="X88">
            <v>2.0090281337919028E-3</v>
          </cell>
          <cell r="Y88">
            <v>0.32333267056265291</v>
          </cell>
          <cell r="Z88">
            <v>2.0243456233247185E-3</v>
          </cell>
          <cell r="AA88">
            <v>181389000</v>
          </cell>
          <cell r="AB88">
            <v>181389000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H88">
            <v>27.748100000000001</v>
          </cell>
          <cell r="AI88">
            <v>0</v>
          </cell>
          <cell r="AJ88">
            <v>0</v>
          </cell>
          <cell r="AK88">
            <v>0</v>
          </cell>
          <cell r="AL88">
            <v>11841953579364</v>
          </cell>
          <cell r="AM88">
            <v>73580000000</v>
          </cell>
          <cell r="AN88">
            <v>23790817900</v>
          </cell>
          <cell r="AO88">
            <v>23972206900</v>
          </cell>
          <cell r="AP88">
            <v>23790817900</v>
          </cell>
          <cell r="AQ88">
            <v>0.33861112866495874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70260000000</v>
          </cell>
          <cell r="BM88">
            <v>3320000000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237965</v>
          </cell>
          <cell r="BY88">
            <v>374</v>
          </cell>
          <cell r="BZ88">
            <v>1455000</v>
          </cell>
          <cell r="CA88">
            <v>1122000</v>
          </cell>
        </row>
        <row r="89">
          <cell r="A89" t="str">
            <v>2020_Q1_M2_W6_D3</v>
          </cell>
          <cell r="B89">
            <v>2020</v>
          </cell>
          <cell r="C89">
            <v>1</v>
          </cell>
          <cell r="D89">
            <v>2</v>
          </cell>
          <cell r="E89">
            <v>6</v>
          </cell>
          <cell r="F89">
            <v>6</v>
          </cell>
          <cell r="G89">
            <v>3</v>
          </cell>
          <cell r="H89">
            <v>43865</v>
          </cell>
          <cell r="I89">
            <v>26.332100000000001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7</v>
          </cell>
          <cell r="R89">
            <v>0</v>
          </cell>
          <cell r="S89">
            <v>-464</v>
          </cell>
          <cell r="T89">
            <v>52.2</v>
          </cell>
          <cell r="U89">
            <v>124.7</v>
          </cell>
          <cell r="V89">
            <v>2.3888888888888887E-3</v>
          </cell>
          <cell r="W89">
            <v>8.5976108677733171E-3</v>
          </cell>
          <cell r="X89">
            <v>1.4598574347659289E-3</v>
          </cell>
          <cell r="Y89">
            <v>0.16979803543307087</v>
          </cell>
          <cell r="Z89">
            <v>2.1919725008983648E-3</v>
          </cell>
          <cell r="AA89">
            <v>6488682600</v>
          </cell>
          <cell r="AB89">
            <v>6488682600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H89">
            <v>26.332100000000001</v>
          </cell>
          <cell r="AI89">
            <v>0</v>
          </cell>
          <cell r="AJ89">
            <v>0</v>
          </cell>
          <cell r="AK89">
            <v>0</v>
          </cell>
          <cell r="AL89">
            <v>8862927291304</v>
          </cell>
          <cell r="AM89">
            <v>76200000000</v>
          </cell>
          <cell r="AN89">
            <v>12938610300</v>
          </cell>
          <cell r="AO89">
            <v>19427292900</v>
          </cell>
          <cell r="AP89">
            <v>12465740300</v>
          </cell>
          <cell r="AQ89">
            <v>0.17279928333795397</v>
          </cell>
          <cell r="AR89">
            <v>472870000</v>
          </cell>
          <cell r="AS89">
            <v>0.11647044334975371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72140000000</v>
          </cell>
          <cell r="BM89">
            <v>4059999999.9999995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320800</v>
          </cell>
          <cell r="BY89">
            <v>181</v>
          </cell>
          <cell r="BZ89">
            <v>1398000</v>
          </cell>
          <cell r="CA89">
            <v>543000</v>
          </cell>
        </row>
        <row r="90">
          <cell r="A90" t="str">
            <v>2020_Q1_M2_W6_D4</v>
          </cell>
          <cell r="B90">
            <v>2020</v>
          </cell>
          <cell r="C90">
            <v>1</v>
          </cell>
          <cell r="D90">
            <v>2</v>
          </cell>
          <cell r="E90">
            <v>6</v>
          </cell>
          <cell r="F90">
            <v>6</v>
          </cell>
          <cell r="G90">
            <v>4</v>
          </cell>
          <cell r="H90">
            <v>43866</v>
          </cell>
          <cell r="I90">
            <v>25.065799999999999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5</v>
          </cell>
          <cell r="R90">
            <v>0</v>
          </cell>
          <cell r="S90">
            <v>-380</v>
          </cell>
          <cell r="T90">
            <v>47.5</v>
          </cell>
          <cell r="U90">
            <v>66</v>
          </cell>
          <cell r="V90">
            <v>1.3894736842105264E-3</v>
          </cell>
          <cell r="W90">
            <v>9.7150171056818481E-3</v>
          </cell>
          <cell r="X90">
            <v>1.1804586006499485E-3</v>
          </cell>
          <cell r="Y90">
            <v>0.12150864870423696</v>
          </cell>
          <cell r="Z90">
            <v>1.6411253397135908E-3</v>
          </cell>
          <cell r="AA90">
            <v>4610926900</v>
          </cell>
          <cell r="AB90">
            <v>4610926900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H90">
            <v>25.065799999999999</v>
          </cell>
          <cell r="AI90">
            <v>0</v>
          </cell>
          <cell r="AJ90">
            <v>0</v>
          </cell>
          <cell r="AK90">
            <v>0</v>
          </cell>
          <cell r="AL90">
            <v>10009246400928</v>
          </cell>
          <cell r="AM90">
            <v>97240000000</v>
          </cell>
          <cell r="AN90">
            <v>11815501000</v>
          </cell>
          <cell r="AO90">
            <v>16426427900</v>
          </cell>
          <cell r="AP90">
            <v>11815501000</v>
          </cell>
          <cell r="AQ90">
            <v>0.12325788650114751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95860000000</v>
          </cell>
          <cell r="BM90">
            <v>1380000000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416705</v>
          </cell>
          <cell r="BY90">
            <v>142</v>
          </cell>
          <cell r="BZ90">
            <v>1146000</v>
          </cell>
          <cell r="CA90">
            <v>426000</v>
          </cell>
        </row>
        <row r="91">
          <cell r="A91" t="str">
            <v>2020_Q1_M2_W6_D5</v>
          </cell>
          <cell r="B91">
            <v>2020</v>
          </cell>
          <cell r="C91">
            <v>1</v>
          </cell>
          <cell r="D91">
            <v>2</v>
          </cell>
          <cell r="E91">
            <v>6</v>
          </cell>
          <cell r="F91">
            <v>6</v>
          </cell>
          <cell r="G91">
            <v>5</v>
          </cell>
          <cell r="H91">
            <v>43867</v>
          </cell>
          <cell r="I91">
            <v>24.998200000000001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11</v>
          </cell>
          <cell r="R91">
            <v>0</v>
          </cell>
          <cell r="S91">
            <v>-462</v>
          </cell>
          <cell r="T91">
            <v>54.3</v>
          </cell>
          <cell r="U91">
            <v>316.2</v>
          </cell>
          <cell r="V91">
            <v>5.8232044198895027E-3</v>
          </cell>
          <cell r="W91">
            <v>8.2311324043280749E-3</v>
          </cell>
          <cell r="X91">
            <v>1.0340032304534548E-3</v>
          </cell>
          <cell r="Y91">
            <v>0.12562101782128515</v>
          </cell>
          <cell r="Z91">
            <v>2.3269701793284477E-3</v>
          </cell>
          <cell r="AA91">
            <v>12516334500</v>
          </cell>
          <cell r="AB91">
            <v>10251845000</v>
          </cell>
          <cell r="AC91">
            <v>2264489500</v>
          </cell>
          <cell r="AD91">
            <v>0</v>
          </cell>
          <cell r="AE91">
            <v>0</v>
          </cell>
          <cell r="AF91">
            <v>0</v>
          </cell>
          <cell r="AH91">
            <v>24.998200000000001</v>
          </cell>
          <cell r="AI91">
            <v>0</v>
          </cell>
          <cell r="AJ91">
            <v>0</v>
          </cell>
          <cell r="AK91">
            <v>0</v>
          </cell>
          <cell r="AL91">
            <v>9680320530150</v>
          </cell>
          <cell r="AM91">
            <v>79680000000</v>
          </cell>
          <cell r="AN91">
            <v>10009482700</v>
          </cell>
          <cell r="AO91">
            <v>22525817200</v>
          </cell>
          <cell r="AP91">
            <v>10009482700</v>
          </cell>
          <cell r="AQ91">
            <v>0.130297874251497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76820000000</v>
          </cell>
          <cell r="BM91">
            <v>2860000000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253490</v>
          </cell>
          <cell r="BY91">
            <v>106</v>
          </cell>
          <cell r="BZ91">
            <v>1392000</v>
          </cell>
          <cell r="CA91">
            <v>318000</v>
          </cell>
          <cell r="CB91">
            <v>700000</v>
          </cell>
        </row>
        <row r="92">
          <cell r="A92" t="str">
            <v>2020_Q1_M2_W6_D6</v>
          </cell>
          <cell r="B92">
            <v>2020</v>
          </cell>
          <cell r="C92">
            <v>1</v>
          </cell>
          <cell r="D92">
            <v>2</v>
          </cell>
          <cell r="E92">
            <v>6</v>
          </cell>
          <cell r="F92">
            <v>7</v>
          </cell>
          <cell r="G92">
            <v>6</v>
          </cell>
          <cell r="H92">
            <v>43868</v>
          </cell>
          <cell r="I92">
            <v>13.173500000000001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11</v>
          </cell>
          <cell r="R92">
            <v>0</v>
          </cell>
          <cell r="S92">
            <v>-263</v>
          </cell>
          <cell r="T92">
            <v>40</v>
          </cell>
          <cell r="U92">
            <v>631.20000000000005</v>
          </cell>
          <cell r="V92">
            <v>1.5780000000000002E-2</v>
          </cell>
          <cell r="W92">
            <v>1.6996678039157238E-2</v>
          </cell>
          <cell r="X92">
            <v>1.8396232451584206E-3</v>
          </cell>
          <cell r="Y92">
            <v>0.10823428207090027</v>
          </cell>
          <cell r="Z92">
            <v>1.8396232451584206E-3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H92">
            <v>13.173500000000001</v>
          </cell>
          <cell r="AI92">
            <v>0</v>
          </cell>
          <cell r="AJ92">
            <v>0</v>
          </cell>
          <cell r="AK92">
            <v>0</v>
          </cell>
          <cell r="AL92">
            <v>9227685530000</v>
          </cell>
          <cell r="AM92">
            <v>156840000000</v>
          </cell>
          <cell r="AN92">
            <v>16975464800</v>
          </cell>
          <cell r="AO92">
            <v>16975464800</v>
          </cell>
          <cell r="AP92">
            <v>16975464800</v>
          </cell>
          <cell r="AQ92">
            <v>0.11025892959210185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153960000000</v>
          </cell>
          <cell r="BM92">
            <v>2880000000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591245</v>
          </cell>
          <cell r="BY92">
            <v>225</v>
          </cell>
          <cell r="BZ92">
            <v>2385000</v>
          </cell>
          <cell r="CA92">
            <v>675000</v>
          </cell>
          <cell r="CB92">
            <v>3923600</v>
          </cell>
        </row>
        <row r="93">
          <cell r="A93" t="str">
            <v>2020_Q1_M2_W7_D2</v>
          </cell>
          <cell r="B93">
            <v>2020</v>
          </cell>
          <cell r="C93">
            <v>1</v>
          </cell>
          <cell r="D93">
            <v>2</v>
          </cell>
          <cell r="E93">
            <v>7</v>
          </cell>
          <cell r="F93">
            <v>7</v>
          </cell>
          <cell r="G93">
            <v>2</v>
          </cell>
          <cell r="H93">
            <v>43871</v>
          </cell>
          <cell r="I93">
            <v>6.2129000000000003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-216</v>
          </cell>
          <cell r="T93">
            <v>36</v>
          </cell>
          <cell r="U93">
            <v>489.3</v>
          </cell>
          <cell r="V93">
            <v>1.3591666666666667E-2</v>
          </cell>
          <cell r="W93">
            <v>1.6763789638593193E-2</v>
          </cell>
          <cell r="X93">
            <v>1.3985779689744944E-3</v>
          </cell>
          <cell r="Y93">
            <v>8.342850865622424E-2</v>
          </cell>
          <cell r="Z93">
            <v>2.1555275419555459E-3</v>
          </cell>
          <cell r="AA93">
            <v>5477161500</v>
          </cell>
          <cell r="AB93">
            <v>0</v>
          </cell>
          <cell r="AC93">
            <v>5477161500</v>
          </cell>
          <cell r="AD93">
            <v>0</v>
          </cell>
          <cell r="AE93">
            <v>0</v>
          </cell>
          <cell r="AF93">
            <v>0</v>
          </cell>
          <cell r="AH93">
            <v>6.2129000000000003</v>
          </cell>
          <cell r="AI93">
            <v>0</v>
          </cell>
          <cell r="AJ93">
            <v>0</v>
          </cell>
          <cell r="AK93">
            <v>0</v>
          </cell>
          <cell r="AL93">
            <v>7235834057518</v>
          </cell>
          <cell r="AM93">
            <v>121300000000</v>
          </cell>
          <cell r="AN93">
            <v>10119878100</v>
          </cell>
          <cell r="AO93">
            <v>15597039600</v>
          </cell>
          <cell r="AP93">
            <v>10119878100</v>
          </cell>
          <cell r="AQ93">
            <v>8.5184159090909095E-2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118800000000</v>
          </cell>
          <cell r="BM93">
            <v>2500000000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351930</v>
          </cell>
          <cell r="BY93">
            <v>75</v>
          </cell>
          <cell r="BZ93">
            <v>654000</v>
          </cell>
          <cell r="CA93">
            <v>225000</v>
          </cell>
          <cell r="CB93">
            <v>700000</v>
          </cell>
        </row>
        <row r="94">
          <cell r="A94" t="str">
            <v>2020_Q1_M2_W7_D3</v>
          </cell>
          <cell r="B94">
            <v>2020</v>
          </cell>
          <cell r="C94">
            <v>1</v>
          </cell>
          <cell r="D94">
            <v>2</v>
          </cell>
          <cell r="E94">
            <v>7</v>
          </cell>
          <cell r="F94">
            <v>7</v>
          </cell>
          <cell r="G94">
            <v>3</v>
          </cell>
          <cell r="H94">
            <v>43872</v>
          </cell>
          <cell r="I94">
            <v>11.3124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-216</v>
          </cell>
          <cell r="T94">
            <v>37.1</v>
          </cell>
          <cell r="U94">
            <v>361.8</v>
          </cell>
          <cell r="V94">
            <v>9.7520215633423186E-3</v>
          </cell>
          <cell r="W94">
            <v>1.1799652304002281E-2</v>
          </cell>
          <cell r="X94">
            <v>1.1456652556411451E-3</v>
          </cell>
          <cell r="Y94">
            <v>9.7093136825103829E-2</v>
          </cell>
          <cell r="Z94">
            <v>2.4720825621472658E-3</v>
          </cell>
          <cell r="AA94">
            <v>9743833900</v>
          </cell>
          <cell r="AB94">
            <v>9743833900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H94">
            <v>11.3124</v>
          </cell>
          <cell r="AI94">
            <v>0</v>
          </cell>
          <cell r="AJ94">
            <v>0</v>
          </cell>
          <cell r="AK94">
            <v>0</v>
          </cell>
          <cell r="AL94">
            <v>7345979166742</v>
          </cell>
          <cell r="AM94">
            <v>86680000000</v>
          </cell>
          <cell r="AN94">
            <v>8416033100</v>
          </cell>
          <cell r="AO94">
            <v>18159867000</v>
          </cell>
          <cell r="AP94">
            <v>8416033100</v>
          </cell>
          <cell r="AQ94">
            <v>0.10176581741233373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82700000000</v>
          </cell>
          <cell r="BM94">
            <v>3980000000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295025</v>
          </cell>
          <cell r="BY94">
            <v>22</v>
          </cell>
          <cell r="BZ94">
            <v>654000</v>
          </cell>
          <cell r="CA94">
            <v>66000</v>
          </cell>
        </row>
        <row r="95">
          <cell r="A95" t="str">
            <v>2020_Q1_M2_W7_D4</v>
          </cell>
          <cell r="B95">
            <v>2020</v>
          </cell>
          <cell r="C95">
            <v>1</v>
          </cell>
          <cell r="D95">
            <v>2</v>
          </cell>
          <cell r="E95">
            <v>7</v>
          </cell>
          <cell r="F95">
            <v>7</v>
          </cell>
          <cell r="G95">
            <v>4</v>
          </cell>
          <cell r="H95">
            <v>43873</v>
          </cell>
          <cell r="I95">
            <v>14.9648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7</v>
          </cell>
          <cell r="R95">
            <v>0</v>
          </cell>
          <cell r="S95">
            <v>-206</v>
          </cell>
          <cell r="T95">
            <v>34.4</v>
          </cell>
          <cell r="U95">
            <v>625.29999999999995</v>
          </cell>
          <cell r="V95">
            <v>1.8177325581395346E-2</v>
          </cell>
          <cell r="W95">
            <v>4.823627341153049E-3</v>
          </cell>
          <cell r="X95">
            <v>8.9139003030116754E-4</v>
          </cell>
          <cell r="Y95">
            <v>0.18479662031438937</v>
          </cell>
          <cell r="Z95">
            <v>1.7022015311276737E-3</v>
          </cell>
          <cell r="AA95">
            <v>8340707900</v>
          </cell>
          <cell r="AB95">
            <v>6930403400</v>
          </cell>
          <cell r="AC95">
            <v>1410304500</v>
          </cell>
          <cell r="AD95">
            <v>0</v>
          </cell>
          <cell r="AE95">
            <v>0</v>
          </cell>
          <cell r="AF95">
            <v>0</v>
          </cell>
          <cell r="AH95">
            <v>14.9648</v>
          </cell>
          <cell r="AI95">
            <v>0</v>
          </cell>
          <cell r="AJ95">
            <v>0</v>
          </cell>
          <cell r="AK95">
            <v>0</v>
          </cell>
          <cell r="AL95">
            <v>10286864322346</v>
          </cell>
          <cell r="AM95">
            <v>49620000000</v>
          </cell>
          <cell r="AN95">
            <v>9169608300</v>
          </cell>
          <cell r="AO95">
            <v>17510316200</v>
          </cell>
          <cell r="AP95">
            <v>9169608300</v>
          </cell>
          <cell r="AQ95">
            <v>0.19484930514237145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47060000000</v>
          </cell>
          <cell r="BM95">
            <v>2560000000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317380</v>
          </cell>
          <cell r="BY95">
            <v>24</v>
          </cell>
          <cell r="BZ95">
            <v>624000</v>
          </cell>
          <cell r="CA95">
            <v>72000</v>
          </cell>
          <cell r="CB95">
            <v>700000</v>
          </cell>
        </row>
        <row r="96">
          <cell r="A96" t="str">
            <v>2020_Q1_M2_W7_D5</v>
          </cell>
          <cell r="B96">
            <v>2020</v>
          </cell>
          <cell r="C96">
            <v>1</v>
          </cell>
          <cell r="D96">
            <v>2</v>
          </cell>
          <cell r="E96">
            <v>7</v>
          </cell>
          <cell r="F96">
            <v>7</v>
          </cell>
          <cell r="G96">
            <v>5</v>
          </cell>
          <cell r="H96">
            <v>43874</v>
          </cell>
          <cell r="I96">
            <v>19.793800000000001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11</v>
          </cell>
          <cell r="R96">
            <v>0</v>
          </cell>
          <cell r="S96">
            <v>-186</v>
          </cell>
          <cell r="T96">
            <v>37.5</v>
          </cell>
          <cell r="U96">
            <v>1185.8</v>
          </cell>
          <cell r="V96">
            <v>3.1621333333333335E-2</v>
          </cell>
          <cell r="W96">
            <v>4.5043461970232981E-3</v>
          </cell>
          <cell r="X96">
            <v>3.8497652576286958E-4</v>
          </cell>
          <cell r="Y96">
            <v>8.5467792421746291E-2</v>
          </cell>
          <cell r="Z96">
            <v>9.6011277025493747E-4</v>
          </cell>
          <cell r="AA96">
            <v>4650278000</v>
          </cell>
          <cell r="AB96">
            <v>897041500</v>
          </cell>
          <cell r="AC96">
            <v>3753236500</v>
          </cell>
          <cell r="AD96">
            <v>0</v>
          </cell>
          <cell r="AE96">
            <v>0</v>
          </cell>
          <cell r="AF96">
            <v>0</v>
          </cell>
          <cell r="AH96">
            <v>19.793800000000001</v>
          </cell>
          <cell r="AI96">
            <v>0</v>
          </cell>
          <cell r="AJ96">
            <v>0</v>
          </cell>
          <cell r="AK96">
            <v>0</v>
          </cell>
          <cell r="AL96">
            <v>8085524159770</v>
          </cell>
          <cell r="AM96">
            <v>36420000000</v>
          </cell>
          <cell r="AN96">
            <v>3112737000</v>
          </cell>
          <cell r="AO96">
            <v>7763015000</v>
          </cell>
          <cell r="AP96">
            <v>3112737000</v>
          </cell>
          <cell r="AQ96">
            <v>9.2530826397146257E-2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33640000000</v>
          </cell>
          <cell r="BM96">
            <v>2780000000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108550</v>
          </cell>
          <cell r="BY96">
            <v>20</v>
          </cell>
          <cell r="BZ96">
            <v>564000</v>
          </cell>
          <cell r="CA96">
            <v>60000</v>
          </cell>
          <cell r="CB96">
            <v>700000</v>
          </cell>
        </row>
        <row r="97">
          <cell r="A97" t="str">
            <v>2020_Q1_M2_W7_D6</v>
          </cell>
          <cell r="B97">
            <v>2020</v>
          </cell>
          <cell r="C97">
            <v>1</v>
          </cell>
          <cell r="D97">
            <v>2</v>
          </cell>
          <cell r="E97">
            <v>7</v>
          </cell>
          <cell r="F97">
            <v>8</v>
          </cell>
          <cell r="G97">
            <v>6</v>
          </cell>
          <cell r="H97">
            <v>43875</v>
          </cell>
          <cell r="I97">
            <v>17.2653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2</v>
          </cell>
          <cell r="R97">
            <v>0</v>
          </cell>
          <cell r="S97">
            <v>-186</v>
          </cell>
          <cell r="T97">
            <v>41.3</v>
          </cell>
          <cell r="U97">
            <v>531.6</v>
          </cell>
          <cell r="V97">
            <v>1.2871670702179178E-2</v>
          </cell>
          <cell r="W97">
            <v>6.4656876904719265E-3</v>
          </cell>
          <cell r="X97">
            <v>4.1883009566196812E-4</v>
          </cell>
          <cell r="Y97">
            <v>6.4777347083926032E-2</v>
          </cell>
          <cell r="Z97">
            <v>8.3168782272805561E-4</v>
          </cell>
          <cell r="AA97">
            <v>3591129000</v>
          </cell>
          <cell r="AB97">
            <v>3591129000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H97">
            <v>17.2653</v>
          </cell>
          <cell r="AI97">
            <v>0</v>
          </cell>
          <cell r="AJ97">
            <v>0</v>
          </cell>
          <cell r="AK97">
            <v>0</v>
          </cell>
          <cell r="AL97">
            <v>8698224023854</v>
          </cell>
          <cell r="AM97">
            <v>56240000000</v>
          </cell>
          <cell r="AN97">
            <v>3643078000</v>
          </cell>
          <cell r="AO97">
            <v>7234207000</v>
          </cell>
          <cell r="AP97">
            <v>3643078000</v>
          </cell>
          <cell r="AQ97">
            <v>6.878923716012085E-2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52960000000</v>
          </cell>
          <cell r="BM97">
            <v>3280000000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126425</v>
          </cell>
          <cell r="BY97">
            <v>2</v>
          </cell>
          <cell r="BZ97">
            <v>1692000</v>
          </cell>
          <cell r="CA97">
            <v>6000</v>
          </cell>
        </row>
        <row r="98">
          <cell r="A98" t="str">
            <v>2020_Q1_M2_W8_D2</v>
          </cell>
          <cell r="B98">
            <v>2020</v>
          </cell>
          <cell r="C98">
            <v>1</v>
          </cell>
          <cell r="D98">
            <v>2</v>
          </cell>
          <cell r="E98">
            <v>8</v>
          </cell>
          <cell r="F98">
            <v>8</v>
          </cell>
          <cell r="G98">
            <v>2</v>
          </cell>
          <cell r="H98">
            <v>43878</v>
          </cell>
          <cell r="I98">
            <v>19.308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</v>
          </cell>
          <cell r="R98">
            <v>0</v>
          </cell>
          <cell r="S98">
            <v>-186</v>
          </cell>
          <cell r="T98">
            <v>40.5</v>
          </cell>
          <cell r="U98">
            <v>413.5</v>
          </cell>
          <cell r="V98">
            <v>1.0209876543209876E-2</v>
          </cell>
          <cell r="W98">
            <v>2.1210119997366658E-3</v>
          </cell>
          <cell r="X98">
            <v>4.6518248372729679E-4</v>
          </cell>
          <cell r="Y98">
            <v>0.21932100515463918</v>
          </cell>
          <cell r="Z98">
            <v>1.0598882824560383E-3</v>
          </cell>
          <cell r="AA98">
            <v>5439522500</v>
          </cell>
          <cell r="AB98">
            <v>3524183000</v>
          </cell>
          <cell r="AC98">
            <v>1915339500</v>
          </cell>
          <cell r="AD98">
            <v>0</v>
          </cell>
          <cell r="AE98">
            <v>0</v>
          </cell>
          <cell r="AF98">
            <v>0</v>
          </cell>
          <cell r="AH98">
            <v>19.308</v>
          </cell>
          <cell r="AI98">
            <v>0</v>
          </cell>
          <cell r="AJ98">
            <v>0</v>
          </cell>
          <cell r="AK98">
            <v>0</v>
          </cell>
          <cell r="AL98">
            <v>9146577201076</v>
          </cell>
          <cell r="AM98">
            <v>19400000000</v>
          </cell>
          <cell r="AN98">
            <v>4254827500</v>
          </cell>
          <cell r="AO98">
            <v>9694350000</v>
          </cell>
          <cell r="AP98">
            <v>4254827500</v>
          </cell>
          <cell r="AQ98">
            <v>0.26394711538461535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16120000000.000002</v>
          </cell>
          <cell r="BM98">
            <v>3280000000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147865</v>
          </cell>
          <cell r="BY98">
            <v>76</v>
          </cell>
          <cell r="BZ98">
            <v>564000</v>
          </cell>
          <cell r="CA98">
            <v>228000</v>
          </cell>
          <cell r="CB98">
            <v>700000</v>
          </cell>
        </row>
        <row r="99">
          <cell r="A99" t="str">
            <v>2020_Q1_M2_W8_D3</v>
          </cell>
          <cell r="B99">
            <v>2020</v>
          </cell>
          <cell r="C99">
            <v>1</v>
          </cell>
          <cell r="D99">
            <v>2</v>
          </cell>
          <cell r="E99">
            <v>8</v>
          </cell>
          <cell r="F99">
            <v>8</v>
          </cell>
          <cell r="G99">
            <v>3</v>
          </cell>
          <cell r="H99">
            <v>43879</v>
          </cell>
          <cell r="I99">
            <v>21.445599999999999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</v>
          </cell>
          <cell r="R99">
            <v>0</v>
          </cell>
          <cell r="S99">
            <v>-357</v>
          </cell>
          <cell r="T99">
            <v>52.1</v>
          </cell>
          <cell r="U99">
            <v>483.8</v>
          </cell>
          <cell r="V99">
            <v>9.2859884836852206E-3</v>
          </cell>
          <cell r="W99">
            <v>5.0323209211796272E-3</v>
          </cell>
          <cell r="X99">
            <v>8.9347254214656655E-4</v>
          </cell>
          <cell r="Y99">
            <v>0.17754681311881187</v>
          </cell>
          <cell r="Z99">
            <v>2.7286110262319256E-3</v>
          </cell>
          <cell r="AA99">
            <v>17679221000</v>
          </cell>
          <cell r="AB99">
            <v>11404410500</v>
          </cell>
          <cell r="AC99">
            <v>6274810500</v>
          </cell>
          <cell r="AD99">
            <v>0</v>
          </cell>
          <cell r="AE99">
            <v>0</v>
          </cell>
          <cell r="AF99">
            <v>0</v>
          </cell>
          <cell r="AH99">
            <v>21.445599999999999</v>
          </cell>
          <cell r="AI99">
            <v>0</v>
          </cell>
          <cell r="AJ99">
            <v>0</v>
          </cell>
          <cell r="AK99">
            <v>0</v>
          </cell>
          <cell r="AL99">
            <v>9633725821412</v>
          </cell>
          <cell r="AM99">
            <v>48480000000</v>
          </cell>
          <cell r="AN99">
            <v>8607469500</v>
          </cell>
          <cell r="AO99">
            <v>26286690500</v>
          </cell>
          <cell r="AP99">
            <v>8607469500</v>
          </cell>
          <cell r="AQ99">
            <v>0.18950835535006605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45420000000</v>
          </cell>
          <cell r="BM99">
            <v>3060000000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153930</v>
          </cell>
          <cell r="BY99">
            <v>273</v>
          </cell>
          <cell r="BZ99">
            <v>1077000</v>
          </cell>
          <cell r="CA99">
            <v>819000</v>
          </cell>
          <cell r="CB99">
            <v>700000</v>
          </cell>
        </row>
        <row r="100">
          <cell r="A100" t="str">
            <v>2020_Q1_M2_W8_D4</v>
          </cell>
          <cell r="B100">
            <v>2020</v>
          </cell>
          <cell r="C100">
            <v>1</v>
          </cell>
          <cell r="D100">
            <v>2</v>
          </cell>
          <cell r="E100">
            <v>8</v>
          </cell>
          <cell r="F100">
            <v>8</v>
          </cell>
          <cell r="G100">
            <v>4</v>
          </cell>
          <cell r="H100">
            <v>43880</v>
          </cell>
          <cell r="I100">
            <v>23.6279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5</v>
          </cell>
          <cell r="R100">
            <v>0</v>
          </cell>
          <cell r="S100">
            <v>-327</v>
          </cell>
          <cell r="T100">
            <v>51.8</v>
          </cell>
          <cell r="U100">
            <v>170.9</v>
          </cell>
          <cell r="V100">
            <v>3.2992277992277995E-3</v>
          </cell>
          <cell r="W100">
            <v>1.9878852532227292E-3</v>
          </cell>
          <cell r="X100">
            <v>5.3611471713347876E-4</v>
          </cell>
          <cell r="Y100">
            <v>0.26969097751710658</v>
          </cell>
          <cell r="Z100">
            <v>5.405405308702726E-4</v>
          </cell>
          <cell r="AA100">
            <v>45552000</v>
          </cell>
          <cell r="AB100">
            <v>45552000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H100">
            <v>23.6279</v>
          </cell>
          <cell r="AI100">
            <v>0</v>
          </cell>
          <cell r="AJ100">
            <v>0</v>
          </cell>
          <cell r="AK100">
            <v>0</v>
          </cell>
          <cell r="AL100">
            <v>10292344574130</v>
          </cell>
          <cell r="AM100">
            <v>20460000000</v>
          </cell>
          <cell r="AN100">
            <v>5517877400</v>
          </cell>
          <cell r="AO100">
            <v>5563429400</v>
          </cell>
          <cell r="AP100">
            <v>5517877400</v>
          </cell>
          <cell r="AQ100">
            <v>0.32155462703962706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17160000000</v>
          </cell>
          <cell r="BM100">
            <v>3300000000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91535</v>
          </cell>
          <cell r="BY100">
            <v>192</v>
          </cell>
          <cell r="BZ100">
            <v>987000</v>
          </cell>
          <cell r="CA100">
            <v>576000</v>
          </cell>
        </row>
        <row r="101">
          <cell r="A101" t="str">
            <v>2020_Q1_M2_W8_D5</v>
          </cell>
          <cell r="B101">
            <v>2020</v>
          </cell>
          <cell r="C101">
            <v>1</v>
          </cell>
          <cell r="D101">
            <v>2</v>
          </cell>
          <cell r="E101">
            <v>8</v>
          </cell>
          <cell r="F101">
            <v>8</v>
          </cell>
          <cell r="G101">
            <v>5</v>
          </cell>
          <cell r="H101">
            <v>43881</v>
          </cell>
          <cell r="I101">
            <v>31.7317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5</v>
          </cell>
          <cell r="R101">
            <v>0</v>
          </cell>
          <cell r="S101">
            <v>-539</v>
          </cell>
          <cell r="T101">
            <v>68.16</v>
          </cell>
          <cell r="U101">
            <v>223.2</v>
          </cell>
          <cell r="V101">
            <v>3.2746478873239434E-3</v>
          </cell>
          <cell r="W101">
            <v>9.4273053728176747E-3</v>
          </cell>
          <cell r="X101">
            <v>1.9300090715075608E-3</v>
          </cell>
          <cell r="Y101">
            <v>0.20472542207792205</v>
          </cell>
          <cell r="Z101">
            <v>2.5116719637689622E-3</v>
          </cell>
          <cell r="AA101">
            <v>4560849500</v>
          </cell>
          <cell r="AB101">
            <v>0</v>
          </cell>
          <cell r="AC101">
            <v>4560849500</v>
          </cell>
          <cell r="AD101">
            <v>0</v>
          </cell>
          <cell r="AE101">
            <v>0</v>
          </cell>
          <cell r="AF101">
            <v>0</v>
          </cell>
          <cell r="AH101">
            <v>31.7317</v>
          </cell>
          <cell r="AI101">
            <v>0</v>
          </cell>
          <cell r="AJ101">
            <v>0</v>
          </cell>
          <cell r="AK101">
            <v>0</v>
          </cell>
          <cell r="AL101">
            <v>7841052885922</v>
          </cell>
          <cell r="AM101">
            <v>73920000000</v>
          </cell>
          <cell r="AN101">
            <v>15133303200</v>
          </cell>
          <cell r="AO101">
            <v>19694152700</v>
          </cell>
          <cell r="AP101">
            <v>15133303200</v>
          </cell>
          <cell r="AQ101">
            <v>0.21112309151785713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71680000000</v>
          </cell>
          <cell r="BM101">
            <v>2240000000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5</v>
          </cell>
          <cell r="BY101">
            <v>510</v>
          </cell>
          <cell r="BZ101">
            <v>1623000</v>
          </cell>
          <cell r="CA101">
            <v>1530000</v>
          </cell>
          <cell r="CB101">
            <v>800000</v>
          </cell>
        </row>
        <row r="102">
          <cell r="A102" t="str">
            <v>2020_Q1_M2_W8_D6</v>
          </cell>
          <cell r="B102">
            <v>2020</v>
          </cell>
          <cell r="C102">
            <v>1</v>
          </cell>
          <cell r="D102">
            <v>2</v>
          </cell>
          <cell r="E102">
            <v>8</v>
          </cell>
          <cell r="F102">
            <v>9</v>
          </cell>
          <cell r="G102">
            <v>6</v>
          </cell>
          <cell r="H102">
            <v>43882</v>
          </cell>
          <cell r="I102">
            <v>20.327000000000002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9</v>
          </cell>
          <cell r="R102">
            <v>0</v>
          </cell>
          <cell r="S102">
            <v>-351</v>
          </cell>
          <cell r="T102">
            <v>52.69</v>
          </cell>
          <cell r="U102">
            <v>246</v>
          </cell>
          <cell r="V102">
            <v>4.6688176124501804E-3</v>
          </cell>
          <cell r="W102">
            <v>1.3724853209478641E-2</v>
          </cell>
          <cell r="X102">
            <v>2.6888893028021439E-3</v>
          </cell>
          <cell r="Y102">
            <v>0.1959138842333954</v>
          </cell>
          <cell r="Z102">
            <v>2.9121552214850695E-3</v>
          </cell>
          <cell r="AA102">
            <v>2096526000</v>
          </cell>
          <cell r="AB102">
            <v>81261000</v>
          </cell>
          <cell r="AC102">
            <v>2015265000</v>
          </cell>
          <cell r="AD102">
            <v>0</v>
          </cell>
          <cell r="AE102">
            <v>0</v>
          </cell>
          <cell r="AF102">
            <v>0</v>
          </cell>
          <cell r="AH102">
            <v>20.327000000000002</v>
          </cell>
          <cell r="AI102">
            <v>0</v>
          </cell>
          <cell r="AJ102">
            <v>0</v>
          </cell>
          <cell r="AK102">
            <v>0</v>
          </cell>
          <cell r="AL102">
            <v>9390264364430</v>
          </cell>
          <cell r="AM102">
            <v>128880000000</v>
          </cell>
          <cell r="AN102">
            <v>25249381400</v>
          </cell>
          <cell r="AO102">
            <v>27345907400</v>
          </cell>
          <cell r="AP102">
            <v>25249381400</v>
          </cell>
          <cell r="AQ102">
            <v>0.20023300079302142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126100000000</v>
          </cell>
          <cell r="BM102">
            <v>2780000000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500000</v>
          </cell>
          <cell r="BY102">
            <v>340</v>
          </cell>
          <cell r="BZ102">
            <v>3177000</v>
          </cell>
          <cell r="CA102">
            <v>1020000</v>
          </cell>
          <cell r="CB102">
            <v>800000</v>
          </cell>
        </row>
        <row r="103">
          <cell r="A103" t="str">
            <v>2020_Q1_M2_W9_D2</v>
          </cell>
          <cell r="B103">
            <v>2020</v>
          </cell>
          <cell r="C103">
            <v>1</v>
          </cell>
          <cell r="D103">
            <v>2</v>
          </cell>
          <cell r="E103">
            <v>9</v>
          </cell>
          <cell r="F103">
            <v>9</v>
          </cell>
          <cell r="G103">
            <v>2</v>
          </cell>
          <cell r="H103">
            <v>43885</v>
          </cell>
          <cell r="I103">
            <v>19.442399999999999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-390</v>
          </cell>
          <cell r="T103">
            <v>48.8</v>
          </cell>
          <cell r="U103">
            <v>594.70000000000005</v>
          </cell>
          <cell r="V103">
            <v>1.2186475409836067E-2</v>
          </cell>
          <cell r="W103">
            <v>1.6201615929713376E-3</v>
          </cell>
          <cell r="X103">
            <v>4.958590753075231E-4</v>
          </cell>
          <cell r="Y103">
            <v>0.30605532032032029</v>
          </cell>
          <cell r="Z103">
            <v>4.958590753075231E-4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H103">
            <v>19.442399999999999</v>
          </cell>
          <cell r="AI103">
            <v>0</v>
          </cell>
          <cell r="AJ103">
            <v>0</v>
          </cell>
          <cell r="AK103">
            <v>0</v>
          </cell>
          <cell r="AL103">
            <v>12332103221480</v>
          </cell>
          <cell r="AM103">
            <v>19980000000</v>
          </cell>
          <cell r="AN103">
            <v>6114985300</v>
          </cell>
          <cell r="AO103">
            <v>6114985300</v>
          </cell>
          <cell r="AP103">
            <v>6114985300</v>
          </cell>
          <cell r="AQ103">
            <v>0.38604705176767679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15840000000</v>
          </cell>
          <cell r="BM103">
            <v>4139999999.9999995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130990</v>
          </cell>
          <cell r="BY103">
            <v>165</v>
          </cell>
          <cell r="BZ103">
            <v>1176000</v>
          </cell>
          <cell r="CA103">
            <v>495000</v>
          </cell>
        </row>
        <row r="104">
          <cell r="A104" t="str">
            <v>2020_Q1_M2_W9_D3</v>
          </cell>
          <cell r="B104">
            <v>2020</v>
          </cell>
          <cell r="C104">
            <v>1</v>
          </cell>
          <cell r="D104">
            <v>2</v>
          </cell>
          <cell r="E104">
            <v>9</v>
          </cell>
          <cell r="F104">
            <v>9</v>
          </cell>
          <cell r="G104">
            <v>3</v>
          </cell>
          <cell r="H104">
            <v>43886</v>
          </cell>
          <cell r="I104">
            <v>17.4941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9</v>
          </cell>
          <cell r="R104">
            <v>0</v>
          </cell>
          <cell r="S104">
            <v>-370</v>
          </cell>
          <cell r="T104">
            <v>46.02</v>
          </cell>
          <cell r="U104">
            <v>147.5</v>
          </cell>
          <cell r="V104">
            <v>3.205128205128205E-3</v>
          </cell>
          <cell r="W104">
            <v>4.7730885127199524E-3</v>
          </cell>
          <cell r="X104">
            <v>2.0267195118549557E-3</v>
          </cell>
          <cell r="Y104">
            <v>0.42461385462555068</v>
          </cell>
          <cell r="Z104">
            <v>2.0267195118549557E-3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H104">
            <v>17.4941</v>
          </cell>
          <cell r="AI104">
            <v>0</v>
          </cell>
          <cell r="AJ104">
            <v>0</v>
          </cell>
          <cell r="AK104">
            <v>0</v>
          </cell>
          <cell r="AL104">
            <v>9511661030172</v>
          </cell>
          <cell r="AM104">
            <v>45400000000</v>
          </cell>
          <cell r="AN104">
            <v>19277469000</v>
          </cell>
          <cell r="AO104">
            <v>19277469000</v>
          </cell>
          <cell r="AP104">
            <v>18453679000</v>
          </cell>
          <cell r="AQ104">
            <v>0.45229605392156863</v>
          </cell>
          <cell r="AR104">
            <v>823790000</v>
          </cell>
          <cell r="AS104">
            <v>0.17908478260869565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40800000000</v>
          </cell>
          <cell r="BM104">
            <v>4600000000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313325</v>
          </cell>
          <cell r="BY104">
            <v>240</v>
          </cell>
          <cell r="BZ104">
            <v>1116000</v>
          </cell>
          <cell r="CA104">
            <v>720000</v>
          </cell>
        </row>
        <row r="105">
          <cell r="A105" t="str">
            <v>2020_Q1_M2_W9_D4</v>
          </cell>
          <cell r="B105">
            <v>2020</v>
          </cell>
          <cell r="C105">
            <v>1</v>
          </cell>
          <cell r="D105">
            <v>2</v>
          </cell>
          <cell r="E105">
            <v>9</v>
          </cell>
          <cell r="F105">
            <v>9</v>
          </cell>
          <cell r="G105">
            <v>4</v>
          </cell>
          <cell r="H105">
            <v>43887</v>
          </cell>
          <cell r="I105">
            <v>25.382400000000001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-302</v>
          </cell>
          <cell r="T105">
            <v>44.27</v>
          </cell>
          <cell r="U105">
            <v>195.9</v>
          </cell>
          <cell r="V105">
            <v>4.425118590467585E-3</v>
          </cell>
          <cell r="W105">
            <v>3.266088306706336E-3</v>
          </cell>
          <cell r="X105">
            <v>1.2444989133901761E-3</v>
          </cell>
          <cell r="Y105">
            <v>0.38103651724137932</v>
          </cell>
          <cell r="Z105">
            <v>1.2444989133901761E-3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H105">
            <v>25.382400000000001</v>
          </cell>
          <cell r="AI105">
            <v>0</v>
          </cell>
          <cell r="AJ105">
            <v>0</v>
          </cell>
          <cell r="AK105">
            <v>0</v>
          </cell>
          <cell r="AL105">
            <v>7991210753980</v>
          </cell>
          <cell r="AM105">
            <v>26100000000</v>
          </cell>
          <cell r="AN105">
            <v>9945053100</v>
          </cell>
          <cell r="AO105">
            <v>9945053100</v>
          </cell>
          <cell r="AP105">
            <v>9945053100</v>
          </cell>
          <cell r="AQ105">
            <v>0.42140055508474578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23600000000</v>
          </cell>
          <cell r="BM105">
            <v>2500000000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205585</v>
          </cell>
          <cell r="BY105">
            <v>192</v>
          </cell>
          <cell r="BZ105">
            <v>912000</v>
          </cell>
          <cell r="CA105">
            <v>576000</v>
          </cell>
        </row>
        <row r="106">
          <cell r="A106" t="str">
            <v>2020_Q1_M2_W9_D5</v>
          </cell>
          <cell r="B106">
            <v>2020</v>
          </cell>
          <cell r="C106">
            <v>1</v>
          </cell>
          <cell r="D106">
            <v>2</v>
          </cell>
          <cell r="E106">
            <v>9</v>
          </cell>
          <cell r="F106">
            <v>9</v>
          </cell>
          <cell r="G106">
            <v>5</v>
          </cell>
          <cell r="H106">
            <v>43888</v>
          </cell>
          <cell r="I106">
            <v>25.928100000000001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-311</v>
          </cell>
          <cell r="T106">
            <v>50.2</v>
          </cell>
          <cell r="U106">
            <v>26.8</v>
          </cell>
          <cell r="V106">
            <v>5.3386454183266933E-4</v>
          </cell>
          <cell r="W106">
            <v>7.0074985887546232E-3</v>
          </cell>
          <cell r="X106">
            <v>1.9930308484620873E-3</v>
          </cell>
          <cell r="Y106">
            <v>0.28441402066929133</v>
          </cell>
          <cell r="Z106">
            <v>1.9930308484620873E-3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H106">
            <v>25.928100000000001</v>
          </cell>
          <cell r="AI106">
            <v>0</v>
          </cell>
          <cell r="AJ106">
            <v>0</v>
          </cell>
          <cell r="AK106">
            <v>0</v>
          </cell>
          <cell r="AL106">
            <v>8699252554660</v>
          </cell>
          <cell r="AM106">
            <v>60960000000</v>
          </cell>
          <cell r="AN106">
            <v>17337878700</v>
          </cell>
          <cell r="AO106">
            <v>17337878700</v>
          </cell>
          <cell r="AP106">
            <v>17337878700</v>
          </cell>
          <cell r="AQ106">
            <v>0.30090035925026032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57620000000</v>
          </cell>
          <cell r="BM106">
            <v>3340000000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295010</v>
          </cell>
          <cell r="BY106">
            <v>281</v>
          </cell>
          <cell r="BZ106">
            <v>1029000</v>
          </cell>
          <cell r="CA106">
            <v>843000</v>
          </cell>
        </row>
        <row r="107">
          <cell r="A107" t="str">
            <v>2020_Q1_M2_W9_D6</v>
          </cell>
          <cell r="B107">
            <v>2020</v>
          </cell>
          <cell r="C107">
            <v>1</v>
          </cell>
          <cell r="D107">
            <v>2</v>
          </cell>
          <cell r="E107">
            <v>9</v>
          </cell>
          <cell r="F107">
            <v>10</v>
          </cell>
          <cell r="G107">
            <v>6</v>
          </cell>
          <cell r="H107">
            <v>43889</v>
          </cell>
          <cell r="I107">
            <v>28.468299999999999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-432</v>
          </cell>
          <cell r="T107">
            <v>53.7</v>
          </cell>
          <cell r="U107">
            <v>-606.88</v>
          </cell>
          <cell r="V107">
            <v>-1.1301303538175047E-2</v>
          </cell>
          <cell r="W107">
            <v>8.3078616724482461E-3</v>
          </cell>
          <cell r="X107">
            <v>1.7321702898261491E-3</v>
          </cell>
          <cell r="Y107">
            <v>0.20849772879231093</v>
          </cell>
          <cell r="Z107">
            <v>2.1137457677135856E-3</v>
          </cell>
          <cell r="AA107">
            <v>4396366500</v>
          </cell>
          <cell r="AB107">
            <v>0</v>
          </cell>
          <cell r="AC107">
            <v>4396366500</v>
          </cell>
          <cell r="AD107">
            <v>0</v>
          </cell>
          <cell r="AE107">
            <v>0</v>
          </cell>
          <cell r="AF107">
            <v>0</v>
          </cell>
          <cell r="AH107">
            <v>28.468299999999999</v>
          </cell>
          <cell r="AI107">
            <v>0</v>
          </cell>
          <cell r="AJ107">
            <v>0</v>
          </cell>
          <cell r="AK107">
            <v>0</v>
          </cell>
          <cell r="AL107">
            <v>11521616966426</v>
          </cell>
          <cell r="AM107">
            <v>95720000000</v>
          </cell>
          <cell r="AN107">
            <v>19957402600</v>
          </cell>
          <cell r="AO107">
            <v>24353769100</v>
          </cell>
          <cell r="AP107">
            <v>19957402600</v>
          </cell>
          <cell r="AQ107">
            <v>0.21459572688172043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93000000000</v>
          </cell>
          <cell r="BM107">
            <v>2720000000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122585</v>
          </cell>
          <cell r="BY107">
            <v>285</v>
          </cell>
          <cell r="BZ107">
            <v>4770000</v>
          </cell>
          <cell r="CA107">
            <v>855000</v>
          </cell>
          <cell r="CB107">
            <v>800000</v>
          </cell>
        </row>
        <row r="108">
          <cell r="A108" t="str">
            <v>2020_Q1_M3_W10_D2</v>
          </cell>
          <cell r="B108">
            <v>2020</v>
          </cell>
          <cell r="C108">
            <v>1</v>
          </cell>
          <cell r="D108">
            <v>3</v>
          </cell>
          <cell r="E108">
            <v>10</v>
          </cell>
          <cell r="F108">
            <v>10</v>
          </cell>
          <cell r="G108">
            <v>2</v>
          </cell>
          <cell r="H108">
            <v>43892</v>
          </cell>
          <cell r="I108">
            <v>38.505000000000003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-624</v>
          </cell>
          <cell r="T108">
            <v>67.63</v>
          </cell>
          <cell r="U108">
            <v>46.9</v>
          </cell>
          <cell r="V108">
            <v>6.9347922519591898E-4</v>
          </cell>
          <cell r="W108">
            <v>8.704034346027829E-3</v>
          </cell>
          <cell r="X108">
            <v>1.9849356720441046E-3</v>
          </cell>
          <cell r="Y108">
            <v>0.22804777567886658</v>
          </cell>
          <cell r="Z108">
            <v>1.9849356720441046E-3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H108">
            <v>38.505000000000003</v>
          </cell>
          <cell r="AI108">
            <v>0</v>
          </cell>
          <cell r="AJ108">
            <v>0</v>
          </cell>
          <cell r="AK108">
            <v>0</v>
          </cell>
          <cell r="AL108">
            <v>9731119689188</v>
          </cell>
          <cell r="AM108">
            <v>84700000000</v>
          </cell>
          <cell r="AN108">
            <v>19315646600</v>
          </cell>
          <cell r="AO108">
            <v>19315646600</v>
          </cell>
          <cell r="AP108">
            <v>18581798500</v>
          </cell>
          <cell r="AQ108">
            <v>0.23025772614622056</v>
          </cell>
          <cell r="AR108">
            <v>733848100</v>
          </cell>
          <cell r="AS108">
            <v>0.183462025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80700000000</v>
          </cell>
          <cell r="BM108">
            <v>4000000000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75295</v>
          </cell>
          <cell r="BY108">
            <v>298</v>
          </cell>
          <cell r="BZ108">
            <v>2334000</v>
          </cell>
          <cell r="CA108">
            <v>894000</v>
          </cell>
        </row>
        <row r="109">
          <cell r="A109" t="str">
            <v>2020_Q1_M3_W10_D3</v>
          </cell>
          <cell r="B109">
            <v>2020</v>
          </cell>
          <cell r="C109">
            <v>1</v>
          </cell>
          <cell r="D109">
            <v>3</v>
          </cell>
          <cell r="E109">
            <v>10</v>
          </cell>
          <cell r="F109">
            <v>10</v>
          </cell>
          <cell r="G109">
            <v>3</v>
          </cell>
          <cell r="H109">
            <v>43893</v>
          </cell>
          <cell r="I109">
            <v>37.286099999999998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-614</v>
          </cell>
          <cell r="T109">
            <v>68.566999999999993</v>
          </cell>
          <cell r="U109">
            <v>505.1</v>
          </cell>
          <cell r="V109">
            <v>7.366517420916768E-3</v>
          </cell>
          <cell r="W109">
            <v>5.9587508088217696E-3</v>
          </cell>
          <cell r="X109">
            <v>1.6065314960649711E-4</v>
          </cell>
          <cell r="Y109">
            <v>2.6960877331647173E-2</v>
          </cell>
          <cell r="Z109">
            <v>1.6065314960649711E-4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H109">
            <v>37.286099999999998</v>
          </cell>
          <cell r="AI109">
            <v>0</v>
          </cell>
          <cell r="AJ109">
            <v>0</v>
          </cell>
          <cell r="AK109">
            <v>0</v>
          </cell>
          <cell r="AL109">
            <v>10616319096000</v>
          </cell>
          <cell r="AM109">
            <v>63260000000</v>
          </cell>
          <cell r="AN109">
            <v>1705545100</v>
          </cell>
          <cell r="AO109">
            <v>1705545100</v>
          </cell>
          <cell r="AP109">
            <v>1705545100</v>
          </cell>
          <cell r="AQ109">
            <v>2.8172201850016516E-2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60540000000</v>
          </cell>
          <cell r="BM109">
            <v>2720000000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60945</v>
          </cell>
          <cell r="BY109">
            <v>120</v>
          </cell>
          <cell r="BZ109">
            <v>2034000</v>
          </cell>
          <cell r="CA109">
            <v>360000</v>
          </cell>
        </row>
        <row r="110">
          <cell r="A110" t="str">
            <v>2020_Q1_M3_W10_D4</v>
          </cell>
          <cell r="B110">
            <v>2020</v>
          </cell>
          <cell r="C110">
            <v>1</v>
          </cell>
          <cell r="D110">
            <v>3</v>
          </cell>
          <cell r="E110">
            <v>10</v>
          </cell>
          <cell r="F110">
            <v>10</v>
          </cell>
          <cell r="G110">
            <v>4</v>
          </cell>
          <cell r="H110">
            <v>43894</v>
          </cell>
          <cell r="I110">
            <v>38.691699999999997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-637</v>
          </cell>
          <cell r="T110">
            <v>71.62</v>
          </cell>
          <cell r="U110">
            <v>-477.2</v>
          </cell>
          <cell r="V110">
            <v>-6.6629433119240432E-3</v>
          </cell>
          <cell r="W110">
            <v>1.0443917939285195E-2</v>
          </cell>
          <cell r="X110">
            <v>1.1113662460380189E-3</v>
          </cell>
          <cell r="Y110">
            <v>0.10641277081061432</v>
          </cell>
          <cell r="Z110">
            <v>1.1113662460380189E-3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H110">
            <v>38.691699999999997</v>
          </cell>
          <cell r="AI110">
            <v>0</v>
          </cell>
          <cell r="AJ110">
            <v>0</v>
          </cell>
          <cell r="AK110">
            <v>0</v>
          </cell>
          <cell r="AL110">
            <v>10536275815236</v>
          </cell>
          <cell r="AM110">
            <v>110040000000</v>
          </cell>
          <cell r="AN110">
            <v>11709661300</v>
          </cell>
          <cell r="AO110">
            <v>11709661300</v>
          </cell>
          <cell r="AP110">
            <v>11709661300</v>
          </cell>
          <cell r="AQ110">
            <v>0.10886631926366679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107560000000</v>
          </cell>
          <cell r="BM110">
            <v>2480000000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168355</v>
          </cell>
          <cell r="BY110">
            <v>155</v>
          </cell>
          <cell r="BZ110">
            <v>2043000</v>
          </cell>
          <cell r="CA110">
            <v>465000</v>
          </cell>
        </row>
        <row r="111">
          <cell r="A111" t="str">
            <v>2020_Q1_M3_W10_D5</v>
          </cell>
          <cell r="B111">
            <v>2020</v>
          </cell>
          <cell r="C111">
            <v>1</v>
          </cell>
          <cell r="D111">
            <v>3</v>
          </cell>
          <cell r="E111">
            <v>10</v>
          </cell>
          <cell r="F111">
            <v>10</v>
          </cell>
          <cell r="G111">
            <v>5</v>
          </cell>
          <cell r="H111">
            <v>43895</v>
          </cell>
          <cell r="I111">
            <v>35.112299999999998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-583</v>
          </cell>
          <cell r="T111">
            <v>66.59</v>
          </cell>
          <cell r="U111">
            <v>126</v>
          </cell>
          <cell r="V111">
            <v>1.8921760024027631E-3</v>
          </cell>
          <cell r="W111">
            <v>1.6188219316331149E-3</v>
          </cell>
          <cell r="X111">
            <v>5.1207127212531752E-4</v>
          </cell>
          <cell r="Y111">
            <v>0.31632340909090911</v>
          </cell>
          <cell r="Z111">
            <v>5.1207127212531752E-4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H111">
            <v>35.112299999999998</v>
          </cell>
          <cell r="AI111">
            <v>0</v>
          </cell>
          <cell r="AJ111">
            <v>0</v>
          </cell>
          <cell r="AK111">
            <v>0</v>
          </cell>
          <cell r="AL111">
            <v>10328498566320</v>
          </cell>
          <cell r="AM111">
            <v>16720000000</v>
          </cell>
          <cell r="AN111">
            <v>5288927400</v>
          </cell>
          <cell r="AO111">
            <v>5288927400</v>
          </cell>
          <cell r="AP111">
            <v>5288927400</v>
          </cell>
          <cell r="AQ111">
            <v>0.37886299426934095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13960000000</v>
          </cell>
          <cell r="BM111">
            <v>2760000000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183650</v>
          </cell>
          <cell r="BY111">
            <v>114</v>
          </cell>
          <cell r="BZ111">
            <v>1749000</v>
          </cell>
          <cell r="CA111">
            <v>342000</v>
          </cell>
        </row>
        <row r="112">
          <cell r="A112" t="str">
            <v>2020_Q1_M3_W10_D6</v>
          </cell>
          <cell r="B112">
            <v>2020</v>
          </cell>
          <cell r="C112">
            <v>1</v>
          </cell>
          <cell r="D112">
            <v>3</v>
          </cell>
          <cell r="E112">
            <v>10</v>
          </cell>
          <cell r="F112">
            <v>11</v>
          </cell>
          <cell r="G112">
            <v>6</v>
          </cell>
          <cell r="H112">
            <v>43896</v>
          </cell>
          <cell r="I112">
            <v>30.038399999999999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-497</v>
          </cell>
          <cell r="T112">
            <v>59.58</v>
          </cell>
          <cell r="U112">
            <v>-104.5</v>
          </cell>
          <cell r="V112">
            <v>-1.753944276602887E-3</v>
          </cell>
          <cell r="W112">
            <v>5.2477571898135993E-3</v>
          </cell>
          <cell r="X112">
            <v>1.5750705961266778E-3</v>
          </cell>
          <cell r="Y112">
            <v>0.30014166798418973</v>
          </cell>
          <cell r="Z112">
            <v>1.5750705961266778E-3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H112">
            <v>30.038399999999999</v>
          </cell>
          <cell r="AI112">
            <v>0</v>
          </cell>
          <cell r="AJ112">
            <v>0</v>
          </cell>
          <cell r="AK112">
            <v>0</v>
          </cell>
          <cell r="AL112">
            <v>9642214410800</v>
          </cell>
          <cell r="AM112">
            <v>50600000000</v>
          </cell>
          <cell r="AN112">
            <v>15187168400</v>
          </cell>
          <cell r="AO112">
            <v>15187168400</v>
          </cell>
          <cell r="AP112">
            <v>15187168400</v>
          </cell>
          <cell r="AQ112">
            <v>0.3145643827671914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48280000000</v>
          </cell>
          <cell r="BM112">
            <v>2320000000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402025</v>
          </cell>
          <cell r="BY112">
            <v>358</v>
          </cell>
          <cell r="BZ112">
            <v>4581000</v>
          </cell>
          <cell r="CA112">
            <v>1074000</v>
          </cell>
        </row>
        <row r="113">
          <cell r="A113" t="str">
            <v>2020_Q1_M3_W11_D2</v>
          </cell>
          <cell r="B113">
            <v>2020</v>
          </cell>
          <cell r="C113">
            <v>1</v>
          </cell>
          <cell r="D113">
            <v>3</v>
          </cell>
          <cell r="E113">
            <v>11</v>
          </cell>
          <cell r="F113">
            <v>11</v>
          </cell>
          <cell r="G113">
            <v>2</v>
          </cell>
          <cell r="H113">
            <v>43899</v>
          </cell>
          <cell r="I113">
            <v>26.241900000000001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-433</v>
          </cell>
          <cell r="T113">
            <v>54.59</v>
          </cell>
          <cell r="U113">
            <v>419.5</v>
          </cell>
          <cell r="V113">
            <v>7.6845576112841178E-3</v>
          </cell>
          <cell r="W113">
            <v>3.6841403569058389E-3</v>
          </cell>
          <cell r="X113">
            <v>7.1998969913592567E-4</v>
          </cell>
          <cell r="Y113">
            <v>0.19542949762658229</v>
          </cell>
          <cell r="Z113">
            <v>7.1998969913592567E-4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H113">
            <v>26.241900000000001</v>
          </cell>
          <cell r="AI113">
            <v>0</v>
          </cell>
          <cell r="AJ113">
            <v>0</v>
          </cell>
          <cell r="AK113">
            <v>0</v>
          </cell>
          <cell r="AL113">
            <v>13723689952590</v>
          </cell>
          <cell r="AM113">
            <v>50560000000</v>
          </cell>
          <cell r="AN113">
            <v>9880915400</v>
          </cell>
          <cell r="AO113">
            <v>9880915400</v>
          </cell>
          <cell r="AP113">
            <v>9880915400</v>
          </cell>
          <cell r="AQ113">
            <v>0.20697351068286551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47740000000</v>
          </cell>
          <cell r="BM113">
            <v>2820000000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283955</v>
          </cell>
          <cell r="BY113">
            <v>250</v>
          </cell>
          <cell r="BZ113">
            <v>1299000</v>
          </cell>
          <cell r="CA113">
            <v>750000</v>
          </cell>
        </row>
        <row r="114">
          <cell r="A114" t="str">
            <v>2020_Q1_M3_W11_D3</v>
          </cell>
          <cell r="B114">
            <v>2020</v>
          </cell>
          <cell r="C114">
            <v>1</v>
          </cell>
          <cell r="D114">
            <v>3</v>
          </cell>
          <cell r="E114">
            <v>11</v>
          </cell>
          <cell r="F114">
            <v>11</v>
          </cell>
          <cell r="G114">
            <v>3</v>
          </cell>
          <cell r="H114">
            <v>43900</v>
          </cell>
          <cell r="I114">
            <v>36.533999999999999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-602</v>
          </cell>
          <cell r="T114">
            <v>67.709999999999994</v>
          </cell>
          <cell r="U114">
            <v>128.1</v>
          </cell>
          <cell r="V114">
            <v>1.8918918918918919E-3</v>
          </cell>
          <cell r="W114">
            <v>3.2689250422354384E-2</v>
          </cell>
          <cell r="X114">
            <v>5.0038454695336314E-3</v>
          </cell>
          <cell r="Y114">
            <v>0.15307311745856908</v>
          </cell>
          <cell r="Z114">
            <v>5.0038454695336314E-3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H114">
            <v>36.533999999999999</v>
          </cell>
          <cell r="AI114">
            <v>0</v>
          </cell>
          <cell r="AJ114">
            <v>0</v>
          </cell>
          <cell r="AK114">
            <v>0</v>
          </cell>
          <cell r="AL114">
            <v>12219919234576</v>
          </cell>
          <cell r="AM114">
            <v>399460000000</v>
          </cell>
          <cell r="AN114">
            <v>61146587500</v>
          </cell>
          <cell r="AO114">
            <v>61146587500</v>
          </cell>
          <cell r="AP114">
            <v>60770796500</v>
          </cell>
          <cell r="AQ114">
            <v>0.15362454244400628</v>
          </cell>
          <cell r="AR114">
            <v>375791000</v>
          </cell>
          <cell r="AS114">
            <v>9.6853350515463912E-2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395580000000</v>
          </cell>
          <cell r="BM114">
            <v>3880000000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500000</v>
          </cell>
          <cell r="BY114">
            <v>769</v>
          </cell>
          <cell r="BZ114">
            <v>1806000</v>
          </cell>
          <cell r="CA114">
            <v>2307000</v>
          </cell>
          <cell r="CB114">
            <v>7404050</v>
          </cell>
        </row>
        <row r="115">
          <cell r="A115" t="str">
            <v>2020_Q1_M3_W11_D4</v>
          </cell>
          <cell r="B115">
            <v>2020</v>
          </cell>
          <cell r="C115">
            <v>1</v>
          </cell>
          <cell r="D115">
            <v>3</v>
          </cell>
          <cell r="E115">
            <v>11</v>
          </cell>
          <cell r="F115">
            <v>11</v>
          </cell>
          <cell r="G115">
            <v>4</v>
          </cell>
          <cell r="H115">
            <v>43901</v>
          </cell>
          <cell r="I115">
            <v>28.634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5</v>
          </cell>
          <cell r="R115">
            <v>0</v>
          </cell>
          <cell r="S115">
            <v>-554</v>
          </cell>
          <cell r="T115">
            <v>64.040000000000006</v>
          </cell>
          <cell r="U115">
            <v>798.4</v>
          </cell>
          <cell r="V115">
            <v>1.2467207995003121E-2</v>
          </cell>
          <cell r="W115">
            <v>1.1635144886701868E-2</v>
          </cell>
          <cell r="X115">
            <v>1.2598684544820264E-3</v>
          </cell>
          <cell r="Y115">
            <v>0.10828128628823223</v>
          </cell>
          <cell r="Z115">
            <v>1.2598684544820264E-3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H115">
            <v>28.634</v>
          </cell>
          <cell r="AI115">
            <v>0</v>
          </cell>
          <cell r="AJ115">
            <v>0</v>
          </cell>
          <cell r="AK115">
            <v>0</v>
          </cell>
          <cell r="AL115">
            <v>13263264145200</v>
          </cell>
          <cell r="AM115">
            <v>154320000000</v>
          </cell>
          <cell r="AN115">
            <v>16709968100</v>
          </cell>
          <cell r="AO115">
            <v>16709968100</v>
          </cell>
          <cell r="AP115">
            <v>16709968100</v>
          </cell>
          <cell r="AQ115">
            <v>0.11092650092936802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150640000000</v>
          </cell>
          <cell r="BM115">
            <v>3680000000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395000</v>
          </cell>
          <cell r="BY115">
            <v>566</v>
          </cell>
          <cell r="BZ115">
            <v>1662000</v>
          </cell>
          <cell r="CA115">
            <v>1698000</v>
          </cell>
        </row>
        <row r="116">
          <cell r="A116" t="str">
            <v>2020_Q1_M3_W11_D5</v>
          </cell>
          <cell r="B116">
            <v>2020</v>
          </cell>
          <cell r="C116">
            <v>1</v>
          </cell>
          <cell r="D116">
            <v>3</v>
          </cell>
          <cell r="E116">
            <v>11</v>
          </cell>
          <cell r="F116">
            <v>11</v>
          </cell>
          <cell r="G116">
            <v>5</v>
          </cell>
          <cell r="H116">
            <v>43902</v>
          </cell>
          <cell r="I116">
            <v>27.560099999999998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5</v>
          </cell>
          <cell r="R116">
            <v>0</v>
          </cell>
          <cell r="S116">
            <v>-536</v>
          </cell>
          <cell r="T116">
            <v>62.76</v>
          </cell>
          <cell r="U116">
            <v>1295.4000000000001</v>
          </cell>
          <cell r="V116">
            <v>2.0640535372848951E-2</v>
          </cell>
          <cell r="W116">
            <v>5.6764343896840959E-3</v>
          </cell>
          <cell r="X116">
            <v>4.4201660742297541E-4</v>
          </cell>
          <cell r="Y116">
            <v>7.7868707198705853E-2</v>
          </cell>
          <cell r="Z116">
            <v>4.4201660742297541E-4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H116">
            <v>27.560099999999998</v>
          </cell>
          <cell r="AI116">
            <v>0</v>
          </cell>
          <cell r="AJ116">
            <v>0</v>
          </cell>
          <cell r="AK116">
            <v>0</v>
          </cell>
          <cell r="AL116">
            <v>13068062608952</v>
          </cell>
          <cell r="AM116">
            <v>74180000000</v>
          </cell>
          <cell r="AN116">
            <v>5776300700</v>
          </cell>
          <cell r="AO116">
            <v>5776300700</v>
          </cell>
          <cell r="AP116">
            <v>5776300700</v>
          </cell>
          <cell r="AQ116">
            <v>8.0293309702529889E-2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71940000000</v>
          </cell>
          <cell r="BM116">
            <v>2240000000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96010</v>
          </cell>
          <cell r="BY116">
            <v>180</v>
          </cell>
          <cell r="BZ116">
            <v>1608000</v>
          </cell>
          <cell r="CA116">
            <v>540000</v>
          </cell>
        </row>
        <row r="117">
          <cell r="A117" t="str">
            <v>2020_Q1_M3_W11_D6</v>
          </cell>
          <cell r="B117">
            <v>2020</v>
          </cell>
          <cell r="C117">
            <v>1</v>
          </cell>
          <cell r="D117">
            <v>3</v>
          </cell>
          <cell r="E117">
            <v>11</v>
          </cell>
          <cell r="F117">
            <v>12</v>
          </cell>
          <cell r="G117">
            <v>6</v>
          </cell>
          <cell r="H117">
            <v>43903</v>
          </cell>
          <cell r="I117">
            <v>21.6981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-356</v>
          </cell>
          <cell r="T117">
            <v>52.06</v>
          </cell>
          <cell r="U117">
            <v>1141.3</v>
          </cell>
          <cell r="V117">
            <v>2.192278140606992E-2</v>
          </cell>
          <cell r="W117">
            <v>7.4338107481075047E-3</v>
          </cell>
          <cell r="X117">
            <v>1.7926780790258016E-3</v>
          </cell>
          <cell r="Y117">
            <v>0.24115196630236793</v>
          </cell>
          <cell r="Z117">
            <v>2.1785332350377374E-3</v>
          </cell>
          <cell r="AA117">
            <v>5699216400</v>
          </cell>
          <cell r="AB117">
            <v>4102760900</v>
          </cell>
          <cell r="AC117">
            <v>1596455500</v>
          </cell>
          <cell r="AD117">
            <v>0</v>
          </cell>
          <cell r="AE117">
            <v>0</v>
          </cell>
          <cell r="AF117">
            <v>0</v>
          </cell>
          <cell r="AH117">
            <v>21.6981</v>
          </cell>
          <cell r="AI117">
            <v>0</v>
          </cell>
          <cell r="AJ117">
            <v>0</v>
          </cell>
          <cell r="AK117">
            <v>0</v>
          </cell>
          <cell r="AL117">
            <v>14770351804820</v>
          </cell>
          <cell r="AM117">
            <v>109800000000</v>
          </cell>
          <cell r="AN117">
            <v>26478485900</v>
          </cell>
          <cell r="AO117">
            <v>32177702300</v>
          </cell>
          <cell r="AP117">
            <v>26478485900</v>
          </cell>
          <cell r="AQ117">
            <v>0.24760132691228726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106940000000</v>
          </cell>
          <cell r="BM117">
            <v>2860000000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554580</v>
          </cell>
          <cell r="BY117">
            <v>546</v>
          </cell>
          <cell r="BZ117">
            <v>3204000</v>
          </cell>
          <cell r="CA117">
            <v>1638000</v>
          </cell>
          <cell r="CB117">
            <v>600000</v>
          </cell>
        </row>
        <row r="118">
          <cell r="A118" t="str">
            <v>2020_Q1_M3_W12_D2</v>
          </cell>
          <cell r="B118">
            <v>2020</v>
          </cell>
          <cell r="C118">
            <v>1</v>
          </cell>
          <cell r="D118">
            <v>3</v>
          </cell>
          <cell r="E118">
            <v>12</v>
          </cell>
          <cell r="F118">
            <v>12</v>
          </cell>
          <cell r="G118">
            <v>2</v>
          </cell>
          <cell r="H118">
            <v>43906</v>
          </cell>
          <cell r="I118">
            <v>15.2736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-209</v>
          </cell>
          <cell r="T118">
            <v>36.479999999999997</v>
          </cell>
          <cell r="U118">
            <v>1458.2</v>
          </cell>
          <cell r="V118">
            <v>3.997258771929825E-2</v>
          </cell>
          <cell r="W118">
            <v>9.6591702557126558E-3</v>
          </cell>
          <cell r="X118">
            <v>2.6628775111578302E-3</v>
          </cell>
          <cell r="Y118">
            <v>0.2756838776687825</v>
          </cell>
          <cell r="Z118">
            <v>2.6628775111578302E-3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H118">
            <v>15.2736</v>
          </cell>
          <cell r="AI118">
            <v>0</v>
          </cell>
          <cell r="AJ118">
            <v>0</v>
          </cell>
          <cell r="AK118">
            <v>0</v>
          </cell>
          <cell r="AL118">
            <v>10764899804774</v>
          </cell>
          <cell r="AM118">
            <v>103980000000</v>
          </cell>
          <cell r="AN118">
            <v>28665609600</v>
          </cell>
          <cell r="AO118">
            <v>28665609600</v>
          </cell>
          <cell r="AP118">
            <v>28665609600</v>
          </cell>
          <cell r="AQ118">
            <v>0.28219737743650325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101580000000</v>
          </cell>
          <cell r="BM118">
            <v>2400000000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500000</v>
          </cell>
          <cell r="BY118">
            <v>439</v>
          </cell>
          <cell r="BZ118">
            <v>627000</v>
          </cell>
          <cell r="CA118">
            <v>1317000</v>
          </cell>
        </row>
        <row r="119">
          <cell r="A119" t="str">
            <v>2020_Q1_M3_W12_D3</v>
          </cell>
          <cell r="B119">
            <v>2020</v>
          </cell>
          <cell r="C119">
            <v>1</v>
          </cell>
          <cell r="D119">
            <v>3</v>
          </cell>
          <cell r="E119">
            <v>12</v>
          </cell>
          <cell r="F119">
            <v>12</v>
          </cell>
          <cell r="G119">
            <v>3</v>
          </cell>
          <cell r="H119">
            <v>43907</v>
          </cell>
          <cell r="I119">
            <v>31.6676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0</v>
          </cell>
          <cell r="S119">
            <v>-690</v>
          </cell>
          <cell r="T119">
            <v>66.010000000000005</v>
          </cell>
          <cell r="U119">
            <v>1037.2</v>
          </cell>
          <cell r="V119">
            <v>1.5712770792304195E-2</v>
          </cell>
          <cell r="W119">
            <v>2.2403268113600612E-2</v>
          </cell>
          <cell r="X119">
            <v>3.8854938103632976E-3</v>
          </cell>
          <cell r="Y119">
            <v>0.17343424140893471</v>
          </cell>
          <cell r="Z119">
            <v>3.9186799022981724E-3</v>
          </cell>
          <cell r="AA119">
            <v>344848000</v>
          </cell>
          <cell r="AB119">
            <v>344848000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H119">
            <v>31.6676</v>
          </cell>
          <cell r="AI119">
            <v>0</v>
          </cell>
          <cell r="AJ119">
            <v>0</v>
          </cell>
          <cell r="AK119">
            <v>0</v>
          </cell>
          <cell r="AL119">
            <v>10391341067720</v>
          </cell>
          <cell r="AM119">
            <v>232800000000</v>
          </cell>
          <cell r="AN119">
            <v>40375491400</v>
          </cell>
          <cell r="AO119">
            <v>40720339400</v>
          </cell>
          <cell r="AP119">
            <v>39574189300</v>
          </cell>
          <cell r="AQ119">
            <v>0.17221144168842473</v>
          </cell>
          <cell r="AR119">
            <v>801302100</v>
          </cell>
          <cell r="AS119">
            <v>0.26710070000000002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229800000000</v>
          </cell>
          <cell r="BM119">
            <v>3000000000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205535</v>
          </cell>
          <cell r="BY119">
            <v>901</v>
          </cell>
          <cell r="BZ119">
            <v>2070000</v>
          </cell>
          <cell r="CA119">
            <v>2703000</v>
          </cell>
        </row>
        <row r="120">
          <cell r="A120" t="str">
            <v>2020_Q1_M3_W12_D4</v>
          </cell>
          <cell r="B120">
            <v>2020</v>
          </cell>
          <cell r="C120">
            <v>1</v>
          </cell>
          <cell r="D120">
            <v>3</v>
          </cell>
          <cell r="E120">
            <v>12</v>
          </cell>
          <cell r="F120">
            <v>12</v>
          </cell>
          <cell r="G120">
            <v>4</v>
          </cell>
          <cell r="H120">
            <v>43908</v>
          </cell>
          <cell r="I120">
            <v>35.6676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10</v>
          </cell>
          <cell r="R120">
            <v>0</v>
          </cell>
          <cell r="S120">
            <v>-757</v>
          </cell>
          <cell r="T120">
            <v>69.08</v>
          </cell>
          <cell r="U120">
            <v>1651.6</v>
          </cell>
          <cell r="V120">
            <v>2.3908511870295308E-2</v>
          </cell>
          <cell r="W120">
            <v>1.1824252030182374E-2</v>
          </cell>
          <cell r="X120">
            <v>8.1973448138001931E-4</v>
          </cell>
          <cell r="Y120">
            <v>6.932654000334057E-2</v>
          </cell>
          <cell r="Z120">
            <v>8.1973448138001931E-4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H120">
            <v>35.6676</v>
          </cell>
          <cell r="AI120">
            <v>0</v>
          </cell>
          <cell r="AJ120">
            <v>0</v>
          </cell>
          <cell r="AK120">
            <v>0</v>
          </cell>
          <cell r="AL120">
            <v>10126644771640</v>
          </cell>
          <cell r="AM120">
            <v>119740000000</v>
          </cell>
          <cell r="AN120">
            <v>8301159900</v>
          </cell>
          <cell r="AO120">
            <v>8301159900</v>
          </cell>
          <cell r="AP120">
            <v>8301159900</v>
          </cell>
          <cell r="AQ120">
            <v>7.0313060308317799E-2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118060000000</v>
          </cell>
          <cell r="BM120">
            <v>1620000000</v>
          </cell>
          <cell r="BN120">
            <v>60000000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65000</v>
          </cell>
          <cell r="BY120">
            <v>135</v>
          </cell>
          <cell r="BZ120">
            <v>2271000</v>
          </cell>
          <cell r="CA120">
            <v>405000</v>
          </cell>
        </row>
        <row r="121">
          <cell r="A121" t="str">
            <v>2020_Q1_M3_W12_D5</v>
          </cell>
          <cell r="B121">
            <v>2020</v>
          </cell>
          <cell r="C121">
            <v>1</v>
          </cell>
          <cell r="D121">
            <v>3</v>
          </cell>
          <cell r="E121">
            <v>12</v>
          </cell>
          <cell r="F121">
            <v>12</v>
          </cell>
          <cell r="G121">
            <v>5</v>
          </cell>
          <cell r="H121">
            <v>43909</v>
          </cell>
          <cell r="I121">
            <v>46.6676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-739</v>
          </cell>
          <cell r="T121">
            <v>73.959999999999994</v>
          </cell>
          <cell r="U121">
            <v>1079.5999999999999</v>
          </cell>
          <cell r="V121">
            <v>1.4597079502433746E-2</v>
          </cell>
          <cell r="W121">
            <v>5.9110264680437632E-2</v>
          </cell>
          <cell r="X121">
            <v>1.5165144391409849E-3</v>
          </cell>
          <cell r="Y121">
            <v>2.5655686831036487E-2</v>
          </cell>
          <cell r="Z121">
            <v>2.5520288878201338E-3</v>
          </cell>
          <cell r="AA121">
            <v>10245783600</v>
          </cell>
          <cell r="AB121">
            <v>7453964100</v>
          </cell>
          <cell r="AC121">
            <v>2791819500</v>
          </cell>
          <cell r="AD121">
            <v>0</v>
          </cell>
          <cell r="AE121">
            <v>0</v>
          </cell>
          <cell r="AF121">
            <v>0</v>
          </cell>
          <cell r="AH121">
            <v>46.6676</v>
          </cell>
          <cell r="AI121">
            <v>0</v>
          </cell>
          <cell r="AJ121">
            <v>0</v>
          </cell>
          <cell r="AK121">
            <v>0</v>
          </cell>
          <cell r="AL121">
            <v>9894389801194</v>
          </cell>
          <cell r="AM121">
            <v>584860000000</v>
          </cell>
          <cell r="AN121">
            <v>15004985000</v>
          </cell>
          <cell r="AO121">
            <v>25250768600</v>
          </cell>
          <cell r="AP121">
            <v>14816319000</v>
          </cell>
          <cell r="AQ121">
            <v>8.327517423561151E-2</v>
          </cell>
          <cell r="AR121">
            <v>188666000</v>
          </cell>
          <cell r="AS121">
            <v>0.11940886075949367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177920000000</v>
          </cell>
          <cell r="BM121">
            <v>1580000000</v>
          </cell>
          <cell r="BN121">
            <v>405360000000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67602</v>
          </cell>
          <cell r="BY121">
            <v>1030</v>
          </cell>
          <cell r="BZ121">
            <v>2721000</v>
          </cell>
          <cell r="CA121">
            <v>2781000</v>
          </cell>
          <cell r="CB121">
            <v>600000</v>
          </cell>
        </row>
        <row r="122">
          <cell r="A122" t="str">
            <v>2020_Q1_M3_W12_D6</v>
          </cell>
          <cell r="B122">
            <v>2020</v>
          </cell>
          <cell r="C122">
            <v>1</v>
          </cell>
          <cell r="D122">
            <v>3</v>
          </cell>
          <cell r="E122">
            <v>12</v>
          </cell>
          <cell r="F122">
            <v>13</v>
          </cell>
          <cell r="G122">
            <v>6</v>
          </cell>
          <cell r="H122">
            <v>43910</v>
          </cell>
          <cell r="I122">
            <v>41.818899999999999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-697</v>
          </cell>
          <cell r="T122">
            <v>68.28</v>
          </cell>
          <cell r="U122">
            <v>1151</v>
          </cell>
          <cell r="V122">
            <v>1.6857059168131225E-2</v>
          </cell>
          <cell r="W122">
            <v>4.2837287297656226E-3</v>
          </cell>
          <cell r="X122">
            <v>8.9385026106906943E-4</v>
          </cell>
          <cell r="Y122">
            <v>0.20866173314339981</v>
          </cell>
          <cell r="Z122">
            <v>8.9385026106906943E-4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H122">
            <v>41.818899999999999</v>
          </cell>
          <cell r="AI122">
            <v>0</v>
          </cell>
          <cell r="AJ122">
            <v>0</v>
          </cell>
          <cell r="AK122">
            <v>0</v>
          </cell>
          <cell r="AL122">
            <v>9832555387396</v>
          </cell>
          <cell r="AM122">
            <v>42120000000</v>
          </cell>
          <cell r="AN122">
            <v>8788832200</v>
          </cell>
          <cell r="AO122">
            <v>8788832200</v>
          </cell>
          <cell r="AP122">
            <v>8516068200</v>
          </cell>
          <cell r="AQ122">
            <v>0.21058526706231454</v>
          </cell>
          <cell r="AR122">
            <v>272764000</v>
          </cell>
          <cell r="AS122">
            <v>0.16837283950617285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40440000000</v>
          </cell>
          <cell r="BM122">
            <v>1620000000</v>
          </cell>
          <cell r="BN122">
            <v>60000000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175461</v>
          </cell>
          <cell r="BY122">
            <v>152</v>
          </cell>
          <cell r="BZ122">
            <v>5332050</v>
          </cell>
          <cell r="CA122">
            <v>410400</v>
          </cell>
        </row>
        <row r="123">
          <cell r="A123" t="str">
            <v>2020_Q1_M3_W13_D2</v>
          </cell>
          <cell r="B123">
            <v>2020</v>
          </cell>
          <cell r="C123">
            <v>1</v>
          </cell>
          <cell r="D123">
            <v>3</v>
          </cell>
          <cell r="E123">
            <v>13</v>
          </cell>
          <cell r="F123">
            <v>13</v>
          </cell>
          <cell r="G123">
            <v>2</v>
          </cell>
          <cell r="H123">
            <v>43913</v>
          </cell>
          <cell r="I123">
            <v>33.820099999999996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-565</v>
          </cell>
          <cell r="T123">
            <v>52.86</v>
          </cell>
          <cell r="U123">
            <v>1240</v>
          </cell>
          <cell r="V123">
            <v>2.3458191449110859E-2</v>
          </cell>
          <cell r="W123">
            <v>5.3184174681002389E-3</v>
          </cell>
          <cell r="X123">
            <v>1.5298131622713945E-3</v>
          </cell>
          <cell r="Y123">
            <v>0.28764443021766967</v>
          </cell>
          <cell r="Z123">
            <v>1.5298131622713945E-3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H123">
            <v>33.820099999999996</v>
          </cell>
          <cell r="AI123">
            <v>0</v>
          </cell>
          <cell r="AJ123">
            <v>0</v>
          </cell>
          <cell r="AK123">
            <v>0</v>
          </cell>
          <cell r="AL123">
            <v>11747855518066</v>
          </cell>
          <cell r="AM123">
            <v>62480000000</v>
          </cell>
          <cell r="AN123">
            <v>17972024000</v>
          </cell>
          <cell r="AO123">
            <v>17972024000</v>
          </cell>
          <cell r="AP123">
            <v>17972024000</v>
          </cell>
          <cell r="AQ123">
            <v>0.29843945533045502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60220000000</v>
          </cell>
          <cell r="BM123">
            <v>2260000000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300000</v>
          </cell>
          <cell r="BY123">
            <v>242</v>
          </cell>
          <cell r="BZ123">
            <v>1440750</v>
          </cell>
          <cell r="CA123">
            <v>653400</v>
          </cell>
        </row>
        <row r="124">
          <cell r="A124" t="str">
            <v>2020_Q1_M3_W13_D3</v>
          </cell>
          <cell r="B124">
            <v>2020</v>
          </cell>
          <cell r="C124">
            <v>1</v>
          </cell>
          <cell r="D124">
            <v>3</v>
          </cell>
          <cell r="E124">
            <v>13</v>
          </cell>
          <cell r="F124">
            <v>13</v>
          </cell>
          <cell r="G124">
            <v>3</v>
          </cell>
          <cell r="H124">
            <v>43914</v>
          </cell>
          <cell r="I124">
            <v>33.597900000000003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-562</v>
          </cell>
          <cell r="T124">
            <v>49.81</v>
          </cell>
          <cell r="U124">
            <v>914.9</v>
          </cell>
          <cell r="V124">
            <v>1.836779763099779E-2</v>
          </cell>
          <cell r="W124">
            <v>1.0225056224372281E-2</v>
          </cell>
          <cell r="X124">
            <v>1.8569858031878734E-3</v>
          </cell>
          <cell r="Y124">
            <v>0.18161130486124777</v>
          </cell>
          <cell r="Z124">
            <v>1.8569858031878734E-3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H124">
            <v>33.597900000000003</v>
          </cell>
          <cell r="AI124">
            <v>0</v>
          </cell>
          <cell r="AJ124">
            <v>0</v>
          </cell>
          <cell r="AK124">
            <v>0</v>
          </cell>
          <cell r="AL124">
            <v>9938331660004</v>
          </cell>
          <cell r="AM124">
            <v>101620000000</v>
          </cell>
          <cell r="AN124">
            <v>18455340800</v>
          </cell>
          <cell r="AO124">
            <v>18455340800</v>
          </cell>
          <cell r="AP124">
            <v>18455340800</v>
          </cell>
          <cell r="AQ124">
            <v>0.18294350515463917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100880000000</v>
          </cell>
          <cell r="BM124">
            <v>700000000</v>
          </cell>
          <cell r="BN124">
            <v>40000000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267873</v>
          </cell>
          <cell r="BY124">
            <v>309</v>
          </cell>
          <cell r="BZ124">
            <v>1438200</v>
          </cell>
          <cell r="CA124">
            <v>834300</v>
          </cell>
        </row>
        <row r="125">
          <cell r="A125" t="str">
            <v>2020_Q1_M3_W13_D4</v>
          </cell>
          <cell r="B125">
            <v>2020</v>
          </cell>
          <cell r="C125">
            <v>1</v>
          </cell>
          <cell r="D125">
            <v>3</v>
          </cell>
          <cell r="E125">
            <v>13</v>
          </cell>
          <cell r="F125">
            <v>13</v>
          </cell>
          <cell r="G125">
            <v>4</v>
          </cell>
          <cell r="H125">
            <v>43915</v>
          </cell>
          <cell r="I125">
            <v>29.384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-492</v>
          </cell>
          <cell r="T125">
            <v>45.36</v>
          </cell>
          <cell r="U125">
            <v>1099.18</v>
          </cell>
          <cell r="V125">
            <v>2.4232363315696649E-2</v>
          </cell>
          <cell r="W125">
            <v>7.1669318012636271E-3</v>
          </cell>
          <cell r="X125">
            <v>1.0551536193018549E-3</v>
          </cell>
          <cell r="Y125">
            <v>0.14722529090004974</v>
          </cell>
          <cell r="Z125">
            <v>1.0551536193018549E-3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H125">
            <v>29.384</v>
          </cell>
          <cell r="AI125">
            <v>0</v>
          </cell>
          <cell r="AJ125">
            <v>0</v>
          </cell>
          <cell r="AK125">
            <v>0</v>
          </cell>
          <cell r="AL125">
            <v>11223770817216</v>
          </cell>
          <cell r="AM125">
            <v>80440000000</v>
          </cell>
          <cell r="AN125">
            <v>11842802400</v>
          </cell>
          <cell r="AO125">
            <v>11842802400</v>
          </cell>
          <cell r="AP125">
            <v>11653794900</v>
          </cell>
          <cell r="AQ125">
            <v>0.14956102284394251</v>
          </cell>
          <cell r="AR125">
            <v>189007500</v>
          </cell>
          <cell r="AS125">
            <v>7.5603000000000004E-2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77920000000</v>
          </cell>
          <cell r="BM125">
            <v>2500000000</v>
          </cell>
          <cell r="BN125">
            <v>20000000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180258</v>
          </cell>
          <cell r="BY125">
            <v>136</v>
          </cell>
          <cell r="BZ125">
            <v>1254600</v>
          </cell>
          <cell r="CA125">
            <v>367200</v>
          </cell>
        </row>
        <row r="126">
          <cell r="A126" t="str">
            <v>2020_Q1_M3_W13_D5</v>
          </cell>
          <cell r="B126">
            <v>2020</v>
          </cell>
          <cell r="C126">
            <v>1</v>
          </cell>
          <cell r="D126">
            <v>3</v>
          </cell>
          <cell r="E126">
            <v>13</v>
          </cell>
          <cell r="F126">
            <v>13</v>
          </cell>
          <cell r="G126">
            <v>5</v>
          </cell>
          <cell r="H126">
            <v>43916</v>
          </cell>
          <cell r="I126">
            <v>26.844999999999999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-377</v>
          </cell>
          <cell r="T126">
            <v>42.66</v>
          </cell>
          <cell r="U126">
            <v>1868.73</v>
          </cell>
          <cell r="V126">
            <v>4.3805203938115329E-2</v>
          </cell>
          <cell r="W126">
            <v>7.7080668650072503E-3</v>
          </cell>
          <cell r="X126">
            <v>2.6144938398189551E-3</v>
          </cell>
          <cell r="Y126">
            <v>0.33918930460867192</v>
          </cell>
          <cell r="Z126">
            <v>2.6144938398189551E-3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H126">
            <v>26.844999999999999</v>
          </cell>
          <cell r="AI126">
            <v>0</v>
          </cell>
          <cell r="AJ126">
            <v>0</v>
          </cell>
          <cell r="AK126">
            <v>0</v>
          </cell>
          <cell r="AL126">
            <v>9514707291000</v>
          </cell>
          <cell r="AM126">
            <v>73340000000</v>
          </cell>
          <cell r="AN126">
            <v>24876143600</v>
          </cell>
          <cell r="AO126">
            <v>24876143600</v>
          </cell>
          <cell r="AP126">
            <v>24604549600</v>
          </cell>
          <cell r="AQ126">
            <v>0.34277723042630259</v>
          </cell>
          <cell r="AR126">
            <v>271594000</v>
          </cell>
          <cell r="AS126">
            <v>0.17409871794871795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71780000000</v>
          </cell>
          <cell r="BM126">
            <v>1560000000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300000</v>
          </cell>
          <cell r="BY126">
            <v>301</v>
          </cell>
          <cell r="BZ126">
            <v>961350</v>
          </cell>
          <cell r="CA126">
            <v>812700</v>
          </cell>
        </row>
        <row r="127">
          <cell r="A127" t="str">
            <v>2020_Q1_M3_W13_D6</v>
          </cell>
          <cell r="B127">
            <v>2020</v>
          </cell>
          <cell r="C127">
            <v>1</v>
          </cell>
          <cell r="D127">
            <v>3</v>
          </cell>
          <cell r="E127">
            <v>13</v>
          </cell>
          <cell r="F127">
            <v>14</v>
          </cell>
          <cell r="G127">
            <v>6</v>
          </cell>
          <cell r="H127">
            <v>43917</v>
          </cell>
          <cell r="I127">
            <v>14.2598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-176</v>
          </cell>
          <cell r="T127">
            <v>29.24</v>
          </cell>
          <cell r="U127">
            <v>1765.6</v>
          </cell>
          <cell r="V127">
            <v>6.0383036935704508E-2</v>
          </cell>
          <cell r="W127">
            <v>1.4595974766075053E-2</v>
          </cell>
          <cell r="X127">
            <v>1.3114676115411126E-3</v>
          </cell>
          <cell r="Y127">
            <v>8.9851320830542536E-2</v>
          </cell>
          <cell r="Z127">
            <v>1.3114676115411126E-3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H127">
            <v>14.2598</v>
          </cell>
          <cell r="AI127">
            <v>0</v>
          </cell>
          <cell r="AJ127">
            <v>0</v>
          </cell>
          <cell r="AK127">
            <v>0</v>
          </cell>
          <cell r="AL127">
            <v>10228847500272</v>
          </cell>
          <cell r="AM127">
            <v>149300000000</v>
          </cell>
          <cell r="AN127">
            <v>13414802200</v>
          </cell>
          <cell r="AO127">
            <v>13414802200</v>
          </cell>
          <cell r="AP127">
            <v>13414802200</v>
          </cell>
          <cell r="AQ127">
            <v>9.153112854803494E-2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146560000000</v>
          </cell>
          <cell r="BM127">
            <v>2740000000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300000</v>
          </cell>
          <cell r="BY127">
            <v>205</v>
          </cell>
          <cell r="BZ127">
            <v>1346400</v>
          </cell>
          <cell r="CA127">
            <v>553500</v>
          </cell>
        </row>
        <row r="128">
          <cell r="A128" t="str">
            <v>2020_Q1_M3_W14_D2</v>
          </cell>
          <cell r="B128">
            <v>2020</v>
          </cell>
          <cell r="C128">
            <v>1</v>
          </cell>
          <cell r="D128">
            <v>3</v>
          </cell>
          <cell r="E128">
            <v>14</v>
          </cell>
          <cell r="F128">
            <v>14</v>
          </cell>
          <cell r="G128">
            <v>2</v>
          </cell>
          <cell r="H128">
            <v>43920</v>
          </cell>
          <cell r="I128">
            <v>15.959899999999999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-176</v>
          </cell>
          <cell r="T128">
            <v>30.98</v>
          </cell>
          <cell r="U128">
            <v>1457.84</v>
          </cell>
          <cell r="V128">
            <v>4.7057456423499032E-2</v>
          </cell>
          <cell r="W128">
            <v>6.4963255562564054E-3</v>
          </cell>
          <cell r="X128">
            <v>1.0959347756077256E-3</v>
          </cell>
          <cell r="Y128">
            <v>0.16870071644612478</v>
          </cell>
          <cell r="Z128">
            <v>1.0959347756077256E-3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H128">
            <v>15.959899999999999</v>
          </cell>
          <cell r="AI128">
            <v>0</v>
          </cell>
          <cell r="AJ128">
            <v>0</v>
          </cell>
          <cell r="AK128">
            <v>0</v>
          </cell>
          <cell r="AL128">
            <v>8143064805158</v>
          </cell>
          <cell r="AM128">
            <v>52900000000</v>
          </cell>
          <cell r="AN128">
            <v>8924267900</v>
          </cell>
          <cell r="AO128">
            <v>8924267900</v>
          </cell>
          <cell r="AP128">
            <v>8674831500</v>
          </cell>
          <cell r="AQ128">
            <v>0.172324821215733</v>
          </cell>
          <cell r="AR128">
            <v>249436400</v>
          </cell>
          <cell r="AS128">
            <v>9.8203307086614178E-2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50340000000</v>
          </cell>
          <cell r="BM128">
            <v>2540000000</v>
          </cell>
          <cell r="BN128">
            <v>20000000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69000</v>
          </cell>
          <cell r="BY128">
            <v>14</v>
          </cell>
          <cell r="BZ128">
            <v>448800</v>
          </cell>
          <cell r="CA128">
            <v>37800</v>
          </cell>
        </row>
        <row r="129">
          <cell r="A129" t="str">
            <v>2020_Q1_M3_W14_D3</v>
          </cell>
          <cell r="B129">
            <v>2020</v>
          </cell>
          <cell r="C129">
            <v>1</v>
          </cell>
          <cell r="D129">
            <v>3</v>
          </cell>
          <cell r="E129">
            <v>14</v>
          </cell>
          <cell r="F129">
            <v>14</v>
          </cell>
          <cell r="G129">
            <v>3</v>
          </cell>
          <cell r="H129">
            <v>43921</v>
          </cell>
          <cell r="I129">
            <v>13.928699999999999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-179</v>
          </cell>
          <cell r="T129">
            <v>29</v>
          </cell>
          <cell r="U129">
            <v>2333.2399999999998</v>
          </cell>
          <cell r="V129">
            <v>8.0456551724137917E-2</v>
          </cell>
          <cell r="W129">
            <v>8.9712416611108445E-3</v>
          </cell>
          <cell r="X129">
            <v>1.7030406741096002E-3</v>
          </cell>
          <cell r="Y129">
            <v>0.1898333294812532</v>
          </cell>
          <cell r="Z129">
            <v>1.7030406741096002E-3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H129">
            <v>13.928699999999999</v>
          </cell>
          <cell r="AI129">
            <v>0</v>
          </cell>
          <cell r="AJ129">
            <v>0</v>
          </cell>
          <cell r="AK129">
            <v>0</v>
          </cell>
          <cell r="AL129">
            <v>8681072580800</v>
          </cell>
          <cell r="AM129">
            <v>77880000000</v>
          </cell>
          <cell r="AN129">
            <v>14784219700</v>
          </cell>
          <cell r="AO129">
            <v>14784219700</v>
          </cell>
          <cell r="AP129">
            <v>14784219700</v>
          </cell>
          <cell r="AQ129">
            <v>0.19250286067708333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76800000000</v>
          </cell>
          <cell r="BM129">
            <v>1060000000</v>
          </cell>
          <cell r="BN129">
            <v>20000000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216936</v>
          </cell>
          <cell r="BY129">
            <v>153</v>
          </cell>
          <cell r="BZ129">
            <v>456450</v>
          </cell>
          <cell r="CA129">
            <v>413100</v>
          </cell>
          <cell r="CB129">
            <v>1600000</v>
          </cell>
        </row>
        <row r="130">
          <cell r="A130" t="str">
            <v>2020_Q2_M4_W14_D4</v>
          </cell>
          <cell r="B130">
            <v>2020</v>
          </cell>
          <cell r="C130">
            <v>2</v>
          </cell>
          <cell r="D130">
            <v>4</v>
          </cell>
          <cell r="E130">
            <v>14</v>
          </cell>
          <cell r="F130">
            <v>14</v>
          </cell>
          <cell r="G130">
            <v>4</v>
          </cell>
          <cell r="H130">
            <v>43922</v>
          </cell>
          <cell r="I130">
            <v>13.578799999999999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-198</v>
          </cell>
          <cell r="T130">
            <v>28.65</v>
          </cell>
          <cell r="U130">
            <v>1578.79</v>
          </cell>
          <cell r="V130">
            <v>5.5106108202443278E-2</v>
          </cell>
          <cell r="W130">
            <v>1.4551379773656442E-3</v>
          </cell>
          <cell r="X130">
            <v>3.0833559083586127E-4</v>
          </cell>
          <cell r="Y130">
            <v>0.21189440151515151</v>
          </cell>
          <cell r="Z130">
            <v>3.0833559083586127E-4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H130">
            <v>13.578799999999999</v>
          </cell>
          <cell r="AI130">
            <v>0</v>
          </cell>
          <cell r="AJ130">
            <v>0</v>
          </cell>
          <cell r="AK130">
            <v>0</v>
          </cell>
          <cell r="AL130">
            <v>9071304718400</v>
          </cell>
          <cell r="AM130">
            <v>13200000000</v>
          </cell>
          <cell r="AN130">
            <v>2797006100</v>
          </cell>
          <cell r="AO130">
            <v>2797006100</v>
          </cell>
          <cell r="AP130">
            <v>2797006100</v>
          </cell>
          <cell r="AQ130">
            <v>0.26189195692883893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10680000000</v>
          </cell>
          <cell r="BM130">
            <v>2520000000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10497</v>
          </cell>
          <cell r="BY130">
            <v>25</v>
          </cell>
          <cell r="BZ130">
            <v>1009800</v>
          </cell>
          <cell r="CA130">
            <v>67500</v>
          </cell>
        </row>
        <row r="131">
          <cell r="A131" t="str">
            <v>2020_Q2_M4_W14_D6</v>
          </cell>
          <cell r="B131">
            <v>2020</v>
          </cell>
          <cell r="C131">
            <v>2</v>
          </cell>
          <cell r="D131">
            <v>4</v>
          </cell>
          <cell r="E131">
            <v>14</v>
          </cell>
          <cell r="F131">
            <v>15</v>
          </cell>
          <cell r="G131">
            <v>6</v>
          </cell>
          <cell r="H131">
            <v>43924</v>
          </cell>
          <cell r="I131">
            <v>25.531199999999998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5</v>
          </cell>
          <cell r="R131">
            <v>0</v>
          </cell>
          <cell r="S131">
            <v>-495</v>
          </cell>
          <cell r="T131">
            <v>46.63</v>
          </cell>
          <cell r="U131">
            <v>1603.38</v>
          </cell>
          <cell r="V131">
            <v>3.4385159768389448E-2</v>
          </cell>
          <cell r="W131">
            <v>8.9524719068715154E-3</v>
          </cell>
          <cell r="X131">
            <v>4.4970979965004614E-3</v>
          </cell>
          <cell r="Y131">
            <v>0.50233031092213654</v>
          </cell>
          <cell r="Z131">
            <v>4.4970979965004614E-3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H131">
            <v>25.531199999999998</v>
          </cell>
          <cell r="AI131">
            <v>0</v>
          </cell>
          <cell r="AJ131">
            <v>0</v>
          </cell>
          <cell r="AK131">
            <v>0</v>
          </cell>
          <cell r="AL131">
            <v>8406616718030</v>
          </cell>
          <cell r="AM131">
            <v>75260000000</v>
          </cell>
          <cell r="AN131">
            <v>37805379200</v>
          </cell>
          <cell r="AO131">
            <v>37805379200</v>
          </cell>
          <cell r="AP131">
            <v>37805379200</v>
          </cell>
          <cell r="AQ131">
            <v>0.51632585632340888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73220000000</v>
          </cell>
          <cell r="BM131">
            <v>2000000000</v>
          </cell>
          <cell r="BN131">
            <v>40000000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61428</v>
          </cell>
          <cell r="BY131">
            <v>541</v>
          </cell>
          <cell r="BZ131">
            <v>3786750</v>
          </cell>
          <cell r="CA131">
            <v>1460700</v>
          </cell>
        </row>
        <row r="132">
          <cell r="A132" t="str">
            <v>2020_Q2_M4_W15_D2</v>
          </cell>
          <cell r="B132">
            <v>2020</v>
          </cell>
          <cell r="C132">
            <v>2</v>
          </cell>
          <cell r="D132">
            <v>4</v>
          </cell>
          <cell r="E132">
            <v>15</v>
          </cell>
          <cell r="F132">
            <v>15</v>
          </cell>
          <cell r="G132">
            <v>2</v>
          </cell>
          <cell r="H132">
            <v>43927</v>
          </cell>
          <cell r="I132">
            <v>15.9293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13</v>
          </cell>
          <cell r="R132">
            <v>0</v>
          </cell>
          <cell r="S132">
            <v>-485</v>
          </cell>
          <cell r="T132">
            <v>45.96</v>
          </cell>
          <cell r="U132">
            <v>1119.31</v>
          </cell>
          <cell r="V132">
            <v>2.4354003481288074E-2</v>
          </cell>
          <cell r="W132">
            <v>5.6902149463755863E-3</v>
          </cell>
          <cell r="X132">
            <v>6.9062161769945743E-5</v>
          </cell>
          <cell r="Y132">
            <v>1.2137004036013661E-2</v>
          </cell>
          <cell r="Z132">
            <v>6.9144043627370312E-5</v>
          </cell>
          <cell r="AA132">
            <v>927000</v>
          </cell>
          <cell r="AB132">
            <v>927000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H132">
            <v>15.9293</v>
          </cell>
          <cell r="AI132">
            <v>0</v>
          </cell>
          <cell r="AJ132">
            <v>0</v>
          </cell>
          <cell r="AK132">
            <v>0</v>
          </cell>
          <cell r="AL132">
            <v>11321189200600</v>
          </cell>
          <cell r="AM132">
            <v>64420000000</v>
          </cell>
          <cell r="AN132">
            <v>781865800</v>
          </cell>
          <cell r="AO132">
            <v>782792800</v>
          </cell>
          <cell r="AP132">
            <v>781865800</v>
          </cell>
          <cell r="AQ132">
            <v>1.2594487757731958E-2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62080000000</v>
          </cell>
          <cell r="BM132">
            <v>2260000000</v>
          </cell>
          <cell r="BN132">
            <v>80000000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18066</v>
          </cell>
          <cell r="BY132">
            <v>10</v>
          </cell>
          <cell r="BZ132">
            <v>1236750</v>
          </cell>
          <cell r="CA132">
            <v>27000</v>
          </cell>
        </row>
        <row r="133">
          <cell r="A133" t="str">
            <v>2020_Q2_M4_W15_D3</v>
          </cell>
          <cell r="B133">
            <v>2020</v>
          </cell>
          <cell r="C133">
            <v>2</v>
          </cell>
          <cell r="D133">
            <v>4</v>
          </cell>
          <cell r="E133">
            <v>15</v>
          </cell>
          <cell r="F133">
            <v>15</v>
          </cell>
          <cell r="G133">
            <v>3</v>
          </cell>
          <cell r="H133">
            <v>43928</v>
          </cell>
          <cell r="I133">
            <v>13.9939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9</v>
          </cell>
          <cell r="R133">
            <v>0</v>
          </cell>
          <cell r="S133">
            <v>-373</v>
          </cell>
          <cell r="T133">
            <v>39.58</v>
          </cell>
          <cell r="U133">
            <v>1050.54</v>
          </cell>
          <cell r="V133">
            <v>2.6542193026781201E-2</v>
          </cell>
          <cell r="W133">
            <v>3.5747888892709296E-3</v>
          </cell>
          <cell r="X133">
            <v>2.4586763486393376E-4</v>
          </cell>
          <cell r="Y133">
            <v>6.8778225086762512E-2</v>
          </cell>
          <cell r="Z133">
            <v>7.3990065021869262E-4</v>
          </cell>
          <cell r="AA133">
            <v>5574956300</v>
          </cell>
          <cell r="AB133">
            <v>4176976300</v>
          </cell>
          <cell r="AC133">
            <v>1397980000</v>
          </cell>
          <cell r="AD133">
            <v>0</v>
          </cell>
          <cell r="AE133">
            <v>0</v>
          </cell>
          <cell r="AF133">
            <v>0</v>
          </cell>
          <cell r="AH133">
            <v>13.9939</v>
          </cell>
          <cell r="AI133">
            <v>0</v>
          </cell>
          <cell r="AJ133">
            <v>0</v>
          </cell>
          <cell r="AK133">
            <v>0</v>
          </cell>
          <cell r="AL133">
            <v>11284582460540</v>
          </cell>
          <cell r="AM133">
            <v>40340000000</v>
          </cell>
          <cell r="AN133">
            <v>2774513600</v>
          </cell>
          <cell r="AO133">
            <v>8349469900</v>
          </cell>
          <cell r="AP133">
            <v>2774513600</v>
          </cell>
          <cell r="AQ133">
            <v>7.2898413032054646E-2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38060000000</v>
          </cell>
          <cell r="BM133">
            <v>2160000000</v>
          </cell>
          <cell r="BN133">
            <v>120000000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96828</v>
          </cell>
          <cell r="BY133">
            <v>152</v>
          </cell>
          <cell r="BZ133">
            <v>951150</v>
          </cell>
          <cell r="CA133">
            <v>410400</v>
          </cell>
          <cell r="CB133">
            <v>600000</v>
          </cell>
        </row>
        <row r="134">
          <cell r="A134" t="str">
            <v>2020_Q2_M4_W15_D4</v>
          </cell>
          <cell r="B134">
            <v>2020</v>
          </cell>
          <cell r="C134">
            <v>2</v>
          </cell>
          <cell r="D134">
            <v>4</v>
          </cell>
          <cell r="E134">
            <v>15</v>
          </cell>
          <cell r="F134">
            <v>15</v>
          </cell>
          <cell r="G134">
            <v>4</v>
          </cell>
          <cell r="H134">
            <v>43929</v>
          </cell>
          <cell r="I134">
            <v>12.8728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</v>
          </cell>
          <cell r="R134">
            <v>0</v>
          </cell>
          <cell r="S134">
            <v>-276</v>
          </cell>
          <cell r="T134">
            <v>35.32</v>
          </cell>
          <cell r="U134">
            <v>1245.33</v>
          </cell>
          <cell r="V134">
            <v>3.5258493771234425E-2</v>
          </cell>
          <cell r="W134">
            <v>6.9459976897535904E-4</v>
          </cell>
          <cell r="X134">
            <v>1.43417566488086E-4</v>
          </cell>
          <cell r="Y134">
            <v>0.20647511400651467</v>
          </cell>
          <cell r="Z134">
            <v>6.980281957829433E-4</v>
          </cell>
          <cell r="AA134">
            <v>4902548800</v>
          </cell>
          <cell r="AB134">
            <v>2992482800</v>
          </cell>
          <cell r="AC134">
            <v>1910066000</v>
          </cell>
          <cell r="AD134">
            <v>0</v>
          </cell>
          <cell r="AE134">
            <v>0</v>
          </cell>
          <cell r="AF134">
            <v>0</v>
          </cell>
          <cell r="AH134">
            <v>12.8728</v>
          </cell>
          <cell r="AI134">
            <v>0</v>
          </cell>
          <cell r="AJ134">
            <v>0</v>
          </cell>
          <cell r="AK134">
            <v>0</v>
          </cell>
          <cell r="AL134">
            <v>8839622865204</v>
          </cell>
          <cell r="AM134">
            <v>6140000000</v>
          </cell>
          <cell r="AN134">
            <v>1267757200</v>
          </cell>
          <cell r="AO134">
            <v>6170306000</v>
          </cell>
          <cell r="AP134">
            <v>1267757200</v>
          </cell>
          <cell r="AQ134">
            <v>0.27680288209606985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4580000000</v>
          </cell>
          <cell r="BM134">
            <v>1560000000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59349</v>
          </cell>
          <cell r="BY134">
            <v>135</v>
          </cell>
          <cell r="BZ134">
            <v>703800</v>
          </cell>
          <cell r="CA134">
            <v>364500</v>
          </cell>
          <cell r="CB134">
            <v>600000</v>
          </cell>
        </row>
        <row r="135">
          <cell r="A135" t="str">
            <v>2020_Q2_M4_W15_D5</v>
          </cell>
          <cell r="B135">
            <v>2020</v>
          </cell>
          <cell r="C135">
            <v>2</v>
          </cell>
          <cell r="D135">
            <v>4</v>
          </cell>
          <cell r="E135">
            <v>15</v>
          </cell>
          <cell r="F135">
            <v>15</v>
          </cell>
          <cell r="G135">
            <v>5</v>
          </cell>
          <cell r="H135">
            <v>43930</v>
          </cell>
          <cell r="I135">
            <v>11.0708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5</v>
          </cell>
          <cell r="R135">
            <v>0</v>
          </cell>
          <cell r="S135">
            <v>-274</v>
          </cell>
          <cell r="T135">
            <v>33.4</v>
          </cell>
          <cell r="U135">
            <v>1419.12</v>
          </cell>
          <cell r="V135">
            <v>4.2488622754491015E-2</v>
          </cell>
          <cell r="W135">
            <v>2.2260809007022238E-3</v>
          </cell>
          <cell r="X135">
            <v>7.4787901132612245E-4</v>
          </cell>
          <cell r="Y135">
            <v>0.33596218856655291</v>
          </cell>
          <cell r="Z135">
            <v>1.1150999170738195E-3</v>
          </cell>
          <cell r="AA135">
            <v>3866731900</v>
          </cell>
          <cell r="AB135">
            <v>3866731900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H135">
            <v>11.0708</v>
          </cell>
          <cell r="AI135">
            <v>0</v>
          </cell>
          <cell r="AJ135">
            <v>0</v>
          </cell>
          <cell r="AK135">
            <v>0</v>
          </cell>
          <cell r="AL135">
            <v>10529716144910</v>
          </cell>
          <cell r="AM135">
            <v>23440000000</v>
          </cell>
          <cell r="AN135">
            <v>7874953700</v>
          </cell>
          <cell r="AO135">
            <v>11741685600</v>
          </cell>
          <cell r="AP135">
            <v>7874953700</v>
          </cell>
          <cell r="AQ135">
            <v>0.36123640825688075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21800000000</v>
          </cell>
          <cell r="BM135">
            <v>1600000000</v>
          </cell>
          <cell r="BN135">
            <v>40000000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86205</v>
          </cell>
          <cell r="BY135">
            <v>378</v>
          </cell>
          <cell r="BZ135">
            <v>698700</v>
          </cell>
          <cell r="CA135">
            <v>1020600</v>
          </cell>
          <cell r="CB135">
            <v>1901795</v>
          </cell>
        </row>
        <row r="136">
          <cell r="A136" t="str">
            <v>2020_Q2_M4_W15_D6</v>
          </cell>
          <cell r="B136">
            <v>2020</v>
          </cell>
          <cell r="C136">
            <v>2</v>
          </cell>
          <cell r="D136">
            <v>4</v>
          </cell>
          <cell r="E136">
            <v>15</v>
          </cell>
          <cell r="F136">
            <v>16</v>
          </cell>
          <cell r="G136">
            <v>6</v>
          </cell>
          <cell r="H136">
            <v>43931</v>
          </cell>
          <cell r="I136">
            <v>9.9107000000000003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</v>
          </cell>
          <cell r="R136">
            <v>0</v>
          </cell>
          <cell r="S136">
            <v>-264</v>
          </cell>
          <cell r="T136">
            <v>30.14</v>
          </cell>
          <cell r="U136">
            <v>1072.1500000000001</v>
          </cell>
          <cell r="V136">
            <v>3.5572329130723293E-2</v>
          </cell>
          <cell r="W136">
            <v>8.7113796027566965E-4</v>
          </cell>
          <cell r="X136">
            <v>1.5188234202024613E-4</v>
          </cell>
          <cell r="Y136">
            <v>0.17434935560859188</v>
          </cell>
          <cell r="Z136">
            <v>1.5188234202024613E-4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H136">
            <v>9.9107000000000003</v>
          </cell>
          <cell r="AI136">
            <v>0</v>
          </cell>
          <cell r="AJ136">
            <v>0</v>
          </cell>
          <cell r="AK136">
            <v>0</v>
          </cell>
          <cell r="AL136">
            <v>9619601466280</v>
          </cell>
          <cell r="AM136">
            <v>8380000000</v>
          </cell>
          <cell r="AN136">
            <v>1461047600</v>
          </cell>
          <cell r="AO136">
            <v>1461047600</v>
          </cell>
          <cell r="AP136">
            <v>1461047600</v>
          </cell>
          <cell r="AQ136">
            <v>0.21871970059880239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6680000000</v>
          </cell>
          <cell r="BM136">
            <v>1660000000</v>
          </cell>
          <cell r="BN136">
            <v>40000000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35913</v>
          </cell>
          <cell r="BY136">
            <v>144</v>
          </cell>
          <cell r="BZ136">
            <v>2019600</v>
          </cell>
          <cell r="CA136">
            <v>388800</v>
          </cell>
        </row>
        <row r="137">
          <cell r="A137" t="str">
            <v>2020_Q2_M4_W16_D2</v>
          </cell>
          <cell r="B137">
            <v>2020</v>
          </cell>
          <cell r="C137">
            <v>2</v>
          </cell>
          <cell r="D137">
            <v>4</v>
          </cell>
          <cell r="E137">
            <v>16</v>
          </cell>
          <cell r="F137">
            <v>16</v>
          </cell>
          <cell r="G137">
            <v>2</v>
          </cell>
          <cell r="H137">
            <v>43934</v>
          </cell>
          <cell r="I137">
            <v>9.9429999999999996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</v>
          </cell>
          <cell r="R137">
            <v>0</v>
          </cell>
          <cell r="S137">
            <v>-247</v>
          </cell>
          <cell r="T137">
            <v>30.18</v>
          </cell>
          <cell r="U137">
            <v>1502.41</v>
          </cell>
          <cell r="V137">
            <v>4.9781643472498346E-2</v>
          </cell>
          <cell r="W137">
            <v>2.5349472455680386E-3</v>
          </cell>
          <cell r="X137">
            <v>2.5195583326111207E-4</v>
          </cell>
          <cell r="Y137">
            <v>9.939292965627497E-2</v>
          </cell>
          <cell r="Z137">
            <v>3.5481471186405312E-4</v>
          </cell>
          <cell r="AA137">
            <v>1015220000</v>
          </cell>
          <cell r="AB137">
            <v>0</v>
          </cell>
          <cell r="AC137">
            <v>1015220000</v>
          </cell>
          <cell r="AD137">
            <v>0</v>
          </cell>
          <cell r="AE137">
            <v>0</v>
          </cell>
          <cell r="AF137">
            <v>0</v>
          </cell>
          <cell r="AH137">
            <v>9.9429999999999996</v>
          </cell>
          <cell r="AI137">
            <v>0</v>
          </cell>
          <cell r="AJ137">
            <v>0</v>
          </cell>
          <cell r="AK137">
            <v>0</v>
          </cell>
          <cell r="AL137">
            <v>9870027884700</v>
          </cell>
          <cell r="AM137">
            <v>25020000000</v>
          </cell>
          <cell r="AN137">
            <v>2486811100</v>
          </cell>
          <cell r="AO137">
            <v>3502031100</v>
          </cell>
          <cell r="AP137">
            <v>2213111100</v>
          </cell>
          <cell r="AQ137">
            <v>9.5310555555555551E-2</v>
          </cell>
          <cell r="AR137">
            <v>273700000</v>
          </cell>
          <cell r="AS137">
            <v>0.15205555555555555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23220000000</v>
          </cell>
          <cell r="BM137">
            <v>1800000000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4671</v>
          </cell>
          <cell r="BY137">
            <v>37</v>
          </cell>
          <cell r="BZ137">
            <v>629850</v>
          </cell>
          <cell r="CA137">
            <v>99900</v>
          </cell>
          <cell r="CB137">
            <v>600000</v>
          </cell>
        </row>
        <row r="138">
          <cell r="A138" t="str">
            <v>2020_Q2_M4_W16_D3</v>
          </cell>
          <cell r="B138">
            <v>2020</v>
          </cell>
          <cell r="C138">
            <v>2</v>
          </cell>
          <cell r="D138">
            <v>4</v>
          </cell>
          <cell r="E138">
            <v>16</v>
          </cell>
          <cell r="F138">
            <v>16</v>
          </cell>
          <cell r="G138">
            <v>3</v>
          </cell>
          <cell r="H138">
            <v>43935</v>
          </cell>
          <cell r="I138">
            <v>6.4862000000000002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2</v>
          </cell>
          <cell r="R138">
            <v>0</v>
          </cell>
          <cell r="S138">
            <v>-176</v>
          </cell>
          <cell r="T138">
            <v>23.81</v>
          </cell>
          <cell r="U138">
            <v>1592.05</v>
          </cell>
          <cell r="V138">
            <v>6.6864762704745909E-2</v>
          </cell>
          <cell r="W138">
            <v>3.6414182579317541E-3</v>
          </cell>
          <cell r="X138">
            <v>5.3964989409350204E-4</v>
          </cell>
          <cell r="Y138">
            <v>0.14819772293886707</v>
          </cell>
          <cell r="Z138">
            <v>7.6340274119483624E-4</v>
          </cell>
          <cell r="AA138">
            <v>2191186500</v>
          </cell>
          <cell r="AB138">
            <v>2191186500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H138">
            <v>6.4862000000000002</v>
          </cell>
          <cell r="AI138">
            <v>0</v>
          </cell>
          <cell r="AJ138">
            <v>0</v>
          </cell>
          <cell r="AK138">
            <v>0</v>
          </cell>
          <cell r="AL138">
            <v>9792887681146</v>
          </cell>
          <cell r="AM138">
            <v>35660000000</v>
          </cell>
          <cell r="AN138">
            <v>5284730800</v>
          </cell>
          <cell r="AO138">
            <v>7475917300</v>
          </cell>
          <cell r="AP138">
            <v>4904518800</v>
          </cell>
          <cell r="AQ138">
            <v>0.14408104582843714</v>
          </cell>
          <cell r="AR138">
            <v>380212000</v>
          </cell>
          <cell r="AS138">
            <v>0.23469876543209878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34040000000</v>
          </cell>
          <cell r="BM138">
            <v>1620000000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131628</v>
          </cell>
          <cell r="BY138">
            <v>75</v>
          </cell>
          <cell r="BZ138">
            <v>448800</v>
          </cell>
          <cell r="CA138">
            <v>202500</v>
          </cell>
        </row>
        <row r="139">
          <cell r="A139" t="str">
            <v>2020_Q2_M4_W16_D4</v>
          </cell>
          <cell r="B139">
            <v>2020</v>
          </cell>
          <cell r="C139">
            <v>2</v>
          </cell>
          <cell r="D139">
            <v>4</v>
          </cell>
          <cell r="E139">
            <v>16</v>
          </cell>
          <cell r="F139">
            <v>16</v>
          </cell>
          <cell r="G139">
            <v>4</v>
          </cell>
          <cell r="H139">
            <v>43936</v>
          </cell>
          <cell r="I139">
            <v>6.6513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2</v>
          </cell>
          <cell r="R139">
            <v>0</v>
          </cell>
          <cell r="S139">
            <v>-175</v>
          </cell>
          <cell r="T139">
            <v>23</v>
          </cell>
          <cell r="U139">
            <v>1636.11</v>
          </cell>
          <cell r="V139">
            <v>7.1135217391304337E-2</v>
          </cell>
          <cell r="W139">
            <v>9.8510993418044293E-4</v>
          </cell>
          <cell r="X139">
            <v>1.961051956070732E-4</v>
          </cell>
          <cell r="Y139">
            <v>0.19906935135135137</v>
          </cell>
          <cell r="Z139">
            <v>1.961051956070732E-4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H139">
            <v>6.6513</v>
          </cell>
          <cell r="AI139">
            <v>0</v>
          </cell>
          <cell r="AJ139">
            <v>0</v>
          </cell>
          <cell r="AK139">
            <v>0</v>
          </cell>
          <cell r="AL139">
            <v>11267777955396</v>
          </cell>
          <cell r="AM139">
            <v>11100000000</v>
          </cell>
          <cell r="AN139">
            <v>2209669800</v>
          </cell>
          <cell r="AO139">
            <v>2209669800</v>
          </cell>
          <cell r="AP139">
            <v>2209669800</v>
          </cell>
          <cell r="AQ139">
            <v>0.22921885892116184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9640000000</v>
          </cell>
          <cell r="BM139">
            <v>1420000000</v>
          </cell>
          <cell r="BN139">
            <v>40000000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25080</v>
          </cell>
          <cell r="BY139">
            <v>29</v>
          </cell>
          <cell r="BZ139">
            <v>446250</v>
          </cell>
          <cell r="CA139">
            <v>78300</v>
          </cell>
        </row>
        <row r="140">
          <cell r="A140" t="str">
            <v>2020_Q2_M4_W16_D5</v>
          </cell>
          <cell r="B140">
            <v>2020</v>
          </cell>
          <cell r="C140">
            <v>2</v>
          </cell>
          <cell r="D140">
            <v>4</v>
          </cell>
          <cell r="E140">
            <v>16</v>
          </cell>
          <cell r="F140">
            <v>16</v>
          </cell>
          <cell r="G140">
            <v>5</v>
          </cell>
          <cell r="H140">
            <v>43937</v>
          </cell>
          <cell r="I140">
            <v>5.5162000000000004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2</v>
          </cell>
          <cell r="R140">
            <v>0</v>
          </cell>
          <cell r="S140">
            <v>-157</v>
          </cell>
          <cell r="T140">
            <v>21.64</v>
          </cell>
          <cell r="U140">
            <v>1430.45</v>
          </cell>
          <cell r="V140">
            <v>6.6102125693160818E-2</v>
          </cell>
          <cell r="W140">
            <v>8.5007391258464502E-4</v>
          </cell>
          <cell r="X140">
            <v>2.1690550771645637E-4</v>
          </cell>
          <cell r="Y140">
            <v>0.25516076250000003</v>
          </cell>
          <cell r="Z140">
            <v>2.1690550771645637E-4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H140">
            <v>5.5162000000000004</v>
          </cell>
          <cell r="AI140">
            <v>0</v>
          </cell>
          <cell r="AJ140">
            <v>0</v>
          </cell>
          <cell r="AK140">
            <v>0</v>
          </cell>
          <cell r="AL140">
            <v>9410946367800</v>
          </cell>
          <cell r="AM140">
            <v>8000000000</v>
          </cell>
          <cell r="AN140">
            <v>2041286100</v>
          </cell>
          <cell r="AO140">
            <v>2041286100</v>
          </cell>
          <cell r="AP140">
            <v>1836086100</v>
          </cell>
          <cell r="AQ140">
            <v>0.26229801428571431</v>
          </cell>
          <cell r="AR140">
            <v>205200000</v>
          </cell>
          <cell r="AS140">
            <v>0.20519999999999999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7000000000</v>
          </cell>
          <cell r="BM140">
            <v>1000000000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37446</v>
          </cell>
          <cell r="BY140">
            <v>22</v>
          </cell>
          <cell r="BZ140">
            <v>400350</v>
          </cell>
          <cell r="CA140">
            <v>59400</v>
          </cell>
        </row>
        <row r="141">
          <cell r="A141" t="str">
            <v>2020_Q2_M4_W16_D6</v>
          </cell>
          <cell r="B141">
            <v>2020</v>
          </cell>
          <cell r="C141">
            <v>2</v>
          </cell>
          <cell r="D141">
            <v>4</v>
          </cell>
          <cell r="E141">
            <v>16</v>
          </cell>
          <cell r="F141">
            <v>17</v>
          </cell>
          <cell r="G141">
            <v>6</v>
          </cell>
          <cell r="H141">
            <v>43938</v>
          </cell>
          <cell r="I141">
            <v>5.1417000000000002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6</v>
          </cell>
          <cell r="R141">
            <v>0</v>
          </cell>
          <cell r="S141">
            <v>-201</v>
          </cell>
          <cell r="T141">
            <v>27.83</v>
          </cell>
          <cell r="U141">
            <v>1436.91</v>
          </cell>
          <cell r="V141">
            <v>5.1631692418253688E-2</v>
          </cell>
          <cell r="W141">
            <v>1.3570663920405108E-2</v>
          </cell>
          <cell r="X141">
            <v>4.6847217310415525E-4</v>
          </cell>
          <cell r="Y141">
            <v>3.4520947232342225E-2</v>
          </cell>
          <cell r="Z141">
            <v>8.8467477069125138E-4</v>
          </cell>
          <cell r="AA141">
            <v>5219299400</v>
          </cell>
          <cell r="AB141">
            <v>5219299400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H141">
            <v>5.1417000000000002</v>
          </cell>
          <cell r="AI141">
            <v>0</v>
          </cell>
          <cell r="AJ141">
            <v>0</v>
          </cell>
          <cell r="AK141">
            <v>0</v>
          </cell>
          <cell r="AL141">
            <v>12540285501000</v>
          </cell>
          <cell r="AM141">
            <v>170180000000</v>
          </cell>
          <cell r="AN141">
            <v>5874774800</v>
          </cell>
          <cell r="AO141">
            <v>11094074200</v>
          </cell>
          <cell r="AP141">
            <v>5874774800</v>
          </cell>
          <cell r="AQ141">
            <v>3.4931471042930193E-2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168180000000</v>
          </cell>
          <cell r="BM141">
            <v>2000000000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84231</v>
          </cell>
          <cell r="BY141">
            <v>164</v>
          </cell>
          <cell r="BZ141">
            <v>1537650</v>
          </cell>
          <cell r="CA141">
            <v>442800</v>
          </cell>
        </row>
        <row r="142">
          <cell r="A142" t="str">
            <v>2020_Q2_M4_W17_D2</v>
          </cell>
          <cell r="B142">
            <v>2020</v>
          </cell>
          <cell r="C142">
            <v>2</v>
          </cell>
          <cell r="D142">
            <v>4</v>
          </cell>
          <cell r="E142">
            <v>17</v>
          </cell>
          <cell r="F142">
            <v>17</v>
          </cell>
          <cell r="G142">
            <v>2</v>
          </cell>
          <cell r="H142">
            <v>43941</v>
          </cell>
          <cell r="I142">
            <v>7.7652000000000001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2</v>
          </cell>
          <cell r="R142">
            <v>0</v>
          </cell>
          <cell r="S142">
            <v>-177</v>
          </cell>
          <cell r="T142">
            <v>26.14</v>
          </cell>
          <cell r="U142">
            <v>1562.93</v>
          </cell>
          <cell r="V142">
            <v>5.9790742157612854E-2</v>
          </cell>
          <cell r="W142">
            <v>1.0503445360926847E-3</v>
          </cell>
          <cell r="X142">
            <v>3.111160563289529E-4</v>
          </cell>
          <cell r="Y142">
            <v>0.2962038127853881</v>
          </cell>
          <cell r="Z142">
            <v>3.111160563289529E-4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H142">
            <v>7.7652000000000001</v>
          </cell>
          <cell r="AI142">
            <v>0</v>
          </cell>
          <cell r="AJ142">
            <v>0</v>
          </cell>
          <cell r="AK142">
            <v>0</v>
          </cell>
          <cell r="AL142">
            <v>12510180753528</v>
          </cell>
          <cell r="AM142">
            <v>13140000000</v>
          </cell>
          <cell r="AN142">
            <v>3892118100</v>
          </cell>
          <cell r="AO142">
            <v>3892118100</v>
          </cell>
          <cell r="AP142">
            <v>3284176100</v>
          </cell>
          <cell r="AQ142">
            <v>0.29533957733812949</v>
          </cell>
          <cell r="AR142">
            <v>607942000</v>
          </cell>
          <cell r="AS142">
            <v>0.30096138613861384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11120000000</v>
          </cell>
          <cell r="BM142">
            <v>2020000000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53571</v>
          </cell>
          <cell r="BY142">
            <v>122</v>
          </cell>
          <cell r="BZ142">
            <v>456450</v>
          </cell>
          <cell r="CA142">
            <v>329400</v>
          </cell>
        </row>
        <row r="143">
          <cell r="A143" t="str">
            <v>2020_Q2_M4_W17_D3</v>
          </cell>
          <cell r="B143">
            <v>2020</v>
          </cell>
          <cell r="C143">
            <v>2</v>
          </cell>
          <cell r="D143">
            <v>4</v>
          </cell>
          <cell r="E143">
            <v>17</v>
          </cell>
          <cell r="F143">
            <v>17</v>
          </cell>
          <cell r="G143">
            <v>3</v>
          </cell>
          <cell r="H143">
            <v>43942</v>
          </cell>
          <cell r="I143">
            <v>7.4188999999999998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2</v>
          </cell>
          <cell r="R143">
            <v>0</v>
          </cell>
          <cell r="S143">
            <v>-171</v>
          </cell>
          <cell r="T143">
            <v>27.19</v>
          </cell>
          <cell r="U143">
            <v>1719.53</v>
          </cell>
          <cell r="V143">
            <v>6.324126517101876E-2</v>
          </cell>
          <cell r="W143">
            <v>7.7622401374759908E-3</v>
          </cell>
          <cell r="X143">
            <v>3.3266184220897052E-4</v>
          </cell>
          <cell r="Y143">
            <v>4.2856422413793102E-2</v>
          </cell>
          <cell r="Z143">
            <v>3.3266184220897052E-4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H143">
            <v>7.4188999999999998</v>
          </cell>
          <cell r="AI143">
            <v>0</v>
          </cell>
          <cell r="AJ143">
            <v>0</v>
          </cell>
          <cell r="AK143">
            <v>0</v>
          </cell>
          <cell r="AL143">
            <v>14346373988400</v>
          </cell>
          <cell r="AM143">
            <v>111360000000</v>
          </cell>
          <cell r="AN143">
            <v>4772491200</v>
          </cell>
          <cell r="AO143">
            <v>4772491200</v>
          </cell>
          <cell r="AP143">
            <v>4772491200</v>
          </cell>
          <cell r="AQ143">
            <v>4.3449482884195194E-2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109840000000</v>
          </cell>
          <cell r="BM143">
            <v>1520000000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33885</v>
          </cell>
          <cell r="BY143">
            <v>76</v>
          </cell>
          <cell r="BZ143">
            <v>436050</v>
          </cell>
          <cell r="CA143">
            <v>205200</v>
          </cell>
        </row>
        <row r="144">
          <cell r="A144" t="str">
            <v>2020_Q2_M4_W17_D4</v>
          </cell>
          <cell r="B144">
            <v>2020</v>
          </cell>
          <cell r="C144">
            <v>2</v>
          </cell>
          <cell r="D144">
            <v>4</v>
          </cell>
          <cell r="E144">
            <v>17</v>
          </cell>
          <cell r="F144">
            <v>17</v>
          </cell>
          <cell r="G144">
            <v>4</v>
          </cell>
          <cell r="H144">
            <v>43943</v>
          </cell>
          <cell r="I144">
            <v>4.0574000000000003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2</v>
          </cell>
          <cell r="R144">
            <v>0</v>
          </cell>
          <cell r="S144">
            <v>-124</v>
          </cell>
          <cell r="T144">
            <v>23.26</v>
          </cell>
          <cell r="U144">
            <v>1986.1</v>
          </cell>
          <cell r="V144">
            <v>8.5386930352536541E-2</v>
          </cell>
          <cell r="W144">
            <v>8.9300102060885164E-3</v>
          </cell>
          <cell r="X144">
            <v>5.1342428764886063E-4</v>
          </cell>
          <cell r="Y144">
            <v>5.7494255415162447E-2</v>
          </cell>
          <cell r="Z144">
            <v>6.488632862143497E-4</v>
          </cell>
          <cell r="AA144">
            <v>1344378400</v>
          </cell>
          <cell r="AB144">
            <v>155886400</v>
          </cell>
          <cell r="AC144">
            <v>1188492000</v>
          </cell>
          <cell r="AD144">
            <v>0</v>
          </cell>
          <cell r="AE144">
            <v>0</v>
          </cell>
          <cell r="AF144">
            <v>0</v>
          </cell>
          <cell r="AH144">
            <v>4.0574000000000003</v>
          </cell>
          <cell r="AI144">
            <v>0</v>
          </cell>
          <cell r="AJ144">
            <v>0</v>
          </cell>
          <cell r="AK144">
            <v>0</v>
          </cell>
          <cell r="AL144">
            <v>9926080480800</v>
          </cell>
          <cell r="AM144">
            <v>88640000000</v>
          </cell>
          <cell r="AN144">
            <v>5096290800</v>
          </cell>
          <cell r="AO144">
            <v>6440669200</v>
          </cell>
          <cell r="AP144">
            <v>5096290800</v>
          </cell>
          <cell r="AQ144">
            <v>5.8336662087912085E-2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87360000000</v>
          </cell>
          <cell r="BM144">
            <v>1280000000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116025</v>
          </cell>
          <cell r="BY144">
            <v>79</v>
          </cell>
          <cell r="BZ144">
            <v>316200</v>
          </cell>
          <cell r="CA144">
            <v>213300</v>
          </cell>
          <cell r="CB144">
            <v>700000</v>
          </cell>
        </row>
        <row r="145">
          <cell r="A145" t="str">
            <v>2020_Q2_M4_W17_D5</v>
          </cell>
          <cell r="B145">
            <v>2020</v>
          </cell>
          <cell r="C145">
            <v>2</v>
          </cell>
          <cell r="D145">
            <v>4</v>
          </cell>
          <cell r="E145">
            <v>17</v>
          </cell>
          <cell r="F145">
            <v>17</v>
          </cell>
          <cell r="G145">
            <v>5</v>
          </cell>
          <cell r="H145">
            <v>43944</v>
          </cell>
          <cell r="I145">
            <v>12.234500000000001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</v>
          </cell>
          <cell r="R145">
            <v>0</v>
          </cell>
          <cell r="S145">
            <v>-164</v>
          </cell>
          <cell r="T145">
            <v>33.06</v>
          </cell>
          <cell r="U145">
            <v>2142.0700000000002</v>
          </cell>
          <cell r="V145">
            <v>6.4793405928614642E-2</v>
          </cell>
          <cell r="W145">
            <v>1.5558406197566481E-2</v>
          </cell>
          <cell r="X145">
            <v>4.7451958750832158E-3</v>
          </cell>
          <cell r="Y145">
            <v>0.30499241470025512</v>
          </cell>
          <cell r="Z145">
            <v>4.7451958750832158E-3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H145">
            <v>12.234500000000001</v>
          </cell>
          <cell r="AI145">
            <v>0</v>
          </cell>
          <cell r="AJ145">
            <v>0</v>
          </cell>
          <cell r="AK145">
            <v>0</v>
          </cell>
          <cell r="AL145">
            <v>8062522497942</v>
          </cell>
          <cell r="AM145">
            <v>125440000000</v>
          </cell>
          <cell r="AN145">
            <v>38258248500</v>
          </cell>
          <cell r="AO145">
            <v>38258248500</v>
          </cell>
          <cell r="AP145">
            <v>38258248500</v>
          </cell>
          <cell r="AQ145">
            <v>0.30774009411196912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124320000000</v>
          </cell>
          <cell r="BM145">
            <v>1100000000</v>
          </cell>
          <cell r="BN145">
            <v>20000000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56640</v>
          </cell>
          <cell r="BY145">
            <v>116</v>
          </cell>
          <cell r="BZ145">
            <v>418200</v>
          </cell>
          <cell r="CA145">
            <v>313200</v>
          </cell>
        </row>
        <row r="146">
          <cell r="A146" t="str">
            <v>2020_Q2_M4_W17_D6</v>
          </cell>
          <cell r="B146">
            <v>2020</v>
          </cell>
          <cell r="C146">
            <v>2</v>
          </cell>
          <cell r="D146">
            <v>4</v>
          </cell>
          <cell r="E146">
            <v>17</v>
          </cell>
          <cell r="F146">
            <v>18</v>
          </cell>
          <cell r="G146">
            <v>6</v>
          </cell>
          <cell r="H146">
            <v>43945</v>
          </cell>
          <cell r="I146">
            <v>9.3064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5</v>
          </cell>
          <cell r="R146">
            <v>0</v>
          </cell>
          <cell r="S146">
            <v>-157</v>
          </cell>
          <cell r="T146">
            <v>22.54</v>
          </cell>
          <cell r="U146">
            <v>2070.0300000000002</v>
          </cell>
          <cell r="V146">
            <v>9.1838065661047033E-2</v>
          </cell>
          <cell r="W146">
            <v>5.1081166320319912E-3</v>
          </cell>
          <cell r="X146">
            <v>1.3073592435377372E-3</v>
          </cell>
          <cell r="Y146">
            <v>0.25593762588339219</v>
          </cell>
          <cell r="Z146">
            <v>1.5021585460732001E-3</v>
          </cell>
          <cell r="AA146">
            <v>1726764100</v>
          </cell>
          <cell r="AB146">
            <v>1726764100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H146">
            <v>9.3064</v>
          </cell>
          <cell r="AI146">
            <v>0</v>
          </cell>
          <cell r="AJ146">
            <v>0</v>
          </cell>
          <cell r="AK146">
            <v>0</v>
          </cell>
          <cell r="AL146">
            <v>8864323832400</v>
          </cell>
          <cell r="AM146">
            <v>45280000000</v>
          </cell>
          <cell r="AN146">
            <v>11588855700</v>
          </cell>
          <cell r="AO146">
            <v>13315619800</v>
          </cell>
          <cell r="AP146">
            <v>11509782700</v>
          </cell>
          <cell r="AQ146">
            <v>0.27248538589015153</v>
          </cell>
          <cell r="AR146">
            <v>79073000</v>
          </cell>
          <cell r="AS146">
            <v>2.6183112582781456E-2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42240000000</v>
          </cell>
          <cell r="BM146">
            <v>3020000000</v>
          </cell>
          <cell r="BN146">
            <v>20000000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67644</v>
          </cell>
          <cell r="BY146">
            <v>43</v>
          </cell>
          <cell r="BZ146">
            <v>1201050</v>
          </cell>
          <cell r="CA146">
            <v>116100</v>
          </cell>
        </row>
        <row r="147">
          <cell r="A147" t="str">
            <v>2020_Q2_M4_W18_D2</v>
          </cell>
          <cell r="B147">
            <v>2020</v>
          </cell>
          <cell r="C147">
            <v>2</v>
          </cell>
          <cell r="D147">
            <v>4</v>
          </cell>
          <cell r="E147">
            <v>18</v>
          </cell>
          <cell r="F147">
            <v>18</v>
          </cell>
          <cell r="G147">
            <v>2</v>
          </cell>
          <cell r="H147">
            <v>43948</v>
          </cell>
          <cell r="I147">
            <v>8.9687999999999999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5</v>
          </cell>
          <cell r="R147">
            <v>0</v>
          </cell>
          <cell r="S147">
            <v>-159</v>
          </cell>
          <cell r="T147">
            <v>32.25</v>
          </cell>
          <cell r="U147">
            <v>2219.5</v>
          </cell>
          <cell r="V147">
            <v>6.8821705426356586E-2</v>
          </cell>
          <cell r="W147">
            <v>6.2965361196011982E-4</v>
          </cell>
          <cell r="X147">
            <v>7.2243204099944769E-5</v>
          </cell>
          <cell r="Y147">
            <v>0.1147348363095238</v>
          </cell>
          <cell r="Z147">
            <v>1.5484852961537032E-4</v>
          </cell>
          <cell r="AA147">
            <v>881608200</v>
          </cell>
          <cell r="AB147">
            <v>881608200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H147">
            <v>8.9687999999999999</v>
          </cell>
          <cell r="AI147">
            <v>0</v>
          </cell>
          <cell r="AJ147">
            <v>0</v>
          </cell>
          <cell r="AK147">
            <v>0</v>
          </cell>
          <cell r="AL147">
            <v>10672534664068</v>
          </cell>
          <cell r="AM147">
            <v>6720000000</v>
          </cell>
          <cell r="AN147">
            <v>771018100</v>
          </cell>
          <cell r="AO147">
            <v>1652626300</v>
          </cell>
          <cell r="AP147">
            <v>771018100</v>
          </cell>
          <cell r="AQ147">
            <v>0.15735063265306123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4900000000</v>
          </cell>
          <cell r="BM147">
            <v>1820000000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22623</v>
          </cell>
          <cell r="BY147">
            <v>58</v>
          </cell>
          <cell r="BZ147">
            <v>410550</v>
          </cell>
          <cell r="CA147">
            <v>156600</v>
          </cell>
        </row>
        <row r="148">
          <cell r="A148" t="str">
            <v>2020_Q2_M4_W18_D3</v>
          </cell>
          <cell r="B148">
            <v>2020</v>
          </cell>
          <cell r="C148">
            <v>2</v>
          </cell>
          <cell r="D148">
            <v>4</v>
          </cell>
          <cell r="E148">
            <v>18</v>
          </cell>
          <cell r="F148">
            <v>18</v>
          </cell>
          <cell r="G148">
            <v>3</v>
          </cell>
          <cell r="H148">
            <v>43949</v>
          </cell>
          <cell r="I148">
            <v>16.3873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7</v>
          </cell>
          <cell r="R148">
            <v>0</v>
          </cell>
          <cell r="S148">
            <v>-333</v>
          </cell>
          <cell r="T148">
            <v>33.739999999999995</v>
          </cell>
          <cell r="U148">
            <v>1948.12</v>
          </cell>
          <cell r="V148">
            <v>5.7739181979845892E-2</v>
          </cell>
          <cell r="W148">
            <v>3.9067490497595673E-3</v>
          </cell>
          <cell r="X148">
            <v>3.2546425282455934E-3</v>
          </cell>
          <cell r="Y148">
            <v>0.83308205538461544</v>
          </cell>
          <cell r="Z148">
            <v>4.7920820223719147E-3</v>
          </cell>
          <cell r="AA148">
            <v>12789862600</v>
          </cell>
          <cell r="AB148">
            <v>11333332100</v>
          </cell>
          <cell r="AC148">
            <v>1456530500</v>
          </cell>
          <cell r="AD148">
            <v>0</v>
          </cell>
          <cell r="AE148">
            <v>0</v>
          </cell>
          <cell r="AF148">
            <v>0</v>
          </cell>
          <cell r="AH148">
            <v>16.3873</v>
          </cell>
          <cell r="AI148">
            <v>0</v>
          </cell>
          <cell r="AJ148">
            <v>0</v>
          </cell>
          <cell r="AK148">
            <v>0</v>
          </cell>
          <cell r="AL148">
            <v>8318937199716</v>
          </cell>
          <cell r="AM148">
            <v>32500000000</v>
          </cell>
          <cell r="AN148">
            <v>27075166800</v>
          </cell>
          <cell r="AO148">
            <v>39865029400</v>
          </cell>
          <cell r="AP148">
            <v>27075166800</v>
          </cell>
          <cell r="AQ148">
            <v>0.8871286631716907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30520000000</v>
          </cell>
          <cell r="BM148">
            <v>1980000000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119040</v>
          </cell>
          <cell r="BY148">
            <v>198</v>
          </cell>
          <cell r="BZ148">
            <v>869550</v>
          </cell>
          <cell r="CA148">
            <v>534600</v>
          </cell>
        </row>
        <row r="149">
          <cell r="A149" t="str">
            <v>2020_Q2_M4_W18_D4</v>
          </cell>
          <cell r="B149">
            <v>2020</v>
          </cell>
          <cell r="C149">
            <v>2</v>
          </cell>
          <cell r="D149">
            <v>4</v>
          </cell>
          <cell r="E149">
            <v>18</v>
          </cell>
          <cell r="F149">
            <v>18</v>
          </cell>
          <cell r="G149">
            <v>4</v>
          </cell>
          <cell r="H149">
            <v>43950</v>
          </cell>
          <cell r="I149">
            <v>16.1233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8</v>
          </cell>
          <cell r="R149">
            <v>0</v>
          </cell>
          <cell r="S149">
            <v>-362</v>
          </cell>
          <cell r="T149">
            <v>35.28</v>
          </cell>
          <cell r="U149">
            <v>1520.43</v>
          </cell>
          <cell r="V149">
            <v>4.3096088435374151E-2</v>
          </cell>
          <cell r="W149">
            <v>4.2760160762993649E-4</v>
          </cell>
          <cell r="X149">
            <v>9.7975187297664909E-5</v>
          </cell>
          <cell r="Y149">
            <v>0.2291272660098522</v>
          </cell>
          <cell r="Z149">
            <v>2.8214328396035295E-4</v>
          </cell>
          <cell r="AA149">
            <v>1748642800</v>
          </cell>
          <cell r="AB149">
            <v>1748642800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H149">
            <v>16.1233</v>
          </cell>
          <cell r="AI149">
            <v>0</v>
          </cell>
          <cell r="AJ149">
            <v>0</v>
          </cell>
          <cell r="AK149">
            <v>0</v>
          </cell>
          <cell r="AL149">
            <v>9494819307400</v>
          </cell>
          <cell r="AM149">
            <v>4060000000</v>
          </cell>
          <cell r="AN149">
            <v>930256700</v>
          </cell>
          <cell r="AO149">
            <v>2678899500</v>
          </cell>
          <cell r="AP149">
            <v>928156700</v>
          </cell>
          <cell r="AQ149">
            <v>0.27139084795321639</v>
          </cell>
          <cell r="AR149">
            <v>2100000</v>
          </cell>
          <cell r="AS149">
            <v>3.2812499999999999E-3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3420000000</v>
          </cell>
          <cell r="BM149">
            <v>640000000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15603</v>
          </cell>
          <cell r="BY149">
            <v>43</v>
          </cell>
          <cell r="BZ149">
            <v>1846200</v>
          </cell>
          <cell r="CA149">
            <v>116100</v>
          </cell>
          <cell r="CB149">
            <v>1600000</v>
          </cell>
        </row>
        <row r="150">
          <cell r="A150" t="str">
            <v>2020_Q2_M5_W19_D2</v>
          </cell>
          <cell r="B150">
            <v>2020</v>
          </cell>
          <cell r="C150">
            <v>2</v>
          </cell>
          <cell r="D150">
            <v>5</v>
          </cell>
          <cell r="E150">
            <v>19</v>
          </cell>
          <cell r="F150">
            <v>19</v>
          </cell>
          <cell r="G150">
            <v>2</v>
          </cell>
          <cell r="H150">
            <v>43955</v>
          </cell>
          <cell r="I150">
            <v>15.7179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10</v>
          </cell>
          <cell r="R150">
            <v>0</v>
          </cell>
          <cell r="S150">
            <v>-352</v>
          </cell>
          <cell r="T150">
            <v>42.8</v>
          </cell>
          <cell r="U150">
            <v>1849.68</v>
          </cell>
          <cell r="V150">
            <v>4.3216822429906543E-2</v>
          </cell>
          <cell r="W150">
            <v>2.9623471432300687E-4</v>
          </cell>
          <cell r="X150">
            <v>5.2931594575394831E-5</v>
          </cell>
          <cell r="Y150">
            <v>0.17868126865671644</v>
          </cell>
          <cell r="Z150">
            <v>5.2931594575394831E-5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H150">
            <v>15.7179</v>
          </cell>
          <cell r="AI150">
            <v>0</v>
          </cell>
          <cell r="AJ150">
            <v>0</v>
          </cell>
          <cell r="AK150">
            <v>0</v>
          </cell>
          <cell r="AL150">
            <v>9046880296000</v>
          </cell>
          <cell r="AM150">
            <v>2680000000</v>
          </cell>
          <cell r="AN150">
            <v>478865800</v>
          </cell>
          <cell r="AO150">
            <v>478865800</v>
          </cell>
          <cell r="AP150">
            <v>478865800</v>
          </cell>
          <cell r="AQ150">
            <v>0.37411390625000002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1280000000</v>
          </cell>
          <cell r="BM150">
            <v>1400000000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12162</v>
          </cell>
          <cell r="BY150">
            <v>12</v>
          </cell>
          <cell r="BZ150">
            <v>3666900</v>
          </cell>
          <cell r="CA150">
            <v>32400</v>
          </cell>
          <cell r="CB150">
            <v>700000</v>
          </cell>
        </row>
        <row r="151">
          <cell r="A151" t="str">
            <v>2020_Q2_M5_W19_D3</v>
          </cell>
          <cell r="B151">
            <v>2020</v>
          </cell>
          <cell r="C151">
            <v>2</v>
          </cell>
          <cell r="D151">
            <v>5</v>
          </cell>
          <cell r="E151">
            <v>19</v>
          </cell>
          <cell r="F151">
            <v>19</v>
          </cell>
          <cell r="G151">
            <v>3</v>
          </cell>
          <cell r="H151">
            <v>43956</v>
          </cell>
          <cell r="I151">
            <v>15.7652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12</v>
          </cell>
          <cell r="R151">
            <v>0</v>
          </cell>
          <cell r="S151">
            <v>-383</v>
          </cell>
          <cell r="T151">
            <v>43.13</v>
          </cell>
          <cell r="U151">
            <v>1427.86</v>
          </cell>
          <cell r="V151">
            <v>3.3105958729422673E-2</v>
          </cell>
          <cell r="W151">
            <v>6.992061328844586E-4</v>
          </cell>
          <cell r="X151">
            <v>2.0156110777019276E-4</v>
          </cell>
          <cell r="Y151">
            <v>0.28827136704119849</v>
          </cell>
          <cell r="Z151">
            <v>4.2783870715042572E-4</v>
          </cell>
          <cell r="AA151">
            <v>1728134700</v>
          </cell>
          <cell r="AB151">
            <v>1728134700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H151">
            <v>15.7652</v>
          </cell>
          <cell r="AI151">
            <v>0</v>
          </cell>
          <cell r="AJ151">
            <v>0</v>
          </cell>
          <cell r="AK151">
            <v>0</v>
          </cell>
          <cell r="AL151">
            <v>7637232782800</v>
          </cell>
          <cell r="AM151">
            <v>5340000000</v>
          </cell>
          <cell r="AN151">
            <v>1539369100</v>
          </cell>
          <cell r="AO151">
            <v>3267503800</v>
          </cell>
          <cell r="AP151">
            <v>1539369100</v>
          </cell>
          <cell r="AQ151">
            <v>0.39269619897959185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3920000000</v>
          </cell>
          <cell r="BM151">
            <v>1060000000</v>
          </cell>
          <cell r="BN151">
            <v>360000000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18804</v>
          </cell>
          <cell r="BY151">
            <v>45</v>
          </cell>
          <cell r="BZ151">
            <v>976650</v>
          </cell>
          <cell r="CA151">
            <v>121500</v>
          </cell>
        </row>
        <row r="152">
          <cell r="A152" t="str">
            <v>2020_Q2_M5_W19_D4</v>
          </cell>
          <cell r="B152">
            <v>2020</v>
          </cell>
          <cell r="C152">
            <v>2</v>
          </cell>
          <cell r="D152">
            <v>5</v>
          </cell>
          <cell r="E152">
            <v>19</v>
          </cell>
          <cell r="F152">
            <v>19</v>
          </cell>
          <cell r="G152">
            <v>4</v>
          </cell>
          <cell r="H152">
            <v>43957</v>
          </cell>
          <cell r="I152">
            <v>15.6601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7</v>
          </cell>
          <cell r="R152">
            <v>0</v>
          </cell>
          <cell r="S152">
            <v>-403</v>
          </cell>
          <cell r="T152">
            <v>40.86</v>
          </cell>
          <cell r="U152">
            <v>1339.47</v>
          </cell>
          <cell r="V152">
            <v>3.2781938325991189E-2</v>
          </cell>
          <cell r="W152">
            <v>2.5921232198188325E-4</v>
          </cell>
          <cell r="X152">
            <v>3.3037486346360356E-5</v>
          </cell>
          <cell r="Y152">
            <v>0.12745337912087912</v>
          </cell>
          <cell r="Z152">
            <v>5.0284455204791033E-4</v>
          </cell>
          <cell r="AA152">
            <v>6597285600</v>
          </cell>
          <cell r="AB152">
            <v>6597285600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H152">
            <v>15.6601</v>
          </cell>
          <cell r="AI152">
            <v>0</v>
          </cell>
          <cell r="AJ152">
            <v>0</v>
          </cell>
          <cell r="AK152">
            <v>0</v>
          </cell>
          <cell r="AL152">
            <v>14042542315000</v>
          </cell>
          <cell r="AM152">
            <v>3640000000</v>
          </cell>
          <cell r="AN152">
            <v>463930300</v>
          </cell>
          <cell r="AO152">
            <v>7061215900</v>
          </cell>
          <cell r="AP152">
            <v>463930300</v>
          </cell>
          <cell r="AQ152">
            <v>0.29739121794871792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1560000000</v>
          </cell>
          <cell r="BM152">
            <v>1760000000</v>
          </cell>
          <cell r="BN152">
            <v>320000000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46026</v>
          </cell>
          <cell r="BY152">
            <v>128</v>
          </cell>
          <cell r="BZ152">
            <v>1042950</v>
          </cell>
          <cell r="CA152">
            <v>345600</v>
          </cell>
          <cell r="CB152">
            <v>3782330</v>
          </cell>
        </row>
        <row r="153">
          <cell r="A153" t="str">
            <v>2020_Q2_M5_W19_D5</v>
          </cell>
          <cell r="B153">
            <v>2020</v>
          </cell>
          <cell r="C153">
            <v>2</v>
          </cell>
          <cell r="D153">
            <v>5</v>
          </cell>
          <cell r="E153">
            <v>19</v>
          </cell>
          <cell r="F153">
            <v>19</v>
          </cell>
          <cell r="G153">
            <v>5</v>
          </cell>
          <cell r="H153">
            <v>43958</v>
          </cell>
          <cell r="I153">
            <v>13.2521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9</v>
          </cell>
          <cell r="R153">
            <v>0</v>
          </cell>
          <cell r="S153">
            <v>-538</v>
          </cell>
          <cell r="T153">
            <v>47.95</v>
          </cell>
          <cell r="U153">
            <v>831.51</v>
          </cell>
          <cell r="V153">
            <v>1.734118873826903E-2</v>
          </cell>
          <cell r="W153">
            <v>2.8121526128511839E-3</v>
          </cell>
          <cell r="X153">
            <v>7.8656881035620377E-4</v>
          </cell>
          <cell r="Y153">
            <v>0.27970345804195801</v>
          </cell>
          <cell r="Z153">
            <v>2.4305188232066552E-3</v>
          </cell>
          <cell r="AA153">
            <v>16719210100</v>
          </cell>
          <cell r="AB153">
            <v>16719210100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H153">
            <v>13.2521</v>
          </cell>
          <cell r="AI153">
            <v>0</v>
          </cell>
          <cell r="AJ153">
            <v>0</v>
          </cell>
          <cell r="AK153">
            <v>0</v>
          </cell>
          <cell r="AL153">
            <v>10170145058736</v>
          </cell>
          <cell r="AM153">
            <v>28600000000</v>
          </cell>
          <cell r="AN153">
            <v>7999518900</v>
          </cell>
          <cell r="AO153">
            <v>24718729000</v>
          </cell>
          <cell r="AP153">
            <v>7999518900</v>
          </cell>
          <cell r="AQ153">
            <v>0.30324180818802121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26380000000</v>
          </cell>
          <cell r="BM153">
            <v>1800000000</v>
          </cell>
          <cell r="BN153">
            <v>420000000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201864</v>
          </cell>
          <cell r="BY153">
            <v>263</v>
          </cell>
          <cell r="BZ153">
            <v>1672800</v>
          </cell>
          <cell r="CA153">
            <v>710100</v>
          </cell>
        </row>
        <row r="154">
          <cell r="A154" t="str">
            <v>2020_Q2_M5_W19_D6</v>
          </cell>
          <cell r="B154">
            <v>2020</v>
          </cell>
          <cell r="C154">
            <v>2</v>
          </cell>
          <cell r="D154">
            <v>5</v>
          </cell>
          <cell r="E154">
            <v>19</v>
          </cell>
          <cell r="F154">
            <v>20</v>
          </cell>
          <cell r="G154">
            <v>6</v>
          </cell>
          <cell r="H154">
            <v>43959</v>
          </cell>
          <cell r="I154">
            <v>14.948499999999999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65</v>
          </cell>
          <cell r="R154">
            <v>0</v>
          </cell>
          <cell r="S154">
            <v>-852</v>
          </cell>
          <cell r="T154">
            <v>100.62</v>
          </cell>
          <cell r="U154">
            <v>2582.2399999999998</v>
          </cell>
          <cell r="V154">
            <v>2.5663287616775988E-2</v>
          </cell>
          <cell r="W154">
            <v>4.089699314632135E-3</v>
          </cell>
          <cell r="X154">
            <v>1.4566416699043857E-3</v>
          </cell>
          <cell r="Y154">
            <v>0.356173292420988</v>
          </cell>
          <cell r="Z154">
            <v>4.8399140392593881E-3</v>
          </cell>
          <cell r="AA154">
            <v>53921248500</v>
          </cell>
          <cell r="AB154">
            <v>53921248500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H154">
            <v>14.948499999999999</v>
          </cell>
          <cell r="AI154">
            <v>0</v>
          </cell>
          <cell r="AJ154">
            <v>0</v>
          </cell>
          <cell r="AK154">
            <v>0</v>
          </cell>
          <cell r="AL154">
            <v>15937602005800</v>
          </cell>
          <cell r="AM154">
            <v>65180000000</v>
          </cell>
          <cell r="AN154">
            <v>23215375200</v>
          </cell>
          <cell r="AO154">
            <v>77136623700</v>
          </cell>
          <cell r="AP154">
            <v>23215375200</v>
          </cell>
          <cell r="AQ154">
            <v>0.37204126923076924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62400000000</v>
          </cell>
          <cell r="BM154">
            <v>2760000000</v>
          </cell>
          <cell r="BN154">
            <v>20000000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258948</v>
          </cell>
          <cell r="BY154">
            <v>420</v>
          </cell>
          <cell r="BZ154">
            <v>7497000</v>
          </cell>
          <cell r="CA154">
            <v>1134000</v>
          </cell>
        </row>
        <row r="155">
          <cell r="A155" t="str">
            <v>2020_Q2_M5_W20_D2</v>
          </cell>
          <cell r="B155">
            <v>2020</v>
          </cell>
          <cell r="C155">
            <v>2</v>
          </cell>
          <cell r="D155">
            <v>5</v>
          </cell>
          <cell r="E155">
            <v>20</v>
          </cell>
          <cell r="F155">
            <v>20</v>
          </cell>
          <cell r="G155">
            <v>2</v>
          </cell>
          <cell r="H155">
            <v>43962</v>
          </cell>
          <cell r="I155">
            <v>18.226199999999999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49</v>
          </cell>
          <cell r="R155">
            <v>0</v>
          </cell>
          <cell r="S155">
            <v>-854</v>
          </cell>
          <cell r="T155">
            <v>84.08</v>
          </cell>
          <cell r="U155">
            <v>2742.73</v>
          </cell>
          <cell r="V155">
            <v>3.2620480494766887E-2</v>
          </cell>
          <cell r="W155">
            <v>2.8502560982089976E-3</v>
          </cell>
          <cell r="X155">
            <v>2.256408093242152E-3</v>
          </cell>
          <cell r="Y155">
            <v>0.79165100099601604</v>
          </cell>
          <cell r="Z155">
            <v>2.5711253588097385E-3</v>
          </cell>
          <cell r="AA155">
            <v>4434354300</v>
          </cell>
          <cell r="AB155">
            <v>3164214300</v>
          </cell>
          <cell r="AC155">
            <v>1270140000</v>
          </cell>
          <cell r="AD155">
            <v>0</v>
          </cell>
          <cell r="AE155">
            <v>0</v>
          </cell>
          <cell r="AF155">
            <v>0</v>
          </cell>
          <cell r="AH155">
            <v>18.226199999999999</v>
          </cell>
          <cell r="AI155">
            <v>0</v>
          </cell>
          <cell r="AJ155">
            <v>0</v>
          </cell>
          <cell r="AK155">
            <v>0</v>
          </cell>
          <cell r="AL155">
            <v>14089961959992</v>
          </cell>
          <cell r="AM155">
            <v>40160000000</v>
          </cell>
          <cell r="AN155">
            <v>31792704200</v>
          </cell>
          <cell r="AO155">
            <v>36227058500</v>
          </cell>
          <cell r="AP155">
            <v>31792704200</v>
          </cell>
          <cell r="AQ155">
            <v>0.8279350052083333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38400000000</v>
          </cell>
          <cell r="BM155">
            <v>1700000000</v>
          </cell>
          <cell r="BN155">
            <v>60000000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328825</v>
          </cell>
          <cell r="BY155">
            <v>32</v>
          </cell>
          <cell r="BZ155">
            <v>2504100</v>
          </cell>
          <cell r="CA155">
            <v>86400</v>
          </cell>
          <cell r="CB155">
            <v>700000</v>
          </cell>
        </row>
        <row r="156">
          <cell r="A156" t="str">
            <v>2020_Q2_M5_W20_D3</v>
          </cell>
          <cell r="B156">
            <v>2020</v>
          </cell>
          <cell r="C156">
            <v>2</v>
          </cell>
          <cell r="D156">
            <v>5</v>
          </cell>
          <cell r="E156">
            <v>20</v>
          </cell>
          <cell r="F156">
            <v>20</v>
          </cell>
          <cell r="G156">
            <v>3</v>
          </cell>
          <cell r="H156">
            <v>43963</v>
          </cell>
          <cell r="I156">
            <v>16.552800000000001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41</v>
          </cell>
          <cell r="R156">
            <v>0</v>
          </cell>
          <cell r="S156">
            <v>-675</v>
          </cell>
          <cell r="T156">
            <v>71.67</v>
          </cell>
          <cell r="U156">
            <v>3213.09</v>
          </cell>
          <cell r="V156">
            <v>4.4831728756802011E-2</v>
          </cell>
          <cell r="W156">
            <v>5.2788669112220086E-3</v>
          </cell>
          <cell r="X156">
            <v>2.0681820440475425E-3</v>
          </cell>
          <cell r="Y156">
            <v>0.39178522187231607</v>
          </cell>
          <cell r="Z156">
            <v>2.9985234127241781E-3</v>
          </cell>
          <cell r="AA156">
            <v>12312045200</v>
          </cell>
          <cell r="AB156">
            <v>9736323700</v>
          </cell>
          <cell r="AC156">
            <v>2575721500</v>
          </cell>
          <cell r="AD156">
            <v>0</v>
          </cell>
          <cell r="AE156">
            <v>0</v>
          </cell>
          <cell r="AF156">
            <v>0</v>
          </cell>
          <cell r="AH156">
            <v>16.552800000000001</v>
          </cell>
          <cell r="AI156">
            <v>0</v>
          </cell>
          <cell r="AJ156">
            <v>0</v>
          </cell>
          <cell r="AK156">
            <v>0</v>
          </cell>
          <cell r="AL156">
            <v>13233900603080</v>
          </cell>
          <cell r="AM156">
            <v>69860000000</v>
          </cell>
          <cell r="AN156">
            <v>27370115600</v>
          </cell>
          <cell r="AO156">
            <v>39682160800</v>
          </cell>
          <cell r="AP156">
            <v>26876549600</v>
          </cell>
          <cell r="AQ156">
            <v>0.39888022558622743</v>
          </cell>
          <cell r="AR156">
            <v>493566000</v>
          </cell>
          <cell r="AS156">
            <v>0.19901854838709676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67379999999.999992</v>
          </cell>
          <cell r="BM156">
            <v>2480000000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323583</v>
          </cell>
          <cell r="BY156">
            <v>179</v>
          </cell>
          <cell r="BZ156">
            <v>2047650</v>
          </cell>
          <cell r="CA156">
            <v>483300</v>
          </cell>
          <cell r="CB156">
            <v>700000</v>
          </cell>
        </row>
        <row r="157">
          <cell r="A157" t="str">
            <v>2020_Q2_M5_W20_D4</v>
          </cell>
          <cell r="B157">
            <v>2020</v>
          </cell>
          <cell r="C157">
            <v>2</v>
          </cell>
          <cell r="D157">
            <v>5</v>
          </cell>
          <cell r="E157">
            <v>20</v>
          </cell>
          <cell r="F157">
            <v>20</v>
          </cell>
          <cell r="G157">
            <v>4</v>
          </cell>
          <cell r="H157">
            <v>43964</v>
          </cell>
          <cell r="I157">
            <v>14.755100000000001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26</v>
          </cell>
          <cell r="R157">
            <v>0</v>
          </cell>
          <cell r="S157">
            <v>-584</v>
          </cell>
          <cell r="T157">
            <v>63.22</v>
          </cell>
          <cell r="U157">
            <v>2395.19</v>
          </cell>
          <cell r="V157">
            <v>3.7886586523252136E-2</v>
          </cell>
          <cell r="W157">
            <v>1.0281235868362848E-2</v>
          </cell>
          <cell r="X157">
            <v>1.518814087851633E-4</v>
          </cell>
          <cell r="Y157">
            <v>1.4772680126182965E-2</v>
          </cell>
          <cell r="Z157">
            <v>1.3987220138812501E-3</v>
          </cell>
          <cell r="AA157">
            <v>19221836600</v>
          </cell>
          <cell r="AB157">
            <v>14110515600</v>
          </cell>
          <cell r="AC157">
            <v>5111321000</v>
          </cell>
          <cell r="AD157">
            <v>0</v>
          </cell>
          <cell r="AE157">
            <v>0</v>
          </cell>
          <cell r="AF157">
            <v>0</v>
          </cell>
          <cell r="AH157">
            <v>14.755100000000001</v>
          </cell>
          <cell r="AI157">
            <v>0</v>
          </cell>
          <cell r="AJ157">
            <v>0</v>
          </cell>
          <cell r="AK157">
            <v>0</v>
          </cell>
          <cell r="AL157">
            <v>15416434563838</v>
          </cell>
          <cell r="AM157">
            <v>158500000000</v>
          </cell>
          <cell r="AN157">
            <v>2341469800</v>
          </cell>
          <cell r="AO157">
            <v>21563306400</v>
          </cell>
          <cell r="AP157">
            <v>2341469800</v>
          </cell>
          <cell r="AQ157">
            <v>9.7480008326394668E-2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24020000000</v>
          </cell>
          <cell r="BM157">
            <v>1620000000</v>
          </cell>
          <cell r="BN157">
            <v>20000000</v>
          </cell>
          <cell r="BO157">
            <v>132840000000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167733</v>
          </cell>
          <cell r="BY157">
            <v>91</v>
          </cell>
          <cell r="BZ157">
            <v>1815600</v>
          </cell>
          <cell r="CA157">
            <v>245700</v>
          </cell>
          <cell r="CB157">
            <v>700000</v>
          </cell>
        </row>
        <row r="158">
          <cell r="A158" t="str">
            <v>2020_Q2_M5_W20_D5</v>
          </cell>
          <cell r="B158">
            <v>2020</v>
          </cell>
          <cell r="C158">
            <v>2</v>
          </cell>
          <cell r="D158">
            <v>5</v>
          </cell>
          <cell r="E158">
            <v>20</v>
          </cell>
          <cell r="F158">
            <v>20</v>
          </cell>
          <cell r="G158">
            <v>5</v>
          </cell>
          <cell r="H158">
            <v>43965</v>
          </cell>
          <cell r="I158">
            <v>14.595000000000001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18</v>
          </cell>
          <cell r="R158">
            <v>0</v>
          </cell>
          <cell r="S158">
            <v>-434</v>
          </cell>
          <cell r="T158">
            <v>56.07</v>
          </cell>
          <cell r="U158">
            <v>2050.92</v>
          </cell>
          <cell r="V158">
            <v>3.657784911717496E-2</v>
          </cell>
          <cell r="W158">
            <v>1.7727710061923533E-2</v>
          </cell>
          <cell r="X158">
            <v>1.2549332720513467E-5</v>
          </cell>
          <cell r="Y158">
            <v>7.0789361269324653E-4</v>
          </cell>
          <cell r="Z158">
            <v>5.1115148571914974E-4</v>
          </cell>
          <cell r="AA158">
            <v>8295921500</v>
          </cell>
          <cell r="AB158">
            <v>8295921500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H158">
            <v>14.595000000000001</v>
          </cell>
          <cell r="AI158">
            <v>0</v>
          </cell>
          <cell r="AJ158">
            <v>0</v>
          </cell>
          <cell r="AK158">
            <v>0</v>
          </cell>
          <cell r="AL158">
            <v>16638358759800</v>
          </cell>
          <cell r="AM158">
            <v>294960000000</v>
          </cell>
          <cell r="AN158">
            <v>208800300</v>
          </cell>
          <cell r="AO158">
            <v>8504721800</v>
          </cell>
          <cell r="AP158">
            <v>207899500</v>
          </cell>
          <cell r="AQ158">
            <v>7.6885909763313607E-3</v>
          </cell>
          <cell r="AR158">
            <v>0</v>
          </cell>
          <cell r="AS158">
            <v>0</v>
          </cell>
          <cell r="AT158">
            <v>900800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27040000000</v>
          </cell>
          <cell r="BM158">
            <v>1260000000</v>
          </cell>
          <cell r="BN158">
            <v>0</v>
          </cell>
          <cell r="BO158">
            <v>266660000000.00003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66579</v>
          </cell>
          <cell r="BY158">
            <v>150</v>
          </cell>
          <cell r="BZ158">
            <v>1433100</v>
          </cell>
          <cell r="CA158">
            <v>405000</v>
          </cell>
        </row>
        <row r="159">
          <cell r="A159" t="str">
            <v>2020_Q2_M5_W20_D6</v>
          </cell>
          <cell r="B159">
            <v>2020</v>
          </cell>
          <cell r="C159">
            <v>2</v>
          </cell>
          <cell r="D159">
            <v>5</v>
          </cell>
          <cell r="E159">
            <v>20</v>
          </cell>
          <cell r="F159">
            <v>21</v>
          </cell>
          <cell r="G159">
            <v>6</v>
          </cell>
          <cell r="H159">
            <v>43966</v>
          </cell>
          <cell r="I159">
            <v>14.297000000000001</v>
          </cell>
          <cell r="J159">
            <v>0</v>
          </cell>
          <cell r="K159">
            <v>0.1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3</v>
          </cell>
          <cell r="R159">
            <v>0</v>
          </cell>
          <cell r="S159">
            <v>-188</v>
          </cell>
          <cell r="T159">
            <v>42.54</v>
          </cell>
          <cell r="U159">
            <v>1916.26</v>
          </cell>
          <cell r="V159">
            <v>4.5046074283027739E-2</v>
          </cell>
          <cell r="W159">
            <v>4.3045822530257322E-2</v>
          </cell>
          <cell r="X159">
            <v>8.1144186846573283E-5</v>
          </cell>
          <cell r="Y159">
            <v>1.8850653112630442E-3</v>
          </cell>
          <cell r="Z159">
            <v>1.108185224179195E-3</v>
          </cell>
          <cell r="AA159">
            <v>13260971100</v>
          </cell>
          <cell r="AB159">
            <v>13260971100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H159">
            <v>14.397</v>
          </cell>
          <cell r="AI159">
            <v>0</v>
          </cell>
          <cell r="AJ159">
            <v>0</v>
          </cell>
          <cell r="AK159">
            <v>0</v>
          </cell>
          <cell r="AL159">
            <v>12911822038232</v>
          </cell>
          <cell r="AM159">
            <v>555800000000</v>
          </cell>
          <cell r="AN159">
            <v>1047719300</v>
          </cell>
          <cell r="AO159">
            <v>14308690400</v>
          </cell>
          <cell r="AP159">
            <v>386777800</v>
          </cell>
          <cell r="AQ159">
            <v>1.6919413823272091E-2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660941500</v>
          </cell>
          <cell r="AW159">
            <v>1.2466830768070019E-3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22860000000</v>
          </cell>
          <cell r="BM159">
            <v>2760000000</v>
          </cell>
          <cell r="BN159">
            <v>20000000</v>
          </cell>
          <cell r="BO159">
            <v>530159999999.99994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117156</v>
          </cell>
          <cell r="BY159">
            <v>246</v>
          </cell>
          <cell r="BZ159">
            <v>2417400</v>
          </cell>
          <cell r="CA159">
            <v>664200</v>
          </cell>
        </row>
        <row r="160">
          <cell r="A160" t="str">
            <v>2020_Q2_M5_W21_D2</v>
          </cell>
          <cell r="B160">
            <v>2020</v>
          </cell>
          <cell r="C160">
            <v>2</v>
          </cell>
          <cell r="D160">
            <v>5</v>
          </cell>
          <cell r="E160">
            <v>21</v>
          </cell>
          <cell r="F160">
            <v>21</v>
          </cell>
          <cell r="G160">
            <v>2</v>
          </cell>
          <cell r="H160">
            <v>43969</v>
          </cell>
          <cell r="I160">
            <v>7.9372999999999996</v>
          </cell>
          <cell r="J160">
            <v>0</v>
          </cell>
          <cell r="K160">
            <v>1.1000000000000001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3</v>
          </cell>
          <cell r="R160">
            <v>0</v>
          </cell>
          <cell r="S160">
            <v>-152</v>
          </cell>
          <cell r="T160">
            <v>35</v>
          </cell>
          <cell r="U160">
            <v>1773.99</v>
          </cell>
          <cell r="V160">
            <v>5.0685428571428569E-2</v>
          </cell>
          <cell r="W160">
            <v>1.1098405975984677E-2</v>
          </cell>
          <cell r="X160">
            <v>8.8206701310098172E-4</v>
          </cell>
          <cell r="Y160">
            <v>7.9476910018397726E-2</v>
          </cell>
          <cell r="Z160">
            <v>8.8206701310098172E-4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H160">
            <v>9.0373000000000001</v>
          </cell>
          <cell r="AI160">
            <v>0</v>
          </cell>
          <cell r="AJ160">
            <v>0</v>
          </cell>
          <cell r="AK160">
            <v>0</v>
          </cell>
          <cell r="AL160">
            <v>10774520256220</v>
          </cell>
          <cell r="AM160">
            <v>119580000000</v>
          </cell>
          <cell r="AN160">
            <v>9503848900</v>
          </cell>
          <cell r="AO160">
            <v>9503848900</v>
          </cell>
          <cell r="AP160">
            <v>8314348900</v>
          </cell>
          <cell r="AQ160">
            <v>0.29152696002805051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1189500000</v>
          </cell>
          <cell r="AW160">
            <v>1.3458927359131024E-2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28520000000</v>
          </cell>
          <cell r="BM160">
            <v>2680000000</v>
          </cell>
          <cell r="BN160">
            <v>0</v>
          </cell>
          <cell r="BO160">
            <v>88380000000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191067</v>
          </cell>
          <cell r="BY160">
            <v>36</v>
          </cell>
          <cell r="BZ160">
            <v>714000</v>
          </cell>
          <cell r="CA160">
            <v>97200</v>
          </cell>
        </row>
        <row r="161">
          <cell r="A161" t="str">
            <v>2020_Q2_M5_W21_D3</v>
          </cell>
          <cell r="B161">
            <v>2020</v>
          </cell>
          <cell r="C161">
            <v>2</v>
          </cell>
          <cell r="D161">
            <v>5</v>
          </cell>
          <cell r="E161">
            <v>21</v>
          </cell>
          <cell r="F161">
            <v>21</v>
          </cell>
          <cell r="G161">
            <v>3</v>
          </cell>
          <cell r="H161">
            <v>43970</v>
          </cell>
          <cell r="I161">
            <v>1.7371000000000001</v>
          </cell>
          <cell r="J161">
            <v>0</v>
          </cell>
          <cell r="K161">
            <v>1.1000000000000001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13</v>
          </cell>
          <cell r="R161">
            <v>0</v>
          </cell>
          <cell r="S161">
            <v>-237</v>
          </cell>
          <cell r="T161">
            <v>36.549999999999997</v>
          </cell>
          <cell r="U161">
            <v>2160.1</v>
          </cell>
          <cell r="V161">
            <v>5.9099863201094387E-2</v>
          </cell>
          <cell r="W161">
            <v>7.2436701423386788E-3</v>
          </cell>
          <cell r="X161">
            <v>1.2335064011592318E-3</v>
          </cell>
          <cell r="Y161">
            <v>0.17028748920377867</v>
          </cell>
          <cell r="Z161">
            <v>1.8535403660108487E-3</v>
          </cell>
          <cell r="AA161">
            <v>12685424900</v>
          </cell>
          <cell r="AB161">
            <v>12685424900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H161">
            <v>2.8371000000000004</v>
          </cell>
          <cell r="AI161">
            <v>0</v>
          </cell>
          <cell r="AJ161">
            <v>0</v>
          </cell>
          <cell r="AK161">
            <v>0</v>
          </cell>
          <cell r="AL161">
            <v>20459241943360</v>
          </cell>
          <cell r="AM161">
            <v>148200000000</v>
          </cell>
          <cell r="AN161">
            <v>25236605900</v>
          </cell>
          <cell r="AO161">
            <v>37922030800</v>
          </cell>
          <cell r="AP161">
            <v>24702268400</v>
          </cell>
          <cell r="AQ161">
            <v>0.24766661720473229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534337500</v>
          </cell>
          <cell r="AW161">
            <v>1.2149556616643929E-2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99740000000</v>
          </cell>
          <cell r="BM161">
            <v>4099999999.9999995</v>
          </cell>
          <cell r="BN161">
            <v>380000000</v>
          </cell>
          <cell r="BO161">
            <v>43980000000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276006</v>
          </cell>
          <cell r="BY161">
            <v>149</v>
          </cell>
          <cell r="BZ161">
            <v>701250</v>
          </cell>
          <cell r="CA161">
            <v>402300</v>
          </cell>
        </row>
        <row r="162">
          <cell r="A162" t="str">
            <v>2020_Q2_M5_W21_D4</v>
          </cell>
          <cell r="B162">
            <v>2020</v>
          </cell>
          <cell r="C162">
            <v>2</v>
          </cell>
          <cell r="D162">
            <v>5</v>
          </cell>
          <cell r="E162">
            <v>21</v>
          </cell>
          <cell r="F162">
            <v>21</v>
          </cell>
          <cell r="G162">
            <v>4</v>
          </cell>
          <cell r="H162">
            <v>43971</v>
          </cell>
          <cell r="I162">
            <v>11.539099999999999</v>
          </cell>
          <cell r="J162">
            <v>0</v>
          </cell>
          <cell r="K162">
            <v>1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9</v>
          </cell>
          <cell r="R162">
            <v>0</v>
          </cell>
          <cell r="S162">
            <v>-291</v>
          </cell>
          <cell r="T162">
            <v>35.299999999999997</v>
          </cell>
          <cell r="U162">
            <v>2018.18</v>
          </cell>
          <cell r="V162">
            <v>5.7172237960339947E-2</v>
          </cell>
          <cell r="W162">
            <v>2.0964021408602821E-2</v>
          </cell>
          <cell r="X162">
            <v>1.3841558998565833E-4</v>
          </cell>
          <cell r="Y162">
            <v>6.6025304633994478E-3</v>
          </cell>
          <cell r="Z162">
            <v>5.9383681262075512E-4</v>
          </cell>
          <cell r="AA162">
            <v>4884846000</v>
          </cell>
          <cell r="AB162">
            <v>4884846000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H162">
            <v>12.539099999999999</v>
          </cell>
          <cell r="AI162">
            <v>0</v>
          </cell>
          <cell r="AJ162">
            <v>0</v>
          </cell>
          <cell r="AK162">
            <v>0</v>
          </cell>
          <cell r="AL162">
            <v>10725995533840</v>
          </cell>
          <cell r="AM162">
            <v>224860000000</v>
          </cell>
          <cell r="AN162">
            <v>1484645000</v>
          </cell>
          <cell r="AO162">
            <v>6369491000</v>
          </cell>
          <cell r="AP162">
            <v>807271000</v>
          </cell>
          <cell r="AQ162">
            <v>1.3173482375979113E-2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677374000</v>
          </cell>
          <cell r="AW162">
            <v>4.1963449386693101E-3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61280000000</v>
          </cell>
          <cell r="BM162">
            <v>1640000000</v>
          </cell>
          <cell r="BN162">
            <v>520000000</v>
          </cell>
          <cell r="BO162">
            <v>161420000000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9000</v>
          </cell>
          <cell r="BY162">
            <v>68</v>
          </cell>
          <cell r="BZ162">
            <v>838950</v>
          </cell>
          <cell r="CA162">
            <v>183600</v>
          </cell>
        </row>
        <row r="163">
          <cell r="A163" t="str">
            <v>2020_Q2_M5_W21_D5</v>
          </cell>
          <cell r="B163">
            <v>2020</v>
          </cell>
          <cell r="C163">
            <v>2</v>
          </cell>
          <cell r="D163">
            <v>5</v>
          </cell>
          <cell r="E163">
            <v>21</v>
          </cell>
          <cell r="F163">
            <v>21</v>
          </cell>
          <cell r="G163">
            <v>5</v>
          </cell>
          <cell r="H163">
            <v>43972</v>
          </cell>
          <cell r="I163">
            <v>10.002000000000001</v>
          </cell>
          <cell r="J163">
            <v>0</v>
          </cell>
          <cell r="K163">
            <v>1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18</v>
          </cell>
          <cell r="R163">
            <v>0</v>
          </cell>
          <cell r="S163">
            <v>-200</v>
          </cell>
          <cell r="T163">
            <v>42.04</v>
          </cell>
          <cell r="U163">
            <v>2587.3000000000002</v>
          </cell>
          <cell r="V163">
            <v>6.1543767840152239E-2</v>
          </cell>
          <cell r="W163">
            <v>7.3599150076769813E-3</v>
          </cell>
          <cell r="X163">
            <v>1.5697672152922043E-4</v>
          </cell>
          <cell r="Y163">
            <v>2.1328605203386333E-2</v>
          </cell>
          <cell r="Z163">
            <v>9.0175145945984854E-4</v>
          </cell>
          <cell r="AA163">
            <v>9801591600</v>
          </cell>
          <cell r="AB163">
            <v>8798853600</v>
          </cell>
          <cell r="AC163">
            <v>1002738000</v>
          </cell>
          <cell r="AD163">
            <v>0</v>
          </cell>
          <cell r="AE163">
            <v>0</v>
          </cell>
          <cell r="AF163">
            <v>0</v>
          </cell>
          <cell r="AH163">
            <v>11.002000000000001</v>
          </cell>
          <cell r="AI163">
            <v>0</v>
          </cell>
          <cell r="AJ163">
            <v>0</v>
          </cell>
          <cell r="AK163">
            <v>0</v>
          </cell>
          <cell r="AL163">
            <v>13160478062446</v>
          </cell>
          <cell r="AM163">
            <v>96860000000</v>
          </cell>
          <cell r="AN163">
            <v>2065888700</v>
          </cell>
          <cell r="AO163">
            <v>11867480300</v>
          </cell>
          <cell r="AP163">
            <v>2065888700</v>
          </cell>
          <cell r="AQ163">
            <v>8.6366584448160533E-2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23920000000</v>
          </cell>
          <cell r="BM163">
            <v>1440000000</v>
          </cell>
          <cell r="BN163">
            <v>580000000</v>
          </cell>
          <cell r="BO163">
            <v>70920000000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46113</v>
          </cell>
          <cell r="BY163">
            <v>377</v>
          </cell>
          <cell r="BZ163">
            <v>1203600</v>
          </cell>
          <cell r="CA163">
            <v>1017900</v>
          </cell>
          <cell r="CB163">
            <v>700000</v>
          </cell>
        </row>
        <row r="164">
          <cell r="A164" t="str">
            <v>2020_Q2_M5_W21_D6</v>
          </cell>
          <cell r="B164">
            <v>2020</v>
          </cell>
          <cell r="C164">
            <v>2</v>
          </cell>
          <cell r="D164">
            <v>5</v>
          </cell>
          <cell r="E164">
            <v>21</v>
          </cell>
          <cell r="F164">
            <v>22</v>
          </cell>
          <cell r="G164">
            <v>6</v>
          </cell>
          <cell r="H164">
            <v>43973</v>
          </cell>
          <cell r="I164">
            <v>25.945</v>
          </cell>
          <cell r="J164">
            <v>0</v>
          </cell>
          <cell r="K164">
            <v>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</v>
          </cell>
          <cell r="R164">
            <v>0</v>
          </cell>
          <cell r="S164">
            <v>-142</v>
          </cell>
          <cell r="T164">
            <v>50.050000000000004</v>
          </cell>
          <cell r="U164">
            <v>2519.9499999999998</v>
          </cell>
          <cell r="V164">
            <v>5.0348651348651338E-2</v>
          </cell>
          <cell r="W164">
            <v>3.3609611322359921E-2</v>
          </cell>
          <cell r="X164">
            <v>5.7310199499578567E-3</v>
          </cell>
          <cell r="Y164">
            <v>0.17051729325251386</v>
          </cell>
          <cell r="Z164">
            <v>6.0450968957772013E-3</v>
          </cell>
          <cell r="AA164">
            <v>3977544100</v>
          </cell>
          <cell r="AB164">
            <v>3977544100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H164">
            <v>26.945</v>
          </cell>
          <cell r="AI164">
            <v>0</v>
          </cell>
          <cell r="AJ164">
            <v>0</v>
          </cell>
          <cell r="AK164">
            <v>0</v>
          </cell>
          <cell r="AL164">
            <v>12664234522606</v>
          </cell>
          <cell r="AM164">
            <v>425640000000</v>
          </cell>
          <cell r="AN164">
            <v>72578980700</v>
          </cell>
          <cell r="AO164">
            <v>76556524800</v>
          </cell>
          <cell r="AP164">
            <v>72578980700</v>
          </cell>
          <cell r="AQ164">
            <v>0.18153822086043023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399800000000</v>
          </cell>
          <cell r="BM164">
            <v>1180000000</v>
          </cell>
          <cell r="BN164">
            <v>40000000</v>
          </cell>
          <cell r="BO164">
            <v>24620000000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333374</v>
          </cell>
          <cell r="BY164">
            <v>88</v>
          </cell>
          <cell r="BZ164">
            <v>1392300</v>
          </cell>
          <cell r="CA164">
            <v>237600</v>
          </cell>
        </row>
        <row r="165">
          <cell r="A165" t="str">
            <v>2020_Q2_M5_W22_D2</v>
          </cell>
          <cell r="B165">
            <v>2020</v>
          </cell>
          <cell r="C165">
            <v>2</v>
          </cell>
          <cell r="D165">
            <v>5</v>
          </cell>
          <cell r="E165">
            <v>22</v>
          </cell>
          <cell r="F165">
            <v>22</v>
          </cell>
          <cell r="G165">
            <v>2</v>
          </cell>
          <cell r="H165">
            <v>43976</v>
          </cell>
          <cell r="I165">
            <v>44.646700000000003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-230</v>
          </cell>
          <cell r="T165">
            <v>65.78</v>
          </cell>
          <cell r="U165">
            <v>2280.71</v>
          </cell>
          <cell r="V165">
            <v>3.467178473700213E-2</v>
          </cell>
          <cell r="W165">
            <v>1.2366370933334559E-2</v>
          </cell>
          <cell r="X165">
            <v>4.2462843856165867E-3</v>
          </cell>
          <cell r="Y165">
            <v>0.34337352554825779</v>
          </cell>
          <cell r="Z165">
            <v>4.5169652408108526E-3</v>
          </cell>
          <cell r="AA165">
            <v>3932481300</v>
          </cell>
          <cell r="AB165">
            <v>3932481300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H165">
            <v>44.646700000000003</v>
          </cell>
          <cell r="AI165">
            <v>0</v>
          </cell>
          <cell r="AJ165">
            <v>0</v>
          </cell>
          <cell r="AK165">
            <v>0</v>
          </cell>
          <cell r="AL165">
            <v>14528110224780</v>
          </cell>
          <cell r="AM165">
            <v>179660000000</v>
          </cell>
          <cell r="AN165">
            <v>61690487600</v>
          </cell>
          <cell r="AO165">
            <v>65622968900</v>
          </cell>
          <cell r="AP165">
            <v>60461834600</v>
          </cell>
          <cell r="AQ165">
            <v>0.3620035600526883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1228653000</v>
          </cell>
          <cell r="AW165">
            <v>0.10501307692307692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167020000000</v>
          </cell>
          <cell r="BM165">
            <v>940000000</v>
          </cell>
          <cell r="BN165">
            <v>0</v>
          </cell>
          <cell r="BO165">
            <v>11700000000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159855</v>
          </cell>
          <cell r="BY165">
            <v>88</v>
          </cell>
          <cell r="BZ165">
            <v>688500</v>
          </cell>
          <cell r="CA165">
            <v>237600</v>
          </cell>
        </row>
        <row r="166">
          <cell r="A166" t="str">
            <v>2020_Q2_M5_W22_D3</v>
          </cell>
          <cell r="B166">
            <v>2020</v>
          </cell>
          <cell r="C166">
            <v>2</v>
          </cell>
          <cell r="D166">
            <v>5</v>
          </cell>
          <cell r="E166">
            <v>22</v>
          </cell>
          <cell r="F166">
            <v>22</v>
          </cell>
          <cell r="G166">
            <v>3</v>
          </cell>
          <cell r="H166">
            <v>43977</v>
          </cell>
          <cell r="I166">
            <v>22.5791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-584</v>
          </cell>
          <cell r="T166">
            <v>71.98</v>
          </cell>
          <cell r="U166">
            <v>1971.56</v>
          </cell>
          <cell r="V166">
            <v>2.7390386218393997E-2</v>
          </cell>
          <cell r="W166">
            <v>3.9122735858157743E-3</v>
          </cell>
          <cell r="X166">
            <v>2.2958326615059584E-4</v>
          </cell>
          <cell r="Y166">
            <v>5.8682824990298803E-2</v>
          </cell>
          <cell r="Z166">
            <v>2.2958326615059584E-4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H166">
            <v>22.5791</v>
          </cell>
          <cell r="AI166">
            <v>0</v>
          </cell>
          <cell r="AJ166">
            <v>0</v>
          </cell>
          <cell r="AK166">
            <v>0</v>
          </cell>
          <cell r="AL166">
            <v>13173925306978</v>
          </cell>
          <cell r="AM166">
            <v>51540000000</v>
          </cell>
          <cell r="AN166">
            <v>3024512800</v>
          </cell>
          <cell r="AO166">
            <v>3024512800</v>
          </cell>
          <cell r="AP166">
            <v>2796200800</v>
          </cell>
          <cell r="AQ166">
            <v>0.10527864457831325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228312000</v>
          </cell>
          <cell r="AW166">
            <v>9.9874015748031494E-3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26560000000</v>
          </cell>
          <cell r="BM166">
            <v>1900000000</v>
          </cell>
          <cell r="BN166">
            <v>220000000</v>
          </cell>
          <cell r="BO166">
            <v>22860000000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62028</v>
          </cell>
          <cell r="BY166">
            <v>354</v>
          </cell>
          <cell r="BZ166">
            <v>1591200</v>
          </cell>
          <cell r="CA166">
            <v>955800</v>
          </cell>
        </row>
        <row r="167">
          <cell r="A167" t="str">
            <v>2020_Q2_M5_W22_D4</v>
          </cell>
          <cell r="B167">
            <v>2020</v>
          </cell>
          <cell r="C167">
            <v>2</v>
          </cell>
          <cell r="D167">
            <v>5</v>
          </cell>
          <cell r="E167">
            <v>22</v>
          </cell>
          <cell r="F167">
            <v>22</v>
          </cell>
          <cell r="G167">
            <v>4</v>
          </cell>
          <cell r="H167">
            <v>43978</v>
          </cell>
          <cell r="I167">
            <v>22.164000000000001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-672</v>
          </cell>
          <cell r="T167">
            <v>77.77</v>
          </cell>
          <cell r="U167">
            <v>3234.16</v>
          </cell>
          <cell r="V167">
            <v>4.1586215764433582E-2</v>
          </cell>
          <cell r="W167">
            <v>7.301731316081795E-3</v>
          </cell>
          <cell r="X167">
            <v>8.3975541184653688E-4</v>
          </cell>
          <cell r="Y167">
            <v>0.11500771193771625</v>
          </cell>
          <cell r="Z167">
            <v>1.2654278405907526E-3</v>
          </cell>
          <cell r="AA167">
            <v>6739187000</v>
          </cell>
          <cell r="AB167">
            <v>0</v>
          </cell>
          <cell r="AC167">
            <v>6739187000</v>
          </cell>
          <cell r="AD167">
            <v>0</v>
          </cell>
          <cell r="AE167">
            <v>0</v>
          </cell>
          <cell r="AF167">
            <v>0</v>
          </cell>
          <cell r="AH167">
            <v>22.164000000000001</v>
          </cell>
          <cell r="AI167">
            <v>0</v>
          </cell>
          <cell r="AJ167">
            <v>0</v>
          </cell>
          <cell r="AK167">
            <v>0</v>
          </cell>
          <cell r="AL167">
            <v>15831861649770</v>
          </cell>
          <cell r="AM167">
            <v>115600000000</v>
          </cell>
          <cell r="AN167">
            <v>13294891500</v>
          </cell>
          <cell r="AO167">
            <v>20034078500</v>
          </cell>
          <cell r="AP167">
            <v>13294891500</v>
          </cell>
          <cell r="AQ167">
            <v>0.1225561532079646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108480000000</v>
          </cell>
          <cell r="BM167">
            <v>1380000000</v>
          </cell>
          <cell r="BN167">
            <v>0</v>
          </cell>
          <cell r="BO167">
            <v>5740000000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27423</v>
          </cell>
          <cell r="BY167">
            <v>88</v>
          </cell>
          <cell r="BZ167">
            <v>1815600</v>
          </cell>
          <cell r="CA167">
            <v>237600</v>
          </cell>
          <cell r="CB167">
            <v>700000</v>
          </cell>
        </row>
        <row r="168">
          <cell r="A168" t="str">
            <v>2020_Q2_M5_W22_D5</v>
          </cell>
          <cell r="B168">
            <v>2020</v>
          </cell>
          <cell r="C168">
            <v>2</v>
          </cell>
          <cell r="D168">
            <v>5</v>
          </cell>
          <cell r="E168">
            <v>22</v>
          </cell>
          <cell r="F168">
            <v>22</v>
          </cell>
          <cell r="G168">
            <v>5</v>
          </cell>
          <cell r="H168">
            <v>43979</v>
          </cell>
          <cell r="I168">
            <v>19.686800000000002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-546</v>
          </cell>
          <cell r="T168">
            <v>62.81</v>
          </cell>
          <cell r="U168">
            <v>2714.69</v>
          </cell>
          <cell r="V168">
            <v>4.3220665499124344E-2</v>
          </cell>
          <cell r="W168">
            <v>9.2776134800831526E-3</v>
          </cell>
          <cell r="X168">
            <v>1.9416087611948487E-3</v>
          </cell>
          <cell r="Y168">
            <v>0.20927890188172041</v>
          </cell>
          <cell r="Z168">
            <v>3.4597236216748649E-3</v>
          </cell>
          <cell r="AA168">
            <v>24348448200</v>
          </cell>
          <cell r="AB168">
            <v>18190300700</v>
          </cell>
          <cell r="AC168">
            <v>6158147500</v>
          </cell>
          <cell r="AD168">
            <v>0</v>
          </cell>
          <cell r="AE168">
            <v>0</v>
          </cell>
          <cell r="AF168">
            <v>0</v>
          </cell>
          <cell r="AH168">
            <v>19.686800000000002</v>
          </cell>
          <cell r="AI168">
            <v>0</v>
          </cell>
          <cell r="AJ168">
            <v>0</v>
          </cell>
          <cell r="AK168">
            <v>0</v>
          </cell>
          <cell r="AL168">
            <v>16038607376718</v>
          </cell>
          <cell r="AM168">
            <v>148800000000</v>
          </cell>
          <cell r="AN168">
            <v>31140700600</v>
          </cell>
          <cell r="AO168">
            <v>55489148800</v>
          </cell>
          <cell r="AP168">
            <v>31140700600</v>
          </cell>
          <cell r="AQ168">
            <v>0.25404389459944526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122580000000</v>
          </cell>
          <cell r="BM168">
            <v>900000000</v>
          </cell>
          <cell r="BN168">
            <v>20000000</v>
          </cell>
          <cell r="BO168">
            <v>25300000000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219027</v>
          </cell>
          <cell r="BY168">
            <v>126</v>
          </cell>
          <cell r="BZ168">
            <v>1494300</v>
          </cell>
          <cell r="CA168">
            <v>340200</v>
          </cell>
          <cell r="CB168">
            <v>1600000</v>
          </cell>
        </row>
        <row r="169">
          <cell r="A169" t="str">
            <v>2020_Q2_M5_W22_D6</v>
          </cell>
          <cell r="B169">
            <v>2020</v>
          </cell>
          <cell r="C169">
            <v>2</v>
          </cell>
          <cell r="D169">
            <v>5</v>
          </cell>
          <cell r="E169">
            <v>22</v>
          </cell>
          <cell r="F169">
            <v>23</v>
          </cell>
          <cell r="G169">
            <v>6</v>
          </cell>
          <cell r="H169">
            <v>43980</v>
          </cell>
          <cell r="I169">
            <v>20.168199999999999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-584</v>
          </cell>
          <cell r="T169">
            <v>69.540000000000006</v>
          </cell>
          <cell r="U169">
            <v>-3328.71</v>
          </cell>
          <cell r="V169">
            <v>-4.7867558239861947E-2</v>
          </cell>
          <cell r="W169">
            <v>2.5489269035725057E-2</v>
          </cell>
          <cell r="X169">
            <v>1.9744743732373802E-3</v>
          </cell>
          <cell r="Y169">
            <v>7.7462965708040163E-2</v>
          </cell>
          <cell r="Z169">
            <v>2.3958181629137108E-3</v>
          </cell>
          <cell r="AA169">
            <v>4839724300</v>
          </cell>
          <cell r="AB169">
            <v>3594343300</v>
          </cell>
          <cell r="AC169">
            <v>1245381000</v>
          </cell>
          <cell r="AD169">
            <v>0</v>
          </cell>
          <cell r="AE169">
            <v>0</v>
          </cell>
          <cell r="AF169">
            <v>0</v>
          </cell>
          <cell r="AH169">
            <v>20.168199999999999</v>
          </cell>
          <cell r="AI169">
            <v>0</v>
          </cell>
          <cell r="AJ169">
            <v>0</v>
          </cell>
          <cell r="AK169">
            <v>0</v>
          </cell>
          <cell r="AL169">
            <v>11486402359740</v>
          </cell>
          <cell r="AM169">
            <v>292780000000</v>
          </cell>
          <cell r="AN169">
            <v>22679607100</v>
          </cell>
          <cell r="AO169">
            <v>27519331400</v>
          </cell>
          <cell r="AP169">
            <v>22679607100</v>
          </cell>
          <cell r="AQ169">
            <v>0.28913318587455378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78440000000</v>
          </cell>
          <cell r="BM169">
            <v>1840000000</v>
          </cell>
          <cell r="BN169">
            <v>207480000000</v>
          </cell>
          <cell r="BO169">
            <v>5020000000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32250</v>
          </cell>
          <cell r="BY169">
            <v>46</v>
          </cell>
          <cell r="BZ169">
            <v>4773600</v>
          </cell>
          <cell r="CA169">
            <v>124200</v>
          </cell>
        </row>
        <row r="170">
          <cell r="A170" t="str">
            <v>2020_Q2_M6_W23_D2</v>
          </cell>
          <cell r="B170">
            <v>2020</v>
          </cell>
          <cell r="C170">
            <v>2</v>
          </cell>
          <cell r="D170">
            <v>6</v>
          </cell>
          <cell r="E170">
            <v>23</v>
          </cell>
          <cell r="F170">
            <v>23</v>
          </cell>
          <cell r="G170">
            <v>2</v>
          </cell>
          <cell r="H170">
            <v>43983</v>
          </cell>
          <cell r="I170">
            <v>20.222899999999999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7</v>
          </cell>
          <cell r="R170">
            <v>0</v>
          </cell>
          <cell r="S170">
            <v>-626</v>
          </cell>
          <cell r="T170">
            <v>73.56</v>
          </cell>
          <cell r="U170">
            <v>2615.9699999999998</v>
          </cell>
          <cell r="V170">
            <v>3.5562398042414352E-2</v>
          </cell>
          <cell r="W170">
            <v>8.7038787503335713E-3</v>
          </cell>
          <cell r="X170">
            <v>4.67202722680069E-4</v>
          </cell>
          <cell r="Y170">
            <v>5.367753114232706E-2</v>
          </cell>
          <cell r="Z170">
            <v>9.523737356512777E-4</v>
          </cell>
          <cell r="AA170">
            <v>8412572300</v>
          </cell>
          <cell r="AB170">
            <v>4422401300</v>
          </cell>
          <cell r="AC170">
            <v>3990171000</v>
          </cell>
          <cell r="AD170">
            <v>0</v>
          </cell>
          <cell r="AE170">
            <v>0</v>
          </cell>
          <cell r="AF170">
            <v>0</v>
          </cell>
          <cell r="AH170">
            <v>20.222899999999999</v>
          </cell>
          <cell r="AI170">
            <v>0</v>
          </cell>
          <cell r="AJ170">
            <v>0</v>
          </cell>
          <cell r="AK170">
            <v>0</v>
          </cell>
          <cell r="AL170">
            <v>17339395955420</v>
          </cell>
          <cell r="AM170">
            <v>150920000000</v>
          </cell>
          <cell r="AN170">
            <v>8101013000</v>
          </cell>
          <cell r="AO170">
            <v>16513585300</v>
          </cell>
          <cell r="AP170">
            <v>8101013000</v>
          </cell>
          <cell r="AQ170">
            <v>0.47765406839622643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16960000000</v>
          </cell>
          <cell r="BM170">
            <v>1280000000</v>
          </cell>
          <cell r="BN170">
            <v>97920000000</v>
          </cell>
          <cell r="BO170">
            <v>34760000000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78462</v>
          </cell>
          <cell r="BY170">
            <v>46</v>
          </cell>
          <cell r="BZ170">
            <v>1698300</v>
          </cell>
          <cell r="CA170">
            <v>124200</v>
          </cell>
          <cell r="CB170">
            <v>1900000</v>
          </cell>
        </row>
        <row r="171">
          <cell r="A171" t="str">
            <v>2020_Q2_M6_W23_D3</v>
          </cell>
          <cell r="B171">
            <v>2020</v>
          </cell>
          <cell r="C171">
            <v>2</v>
          </cell>
          <cell r="D171">
            <v>6</v>
          </cell>
          <cell r="E171">
            <v>23</v>
          </cell>
          <cell r="F171">
            <v>23</v>
          </cell>
          <cell r="G171">
            <v>3</v>
          </cell>
          <cell r="H171">
            <v>43984</v>
          </cell>
          <cell r="I171">
            <v>18.857399999999998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14</v>
          </cell>
          <cell r="R171">
            <v>0</v>
          </cell>
          <cell r="S171">
            <v>-557</v>
          </cell>
          <cell r="T171">
            <v>65.8</v>
          </cell>
          <cell r="U171">
            <v>2558.6</v>
          </cell>
          <cell r="V171">
            <v>3.8884498480243161E-2</v>
          </cell>
          <cell r="W171">
            <v>2.1862930342152827E-3</v>
          </cell>
          <cell r="X171">
            <v>1.2469128286402578E-4</v>
          </cell>
          <cell r="Y171">
            <v>5.7033197706171497E-2</v>
          </cell>
          <cell r="Z171">
            <v>3.7442134500402844E-4</v>
          </cell>
          <cell r="AA171">
            <v>4182931900</v>
          </cell>
          <cell r="AB171">
            <v>918091900</v>
          </cell>
          <cell r="AC171">
            <v>3264840000</v>
          </cell>
          <cell r="AD171">
            <v>0</v>
          </cell>
          <cell r="AE171">
            <v>0</v>
          </cell>
          <cell r="AF171">
            <v>0</v>
          </cell>
          <cell r="AH171">
            <v>18.857399999999998</v>
          </cell>
          <cell r="AI171">
            <v>0</v>
          </cell>
          <cell r="AJ171">
            <v>0</v>
          </cell>
          <cell r="AK171">
            <v>0</v>
          </cell>
          <cell r="AL171">
            <v>16749813234960</v>
          </cell>
          <cell r="AM171">
            <v>36620000000</v>
          </cell>
          <cell r="AN171">
            <v>2088555700</v>
          </cell>
          <cell r="AO171">
            <v>6271487600</v>
          </cell>
          <cell r="AP171">
            <v>2024893500</v>
          </cell>
          <cell r="AQ171">
            <v>6.7631713426853701E-2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63662200</v>
          </cell>
          <cell r="AW171">
            <v>1.5451990291262136E-2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29940000000</v>
          </cell>
          <cell r="BM171">
            <v>2340000000</v>
          </cell>
          <cell r="BN171">
            <v>220000000</v>
          </cell>
          <cell r="BO171">
            <v>4120000000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49194</v>
          </cell>
          <cell r="BY171">
            <v>83</v>
          </cell>
          <cell r="BZ171">
            <v>1522350</v>
          </cell>
          <cell r="CA171">
            <v>224100</v>
          </cell>
          <cell r="CB171">
            <v>700000</v>
          </cell>
        </row>
        <row r="172">
          <cell r="A172" t="str">
            <v>2020_Q2_M6_W23_D4</v>
          </cell>
          <cell r="B172">
            <v>2020</v>
          </cell>
          <cell r="C172">
            <v>2</v>
          </cell>
          <cell r="D172">
            <v>6</v>
          </cell>
          <cell r="E172">
            <v>23</v>
          </cell>
          <cell r="F172">
            <v>23</v>
          </cell>
          <cell r="G172">
            <v>4</v>
          </cell>
          <cell r="H172">
            <v>43985</v>
          </cell>
          <cell r="I172">
            <v>25.767399999999999</v>
          </cell>
          <cell r="J172">
            <v>0</v>
          </cell>
          <cell r="K172">
            <v>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18</v>
          </cell>
          <cell r="R172">
            <v>0</v>
          </cell>
          <cell r="S172">
            <v>-872</v>
          </cell>
          <cell r="T172">
            <v>92.29</v>
          </cell>
          <cell r="U172">
            <v>2058.4899999999998</v>
          </cell>
          <cell r="V172">
            <v>2.2304583378480874E-2</v>
          </cell>
          <cell r="W172">
            <v>2.3640674764678984E-2</v>
          </cell>
          <cell r="X172">
            <v>1.4054687669463881E-3</v>
          </cell>
          <cell r="Y172">
            <v>5.9451296586773755E-2</v>
          </cell>
          <cell r="Z172">
            <v>2.1255488651299487E-3</v>
          </cell>
          <cell r="AA172">
            <v>9709229300</v>
          </cell>
          <cell r="AB172">
            <v>9709229300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H172">
            <v>27.767399999999999</v>
          </cell>
          <cell r="AI172">
            <v>0</v>
          </cell>
          <cell r="AJ172">
            <v>0</v>
          </cell>
          <cell r="AK172">
            <v>0</v>
          </cell>
          <cell r="AL172">
            <v>13483540684560</v>
          </cell>
          <cell r="AM172">
            <v>318760000000</v>
          </cell>
          <cell r="AN172">
            <v>18950695300</v>
          </cell>
          <cell r="AO172">
            <v>28659924600</v>
          </cell>
          <cell r="AP172">
            <v>16498695300</v>
          </cell>
          <cell r="AQ172">
            <v>5.288382364254119E-2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2452000000</v>
          </cell>
          <cell r="AW172">
            <v>0.40730897009966777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311980000000</v>
          </cell>
          <cell r="BM172">
            <v>760000000</v>
          </cell>
          <cell r="BN172">
            <v>0</v>
          </cell>
          <cell r="BO172">
            <v>6020000000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22527</v>
          </cell>
          <cell r="BY172">
            <v>315</v>
          </cell>
          <cell r="BZ172">
            <v>2325600</v>
          </cell>
          <cell r="CA172">
            <v>850500</v>
          </cell>
        </row>
        <row r="173">
          <cell r="A173" t="str">
            <v>2020_Q2_M6_W23_D5</v>
          </cell>
          <cell r="B173">
            <v>2020</v>
          </cell>
          <cell r="C173">
            <v>2</v>
          </cell>
          <cell r="D173">
            <v>6</v>
          </cell>
          <cell r="E173">
            <v>23</v>
          </cell>
          <cell r="F173">
            <v>23</v>
          </cell>
          <cell r="G173">
            <v>5</v>
          </cell>
          <cell r="H173">
            <v>43986</v>
          </cell>
          <cell r="I173">
            <v>21.205300000000001</v>
          </cell>
          <cell r="J173">
            <v>0</v>
          </cell>
          <cell r="K173">
            <v>2.0897000000000001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7</v>
          </cell>
          <cell r="R173">
            <v>0</v>
          </cell>
          <cell r="S173">
            <v>-829</v>
          </cell>
          <cell r="T173">
            <v>83.11</v>
          </cell>
          <cell r="U173">
            <v>2633.57</v>
          </cell>
          <cell r="V173">
            <v>3.1687763205390448E-2</v>
          </cell>
          <cell r="W173">
            <v>1.8754194753737938E-2</v>
          </cell>
          <cell r="X173">
            <v>9.1484431837334651E-4</v>
          </cell>
          <cell r="Y173">
            <v>4.8780783733250233E-2</v>
          </cell>
          <cell r="Z173">
            <v>1.5173586734599947E-3</v>
          </cell>
          <cell r="AA173">
            <v>10309525900</v>
          </cell>
          <cell r="AB173">
            <v>10309525900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H173">
            <v>23.295000000000002</v>
          </cell>
          <cell r="AI173">
            <v>0</v>
          </cell>
          <cell r="AJ173">
            <v>0</v>
          </cell>
          <cell r="AK173">
            <v>0</v>
          </cell>
          <cell r="AL173">
            <v>17110838626438</v>
          </cell>
          <cell r="AM173">
            <v>320900000000</v>
          </cell>
          <cell r="AN173">
            <v>15653753500</v>
          </cell>
          <cell r="AO173">
            <v>25963279400</v>
          </cell>
          <cell r="AP173">
            <v>15545754700</v>
          </cell>
          <cell r="AQ173">
            <v>4.9189199784837365E-2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107998800</v>
          </cell>
          <cell r="AW173">
            <v>2.9669999999999998E-2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316040000000</v>
          </cell>
          <cell r="BM173">
            <v>1220000000</v>
          </cell>
          <cell r="BN173">
            <v>0</v>
          </cell>
          <cell r="BO173">
            <v>3640000000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128247</v>
          </cell>
          <cell r="BY173">
            <v>61</v>
          </cell>
          <cell r="BZ173">
            <v>2215950</v>
          </cell>
          <cell r="CA173">
            <v>164700</v>
          </cell>
        </row>
        <row r="174">
          <cell r="A174" t="str">
            <v>2020_Q2_M6_W23_D6</v>
          </cell>
          <cell r="B174">
            <v>2020</v>
          </cell>
          <cell r="C174">
            <v>2</v>
          </cell>
          <cell r="D174">
            <v>6</v>
          </cell>
          <cell r="E174">
            <v>23</v>
          </cell>
          <cell r="F174">
            <v>24</v>
          </cell>
          <cell r="G174">
            <v>6</v>
          </cell>
          <cell r="H174">
            <v>43987</v>
          </cell>
          <cell r="I174">
            <v>18.034199999999998</v>
          </cell>
          <cell r="J174">
            <v>0</v>
          </cell>
          <cell r="K174">
            <v>2.0897000000000001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7</v>
          </cell>
          <cell r="R174">
            <v>0</v>
          </cell>
          <cell r="S174">
            <v>-793</v>
          </cell>
          <cell r="T174">
            <v>80.760000000000005</v>
          </cell>
          <cell r="U174">
            <v>2141.3200000000002</v>
          </cell>
          <cell r="V174">
            <v>2.6514611193660231E-2</v>
          </cell>
          <cell r="W174">
            <v>1.5882531456320851E-2</v>
          </cell>
          <cell r="X174">
            <v>2.2079583937078685E-4</v>
          </cell>
          <cell r="Y174">
            <v>1.3901804002592775E-2</v>
          </cell>
          <cell r="Z174">
            <v>6.12745013706431E-4</v>
          </cell>
          <cell r="AA174">
            <v>6091518500</v>
          </cell>
          <cell r="AB174">
            <v>4834986000</v>
          </cell>
          <cell r="AC174">
            <v>1256532500</v>
          </cell>
          <cell r="AD174">
            <v>0</v>
          </cell>
          <cell r="AE174">
            <v>0</v>
          </cell>
          <cell r="AF174">
            <v>0</v>
          </cell>
          <cell r="AH174">
            <v>20.123899999999999</v>
          </cell>
          <cell r="AI174">
            <v>0</v>
          </cell>
          <cell r="AJ174">
            <v>0</v>
          </cell>
          <cell r="AK174">
            <v>0</v>
          </cell>
          <cell r="AL174">
            <v>15541603092608</v>
          </cell>
          <cell r="AM174">
            <v>246840000000</v>
          </cell>
          <cell r="AN174">
            <v>3431521300</v>
          </cell>
          <cell r="AO174">
            <v>9523039800</v>
          </cell>
          <cell r="AP174">
            <v>3431521300</v>
          </cell>
          <cell r="AQ174">
            <v>1.5619122894856622E-2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219700000000</v>
          </cell>
          <cell r="BM174">
            <v>1880000000</v>
          </cell>
          <cell r="BN174">
            <v>60000000</v>
          </cell>
          <cell r="BO174">
            <v>25200000000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44145</v>
          </cell>
          <cell r="BY174">
            <v>144</v>
          </cell>
          <cell r="BZ174">
            <v>6372450</v>
          </cell>
          <cell r="CA174">
            <v>388800</v>
          </cell>
          <cell r="CB174">
            <v>500000</v>
          </cell>
        </row>
        <row r="175">
          <cell r="A175" t="str">
            <v>2020_Q2_M6_W24_D2</v>
          </cell>
          <cell r="B175">
            <v>2020</v>
          </cell>
          <cell r="C175">
            <v>2</v>
          </cell>
          <cell r="D175">
            <v>6</v>
          </cell>
          <cell r="E175">
            <v>24</v>
          </cell>
          <cell r="F175">
            <v>24</v>
          </cell>
          <cell r="G175">
            <v>2</v>
          </cell>
          <cell r="H175">
            <v>43990</v>
          </cell>
          <cell r="I175">
            <v>16.4055</v>
          </cell>
          <cell r="J175">
            <v>0</v>
          </cell>
          <cell r="K175">
            <v>2.0897000000000001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11</v>
          </cell>
          <cell r="R175">
            <v>0</v>
          </cell>
          <cell r="S175">
            <v>-747</v>
          </cell>
          <cell r="T175">
            <v>73.400000000000006</v>
          </cell>
          <cell r="U175">
            <v>2224.09</v>
          </cell>
          <cell r="V175">
            <v>3.0300953678474116E-2</v>
          </cell>
          <cell r="W175">
            <v>2.1414016953553362E-2</v>
          </cell>
          <cell r="X175">
            <v>6.4997204217090757E-4</v>
          </cell>
          <cell r="Y175">
            <v>3.0352644418872268E-2</v>
          </cell>
          <cell r="Z175">
            <v>1.0477724235596756E-3</v>
          </cell>
          <cell r="AA175">
            <v>8071548000</v>
          </cell>
          <cell r="AB175">
            <v>5631784000</v>
          </cell>
          <cell r="AC175">
            <v>2439764000</v>
          </cell>
          <cell r="AD175">
            <v>0</v>
          </cell>
          <cell r="AE175">
            <v>0</v>
          </cell>
          <cell r="AF175">
            <v>0</v>
          </cell>
          <cell r="AH175">
            <v>18.495200000000001</v>
          </cell>
          <cell r="AI175">
            <v>0</v>
          </cell>
          <cell r="AJ175">
            <v>0</v>
          </cell>
          <cell r="AK175">
            <v>0</v>
          </cell>
          <cell r="AL175">
            <v>20290448118278</v>
          </cell>
          <cell r="AM175">
            <v>434500000000</v>
          </cell>
          <cell r="AN175">
            <v>13188224000</v>
          </cell>
          <cell r="AO175">
            <v>21259772000</v>
          </cell>
          <cell r="AP175">
            <v>13188224000</v>
          </cell>
          <cell r="AQ175">
            <v>0.27613534338358459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47760000000</v>
          </cell>
          <cell r="BM175">
            <v>1460000000</v>
          </cell>
          <cell r="BN175">
            <v>60000000</v>
          </cell>
          <cell r="BO175">
            <v>385220000000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54735</v>
          </cell>
          <cell r="BY175">
            <v>176</v>
          </cell>
          <cell r="BZ175">
            <v>2006850</v>
          </cell>
          <cell r="CA175">
            <v>475200</v>
          </cell>
          <cell r="CB175">
            <v>700000</v>
          </cell>
        </row>
        <row r="176">
          <cell r="A176" t="str">
            <v>2020_Q2_M6_W24_D3</v>
          </cell>
          <cell r="B176">
            <v>2020</v>
          </cell>
          <cell r="C176">
            <v>2</v>
          </cell>
          <cell r="D176">
            <v>6</v>
          </cell>
          <cell r="E176">
            <v>24</v>
          </cell>
          <cell r="F176">
            <v>24</v>
          </cell>
          <cell r="G176">
            <v>3</v>
          </cell>
          <cell r="H176">
            <v>43991</v>
          </cell>
          <cell r="I176">
            <v>14.7067</v>
          </cell>
          <cell r="J176">
            <v>0</v>
          </cell>
          <cell r="K176">
            <v>2.0893999999999999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-568</v>
          </cell>
          <cell r="T176">
            <v>58.07</v>
          </cell>
          <cell r="U176">
            <v>3246.58</v>
          </cell>
          <cell r="V176">
            <v>5.5908042018253827E-2</v>
          </cell>
          <cell r="W176">
            <v>1.8759174778864719E-2</v>
          </cell>
          <cell r="X176">
            <v>1.8272415363973214E-4</v>
          </cell>
          <cell r="Y176">
            <v>9.7405219469249155E-3</v>
          </cell>
          <cell r="Z176">
            <v>8.6551252119314943E-4</v>
          </cell>
          <cell r="AA176">
            <v>11575883000</v>
          </cell>
          <cell r="AB176">
            <v>8462082500</v>
          </cell>
          <cell r="AC176">
            <v>3113800500</v>
          </cell>
          <cell r="AD176">
            <v>0</v>
          </cell>
          <cell r="AE176">
            <v>0</v>
          </cell>
          <cell r="AF176">
            <v>0</v>
          </cell>
          <cell r="AH176">
            <v>16.796099999999999</v>
          </cell>
          <cell r="AI176">
            <v>0</v>
          </cell>
          <cell r="AJ176">
            <v>0</v>
          </cell>
          <cell r="AK176">
            <v>0</v>
          </cell>
          <cell r="AL176">
            <v>16953837455490</v>
          </cell>
          <cell r="AM176">
            <v>318040000000</v>
          </cell>
          <cell r="AN176">
            <v>3097875600</v>
          </cell>
          <cell r="AO176">
            <v>14673758600</v>
          </cell>
          <cell r="AP176">
            <v>2826121000</v>
          </cell>
          <cell r="AQ176">
            <v>0.22645200320512821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271754600</v>
          </cell>
          <cell r="AW176">
            <v>8.9487157534246572E-4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12480000000</v>
          </cell>
          <cell r="BM176">
            <v>1780000000</v>
          </cell>
          <cell r="BN176">
            <v>100000000</v>
          </cell>
          <cell r="BO176">
            <v>303680000000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113199</v>
          </cell>
          <cell r="BY176">
            <v>179</v>
          </cell>
          <cell r="BZ176">
            <v>1550400</v>
          </cell>
          <cell r="CA176">
            <v>483300</v>
          </cell>
          <cell r="CB176">
            <v>12581630</v>
          </cell>
        </row>
        <row r="177">
          <cell r="A177" t="str">
            <v>2020_Q2_M6_W24_D4</v>
          </cell>
          <cell r="B177">
            <v>2020</v>
          </cell>
          <cell r="C177">
            <v>2</v>
          </cell>
          <cell r="D177">
            <v>6</v>
          </cell>
          <cell r="E177">
            <v>24</v>
          </cell>
          <cell r="F177">
            <v>24</v>
          </cell>
          <cell r="G177">
            <v>4</v>
          </cell>
          <cell r="H177">
            <v>43992</v>
          </cell>
          <cell r="I177">
            <v>16.691199999999998</v>
          </cell>
          <cell r="J177">
            <v>0</v>
          </cell>
          <cell r="K177">
            <v>2.3509000000000002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5</v>
          </cell>
          <cell r="R177">
            <v>0</v>
          </cell>
          <cell r="S177">
            <v>-613</v>
          </cell>
          <cell r="T177">
            <v>62.39</v>
          </cell>
          <cell r="U177">
            <v>2312.15</v>
          </cell>
          <cell r="V177">
            <v>3.7059624939894217E-2</v>
          </cell>
          <cell r="W177">
            <v>1.7231913863333378E-2</v>
          </cell>
          <cell r="X177">
            <v>4.5363946000145884E-4</v>
          </cell>
          <cell r="Y177">
            <v>2.6325541295022806E-2</v>
          </cell>
          <cell r="Z177">
            <v>4.5470127535151785E-4</v>
          </cell>
          <cell r="AA177">
            <v>18100000</v>
          </cell>
          <cell r="AB177">
            <v>18100000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H177">
            <v>19.042099999999998</v>
          </cell>
          <cell r="AI177">
            <v>0</v>
          </cell>
          <cell r="AJ177">
            <v>0</v>
          </cell>
          <cell r="AK177">
            <v>0</v>
          </cell>
          <cell r="AL177">
            <v>17046278337372</v>
          </cell>
          <cell r="AM177">
            <v>293740000000</v>
          </cell>
          <cell r="AN177">
            <v>7732864500</v>
          </cell>
          <cell r="AO177">
            <v>7750964500</v>
          </cell>
          <cell r="AP177">
            <v>5556237800</v>
          </cell>
          <cell r="AQ177">
            <v>0.51830576492537317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2176626700</v>
          </cell>
          <cell r="AW177">
            <v>7.7925916511527998E-3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10720000000</v>
          </cell>
          <cell r="BM177">
            <v>2700000000</v>
          </cell>
          <cell r="BN177">
            <v>1000000000</v>
          </cell>
          <cell r="BO177">
            <v>279320000000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22572</v>
          </cell>
          <cell r="BY177">
            <v>67</v>
          </cell>
          <cell r="BZ177">
            <v>1665150</v>
          </cell>
          <cell r="CA177">
            <v>180900</v>
          </cell>
        </row>
        <row r="178">
          <cell r="A178" t="str">
            <v>2020_Q2_M6_W24_D5</v>
          </cell>
          <cell r="B178">
            <v>2020</v>
          </cell>
          <cell r="C178">
            <v>2</v>
          </cell>
          <cell r="D178">
            <v>6</v>
          </cell>
          <cell r="E178">
            <v>24</v>
          </cell>
          <cell r="F178">
            <v>24</v>
          </cell>
          <cell r="G178">
            <v>5</v>
          </cell>
          <cell r="H178">
            <v>43993</v>
          </cell>
          <cell r="I178">
            <v>14.6082</v>
          </cell>
          <cell r="J178">
            <v>0</v>
          </cell>
          <cell r="K178">
            <v>1.8424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-354</v>
          </cell>
          <cell r="T178">
            <v>49.66</v>
          </cell>
          <cell r="U178">
            <v>3029.7</v>
          </cell>
          <cell r="V178">
            <v>6.1008860249697941E-2</v>
          </cell>
          <cell r="W178">
            <v>1.4362083847397124E-2</v>
          </cell>
          <cell r="X178">
            <v>1.149735133137524E-3</v>
          </cell>
          <cell r="Y178">
            <v>8.0053503750146499E-2</v>
          </cell>
          <cell r="Z178">
            <v>1.7050461822955005E-3</v>
          </cell>
          <cell r="AA178">
            <v>13197163400</v>
          </cell>
          <cell r="AB178">
            <v>11416902900</v>
          </cell>
          <cell r="AC178">
            <v>1780260500</v>
          </cell>
          <cell r="AD178">
            <v>0</v>
          </cell>
          <cell r="AE178">
            <v>0</v>
          </cell>
          <cell r="AF178">
            <v>0</v>
          </cell>
          <cell r="AH178">
            <v>16.450600000000001</v>
          </cell>
          <cell r="AI178">
            <v>0</v>
          </cell>
          <cell r="AJ178">
            <v>0</v>
          </cell>
          <cell r="AK178">
            <v>0</v>
          </cell>
          <cell r="AL178">
            <v>23765353525760</v>
          </cell>
          <cell r="AM178">
            <v>341320000000</v>
          </cell>
          <cell r="AN178">
            <v>27323861900</v>
          </cell>
          <cell r="AO178">
            <v>40521025300</v>
          </cell>
          <cell r="AP178">
            <v>26683173900</v>
          </cell>
          <cell r="AQ178">
            <v>0.49486598479228489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640688000</v>
          </cell>
          <cell r="AW178">
            <v>8.2797622124579986E-3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53920000000</v>
          </cell>
          <cell r="BM178">
            <v>2080000000</v>
          </cell>
          <cell r="BN178">
            <v>207940000000</v>
          </cell>
          <cell r="BO178">
            <v>77380000000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209265</v>
          </cell>
          <cell r="BY178">
            <v>281</v>
          </cell>
          <cell r="BZ178">
            <v>1004700</v>
          </cell>
          <cell r="CA178">
            <v>758700</v>
          </cell>
          <cell r="CB178">
            <v>600000</v>
          </cell>
        </row>
        <row r="179">
          <cell r="A179" t="str">
            <v>2020_Q2_M6_W24_D6</v>
          </cell>
          <cell r="B179">
            <v>2020</v>
          </cell>
          <cell r="C179">
            <v>2</v>
          </cell>
          <cell r="D179">
            <v>6</v>
          </cell>
          <cell r="E179">
            <v>24</v>
          </cell>
          <cell r="F179">
            <v>25</v>
          </cell>
          <cell r="G179">
            <v>6</v>
          </cell>
          <cell r="H179">
            <v>43994</v>
          </cell>
          <cell r="I179">
            <v>12.1279</v>
          </cell>
          <cell r="J179">
            <v>1</v>
          </cell>
          <cell r="K179">
            <v>4.3087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</v>
          </cell>
          <cell r="R179">
            <v>0</v>
          </cell>
          <cell r="S179">
            <v>-333</v>
          </cell>
          <cell r="T179">
            <v>48.65</v>
          </cell>
          <cell r="U179">
            <v>2550.54</v>
          </cell>
          <cell r="V179">
            <v>5.2426310380267217E-2</v>
          </cell>
          <cell r="W179">
            <v>4.2403226879388859E-3</v>
          </cell>
          <cell r="X179">
            <v>5.909614966359718E-4</v>
          </cell>
          <cell r="Y179">
            <v>0.13936710484720757</v>
          </cell>
          <cell r="Z179">
            <v>7.4567965633451328E-4</v>
          </cell>
          <cell r="AA179">
            <v>2770120000</v>
          </cell>
          <cell r="AB179">
            <v>2770120000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H179">
            <v>17.436599999999999</v>
          </cell>
          <cell r="AI179">
            <v>0</v>
          </cell>
          <cell r="AJ179">
            <v>0</v>
          </cell>
          <cell r="AK179">
            <v>0</v>
          </cell>
          <cell r="AL179">
            <v>17904297759212</v>
          </cell>
          <cell r="AM179">
            <v>75920000000</v>
          </cell>
          <cell r="AN179">
            <v>10580750600</v>
          </cell>
          <cell r="AO179">
            <v>13350870600</v>
          </cell>
          <cell r="AP179">
            <v>6716718800</v>
          </cell>
          <cell r="AQ179">
            <v>0.14388857754927165</v>
          </cell>
          <cell r="AR179">
            <v>0</v>
          </cell>
          <cell r="AS179">
            <v>0</v>
          </cell>
          <cell r="AT179">
            <v>951000000</v>
          </cell>
          <cell r="AU179">
            <v>0.45721153846153845</v>
          </cell>
          <cell r="AV179">
            <v>2913031800</v>
          </cell>
          <cell r="AW179">
            <v>0.11755576271186441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46680000000</v>
          </cell>
          <cell r="BM179">
            <v>2380000000</v>
          </cell>
          <cell r="BN179">
            <v>2080000000</v>
          </cell>
          <cell r="BO179">
            <v>24780000000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15009</v>
          </cell>
          <cell r="BY179">
            <v>239</v>
          </cell>
          <cell r="BZ179">
            <v>2853450</v>
          </cell>
          <cell r="CA179">
            <v>645300</v>
          </cell>
        </row>
        <row r="180">
          <cell r="A180" t="str">
            <v>2020_Q2_M6_W25_D2</v>
          </cell>
          <cell r="B180">
            <v>2020</v>
          </cell>
          <cell r="C180">
            <v>2</v>
          </cell>
          <cell r="D180">
            <v>6</v>
          </cell>
          <cell r="E180">
            <v>25</v>
          </cell>
          <cell r="F180">
            <v>25</v>
          </cell>
          <cell r="G180">
            <v>2</v>
          </cell>
          <cell r="H180">
            <v>43997</v>
          </cell>
          <cell r="I180">
            <v>17.268799999999999</v>
          </cell>
          <cell r="J180">
            <v>1.5</v>
          </cell>
          <cell r="K180">
            <v>4.3087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3</v>
          </cell>
          <cell r="R180">
            <v>0</v>
          </cell>
          <cell r="S180">
            <v>-115</v>
          </cell>
          <cell r="T180">
            <v>66.2</v>
          </cell>
          <cell r="U180">
            <v>1950.36</v>
          </cell>
          <cell r="V180">
            <v>2.9461631419939575E-2</v>
          </cell>
          <cell r="W180">
            <v>2.1935415877759614E-3</v>
          </cell>
          <cell r="X180">
            <v>6.7448758450452397E-4</v>
          </cell>
          <cell r="Y180">
            <v>0.30748794017094017</v>
          </cell>
          <cell r="Z180">
            <v>7.9765590706670406E-4</v>
          </cell>
          <cell r="AA180">
            <v>5912641200</v>
          </cell>
          <cell r="AB180">
            <v>4531978200</v>
          </cell>
          <cell r="AC180">
            <v>1380663000</v>
          </cell>
          <cell r="AD180">
            <v>0</v>
          </cell>
          <cell r="AE180">
            <v>0</v>
          </cell>
          <cell r="AF180">
            <v>0</v>
          </cell>
          <cell r="AH180">
            <v>23.077500000000001</v>
          </cell>
          <cell r="AI180">
            <v>0</v>
          </cell>
          <cell r="AJ180">
            <v>0</v>
          </cell>
          <cell r="AK180">
            <v>0</v>
          </cell>
          <cell r="AL180">
            <v>48004560563980</v>
          </cell>
          <cell r="AM180">
            <v>105300000000</v>
          </cell>
          <cell r="AN180">
            <v>32378480100</v>
          </cell>
          <cell r="AO180">
            <v>38291121300</v>
          </cell>
          <cell r="AP180">
            <v>31910980100</v>
          </cell>
          <cell r="AQ180">
            <v>0.46997025184094249</v>
          </cell>
          <cell r="AR180">
            <v>0</v>
          </cell>
          <cell r="AS180">
            <v>0</v>
          </cell>
          <cell r="AT180">
            <v>467500000</v>
          </cell>
          <cell r="AU180">
            <v>0.3961864406779661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67900000000.000008</v>
          </cell>
          <cell r="BM180">
            <v>1180000000</v>
          </cell>
          <cell r="BN180">
            <v>1180000000</v>
          </cell>
          <cell r="BO180">
            <v>35040000000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42321</v>
          </cell>
          <cell r="BY180">
            <v>244</v>
          </cell>
          <cell r="BZ180">
            <v>400350</v>
          </cell>
          <cell r="CA180">
            <v>658800</v>
          </cell>
          <cell r="CB180">
            <v>500000</v>
          </cell>
        </row>
        <row r="181">
          <cell r="A181" t="str">
            <v>2020_Q2_M6_W25_D3</v>
          </cell>
          <cell r="B181">
            <v>2020</v>
          </cell>
          <cell r="C181">
            <v>2</v>
          </cell>
          <cell r="D181">
            <v>6</v>
          </cell>
          <cell r="E181">
            <v>25</v>
          </cell>
          <cell r="F181">
            <v>25</v>
          </cell>
          <cell r="G181">
            <v>3</v>
          </cell>
          <cell r="H181">
            <v>43998</v>
          </cell>
          <cell r="I181">
            <v>15.453099999999999</v>
          </cell>
          <cell r="J181">
            <v>1.52</v>
          </cell>
          <cell r="K181">
            <v>3.7467000000000001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4</v>
          </cell>
          <cell r="R181">
            <v>0</v>
          </cell>
          <cell r="S181">
            <v>-254</v>
          </cell>
          <cell r="T181">
            <v>60.31</v>
          </cell>
          <cell r="U181">
            <v>2672.3</v>
          </cell>
          <cell r="V181">
            <v>4.4309401425965844E-2</v>
          </cell>
          <cell r="W181">
            <v>1.819518772387708E-3</v>
          </cell>
          <cell r="X181">
            <v>3.0973112864077343E-4</v>
          </cell>
          <cell r="Y181">
            <v>0.17022694865319865</v>
          </cell>
          <cell r="Z181">
            <v>5.5641016541412252E-4</v>
          </cell>
          <cell r="AA181">
            <v>3221233000</v>
          </cell>
          <cell r="AB181">
            <v>2674194500</v>
          </cell>
          <cell r="AC181">
            <v>547038500</v>
          </cell>
          <cell r="AD181">
            <v>0</v>
          </cell>
          <cell r="AE181">
            <v>0</v>
          </cell>
          <cell r="AF181">
            <v>0</v>
          </cell>
          <cell r="AH181">
            <v>20.719799999999999</v>
          </cell>
          <cell r="AI181">
            <v>0</v>
          </cell>
          <cell r="AJ181">
            <v>0</v>
          </cell>
          <cell r="AK181">
            <v>0</v>
          </cell>
          <cell r="AL181">
            <v>13058397836050</v>
          </cell>
          <cell r="AM181">
            <v>23760000000</v>
          </cell>
          <cell r="AN181">
            <v>4044592300</v>
          </cell>
          <cell r="AO181">
            <v>7265825300</v>
          </cell>
          <cell r="AP181">
            <v>3356216900</v>
          </cell>
          <cell r="AQ181">
            <v>0.50393647147147147</v>
          </cell>
          <cell r="AR181">
            <v>0</v>
          </cell>
          <cell r="AS181">
            <v>0</v>
          </cell>
          <cell r="AT181">
            <v>18920000</v>
          </cell>
          <cell r="AU181">
            <v>3.6384615384615383E-2</v>
          </cell>
          <cell r="AV181">
            <v>669455400</v>
          </cell>
          <cell r="AW181">
            <v>4.3527659297789338E-2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6660000000</v>
          </cell>
          <cell r="BM181">
            <v>1200000000</v>
          </cell>
          <cell r="BN181">
            <v>520000000</v>
          </cell>
          <cell r="BO181">
            <v>15380000000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89775</v>
          </cell>
          <cell r="BY181">
            <v>139</v>
          </cell>
          <cell r="BZ181">
            <v>749700</v>
          </cell>
          <cell r="CA181">
            <v>375300</v>
          </cell>
          <cell r="CB181">
            <v>600000</v>
          </cell>
        </row>
        <row r="182">
          <cell r="A182" t="str">
            <v>2020_Q2_M6_W25_D4</v>
          </cell>
          <cell r="B182">
            <v>2020</v>
          </cell>
          <cell r="C182">
            <v>2</v>
          </cell>
          <cell r="D182">
            <v>6</v>
          </cell>
          <cell r="E182">
            <v>25</v>
          </cell>
          <cell r="F182">
            <v>25</v>
          </cell>
          <cell r="G182">
            <v>4</v>
          </cell>
          <cell r="H182">
            <v>43999</v>
          </cell>
          <cell r="I182">
            <v>13.1157</v>
          </cell>
          <cell r="J182">
            <v>2.5198999999999998</v>
          </cell>
          <cell r="K182">
            <v>5.4463999999999997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7</v>
          </cell>
          <cell r="R182">
            <v>0</v>
          </cell>
          <cell r="S182">
            <v>-255</v>
          </cell>
          <cell r="T182">
            <v>55.03</v>
          </cell>
          <cell r="U182">
            <v>2793.22</v>
          </cell>
          <cell r="V182">
            <v>5.0758131928039248E-2</v>
          </cell>
          <cell r="W182">
            <v>7.8583831668811843E-3</v>
          </cell>
          <cell r="X182">
            <v>8.5022572487176724E-4</v>
          </cell>
          <cell r="Y182">
            <v>0.10819346764039284</v>
          </cell>
          <cell r="Z182">
            <v>1.8036720943230549E-3</v>
          </cell>
          <cell r="AA182">
            <v>9635914800</v>
          </cell>
          <cell r="AB182">
            <v>8100604800</v>
          </cell>
          <cell r="AC182">
            <v>1535310000</v>
          </cell>
          <cell r="AD182">
            <v>0</v>
          </cell>
          <cell r="AE182">
            <v>0</v>
          </cell>
          <cell r="AF182">
            <v>0</v>
          </cell>
          <cell r="AH182">
            <v>21.082000000000001</v>
          </cell>
          <cell r="AI182">
            <v>0</v>
          </cell>
          <cell r="AJ182">
            <v>0</v>
          </cell>
          <cell r="AK182">
            <v>0</v>
          </cell>
          <cell r="AL182">
            <v>10106404627190</v>
          </cell>
          <cell r="AM182">
            <v>79420000000</v>
          </cell>
          <cell r="AN182">
            <v>8592725200</v>
          </cell>
          <cell r="AO182">
            <v>18228640000</v>
          </cell>
          <cell r="AP182">
            <v>5757367700</v>
          </cell>
          <cell r="AQ182">
            <v>0.36028583854818524</v>
          </cell>
          <cell r="AR182">
            <v>0</v>
          </cell>
          <cell r="AS182">
            <v>0</v>
          </cell>
          <cell r="AT182">
            <v>94000</v>
          </cell>
          <cell r="AU182">
            <v>9.3999999999999997E-4</v>
          </cell>
          <cell r="AV182">
            <v>2835263500</v>
          </cell>
          <cell r="AW182">
            <v>4.5967307068741893E-2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15980000000</v>
          </cell>
          <cell r="BM182">
            <v>1660000000</v>
          </cell>
          <cell r="BN182">
            <v>100000000</v>
          </cell>
          <cell r="BO182">
            <v>61680000000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120324</v>
          </cell>
          <cell r="BY182">
            <v>101</v>
          </cell>
          <cell r="BZ182">
            <v>752250</v>
          </cell>
          <cell r="CA182">
            <v>272700</v>
          </cell>
          <cell r="CB182">
            <v>600000</v>
          </cell>
        </row>
        <row r="183">
          <cell r="A183" t="str">
            <v>2020_Q2_M6_W25_D5</v>
          </cell>
          <cell r="B183">
            <v>2020</v>
          </cell>
          <cell r="C183">
            <v>2</v>
          </cell>
          <cell r="D183">
            <v>6</v>
          </cell>
          <cell r="E183">
            <v>25</v>
          </cell>
          <cell r="F183">
            <v>25</v>
          </cell>
          <cell r="G183">
            <v>5</v>
          </cell>
          <cell r="H183">
            <v>44000</v>
          </cell>
          <cell r="I183">
            <v>12.906700000000001</v>
          </cell>
          <cell r="J183">
            <v>2.6196999999999999</v>
          </cell>
          <cell r="K183">
            <v>5.4363999999999999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4</v>
          </cell>
          <cell r="R183">
            <v>0</v>
          </cell>
          <cell r="S183">
            <v>-246</v>
          </cell>
          <cell r="T183">
            <v>44.965000000000003</v>
          </cell>
          <cell r="U183">
            <v>3370.69</v>
          </cell>
          <cell r="V183">
            <v>7.4962526409429561E-2</v>
          </cell>
          <cell r="W183">
            <v>4.1313736398530029E-3</v>
          </cell>
          <cell r="X183">
            <v>1.9587822653401976E-4</v>
          </cell>
          <cell r="Y183">
            <v>4.741237264150943E-2</v>
          </cell>
          <cell r="Z183">
            <v>4.4254748264594627E-4</v>
          </cell>
          <cell r="AA183">
            <v>2531549400</v>
          </cell>
          <cell r="AB183">
            <v>2531549400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H183">
            <v>20.962800000000001</v>
          </cell>
          <cell r="AI183">
            <v>0</v>
          </cell>
          <cell r="AJ183">
            <v>0</v>
          </cell>
          <cell r="AK183">
            <v>0</v>
          </cell>
          <cell r="AL183">
            <v>10262930370420</v>
          </cell>
          <cell r="AM183">
            <v>42400000000</v>
          </cell>
          <cell r="AN183">
            <v>2010284600</v>
          </cell>
          <cell r="AO183">
            <v>4541834000</v>
          </cell>
          <cell r="AP183">
            <v>1904892000</v>
          </cell>
          <cell r="AQ183">
            <v>0.1633698113207547</v>
          </cell>
          <cell r="AR183">
            <v>0</v>
          </cell>
          <cell r="AS183">
            <v>0</v>
          </cell>
          <cell r="AT183">
            <v>93512600</v>
          </cell>
          <cell r="AU183">
            <v>4.8202371134020618E-3</v>
          </cell>
          <cell r="AV183">
            <v>11880000</v>
          </cell>
          <cell r="AW183">
            <v>1.1951710261569417E-3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11660000000</v>
          </cell>
          <cell r="BM183">
            <v>1400000000</v>
          </cell>
          <cell r="BN183">
            <v>19400000000</v>
          </cell>
          <cell r="BO183">
            <v>9940000000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33363</v>
          </cell>
          <cell r="BY183">
            <v>31</v>
          </cell>
          <cell r="BZ183">
            <v>729300</v>
          </cell>
          <cell r="CA183">
            <v>83700</v>
          </cell>
        </row>
        <row r="184">
          <cell r="A184" t="str">
            <v>2020_Q2_M6_W25_D6</v>
          </cell>
          <cell r="B184">
            <v>2020</v>
          </cell>
          <cell r="C184">
            <v>2</v>
          </cell>
          <cell r="D184">
            <v>6</v>
          </cell>
          <cell r="E184">
            <v>25</v>
          </cell>
          <cell r="F184">
            <v>26</v>
          </cell>
          <cell r="G184">
            <v>6</v>
          </cell>
          <cell r="H184">
            <v>44001</v>
          </cell>
          <cell r="I184">
            <v>14.5097</v>
          </cell>
          <cell r="J184">
            <v>2.6196999999999999</v>
          </cell>
          <cell r="K184">
            <v>5.4409000000000001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17</v>
          </cell>
          <cell r="R184">
            <v>0</v>
          </cell>
          <cell r="S184">
            <v>-537</v>
          </cell>
          <cell r="T184">
            <v>60.47</v>
          </cell>
          <cell r="U184">
            <v>3020.7</v>
          </cell>
          <cell r="V184">
            <v>4.9953696047626922E-2</v>
          </cell>
          <cell r="W184">
            <v>5.4814853133809483E-3</v>
          </cell>
          <cell r="X184">
            <v>5.2163460539099134E-4</v>
          </cell>
          <cell r="Y184">
            <v>9.5163003377500638E-2</v>
          </cell>
          <cell r="Z184">
            <v>1.3692180019036638E-3</v>
          </cell>
          <cell r="AA184">
            <v>11903155100</v>
          </cell>
          <cell r="AB184">
            <v>11903155100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H184">
            <v>22.5703</v>
          </cell>
          <cell r="AI184">
            <v>0</v>
          </cell>
          <cell r="AJ184">
            <v>0</v>
          </cell>
          <cell r="AK184">
            <v>0</v>
          </cell>
          <cell r="AL184">
            <v>14043638831264</v>
          </cell>
          <cell r="AM184">
            <v>76980000000</v>
          </cell>
          <cell r="AN184">
            <v>7325648000</v>
          </cell>
          <cell r="AO184">
            <v>19228803100</v>
          </cell>
          <cell r="AP184">
            <v>7200793000</v>
          </cell>
          <cell r="AQ184">
            <v>0.46941284224250324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124855000</v>
          </cell>
          <cell r="AW184">
            <v>3.0828395061728393E-3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15340000000</v>
          </cell>
          <cell r="BM184">
            <v>2060000000</v>
          </cell>
          <cell r="BN184">
            <v>19080000000</v>
          </cell>
          <cell r="BO184">
            <v>40500000000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13500</v>
          </cell>
          <cell r="BY184">
            <v>297</v>
          </cell>
          <cell r="BZ184">
            <v>4414050</v>
          </cell>
          <cell r="CA184">
            <v>801900</v>
          </cell>
          <cell r="CB184">
            <v>96233</v>
          </cell>
        </row>
        <row r="185">
          <cell r="A185" t="str">
            <v>2020_Q2_M6_W26_D2</v>
          </cell>
          <cell r="B185">
            <v>2020</v>
          </cell>
          <cell r="C185">
            <v>2</v>
          </cell>
          <cell r="D185">
            <v>6</v>
          </cell>
          <cell r="E185">
            <v>26</v>
          </cell>
          <cell r="F185">
            <v>26</v>
          </cell>
          <cell r="G185">
            <v>2</v>
          </cell>
          <cell r="H185">
            <v>44004</v>
          </cell>
          <cell r="I185">
            <v>16.038599999999999</v>
          </cell>
          <cell r="J185">
            <v>2.6196999999999999</v>
          </cell>
          <cell r="K185">
            <v>5.2408999999999999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14</v>
          </cell>
          <cell r="R185">
            <v>0</v>
          </cell>
          <cell r="S185">
            <v>-542</v>
          </cell>
          <cell r="T185">
            <v>62.64</v>
          </cell>
          <cell r="U185">
            <v>3358.34</v>
          </cell>
          <cell r="V185">
            <v>5.3613346104725415E-2</v>
          </cell>
          <cell r="W185">
            <v>3.1774365731300673E-3</v>
          </cell>
          <cell r="X185">
            <v>1.8642139990963833E-3</v>
          </cell>
          <cell r="Y185">
            <v>0.58670376455696205</v>
          </cell>
          <cell r="Z185">
            <v>2.085951329910833E-3</v>
          </cell>
          <cell r="AA185">
            <v>2756506500</v>
          </cell>
          <cell r="AB185">
            <v>2756506500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H185">
            <v>23.899199999999997</v>
          </cell>
          <cell r="AI185">
            <v>0</v>
          </cell>
          <cell r="AJ185">
            <v>0</v>
          </cell>
          <cell r="AK185">
            <v>0</v>
          </cell>
          <cell r="AL185">
            <v>12431404716000</v>
          </cell>
          <cell r="AM185">
            <v>39500000000</v>
          </cell>
          <cell r="AN185">
            <v>23174798700</v>
          </cell>
          <cell r="AO185">
            <v>25931305200</v>
          </cell>
          <cell r="AP185">
            <v>22932598700</v>
          </cell>
          <cell r="AQ185">
            <v>0.71664370937499999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242200000</v>
          </cell>
          <cell r="AW185">
            <v>4.7490196078431371E-2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32000000000</v>
          </cell>
          <cell r="BM185">
            <v>2180000000</v>
          </cell>
          <cell r="BN185">
            <v>220000000</v>
          </cell>
          <cell r="BO185">
            <v>5100000000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153693</v>
          </cell>
          <cell r="BY185">
            <v>135</v>
          </cell>
          <cell r="BZ185">
            <v>1484100</v>
          </cell>
          <cell r="CA185">
            <v>364500</v>
          </cell>
        </row>
        <row r="186">
          <cell r="A186" t="str">
            <v>2020_Q2_M6_W26_D3</v>
          </cell>
          <cell r="B186">
            <v>2020</v>
          </cell>
          <cell r="C186">
            <v>2</v>
          </cell>
          <cell r="D186">
            <v>6</v>
          </cell>
          <cell r="E186">
            <v>26</v>
          </cell>
          <cell r="F186">
            <v>26</v>
          </cell>
          <cell r="G186">
            <v>3</v>
          </cell>
          <cell r="H186">
            <v>44005</v>
          </cell>
          <cell r="I186">
            <v>12.985300000000001</v>
          </cell>
          <cell r="J186">
            <v>1.6167</v>
          </cell>
          <cell r="K186">
            <v>5.6176000000000004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14</v>
          </cell>
          <cell r="R186">
            <v>0</v>
          </cell>
          <cell r="S186">
            <v>-523</v>
          </cell>
          <cell r="T186">
            <v>60.72</v>
          </cell>
          <cell r="U186">
            <v>3432.92</v>
          </cell>
          <cell r="V186">
            <v>5.6536890645586299E-2</v>
          </cell>
          <cell r="W186">
            <v>2.2655901545597158E-3</v>
          </cell>
          <cell r="X186">
            <v>8.2736576713016553E-4</v>
          </cell>
          <cell r="Y186">
            <v>0.36518774830699774</v>
          </cell>
          <cell r="Z186">
            <v>9.448772681333443E-4</v>
          </cell>
          <cell r="AA186">
            <v>1838199900</v>
          </cell>
          <cell r="AB186">
            <v>1838199900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H186">
            <v>20.2196</v>
          </cell>
          <cell r="AI186">
            <v>0</v>
          </cell>
          <cell r="AJ186">
            <v>0</v>
          </cell>
          <cell r="AK186">
            <v>0</v>
          </cell>
          <cell r="AL186">
            <v>15642723344588</v>
          </cell>
          <cell r="AM186">
            <v>35440000000</v>
          </cell>
          <cell r="AN186">
            <v>12942253800</v>
          </cell>
          <cell r="AO186">
            <v>14780453700</v>
          </cell>
          <cell r="AP186">
            <v>12186434200</v>
          </cell>
          <cell r="AQ186">
            <v>0.54113828596802838</v>
          </cell>
          <cell r="AR186">
            <v>0</v>
          </cell>
          <cell r="AS186">
            <v>0</v>
          </cell>
          <cell r="AT186">
            <v>2850000</v>
          </cell>
          <cell r="AU186">
            <v>1.4250000000000001E-2</v>
          </cell>
          <cell r="AV186">
            <v>752969600</v>
          </cell>
          <cell r="AW186">
            <v>7.1169149338374288E-2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22520000000</v>
          </cell>
          <cell r="BM186">
            <v>2140000000.0000002</v>
          </cell>
          <cell r="BN186">
            <v>200000000</v>
          </cell>
          <cell r="BO186">
            <v>10580000000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155988</v>
          </cell>
          <cell r="BY186">
            <v>149</v>
          </cell>
          <cell r="BZ186">
            <v>1435650</v>
          </cell>
          <cell r="CA186">
            <v>402300</v>
          </cell>
        </row>
        <row r="187">
          <cell r="A187" t="str">
            <v>2020_Q2_M6_W26_D4</v>
          </cell>
          <cell r="B187">
            <v>2020</v>
          </cell>
          <cell r="C187">
            <v>2</v>
          </cell>
          <cell r="D187">
            <v>6</v>
          </cell>
          <cell r="E187">
            <v>26</v>
          </cell>
          <cell r="F187">
            <v>26</v>
          </cell>
          <cell r="G187">
            <v>4</v>
          </cell>
          <cell r="H187">
            <v>44006</v>
          </cell>
          <cell r="I187">
            <v>16.146799999999999</v>
          </cell>
          <cell r="J187">
            <v>2.0093999999999999</v>
          </cell>
          <cell r="K187">
            <v>6.3155000000000001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12</v>
          </cell>
          <cell r="R187">
            <v>0</v>
          </cell>
          <cell r="S187">
            <v>-536</v>
          </cell>
          <cell r="T187">
            <v>58.88</v>
          </cell>
          <cell r="U187">
            <v>3326.95</v>
          </cell>
          <cell r="V187">
            <v>5.6503906249999999E-2</v>
          </cell>
          <cell r="W187">
            <v>1.1180976002730087E-2</v>
          </cell>
          <cell r="X187">
            <v>1.2675686618938049E-3</v>
          </cell>
          <cell r="Y187">
            <v>0.11336833757485031</v>
          </cell>
          <cell r="Z187">
            <v>1.8727504870393462E-3</v>
          </cell>
          <cell r="AA187">
            <v>7231237400</v>
          </cell>
          <cell r="AB187">
            <v>7231237400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H187">
            <v>24.471699999999998</v>
          </cell>
          <cell r="AI187">
            <v>0</v>
          </cell>
          <cell r="AJ187">
            <v>0</v>
          </cell>
          <cell r="AK187">
            <v>0</v>
          </cell>
          <cell r="AL187">
            <v>11948867430480</v>
          </cell>
          <cell r="AM187">
            <v>133600000000</v>
          </cell>
          <cell r="AN187">
            <v>15146009900</v>
          </cell>
          <cell r="AO187">
            <v>22377247300</v>
          </cell>
          <cell r="AP187">
            <v>11782173400</v>
          </cell>
          <cell r="AQ187">
            <v>0.57195016504854368</v>
          </cell>
          <cell r="AR187">
            <v>1407839100</v>
          </cell>
          <cell r="AS187">
            <v>0.34847502475247527</v>
          </cell>
          <cell r="AT187">
            <v>386862000</v>
          </cell>
          <cell r="AU187">
            <v>0.41155531914893617</v>
          </cell>
          <cell r="AV187">
            <v>1569135400</v>
          </cell>
          <cell r="AW187">
            <v>1.4526341418255878E-2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20600000000</v>
          </cell>
          <cell r="BM187">
            <v>4040000000</v>
          </cell>
          <cell r="BN187">
            <v>940000000</v>
          </cell>
          <cell r="BO187">
            <v>108020000000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73149</v>
          </cell>
          <cell r="BY187">
            <v>141</v>
          </cell>
          <cell r="BZ187">
            <v>1468800</v>
          </cell>
          <cell r="CA187">
            <v>380700</v>
          </cell>
        </row>
        <row r="188">
          <cell r="A188" t="str">
            <v>2020_Q2_M6_W26_D5</v>
          </cell>
          <cell r="B188">
            <v>2020</v>
          </cell>
          <cell r="C188">
            <v>2</v>
          </cell>
          <cell r="D188">
            <v>6</v>
          </cell>
          <cell r="E188">
            <v>26</v>
          </cell>
          <cell r="F188">
            <v>26</v>
          </cell>
          <cell r="G188">
            <v>5</v>
          </cell>
          <cell r="H188">
            <v>44007</v>
          </cell>
          <cell r="I188">
            <v>18.567399999999999</v>
          </cell>
          <cell r="J188">
            <v>1.7043999999999999</v>
          </cell>
          <cell r="K188">
            <v>7.9095000000000004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3</v>
          </cell>
          <cell r="R188">
            <v>0</v>
          </cell>
          <cell r="S188">
            <v>-543</v>
          </cell>
          <cell r="T188">
            <v>62</v>
          </cell>
          <cell r="U188">
            <v>3453.23</v>
          </cell>
          <cell r="V188">
            <v>5.5697258064516128E-2</v>
          </cell>
          <cell r="W188">
            <v>1.0152265541245424E-2</v>
          </cell>
          <cell r="X188">
            <v>3.5270105027249373E-3</v>
          </cell>
          <cell r="Y188">
            <v>0.34741117520969245</v>
          </cell>
          <cell r="Z188">
            <v>4.2517256544488558E-3</v>
          </cell>
          <cell r="AA188">
            <v>7659564800</v>
          </cell>
          <cell r="AB188">
            <v>7659564800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H188">
            <v>28.1813</v>
          </cell>
          <cell r="AI188">
            <v>0</v>
          </cell>
          <cell r="AJ188">
            <v>0</v>
          </cell>
          <cell r="AK188">
            <v>0</v>
          </cell>
          <cell r="AL188">
            <v>10569069491344</v>
          </cell>
          <cell r="AM188">
            <v>107300000000</v>
          </cell>
          <cell r="AN188">
            <v>37277219100</v>
          </cell>
          <cell r="AO188">
            <v>44936783900</v>
          </cell>
          <cell r="AP188">
            <v>33771856600</v>
          </cell>
          <cell r="AQ188">
            <v>0.68530553165584418</v>
          </cell>
          <cell r="AR188">
            <v>0</v>
          </cell>
          <cell r="AS188">
            <v>0</v>
          </cell>
          <cell r="AT188">
            <v>283665000</v>
          </cell>
          <cell r="AU188">
            <v>0.34593292682926829</v>
          </cell>
          <cell r="AV188">
            <v>3221697500</v>
          </cell>
          <cell r="AW188">
            <v>5.8321822954380882E-2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49280000000</v>
          </cell>
          <cell r="BM188">
            <v>1960000000</v>
          </cell>
          <cell r="BN188">
            <v>820000000</v>
          </cell>
          <cell r="BO188">
            <v>55240000000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177795</v>
          </cell>
          <cell r="BY188">
            <v>163</v>
          </cell>
          <cell r="BZ188">
            <v>1486650</v>
          </cell>
          <cell r="CA188">
            <v>440100</v>
          </cell>
          <cell r="CB188">
            <v>100000</v>
          </cell>
        </row>
        <row r="189">
          <cell r="A189" t="str">
            <v>2020_Q2_M6_W26_D6</v>
          </cell>
          <cell r="B189">
            <v>2020</v>
          </cell>
          <cell r="C189">
            <v>2</v>
          </cell>
          <cell r="D189">
            <v>6</v>
          </cell>
          <cell r="E189">
            <v>26</v>
          </cell>
          <cell r="F189">
            <v>27</v>
          </cell>
          <cell r="G189">
            <v>6</v>
          </cell>
          <cell r="H189">
            <v>44008</v>
          </cell>
          <cell r="I189">
            <v>14.458600000000001</v>
          </cell>
          <cell r="J189">
            <v>1.7043999999999999</v>
          </cell>
          <cell r="K189">
            <v>8.3495000000000008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2</v>
          </cell>
          <cell r="R189">
            <v>0</v>
          </cell>
          <cell r="S189">
            <v>-548</v>
          </cell>
          <cell r="T189">
            <v>67.290000000000006</v>
          </cell>
          <cell r="U189">
            <v>3422.55</v>
          </cell>
          <cell r="V189">
            <v>5.0862683905483728E-2</v>
          </cell>
          <cell r="W189">
            <v>2.9293291974650526E-3</v>
          </cell>
          <cell r="X189">
            <v>3.4238592219170756E-4</v>
          </cell>
          <cell r="Y189">
            <v>0.11688202284946238</v>
          </cell>
          <cell r="Z189">
            <v>5.5520125528779661E-4</v>
          </cell>
          <cell r="AA189">
            <v>2162059600</v>
          </cell>
          <cell r="AB189">
            <v>2162059600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H189">
            <v>24.512500000000003</v>
          </cell>
          <cell r="AI189">
            <v>0</v>
          </cell>
          <cell r="AJ189">
            <v>0</v>
          </cell>
          <cell r="AK189">
            <v>0</v>
          </cell>
          <cell r="AL189">
            <v>10159322491222</v>
          </cell>
          <cell r="AM189">
            <v>29760000000</v>
          </cell>
          <cell r="AN189">
            <v>3478409000</v>
          </cell>
          <cell r="AO189">
            <v>5640468600</v>
          </cell>
          <cell r="AP189">
            <v>2809189000</v>
          </cell>
          <cell r="AQ189">
            <v>0.11550941611842105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669220000</v>
          </cell>
          <cell r="AW189">
            <v>0.19454069767441862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24320000000</v>
          </cell>
          <cell r="BM189">
            <v>1900000000</v>
          </cell>
          <cell r="BN189">
            <v>100000000</v>
          </cell>
          <cell r="BO189">
            <v>3440000000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18261</v>
          </cell>
          <cell r="BY189">
            <v>15</v>
          </cell>
          <cell r="BZ189">
            <v>4498200</v>
          </cell>
          <cell r="CA189">
            <v>40500</v>
          </cell>
          <cell r="CB189">
            <v>1600000</v>
          </cell>
        </row>
        <row r="190">
          <cell r="A190" t="str">
            <v>2020_Q2_M6_W27_D2</v>
          </cell>
          <cell r="B190">
            <v>2020</v>
          </cell>
          <cell r="C190">
            <v>2</v>
          </cell>
          <cell r="D190">
            <v>6</v>
          </cell>
          <cell r="E190">
            <v>27</v>
          </cell>
          <cell r="F190">
            <v>27</v>
          </cell>
          <cell r="G190">
            <v>2</v>
          </cell>
          <cell r="H190">
            <v>44011</v>
          </cell>
          <cell r="I190">
            <v>13.6264</v>
          </cell>
          <cell r="J190">
            <v>1.7043999999999999</v>
          </cell>
          <cell r="K190">
            <v>6.9070999999999998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</v>
          </cell>
          <cell r="R190">
            <v>0</v>
          </cell>
          <cell r="S190">
            <v>-498</v>
          </cell>
          <cell r="T190">
            <v>60.36</v>
          </cell>
          <cell r="U190">
            <v>2417.4699999999998</v>
          </cell>
          <cell r="V190">
            <v>4.0050861497680577E-2</v>
          </cell>
          <cell r="W190">
            <v>7.6289195458753229E-3</v>
          </cell>
          <cell r="X190">
            <v>2.0390801067735778E-3</v>
          </cell>
          <cell r="Y190">
            <v>0.26728294806517311</v>
          </cell>
          <cell r="Z190">
            <v>2.8217097698153538E-3</v>
          </cell>
          <cell r="AA190">
            <v>10074065200</v>
          </cell>
          <cell r="AB190">
            <v>8172946700</v>
          </cell>
          <cell r="AC190">
            <v>1901118500</v>
          </cell>
          <cell r="AD190">
            <v>0</v>
          </cell>
          <cell r="AE190">
            <v>0</v>
          </cell>
          <cell r="AF190">
            <v>0</v>
          </cell>
          <cell r="AH190">
            <v>22.2379</v>
          </cell>
          <cell r="AI190">
            <v>0</v>
          </cell>
          <cell r="AJ190">
            <v>0</v>
          </cell>
          <cell r="AK190">
            <v>0</v>
          </cell>
          <cell r="AL190">
            <v>12872071780216</v>
          </cell>
          <cell r="AM190">
            <v>98200000000</v>
          </cell>
          <cell r="AN190">
            <v>26247185500</v>
          </cell>
          <cell r="AO190">
            <v>36321250700</v>
          </cell>
          <cell r="AP190">
            <v>22429588900</v>
          </cell>
          <cell r="AQ190">
            <v>0.66675353448275865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3817596600</v>
          </cell>
          <cell r="AW190">
            <v>6.0925576125119695E-2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33640000000</v>
          </cell>
          <cell r="BM190">
            <v>1700000000</v>
          </cell>
          <cell r="BN190">
            <v>200000000</v>
          </cell>
          <cell r="BO190">
            <v>62660000000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194571</v>
          </cell>
          <cell r="BY190">
            <v>266</v>
          </cell>
          <cell r="BZ190">
            <v>1371900</v>
          </cell>
          <cell r="CA190">
            <v>718200</v>
          </cell>
        </row>
        <row r="191">
          <cell r="A191" t="str">
            <v>2020_Q2_M6_W27_D3</v>
          </cell>
          <cell r="B191">
            <v>2020</v>
          </cell>
          <cell r="C191">
            <v>2</v>
          </cell>
          <cell r="D191">
            <v>6</v>
          </cell>
          <cell r="E191">
            <v>27</v>
          </cell>
          <cell r="F191">
            <v>27</v>
          </cell>
          <cell r="G191">
            <v>3</v>
          </cell>
          <cell r="H191">
            <v>44012</v>
          </cell>
          <cell r="I191">
            <v>13.5314</v>
          </cell>
          <cell r="J191">
            <v>2.1044</v>
          </cell>
          <cell r="K191">
            <v>7.8813000000000004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5</v>
          </cell>
          <cell r="R191">
            <v>0</v>
          </cell>
          <cell r="S191">
            <v>-495</v>
          </cell>
          <cell r="T191">
            <v>65.210000000000008</v>
          </cell>
          <cell r="U191">
            <v>3776.6</v>
          </cell>
          <cell r="V191">
            <v>5.7914430302100896E-2</v>
          </cell>
          <cell r="W191">
            <v>9.4268637946841351E-3</v>
          </cell>
          <cell r="X191">
            <v>2.2061503183543061E-3</v>
          </cell>
          <cell r="Y191">
            <v>0.23402802526948224</v>
          </cell>
          <cell r="Z191">
            <v>2.9494301846726841E-3</v>
          </cell>
          <cell r="AA191">
            <v>8923902700</v>
          </cell>
          <cell r="AB191">
            <v>7095667200</v>
          </cell>
          <cell r="AC191">
            <v>1828235500</v>
          </cell>
          <cell r="AD191">
            <v>0</v>
          </cell>
          <cell r="AE191">
            <v>0</v>
          </cell>
          <cell r="AF191">
            <v>0</v>
          </cell>
          <cell r="AH191">
            <v>23.517099999999999</v>
          </cell>
          <cell r="AI191">
            <v>0</v>
          </cell>
          <cell r="AJ191">
            <v>0</v>
          </cell>
          <cell r="AK191">
            <v>0</v>
          </cell>
          <cell r="AL191">
            <v>12006113853456</v>
          </cell>
          <cell r="AM191">
            <v>113180000000</v>
          </cell>
          <cell r="AN191">
            <v>26487291900</v>
          </cell>
          <cell r="AO191">
            <v>35411194600</v>
          </cell>
          <cell r="AP191">
            <v>25018294600</v>
          </cell>
          <cell r="AQ191">
            <v>0.55130662406346409</v>
          </cell>
          <cell r="AR191">
            <v>0</v>
          </cell>
          <cell r="AS191">
            <v>0</v>
          </cell>
          <cell r="AT191">
            <v>356000000</v>
          </cell>
          <cell r="AU191">
            <v>0.28253968253968254</v>
          </cell>
          <cell r="AV191">
            <v>1112997300</v>
          </cell>
          <cell r="AW191">
            <v>1.6961251142944223E-2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45380000000</v>
          </cell>
          <cell r="BM191">
            <v>920000000</v>
          </cell>
          <cell r="BN191">
            <v>1260000000</v>
          </cell>
          <cell r="BO191">
            <v>65620000000.000008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127305</v>
          </cell>
          <cell r="BY191">
            <v>181</v>
          </cell>
          <cell r="BZ191">
            <v>1364250</v>
          </cell>
          <cell r="CA191">
            <v>488700</v>
          </cell>
        </row>
        <row r="192">
          <cell r="A192" t="str">
            <v>2020_Q3_M7_W27_D4</v>
          </cell>
          <cell r="B192">
            <v>2020</v>
          </cell>
          <cell r="C192">
            <v>3</v>
          </cell>
          <cell r="D192">
            <v>7</v>
          </cell>
          <cell r="E192">
            <v>27</v>
          </cell>
          <cell r="F192">
            <v>27</v>
          </cell>
          <cell r="G192">
            <v>4</v>
          </cell>
          <cell r="H192">
            <v>44013</v>
          </cell>
          <cell r="I192">
            <v>11.023999999999999</v>
          </cell>
          <cell r="J192">
            <v>2.1042999999999998</v>
          </cell>
          <cell r="K192">
            <v>7.8823999999999996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5</v>
          </cell>
          <cell r="R192">
            <v>0</v>
          </cell>
          <cell r="S192">
            <v>-442</v>
          </cell>
          <cell r="T192">
            <v>68.680000000000007</v>
          </cell>
          <cell r="U192">
            <v>3750.45</v>
          </cell>
          <cell r="V192">
            <v>5.460760046592894E-2</v>
          </cell>
          <cell r="W192">
            <v>6.0218323155368046E-3</v>
          </cell>
          <cell r="X192">
            <v>1.500890631719698E-3</v>
          </cell>
          <cell r="Y192">
            <v>0.24924151870640457</v>
          </cell>
          <cell r="Z192">
            <v>2.0913091522917855E-3</v>
          </cell>
          <cell r="AA192">
            <v>6184762100</v>
          </cell>
          <cell r="AB192">
            <v>4348571100</v>
          </cell>
          <cell r="AC192">
            <v>1836191000</v>
          </cell>
          <cell r="AD192">
            <v>0</v>
          </cell>
          <cell r="AE192">
            <v>0</v>
          </cell>
          <cell r="AF192">
            <v>0</v>
          </cell>
          <cell r="AH192">
            <v>21.0107</v>
          </cell>
          <cell r="AI192">
            <v>0</v>
          </cell>
          <cell r="AJ192">
            <v>0</v>
          </cell>
          <cell r="AK192">
            <v>0</v>
          </cell>
          <cell r="AL192">
            <v>10475216959670</v>
          </cell>
          <cell r="AM192">
            <v>63080000000</v>
          </cell>
          <cell r="AN192">
            <v>15722155000</v>
          </cell>
          <cell r="AO192">
            <v>21906917100</v>
          </cell>
          <cell r="AP192">
            <v>15720800100</v>
          </cell>
          <cell r="AQ192">
            <v>0.2584807645511345</v>
          </cell>
          <cell r="AR192">
            <v>0</v>
          </cell>
          <cell r="AS192">
            <v>0</v>
          </cell>
          <cell r="AT192">
            <v>90800</v>
          </cell>
          <cell r="AU192">
            <v>1.1349999999999999E-3</v>
          </cell>
          <cell r="AV192">
            <v>1264100</v>
          </cell>
          <cell r="AW192">
            <v>1.0897413793103448E-3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60820000000</v>
          </cell>
          <cell r="BM192">
            <v>1020000000</v>
          </cell>
          <cell r="BN192">
            <v>80000000</v>
          </cell>
          <cell r="BO192">
            <v>1160000000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99879</v>
          </cell>
          <cell r="BY192">
            <v>71</v>
          </cell>
          <cell r="BZ192">
            <v>1229100</v>
          </cell>
          <cell r="CA192">
            <v>191700</v>
          </cell>
          <cell r="CB192">
            <v>2000000</v>
          </cell>
        </row>
        <row r="193">
          <cell r="A193" t="str">
            <v>2020_Q3_M7_W27_D5</v>
          </cell>
          <cell r="B193">
            <v>2020</v>
          </cell>
          <cell r="C193">
            <v>3</v>
          </cell>
          <cell r="D193">
            <v>7</v>
          </cell>
          <cell r="E193">
            <v>27</v>
          </cell>
          <cell r="F193">
            <v>27</v>
          </cell>
          <cell r="G193">
            <v>5</v>
          </cell>
          <cell r="H193">
            <v>44014</v>
          </cell>
          <cell r="I193">
            <v>12.5816</v>
          </cell>
          <cell r="J193">
            <v>2.1212</v>
          </cell>
          <cell r="K193">
            <v>9.6225000000000005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5</v>
          </cell>
          <cell r="R193">
            <v>0</v>
          </cell>
          <cell r="S193">
            <v>-409</v>
          </cell>
          <cell r="T193">
            <v>66.31</v>
          </cell>
          <cell r="U193">
            <v>3107.4</v>
          </cell>
          <cell r="V193">
            <v>4.6861710149298748E-2</v>
          </cell>
          <cell r="W193">
            <v>3.8668194653948451E-3</v>
          </cell>
          <cell r="X193">
            <v>2.1434814276561072E-3</v>
          </cell>
          <cell r="Y193">
            <v>0.55432673980222502</v>
          </cell>
          <cell r="Z193">
            <v>2.8925096549411856E-3</v>
          </cell>
          <cell r="AA193">
            <v>6268343700</v>
          </cell>
          <cell r="AB193">
            <v>4400850200</v>
          </cell>
          <cell r="AC193">
            <v>1867493500</v>
          </cell>
          <cell r="AD193">
            <v>0</v>
          </cell>
          <cell r="AE193">
            <v>0</v>
          </cell>
          <cell r="AF193">
            <v>0</v>
          </cell>
          <cell r="AH193">
            <v>24.325299999999999</v>
          </cell>
          <cell r="AI193">
            <v>0</v>
          </cell>
          <cell r="AJ193">
            <v>0</v>
          </cell>
          <cell r="AK193">
            <v>0</v>
          </cell>
          <cell r="AL193">
            <v>8368634814632</v>
          </cell>
          <cell r="AM193">
            <v>32360000000</v>
          </cell>
          <cell r="AN193">
            <v>17938013300</v>
          </cell>
          <cell r="AO193">
            <v>24206357000</v>
          </cell>
          <cell r="AP193">
            <v>15245792200</v>
          </cell>
          <cell r="AQ193">
            <v>0.65376467409948547</v>
          </cell>
          <cell r="AR193">
            <v>0</v>
          </cell>
          <cell r="AS193">
            <v>0</v>
          </cell>
          <cell r="AT193">
            <v>528654600</v>
          </cell>
          <cell r="AU193">
            <v>0.49873075471698114</v>
          </cell>
          <cell r="AV193">
            <v>2163566500</v>
          </cell>
          <cell r="AW193">
            <v>0.30645417847025497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23320000000</v>
          </cell>
          <cell r="BM193">
            <v>920000000</v>
          </cell>
          <cell r="BN193">
            <v>1060000000</v>
          </cell>
          <cell r="BO193">
            <v>7060000000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132564</v>
          </cell>
          <cell r="BY193">
            <v>127</v>
          </cell>
          <cell r="BZ193">
            <v>1144950</v>
          </cell>
          <cell r="CA193">
            <v>342900</v>
          </cell>
          <cell r="CB193">
            <v>700000</v>
          </cell>
        </row>
        <row r="194">
          <cell r="A194" t="str">
            <v>2020_Q3_M7_W27_D6</v>
          </cell>
          <cell r="B194">
            <v>2020</v>
          </cell>
          <cell r="C194">
            <v>3</v>
          </cell>
          <cell r="D194">
            <v>7</v>
          </cell>
          <cell r="E194">
            <v>27</v>
          </cell>
          <cell r="F194">
            <v>28</v>
          </cell>
          <cell r="G194">
            <v>6</v>
          </cell>
          <cell r="H194">
            <v>44015</v>
          </cell>
          <cell r="I194">
            <v>28.013100000000001</v>
          </cell>
          <cell r="J194">
            <v>2.1212</v>
          </cell>
          <cell r="K194">
            <v>9.609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-556</v>
          </cell>
          <cell r="T194">
            <v>82.3</v>
          </cell>
          <cell r="U194">
            <v>3704.98</v>
          </cell>
          <cell r="V194">
            <v>4.5017982989064398E-2</v>
          </cell>
          <cell r="W194">
            <v>1.3386966903979671E-2</v>
          </cell>
          <cell r="X194">
            <v>5.4494196038001493E-3</v>
          </cell>
          <cell r="Y194">
            <v>0.40706902787517524</v>
          </cell>
          <cell r="Z194">
            <v>6.6439700392796168E-3</v>
          </cell>
          <cell r="AA194">
            <v>10179625800</v>
          </cell>
          <cell r="AB194">
            <v>9052795800</v>
          </cell>
          <cell r="AC194">
            <v>1126830000</v>
          </cell>
          <cell r="AD194">
            <v>0</v>
          </cell>
          <cell r="AE194">
            <v>0</v>
          </cell>
          <cell r="AF194">
            <v>0</v>
          </cell>
          <cell r="AH194">
            <v>39.743300000000005</v>
          </cell>
          <cell r="AI194">
            <v>0</v>
          </cell>
          <cell r="AJ194">
            <v>0</v>
          </cell>
          <cell r="AK194">
            <v>0</v>
          </cell>
          <cell r="AL194">
            <v>8521721224700</v>
          </cell>
          <cell r="AM194">
            <v>114080000000</v>
          </cell>
          <cell r="AN194">
            <v>46438434700</v>
          </cell>
          <cell r="AO194">
            <v>56618060500</v>
          </cell>
          <cell r="AP194">
            <v>45904409200</v>
          </cell>
          <cell r="AQ194">
            <v>0.41807294353369762</v>
          </cell>
          <cell r="AR194">
            <v>518230000</v>
          </cell>
          <cell r="AS194">
            <v>0.17047039473684211</v>
          </cell>
          <cell r="AT194">
            <v>0</v>
          </cell>
          <cell r="AU194">
            <v>0</v>
          </cell>
          <cell r="AV194">
            <v>15795500</v>
          </cell>
          <cell r="AW194">
            <v>1.4103124999999999E-2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109800000000</v>
          </cell>
          <cell r="BM194">
            <v>3040000000</v>
          </cell>
          <cell r="BN194">
            <v>120000000</v>
          </cell>
          <cell r="BO194">
            <v>1120000000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136929</v>
          </cell>
          <cell r="BY194">
            <v>261</v>
          </cell>
          <cell r="BZ194">
            <v>4559400</v>
          </cell>
          <cell r="CA194">
            <v>704700</v>
          </cell>
          <cell r="CB194">
            <v>7605595</v>
          </cell>
        </row>
        <row r="195">
          <cell r="A195" t="str">
            <v>2020_Q3_M7_W28_D2</v>
          </cell>
          <cell r="B195">
            <v>2020</v>
          </cell>
          <cell r="C195">
            <v>3</v>
          </cell>
          <cell r="D195">
            <v>7</v>
          </cell>
          <cell r="E195">
            <v>28</v>
          </cell>
          <cell r="F195">
            <v>28</v>
          </cell>
          <cell r="G195">
            <v>2</v>
          </cell>
          <cell r="H195">
            <v>44018</v>
          </cell>
          <cell r="I195">
            <v>19.735700000000001</v>
          </cell>
          <cell r="J195">
            <v>5.2214999999999998</v>
          </cell>
          <cell r="K195">
            <v>9.8469999999999995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-729</v>
          </cell>
          <cell r="T195">
            <v>89.44</v>
          </cell>
          <cell r="U195">
            <v>3305.83</v>
          </cell>
          <cell r="V195">
            <v>3.6961426654740608E-2</v>
          </cell>
          <cell r="W195">
            <v>4.0452108213544233E-3</v>
          </cell>
          <cell r="X195">
            <v>9.9339905009851286E-4</v>
          </cell>
          <cell r="Y195">
            <v>0.24557411071245516</v>
          </cell>
          <cell r="Z195">
            <v>9.9339905009851286E-4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H195">
            <v>34.804200000000002</v>
          </cell>
          <cell r="AI195">
            <v>0</v>
          </cell>
          <cell r="AJ195">
            <v>0</v>
          </cell>
          <cell r="AK195">
            <v>0</v>
          </cell>
          <cell r="AL195">
            <v>9645974393724</v>
          </cell>
          <cell r="AM195">
            <v>39020000000</v>
          </cell>
          <cell r="AN195">
            <v>9582301800</v>
          </cell>
          <cell r="AO195">
            <v>9582301800</v>
          </cell>
          <cell r="AP195">
            <v>7941448900</v>
          </cell>
          <cell r="AQ195">
            <v>0.49203524783147462</v>
          </cell>
          <cell r="AR195">
            <v>0</v>
          </cell>
          <cell r="AS195">
            <v>0</v>
          </cell>
          <cell r="AT195">
            <v>1006774500</v>
          </cell>
          <cell r="AU195">
            <v>0.36477336956521739</v>
          </cell>
          <cell r="AV195">
            <v>634078400</v>
          </cell>
          <cell r="AW195">
            <v>3.3799488272921112E-2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16140000000</v>
          </cell>
          <cell r="BM195">
            <v>1360000000</v>
          </cell>
          <cell r="BN195">
            <v>2760000000</v>
          </cell>
          <cell r="BO195">
            <v>18760000000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83037</v>
          </cell>
          <cell r="BY195">
            <v>173</v>
          </cell>
          <cell r="BZ195">
            <v>1960950</v>
          </cell>
          <cell r="CA195">
            <v>467100</v>
          </cell>
        </row>
        <row r="196">
          <cell r="A196" t="str">
            <v>2020_Q3_M7_W28_D3</v>
          </cell>
          <cell r="B196">
            <v>2020</v>
          </cell>
          <cell r="C196">
            <v>3</v>
          </cell>
          <cell r="D196">
            <v>7</v>
          </cell>
          <cell r="E196">
            <v>28</v>
          </cell>
          <cell r="F196">
            <v>28</v>
          </cell>
          <cell r="G196">
            <v>3</v>
          </cell>
          <cell r="H196">
            <v>44019</v>
          </cell>
          <cell r="I196">
            <v>14.339700000000001</v>
          </cell>
          <cell r="J196">
            <v>5.2214999999999998</v>
          </cell>
          <cell r="K196">
            <v>9.8389000000000006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-621</v>
          </cell>
          <cell r="T196">
            <v>83.28</v>
          </cell>
          <cell r="U196">
            <v>3511.16</v>
          </cell>
          <cell r="V196">
            <v>4.2160902977905861E-2</v>
          </cell>
          <cell r="W196">
            <v>2.1133096863325696E-3</v>
          </cell>
          <cell r="X196">
            <v>4.6913592053907474E-4</v>
          </cell>
          <cell r="Y196">
            <v>0.22199108988764046</v>
          </cell>
          <cell r="Z196">
            <v>1.1439226211104046E-3</v>
          </cell>
          <cell r="AA196">
            <v>8525397400</v>
          </cell>
          <cell r="AB196">
            <v>6393334400</v>
          </cell>
          <cell r="AC196">
            <v>2132063000</v>
          </cell>
          <cell r="AD196">
            <v>0</v>
          </cell>
          <cell r="AE196">
            <v>0</v>
          </cell>
          <cell r="AF196">
            <v>0</v>
          </cell>
          <cell r="AH196">
            <v>29.400100000000002</v>
          </cell>
          <cell r="AI196">
            <v>0</v>
          </cell>
          <cell r="AJ196">
            <v>0</v>
          </cell>
          <cell r="AK196">
            <v>0</v>
          </cell>
          <cell r="AL196">
            <v>12634210770280</v>
          </cell>
          <cell r="AM196">
            <v>26700000000</v>
          </cell>
          <cell r="AN196">
            <v>5927162100</v>
          </cell>
          <cell r="AO196">
            <v>14452559500</v>
          </cell>
          <cell r="AP196">
            <v>5912700500</v>
          </cell>
          <cell r="AQ196">
            <v>0.24534026970954356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14461600</v>
          </cell>
          <cell r="AW196">
            <v>3.443238095238095E-2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24100000000</v>
          </cell>
          <cell r="BM196">
            <v>2180000000</v>
          </cell>
          <cell r="BN196">
            <v>0</v>
          </cell>
          <cell r="BO196">
            <v>420000000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58446</v>
          </cell>
          <cell r="BY196">
            <v>160</v>
          </cell>
          <cell r="BZ196">
            <v>1685550</v>
          </cell>
          <cell r="CA196">
            <v>432000</v>
          </cell>
          <cell r="CB196">
            <v>600000</v>
          </cell>
        </row>
        <row r="197">
          <cell r="A197" t="str">
            <v>2020_Q3_M7_W28_D4</v>
          </cell>
          <cell r="B197">
            <v>2020</v>
          </cell>
          <cell r="C197">
            <v>3</v>
          </cell>
          <cell r="D197">
            <v>7</v>
          </cell>
          <cell r="E197">
            <v>28</v>
          </cell>
          <cell r="F197">
            <v>28</v>
          </cell>
          <cell r="G197">
            <v>4</v>
          </cell>
          <cell r="H197">
            <v>44020</v>
          </cell>
          <cell r="I197">
            <v>9.0610999999999997</v>
          </cell>
          <cell r="J197">
            <v>4.9714999999999998</v>
          </cell>
          <cell r="K197">
            <v>9.8358000000000008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4</v>
          </cell>
          <cell r="R197">
            <v>0</v>
          </cell>
          <cell r="S197">
            <v>-551</v>
          </cell>
          <cell r="T197">
            <v>78.91</v>
          </cell>
          <cell r="U197">
            <v>3135.61</v>
          </cell>
          <cell r="V197">
            <v>3.9736535293372198E-2</v>
          </cell>
          <cell r="W197">
            <v>5.4401458826981654E-4</v>
          </cell>
          <cell r="X197">
            <v>7.1624583752657125E-5</v>
          </cell>
          <cell r="Y197">
            <v>0.13165930711610488</v>
          </cell>
          <cell r="Z197">
            <v>6.3431303307948605E-4</v>
          </cell>
          <cell r="AA197">
            <v>5523301000</v>
          </cell>
          <cell r="AB197">
            <v>2814445000</v>
          </cell>
          <cell r="AC197">
            <v>2708856000</v>
          </cell>
          <cell r="AD197">
            <v>0</v>
          </cell>
          <cell r="AE197">
            <v>0</v>
          </cell>
          <cell r="AF197">
            <v>0</v>
          </cell>
          <cell r="AH197">
            <v>23.868400000000001</v>
          </cell>
          <cell r="AI197">
            <v>0</v>
          </cell>
          <cell r="AJ197">
            <v>0</v>
          </cell>
          <cell r="AK197">
            <v>0</v>
          </cell>
          <cell r="AL197">
            <v>9815913240458</v>
          </cell>
          <cell r="AM197">
            <v>5340000000</v>
          </cell>
          <cell r="AN197">
            <v>703060700</v>
          </cell>
          <cell r="AO197">
            <v>6226361700</v>
          </cell>
          <cell r="AP197">
            <v>373759300</v>
          </cell>
          <cell r="AQ197">
            <v>0.17303671296296297</v>
          </cell>
          <cell r="AR197">
            <v>0</v>
          </cell>
          <cell r="AS197">
            <v>0</v>
          </cell>
          <cell r="AT197">
            <v>325600000</v>
          </cell>
          <cell r="AU197">
            <v>0.33916666666666667</v>
          </cell>
          <cell r="AV197">
            <v>3701400</v>
          </cell>
          <cell r="AW197">
            <v>4.4064285714285716E-3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2160000000</v>
          </cell>
          <cell r="BM197">
            <v>1380000000</v>
          </cell>
          <cell r="BN197">
            <v>960000000</v>
          </cell>
          <cell r="BO197">
            <v>840000000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37278</v>
          </cell>
          <cell r="BY197">
            <v>94</v>
          </cell>
          <cell r="BZ197">
            <v>1507050</v>
          </cell>
          <cell r="CA197">
            <v>253800</v>
          </cell>
          <cell r="CB197">
            <v>800000</v>
          </cell>
        </row>
        <row r="198">
          <cell r="A198" t="str">
            <v>2020_Q3_M7_W28_D5</v>
          </cell>
          <cell r="B198">
            <v>2020</v>
          </cell>
          <cell r="C198">
            <v>3</v>
          </cell>
          <cell r="D198">
            <v>7</v>
          </cell>
          <cell r="E198">
            <v>28</v>
          </cell>
          <cell r="F198">
            <v>28</v>
          </cell>
          <cell r="G198">
            <v>5</v>
          </cell>
          <cell r="H198">
            <v>44021</v>
          </cell>
          <cell r="I198">
            <v>9.0349000000000004</v>
          </cell>
          <cell r="J198">
            <v>4.9714999999999998</v>
          </cell>
          <cell r="K198">
            <v>9.8702000000000005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9</v>
          </cell>
          <cell r="R198">
            <v>0</v>
          </cell>
          <cell r="S198">
            <v>-507</v>
          </cell>
          <cell r="T198">
            <v>78.760000000000005</v>
          </cell>
          <cell r="U198">
            <v>3647.41</v>
          </cell>
          <cell r="V198">
            <v>4.6310436769933974E-2</v>
          </cell>
          <cell r="W198">
            <v>3.1799676607540905E-3</v>
          </cell>
          <cell r="X198">
            <v>1.0233547574322269E-3</v>
          </cell>
          <cell r="Y198">
            <v>0.32181294484911549</v>
          </cell>
          <cell r="Z198">
            <v>1.119309909330797E-3</v>
          </cell>
          <cell r="AA198">
            <v>1159922500</v>
          </cell>
          <cell r="AB198">
            <v>0</v>
          </cell>
          <cell r="AC198">
            <v>1159922500</v>
          </cell>
          <cell r="AD198">
            <v>0</v>
          </cell>
          <cell r="AE198">
            <v>0</v>
          </cell>
          <cell r="AF198">
            <v>0</v>
          </cell>
          <cell r="AH198">
            <v>23.8766</v>
          </cell>
          <cell r="AI198">
            <v>0</v>
          </cell>
          <cell r="AJ198">
            <v>0</v>
          </cell>
          <cell r="AK198">
            <v>0</v>
          </cell>
          <cell r="AL198">
            <v>12088173246040</v>
          </cell>
          <cell r="AM198">
            <v>38440000000</v>
          </cell>
          <cell r="AN198">
            <v>12370489600</v>
          </cell>
          <cell r="AO198">
            <v>13530412100</v>
          </cell>
          <cell r="AP198">
            <v>12295883000</v>
          </cell>
          <cell r="AQ198">
            <v>0.33394576317218905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74606600</v>
          </cell>
          <cell r="AW198">
            <v>0.1865165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36820000000</v>
          </cell>
          <cell r="BM198">
            <v>840000000</v>
          </cell>
          <cell r="BN198">
            <v>380000000</v>
          </cell>
          <cell r="BO198">
            <v>400000000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77088</v>
          </cell>
          <cell r="BY198">
            <v>168</v>
          </cell>
          <cell r="BZ198">
            <v>1379550</v>
          </cell>
          <cell r="CA198">
            <v>453600</v>
          </cell>
          <cell r="CB198">
            <v>400000</v>
          </cell>
        </row>
        <row r="199">
          <cell r="A199" t="str">
            <v>2020_Q3_M7_W28_D6</v>
          </cell>
          <cell r="B199">
            <v>2020</v>
          </cell>
          <cell r="C199">
            <v>3</v>
          </cell>
          <cell r="D199">
            <v>7</v>
          </cell>
          <cell r="E199">
            <v>28</v>
          </cell>
          <cell r="F199">
            <v>29</v>
          </cell>
          <cell r="G199">
            <v>6</v>
          </cell>
          <cell r="H199">
            <v>44022</v>
          </cell>
          <cell r="I199">
            <v>11.6088</v>
          </cell>
          <cell r="J199">
            <v>4.9684999999999997</v>
          </cell>
          <cell r="K199">
            <v>9.4794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8</v>
          </cell>
          <cell r="R199">
            <v>0</v>
          </cell>
          <cell r="S199">
            <v>-366</v>
          </cell>
          <cell r="T199">
            <v>75.241</v>
          </cell>
          <cell r="U199">
            <v>3444</v>
          </cell>
          <cell r="V199">
            <v>4.577291636208982E-2</v>
          </cell>
          <cell r="W199">
            <v>3.4848577110843507E-3</v>
          </cell>
          <cell r="X199">
            <v>2.2733051580548927E-3</v>
          </cell>
          <cell r="Y199">
            <v>0.65233801392353818</v>
          </cell>
          <cell r="Z199">
            <v>2.6026298289385857E-3</v>
          </cell>
          <cell r="AA199">
            <v>3660735400</v>
          </cell>
          <cell r="AB199">
            <v>3660735400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H199">
            <v>26.056699999999999</v>
          </cell>
          <cell r="AI199">
            <v>0</v>
          </cell>
          <cell r="AJ199">
            <v>0</v>
          </cell>
          <cell r="AK199">
            <v>0</v>
          </cell>
          <cell r="AL199">
            <v>11115885700810</v>
          </cell>
          <cell r="AM199">
            <v>38737280000</v>
          </cell>
          <cell r="AN199">
            <v>25269800300</v>
          </cell>
          <cell r="AO199">
            <v>28930535700</v>
          </cell>
          <cell r="AP199">
            <v>23528817100</v>
          </cell>
          <cell r="AQ199">
            <v>0.69625686452640023</v>
          </cell>
          <cell r="AR199">
            <v>794760000</v>
          </cell>
          <cell r="AS199">
            <v>0.282474871692802</v>
          </cell>
          <cell r="AT199">
            <v>2832000</v>
          </cell>
          <cell r="AU199">
            <v>0.4832764505119454</v>
          </cell>
          <cell r="AV199">
            <v>943391200</v>
          </cell>
          <cell r="AW199">
            <v>0.44404074255375231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33793300000</v>
          </cell>
          <cell r="BM199">
            <v>2813560000</v>
          </cell>
          <cell r="BN199">
            <v>5860000</v>
          </cell>
          <cell r="BO199">
            <v>2124560000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201228</v>
          </cell>
          <cell r="BY199">
            <v>151</v>
          </cell>
          <cell r="BZ199">
            <v>3060000</v>
          </cell>
          <cell r="CA199">
            <v>407700</v>
          </cell>
        </row>
        <row r="200">
          <cell r="A200" t="str">
            <v>2020_Q3_M7_W29_D2</v>
          </cell>
          <cell r="B200">
            <v>2020</v>
          </cell>
          <cell r="C200">
            <v>3</v>
          </cell>
          <cell r="D200">
            <v>7</v>
          </cell>
          <cell r="E200">
            <v>29</v>
          </cell>
          <cell r="F200">
            <v>29</v>
          </cell>
          <cell r="G200">
            <v>2</v>
          </cell>
          <cell r="H200">
            <v>44025</v>
          </cell>
          <cell r="I200">
            <v>32.283299999999997</v>
          </cell>
          <cell r="J200">
            <v>4.9684999999999997</v>
          </cell>
          <cell r="K200">
            <v>9.4794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15</v>
          </cell>
          <cell r="R200">
            <v>0</v>
          </cell>
          <cell r="S200">
            <v>-526</v>
          </cell>
          <cell r="T200">
            <v>101.19</v>
          </cell>
          <cell r="U200">
            <v>3192.47</v>
          </cell>
          <cell r="V200">
            <v>3.1549263761241231E-2</v>
          </cell>
          <cell r="W200">
            <v>4.4410341921829561E-3</v>
          </cell>
          <cell r="X200">
            <v>2.0198257685435528E-3</v>
          </cell>
          <cell r="Y200">
            <v>0.45480977653782106</v>
          </cell>
          <cell r="Z200">
            <v>3.4271545203953444E-3</v>
          </cell>
          <cell r="AA200">
            <v>13839196100</v>
          </cell>
          <cell r="AB200">
            <v>11870010100</v>
          </cell>
          <cell r="AC200">
            <v>1969186000</v>
          </cell>
          <cell r="AD200">
            <v>0</v>
          </cell>
          <cell r="AE200">
            <v>0</v>
          </cell>
          <cell r="AF200">
            <v>0</v>
          </cell>
          <cell r="AH200">
            <v>46.731199999999994</v>
          </cell>
          <cell r="AI200">
            <v>0</v>
          </cell>
          <cell r="AJ200">
            <v>0</v>
          </cell>
          <cell r="AK200">
            <v>0</v>
          </cell>
          <cell r="AL200">
            <v>9833662590770</v>
          </cell>
          <cell r="AM200">
            <v>43671631800</v>
          </cell>
          <cell r="AN200">
            <v>19862285100</v>
          </cell>
          <cell r="AO200">
            <v>33701481200</v>
          </cell>
          <cell r="AP200">
            <v>19390589500</v>
          </cell>
          <cell r="AQ200">
            <v>0.49821320585081336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471695600</v>
          </cell>
          <cell r="AW200">
            <v>0.14243199541024693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38920264000</v>
          </cell>
          <cell r="BM200">
            <v>1238278000</v>
          </cell>
          <cell r="BN200">
            <v>201364800</v>
          </cell>
          <cell r="BO200">
            <v>3311725000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9780</v>
          </cell>
          <cell r="BY200">
            <v>252</v>
          </cell>
          <cell r="BZ200">
            <v>1428000</v>
          </cell>
          <cell r="CA200">
            <v>680400</v>
          </cell>
          <cell r="CB200">
            <v>700000</v>
          </cell>
        </row>
        <row r="201">
          <cell r="A201" t="str">
            <v>2020_Q3_M7_W29_D3</v>
          </cell>
          <cell r="B201">
            <v>2020</v>
          </cell>
          <cell r="C201">
            <v>3</v>
          </cell>
          <cell r="D201">
            <v>7</v>
          </cell>
          <cell r="E201">
            <v>29</v>
          </cell>
          <cell r="F201">
            <v>29</v>
          </cell>
          <cell r="G201">
            <v>3</v>
          </cell>
          <cell r="H201">
            <v>44026</v>
          </cell>
          <cell r="I201">
            <v>46.180300000000003</v>
          </cell>
          <cell r="J201">
            <v>5.0677000000000003</v>
          </cell>
          <cell r="K201">
            <v>9.4382999999999999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</v>
          </cell>
          <cell r="R201">
            <v>0</v>
          </cell>
          <cell r="S201">
            <v>-601</v>
          </cell>
          <cell r="T201">
            <v>108.88</v>
          </cell>
          <cell r="U201">
            <v>3069.27</v>
          </cell>
          <cell r="V201">
            <v>2.8189474650991919E-2</v>
          </cell>
          <cell r="W201">
            <v>1.8880031731536807E-3</v>
          </cell>
          <cell r="X201">
            <v>1.6229215679921174E-4</v>
          </cell>
          <cell r="Y201">
            <v>8.5959684341060896E-2</v>
          </cell>
          <cell r="Z201">
            <v>5.6380781710124272E-4</v>
          </cell>
          <cell r="AA201">
            <v>3762627000</v>
          </cell>
          <cell r="AB201">
            <v>1036732500</v>
          </cell>
          <cell r="AC201">
            <v>2725894500</v>
          </cell>
          <cell r="AD201">
            <v>0</v>
          </cell>
          <cell r="AE201">
            <v>0</v>
          </cell>
          <cell r="AF201">
            <v>0</v>
          </cell>
          <cell r="AH201">
            <v>60.686300000000003</v>
          </cell>
          <cell r="AI201">
            <v>0</v>
          </cell>
          <cell r="AJ201">
            <v>0</v>
          </cell>
          <cell r="AK201">
            <v>0</v>
          </cell>
          <cell r="AL201">
            <v>9371059144168</v>
          </cell>
          <cell r="AM201">
            <v>17692589400</v>
          </cell>
          <cell r="AN201">
            <v>1520849400</v>
          </cell>
          <cell r="AO201">
            <v>5283476400</v>
          </cell>
          <cell r="AP201">
            <v>1326080000</v>
          </cell>
          <cell r="AQ201">
            <v>0.10867243178200531</v>
          </cell>
          <cell r="AR201">
            <v>0</v>
          </cell>
          <cell r="AS201">
            <v>0</v>
          </cell>
          <cell r="AT201">
            <v>93487600</v>
          </cell>
          <cell r="AU201">
            <v>0.22992636461566462</v>
          </cell>
          <cell r="AV201">
            <v>101281800</v>
          </cell>
          <cell r="AW201">
            <v>2.4592448358597366E-2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12202542800</v>
          </cell>
          <cell r="BM201">
            <v>965038000</v>
          </cell>
          <cell r="BN201">
            <v>406598000</v>
          </cell>
          <cell r="BO201">
            <v>4118410600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3303</v>
          </cell>
          <cell r="BY201">
            <v>151</v>
          </cell>
          <cell r="BZ201">
            <v>1619250</v>
          </cell>
          <cell r="CA201">
            <v>407700</v>
          </cell>
          <cell r="CB201">
            <v>700000</v>
          </cell>
        </row>
        <row r="202">
          <cell r="A202" t="str">
            <v>2020_Q3_M7_W29_D4</v>
          </cell>
          <cell r="B202">
            <v>2020</v>
          </cell>
          <cell r="C202">
            <v>3</v>
          </cell>
          <cell r="D202">
            <v>7</v>
          </cell>
          <cell r="E202">
            <v>29</v>
          </cell>
          <cell r="F202">
            <v>29</v>
          </cell>
          <cell r="G202">
            <v>4</v>
          </cell>
          <cell r="H202">
            <v>44027</v>
          </cell>
          <cell r="I202">
            <v>17.7272</v>
          </cell>
          <cell r="J202">
            <v>5.0677000000000003</v>
          </cell>
          <cell r="K202">
            <v>9.4382999999999999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70</v>
          </cell>
          <cell r="R202">
            <v>0</v>
          </cell>
          <cell r="S202">
            <v>-1542</v>
          </cell>
          <cell r="T202">
            <v>149.41</v>
          </cell>
          <cell r="U202">
            <v>2985.69</v>
          </cell>
          <cell r="V202">
            <v>1.9983200588983334E-2</v>
          </cell>
          <cell r="W202">
            <v>1.5574646393067148E-2</v>
          </cell>
          <cell r="X202">
            <v>9.1259692156378316E-3</v>
          </cell>
          <cell r="Y202">
            <v>0.58595033141170627</v>
          </cell>
          <cell r="Z202">
            <v>1.5814413157984708E-2</v>
          </cell>
          <cell r="AA202">
            <v>68200520200</v>
          </cell>
          <cell r="AB202">
            <v>65444920700</v>
          </cell>
          <cell r="AC202">
            <v>2755599500</v>
          </cell>
          <cell r="AD202">
            <v>0</v>
          </cell>
          <cell r="AE202">
            <v>0</v>
          </cell>
          <cell r="AF202">
            <v>0</v>
          </cell>
          <cell r="AH202">
            <v>32.233199999999997</v>
          </cell>
          <cell r="AI202">
            <v>0</v>
          </cell>
          <cell r="AJ202">
            <v>0</v>
          </cell>
          <cell r="AK202">
            <v>0</v>
          </cell>
          <cell r="AL202">
            <v>10196769351418</v>
          </cell>
          <cell r="AM202">
            <v>158811077000</v>
          </cell>
          <cell r="AN202">
            <v>93055403200</v>
          </cell>
          <cell r="AO202">
            <v>161255923400</v>
          </cell>
          <cell r="AP202">
            <v>93055403200</v>
          </cell>
          <cell r="AQ202">
            <v>0.59501625623023213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156391362800</v>
          </cell>
          <cell r="BM202">
            <v>1608124000</v>
          </cell>
          <cell r="BN202">
            <v>171690600</v>
          </cell>
          <cell r="BO202">
            <v>639899600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300000</v>
          </cell>
          <cell r="BY202">
            <v>975</v>
          </cell>
          <cell r="BZ202">
            <v>4018800</v>
          </cell>
          <cell r="CA202">
            <v>2632500</v>
          </cell>
          <cell r="CB202">
            <v>700000</v>
          </cell>
        </row>
        <row r="203">
          <cell r="A203" t="str">
            <v>2020_Q3_M7_W29_D5</v>
          </cell>
          <cell r="B203">
            <v>2020</v>
          </cell>
          <cell r="C203">
            <v>3</v>
          </cell>
          <cell r="D203">
            <v>7</v>
          </cell>
          <cell r="E203">
            <v>29</v>
          </cell>
          <cell r="F203">
            <v>29</v>
          </cell>
          <cell r="G203">
            <v>5</v>
          </cell>
          <cell r="H203">
            <v>44028</v>
          </cell>
          <cell r="I203">
            <v>13.7272</v>
          </cell>
          <cell r="J203">
            <v>5.0677000000000003</v>
          </cell>
          <cell r="K203">
            <v>9.4382999999999999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70</v>
          </cell>
          <cell r="R203">
            <v>0</v>
          </cell>
          <cell r="S203">
            <v>-585</v>
          </cell>
          <cell r="T203">
            <v>143.57</v>
          </cell>
          <cell r="U203">
            <v>3646.65</v>
          </cell>
          <cell r="V203">
            <v>2.5399804973183813E-2</v>
          </cell>
          <cell r="W203">
            <v>1.0164091951201193E-2</v>
          </cell>
          <cell r="X203">
            <v>1.1160349285234219E-3</v>
          </cell>
          <cell r="Y203">
            <v>0.10980173476210325</v>
          </cell>
          <cell r="Z203">
            <v>1.6741361674468644E-3</v>
          </cell>
          <cell r="AA203">
            <v>5422814000</v>
          </cell>
          <cell r="AB203">
            <v>287980000</v>
          </cell>
          <cell r="AC203">
            <v>5134834000</v>
          </cell>
          <cell r="AD203">
            <v>0</v>
          </cell>
          <cell r="AE203">
            <v>0</v>
          </cell>
          <cell r="AF203">
            <v>0</v>
          </cell>
          <cell r="AH203">
            <v>28.233199999999997</v>
          </cell>
          <cell r="AI203">
            <v>0</v>
          </cell>
          <cell r="AJ203">
            <v>0</v>
          </cell>
          <cell r="AK203">
            <v>0</v>
          </cell>
          <cell r="AL203">
            <v>9716541770200</v>
          </cell>
          <cell r="AM203">
            <v>98759824000</v>
          </cell>
          <cell r="AN203">
            <v>10844000000</v>
          </cell>
          <cell r="AO203">
            <v>16266814000</v>
          </cell>
          <cell r="AP203">
            <v>10844000000</v>
          </cell>
          <cell r="AQ203">
            <v>0.11446104034766871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94739659600</v>
          </cell>
          <cell r="BM203">
            <v>1279036000</v>
          </cell>
          <cell r="BN203">
            <v>1296933600</v>
          </cell>
          <cell r="BO203">
            <v>1444194800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120000</v>
          </cell>
          <cell r="BY203">
            <v>102</v>
          </cell>
          <cell r="BZ203">
            <v>4013700</v>
          </cell>
          <cell r="CA203">
            <v>275400</v>
          </cell>
          <cell r="CB203">
            <v>700000</v>
          </cell>
        </row>
        <row r="204">
          <cell r="A204" t="str">
            <v>2020_Q3_M7_W29_D6</v>
          </cell>
          <cell r="B204">
            <v>2020</v>
          </cell>
          <cell r="C204">
            <v>3</v>
          </cell>
          <cell r="D204">
            <v>7</v>
          </cell>
          <cell r="E204">
            <v>29</v>
          </cell>
          <cell r="F204">
            <v>30</v>
          </cell>
          <cell r="G204">
            <v>6</v>
          </cell>
          <cell r="H204">
            <v>44029</v>
          </cell>
          <cell r="I204">
            <v>15.3408</v>
          </cell>
          <cell r="J204">
            <v>4.4676999999999998</v>
          </cell>
          <cell r="K204">
            <v>9.1382999999999992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68</v>
          </cell>
          <cell r="R204">
            <v>0</v>
          </cell>
          <cell r="S204">
            <v>-658</v>
          </cell>
          <cell r="T204">
            <v>127.08</v>
          </cell>
          <cell r="U204">
            <v>3200.37</v>
          </cell>
          <cell r="V204">
            <v>2.5183899905571294E-2</v>
          </cell>
          <cell r="W204">
            <v>2.2462218488690896E-2</v>
          </cell>
          <cell r="X204">
            <v>1.3601358521807593E-3</v>
          </cell>
          <cell r="Y204">
            <v>6.0552160191369789E-2</v>
          </cell>
          <cell r="Z204">
            <v>1.6803602486325031E-3</v>
          </cell>
          <cell r="AA204">
            <v>3441011700</v>
          </cell>
          <cell r="AB204">
            <v>3441011700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H204">
            <v>28.946799999999996</v>
          </cell>
          <cell r="AI204">
            <v>0</v>
          </cell>
          <cell r="AJ204">
            <v>0</v>
          </cell>
          <cell r="AK204">
            <v>0</v>
          </cell>
          <cell r="AL204">
            <v>10745626311200</v>
          </cell>
          <cell r="AM204">
            <v>241370606000</v>
          </cell>
          <cell r="AN204">
            <v>14615511600</v>
          </cell>
          <cell r="AO204">
            <v>18056523300</v>
          </cell>
          <cell r="AP204">
            <v>13678078400</v>
          </cell>
          <cell r="AQ204">
            <v>5.7874446250863201E-2</v>
          </cell>
          <cell r="AR204">
            <v>0</v>
          </cell>
          <cell r="AS204">
            <v>0</v>
          </cell>
          <cell r="AT204">
            <v>571800000</v>
          </cell>
          <cell r="AU204">
            <v>0.26688435617999712</v>
          </cell>
          <cell r="AV204">
            <v>365633200</v>
          </cell>
          <cell r="AW204">
            <v>0.18890344686488017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236340549000</v>
          </cell>
          <cell r="BM204">
            <v>952000000</v>
          </cell>
          <cell r="BN204">
            <v>2142501000</v>
          </cell>
          <cell r="BO204">
            <v>1935556000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120939</v>
          </cell>
          <cell r="BY204">
            <v>151</v>
          </cell>
          <cell r="BZ204">
            <v>5293800</v>
          </cell>
          <cell r="CA204">
            <v>407700</v>
          </cell>
        </row>
        <row r="205">
          <cell r="A205" t="str">
            <v>2020_Q3_M7_W30_D2</v>
          </cell>
          <cell r="B205">
            <v>2020</v>
          </cell>
          <cell r="C205">
            <v>3</v>
          </cell>
          <cell r="D205">
            <v>7</v>
          </cell>
          <cell r="E205">
            <v>30</v>
          </cell>
          <cell r="F205">
            <v>30</v>
          </cell>
          <cell r="G205">
            <v>2</v>
          </cell>
          <cell r="H205">
            <v>44032</v>
          </cell>
          <cell r="I205">
            <v>13.755000000000001</v>
          </cell>
          <cell r="J205">
            <v>4.4676999999999998</v>
          </cell>
          <cell r="K205">
            <v>8.0229999999999997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55</v>
          </cell>
          <cell r="R205">
            <v>0</v>
          </cell>
          <cell r="S205">
            <v>-461</v>
          </cell>
          <cell r="T205">
            <v>105.57</v>
          </cell>
          <cell r="U205">
            <v>2448.5</v>
          </cell>
          <cell r="V205">
            <v>2.3193141991095956E-2</v>
          </cell>
          <cell r="W205">
            <v>1.0749015788072368E-3</v>
          </cell>
          <cell r="X205">
            <v>3.3670958129584911E-4</v>
          </cell>
          <cell r="Y205">
            <v>0.31324689435239128</v>
          </cell>
          <cell r="Z205">
            <v>1.3304158895590401E-3</v>
          </cell>
          <cell r="AA205">
            <v>11055636400</v>
          </cell>
          <cell r="AB205">
            <v>11055636400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H205">
            <v>26.245699999999999</v>
          </cell>
          <cell r="AI205">
            <v>0</v>
          </cell>
          <cell r="AJ205">
            <v>0</v>
          </cell>
          <cell r="AK205">
            <v>0</v>
          </cell>
          <cell r="AL205">
            <v>11125657860946</v>
          </cell>
          <cell r="AM205">
            <v>11958987200</v>
          </cell>
          <cell r="AN205">
            <v>3746115600</v>
          </cell>
          <cell r="AO205">
            <v>14801752000</v>
          </cell>
          <cell r="AP205">
            <v>2392485800</v>
          </cell>
          <cell r="AQ205">
            <v>0.44879071522001379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1353629800</v>
          </cell>
          <cell r="AW205">
            <v>0.3167240318568319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5330961000</v>
          </cell>
          <cell r="BM205">
            <v>942314400</v>
          </cell>
          <cell r="BN205">
            <v>1411865600</v>
          </cell>
          <cell r="BO205">
            <v>4273846200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165279</v>
          </cell>
          <cell r="BY205">
            <v>197</v>
          </cell>
          <cell r="BZ205">
            <v>1262250</v>
          </cell>
          <cell r="CA205">
            <v>531900</v>
          </cell>
        </row>
        <row r="206">
          <cell r="A206" t="str">
            <v>2020_Q3_M7_W30_D3</v>
          </cell>
          <cell r="B206">
            <v>2020</v>
          </cell>
          <cell r="C206">
            <v>3</v>
          </cell>
          <cell r="D206">
            <v>7</v>
          </cell>
          <cell r="E206">
            <v>30</v>
          </cell>
          <cell r="F206">
            <v>30</v>
          </cell>
          <cell r="G206">
            <v>3</v>
          </cell>
          <cell r="H206">
            <v>44033</v>
          </cell>
          <cell r="I206">
            <v>12.2852</v>
          </cell>
          <cell r="J206">
            <v>4.4477000000000002</v>
          </cell>
          <cell r="K206">
            <v>7.5012999999999996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50</v>
          </cell>
          <cell r="R206">
            <v>0</v>
          </cell>
          <cell r="S206">
            <v>-396</v>
          </cell>
          <cell r="T206">
            <v>96.74</v>
          </cell>
          <cell r="U206">
            <v>2165.52</v>
          </cell>
          <cell r="V206">
            <v>2.23849493487699E-2</v>
          </cell>
          <cell r="W206">
            <v>2.3156178941025202E-3</v>
          </cell>
          <cell r="X206">
            <v>2.8322561378497571E-4</v>
          </cell>
          <cell r="Y206">
            <v>0.12231103175800401</v>
          </cell>
          <cell r="Z206">
            <v>7.0169171272718408E-4</v>
          </cell>
          <cell r="AA206">
            <v>4495748600</v>
          </cell>
          <cell r="AB206">
            <v>4495748600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H206">
            <v>24.234200000000001</v>
          </cell>
          <cell r="AI206">
            <v>0</v>
          </cell>
          <cell r="AJ206">
            <v>0</v>
          </cell>
          <cell r="AK206">
            <v>0</v>
          </cell>
          <cell r="AL206">
            <v>10743399791200</v>
          </cell>
          <cell r="AM206">
            <v>24877608800</v>
          </cell>
          <cell r="AN206">
            <v>3042806000</v>
          </cell>
          <cell r="AO206">
            <v>7538554600</v>
          </cell>
          <cell r="AP206">
            <v>2397949800</v>
          </cell>
          <cell r="AQ206">
            <v>0.11678160951335569</v>
          </cell>
          <cell r="AR206">
            <v>0</v>
          </cell>
          <cell r="AS206">
            <v>0</v>
          </cell>
          <cell r="AT206">
            <v>18820000</v>
          </cell>
          <cell r="AU206">
            <v>1.4312818901316993E-2</v>
          </cell>
          <cell r="AV206">
            <v>626036200</v>
          </cell>
          <cell r="AW206">
            <v>0.30615975411609453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20533625200</v>
          </cell>
          <cell r="BM206">
            <v>984276000</v>
          </cell>
          <cell r="BN206">
            <v>1314905200</v>
          </cell>
          <cell r="BO206">
            <v>2044802400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94230</v>
          </cell>
          <cell r="BY206">
            <v>65</v>
          </cell>
          <cell r="BZ206">
            <v>1096500</v>
          </cell>
          <cell r="CA206">
            <v>175500</v>
          </cell>
        </row>
        <row r="207">
          <cell r="A207" t="str">
            <v>2020_Q3_M7_W30_D4</v>
          </cell>
          <cell r="B207">
            <v>2020</v>
          </cell>
          <cell r="C207">
            <v>3</v>
          </cell>
          <cell r="D207">
            <v>7</v>
          </cell>
          <cell r="E207">
            <v>30</v>
          </cell>
          <cell r="F207">
            <v>30</v>
          </cell>
          <cell r="G207">
            <v>4</v>
          </cell>
          <cell r="H207">
            <v>44034</v>
          </cell>
          <cell r="I207">
            <v>11.932</v>
          </cell>
          <cell r="J207">
            <v>4.4477000000000002</v>
          </cell>
          <cell r="K207">
            <v>6.9419000000000004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42</v>
          </cell>
          <cell r="R207">
            <v>0</v>
          </cell>
          <cell r="S207">
            <v>-300</v>
          </cell>
          <cell r="T207">
            <v>86.66</v>
          </cell>
          <cell r="U207">
            <v>1990.61</v>
          </cell>
          <cell r="V207">
            <v>2.2970343872605582E-2</v>
          </cell>
          <cell r="W207">
            <v>3.1985019450503221E-3</v>
          </cell>
          <cell r="X207">
            <v>1.1418213964537188E-4</v>
          </cell>
          <cell r="Y207">
            <v>3.5698630673671655E-2</v>
          </cell>
          <cell r="Z207">
            <v>8.2567426623040381E-4</v>
          </cell>
          <cell r="AA207">
            <v>7231259100</v>
          </cell>
          <cell r="AB207">
            <v>7231259100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H207">
            <v>23.3216</v>
          </cell>
          <cell r="AI207">
            <v>0</v>
          </cell>
          <cell r="AJ207">
            <v>0</v>
          </cell>
          <cell r="AK207">
            <v>0</v>
          </cell>
          <cell r="AL207">
            <v>10163512468800</v>
          </cell>
          <cell r="AM207">
            <v>32508014400</v>
          </cell>
          <cell r="AN207">
            <v>1160491600</v>
          </cell>
          <cell r="AO207">
            <v>8391750700</v>
          </cell>
          <cell r="AP207">
            <v>474724200</v>
          </cell>
          <cell r="AQ207">
            <v>1.7478904347196129E-2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672357400</v>
          </cell>
          <cell r="AW207">
            <v>0.27908184722380647</v>
          </cell>
          <cell r="AX207">
            <v>13410000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27159837400</v>
          </cell>
          <cell r="BM207">
            <v>1624435000</v>
          </cell>
          <cell r="BN207">
            <v>1314565600</v>
          </cell>
          <cell r="BO207">
            <v>2409176400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80292</v>
          </cell>
          <cell r="BY207">
            <v>96</v>
          </cell>
          <cell r="BZ207">
            <v>851700</v>
          </cell>
          <cell r="CA207">
            <v>259200</v>
          </cell>
        </row>
        <row r="208">
          <cell r="A208" t="str">
            <v>2020_Q3_M7_W30_D5</v>
          </cell>
          <cell r="B208">
            <v>2020</v>
          </cell>
          <cell r="C208">
            <v>3</v>
          </cell>
          <cell r="D208">
            <v>7</v>
          </cell>
          <cell r="E208">
            <v>30</v>
          </cell>
          <cell r="F208">
            <v>30</v>
          </cell>
          <cell r="G208">
            <v>5</v>
          </cell>
          <cell r="H208">
            <v>44035</v>
          </cell>
          <cell r="I208">
            <v>18.601400000000002</v>
          </cell>
          <cell r="J208">
            <v>4.4370000000000003</v>
          </cell>
          <cell r="K208">
            <v>7.2297000000000002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32</v>
          </cell>
          <cell r="R208">
            <v>0</v>
          </cell>
          <cell r="S208">
            <v>-270</v>
          </cell>
          <cell r="T208">
            <v>87.942999999999998</v>
          </cell>
          <cell r="U208">
            <v>1842.93</v>
          </cell>
          <cell r="V208">
            <v>2.0955960110526136E-2</v>
          </cell>
          <cell r="W208">
            <v>1.3939412749611576E-2</v>
          </cell>
          <cell r="X208">
            <v>7.1890693047059679E-4</v>
          </cell>
          <cell r="Y208">
            <v>5.1573688460486204E-2</v>
          </cell>
          <cell r="Z208">
            <v>1.0819500730020106E-3</v>
          </cell>
          <cell r="AA208">
            <v>3292000000</v>
          </cell>
          <cell r="AB208">
            <v>3292000000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H208">
            <v>30.268100000000004</v>
          </cell>
          <cell r="AI208">
            <v>0</v>
          </cell>
          <cell r="AJ208">
            <v>0</v>
          </cell>
          <cell r="AK208">
            <v>0</v>
          </cell>
          <cell r="AL208">
            <v>9067792816704</v>
          </cell>
          <cell r="AM208">
            <v>126399706800</v>
          </cell>
          <cell r="AN208">
            <v>6518899100</v>
          </cell>
          <cell r="AO208">
            <v>9810899100</v>
          </cell>
          <cell r="AP208">
            <v>4456620500</v>
          </cell>
          <cell r="AQ208">
            <v>6.4300471654472349E-2</v>
          </cell>
          <cell r="AR208">
            <v>0</v>
          </cell>
          <cell r="AS208">
            <v>0</v>
          </cell>
          <cell r="AT208">
            <v>753709600</v>
          </cell>
          <cell r="AU208">
            <v>1.4387554809452635E-2</v>
          </cell>
          <cell r="AV208">
            <v>1308569000</v>
          </cell>
          <cell r="AW208">
            <v>0.44990022609001795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69309297200</v>
          </cell>
          <cell r="BM208">
            <v>1118951000</v>
          </cell>
          <cell r="BN208">
            <v>52386219200</v>
          </cell>
          <cell r="BO208">
            <v>2908576000</v>
          </cell>
          <cell r="BP208">
            <v>676663400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125325</v>
          </cell>
          <cell r="BY208">
            <v>90</v>
          </cell>
          <cell r="BZ208">
            <v>775200</v>
          </cell>
          <cell r="CA208">
            <v>243000</v>
          </cell>
        </row>
        <row r="209">
          <cell r="A209" t="str">
            <v>2020_Q3_M7_W30_D6</v>
          </cell>
          <cell r="B209">
            <v>2020</v>
          </cell>
          <cell r="C209">
            <v>3</v>
          </cell>
          <cell r="D209">
            <v>7</v>
          </cell>
          <cell r="E209">
            <v>30</v>
          </cell>
          <cell r="F209">
            <v>31</v>
          </cell>
          <cell r="G209">
            <v>6</v>
          </cell>
          <cell r="H209">
            <v>44036</v>
          </cell>
          <cell r="I209">
            <v>25.994199999999999</v>
          </cell>
          <cell r="J209">
            <v>4.0366999999999997</v>
          </cell>
          <cell r="K209">
            <v>6.3670999999999998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  <cell r="R209">
            <v>0</v>
          </cell>
          <cell r="S209">
            <v>-105</v>
          </cell>
          <cell r="T209">
            <v>73.819999999999993</v>
          </cell>
          <cell r="U209">
            <v>197.5</v>
          </cell>
          <cell r="V209">
            <v>2.6754267136277431E-3</v>
          </cell>
          <cell r="W209">
            <v>1.0882172143836103E-2</v>
          </cell>
          <cell r="X209">
            <v>1.1855981486698002E-3</v>
          </cell>
          <cell r="Y209">
            <v>0.10894866695720748</v>
          </cell>
          <cell r="Z209">
            <v>2.8306700419551216E-3</v>
          </cell>
          <cell r="AA209">
            <v>28434175900</v>
          </cell>
          <cell r="AB209">
            <v>28434175900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H209">
            <v>36.397999999999996</v>
          </cell>
          <cell r="AI209">
            <v>0</v>
          </cell>
          <cell r="AJ209">
            <v>0</v>
          </cell>
          <cell r="AK209">
            <v>0</v>
          </cell>
          <cell r="AL209">
            <v>17284457910964</v>
          </cell>
          <cell r="AM209">
            <v>188092446400</v>
          </cell>
          <cell r="AN209">
            <v>20492421300</v>
          </cell>
          <cell r="AO209">
            <v>48926597200</v>
          </cell>
          <cell r="AP209">
            <v>15368534600</v>
          </cell>
          <cell r="AQ209">
            <v>0.14862621659788397</v>
          </cell>
          <cell r="AR209">
            <v>0</v>
          </cell>
          <cell r="AS209">
            <v>0</v>
          </cell>
          <cell r="AT209">
            <v>359076300</v>
          </cell>
          <cell r="AU209">
            <v>6.9454730146231028E-3</v>
          </cell>
          <cell r="AV209">
            <v>4764810400</v>
          </cell>
          <cell r="AW209">
            <v>0.27553956726364848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103403928000</v>
          </cell>
          <cell r="BM209">
            <v>15625322000</v>
          </cell>
          <cell r="BN209">
            <v>51699329800</v>
          </cell>
          <cell r="BO209">
            <v>17292654000</v>
          </cell>
          <cell r="BP209">
            <v>71212600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302970</v>
          </cell>
          <cell r="BY209">
            <v>359</v>
          </cell>
          <cell r="BZ209">
            <v>1063350</v>
          </cell>
          <cell r="CA209">
            <v>969300</v>
          </cell>
        </row>
        <row r="210">
          <cell r="A210" t="str">
            <v>2020_Q3_M7_W31_D2</v>
          </cell>
          <cell r="B210">
            <v>2020</v>
          </cell>
          <cell r="C210">
            <v>3</v>
          </cell>
          <cell r="D210">
            <v>7</v>
          </cell>
          <cell r="E210">
            <v>31</v>
          </cell>
          <cell r="F210">
            <v>31</v>
          </cell>
          <cell r="G210">
            <v>2</v>
          </cell>
          <cell r="H210">
            <v>44039</v>
          </cell>
          <cell r="I210">
            <v>24.672599999999999</v>
          </cell>
          <cell r="J210">
            <v>3.8336999999999999</v>
          </cell>
          <cell r="K210">
            <v>4.5345000000000004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5</v>
          </cell>
          <cell r="R210">
            <v>0</v>
          </cell>
          <cell r="S210">
            <v>-198</v>
          </cell>
          <cell r="T210">
            <v>76.64</v>
          </cell>
          <cell r="U210">
            <v>-3180.38</v>
          </cell>
          <cell r="V210">
            <v>-4.1497651356993737E-2</v>
          </cell>
          <cell r="W210">
            <v>5.4699981718374386E-3</v>
          </cell>
          <cell r="X210">
            <v>2.3903123972291503E-4</v>
          </cell>
          <cell r="Y210">
            <v>4.3698595906956503E-2</v>
          </cell>
          <cell r="Z210">
            <v>6.6277391728650258E-4</v>
          </cell>
          <cell r="AA210">
            <v>6956275500</v>
          </cell>
          <cell r="AB210">
            <v>3343968000</v>
          </cell>
          <cell r="AC210">
            <v>3612307500</v>
          </cell>
          <cell r="AD210">
            <v>0</v>
          </cell>
          <cell r="AE210">
            <v>0</v>
          </cell>
          <cell r="AF210">
            <v>0</v>
          </cell>
          <cell r="AH210">
            <v>33.040799999999997</v>
          </cell>
          <cell r="AI210">
            <v>0</v>
          </cell>
          <cell r="AJ210">
            <v>0</v>
          </cell>
          <cell r="AK210">
            <v>0</v>
          </cell>
          <cell r="AL210">
            <v>16416273055140</v>
          </cell>
          <cell r="AM210">
            <v>89796983600</v>
          </cell>
          <cell r="AN210">
            <v>3924002100</v>
          </cell>
          <cell r="AO210">
            <v>10880277600</v>
          </cell>
          <cell r="AP210">
            <v>1670245400</v>
          </cell>
          <cell r="AQ210">
            <v>6.9611817513067012E-2</v>
          </cell>
          <cell r="AR210">
            <v>0</v>
          </cell>
          <cell r="AS210">
            <v>0</v>
          </cell>
          <cell r="AT210">
            <v>171547000</v>
          </cell>
          <cell r="AU210">
            <v>3.3156819228392243E-3</v>
          </cell>
          <cell r="AV210">
            <v>2082209700</v>
          </cell>
          <cell r="AW210">
            <v>0.17513528721565461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23993704800</v>
          </cell>
          <cell r="BM210">
            <v>2110370600</v>
          </cell>
          <cell r="BN210">
            <v>51738075000</v>
          </cell>
          <cell r="BO210">
            <v>11889150000</v>
          </cell>
          <cell r="BP210">
            <v>65683200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127071</v>
          </cell>
          <cell r="BY210">
            <v>143</v>
          </cell>
          <cell r="BZ210">
            <v>591600</v>
          </cell>
          <cell r="CA210">
            <v>386100</v>
          </cell>
          <cell r="CB210">
            <v>700000</v>
          </cell>
        </row>
        <row r="211">
          <cell r="A211" t="str">
            <v>2020_Q3_M7_W31_D3</v>
          </cell>
          <cell r="B211">
            <v>2020</v>
          </cell>
          <cell r="C211">
            <v>3</v>
          </cell>
          <cell r="D211">
            <v>7</v>
          </cell>
          <cell r="E211">
            <v>31</v>
          </cell>
          <cell r="F211">
            <v>31</v>
          </cell>
          <cell r="G211">
            <v>3</v>
          </cell>
          <cell r="H211">
            <v>44040</v>
          </cell>
          <cell r="I211">
            <v>25.666</v>
          </cell>
          <cell r="J211">
            <v>6.6334</v>
          </cell>
          <cell r="K211">
            <v>5.2557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4</v>
          </cell>
          <cell r="R211">
            <v>0</v>
          </cell>
          <cell r="S211">
            <v>-604</v>
          </cell>
          <cell r="T211">
            <v>78.16</v>
          </cell>
          <cell r="U211">
            <v>-2363.2199999999998</v>
          </cell>
          <cell r="V211">
            <v>-3.0235670419651993E-2</v>
          </cell>
          <cell r="W211">
            <v>6.1205358910392292E-3</v>
          </cell>
          <cell r="X211">
            <v>8.6097948315281864E-4</v>
          </cell>
          <cell r="Y211">
            <v>0.14067060441771703</v>
          </cell>
          <cell r="Z211">
            <v>1.1043492714548149E-3</v>
          </cell>
          <cell r="AA211">
            <v>2881065000</v>
          </cell>
          <cell r="AB211">
            <v>2881065000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H211">
            <v>37.555099999999996</v>
          </cell>
          <cell r="AI211">
            <v>0</v>
          </cell>
          <cell r="AJ211">
            <v>0</v>
          </cell>
          <cell r="AK211">
            <v>0</v>
          </cell>
          <cell r="AL211">
            <v>11838219608528</v>
          </cell>
          <cell r="AM211">
            <v>72456248000</v>
          </cell>
          <cell r="AN211">
            <v>10192464200</v>
          </cell>
          <cell r="AO211">
            <v>13073529200</v>
          </cell>
          <cell r="AP211">
            <v>6211884300</v>
          </cell>
          <cell r="AQ211">
            <v>0.20109174066070901</v>
          </cell>
          <cell r="AR211">
            <v>392551000</v>
          </cell>
          <cell r="AS211">
            <v>0.22480840794475643</v>
          </cell>
          <cell r="AT211">
            <v>2720376400</v>
          </cell>
          <cell r="AU211">
            <v>0.20477653156883746</v>
          </cell>
          <cell r="AV211">
            <v>867652500</v>
          </cell>
          <cell r="AW211">
            <v>3.2838271963328489E-2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30890797800</v>
          </cell>
          <cell r="BM211">
            <v>1746158000</v>
          </cell>
          <cell r="BN211">
            <v>13284610200</v>
          </cell>
          <cell r="BO211">
            <v>26421990200</v>
          </cell>
          <cell r="BP211">
            <v>112691800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79014</v>
          </cell>
          <cell r="BY211">
            <v>422</v>
          </cell>
          <cell r="BZ211">
            <v>1626900</v>
          </cell>
          <cell r="CA211">
            <v>1139400</v>
          </cell>
        </row>
        <row r="212">
          <cell r="A212" t="str">
            <v>2020_Q3_M7_W31_D4</v>
          </cell>
          <cell r="B212">
            <v>2020</v>
          </cell>
          <cell r="C212">
            <v>3</v>
          </cell>
          <cell r="D212">
            <v>7</v>
          </cell>
          <cell r="E212">
            <v>31</v>
          </cell>
          <cell r="F212">
            <v>31</v>
          </cell>
          <cell r="G212">
            <v>4</v>
          </cell>
          <cell r="H212">
            <v>44041</v>
          </cell>
          <cell r="I212">
            <v>30.884799999999998</v>
          </cell>
          <cell r="J212">
            <v>3.3765000000000001</v>
          </cell>
          <cell r="K212">
            <v>3.0975000000000001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-708</v>
          </cell>
          <cell r="T212">
            <v>73.09</v>
          </cell>
          <cell r="U212">
            <v>-2753.46</v>
          </cell>
          <cell r="V212">
            <v>-3.767218497742509E-2</v>
          </cell>
          <cell r="W212">
            <v>1.7196561959223249E-2</v>
          </cell>
          <cell r="X212">
            <v>2.1038832573851475E-3</v>
          </cell>
          <cell r="Y212">
            <v>0.12234324874785482</v>
          </cell>
          <cell r="Z212">
            <v>2.6212650675173014E-3</v>
          </cell>
          <cell r="AA212">
            <v>6867186000</v>
          </cell>
          <cell r="AB212">
            <v>6867186000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H212">
            <v>37.358800000000002</v>
          </cell>
          <cell r="AI212">
            <v>0</v>
          </cell>
          <cell r="AJ212">
            <v>0</v>
          </cell>
          <cell r="AK212">
            <v>0</v>
          </cell>
          <cell r="AL212">
            <v>13272955997904</v>
          </cell>
          <cell r="AM212">
            <v>228249210200</v>
          </cell>
          <cell r="AN212">
            <v>27924749900</v>
          </cell>
          <cell r="AO212">
            <v>34791935900</v>
          </cell>
          <cell r="AP212">
            <v>22885172300</v>
          </cell>
          <cell r="AQ212">
            <v>0.36372670389324635</v>
          </cell>
          <cell r="AR212">
            <v>0</v>
          </cell>
          <cell r="AS212">
            <v>0</v>
          </cell>
          <cell r="AT212">
            <v>2716105800</v>
          </cell>
          <cell r="AU212">
            <v>4.420010218548396E-2</v>
          </cell>
          <cell r="AV212">
            <v>2323471800</v>
          </cell>
          <cell r="AW212">
            <v>2.2655505179648608E-2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62918592600</v>
          </cell>
          <cell r="BM212">
            <v>1292775000</v>
          </cell>
          <cell r="BN212">
            <v>61450215400</v>
          </cell>
          <cell r="BO212">
            <v>102556609600</v>
          </cell>
          <cell r="BP212">
            <v>31017600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321828</v>
          </cell>
          <cell r="BY212">
            <v>390</v>
          </cell>
          <cell r="BZ212">
            <v>1881900</v>
          </cell>
          <cell r="CA212">
            <v>1053000</v>
          </cell>
        </row>
        <row r="213">
          <cell r="A213" t="str">
            <v>2020_Q3_M7_W31_D5</v>
          </cell>
          <cell r="B213">
            <v>2020</v>
          </cell>
          <cell r="C213">
            <v>3</v>
          </cell>
          <cell r="D213">
            <v>7</v>
          </cell>
          <cell r="E213">
            <v>31</v>
          </cell>
          <cell r="F213">
            <v>31</v>
          </cell>
          <cell r="G213">
            <v>5</v>
          </cell>
          <cell r="H213">
            <v>44042</v>
          </cell>
          <cell r="I213">
            <v>29.077300000000001</v>
          </cell>
          <cell r="J213">
            <v>3.3664999999999998</v>
          </cell>
          <cell r="K213">
            <v>0.99270000000000003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-632</v>
          </cell>
          <cell r="T213">
            <v>67.19</v>
          </cell>
          <cell r="U213">
            <v>-2859.0990000000002</v>
          </cell>
          <cell r="V213">
            <v>-4.25524482809942E-2</v>
          </cell>
          <cell r="W213">
            <v>3.2352430454312278E-3</v>
          </cell>
          <cell r="X213">
            <v>8.715766339929547E-4</v>
          </cell>
          <cell r="Y213">
            <v>0.2694006668907874</v>
          </cell>
          <cell r="Z213">
            <v>8.715766339929547E-4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H213">
            <v>34.436500000000002</v>
          </cell>
          <cell r="AI213">
            <v>0</v>
          </cell>
          <cell r="AJ213">
            <v>0</v>
          </cell>
          <cell r="AK213">
            <v>0</v>
          </cell>
          <cell r="AL213">
            <v>7511395607300</v>
          </cell>
          <cell r="AM213">
            <v>24301190400</v>
          </cell>
          <cell r="AN213">
            <v>6546756900</v>
          </cell>
          <cell r="AO213">
            <v>6546756900</v>
          </cell>
          <cell r="AP213">
            <v>2572118900</v>
          </cell>
          <cell r="AQ213">
            <v>0.47614942285101319</v>
          </cell>
          <cell r="AR213">
            <v>312837000</v>
          </cell>
          <cell r="AS213">
            <v>0.24498382890749196</v>
          </cell>
          <cell r="AT213">
            <v>25610000</v>
          </cell>
          <cell r="AU213">
            <v>0.10984495605343929</v>
          </cell>
          <cell r="AV213">
            <v>2597191000</v>
          </cell>
          <cell r="AW213">
            <v>0.17095436334681516</v>
          </cell>
          <cell r="AX213">
            <v>1039000000</v>
          </cell>
          <cell r="AY213">
            <v>0.47294943191899758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5401915400</v>
          </cell>
          <cell r="BM213">
            <v>1276970000</v>
          </cell>
          <cell r="BN213">
            <v>233146800</v>
          </cell>
          <cell r="BO213">
            <v>15192306000</v>
          </cell>
          <cell r="BP213">
            <v>2196852200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120669</v>
          </cell>
          <cell r="BY213">
            <v>88</v>
          </cell>
          <cell r="BZ213">
            <v>1688100</v>
          </cell>
          <cell r="CA213">
            <v>237600</v>
          </cell>
        </row>
        <row r="214">
          <cell r="A214" t="str">
            <v>2020_Q3_M7_W31_D6</v>
          </cell>
          <cell r="B214">
            <v>2020</v>
          </cell>
          <cell r="C214">
            <v>3</v>
          </cell>
          <cell r="D214">
            <v>7</v>
          </cell>
          <cell r="E214">
            <v>31</v>
          </cell>
          <cell r="F214">
            <v>32</v>
          </cell>
          <cell r="G214">
            <v>6</v>
          </cell>
          <cell r="H214">
            <v>44043</v>
          </cell>
          <cell r="I214">
            <v>28.145499999999998</v>
          </cell>
          <cell r="J214">
            <v>3.3618000000000001</v>
          </cell>
          <cell r="K214">
            <v>1.5034000000000001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-618</v>
          </cell>
          <cell r="T214">
            <v>63.45</v>
          </cell>
          <cell r="U214">
            <v>-2548.5300000000002</v>
          </cell>
          <cell r="V214">
            <v>-4.0165957446808516E-2</v>
          </cell>
          <cell r="W214">
            <v>1.7087824419313997E-3</v>
          </cell>
          <cell r="X214">
            <v>8.370467049722218E-4</v>
          </cell>
          <cell r="Y214">
            <v>0.48984978100905935</v>
          </cell>
          <cell r="Z214">
            <v>8.370467049722218E-4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H214">
            <v>34.0107</v>
          </cell>
          <cell r="AI214">
            <v>0</v>
          </cell>
          <cell r="AJ214">
            <v>0</v>
          </cell>
          <cell r="AK214">
            <v>0</v>
          </cell>
          <cell r="AL214">
            <v>9032653321598</v>
          </cell>
          <cell r="AM214">
            <v>15434839400</v>
          </cell>
          <cell r="AN214">
            <v>7560752700</v>
          </cell>
          <cell r="AO214">
            <v>7560752700</v>
          </cell>
          <cell r="AP214">
            <v>5023454700</v>
          </cell>
          <cell r="AQ214">
            <v>0.64634155159706153</v>
          </cell>
          <cell r="AR214">
            <v>198000000</v>
          </cell>
          <cell r="AS214">
            <v>0.15320571348984044</v>
          </cell>
          <cell r="AT214">
            <v>1553035500</v>
          </cell>
          <cell r="AU214">
            <v>0.5</v>
          </cell>
          <cell r="AV214">
            <v>776798500</v>
          </cell>
          <cell r="AW214">
            <v>0.29060495703879263</v>
          </cell>
          <cell r="AX214">
            <v>9464000</v>
          </cell>
          <cell r="AY214">
            <v>1.6007777912717017E-2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7772136400</v>
          </cell>
          <cell r="BM214">
            <v>1292380000</v>
          </cell>
          <cell r="BN214">
            <v>3106071000</v>
          </cell>
          <cell r="BO214">
            <v>2673039400</v>
          </cell>
          <cell r="BP214">
            <v>591212600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87459</v>
          </cell>
          <cell r="BY214">
            <v>122</v>
          </cell>
          <cell r="BZ214">
            <v>1652400</v>
          </cell>
          <cell r="CA214">
            <v>329400</v>
          </cell>
          <cell r="CB214">
            <v>1600000</v>
          </cell>
        </row>
        <row r="215">
          <cell r="A215" t="str">
            <v>2020_Q3_M8_W32_D2</v>
          </cell>
          <cell r="B215">
            <v>2020</v>
          </cell>
          <cell r="C215">
            <v>3</v>
          </cell>
          <cell r="D215">
            <v>8</v>
          </cell>
          <cell r="E215">
            <v>32</v>
          </cell>
          <cell r="F215">
            <v>32</v>
          </cell>
          <cell r="G215">
            <v>2</v>
          </cell>
          <cell r="H215">
            <v>44046</v>
          </cell>
          <cell r="I215">
            <v>32.725000000000001</v>
          </cell>
          <cell r="J215">
            <v>3.3384999999999998</v>
          </cell>
          <cell r="K215">
            <v>1.5893999999999999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-632</v>
          </cell>
          <cell r="T215">
            <v>72.66</v>
          </cell>
          <cell r="U215">
            <v>-2798.96</v>
          </cell>
          <cell r="V215">
            <v>-3.8521332232314895E-2</v>
          </cell>
          <cell r="W215">
            <v>1.7994252670138898E-3</v>
          </cell>
          <cell r="X215">
            <v>1.0249810265502543E-3</v>
          </cell>
          <cell r="Y215">
            <v>0.56961577973793254</v>
          </cell>
          <cell r="Z215">
            <v>1.0249810265502543E-3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H215">
            <v>38.652900000000002</v>
          </cell>
          <cell r="AI215">
            <v>0</v>
          </cell>
          <cell r="AJ215">
            <v>0</v>
          </cell>
          <cell r="AK215">
            <v>0</v>
          </cell>
          <cell r="AL215">
            <v>13496390900580</v>
          </cell>
          <cell r="AM215">
            <v>24285746800</v>
          </cell>
          <cell r="AN215">
            <v>13833544600</v>
          </cell>
          <cell r="AO215">
            <v>13833544600</v>
          </cell>
          <cell r="AP215">
            <v>12494245500</v>
          </cell>
          <cell r="AQ215">
            <v>0.64593478533972948</v>
          </cell>
          <cell r="AR215">
            <v>431486000</v>
          </cell>
          <cell r="AS215">
            <v>0.20377258336292814</v>
          </cell>
          <cell r="AT215">
            <v>812171100</v>
          </cell>
          <cell r="AU215">
            <v>0.37720261749476164</v>
          </cell>
          <cell r="AV215">
            <v>95642000</v>
          </cell>
          <cell r="AW215">
            <v>0.19392675626365863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19342890000</v>
          </cell>
          <cell r="BM215">
            <v>2117488000</v>
          </cell>
          <cell r="BN215">
            <v>2153142800</v>
          </cell>
          <cell r="BO215">
            <v>493186200</v>
          </cell>
          <cell r="BP215">
            <v>179039800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58617</v>
          </cell>
          <cell r="BY215">
            <v>188</v>
          </cell>
          <cell r="BZ215">
            <v>4992900</v>
          </cell>
          <cell r="CA215">
            <v>507600</v>
          </cell>
          <cell r="CB215">
            <v>8591220</v>
          </cell>
        </row>
        <row r="216">
          <cell r="A216" t="str">
            <v>2020_Q3_M8_W32_D3</v>
          </cell>
          <cell r="B216">
            <v>2020</v>
          </cell>
          <cell r="C216">
            <v>3</v>
          </cell>
          <cell r="D216">
            <v>8</v>
          </cell>
          <cell r="E216">
            <v>32</v>
          </cell>
          <cell r="F216">
            <v>32</v>
          </cell>
          <cell r="G216">
            <v>3</v>
          </cell>
          <cell r="H216">
            <v>44047</v>
          </cell>
          <cell r="I216">
            <v>32.980600000000003</v>
          </cell>
          <cell r="J216">
            <v>3.3285</v>
          </cell>
          <cell r="K216">
            <v>1.5893999999999999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-689</v>
          </cell>
          <cell r="T216">
            <v>76.19</v>
          </cell>
          <cell r="U216">
            <v>-2919.61</v>
          </cell>
          <cell r="V216">
            <v>-3.8320120750754694E-2</v>
          </cell>
          <cell r="W216">
            <v>6.3627168805998149E-4</v>
          </cell>
          <cell r="X216">
            <v>8.5661410995457684E-5</v>
          </cell>
          <cell r="Y216">
            <v>0.13463024145651184</v>
          </cell>
          <cell r="Z216">
            <v>8.5661410995457684E-5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H216">
            <v>38.898499999999999</v>
          </cell>
          <cell r="AI216">
            <v>0</v>
          </cell>
          <cell r="AJ216">
            <v>0</v>
          </cell>
          <cell r="AK216">
            <v>0</v>
          </cell>
          <cell r="AL216">
            <v>9857689596600</v>
          </cell>
          <cell r="AM216">
            <v>6272168800</v>
          </cell>
          <cell r="AN216">
            <v>844423600</v>
          </cell>
          <cell r="AO216">
            <v>844423600</v>
          </cell>
          <cell r="AP216">
            <v>835613600</v>
          </cell>
          <cell r="AQ216">
            <v>0.28116087268007361</v>
          </cell>
          <cell r="AR216">
            <v>0</v>
          </cell>
          <cell r="AS216">
            <v>0</v>
          </cell>
          <cell r="AT216">
            <v>8810000</v>
          </cell>
          <cell r="AU216">
            <v>1.9180694772226527E-2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2972012400</v>
          </cell>
          <cell r="BM216">
            <v>909978000</v>
          </cell>
          <cell r="BN216">
            <v>459316000</v>
          </cell>
          <cell r="BO216">
            <v>1881042400</v>
          </cell>
          <cell r="BP216">
            <v>49820000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6324</v>
          </cell>
          <cell r="BY216">
            <v>147</v>
          </cell>
          <cell r="BZ216">
            <v>1813050</v>
          </cell>
          <cell r="CA216">
            <v>396900</v>
          </cell>
        </row>
        <row r="217">
          <cell r="A217" t="str">
            <v>2020_Q3_M8_W32_D4</v>
          </cell>
          <cell r="B217">
            <v>2020</v>
          </cell>
          <cell r="C217">
            <v>3</v>
          </cell>
          <cell r="D217">
            <v>8</v>
          </cell>
          <cell r="E217">
            <v>32</v>
          </cell>
          <cell r="F217">
            <v>32</v>
          </cell>
          <cell r="G217">
            <v>4</v>
          </cell>
          <cell r="H217">
            <v>44048</v>
          </cell>
          <cell r="I217">
            <v>28.056000000000001</v>
          </cell>
          <cell r="J217">
            <v>4.4794</v>
          </cell>
          <cell r="K217">
            <v>5.1093999999999999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16</v>
          </cell>
          <cell r="R217">
            <v>0</v>
          </cell>
          <cell r="S217">
            <v>-1004</v>
          </cell>
          <cell r="T217">
            <v>101.73</v>
          </cell>
          <cell r="U217">
            <v>-3357.35</v>
          </cell>
          <cell r="V217">
            <v>-3.3002555784920867E-2</v>
          </cell>
          <cell r="W217">
            <v>4.7634761477717783E-3</v>
          </cell>
          <cell r="X217">
            <v>7.5297777056801375E-4</v>
          </cell>
          <cell r="Y217">
            <v>0.15807316909107141</v>
          </cell>
          <cell r="Z217">
            <v>1.8410502600342763E-3</v>
          </cell>
          <cell r="AA217">
            <v>13591893300</v>
          </cell>
          <cell r="AB217">
            <v>13591893300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H217">
            <v>38.644800000000004</v>
          </cell>
          <cell r="AI217">
            <v>0</v>
          </cell>
          <cell r="AJ217">
            <v>0</v>
          </cell>
          <cell r="AK217">
            <v>0</v>
          </cell>
          <cell r="AL217">
            <v>12491716711510</v>
          </cell>
          <cell r="AM217">
            <v>59503994600</v>
          </cell>
          <cell r="AN217">
            <v>9405985000</v>
          </cell>
          <cell r="AO217">
            <v>22997878300</v>
          </cell>
          <cell r="AP217">
            <v>1864682100</v>
          </cell>
          <cell r="AQ217">
            <v>0.23483500047592104</v>
          </cell>
          <cell r="AR217">
            <v>0</v>
          </cell>
          <cell r="AS217">
            <v>0</v>
          </cell>
          <cell r="AT217">
            <v>1132292100</v>
          </cell>
          <cell r="AU217">
            <v>0.38671178278688523</v>
          </cell>
          <cell r="AV217">
            <v>6409010800</v>
          </cell>
          <cell r="AW217">
            <v>0.13618911661882666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7940392600</v>
          </cell>
          <cell r="BM217">
            <v>1375262000</v>
          </cell>
          <cell r="BN217">
            <v>2928000000</v>
          </cell>
          <cell r="BO217">
            <v>47059640000</v>
          </cell>
          <cell r="BP217">
            <v>200700000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38073</v>
          </cell>
          <cell r="BY217">
            <v>339</v>
          </cell>
          <cell r="BZ217">
            <v>2560200</v>
          </cell>
          <cell r="CA217">
            <v>915300</v>
          </cell>
        </row>
        <row r="218">
          <cell r="A218" t="str">
            <v>2020_Q3_M8_W32_D5</v>
          </cell>
          <cell r="B218">
            <v>2020</v>
          </cell>
          <cell r="C218">
            <v>3</v>
          </cell>
          <cell r="D218">
            <v>8</v>
          </cell>
          <cell r="E218">
            <v>32</v>
          </cell>
          <cell r="F218">
            <v>32</v>
          </cell>
          <cell r="G218">
            <v>5</v>
          </cell>
          <cell r="H218">
            <v>44049</v>
          </cell>
          <cell r="I218">
            <v>21.3048</v>
          </cell>
          <cell r="J218">
            <v>5.4527000000000001</v>
          </cell>
          <cell r="K218">
            <v>10.089399999999999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26</v>
          </cell>
          <cell r="R218">
            <v>0</v>
          </cell>
          <cell r="S218">
            <v>-1174</v>
          </cell>
          <cell r="T218">
            <v>119.68</v>
          </cell>
          <cell r="U218">
            <v>-1960.43</v>
          </cell>
          <cell r="V218">
            <v>-1.6380598262032087E-2</v>
          </cell>
          <cell r="W218">
            <v>3.582461686404608E-3</v>
          </cell>
          <cell r="X218">
            <v>1.5245622485166833E-3</v>
          </cell>
          <cell r="Y218">
            <v>0.42556275041331937</v>
          </cell>
          <cell r="Z218">
            <v>2.377502098259984E-3</v>
          </cell>
          <cell r="AA218">
            <v>8567787400</v>
          </cell>
          <cell r="AB218">
            <v>8567787400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H218">
            <v>37.846899999999998</v>
          </cell>
          <cell r="AI218">
            <v>0</v>
          </cell>
          <cell r="AJ218">
            <v>0</v>
          </cell>
          <cell r="AK218">
            <v>0</v>
          </cell>
          <cell r="AL218">
            <v>10045007748880</v>
          </cell>
          <cell r="AM218">
            <v>35985855400</v>
          </cell>
          <cell r="AN218">
            <v>15314239600</v>
          </cell>
          <cell r="AO218">
            <v>23882027000</v>
          </cell>
          <cell r="AP218">
            <v>7903267200</v>
          </cell>
          <cell r="AQ218">
            <v>0.44940307040129923</v>
          </cell>
          <cell r="AR218">
            <v>0</v>
          </cell>
          <cell r="AS218">
            <v>0</v>
          </cell>
          <cell r="AT218">
            <v>1587868500</v>
          </cell>
          <cell r="AU218">
            <v>0.49712563699497103</v>
          </cell>
          <cell r="AV218">
            <v>5823103900</v>
          </cell>
          <cell r="AW218">
            <v>0.43440389241621175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17586144200</v>
          </cell>
          <cell r="BM218">
            <v>1639646000</v>
          </cell>
          <cell r="BN218">
            <v>3194099000</v>
          </cell>
          <cell r="BO218">
            <v>13404815200</v>
          </cell>
          <cell r="BP218">
            <v>161151000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106170</v>
          </cell>
          <cell r="BY218">
            <v>314</v>
          </cell>
          <cell r="BZ218">
            <v>2993700</v>
          </cell>
          <cell r="CA218">
            <v>847800</v>
          </cell>
        </row>
        <row r="219">
          <cell r="A219" t="str">
            <v>2020_Q3_M8_W32_D6</v>
          </cell>
          <cell r="B219">
            <v>2020</v>
          </cell>
          <cell r="C219">
            <v>3</v>
          </cell>
          <cell r="D219">
            <v>8</v>
          </cell>
          <cell r="E219">
            <v>32</v>
          </cell>
          <cell r="F219">
            <v>33</v>
          </cell>
          <cell r="G219">
            <v>6</v>
          </cell>
          <cell r="H219">
            <v>44050</v>
          </cell>
          <cell r="I219">
            <v>22.322700000000001</v>
          </cell>
          <cell r="J219">
            <v>6.2115</v>
          </cell>
          <cell r="K219">
            <v>13.795500000000001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36</v>
          </cell>
          <cell r="R219">
            <v>0</v>
          </cell>
          <cell r="S219">
            <v>-1291</v>
          </cell>
          <cell r="T219">
            <v>125.44</v>
          </cell>
          <cell r="U219">
            <v>-3601.98</v>
          </cell>
          <cell r="V219">
            <v>-2.8714764030612246E-2</v>
          </cell>
          <cell r="W219">
            <v>2.1074034900864826E-3</v>
          </cell>
          <cell r="X219">
            <v>6.7556509368567124E-4</v>
          </cell>
          <cell r="Y219">
            <v>0.32056751204200945</v>
          </cell>
          <cell r="Z219">
            <v>1.0119342226964883E-3</v>
          </cell>
          <cell r="AA219">
            <v>3468135200</v>
          </cell>
          <cell r="AB219">
            <v>3468135200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H219">
            <v>43.329700000000003</v>
          </cell>
          <cell r="AI219">
            <v>0</v>
          </cell>
          <cell r="AJ219">
            <v>0</v>
          </cell>
          <cell r="AK219">
            <v>0</v>
          </cell>
          <cell r="AL219">
            <v>10310503850930</v>
          </cell>
          <cell r="AM219">
            <v>21728391800</v>
          </cell>
          <cell r="AN219">
            <v>6965416500</v>
          </cell>
          <cell r="AO219">
            <v>10433551700</v>
          </cell>
          <cell r="AP219">
            <v>1328414800</v>
          </cell>
          <cell r="AQ219">
            <v>0.240382386862659</v>
          </cell>
          <cell r="AR219">
            <v>0</v>
          </cell>
          <cell r="AS219">
            <v>0</v>
          </cell>
          <cell r="AT219">
            <v>1039763200</v>
          </cell>
          <cell r="AU219">
            <v>0.42627571560934413</v>
          </cell>
          <cell r="AV219">
            <v>4597238500</v>
          </cell>
          <cell r="AW219">
            <v>0.38266187164137361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5526256800</v>
          </cell>
          <cell r="BM219">
            <v>1543335000</v>
          </cell>
          <cell r="BN219">
            <v>2439180000</v>
          </cell>
          <cell r="BO219">
            <v>12013840000</v>
          </cell>
          <cell r="BP219">
            <v>205780000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9903</v>
          </cell>
          <cell r="BY219">
            <v>153</v>
          </cell>
          <cell r="BZ219">
            <v>9876150</v>
          </cell>
          <cell r="CA219">
            <v>413100</v>
          </cell>
        </row>
        <row r="220">
          <cell r="A220" t="str">
            <v>2020_Q3_M8_W33_D2</v>
          </cell>
          <cell r="B220">
            <v>2020</v>
          </cell>
          <cell r="C220">
            <v>3</v>
          </cell>
          <cell r="D220">
            <v>8</v>
          </cell>
          <cell r="E220">
            <v>33</v>
          </cell>
          <cell r="F220">
            <v>33</v>
          </cell>
          <cell r="G220">
            <v>2</v>
          </cell>
          <cell r="H220">
            <v>44053</v>
          </cell>
          <cell r="I220">
            <v>14.4459</v>
          </cell>
          <cell r="J220">
            <v>6.6776999999999997</v>
          </cell>
          <cell r="K220">
            <v>16.2425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55</v>
          </cell>
          <cell r="R220">
            <v>0</v>
          </cell>
          <cell r="S220">
            <v>-1413</v>
          </cell>
          <cell r="T220">
            <v>135.43</v>
          </cell>
          <cell r="U220">
            <v>-2975.95</v>
          </cell>
          <cell r="V220">
            <v>-2.1974082551871815E-2</v>
          </cell>
          <cell r="W220">
            <v>6.4515622293518596E-3</v>
          </cell>
          <cell r="X220">
            <v>4.2240331476835237E-3</v>
          </cell>
          <cell r="Y220">
            <v>0.6547302804374997</v>
          </cell>
          <cell r="Z220">
            <v>5.2870621046526255E-3</v>
          </cell>
          <cell r="AA220">
            <v>12112675900</v>
          </cell>
          <cell r="AB220">
            <v>12112675900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H220">
            <v>38.366100000000003</v>
          </cell>
          <cell r="AI220">
            <v>0</v>
          </cell>
          <cell r="AJ220">
            <v>0</v>
          </cell>
          <cell r="AK220">
            <v>0</v>
          </cell>
          <cell r="AL220">
            <v>11394492897480</v>
          </cell>
          <cell r="AM220">
            <v>73512280000</v>
          </cell>
          <cell r="AN220">
            <v>48130715700</v>
          </cell>
          <cell r="AO220">
            <v>60243391600</v>
          </cell>
          <cell r="AP220">
            <v>39419888800</v>
          </cell>
          <cell r="AQ220">
            <v>0.72813337993006055</v>
          </cell>
          <cell r="AR220">
            <v>744190000</v>
          </cell>
          <cell r="AS220">
            <v>0.2827469604863222</v>
          </cell>
          <cell r="AT220">
            <v>424237500</v>
          </cell>
          <cell r="AU220">
            <v>0.48762931034482759</v>
          </cell>
          <cell r="AV220">
            <v>7542399400</v>
          </cell>
          <cell r="AW220">
            <v>0.47821451940147097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54138280000</v>
          </cell>
          <cell r="BM220">
            <v>2632000000</v>
          </cell>
          <cell r="BN220">
            <v>870000000</v>
          </cell>
          <cell r="BO220">
            <v>15772000000</v>
          </cell>
          <cell r="BP220">
            <v>100000000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315000</v>
          </cell>
          <cell r="BY220">
            <v>138</v>
          </cell>
          <cell r="BZ220">
            <v>3603150</v>
          </cell>
          <cell r="CA220">
            <v>372600</v>
          </cell>
        </row>
        <row r="221">
          <cell r="A221" t="str">
            <v>2020_Q3_M8_W33_D3</v>
          </cell>
          <cell r="B221">
            <v>2020</v>
          </cell>
          <cell r="C221">
            <v>3</v>
          </cell>
          <cell r="D221">
            <v>8</v>
          </cell>
          <cell r="E221">
            <v>33</v>
          </cell>
          <cell r="F221">
            <v>33</v>
          </cell>
          <cell r="G221">
            <v>3</v>
          </cell>
          <cell r="H221">
            <v>44054</v>
          </cell>
          <cell r="I221">
            <v>16.245899999999999</v>
          </cell>
          <cell r="J221">
            <v>6.6787000000000001</v>
          </cell>
          <cell r="K221">
            <v>16.247499999999999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55</v>
          </cell>
          <cell r="R221">
            <v>0</v>
          </cell>
          <cell r="S221">
            <v>-1438</v>
          </cell>
          <cell r="T221">
            <v>143.18</v>
          </cell>
          <cell r="U221">
            <v>-3674.29</v>
          </cell>
          <cell r="V221">
            <v>-2.5662033803603854E-2</v>
          </cell>
          <cell r="W221">
            <v>1.1478177772034333E-3</v>
          </cell>
          <cell r="X221">
            <v>2.6644221343763506E-4</v>
          </cell>
          <cell r="Y221">
            <v>0.23212936646337742</v>
          </cell>
          <cell r="Z221">
            <v>6.5707207030132561E-4</v>
          </cell>
          <cell r="AA221">
            <v>4238789000</v>
          </cell>
          <cell r="AB221">
            <v>10075000</v>
          </cell>
          <cell r="AC221">
            <v>4228714000</v>
          </cell>
          <cell r="AD221">
            <v>0</v>
          </cell>
          <cell r="AE221">
            <v>0</v>
          </cell>
          <cell r="AF221">
            <v>0</v>
          </cell>
          <cell r="AH221">
            <v>40.1721</v>
          </cell>
          <cell r="AI221">
            <v>0</v>
          </cell>
          <cell r="AJ221">
            <v>0</v>
          </cell>
          <cell r="AK221">
            <v>0</v>
          </cell>
          <cell r="AL221">
            <v>10851164921270</v>
          </cell>
          <cell r="AM221">
            <v>12455160000</v>
          </cell>
          <cell r="AN221">
            <v>2891208400</v>
          </cell>
          <cell r="AO221">
            <v>7129997400</v>
          </cell>
          <cell r="AP221">
            <v>2884399400</v>
          </cell>
          <cell r="AQ221">
            <v>0.32850881748645827</v>
          </cell>
          <cell r="AR221">
            <v>0</v>
          </cell>
          <cell r="AS221">
            <v>0</v>
          </cell>
          <cell r="AT221">
            <v>909000</v>
          </cell>
          <cell r="AU221">
            <v>1.4173007359361356E-3</v>
          </cell>
          <cell r="AV221">
            <v>5900000</v>
          </cell>
          <cell r="AW221">
            <v>3.3717753826107829E-3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8780280000</v>
          </cell>
          <cell r="BM221">
            <v>1190940000</v>
          </cell>
          <cell r="BN221">
            <v>641360000</v>
          </cell>
          <cell r="BO221">
            <v>1749820000</v>
          </cell>
          <cell r="BP221">
            <v>92760000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6000</v>
          </cell>
          <cell r="BY221">
            <v>229</v>
          </cell>
          <cell r="BZ221">
            <v>3666900</v>
          </cell>
          <cell r="CA221">
            <v>618300</v>
          </cell>
          <cell r="CB221">
            <v>800000</v>
          </cell>
        </row>
        <row r="222">
          <cell r="A222" t="str">
            <v>2020_Q3_M8_W33_D4</v>
          </cell>
          <cell r="B222">
            <v>2020</v>
          </cell>
          <cell r="C222">
            <v>3</v>
          </cell>
          <cell r="D222">
            <v>8</v>
          </cell>
          <cell r="E222">
            <v>33</v>
          </cell>
          <cell r="F222">
            <v>33</v>
          </cell>
          <cell r="G222">
            <v>4</v>
          </cell>
          <cell r="H222">
            <v>44055</v>
          </cell>
          <cell r="I222">
            <v>13.4777</v>
          </cell>
          <cell r="J222">
            <v>6.3788999999999998</v>
          </cell>
          <cell r="K222">
            <v>16.747499999999999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58</v>
          </cell>
          <cell r="R222">
            <v>0</v>
          </cell>
          <cell r="S222">
            <v>-1441</v>
          </cell>
          <cell r="T222">
            <v>143.41</v>
          </cell>
          <cell r="U222">
            <v>-3252.5</v>
          </cell>
          <cell r="V222">
            <v>-2.2679729447039956E-2</v>
          </cell>
          <cell r="W222">
            <v>1.871385421290775E-3</v>
          </cell>
          <cell r="X222">
            <v>1.3005101148757263E-3</v>
          </cell>
          <cell r="Y222">
            <v>0.69494509259279602</v>
          </cell>
          <cell r="Z222">
            <v>2.0390537721087661E-3</v>
          </cell>
          <cell r="AA222">
            <v>8406450700</v>
          </cell>
          <cell r="AB222">
            <v>6007517700</v>
          </cell>
          <cell r="AC222">
            <v>2398933000</v>
          </cell>
          <cell r="AD222">
            <v>0</v>
          </cell>
          <cell r="AE222">
            <v>0</v>
          </cell>
          <cell r="AF222">
            <v>0</v>
          </cell>
          <cell r="AH222">
            <v>37.604100000000003</v>
          </cell>
          <cell r="AI222">
            <v>0</v>
          </cell>
          <cell r="AJ222">
            <v>0</v>
          </cell>
          <cell r="AK222">
            <v>0</v>
          </cell>
          <cell r="AL222">
            <v>11382469563810</v>
          </cell>
          <cell r="AM222">
            <v>21300987600</v>
          </cell>
          <cell r="AN222">
            <v>14803016800</v>
          </cell>
          <cell r="AO222">
            <v>23209467500</v>
          </cell>
          <cell r="AP222">
            <v>13946033200</v>
          </cell>
          <cell r="AQ222">
            <v>0.76737464448342585</v>
          </cell>
          <cell r="AR222">
            <v>0</v>
          </cell>
          <cell r="AS222">
            <v>0</v>
          </cell>
          <cell r="AT222">
            <v>273483600</v>
          </cell>
          <cell r="AU222">
            <v>0.49966674705663106</v>
          </cell>
          <cell r="AV222">
            <v>583500000</v>
          </cell>
          <cell r="AW222">
            <v>0.42161775491255132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18173695600</v>
          </cell>
          <cell r="BM222">
            <v>1150000000</v>
          </cell>
          <cell r="BN222">
            <v>547332000</v>
          </cell>
          <cell r="BO222">
            <v>1383955000</v>
          </cell>
          <cell r="BP222">
            <v>46005000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156360</v>
          </cell>
          <cell r="BY222">
            <v>107</v>
          </cell>
          <cell r="BZ222">
            <v>3674550</v>
          </cell>
          <cell r="CA222">
            <v>288900</v>
          </cell>
          <cell r="CB222">
            <v>900000</v>
          </cell>
        </row>
        <row r="223">
          <cell r="A223" t="str">
            <v>2020_Q3_M8_W33_D5</v>
          </cell>
          <cell r="B223">
            <v>2020</v>
          </cell>
          <cell r="C223">
            <v>3</v>
          </cell>
          <cell r="D223">
            <v>8</v>
          </cell>
          <cell r="E223">
            <v>33</v>
          </cell>
          <cell r="F223">
            <v>33</v>
          </cell>
          <cell r="G223">
            <v>5</v>
          </cell>
          <cell r="H223">
            <v>44056</v>
          </cell>
          <cell r="I223">
            <v>13.2035</v>
          </cell>
          <cell r="J223">
            <v>6.7797999999999998</v>
          </cell>
          <cell r="K223">
            <v>16.747399999999999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37</v>
          </cell>
          <cell r="R223">
            <v>0</v>
          </cell>
          <cell r="S223">
            <v>-1446</v>
          </cell>
          <cell r="T223">
            <v>159.71</v>
          </cell>
          <cell r="U223">
            <v>-3590.45</v>
          </cell>
          <cell r="V223">
            <v>-2.2481059420199109E-2</v>
          </cell>
          <cell r="W223">
            <v>8.7458388683308852E-3</v>
          </cell>
          <cell r="X223">
            <v>7.350974963158877E-3</v>
          </cell>
          <cell r="Y223">
            <v>0.8405111360760511</v>
          </cell>
          <cell r="Z223">
            <v>1.0615018913595965E-2</v>
          </cell>
          <cell r="AA223">
            <v>37196785200</v>
          </cell>
          <cell r="AB223">
            <v>37196785200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H223">
            <v>37.730699999999999</v>
          </cell>
          <cell r="AI223">
            <v>0</v>
          </cell>
          <cell r="AJ223">
            <v>0</v>
          </cell>
          <cell r="AK223">
            <v>0</v>
          </cell>
          <cell r="AL223">
            <v>11395920448626</v>
          </cell>
          <cell r="AM223">
            <v>99666884000</v>
          </cell>
          <cell r="AN223">
            <v>83771125900</v>
          </cell>
          <cell r="AO223">
            <v>120967911100</v>
          </cell>
          <cell r="AP223">
            <v>83404789400</v>
          </cell>
          <cell r="AQ223">
            <v>0.8641122408972769</v>
          </cell>
          <cell r="AR223">
            <v>0</v>
          </cell>
          <cell r="AS223">
            <v>0</v>
          </cell>
          <cell r="AT223">
            <v>366218600</v>
          </cell>
          <cell r="AU223">
            <v>0.49950025232892781</v>
          </cell>
          <cell r="AV223">
            <v>117900</v>
          </cell>
          <cell r="AW223">
            <v>2.6843296620932125E-4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96520782200</v>
          </cell>
          <cell r="BM223">
            <v>1882220000</v>
          </cell>
          <cell r="BN223">
            <v>733170000</v>
          </cell>
          <cell r="BO223">
            <v>439215800</v>
          </cell>
          <cell r="BP223">
            <v>91496000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300006</v>
          </cell>
          <cell r="BY223">
            <v>5</v>
          </cell>
          <cell r="BZ223">
            <v>3687300</v>
          </cell>
          <cell r="CA223">
            <v>13500</v>
          </cell>
        </row>
        <row r="224">
          <cell r="A224" t="str">
            <v>2020_Q3_M8_W33_D6</v>
          </cell>
          <cell r="B224">
            <v>2020</v>
          </cell>
          <cell r="C224">
            <v>3</v>
          </cell>
          <cell r="D224">
            <v>8</v>
          </cell>
          <cell r="E224">
            <v>33</v>
          </cell>
          <cell r="F224">
            <v>34</v>
          </cell>
          <cell r="G224">
            <v>6</v>
          </cell>
          <cell r="H224">
            <v>44057</v>
          </cell>
          <cell r="I224">
            <v>13.642200000000001</v>
          </cell>
          <cell r="J224">
            <v>6.7747000000000002</v>
          </cell>
          <cell r="K224">
            <v>16.884599999999999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46</v>
          </cell>
          <cell r="R224">
            <v>0</v>
          </cell>
          <cell r="S224">
            <v>-1451</v>
          </cell>
          <cell r="T224">
            <v>166.53</v>
          </cell>
          <cell r="U224">
            <v>-3421.3</v>
          </cell>
          <cell r="V224">
            <v>-2.0544646610220381E-2</v>
          </cell>
          <cell r="W224">
            <v>4.5915079251598418E-3</v>
          </cell>
          <cell r="X224">
            <v>3.8863951573820986E-3</v>
          </cell>
          <cell r="Y224">
            <v>0.8464311116803318</v>
          </cell>
          <cell r="Z224">
            <v>5.4753198973186727E-3</v>
          </cell>
          <cell r="AA224">
            <v>27877036000</v>
          </cell>
          <cell r="AB224">
            <v>27877036000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H224">
            <v>38.301500000000004</v>
          </cell>
          <cell r="AI224">
            <v>0</v>
          </cell>
          <cell r="AJ224">
            <v>0</v>
          </cell>
          <cell r="AK224">
            <v>0</v>
          </cell>
          <cell r="AL224">
            <v>17544591823218</v>
          </cell>
          <cell r="AM224">
            <v>80556132400</v>
          </cell>
          <cell r="AN224">
            <v>68185216700</v>
          </cell>
          <cell r="AO224">
            <v>96062252700</v>
          </cell>
          <cell r="AP224">
            <v>67298595400</v>
          </cell>
          <cell r="AQ224">
            <v>0.91149668927064009</v>
          </cell>
          <cell r="AR224">
            <v>0</v>
          </cell>
          <cell r="AS224">
            <v>0</v>
          </cell>
          <cell r="AT224">
            <v>6540100</v>
          </cell>
          <cell r="AU224">
            <v>1.1446316197724913E-2</v>
          </cell>
          <cell r="AV224">
            <v>880081200</v>
          </cell>
          <cell r="AW224">
            <v>0.1685620680013942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73833066200</v>
          </cell>
          <cell r="BM224">
            <v>812000000</v>
          </cell>
          <cell r="BN224">
            <v>571371600</v>
          </cell>
          <cell r="BO224">
            <v>5221110600</v>
          </cell>
          <cell r="BP224">
            <v>118584000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309183</v>
          </cell>
          <cell r="BY224">
            <v>65</v>
          </cell>
          <cell r="BZ224">
            <v>11130750</v>
          </cell>
          <cell r="CA224">
            <v>175500</v>
          </cell>
        </row>
        <row r="225">
          <cell r="A225" t="str">
            <v>2020_Q3_M8_W34_D2</v>
          </cell>
          <cell r="B225">
            <v>2020</v>
          </cell>
          <cell r="C225">
            <v>3</v>
          </cell>
          <cell r="D225">
            <v>8</v>
          </cell>
          <cell r="E225">
            <v>34</v>
          </cell>
          <cell r="F225">
            <v>34</v>
          </cell>
          <cell r="G225">
            <v>2</v>
          </cell>
          <cell r="H225">
            <v>44060</v>
          </cell>
          <cell r="I225">
            <v>13.527799999999999</v>
          </cell>
          <cell r="J225">
            <v>6.5757000000000003</v>
          </cell>
          <cell r="K225">
            <v>16.880400000000002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46</v>
          </cell>
          <cell r="R225">
            <v>0</v>
          </cell>
          <cell r="S225">
            <v>-1438</v>
          </cell>
          <cell r="T225">
            <v>152.02000000000001</v>
          </cell>
          <cell r="U225">
            <v>-2993.46</v>
          </cell>
          <cell r="V225">
            <v>-1.9691224838836997E-2</v>
          </cell>
          <cell r="W225">
            <v>4.1866780850745278E-4</v>
          </cell>
          <cell r="X225">
            <v>3.5861972616730909E-5</v>
          </cell>
          <cell r="Y225">
            <v>8.5657344290640688E-2</v>
          </cell>
          <cell r="Z225">
            <v>1.7641120833669342E-3</v>
          </cell>
          <cell r="AA225">
            <v>16617121600</v>
          </cell>
          <cell r="AB225">
            <v>4162149600</v>
          </cell>
          <cell r="AC225">
            <v>12454972000</v>
          </cell>
          <cell r="AD225">
            <v>0</v>
          </cell>
          <cell r="AE225">
            <v>0</v>
          </cell>
          <cell r="AF225">
            <v>0</v>
          </cell>
          <cell r="AH225">
            <v>37.983900000000006</v>
          </cell>
          <cell r="AI225">
            <v>0</v>
          </cell>
          <cell r="AJ225">
            <v>0</v>
          </cell>
          <cell r="AK225">
            <v>0</v>
          </cell>
          <cell r="AL225">
            <v>9614998139816</v>
          </cell>
          <cell r="AM225">
            <v>4025490200</v>
          </cell>
          <cell r="AN225">
            <v>344812800</v>
          </cell>
          <cell r="AO225">
            <v>16961934400</v>
          </cell>
          <cell r="AP225">
            <v>152995700</v>
          </cell>
          <cell r="AQ225">
            <v>0.13887825335990431</v>
          </cell>
          <cell r="AR225">
            <v>0</v>
          </cell>
          <cell r="AS225">
            <v>0</v>
          </cell>
          <cell r="AT225">
            <v>184524000</v>
          </cell>
          <cell r="AU225">
            <v>0.38554307491726003</v>
          </cell>
          <cell r="AV225">
            <v>7293100</v>
          </cell>
          <cell r="AW225">
            <v>6.7252420795753153E-3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1101653400</v>
          </cell>
          <cell r="BM225">
            <v>1279500000</v>
          </cell>
          <cell r="BN225">
            <v>478608000</v>
          </cell>
          <cell r="BO225">
            <v>1084436800</v>
          </cell>
          <cell r="BP225">
            <v>81292000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41349</v>
          </cell>
          <cell r="BY225">
            <v>61</v>
          </cell>
          <cell r="BZ225">
            <v>3677100</v>
          </cell>
          <cell r="CA225">
            <v>164700</v>
          </cell>
          <cell r="CB225">
            <v>800000</v>
          </cell>
        </row>
        <row r="226">
          <cell r="A226" t="str">
            <v>2020_Q3_M8_W34_D3</v>
          </cell>
          <cell r="B226">
            <v>2020</v>
          </cell>
          <cell r="C226">
            <v>3</v>
          </cell>
          <cell r="D226">
            <v>8</v>
          </cell>
          <cell r="E226">
            <v>34</v>
          </cell>
          <cell r="F226">
            <v>34</v>
          </cell>
          <cell r="G226">
            <v>3</v>
          </cell>
          <cell r="H226">
            <v>44061</v>
          </cell>
          <cell r="I226">
            <v>16.601700000000001</v>
          </cell>
          <cell r="J226">
            <v>6.3758999999999997</v>
          </cell>
          <cell r="K226">
            <v>13.774800000000001</v>
          </cell>
          <cell r="L226">
            <v>1</v>
          </cell>
          <cell r="M226">
            <v>0.99790000000000001</v>
          </cell>
          <cell r="N226">
            <v>0</v>
          </cell>
          <cell r="O226">
            <v>0</v>
          </cell>
          <cell r="P226">
            <v>0</v>
          </cell>
          <cell r="Q226">
            <v>46</v>
          </cell>
          <cell r="R226">
            <v>0</v>
          </cell>
          <cell r="S226">
            <v>-1382</v>
          </cell>
          <cell r="T226">
            <v>143.86000000000001</v>
          </cell>
          <cell r="U226">
            <v>-2795.95</v>
          </cell>
          <cell r="V226">
            <v>-1.9435214792159042E-2</v>
          </cell>
          <cell r="W226">
            <v>1.8752940368585908E-3</v>
          </cell>
          <cell r="X226">
            <v>5.0176704372606636E-4</v>
          </cell>
          <cell r="Y226">
            <v>0.26756713020140788</v>
          </cell>
          <cell r="Z226">
            <v>1.5469306413915932E-3</v>
          </cell>
          <cell r="AA226">
            <v>11290247100</v>
          </cell>
          <cell r="AB226">
            <v>11290247100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H226">
            <v>38.750300000000003</v>
          </cell>
          <cell r="AI226">
            <v>0</v>
          </cell>
          <cell r="AJ226">
            <v>0</v>
          </cell>
          <cell r="AK226">
            <v>0</v>
          </cell>
          <cell r="AL226">
            <v>10802373068884</v>
          </cell>
          <cell r="AM226">
            <v>20257625800</v>
          </cell>
          <cell r="AN226">
            <v>5420274800</v>
          </cell>
          <cell r="AO226">
            <v>16710521900</v>
          </cell>
          <cell r="AP226">
            <v>4134888800</v>
          </cell>
          <cell r="AQ226">
            <v>0.44648846758920541</v>
          </cell>
          <cell r="AR226">
            <v>0</v>
          </cell>
          <cell r="AS226">
            <v>0</v>
          </cell>
          <cell r="AT226">
            <v>185257200</v>
          </cell>
          <cell r="AU226">
            <v>0.5</v>
          </cell>
          <cell r="AV226">
            <v>127176300</v>
          </cell>
          <cell r="AW226">
            <v>2.2629305743021542E-2</v>
          </cell>
          <cell r="AX226">
            <v>0</v>
          </cell>
          <cell r="AY226">
            <v>0</v>
          </cell>
          <cell r="AZ226">
            <v>972952500</v>
          </cell>
          <cell r="BA226">
            <v>0.24875930035754057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9260908400</v>
          </cell>
          <cell r="BM226">
            <v>1054000000</v>
          </cell>
          <cell r="BN226">
            <v>370514400</v>
          </cell>
          <cell r="BO226">
            <v>5619982400</v>
          </cell>
          <cell r="BP226">
            <v>41000000</v>
          </cell>
          <cell r="BQ226">
            <v>3911220600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94878</v>
          </cell>
          <cell r="BY226">
            <v>56</v>
          </cell>
          <cell r="BZ226">
            <v>3534300</v>
          </cell>
          <cell r="CA226">
            <v>151200</v>
          </cell>
        </row>
        <row r="227">
          <cell r="A227" t="str">
            <v>2020_Q3_M8_W34_D4</v>
          </cell>
          <cell r="B227">
            <v>2020</v>
          </cell>
          <cell r="C227">
            <v>3</v>
          </cell>
          <cell r="D227">
            <v>8</v>
          </cell>
          <cell r="E227">
            <v>34</v>
          </cell>
          <cell r="F227">
            <v>34</v>
          </cell>
          <cell r="G227">
            <v>4</v>
          </cell>
          <cell r="H227">
            <v>44062</v>
          </cell>
          <cell r="I227">
            <v>16.601800000000001</v>
          </cell>
          <cell r="J227">
            <v>6.1764000000000001</v>
          </cell>
          <cell r="K227">
            <v>13.764900000000001</v>
          </cell>
          <cell r="L227">
            <v>1.0001</v>
          </cell>
          <cell r="M227">
            <v>0.998</v>
          </cell>
          <cell r="N227">
            <v>0</v>
          </cell>
          <cell r="O227">
            <v>0</v>
          </cell>
          <cell r="P227">
            <v>0</v>
          </cell>
          <cell r="Q227">
            <v>53</v>
          </cell>
          <cell r="R227">
            <v>0</v>
          </cell>
          <cell r="S227">
            <v>-1462</v>
          </cell>
          <cell r="T227">
            <v>138.72</v>
          </cell>
          <cell r="U227">
            <v>-3494.87</v>
          </cell>
          <cell r="V227">
            <v>-2.5193699538638984E-2</v>
          </cell>
          <cell r="W227">
            <v>8.1023089950429798E-4</v>
          </cell>
          <cell r="X227">
            <v>1.8395744413158271E-5</v>
          </cell>
          <cell r="Y227">
            <v>2.2704323452009605E-2</v>
          </cell>
          <cell r="Z227">
            <v>1.6200383446287761E-3</v>
          </cell>
          <cell r="AA227">
            <v>17083632800</v>
          </cell>
          <cell r="AB227">
            <v>7884202800</v>
          </cell>
          <cell r="AC227">
            <v>9199430000</v>
          </cell>
          <cell r="AD227">
            <v>0</v>
          </cell>
          <cell r="AE227">
            <v>0</v>
          </cell>
          <cell r="AF227">
            <v>0</v>
          </cell>
          <cell r="AH227">
            <v>38.541200000000003</v>
          </cell>
          <cell r="AI227">
            <v>0</v>
          </cell>
          <cell r="AJ227">
            <v>0</v>
          </cell>
          <cell r="AK227">
            <v>0</v>
          </cell>
          <cell r="AL227">
            <v>10666320187600</v>
          </cell>
          <cell r="AM227">
            <v>8642182200</v>
          </cell>
          <cell r="AN227">
            <v>196214900</v>
          </cell>
          <cell r="AO227">
            <v>17279847700</v>
          </cell>
          <cell r="AP227">
            <v>133000</v>
          </cell>
          <cell r="AQ227">
            <v>1.8578930308448797E-5</v>
          </cell>
          <cell r="AR227">
            <v>0</v>
          </cell>
          <cell r="AS227">
            <v>0</v>
          </cell>
          <cell r="AT227">
            <v>183861500</v>
          </cell>
          <cell r="AU227">
            <v>0.5</v>
          </cell>
          <cell r="AV227">
            <v>12019000</v>
          </cell>
          <cell r="AW227">
            <v>4.7358873001462652E-2</v>
          </cell>
          <cell r="AX227">
            <v>103200</v>
          </cell>
          <cell r="AY227">
            <v>2.8399709398322435E-3</v>
          </cell>
          <cell r="AZ227">
            <v>98200</v>
          </cell>
          <cell r="BA227">
            <v>7.5719956449458862E-4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7158646800</v>
          </cell>
          <cell r="BM227">
            <v>696000000</v>
          </cell>
          <cell r="BN227">
            <v>367723000</v>
          </cell>
          <cell r="BO227">
            <v>253785600</v>
          </cell>
          <cell r="BP227">
            <v>36338400</v>
          </cell>
          <cell r="BQ227">
            <v>129688400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64593</v>
          </cell>
          <cell r="BY227">
            <v>108</v>
          </cell>
          <cell r="BZ227">
            <v>3738300</v>
          </cell>
          <cell r="CA227">
            <v>291600</v>
          </cell>
          <cell r="CB227">
            <v>800000</v>
          </cell>
        </row>
        <row r="228">
          <cell r="A228" t="str">
            <v>2020_Q3_M8_W34_D5</v>
          </cell>
          <cell r="B228">
            <v>2020</v>
          </cell>
          <cell r="C228">
            <v>3</v>
          </cell>
          <cell r="D228">
            <v>8</v>
          </cell>
          <cell r="E228">
            <v>34</v>
          </cell>
          <cell r="F228">
            <v>34</v>
          </cell>
          <cell r="G228">
            <v>5</v>
          </cell>
          <cell r="H228">
            <v>44063</v>
          </cell>
          <cell r="I228">
            <v>14.581799999999999</v>
          </cell>
          <cell r="J228">
            <v>5.5743999999999998</v>
          </cell>
          <cell r="K228">
            <v>12.3291</v>
          </cell>
          <cell r="L228">
            <v>1.0001</v>
          </cell>
          <cell r="M228">
            <v>0.998</v>
          </cell>
          <cell r="N228">
            <v>0</v>
          </cell>
          <cell r="O228">
            <v>0</v>
          </cell>
          <cell r="P228">
            <v>0</v>
          </cell>
          <cell r="Q228">
            <v>32</v>
          </cell>
          <cell r="R228">
            <v>0</v>
          </cell>
          <cell r="S228">
            <v>-995</v>
          </cell>
          <cell r="T228">
            <v>104.84</v>
          </cell>
          <cell r="U228">
            <v>-3014.23</v>
          </cell>
          <cell r="V228">
            <v>-2.8750763067531476E-2</v>
          </cell>
          <cell r="W228">
            <v>2.1676975950898187E-3</v>
          </cell>
          <cell r="X228">
            <v>5.7232112866416069E-4</v>
          </cell>
          <cell r="Y228">
            <v>0.26402258781878041</v>
          </cell>
          <cell r="Z228">
            <v>1.9883358077919643E-3</v>
          </cell>
          <cell r="AA228">
            <v>21930459600</v>
          </cell>
          <cell r="AB228">
            <v>19160627100</v>
          </cell>
          <cell r="AC228">
            <v>2769832500</v>
          </cell>
          <cell r="AD228">
            <v>0</v>
          </cell>
          <cell r="AE228">
            <v>0</v>
          </cell>
          <cell r="AF228">
            <v>0</v>
          </cell>
          <cell r="AH228">
            <v>34.483399999999996</v>
          </cell>
          <cell r="AI228">
            <v>0</v>
          </cell>
          <cell r="AJ228">
            <v>0</v>
          </cell>
          <cell r="AK228">
            <v>0</v>
          </cell>
          <cell r="AL228">
            <v>15487452159400</v>
          </cell>
          <cell r="AM228">
            <v>33572112800</v>
          </cell>
          <cell r="AN228">
            <v>8863796100</v>
          </cell>
          <cell r="AO228">
            <v>30794255700</v>
          </cell>
          <cell r="AP228">
            <v>6603832600</v>
          </cell>
          <cell r="AQ228">
            <v>0.28291647150690297</v>
          </cell>
          <cell r="AR228">
            <v>0</v>
          </cell>
          <cell r="AS228">
            <v>0</v>
          </cell>
          <cell r="AT228">
            <v>554433000</v>
          </cell>
          <cell r="AU228">
            <v>0.46005272368358818</v>
          </cell>
          <cell r="AV228">
            <v>1705530500</v>
          </cell>
          <cell r="AW228">
            <v>0.26779220914619889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23341987000</v>
          </cell>
          <cell r="BM228">
            <v>1511712000</v>
          </cell>
          <cell r="BN228">
            <v>1205151000</v>
          </cell>
          <cell r="BO228">
            <v>6368857800</v>
          </cell>
          <cell r="BP228">
            <v>78468000</v>
          </cell>
          <cell r="BQ228">
            <v>1065937000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322506</v>
          </cell>
          <cell r="BY228">
            <v>484</v>
          </cell>
          <cell r="BZ228">
            <v>2590800</v>
          </cell>
          <cell r="CA228">
            <v>1306800</v>
          </cell>
          <cell r="CB228">
            <v>900000</v>
          </cell>
        </row>
        <row r="229">
          <cell r="A229" t="str">
            <v>2020_Q3_M8_W34_D6</v>
          </cell>
          <cell r="B229">
            <v>2020</v>
          </cell>
          <cell r="C229">
            <v>3</v>
          </cell>
          <cell r="D229">
            <v>8</v>
          </cell>
          <cell r="E229">
            <v>34</v>
          </cell>
          <cell r="F229">
            <v>35</v>
          </cell>
          <cell r="G229">
            <v>6</v>
          </cell>
          <cell r="H229">
            <v>44064</v>
          </cell>
          <cell r="I229">
            <v>14.3317</v>
          </cell>
          <cell r="J229">
            <v>4.2179000000000002</v>
          </cell>
          <cell r="K229">
            <v>9.6798999999999999</v>
          </cell>
          <cell r="L229">
            <v>1.0001</v>
          </cell>
          <cell r="M229">
            <v>0.99850000000000005</v>
          </cell>
          <cell r="N229">
            <v>0</v>
          </cell>
          <cell r="O229">
            <v>0</v>
          </cell>
          <cell r="P229">
            <v>0</v>
          </cell>
          <cell r="Q229">
            <v>28</v>
          </cell>
          <cell r="R229">
            <v>0</v>
          </cell>
          <cell r="S229">
            <v>-938</v>
          </cell>
          <cell r="T229">
            <v>96.19</v>
          </cell>
          <cell r="U229">
            <v>-3407.79</v>
          </cell>
          <cell r="V229">
            <v>-3.5427695186609834E-2</v>
          </cell>
          <cell r="W229">
            <v>3.7439198969551036E-3</v>
          </cell>
          <cell r="X229">
            <v>4.9327733247191705E-4</v>
          </cell>
          <cell r="Y229">
            <v>0.13175424315918058</v>
          </cell>
          <cell r="Z229">
            <v>7.8136781127947409E-4</v>
          </cell>
          <cell r="AA229">
            <v>3553596000</v>
          </cell>
          <cell r="AB229">
            <v>3553596000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H229">
            <v>30.228099999999998</v>
          </cell>
          <cell r="AI229">
            <v>0</v>
          </cell>
          <cell r="AJ229">
            <v>0</v>
          </cell>
          <cell r="AK229">
            <v>0</v>
          </cell>
          <cell r="AL229">
            <v>12334999805300</v>
          </cell>
          <cell r="AM229">
            <v>46181251200</v>
          </cell>
          <cell r="AN229">
            <v>6084575800</v>
          </cell>
          <cell r="AO229">
            <v>9638171800</v>
          </cell>
          <cell r="AP229">
            <v>446191700</v>
          </cell>
          <cell r="AQ229">
            <v>2.2848974105506195E-2</v>
          </cell>
          <cell r="AR229">
            <v>0</v>
          </cell>
          <cell r="AS229">
            <v>0</v>
          </cell>
          <cell r="AT229">
            <v>1256935500</v>
          </cell>
          <cell r="AU229">
            <v>0.43375395247082654</v>
          </cell>
          <cell r="AV229">
            <v>4380955600</v>
          </cell>
          <cell r="AW229">
            <v>0.20006197280384505</v>
          </cell>
          <cell r="AX229">
            <v>0</v>
          </cell>
          <cell r="AY229">
            <v>0</v>
          </cell>
          <cell r="AZ229">
            <v>493000</v>
          </cell>
          <cell r="BA229">
            <v>1.3998754025706596E-3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19527865800</v>
          </cell>
          <cell r="BM229">
            <v>1432702000</v>
          </cell>
          <cell r="BN229">
            <v>2897807600</v>
          </cell>
          <cell r="BO229">
            <v>21897992600</v>
          </cell>
          <cell r="BP229">
            <v>72709000</v>
          </cell>
          <cell r="BQ229">
            <v>352174200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171729</v>
          </cell>
          <cell r="BY229">
            <v>67</v>
          </cell>
          <cell r="BZ229">
            <v>7206300</v>
          </cell>
          <cell r="CA229">
            <v>180900</v>
          </cell>
        </row>
        <row r="230">
          <cell r="A230" t="str">
            <v>2020_Q3_M8_W35_D2</v>
          </cell>
          <cell r="B230">
            <v>2020</v>
          </cell>
          <cell r="C230">
            <v>3</v>
          </cell>
          <cell r="D230">
            <v>8</v>
          </cell>
          <cell r="E230">
            <v>35</v>
          </cell>
          <cell r="F230">
            <v>35</v>
          </cell>
          <cell r="G230">
            <v>2</v>
          </cell>
          <cell r="H230">
            <v>44067</v>
          </cell>
          <cell r="I230">
            <v>13.446099999999999</v>
          </cell>
          <cell r="J230">
            <v>5.2209000000000003</v>
          </cell>
          <cell r="K230">
            <v>10.055999999999999</v>
          </cell>
          <cell r="L230">
            <v>1.0001</v>
          </cell>
          <cell r="M230">
            <v>0.99850000000000005</v>
          </cell>
          <cell r="N230">
            <v>0</v>
          </cell>
          <cell r="O230">
            <v>0</v>
          </cell>
          <cell r="P230">
            <v>0</v>
          </cell>
          <cell r="Q230">
            <v>33</v>
          </cell>
          <cell r="R230">
            <v>0</v>
          </cell>
          <cell r="S230">
            <v>-1240</v>
          </cell>
          <cell r="T230">
            <v>110.89</v>
          </cell>
          <cell r="U230">
            <v>-3842.28</v>
          </cell>
          <cell r="V230">
            <v>-3.4649472450175849E-2</v>
          </cell>
          <cell r="W230">
            <v>1.0675248395429571E-2</v>
          </cell>
          <cell r="X230">
            <v>7.8718072510735281E-3</v>
          </cell>
          <cell r="Y230">
            <v>0.7373886732643814</v>
          </cell>
          <cell r="Z230">
            <v>1.0763164228950611E-2</v>
          </cell>
          <cell r="AA230">
            <v>45985647100</v>
          </cell>
          <cell r="AB230">
            <v>45985647100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H230">
            <v>30.721599999999999</v>
          </cell>
          <cell r="AI230">
            <v>0</v>
          </cell>
          <cell r="AJ230">
            <v>0</v>
          </cell>
          <cell r="AK230">
            <v>0</v>
          </cell>
          <cell r="AL230">
            <v>15904520767188</v>
          </cell>
          <cell r="AM230">
            <v>169784709800</v>
          </cell>
          <cell r="AN230">
            <v>125197321900</v>
          </cell>
          <cell r="AO230">
            <v>171182969000</v>
          </cell>
          <cell r="AP230">
            <v>123137443000</v>
          </cell>
          <cell r="AQ230">
            <v>0.83716543559773793</v>
          </cell>
          <cell r="AR230">
            <v>468250000</v>
          </cell>
          <cell r="AS230">
            <v>0.17781060370165033</v>
          </cell>
          <cell r="AT230">
            <v>945853000</v>
          </cell>
          <cell r="AU230">
            <v>0.49556411662970318</v>
          </cell>
          <cell r="AV230">
            <v>645775900</v>
          </cell>
          <cell r="AW230">
            <v>4.0558597263799095E-2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147088541600</v>
          </cell>
          <cell r="BM230">
            <v>2633420000</v>
          </cell>
          <cell r="BN230">
            <v>1908639000</v>
          </cell>
          <cell r="BO230">
            <v>15922047200</v>
          </cell>
          <cell r="BP230">
            <v>132480000</v>
          </cell>
          <cell r="BQ230">
            <v>2099582000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302217</v>
          </cell>
          <cell r="BY230">
            <v>304</v>
          </cell>
          <cell r="BZ230">
            <v>3172200</v>
          </cell>
          <cell r="CA230">
            <v>820800</v>
          </cell>
        </row>
        <row r="231">
          <cell r="A231" t="str">
            <v>2020_Q3_M8_W35_D3</v>
          </cell>
          <cell r="B231">
            <v>2020</v>
          </cell>
          <cell r="C231">
            <v>3</v>
          </cell>
          <cell r="D231">
            <v>8</v>
          </cell>
          <cell r="E231">
            <v>35</v>
          </cell>
          <cell r="F231">
            <v>35</v>
          </cell>
          <cell r="G231">
            <v>3</v>
          </cell>
          <cell r="H231">
            <v>44068</v>
          </cell>
          <cell r="I231">
            <v>30.4497</v>
          </cell>
          <cell r="J231">
            <v>4.2210999999999999</v>
          </cell>
          <cell r="K231">
            <v>9.7959999999999994</v>
          </cell>
          <cell r="L231">
            <v>1.0001</v>
          </cell>
          <cell r="M231">
            <v>0.99850000000000005</v>
          </cell>
          <cell r="N231">
            <v>0</v>
          </cell>
          <cell r="O231">
            <v>0</v>
          </cell>
          <cell r="P231">
            <v>0</v>
          </cell>
          <cell r="Q231">
            <v>32</v>
          </cell>
          <cell r="R231">
            <v>0</v>
          </cell>
          <cell r="S231">
            <v>-1385</v>
          </cell>
          <cell r="T231">
            <v>138.52000000000001</v>
          </cell>
          <cell r="U231">
            <v>-2366.0100000000002</v>
          </cell>
          <cell r="V231">
            <v>-1.7080638174992783E-2</v>
          </cell>
          <cell r="W231">
            <v>1.1161030201454652E-2</v>
          </cell>
          <cell r="X231">
            <v>4.6984805050233136E-3</v>
          </cell>
          <cell r="Y231">
            <v>0.42097193719724418</v>
          </cell>
          <cell r="Z231">
            <v>5.8118284199499401E-3</v>
          </cell>
          <cell r="AA231">
            <v>19316418400</v>
          </cell>
          <cell r="AB231">
            <v>19316418400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H231">
            <v>46.465400000000002</v>
          </cell>
          <cell r="AI231">
            <v>0</v>
          </cell>
          <cell r="AJ231">
            <v>0</v>
          </cell>
          <cell r="AK231">
            <v>0</v>
          </cell>
          <cell r="AL231">
            <v>17349849172056</v>
          </cell>
          <cell r="AM231">
            <v>193642190600</v>
          </cell>
          <cell r="AN231">
            <v>81517928100</v>
          </cell>
          <cell r="AO231">
            <v>100834346500</v>
          </cell>
          <cell r="AP231">
            <v>78306912800</v>
          </cell>
          <cell r="AQ231">
            <v>0.63407302529033283</v>
          </cell>
          <cell r="AR231">
            <v>0</v>
          </cell>
          <cell r="AS231">
            <v>0</v>
          </cell>
          <cell r="AT231">
            <v>966193600</v>
          </cell>
          <cell r="AU231">
            <v>0.49805965765311211</v>
          </cell>
          <cell r="AV231">
            <v>2244821700</v>
          </cell>
          <cell r="AW231">
            <v>3.6101943169593496E-2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123498256000</v>
          </cell>
          <cell r="BM231">
            <v>1089400000</v>
          </cell>
          <cell r="BN231">
            <v>1939915400</v>
          </cell>
          <cell r="BO231">
            <v>62180079600</v>
          </cell>
          <cell r="BP231">
            <v>64655000</v>
          </cell>
          <cell r="BQ231">
            <v>4869884600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360000</v>
          </cell>
          <cell r="BY231">
            <v>199</v>
          </cell>
          <cell r="BZ231">
            <v>3541950</v>
          </cell>
          <cell r="CA231">
            <v>537300</v>
          </cell>
        </row>
        <row r="232">
          <cell r="A232" t="str">
            <v>2020_Q3_M8_W35_D4</v>
          </cell>
          <cell r="B232">
            <v>2020</v>
          </cell>
          <cell r="C232">
            <v>3</v>
          </cell>
          <cell r="D232">
            <v>8</v>
          </cell>
          <cell r="E232">
            <v>35</v>
          </cell>
          <cell r="F232">
            <v>35</v>
          </cell>
          <cell r="G232">
            <v>4</v>
          </cell>
          <cell r="H232">
            <v>44069</v>
          </cell>
          <cell r="I232">
            <v>30.115600000000001</v>
          </cell>
          <cell r="J232">
            <v>4.4180999999999999</v>
          </cell>
          <cell r="K232">
            <v>7.7309000000000001</v>
          </cell>
          <cell r="L232">
            <v>1.0001</v>
          </cell>
          <cell r="M232">
            <v>0.99850000000000005</v>
          </cell>
          <cell r="N232">
            <v>0</v>
          </cell>
          <cell r="O232">
            <v>0</v>
          </cell>
          <cell r="P232">
            <v>0</v>
          </cell>
          <cell r="Q232">
            <v>32</v>
          </cell>
          <cell r="R232">
            <v>0</v>
          </cell>
          <cell r="S232">
            <v>-1370</v>
          </cell>
          <cell r="T232">
            <v>145.31</v>
          </cell>
          <cell r="U232">
            <v>-3044.48</v>
          </cell>
          <cell r="V232">
            <v>-2.0951620673043837E-2</v>
          </cell>
          <cell r="W232">
            <v>3.0420079041595422E-3</v>
          </cell>
          <cell r="X232">
            <v>2.157372450083699E-4</v>
          </cell>
          <cell r="Y232">
            <v>7.0919357150051404E-2</v>
          </cell>
          <cell r="Z232">
            <v>1.0357505397243804E-3</v>
          </cell>
          <cell r="AA232">
            <v>12361632500</v>
          </cell>
          <cell r="AB232">
            <v>2285000</v>
          </cell>
          <cell r="AC232">
            <v>12359347500</v>
          </cell>
          <cell r="AD232">
            <v>0</v>
          </cell>
          <cell r="AE232">
            <v>0</v>
          </cell>
          <cell r="AF232">
            <v>0</v>
          </cell>
          <cell r="AH232">
            <v>44.263200000000005</v>
          </cell>
          <cell r="AI232">
            <v>0</v>
          </cell>
          <cell r="AJ232">
            <v>0</v>
          </cell>
          <cell r="AK232">
            <v>0</v>
          </cell>
          <cell r="AL232">
            <v>15074917174704</v>
          </cell>
          <cell r="AM232">
            <v>45858017200</v>
          </cell>
          <cell r="AN232">
            <v>3252221100</v>
          </cell>
          <cell r="AO232">
            <v>15613853600</v>
          </cell>
          <cell r="AP232">
            <v>465675600</v>
          </cell>
          <cell r="AQ232">
            <v>4.2632534438767335E-2</v>
          </cell>
          <cell r="AR232">
            <v>0</v>
          </cell>
          <cell r="AS232">
            <v>0</v>
          </cell>
          <cell r="AT232">
            <v>194480000</v>
          </cell>
          <cell r="AU232">
            <v>0.49852656791834909</v>
          </cell>
          <cell r="AV232">
            <v>2592065500</v>
          </cell>
          <cell r="AW232">
            <v>7.8958745548797976E-2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10923010000</v>
          </cell>
          <cell r="BM232">
            <v>1500770000</v>
          </cell>
          <cell r="BN232">
            <v>390109600</v>
          </cell>
          <cell r="BO232">
            <v>32828098800</v>
          </cell>
          <cell r="BP232">
            <v>79197000</v>
          </cell>
          <cell r="BQ232">
            <v>136831800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72069</v>
          </cell>
          <cell r="BY232">
            <v>19</v>
          </cell>
          <cell r="BZ232">
            <v>3503700</v>
          </cell>
          <cell r="CA232">
            <v>51300</v>
          </cell>
          <cell r="CB232">
            <v>800000</v>
          </cell>
        </row>
        <row r="233">
          <cell r="A233" t="str">
            <v>2020_Q3_M8_W35_D5</v>
          </cell>
          <cell r="B233">
            <v>2020</v>
          </cell>
          <cell r="C233">
            <v>3</v>
          </cell>
          <cell r="D233">
            <v>8</v>
          </cell>
          <cell r="E233">
            <v>35</v>
          </cell>
          <cell r="F233">
            <v>35</v>
          </cell>
          <cell r="G233">
            <v>5</v>
          </cell>
          <cell r="H233">
            <v>44070</v>
          </cell>
          <cell r="I233">
            <v>30.342199999999998</v>
          </cell>
          <cell r="J233">
            <v>4.3707000000000003</v>
          </cell>
          <cell r="K233">
            <v>6.7563000000000004</v>
          </cell>
          <cell r="L233">
            <v>1.0001</v>
          </cell>
          <cell r="M233">
            <v>0.99850000000000005</v>
          </cell>
          <cell r="N233">
            <v>0</v>
          </cell>
          <cell r="O233">
            <v>0</v>
          </cell>
          <cell r="P233">
            <v>0</v>
          </cell>
          <cell r="Q233">
            <v>32</v>
          </cell>
          <cell r="R233">
            <v>0</v>
          </cell>
          <cell r="S233">
            <v>-1423</v>
          </cell>
          <cell r="T233">
            <v>143.55000000000001</v>
          </cell>
          <cell r="U233">
            <v>-3435.31</v>
          </cell>
          <cell r="V233">
            <v>-2.3931104144897249E-2</v>
          </cell>
          <cell r="W233">
            <v>1.6425711935154193E-2</v>
          </cell>
          <cell r="X233">
            <v>1.6757278860003605E-4</v>
          </cell>
          <cell r="Y233">
            <v>1.0201858480264588E-2</v>
          </cell>
          <cell r="Z233">
            <v>7.4502988097003957E-4</v>
          </cell>
          <cell r="AA233">
            <v>8820154500</v>
          </cell>
          <cell r="AB233">
            <v>0</v>
          </cell>
          <cell r="AC233">
            <v>8820154500</v>
          </cell>
          <cell r="AD233">
            <v>0</v>
          </cell>
          <cell r="AE233">
            <v>0</v>
          </cell>
          <cell r="AF233">
            <v>0</v>
          </cell>
          <cell r="AH233">
            <v>43.467800000000004</v>
          </cell>
          <cell r="AI233">
            <v>0</v>
          </cell>
          <cell r="AJ233">
            <v>0</v>
          </cell>
          <cell r="AK233">
            <v>0</v>
          </cell>
          <cell r="AL233">
            <v>15274129656630</v>
          </cell>
          <cell r="AM233">
            <v>250888453800</v>
          </cell>
          <cell r="AN233">
            <v>2559528500</v>
          </cell>
          <cell r="AO233">
            <v>11379683000</v>
          </cell>
          <cell r="AP233">
            <v>1287997500</v>
          </cell>
          <cell r="AQ233">
            <v>0.23001814396642128</v>
          </cell>
          <cell r="AR233">
            <v>0</v>
          </cell>
          <cell r="AS233">
            <v>0</v>
          </cell>
          <cell r="AT233">
            <v>45696000</v>
          </cell>
          <cell r="AU233">
            <v>4.7580967612954821E-2</v>
          </cell>
          <cell r="AV233">
            <v>1225734200</v>
          </cell>
          <cell r="AW233">
            <v>5.0468834651289946E-3</v>
          </cell>
          <cell r="AX233">
            <v>0</v>
          </cell>
          <cell r="AY233">
            <v>0</v>
          </cell>
          <cell r="AZ233">
            <v>100800</v>
          </cell>
          <cell r="BA233">
            <v>2.48502329709341E-3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5599547400</v>
          </cell>
          <cell r="BM233">
            <v>1390800000</v>
          </cell>
          <cell r="BN233">
            <v>960384000</v>
          </cell>
          <cell r="BO233">
            <v>242869527000</v>
          </cell>
          <cell r="BP233">
            <v>27632400</v>
          </cell>
          <cell r="BQ233">
            <v>40563000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39291</v>
          </cell>
          <cell r="BY233">
            <v>65</v>
          </cell>
          <cell r="BZ233">
            <v>3638850</v>
          </cell>
          <cell r="CA233">
            <v>175500</v>
          </cell>
          <cell r="CB233">
            <v>800000</v>
          </cell>
        </row>
        <row r="234">
          <cell r="A234" t="str">
            <v>2020_Q3_M8_W35_D6</v>
          </cell>
          <cell r="B234">
            <v>2020</v>
          </cell>
          <cell r="C234">
            <v>3</v>
          </cell>
          <cell r="D234">
            <v>8</v>
          </cell>
          <cell r="E234">
            <v>35</v>
          </cell>
          <cell r="F234">
            <v>36</v>
          </cell>
          <cell r="G234">
            <v>6</v>
          </cell>
          <cell r="H234">
            <v>44071</v>
          </cell>
          <cell r="I234">
            <v>19.37</v>
          </cell>
          <cell r="J234">
            <v>3.3708</v>
          </cell>
          <cell r="K234">
            <v>7.5279999999999996</v>
          </cell>
          <cell r="L234">
            <v>1.0001</v>
          </cell>
          <cell r="M234">
            <v>0.99850000000000005</v>
          </cell>
          <cell r="N234">
            <v>0</v>
          </cell>
          <cell r="O234">
            <v>0</v>
          </cell>
          <cell r="P234">
            <v>0</v>
          </cell>
          <cell r="Q234">
            <v>47</v>
          </cell>
          <cell r="R234">
            <v>0</v>
          </cell>
          <cell r="S234">
            <v>-1518</v>
          </cell>
          <cell r="T234">
            <v>151.82000000000002</v>
          </cell>
          <cell r="U234">
            <v>-3087.87</v>
          </cell>
          <cell r="V234">
            <v>-2.0339019891977336E-2</v>
          </cell>
          <cell r="W234">
            <v>7.2473646391098779E-3</v>
          </cell>
          <cell r="X234">
            <v>4.3249434809858921E-3</v>
          </cell>
          <cell r="Y234">
            <v>0.59676084981934652</v>
          </cell>
          <cell r="Z234">
            <v>5.0479392544953419E-3</v>
          </cell>
          <cell r="AA234">
            <v>13576147000</v>
          </cell>
          <cell r="AB234">
            <v>13576147000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H234">
            <v>32.267400000000002</v>
          </cell>
          <cell r="AI234">
            <v>0</v>
          </cell>
          <cell r="AJ234">
            <v>0</v>
          </cell>
          <cell r="AK234">
            <v>0</v>
          </cell>
          <cell r="AL234">
            <v>18777629825000</v>
          </cell>
          <cell r="AM234">
            <v>136088330400</v>
          </cell>
          <cell r="AN234">
            <v>81212187700</v>
          </cell>
          <cell r="AO234">
            <v>94788334700</v>
          </cell>
          <cell r="AP234">
            <v>74890514100</v>
          </cell>
          <cell r="AQ234">
            <v>0.70705674990741718</v>
          </cell>
          <cell r="AR234">
            <v>0</v>
          </cell>
          <cell r="AS234">
            <v>0</v>
          </cell>
          <cell r="AT234">
            <v>971097500</v>
          </cell>
          <cell r="AU234">
            <v>0.49950311888060811</v>
          </cell>
          <cell r="AV234">
            <v>5350576100</v>
          </cell>
          <cell r="AW234">
            <v>0.22093264714334454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105918675000</v>
          </cell>
          <cell r="BM234">
            <v>3704720000</v>
          </cell>
          <cell r="BN234">
            <v>1944127000</v>
          </cell>
          <cell r="BO234">
            <v>24218132400</v>
          </cell>
          <cell r="BP234">
            <v>71480400</v>
          </cell>
          <cell r="BQ234">
            <v>231195600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336000</v>
          </cell>
          <cell r="BY234">
            <v>159</v>
          </cell>
          <cell r="BZ234">
            <v>11643300</v>
          </cell>
          <cell r="CA234">
            <v>429300</v>
          </cell>
        </row>
        <row r="235">
          <cell r="A235" t="str">
            <v>2020_Q3_M8_W36_D2</v>
          </cell>
          <cell r="B235">
            <v>2020</v>
          </cell>
          <cell r="C235">
            <v>3</v>
          </cell>
          <cell r="D235">
            <v>8</v>
          </cell>
          <cell r="E235">
            <v>36</v>
          </cell>
          <cell r="F235">
            <v>36</v>
          </cell>
          <cell r="G235">
            <v>2</v>
          </cell>
          <cell r="H235">
            <v>44074</v>
          </cell>
          <cell r="I235">
            <v>16.367999999999999</v>
          </cell>
          <cell r="J235">
            <v>3.3778999999999999</v>
          </cell>
          <cell r="K235">
            <v>8.2279999999999998</v>
          </cell>
          <cell r="L235">
            <v>1.0002</v>
          </cell>
          <cell r="M235">
            <v>0.99850000000000005</v>
          </cell>
          <cell r="N235">
            <v>0</v>
          </cell>
          <cell r="O235">
            <v>0</v>
          </cell>
          <cell r="P235">
            <v>0</v>
          </cell>
          <cell r="Q235">
            <v>46</v>
          </cell>
          <cell r="R235">
            <v>0</v>
          </cell>
          <cell r="S235">
            <v>-1465</v>
          </cell>
          <cell r="T235">
            <v>145.4</v>
          </cell>
          <cell r="U235">
            <v>-3136.37</v>
          </cell>
          <cell r="V235">
            <v>-2.1570632737276479E-2</v>
          </cell>
          <cell r="W235">
            <v>1.2044593600631717E-3</v>
          </cell>
          <cell r="X235">
            <v>3.5857322137942212E-4</v>
          </cell>
          <cell r="Y235">
            <v>0.29770470741380234</v>
          </cell>
          <cell r="Z235">
            <v>4.2012523850417429E-4</v>
          </cell>
          <cell r="AA235">
            <v>955391400</v>
          </cell>
          <cell r="AB235">
            <v>955391400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H235">
            <v>29.9726</v>
          </cell>
          <cell r="AI235">
            <v>0</v>
          </cell>
          <cell r="AJ235">
            <v>0</v>
          </cell>
          <cell r="AK235">
            <v>0</v>
          </cell>
          <cell r="AL235">
            <v>15521691158612</v>
          </cell>
          <cell r="AM235">
            <v>18695246200</v>
          </cell>
          <cell r="AN235">
            <v>5565662800</v>
          </cell>
          <cell r="AO235">
            <v>6521054200</v>
          </cell>
          <cell r="AP235">
            <v>4149045800</v>
          </cell>
          <cell r="AQ235">
            <v>0.45655888511333614</v>
          </cell>
          <cell r="AR235">
            <v>0</v>
          </cell>
          <cell r="AS235">
            <v>0</v>
          </cell>
          <cell r="AT235">
            <v>6908500</v>
          </cell>
          <cell r="AU235">
            <v>0.20860257261911952</v>
          </cell>
          <cell r="AV235">
            <v>1409600000</v>
          </cell>
          <cell r="AW235">
            <v>0.16541214649461081</v>
          </cell>
          <cell r="AX235">
            <v>108500</v>
          </cell>
          <cell r="AY235">
            <v>4.5373568746184022E-3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9087646600</v>
          </cell>
          <cell r="BM235">
            <v>1004060000</v>
          </cell>
          <cell r="BN235">
            <v>33118000</v>
          </cell>
          <cell r="BO235">
            <v>8521744200</v>
          </cell>
          <cell r="BP235">
            <v>23912600</v>
          </cell>
          <cell r="BQ235">
            <v>24764800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102996</v>
          </cell>
          <cell r="BY235">
            <v>81</v>
          </cell>
          <cell r="BZ235">
            <v>3745950</v>
          </cell>
          <cell r="CA235">
            <v>218700</v>
          </cell>
          <cell r="CB235">
            <v>1600000</v>
          </cell>
        </row>
        <row r="236">
          <cell r="A236" t="str">
            <v>2020_Q3_M9_W36_D3</v>
          </cell>
          <cell r="B236">
            <v>2020</v>
          </cell>
          <cell r="C236">
            <v>3</v>
          </cell>
          <cell r="D236">
            <v>9</v>
          </cell>
          <cell r="E236">
            <v>36</v>
          </cell>
          <cell r="F236">
            <v>36</v>
          </cell>
          <cell r="G236">
            <v>3</v>
          </cell>
          <cell r="H236">
            <v>44075</v>
          </cell>
          <cell r="I236">
            <v>17.863</v>
          </cell>
          <cell r="J236">
            <v>3.3786999999999998</v>
          </cell>
          <cell r="K236">
            <v>8.7280999999999995</v>
          </cell>
          <cell r="L236">
            <v>1.0003</v>
          </cell>
          <cell r="M236">
            <v>0.99850000000000005</v>
          </cell>
          <cell r="N236">
            <v>0</v>
          </cell>
          <cell r="O236">
            <v>0</v>
          </cell>
          <cell r="P236">
            <v>0</v>
          </cell>
          <cell r="Q236">
            <v>44</v>
          </cell>
          <cell r="R236">
            <v>0</v>
          </cell>
          <cell r="S236">
            <v>-1478</v>
          </cell>
          <cell r="T236">
            <v>145.06</v>
          </cell>
          <cell r="U236">
            <v>-3643.98</v>
          </cell>
          <cell r="V236">
            <v>-2.5120501861298772E-2</v>
          </cell>
          <cell r="W236">
            <v>2.015007259673456E-3</v>
          </cell>
          <cell r="X236">
            <v>4.6517355461805253E-4</v>
          </cell>
          <cell r="Y236">
            <v>0.23085453036702047</v>
          </cell>
          <cell r="Z236">
            <v>1.3514021524622152E-3</v>
          </cell>
          <cell r="AA236">
            <v>12438718400</v>
          </cell>
          <cell r="AB236">
            <v>9539035900</v>
          </cell>
          <cell r="AC236">
            <v>2899682500</v>
          </cell>
          <cell r="AD236">
            <v>0</v>
          </cell>
          <cell r="AE236">
            <v>0</v>
          </cell>
          <cell r="AF236">
            <v>0</v>
          </cell>
          <cell r="AH236">
            <v>31.968599999999999</v>
          </cell>
          <cell r="AI236">
            <v>0</v>
          </cell>
          <cell r="AJ236">
            <v>0</v>
          </cell>
          <cell r="AK236">
            <v>0</v>
          </cell>
          <cell r="AL236">
            <v>14035564221532</v>
          </cell>
          <cell r="AM236">
            <v>28281763800</v>
          </cell>
          <cell r="AN236">
            <v>6528973300</v>
          </cell>
          <cell r="AO236">
            <v>18967691700</v>
          </cell>
          <cell r="AP236">
            <v>3636395700</v>
          </cell>
          <cell r="AQ236">
            <v>0.20266530606621605</v>
          </cell>
          <cell r="AR236">
            <v>0</v>
          </cell>
          <cell r="AS236">
            <v>0</v>
          </cell>
          <cell r="AT236">
            <v>972724700</v>
          </cell>
          <cell r="AU236">
            <v>0.5</v>
          </cell>
          <cell r="AV236">
            <v>1919745400</v>
          </cell>
          <cell r="AW236">
            <v>0.27496331259462609</v>
          </cell>
          <cell r="AX236">
            <v>107500</v>
          </cell>
          <cell r="AY236">
            <v>2.6916451335055988E-3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17942862400</v>
          </cell>
          <cell r="BM236">
            <v>1318964000</v>
          </cell>
          <cell r="BN236">
            <v>1945449400</v>
          </cell>
          <cell r="BO236">
            <v>6981823800</v>
          </cell>
          <cell r="BP236">
            <v>39938400</v>
          </cell>
          <cell r="BQ236">
            <v>52725800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103044</v>
          </cell>
          <cell r="BY236">
            <v>185</v>
          </cell>
          <cell r="BZ236">
            <v>7558200</v>
          </cell>
          <cell r="CA236">
            <v>499500</v>
          </cell>
          <cell r="CB236">
            <v>1300000</v>
          </cell>
        </row>
        <row r="237">
          <cell r="A237" t="str">
            <v>2020_Q3_M9_W36_D5</v>
          </cell>
          <cell r="B237">
            <v>2020</v>
          </cell>
          <cell r="C237">
            <v>3</v>
          </cell>
          <cell r="D237">
            <v>9</v>
          </cell>
          <cell r="E237">
            <v>36</v>
          </cell>
          <cell r="F237">
            <v>36</v>
          </cell>
          <cell r="G237">
            <v>5</v>
          </cell>
          <cell r="H237">
            <v>44077</v>
          </cell>
          <cell r="I237">
            <v>20.53</v>
          </cell>
          <cell r="J237">
            <v>2.8759999999999999</v>
          </cell>
          <cell r="K237">
            <v>15.5281</v>
          </cell>
          <cell r="L237">
            <v>1.0003</v>
          </cell>
          <cell r="M237">
            <v>0.99850000000000005</v>
          </cell>
          <cell r="N237">
            <v>0</v>
          </cell>
          <cell r="O237">
            <v>0</v>
          </cell>
          <cell r="P237">
            <v>0</v>
          </cell>
          <cell r="Q237">
            <v>65</v>
          </cell>
          <cell r="R237">
            <v>15.45</v>
          </cell>
          <cell r="S237">
            <v>-1898</v>
          </cell>
          <cell r="T237">
            <v>187.59</v>
          </cell>
          <cell r="U237">
            <v>-3913.75</v>
          </cell>
          <cell r="V237">
            <v>-2.0863318940242018E-2</v>
          </cell>
          <cell r="W237">
            <v>1.0955524547801932E-2</v>
          </cell>
          <cell r="X237">
            <v>5.2685966759084173E-3</v>
          </cell>
          <cell r="Y237">
            <v>0.48090775141985193</v>
          </cell>
          <cell r="Z237">
            <v>6.9645812935931993E-3</v>
          </cell>
          <cell r="AA237">
            <v>29268104200</v>
          </cell>
          <cell r="AB237">
            <v>29268104200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H237">
            <v>40.932900000000004</v>
          </cell>
          <cell r="AI237">
            <v>0</v>
          </cell>
          <cell r="AJ237">
            <v>0</v>
          </cell>
          <cell r="AK237">
            <v>0</v>
          </cell>
          <cell r="AL237">
            <v>17257293429910</v>
          </cell>
          <cell r="AM237">
            <v>189062701800</v>
          </cell>
          <cell r="AN237">
            <v>90921718800</v>
          </cell>
          <cell r="AO237">
            <v>120189823000</v>
          </cell>
          <cell r="AP237">
            <v>75596669100</v>
          </cell>
          <cell r="AQ237">
            <v>0.59883997162590208</v>
          </cell>
          <cell r="AR237">
            <v>801414000</v>
          </cell>
          <cell r="AS237">
            <v>0.25543303653387184</v>
          </cell>
          <cell r="AT237">
            <v>514504600</v>
          </cell>
          <cell r="AU237">
            <v>0.48549711818281327</v>
          </cell>
          <cell r="AV237">
            <v>14009131100</v>
          </cell>
          <cell r="AW237">
            <v>0.23946326946273483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126238515600</v>
          </cell>
          <cell r="BM237">
            <v>3137472000</v>
          </cell>
          <cell r="BN237">
            <v>1059748000</v>
          </cell>
          <cell r="BO237">
            <v>58502212600</v>
          </cell>
          <cell r="BP237">
            <v>63364000</v>
          </cell>
          <cell r="BQ237">
            <v>61389600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366123</v>
          </cell>
          <cell r="BY237">
            <v>652</v>
          </cell>
          <cell r="BZ237">
            <v>4850100</v>
          </cell>
          <cell r="CA237">
            <v>1760400</v>
          </cell>
          <cell r="CB237">
            <v>14030950</v>
          </cell>
        </row>
        <row r="238">
          <cell r="A238" t="str">
            <v>2020_Q3_M9_W36_D6</v>
          </cell>
          <cell r="B238">
            <v>2020</v>
          </cell>
          <cell r="C238">
            <v>3</v>
          </cell>
          <cell r="D238">
            <v>9</v>
          </cell>
          <cell r="E238">
            <v>36</v>
          </cell>
          <cell r="F238">
            <v>37</v>
          </cell>
          <cell r="G238">
            <v>6</v>
          </cell>
          <cell r="H238">
            <v>44078</v>
          </cell>
          <cell r="I238">
            <v>20.638400000000001</v>
          </cell>
          <cell r="J238">
            <v>2.3759999999999999</v>
          </cell>
          <cell r="K238">
            <v>16.5932</v>
          </cell>
          <cell r="L238">
            <v>2.0003000000000002</v>
          </cell>
          <cell r="M238">
            <v>0.99850000000000005</v>
          </cell>
          <cell r="N238">
            <v>0</v>
          </cell>
          <cell r="O238">
            <v>0</v>
          </cell>
          <cell r="P238">
            <v>0</v>
          </cell>
          <cell r="Q238">
            <v>64</v>
          </cell>
          <cell r="R238">
            <v>15.08</v>
          </cell>
          <cell r="S238">
            <v>-1910</v>
          </cell>
          <cell r="T238">
            <v>188.32</v>
          </cell>
          <cell r="U238">
            <v>-3394.68</v>
          </cell>
          <cell r="V238">
            <v>-1.8026125743415462E-2</v>
          </cell>
          <cell r="W238">
            <v>1.0101125232568559E-3</v>
          </cell>
          <cell r="X238">
            <v>1.3122935671137107E-4</v>
          </cell>
          <cell r="Y238">
            <v>0.12991558236329429</v>
          </cell>
          <cell r="Z238">
            <v>1.3122935671137107E-4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H238">
            <v>42.606400000000008</v>
          </cell>
          <cell r="AI238">
            <v>0</v>
          </cell>
          <cell r="AJ238">
            <v>0</v>
          </cell>
          <cell r="AK238">
            <v>0</v>
          </cell>
          <cell r="AL238">
            <v>15371711410860</v>
          </cell>
          <cell r="AM238">
            <v>15527158200</v>
          </cell>
          <cell r="AN238">
            <v>2017219800</v>
          </cell>
          <cell r="AO238">
            <v>2017219800</v>
          </cell>
          <cell r="AP238">
            <v>152424800</v>
          </cell>
          <cell r="AQ238">
            <v>7.2546716005637543E-2</v>
          </cell>
          <cell r="AR238">
            <v>0</v>
          </cell>
          <cell r="AS238">
            <v>0</v>
          </cell>
          <cell r="AT238">
            <v>494000000</v>
          </cell>
          <cell r="AU238">
            <v>0.49801198454751477</v>
          </cell>
          <cell r="AV238">
            <v>1370795000</v>
          </cell>
          <cell r="AW238">
            <v>0.1906836799936702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2101057200</v>
          </cell>
          <cell r="BM238">
            <v>1106106000</v>
          </cell>
          <cell r="BN238">
            <v>991944000</v>
          </cell>
          <cell r="BO238">
            <v>7188842800</v>
          </cell>
          <cell r="BP238">
            <v>651000</v>
          </cell>
          <cell r="BQ238">
            <v>4138557200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15000</v>
          </cell>
          <cell r="BY238">
            <v>24</v>
          </cell>
          <cell r="BZ238">
            <v>14642100</v>
          </cell>
          <cell r="CA238">
            <v>64800</v>
          </cell>
        </row>
        <row r="239">
          <cell r="A239" t="str">
            <v>2020_Q3_M9_W37_D2</v>
          </cell>
          <cell r="B239">
            <v>2020</v>
          </cell>
          <cell r="C239">
            <v>3</v>
          </cell>
          <cell r="D239">
            <v>9</v>
          </cell>
          <cell r="E239">
            <v>37</v>
          </cell>
          <cell r="F239">
            <v>37</v>
          </cell>
          <cell r="G239">
            <v>2</v>
          </cell>
          <cell r="H239">
            <v>44081</v>
          </cell>
          <cell r="I239">
            <v>19.3933</v>
          </cell>
          <cell r="J239">
            <v>2.3759999999999999</v>
          </cell>
          <cell r="K239">
            <v>16.593299999999999</v>
          </cell>
          <cell r="L239">
            <v>2.0003000000000002</v>
          </cell>
          <cell r="M239">
            <v>0.99850000000000005</v>
          </cell>
          <cell r="N239">
            <v>0</v>
          </cell>
          <cell r="O239">
            <v>0</v>
          </cell>
          <cell r="P239">
            <v>0</v>
          </cell>
          <cell r="Q239">
            <v>53</v>
          </cell>
          <cell r="R239">
            <v>15.04</v>
          </cell>
          <cell r="S239">
            <v>-1740</v>
          </cell>
          <cell r="T239">
            <v>174.04</v>
          </cell>
          <cell r="U239">
            <v>-1022.67</v>
          </cell>
          <cell r="V239">
            <v>-5.8760629740289587E-3</v>
          </cell>
          <cell r="W239">
            <v>1.3583853030876661E-2</v>
          </cell>
          <cell r="X239">
            <v>2.8328519299537726E-4</v>
          </cell>
          <cell r="Y239">
            <v>2.0854553737548416E-2</v>
          </cell>
          <cell r="Z239">
            <v>1.0821377410719936E-3</v>
          </cell>
          <cell r="AA239">
            <v>13750090200</v>
          </cell>
          <cell r="AB239">
            <v>10195886200</v>
          </cell>
          <cell r="AC239">
            <v>3554204000</v>
          </cell>
          <cell r="AD239">
            <v>0</v>
          </cell>
          <cell r="AE239">
            <v>0</v>
          </cell>
          <cell r="AF239">
            <v>0</v>
          </cell>
          <cell r="AH239">
            <v>41.361400000000003</v>
          </cell>
          <cell r="AI239">
            <v>0</v>
          </cell>
          <cell r="AJ239">
            <v>0</v>
          </cell>
          <cell r="AK239">
            <v>0</v>
          </cell>
          <cell r="AL239">
            <v>17212300609300</v>
          </cell>
          <cell r="AM239">
            <v>233809361800</v>
          </cell>
          <cell r="AN239">
            <v>4875989900</v>
          </cell>
          <cell r="AO239">
            <v>18626080100</v>
          </cell>
          <cell r="AP239">
            <v>4875860000</v>
          </cell>
          <cell r="AQ239">
            <v>0.15047771317872521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129900</v>
          </cell>
          <cell r="AW239">
            <v>6.5876221251830039E-7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32402539200</v>
          </cell>
          <cell r="BM239">
            <v>3147005600</v>
          </cell>
          <cell r="BN239">
            <v>23167200</v>
          </cell>
          <cell r="BO239">
            <v>197187995200</v>
          </cell>
          <cell r="BP239">
            <v>19088800</v>
          </cell>
          <cell r="BQ239">
            <v>1029565800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147186</v>
          </cell>
          <cell r="BY239">
            <v>218</v>
          </cell>
          <cell r="BZ239">
            <v>4447200</v>
          </cell>
          <cell r="CA239">
            <v>588600</v>
          </cell>
          <cell r="CB239">
            <v>1700000</v>
          </cell>
        </row>
        <row r="240">
          <cell r="A240" t="str">
            <v>2020_Q3_M9_W37_D3</v>
          </cell>
          <cell r="B240">
            <v>2020</v>
          </cell>
          <cell r="C240">
            <v>3</v>
          </cell>
          <cell r="D240">
            <v>9</v>
          </cell>
          <cell r="E240">
            <v>37</v>
          </cell>
          <cell r="F240">
            <v>37</v>
          </cell>
          <cell r="G240">
            <v>3</v>
          </cell>
          <cell r="H240">
            <v>44082</v>
          </cell>
          <cell r="I240">
            <v>18.6126</v>
          </cell>
          <cell r="J240">
            <v>2.8807</v>
          </cell>
          <cell r="K240">
            <v>11.766400000000001</v>
          </cell>
          <cell r="L240">
            <v>2.0003000000000002</v>
          </cell>
          <cell r="M240">
            <v>1</v>
          </cell>
          <cell r="N240">
            <v>0</v>
          </cell>
          <cell r="O240">
            <v>0</v>
          </cell>
          <cell r="P240">
            <v>0</v>
          </cell>
          <cell r="Q240">
            <v>51</v>
          </cell>
          <cell r="R240">
            <v>15.49</v>
          </cell>
          <cell r="S240">
            <v>-1703</v>
          </cell>
          <cell r="T240">
            <v>168.02</v>
          </cell>
          <cell r="U240">
            <v>-1571.92</v>
          </cell>
          <cell r="V240">
            <v>-9.3555529103678137E-3</v>
          </cell>
          <cell r="W240">
            <v>6.7708208832050424E-3</v>
          </cell>
          <cell r="X240">
            <v>1.017550618051232E-3</v>
          </cell>
          <cell r="Y240">
            <v>0.15028467531540479</v>
          </cell>
          <cell r="Z240">
            <v>1.1895553254991803E-3</v>
          </cell>
          <cell r="AA240">
            <v>2343114300</v>
          </cell>
          <cell r="AB240">
            <v>2067556800</v>
          </cell>
          <cell r="AC240">
            <v>0</v>
          </cell>
          <cell r="AD240">
            <v>0</v>
          </cell>
          <cell r="AE240">
            <v>0</v>
          </cell>
          <cell r="AF240">
            <v>275557500</v>
          </cell>
          <cell r="AH240">
            <v>36.260000000000005</v>
          </cell>
          <cell r="AI240">
            <v>0</v>
          </cell>
          <cell r="AJ240">
            <v>0</v>
          </cell>
          <cell r="AK240">
            <v>0</v>
          </cell>
          <cell r="AL240">
            <v>13622384728680</v>
          </cell>
          <cell r="AM240">
            <v>92234727000</v>
          </cell>
          <cell r="AN240">
            <v>13861466000</v>
          </cell>
          <cell r="AO240">
            <v>16204580300</v>
          </cell>
          <cell r="AP240">
            <v>12325618200</v>
          </cell>
          <cell r="AQ240">
            <v>0.3382950582217627</v>
          </cell>
          <cell r="AR240">
            <v>0</v>
          </cell>
          <cell r="AS240">
            <v>0</v>
          </cell>
          <cell r="AT240">
            <v>486265300</v>
          </cell>
          <cell r="AU240">
            <v>9.8628872409238962E-3</v>
          </cell>
          <cell r="AV240">
            <v>1048048000</v>
          </cell>
          <cell r="AW240">
            <v>0.197697950532051</v>
          </cell>
          <cell r="AX240">
            <v>0</v>
          </cell>
          <cell r="AY240">
            <v>0</v>
          </cell>
          <cell r="AZ240">
            <v>1534500</v>
          </cell>
          <cell r="BA240">
            <v>1.0219902736096737E-2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36434520400</v>
          </cell>
          <cell r="BM240">
            <v>997716000</v>
          </cell>
          <cell r="BN240">
            <v>49302530600</v>
          </cell>
          <cell r="BO240">
            <v>5301258800</v>
          </cell>
          <cell r="BP240">
            <v>48553000</v>
          </cell>
          <cell r="BQ240">
            <v>150148200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184473</v>
          </cell>
          <cell r="BY240">
            <v>197</v>
          </cell>
          <cell r="BZ240">
            <v>4352850</v>
          </cell>
          <cell r="CA240">
            <v>531900</v>
          </cell>
          <cell r="CB240" t="e">
            <v>#REF!</v>
          </cell>
        </row>
        <row r="241">
          <cell r="A241" t="str">
            <v>2020_Q3_M9_W37_D4</v>
          </cell>
          <cell r="B241">
            <v>2020</v>
          </cell>
          <cell r="C241">
            <v>3</v>
          </cell>
          <cell r="D241">
            <v>9</v>
          </cell>
          <cell r="E241">
            <v>37</v>
          </cell>
          <cell r="F241">
            <v>37</v>
          </cell>
          <cell r="G241">
            <v>4</v>
          </cell>
          <cell r="H241">
            <v>44083</v>
          </cell>
          <cell r="I241">
            <v>19.325199999999999</v>
          </cell>
          <cell r="J241">
            <v>2.7890000000000001</v>
          </cell>
          <cell r="K241">
            <v>8.4491999999999994</v>
          </cell>
          <cell r="L241">
            <v>3.0003000000000002</v>
          </cell>
          <cell r="M241">
            <v>1</v>
          </cell>
          <cell r="N241">
            <v>0</v>
          </cell>
          <cell r="O241">
            <v>0</v>
          </cell>
          <cell r="P241">
            <v>0</v>
          </cell>
          <cell r="Q241">
            <v>51</v>
          </cell>
          <cell r="R241">
            <v>15.41</v>
          </cell>
          <cell r="S241">
            <v>-1696</v>
          </cell>
          <cell r="T241">
            <v>164.3</v>
          </cell>
          <cell r="U241">
            <v>-2341.8000000000002</v>
          </cell>
          <cell r="V241">
            <v>-1.4253195374315278E-2</v>
          </cell>
          <cell r="W241">
            <v>1.1558950438895679E-2</v>
          </cell>
          <cell r="X241">
            <v>5.5520385415127054E-4</v>
          </cell>
          <cell r="Y241">
            <v>4.8032376043677695E-2</v>
          </cell>
          <cell r="Z241">
            <v>1.5426469292730567E-3</v>
          </cell>
          <cell r="AA241">
            <v>13731253400</v>
          </cell>
          <cell r="AB241">
            <v>13731253400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H241">
            <v>34.563700000000004</v>
          </cell>
          <cell r="AI241">
            <v>0</v>
          </cell>
          <cell r="AJ241">
            <v>0</v>
          </cell>
          <cell r="AK241">
            <v>0</v>
          </cell>
          <cell r="AL241">
            <v>13905868344164</v>
          </cell>
          <cell r="AM241">
            <v>160737243000</v>
          </cell>
          <cell r="AN241">
            <v>7720591700</v>
          </cell>
          <cell r="AO241">
            <v>21451845100</v>
          </cell>
          <cell r="AP241">
            <v>4683209900</v>
          </cell>
          <cell r="AQ241">
            <v>6.0629910660244452E-2</v>
          </cell>
          <cell r="AR241">
            <v>0</v>
          </cell>
          <cell r="AS241">
            <v>0</v>
          </cell>
          <cell r="AT241">
            <v>103736300</v>
          </cell>
          <cell r="AU241">
            <v>2.1491798750745365E-3</v>
          </cell>
          <cell r="AV241">
            <v>2933645500</v>
          </cell>
          <cell r="AW241">
            <v>8.8343666976956836E-2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77242566400</v>
          </cell>
          <cell r="BM241">
            <v>1816000800</v>
          </cell>
          <cell r="BN241">
            <v>48267853800</v>
          </cell>
          <cell r="BO241">
            <v>33207196400</v>
          </cell>
          <cell r="BP241">
            <v>220000</v>
          </cell>
          <cell r="BQ241">
            <v>203405600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161706</v>
          </cell>
          <cell r="BY241">
            <v>283</v>
          </cell>
          <cell r="BZ241">
            <v>4335000</v>
          </cell>
          <cell r="CA241">
            <v>764100</v>
          </cell>
        </row>
        <row r="242">
          <cell r="A242" t="str">
            <v>2020_Q3_M9_W37_D5</v>
          </cell>
          <cell r="B242">
            <v>2020</v>
          </cell>
          <cell r="C242">
            <v>3</v>
          </cell>
          <cell r="D242">
            <v>9</v>
          </cell>
          <cell r="E242">
            <v>37</v>
          </cell>
          <cell r="F242">
            <v>37</v>
          </cell>
          <cell r="G242">
            <v>5</v>
          </cell>
          <cell r="H242">
            <v>44084</v>
          </cell>
          <cell r="I242">
            <v>35.104100000000003</v>
          </cell>
          <cell r="J242">
            <v>3.2890999999999999</v>
          </cell>
          <cell r="K242">
            <v>10.946999999999999</v>
          </cell>
          <cell r="L242">
            <v>3.0003000000000002</v>
          </cell>
          <cell r="M242">
            <v>1</v>
          </cell>
          <cell r="N242">
            <v>0</v>
          </cell>
          <cell r="O242">
            <v>0</v>
          </cell>
          <cell r="P242">
            <v>0</v>
          </cell>
          <cell r="Q242">
            <v>56</v>
          </cell>
          <cell r="R242">
            <v>16.55</v>
          </cell>
          <cell r="S242">
            <v>-2004</v>
          </cell>
          <cell r="T242">
            <v>197.26</v>
          </cell>
          <cell r="U242">
            <v>-991.46</v>
          </cell>
          <cell r="V242">
            <v>-5.0261583696644026E-3</v>
          </cell>
          <cell r="W242">
            <v>5.1632272017809143E-3</v>
          </cell>
          <cell r="X242">
            <v>1.0887301878870095E-3</v>
          </cell>
          <cell r="Y242">
            <v>0.21086234351869734</v>
          </cell>
          <cell r="Z242">
            <v>1.8567086110095005E-3</v>
          </cell>
          <cell r="AA242">
            <v>18908748000</v>
          </cell>
          <cell r="AB242">
            <v>15607568500</v>
          </cell>
          <cell r="AC242">
            <v>3301179500</v>
          </cell>
          <cell r="AD242">
            <v>0</v>
          </cell>
          <cell r="AE242">
            <v>0</v>
          </cell>
          <cell r="AF242">
            <v>0</v>
          </cell>
          <cell r="AH242">
            <v>53.340499999999999</v>
          </cell>
          <cell r="AI242">
            <v>0</v>
          </cell>
          <cell r="AJ242">
            <v>0</v>
          </cell>
          <cell r="AK242">
            <v>0</v>
          </cell>
          <cell r="AL242">
            <v>24621457362200</v>
          </cell>
          <cell r="AM242">
            <v>127126178400</v>
          </cell>
          <cell r="AN242">
            <v>26806123900</v>
          </cell>
          <cell r="AO242">
            <v>45714871900</v>
          </cell>
          <cell r="AP242">
            <v>22640154900</v>
          </cell>
          <cell r="AQ242">
            <v>0.4287990457665265</v>
          </cell>
          <cell r="AR242">
            <v>0</v>
          </cell>
          <cell r="AS242">
            <v>0</v>
          </cell>
          <cell r="AT242">
            <v>485484500</v>
          </cell>
          <cell r="AU242">
            <v>1.2297512335203957E-2</v>
          </cell>
          <cell r="AV242">
            <v>3680484500</v>
          </cell>
          <cell r="AW242">
            <v>0.1107659450559234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52798986200</v>
          </cell>
          <cell r="BM242">
            <v>1575030000</v>
          </cell>
          <cell r="BN242">
            <v>39478269000</v>
          </cell>
          <cell r="BO242">
            <v>33227581800</v>
          </cell>
          <cell r="BP242">
            <v>23594000</v>
          </cell>
          <cell r="BQ242">
            <v>22717400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54444</v>
          </cell>
          <cell r="BY242">
            <v>592</v>
          </cell>
          <cell r="BZ242">
            <v>5120400</v>
          </cell>
          <cell r="CA242">
            <v>1598400</v>
          </cell>
          <cell r="CB242">
            <v>900000</v>
          </cell>
        </row>
        <row r="243">
          <cell r="A243" t="str">
            <v>2020_Q3_M9_W37_D6</v>
          </cell>
          <cell r="B243">
            <v>2020</v>
          </cell>
          <cell r="C243">
            <v>3</v>
          </cell>
          <cell r="D243">
            <v>9</v>
          </cell>
          <cell r="E243">
            <v>37</v>
          </cell>
          <cell r="F243">
            <v>38</v>
          </cell>
          <cell r="G243">
            <v>6</v>
          </cell>
          <cell r="H243">
            <v>44085</v>
          </cell>
          <cell r="I243">
            <v>20.721599999999999</v>
          </cell>
          <cell r="J243">
            <v>2.9963000000000002</v>
          </cell>
          <cell r="K243">
            <v>9.8158999999999992</v>
          </cell>
          <cell r="L243">
            <v>3.0003000000000002</v>
          </cell>
          <cell r="M243">
            <v>1</v>
          </cell>
          <cell r="N243">
            <v>0</v>
          </cell>
          <cell r="O243">
            <v>0</v>
          </cell>
          <cell r="P243">
            <v>0</v>
          </cell>
          <cell r="Q243">
            <v>51</v>
          </cell>
          <cell r="R243">
            <v>16.79</v>
          </cell>
          <cell r="S243">
            <v>-1783</v>
          </cell>
          <cell r="T243">
            <v>174.53</v>
          </cell>
          <cell r="U243">
            <v>-2798.45</v>
          </cell>
          <cell r="V243">
            <v>-1.6034206153669857E-2</v>
          </cell>
          <cell r="W243">
            <v>5.0995655305683396E-3</v>
          </cell>
          <cell r="X243">
            <v>1.1633032847209004E-3</v>
          </cell>
          <cell r="Y243">
            <v>0.22811811668027565</v>
          </cell>
          <cell r="Z243">
            <v>2.1986169906314046E-3</v>
          </cell>
          <cell r="AA243">
            <v>13130392500</v>
          </cell>
          <cell r="AB243">
            <v>11910443000</v>
          </cell>
          <cell r="AC243">
            <v>856948500</v>
          </cell>
          <cell r="AD243">
            <v>0</v>
          </cell>
          <cell r="AE243">
            <v>0</v>
          </cell>
          <cell r="AF243">
            <v>363001000</v>
          </cell>
          <cell r="AH243">
            <v>37.534100000000002</v>
          </cell>
          <cell r="AI243">
            <v>0</v>
          </cell>
          <cell r="AJ243">
            <v>0</v>
          </cell>
          <cell r="AK243">
            <v>0</v>
          </cell>
          <cell r="AL243">
            <v>12682525523462</v>
          </cell>
          <cell r="AM243">
            <v>64675370000</v>
          </cell>
          <cell r="AN243">
            <v>14753623600</v>
          </cell>
          <cell r="AO243">
            <v>27884016100</v>
          </cell>
          <cell r="AP243">
            <v>12953581400</v>
          </cell>
          <cell r="AQ243">
            <v>0.29518819938266894</v>
          </cell>
          <cell r="AR243">
            <v>0</v>
          </cell>
          <cell r="AS243">
            <v>0</v>
          </cell>
          <cell r="AT243">
            <v>321305900</v>
          </cell>
          <cell r="AU243">
            <v>0.95402446628462845</v>
          </cell>
          <cell r="AV243">
            <v>1478736300</v>
          </cell>
          <cell r="AW243">
            <v>7.4058122204170435E-2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43882450000</v>
          </cell>
          <cell r="BM243">
            <v>380420000</v>
          </cell>
          <cell r="BN243">
            <v>336790000</v>
          </cell>
          <cell r="BO243">
            <v>19967240000</v>
          </cell>
          <cell r="BP243">
            <v>35970000</v>
          </cell>
          <cell r="BQ243">
            <v>72500000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388224</v>
          </cell>
          <cell r="BY243">
            <v>319</v>
          </cell>
          <cell r="BZ243">
            <v>13670550</v>
          </cell>
          <cell r="CA243">
            <v>861300</v>
          </cell>
          <cell r="CB243" t="e">
            <v>#REF!</v>
          </cell>
        </row>
        <row r="244">
          <cell r="A244" t="str">
            <v>2020_Q3_M9_W38_D2</v>
          </cell>
          <cell r="B244">
            <v>2020</v>
          </cell>
          <cell r="C244">
            <v>3</v>
          </cell>
          <cell r="D244">
            <v>9</v>
          </cell>
          <cell r="E244">
            <v>38</v>
          </cell>
          <cell r="F244">
            <v>38</v>
          </cell>
          <cell r="G244">
            <v>2</v>
          </cell>
          <cell r="H244">
            <v>44088</v>
          </cell>
          <cell r="I244">
            <v>21.692900000000002</v>
          </cell>
          <cell r="J244">
            <v>3.0962999999999998</v>
          </cell>
          <cell r="K244">
            <v>9.7657000000000007</v>
          </cell>
          <cell r="L244">
            <v>3.0003000000000002</v>
          </cell>
          <cell r="M244">
            <v>1</v>
          </cell>
          <cell r="N244">
            <v>0</v>
          </cell>
          <cell r="O244">
            <v>0</v>
          </cell>
          <cell r="P244">
            <v>0</v>
          </cell>
          <cell r="Q244">
            <v>51</v>
          </cell>
          <cell r="R244">
            <v>16.940000000000001</v>
          </cell>
          <cell r="S244">
            <v>-1800</v>
          </cell>
          <cell r="T244">
            <v>177.45</v>
          </cell>
          <cell r="U244">
            <v>-2953.67</v>
          </cell>
          <cell r="V244">
            <v>-1.6645083122006198E-2</v>
          </cell>
          <cell r="W244">
            <v>2.0878369997525048E-3</v>
          </cell>
          <cell r="X244">
            <v>1.0639447337473671E-4</v>
          </cell>
          <cell r="Y244">
            <v>5.0959185696655848E-2</v>
          </cell>
          <cell r="Z244">
            <v>1.0639447337473671E-4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H244">
            <v>38.555200000000006</v>
          </cell>
          <cell r="AI244">
            <v>0</v>
          </cell>
          <cell r="AJ244">
            <v>0</v>
          </cell>
          <cell r="AK244">
            <v>0</v>
          </cell>
          <cell r="AL244">
            <v>15003375169476</v>
          </cell>
          <cell r="AM244">
            <v>31324601800</v>
          </cell>
          <cell r="AN244">
            <v>1596276200</v>
          </cell>
          <cell r="AO244">
            <v>1596276200</v>
          </cell>
          <cell r="AP244">
            <v>1434720400</v>
          </cell>
          <cell r="AQ244">
            <v>0.33545820690212458</v>
          </cell>
          <cell r="AR244">
            <v>0</v>
          </cell>
          <cell r="AS244">
            <v>0</v>
          </cell>
          <cell r="AT244">
            <v>97200000</v>
          </cell>
          <cell r="AU244">
            <v>0.5</v>
          </cell>
          <cell r="AV244">
            <v>64355800</v>
          </cell>
          <cell r="AW244">
            <v>2.5268055775374155E-3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4276897600</v>
          </cell>
          <cell r="BM244">
            <v>1349204000</v>
          </cell>
          <cell r="BN244">
            <v>194400000</v>
          </cell>
          <cell r="BO244">
            <v>25469233000</v>
          </cell>
          <cell r="BP244">
            <v>32400000</v>
          </cell>
          <cell r="BQ244">
            <v>2467200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2367</v>
          </cell>
          <cell r="BY244">
            <v>19</v>
          </cell>
          <cell r="BZ244">
            <v>4600200</v>
          </cell>
          <cell r="CA244">
            <v>51300</v>
          </cell>
        </row>
        <row r="245">
          <cell r="A245" t="str">
            <v>2020_Q3_M9_W38_D3</v>
          </cell>
          <cell r="B245">
            <v>2020</v>
          </cell>
          <cell r="C245">
            <v>3</v>
          </cell>
          <cell r="D245">
            <v>9</v>
          </cell>
          <cell r="E245">
            <v>38</v>
          </cell>
          <cell r="F245">
            <v>38</v>
          </cell>
          <cell r="G245">
            <v>3</v>
          </cell>
          <cell r="H245">
            <v>44089</v>
          </cell>
          <cell r="I245">
            <v>11.105700000000001</v>
          </cell>
          <cell r="J245">
            <v>3.0962999999999998</v>
          </cell>
          <cell r="K245">
            <v>2.7656999999999998</v>
          </cell>
          <cell r="L245">
            <v>3.0003000000000002</v>
          </cell>
          <cell r="M245">
            <v>1</v>
          </cell>
          <cell r="N245">
            <v>0</v>
          </cell>
          <cell r="O245">
            <v>0</v>
          </cell>
          <cell r="P245">
            <v>0</v>
          </cell>
          <cell r="Q245">
            <v>51</v>
          </cell>
          <cell r="R245">
            <v>17.05</v>
          </cell>
          <cell r="S245">
            <v>-1688</v>
          </cell>
          <cell r="T245">
            <v>165.37</v>
          </cell>
          <cell r="U245">
            <v>-2390.11</v>
          </cell>
          <cell r="V245">
            <v>-1.4453105158130254E-2</v>
          </cell>
          <cell r="W245">
            <v>4.2522741181686592E-3</v>
          </cell>
          <cell r="X245">
            <v>1.4755976463864129E-4</v>
          </cell>
          <cell r="Y245">
            <v>3.4701376378386287E-2</v>
          </cell>
          <cell r="Z245">
            <v>5.7479198060488761E-4</v>
          </cell>
          <cell r="AA245">
            <v>6743627500</v>
          </cell>
          <cell r="AB245">
            <v>4615504500</v>
          </cell>
          <cell r="AC245">
            <v>2128123000</v>
          </cell>
          <cell r="AD245">
            <v>0</v>
          </cell>
          <cell r="AE245">
            <v>0</v>
          </cell>
          <cell r="AF245">
            <v>0</v>
          </cell>
          <cell r="AH245">
            <v>20.968</v>
          </cell>
          <cell r="AI245">
            <v>0</v>
          </cell>
          <cell r="AJ245">
            <v>0</v>
          </cell>
          <cell r="AK245">
            <v>0</v>
          </cell>
          <cell r="AL245">
            <v>15784454561200</v>
          </cell>
          <cell r="AM245">
            <v>67119827600</v>
          </cell>
          <cell r="AN245">
            <v>2329150400</v>
          </cell>
          <cell r="AO245">
            <v>9072777900</v>
          </cell>
          <cell r="AP245">
            <v>2322750400</v>
          </cell>
          <cell r="AQ245">
            <v>3.7937179471516681E-2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6400000</v>
          </cell>
          <cell r="AW245">
            <v>9.0755631386927552E-3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61226228000</v>
          </cell>
          <cell r="BM245">
            <v>2102152000</v>
          </cell>
          <cell r="BN245">
            <v>1019285000</v>
          </cell>
          <cell r="BO245">
            <v>705190400</v>
          </cell>
          <cell r="BP245">
            <v>1956000</v>
          </cell>
          <cell r="BQ245">
            <v>2065016200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82296</v>
          </cell>
          <cell r="BY245">
            <v>124</v>
          </cell>
          <cell r="BZ245">
            <v>4314600</v>
          </cell>
          <cell r="CA245">
            <v>334800</v>
          </cell>
          <cell r="CB245">
            <v>800000</v>
          </cell>
        </row>
        <row r="246">
          <cell r="A246" t="str">
            <v>2020_Q3_M9_W38_D4</v>
          </cell>
          <cell r="B246">
            <v>2020</v>
          </cell>
          <cell r="C246">
            <v>3</v>
          </cell>
          <cell r="D246">
            <v>9</v>
          </cell>
          <cell r="E246">
            <v>38</v>
          </cell>
          <cell r="F246">
            <v>38</v>
          </cell>
          <cell r="G246">
            <v>4</v>
          </cell>
          <cell r="H246">
            <v>44090</v>
          </cell>
          <cell r="I246">
            <v>10.103400000000001</v>
          </cell>
          <cell r="J246">
            <v>3.0962999999999998</v>
          </cell>
          <cell r="K246">
            <v>2.7658</v>
          </cell>
          <cell r="L246">
            <v>3.0003000000000002</v>
          </cell>
          <cell r="M246">
            <v>1</v>
          </cell>
          <cell r="N246">
            <v>0</v>
          </cell>
          <cell r="O246">
            <v>0</v>
          </cell>
          <cell r="P246">
            <v>0</v>
          </cell>
          <cell r="Q246">
            <v>51</v>
          </cell>
          <cell r="R246">
            <v>17.75</v>
          </cell>
          <cell r="S246">
            <v>-1705</v>
          </cell>
          <cell r="T246">
            <v>166.8</v>
          </cell>
          <cell r="U246">
            <v>-2376.67</v>
          </cell>
          <cell r="V246">
            <v>-1.4248621103117507E-2</v>
          </cell>
          <cell r="W246">
            <v>5.5053166851462272E-4</v>
          </cell>
          <cell r="X246">
            <v>1.1655137409091515E-4</v>
          </cell>
          <cell r="Y246">
            <v>0.21170693850433678</v>
          </cell>
          <cell r="Z246">
            <v>1.6485322866335446E-4</v>
          </cell>
          <cell r="AA246">
            <v>608000000</v>
          </cell>
          <cell r="AB246">
            <v>608000000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H246">
            <v>19.965800000000002</v>
          </cell>
          <cell r="AI246">
            <v>0</v>
          </cell>
          <cell r="AJ246">
            <v>0</v>
          </cell>
          <cell r="AK246">
            <v>0</v>
          </cell>
          <cell r="AL246">
            <v>12587508396560</v>
          </cell>
          <cell r="AM246">
            <v>6929822000</v>
          </cell>
          <cell r="AN246">
            <v>1467091400</v>
          </cell>
          <cell r="AO246">
            <v>2075091400</v>
          </cell>
          <cell r="AP246">
            <v>1466962900</v>
          </cell>
          <cell r="AQ246">
            <v>0.42332027346200135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128500</v>
          </cell>
          <cell r="AW246">
            <v>6.5456847535058131E-5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3465373600</v>
          </cell>
          <cell r="BM246">
            <v>1495540000</v>
          </cell>
          <cell r="BN246">
            <v>4095000</v>
          </cell>
          <cell r="BO246">
            <v>1963125400</v>
          </cell>
          <cell r="BP246">
            <v>654000</v>
          </cell>
          <cell r="BQ246">
            <v>1034000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69</v>
          </cell>
          <cell r="BY246">
            <v>2221</v>
          </cell>
          <cell r="BZ246">
            <v>4357950</v>
          </cell>
          <cell r="CA246">
            <v>5996700</v>
          </cell>
        </row>
        <row r="247">
          <cell r="A247" t="str">
            <v>2020_Q3_M9_W38_D5</v>
          </cell>
          <cell r="B247">
            <v>2020</v>
          </cell>
          <cell r="C247">
            <v>3</v>
          </cell>
          <cell r="D247">
            <v>9</v>
          </cell>
          <cell r="E247">
            <v>38</v>
          </cell>
          <cell r="F247">
            <v>38</v>
          </cell>
          <cell r="G247">
            <v>5</v>
          </cell>
          <cell r="H247">
            <v>44091</v>
          </cell>
          <cell r="I247">
            <v>6.1035000000000004</v>
          </cell>
          <cell r="J247">
            <v>3.0861999999999998</v>
          </cell>
          <cell r="K247">
            <v>1.7858000000000001</v>
          </cell>
          <cell r="L247">
            <v>3.0003000000000002</v>
          </cell>
          <cell r="M247">
            <v>1</v>
          </cell>
          <cell r="N247">
            <v>0</v>
          </cell>
          <cell r="O247">
            <v>0</v>
          </cell>
          <cell r="P247">
            <v>0</v>
          </cell>
          <cell r="Q247">
            <v>27</v>
          </cell>
          <cell r="R247">
            <v>20.16</v>
          </cell>
          <cell r="S247">
            <v>-1045</v>
          </cell>
          <cell r="T247">
            <v>118.39</v>
          </cell>
          <cell r="U247">
            <v>-2319.7600000000002</v>
          </cell>
          <cell r="V247">
            <v>-1.9594222485007182E-2</v>
          </cell>
          <cell r="W247">
            <v>1.2537240166691964E-2</v>
          </cell>
          <cell r="X247">
            <v>4.4431404197262553E-4</v>
          </cell>
          <cell r="Y247">
            <v>3.5439541403461908E-2</v>
          </cell>
          <cell r="Z247">
            <v>3.3169260990550025E-3</v>
          </cell>
          <cell r="AA247">
            <v>44309872900</v>
          </cell>
          <cell r="AB247">
            <v>35398730900</v>
          </cell>
          <cell r="AC247">
            <v>8911142000</v>
          </cell>
          <cell r="AD247">
            <v>0</v>
          </cell>
          <cell r="AE247">
            <v>0</v>
          </cell>
          <cell r="AF247">
            <v>0</v>
          </cell>
          <cell r="AH247">
            <v>14.9758</v>
          </cell>
          <cell r="AI247">
            <v>0</v>
          </cell>
          <cell r="AJ247">
            <v>0</v>
          </cell>
          <cell r="AK247">
            <v>0</v>
          </cell>
          <cell r="AL247">
            <v>15424941488620</v>
          </cell>
          <cell r="AM247">
            <v>193386196000</v>
          </cell>
          <cell r="AN247">
            <v>6853518100</v>
          </cell>
          <cell r="AO247">
            <v>51163391000</v>
          </cell>
          <cell r="AP247">
            <v>5583083100</v>
          </cell>
          <cell r="AQ247">
            <v>6.6002096643671335E-2</v>
          </cell>
          <cell r="AR247">
            <v>0</v>
          </cell>
          <cell r="AS247">
            <v>0</v>
          </cell>
          <cell r="AT247">
            <v>9877000</v>
          </cell>
          <cell r="AU247">
            <v>7.2149713760602035E-3</v>
          </cell>
          <cell r="AV247">
            <v>1260558000</v>
          </cell>
          <cell r="AW247">
            <v>5.5217023536639674E-2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84589481000</v>
          </cell>
          <cell r="BM247">
            <v>84589481000</v>
          </cell>
          <cell r="BN247">
            <v>1368959000</v>
          </cell>
          <cell r="BO247">
            <v>22829155200</v>
          </cell>
          <cell r="BP247">
            <v>218800</v>
          </cell>
          <cell r="BQ247">
            <v>8901000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410376</v>
          </cell>
          <cell r="BY247">
            <v>746</v>
          </cell>
          <cell r="BZ247">
            <v>2725950</v>
          </cell>
          <cell r="CA247">
            <v>2014200</v>
          </cell>
          <cell r="CB247">
            <v>1300000</v>
          </cell>
        </row>
        <row r="248">
          <cell r="A248" t="str">
            <v>2020_Q3_M9_W38_D6</v>
          </cell>
          <cell r="B248">
            <v>2020</v>
          </cell>
          <cell r="C248">
            <v>3</v>
          </cell>
          <cell r="D248">
            <v>9</v>
          </cell>
          <cell r="E248">
            <v>38</v>
          </cell>
          <cell r="F248">
            <v>39</v>
          </cell>
          <cell r="G248">
            <v>6</v>
          </cell>
          <cell r="H248">
            <v>44092</v>
          </cell>
          <cell r="I248">
            <v>14.636200000000001</v>
          </cell>
          <cell r="J248">
            <v>6.0453000000000001</v>
          </cell>
          <cell r="K248">
            <v>3.1612</v>
          </cell>
          <cell r="L248">
            <v>3.0459999999999998</v>
          </cell>
          <cell r="M248">
            <v>4.3467000000000002</v>
          </cell>
          <cell r="N248">
            <v>0</v>
          </cell>
          <cell r="O248">
            <v>0</v>
          </cell>
          <cell r="P248">
            <v>0</v>
          </cell>
          <cell r="Q248">
            <v>40</v>
          </cell>
          <cell r="R248">
            <v>20.81</v>
          </cell>
          <cell r="S248">
            <v>-1417</v>
          </cell>
          <cell r="T248">
            <v>156.97</v>
          </cell>
          <cell r="U248">
            <v>-2724</v>
          </cell>
          <cell r="V248">
            <v>-1.7353634452443142E-2</v>
          </cell>
          <cell r="W248">
            <v>5.9606221055312049E-3</v>
          </cell>
          <cell r="X248">
            <v>1.4431964654634498E-3</v>
          </cell>
          <cell r="Y248">
            <v>0.24212178526201561</v>
          </cell>
          <cell r="Z248">
            <v>2.2306168243941631E-3</v>
          </cell>
          <cell r="AA248">
            <v>12111107700</v>
          </cell>
          <cell r="AB248">
            <v>11089895700</v>
          </cell>
          <cell r="AC248">
            <v>1021212000</v>
          </cell>
          <cell r="AD248">
            <v>0</v>
          </cell>
          <cell r="AE248">
            <v>0</v>
          </cell>
          <cell r="AF248">
            <v>0</v>
          </cell>
          <cell r="AH248">
            <v>31.235399999999998</v>
          </cell>
          <cell r="AI248">
            <v>0</v>
          </cell>
          <cell r="AJ248">
            <v>0</v>
          </cell>
          <cell r="AK248">
            <v>0</v>
          </cell>
          <cell r="AL248">
            <v>15380739858500</v>
          </cell>
          <cell r="AM248">
            <v>91678778000</v>
          </cell>
          <cell r="AN248">
            <v>22197429400</v>
          </cell>
          <cell r="AO248">
            <v>34308537100</v>
          </cell>
          <cell r="AP248">
            <v>13290565800</v>
          </cell>
          <cell r="AQ248">
            <v>0.34346772916155255</v>
          </cell>
          <cell r="AR248">
            <v>0</v>
          </cell>
          <cell r="AS248">
            <v>0</v>
          </cell>
          <cell r="AT248">
            <v>2983452600</v>
          </cell>
          <cell r="AU248">
            <v>0.11657393092758844</v>
          </cell>
          <cell r="AV248">
            <v>2399426700</v>
          </cell>
          <cell r="AW248">
            <v>0.14791150830456487</v>
          </cell>
          <cell r="AX248">
            <v>50368100</v>
          </cell>
          <cell r="AY248">
            <v>0.50000694893919484</v>
          </cell>
          <cell r="AZ248">
            <v>3473616200</v>
          </cell>
          <cell r="BA248">
            <v>0.39269902035074949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38695238800</v>
          </cell>
          <cell r="BM248">
            <v>2222476000</v>
          </cell>
          <cell r="BN248">
            <v>25592794000</v>
          </cell>
          <cell r="BO248">
            <v>16222042000</v>
          </cell>
          <cell r="BP248">
            <v>100734800</v>
          </cell>
          <cell r="BQ248">
            <v>8845492400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22326</v>
          </cell>
          <cell r="BY248">
            <v>408</v>
          </cell>
          <cell r="BZ248">
            <v>10870650</v>
          </cell>
          <cell r="CA248">
            <v>1101600</v>
          </cell>
          <cell r="CB248">
            <v>700000</v>
          </cell>
        </row>
        <row r="249">
          <cell r="A249" t="str">
            <v>2020_Q3_M9_W39_D2</v>
          </cell>
          <cell r="B249">
            <v>2020</v>
          </cell>
          <cell r="C249">
            <v>3</v>
          </cell>
          <cell r="D249">
            <v>9</v>
          </cell>
          <cell r="E249">
            <v>39</v>
          </cell>
          <cell r="F249">
            <v>39</v>
          </cell>
          <cell r="G249">
            <v>2</v>
          </cell>
          <cell r="H249">
            <v>44095</v>
          </cell>
          <cell r="I249">
            <v>11.192600000000001</v>
          </cell>
          <cell r="J249">
            <v>6.0472999999999999</v>
          </cell>
          <cell r="K249">
            <v>2.7982</v>
          </cell>
          <cell r="L249">
            <v>8.0263000000000009</v>
          </cell>
          <cell r="M249">
            <v>3.8466</v>
          </cell>
          <cell r="N249">
            <v>0</v>
          </cell>
          <cell r="O249">
            <v>0</v>
          </cell>
          <cell r="P249">
            <v>0</v>
          </cell>
          <cell r="Q249">
            <v>29</v>
          </cell>
          <cell r="R249">
            <v>21</v>
          </cell>
          <cell r="S249">
            <v>-1313</v>
          </cell>
          <cell r="T249">
            <v>141.19999999999999</v>
          </cell>
          <cell r="U249">
            <v>-1833</v>
          </cell>
          <cell r="V249">
            <v>-1.298158640226629E-2</v>
          </cell>
          <cell r="W249">
            <v>3.0966689849229287E-3</v>
          </cell>
          <cell r="X249">
            <v>7.2154280568920213E-4</v>
          </cell>
          <cell r="Y249">
            <v>0.23300611373131966</v>
          </cell>
          <cell r="Z249">
            <v>1.504458672356708E-3</v>
          </cell>
          <cell r="AA249">
            <v>14803783500</v>
          </cell>
          <cell r="AB249">
            <v>14803783500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H249">
            <v>31.910999999999998</v>
          </cell>
          <cell r="AI249">
            <v>0</v>
          </cell>
          <cell r="AJ249">
            <v>0</v>
          </cell>
          <cell r="AK249">
            <v>0</v>
          </cell>
          <cell r="AL249">
            <v>18908524057652</v>
          </cell>
          <cell r="AM249">
            <v>58553440000</v>
          </cell>
          <cell r="AN249">
            <v>13643309500</v>
          </cell>
          <cell r="AO249">
            <v>28447093000</v>
          </cell>
          <cell r="AP249">
            <v>10705681700</v>
          </cell>
          <cell r="AQ249">
            <v>0.31004221790791414</v>
          </cell>
          <cell r="AR249">
            <v>0</v>
          </cell>
          <cell r="AS249">
            <v>0</v>
          </cell>
          <cell r="AT249">
            <v>3993000</v>
          </cell>
          <cell r="AU249">
            <v>0.19276817611277397</v>
          </cell>
          <cell r="AV249">
            <v>2366939000</v>
          </cell>
          <cell r="AW249">
            <v>0.10778089269195296</v>
          </cell>
          <cell r="AX249">
            <v>41380600</v>
          </cell>
          <cell r="AY249">
            <v>0.86546755066613679</v>
          </cell>
          <cell r="AZ249">
            <v>525315200</v>
          </cell>
          <cell r="BA249">
            <v>0.49800727014591106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34529754600</v>
          </cell>
          <cell r="BM249">
            <v>939669000</v>
          </cell>
          <cell r="BN249">
            <v>20714000</v>
          </cell>
          <cell r="BO249">
            <v>21960655000</v>
          </cell>
          <cell r="BP249">
            <v>47813000</v>
          </cell>
          <cell r="BQ249">
            <v>1054834400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287448</v>
          </cell>
          <cell r="BY249">
            <v>350</v>
          </cell>
          <cell r="BZ249">
            <v>3358350</v>
          </cell>
          <cell r="CA249">
            <v>945000</v>
          </cell>
        </row>
        <row r="250">
          <cell r="A250" t="str">
            <v>2020_Q3_M9_W39_D3</v>
          </cell>
          <cell r="B250">
            <v>2020</v>
          </cell>
          <cell r="C250">
            <v>3</v>
          </cell>
          <cell r="D250">
            <v>9</v>
          </cell>
          <cell r="E250">
            <v>39</v>
          </cell>
          <cell r="F250">
            <v>39</v>
          </cell>
          <cell r="G250">
            <v>3</v>
          </cell>
          <cell r="H250">
            <v>44096</v>
          </cell>
          <cell r="I250">
            <v>4.1927000000000003</v>
          </cell>
          <cell r="J250">
            <v>4.2565</v>
          </cell>
          <cell r="K250">
            <v>4.8009000000000004</v>
          </cell>
          <cell r="L250">
            <v>11.0235</v>
          </cell>
          <cell r="M250">
            <v>3.8466999999999998</v>
          </cell>
          <cell r="N250">
            <v>0</v>
          </cell>
          <cell r="O250">
            <v>0</v>
          </cell>
          <cell r="P250">
            <v>0</v>
          </cell>
          <cell r="Q250">
            <v>13</v>
          </cell>
          <cell r="R250">
            <v>21.04</v>
          </cell>
          <cell r="S250">
            <v>-1197</v>
          </cell>
          <cell r="T250">
            <v>128.44999999999999</v>
          </cell>
          <cell r="U250">
            <v>-1911.05</v>
          </cell>
          <cell r="V250">
            <v>-1.4877773452705334E-2</v>
          </cell>
          <cell r="W250">
            <v>6.4472963312033242E-3</v>
          </cell>
          <cell r="X250">
            <v>5.1422734724278804E-4</v>
          </cell>
          <cell r="Y250">
            <v>7.975860280441191E-2</v>
          </cell>
          <cell r="Z250">
            <v>1.3912252110228616E-3</v>
          </cell>
          <cell r="AA250">
            <v>14463610600</v>
          </cell>
          <cell r="AB250">
            <v>14463610600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H250">
            <v>28.1203</v>
          </cell>
          <cell r="AI250">
            <v>0</v>
          </cell>
          <cell r="AJ250">
            <v>0</v>
          </cell>
          <cell r="AK250">
            <v>0</v>
          </cell>
          <cell r="AL250">
            <v>16492184527860</v>
          </cell>
          <cell r="AM250">
            <v>106330000800</v>
          </cell>
          <cell r="AN250">
            <v>8480732300</v>
          </cell>
          <cell r="AO250">
            <v>22944342900</v>
          </cell>
          <cell r="AP250">
            <v>1421642300</v>
          </cell>
          <cell r="AQ250">
            <v>0.28003782131542082</v>
          </cell>
          <cell r="AR250">
            <v>0</v>
          </cell>
          <cell r="AS250">
            <v>0</v>
          </cell>
          <cell r="AT250">
            <v>1796336300</v>
          </cell>
          <cell r="AU250">
            <v>4.1285370962901843E-2</v>
          </cell>
          <cell r="AV250">
            <v>5259546300</v>
          </cell>
          <cell r="AW250">
            <v>9.392485895278356E-2</v>
          </cell>
          <cell r="AX250">
            <v>3102400</v>
          </cell>
          <cell r="AY250">
            <v>0.31111111111111112</v>
          </cell>
          <cell r="AZ250">
            <v>105000</v>
          </cell>
          <cell r="BA250">
            <v>0.16613924050632911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5076608200</v>
          </cell>
          <cell r="BM250">
            <v>1735168000</v>
          </cell>
          <cell r="BN250">
            <v>43510237600</v>
          </cell>
          <cell r="BO250">
            <v>55997383000</v>
          </cell>
          <cell r="BP250">
            <v>9972000</v>
          </cell>
          <cell r="BQ250">
            <v>632000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163836</v>
          </cell>
          <cell r="BY250">
            <v>274</v>
          </cell>
          <cell r="BZ250">
            <v>3062550</v>
          </cell>
          <cell r="CA250">
            <v>739800</v>
          </cell>
        </row>
        <row r="251">
          <cell r="A251" t="str">
            <v>2020_Q3_M9_W39_D4</v>
          </cell>
          <cell r="B251">
            <v>2020</v>
          </cell>
          <cell r="C251">
            <v>3</v>
          </cell>
          <cell r="D251">
            <v>9</v>
          </cell>
          <cell r="E251">
            <v>39</v>
          </cell>
          <cell r="F251">
            <v>39</v>
          </cell>
          <cell r="G251">
            <v>4</v>
          </cell>
          <cell r="H251">
            <v>44097</v>
          </cell>
          <cell r="I251">
            <v>7.1558999999999999</v>
          </cell>
          <cell r="J251">
            <v>3.2164000000000001</v>
          </cell>
          <cell r="K251">
            <v>5.8009000000000004</v>
          </cell>
          <cell r="L251">
            <v>11.042999999999999</v>
          </cell>
          <cell r="M251">
            <v>3.7566999999999999</v>
          </cell>
          <cell r="N251">
            <v>0</v>
          </cell>
          <cell r="O251">
            <v>0</v>
          </cell>
          <cell r="P251">
            <v>0</v>
          </cell>
          <cell r="Q251">
            <v>7</v>
          </cell>
          <cell r="R251">
            <v>21.41</v>
          </cell>
          <cell r="S251">
            <v>-1194</v>
          </cell>
          <cell r="T251">
            <v>128.07</v>
          </cell>
          <cell r="U251">
            <v>-1423.8</v>
          </cell>
          <cell r="V251">
            <v>-1.111735769501054E-2</v>
          </cell>
          <cell r="W251">
            <v>9.6694895418221252E-3</v>
          </cell>
          <cell r="X251">
            <v>1.0084411232513357E-3</v>
          </cell>
          <cell r="Y251">
            <v>0.10429104027566943</v>
          </cell>
          <cell r="Z251">
            <v>1.4494249055193088E-3</v>
          </cell>
          <cell r="AA251">
            <v>6984989700</v>
          </cell>
          <cell r="AB251">
            <v>5516227200</v>
          </cell>
          <cell r="AC251">
            <v>0</v>
          </cell>
          <cell r="AD251">
            <v>0</v>
          </cell>
          <cell r="AE251">
            <v>0</v>
          </cell>
          <cell r="AF251">
            <v>1468762500</v>
          </cell>
          <cell r="AH251">
            <v>30.972899999999999</v>
          </cell>
          <cell r="AI251">
            <v>0</v>
          </cell>
          <cell r="AJ251">
            <v>0</v>
          </cell>
          <cell r="AK251">
            <v>0</v>
          </cell>
          <cell r="AL251">
            <v>15839561409892</v>
          </cell>
          <cell r="AM251">
            <v>153160473400</v>
          </cell>
          <cell r="AN251">
            <v>15973265100</v>
          </cell>
          <cell r="AO251">
            <v>22958254800</v>
          </cell>
          <cell r="AP251">
            <v>11523843800</v>
          </cell>
          <cell r="AQ251">
            <v>0.46991741158869721</v>
          </cell>
          <cell r="AR251">
            <v>0</v>
          </cell>
          <cell r="AS251">
            <v>0</v>
          </cell>
          <cell r="AT251">
            <v>1056736900</v>
          </cell>
          <cell r="AU251">
            <v>1.7381630500677401E-2</v>
          </cell>
          <cell r="AV251">
            <v>1333000000</v>
          </cell>
          <cell r="AW251">
            <v>2.1479348853265582E-2</v>
          </cell>
          <cell r="AX251">
            <v>36904400</v>
          </cell>
          <cell r="AY251">
            <v>0.31062636356290568</v>
          </cell>
          <cell r="AZ251">
            <v>2022780000</v>
          </cell>
          <cell r="BA251">
            <v>0.49866600348132861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24523125800</v>
          </cell>
          <cell r="BM251">
            <v>1606360000</v>
          </cell>
          <cell r="BN251">
            <v>60796189400</v>
          </cell>
          <cell r="BO251">
            <v>62059609400</v>
          </cell>
          <cell r="BP251">
            <v>118806400</v>
          </cell>
          <cell r="BQ251">
            <v>4056382400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133665</v>
          </cell>
          <cell r="BY251">
            <v>175</v>
          </cell>
          <cell r="BZ251">
            <v>3054900</v>
          </cell>
          <cell r="CA251">
            <v>472500</v>
          </cell>
          <cell r="CB251" t="e">
            <v>#REF!</v>
          </cell>
        </row>
        <row r="252">
          <cell r="A252" t="str">
            <v>2020_Q3_M9_W39_D5</v>
          </cell>
          <cell r="B252">
            <v>2020</v>
          </cell>
          <cell r="C252">
            <v>3</v>
          </cell>
          <cell r="D252">
            <v>9</v>
          </cell>
          <cell r="E252">
            <v>39</v>
          </cell>
          <cell r="F252">
            <v>39</v>
          </cell>
          <cell r="G252">
            <v>5</v>
          </cell>
          <cell r="H252">
            <v>44098</v>
          </cell>
          <cell r="I252">
            <v>6.9085999999999999</v>
          </cell>
          <cell r="J252">
            <v>3.1802999999999999</v>
          </cell>
          <cell r="K252">
            <v>5.8009000000000004</v>
          </cell>
          <cell r="L252">
            <v>11.0382</v>
          </cell>
          <cell r="M252">
            <v>3.7526000000000002</v>
          </cell>
          <cell r="N252">
            <v>0</v>
          </cell>
          <cell r="O252">
            <v>0</v>
          </cell>
          <cell r="P252">
            <v>0</v>
          </cell>
          <cell r="Q252">
            <v>19</v>
          </cell>
          <cell r="R252">
            <v>23.47</v>
          </cell>
          <cell r="S252">
            <v>-1075</v>
          </cell>
          <cell r="T252">
            <v>104.52</v>
          </cell>
          <cell r="U252">
            <v>-1951.39</v>
          </cell>
          <cell r="V252">
            <v>-1.8670015308075012E-2</v>
          </cell>
          <cell r="W252">
            <v>4.7004066884311357E-3</v>
          </cell>
          <cell r="X252">
            <v>4.0146735639043531E-4</v>
          </cell>
          <cell r="Y252">
            <v>8.5411195881953325E-2</v>
          </cell>
          <cell r="Z252">
            <v>1.7824646598597995E-3</v>
          </cell>
          <cell r="AA252">
            <v>21078338100</v>
          </cell>
          <cell r="AB252">
            <v>16436249600</v>
          </cell>
          <cell r="AC252">
            <v>3762478000</v>
          </cell>
          <cell r="AD252">
            <v>0</v>
          </cell>
          <cell r="AE252">
            <v>0</v>
          </cell>
          <cell r="AF252">
            <v>879610500</v>
          </cell>
          <cell r="AH252">
            <v>30.680599999999998</v>
          </cell>
          <cell r="AI252">
            <v>0</v>
          </cell>
          <cell r="AJ252">
            <v>0</v>
          </cell>
          <cell r="AK252">
            <v>0</v>
          </cell>
          <cell r="AL252">
            <v>15263127630334</v>
          </cell>
          <cell r="AM252">
            <v>71742907200</v>
          </cell>
          <cell r="AN252">
            <v>6127647500</v>
          </cell>
          <cell r="AO252">
            <v>27205985600</v>
          </cell>
          <cell r="AP252">
            <v>6081282000</v>
          </cell>
          <cell r="AQ252">
            <v>0.19396978487040387</v>
          </cell>
          <cell r="AR252">
            <v>0</v>
          </cell>
          <cell r="AS252">
            <v>0</v>
          </cell>
          <cell r="AT252">
            <v>36672300</v>
          </cell>
          <cell r="AU252">
            <v>1.6324233445917334E-3</v>
          </cell>
          <cell r="AV252">
            <v>0</v>
          </cell>
          <cell r="AW252">
            <v>0</v>
          </cell>
          <cell r="AX252">
            <v>5351300</v>
          </cell>
          <cell r="AY252">
            <v>0.5</v>
          </cell>
          <cell r="AZ252">
            <v>4341900</v>
          </cell>
          <cell r="BA252">
            <v>0.44578944126162756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31351697400</v>
          </cell>
          <cell r="BM252">
            <v>1035090000</v>
          </cell>
          <cell r="BN252">
            <v>22464944600</v>
          </cell>
          <cell r="BO252">
            <v>16870732800</v>
          </cell>
          <cell r="BP252">
            <v>10702600</v>
          </cell>
          <cell r="BQ252">
            <v>9739800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126537</v>
          </cell>
          <cell r="BY252">
            <v>119</v>
          </cell>
          <cell r="BZ252">
            <v>2751450</v>
          </cell>
          <cell r="CA252">
            <v>321300</v>
          </cell>
          <cell r="CB252" t="e">
            <v>#REF!</v>
          </cell>
        </row>
        <row r="253">
          <cell r="A253" t="str">
            <v>2020_Q3_M9_W39_D6</v>
          </cell>
          <cell r="B253">
            <v>2020</v>
          </cell>
          <cell r="C253">
            <v>3</v>
          </cell>
          <cell r="D253">
            <v>9</v>
          </cell>
          <cell r="E253">
            <v>39</v>
          </cell>
          <cell r="F253">
            <v>40</v>
          </cell>
          <cell r="G253">
            <v>6</v>
          </cell>
          <cell r="H253">
            <v>44099</v>
          </cell>
          <cell r="I253">
            <v>5.8718000000000004</v>
          </cell>
          <cell r="J253">
            <v>2.6802999999999999</v>
          </cell>
          <cell r="K253">
            <v>6.6009000000000002</v>
          </cell>
          <cell r="L253">
            <v>11.0381</v>
          </cell>
          <cell r="M253">
            <v>3.7524000000000002</v>
          </cell>
          <cell r="N253">
            <v>0</v>
          </cell>
          <cell r="O253">
            <v>0</v>
          </cell>
          <cell r="P253">
            <v>0</v>
          </cell>
          <cell r="Q253">
            <v>27</v>
          </cell>
          <cell r="R253">
            <v>23.44</v>
          </cell>
          <cell r="S253">
            <v>-1188</v>
          </cell>
          <cell r="T253">
            <v>115.46</v>
          </cell>
          <cell r="U253">
            <v>-2169.1999999999998</v>
          </cell>
          <cell r="V253">
            <v>-1.8787458860211326E-2</v>
          </cell>
          <cell r="W253">
            <v>5.2809166334997163E-3</v>
          </cell>
          <cell r="X253">
            <v>3.6997911003963863E-4</v>
          </cell>
          <cell r="Y253">
            <v>7.0059638452283191E-2</v>
          </cell>
          <cell r="Z253">
            <v>8.5787483703645198E-4</v>
          </cell>
          <cell r="AA253">
            <v>7523103300</v>
          </cell>
          <cell r="AB253">
            <v>7523103300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H253">
            <v>29.9435</v>
          </cell>
          <cell r="AI253">
            <v>0</v>
          </cell>
          <cell r="AJ253">
            <v>0</v>
          </cell>
          <cell r="AK253">
            <v>0</v>
          </cell>
          <cell r="AL253">
            <v>15419490033880</v>
          </cell>
          <cell r="AM253">
            <v>81429041400</v>
          </cell>
          <cell r="AN253">
            <v>5704889200</v>
          </cell>
          <cell r="AO253">
            <v>13227992500</v>
          </cell>
          <cell r="AP253">
            <v>1477503900</v>
          </cell>
          <cell r="AQ253">
            <v>0.16369210915047444</v>
          </cell>
          <cell r="AR253">
            <v>0</v>
          </cell>
          <cell r="AS253">
            <v>0</v>
          </cell>
          <cell r="AT253">
            <v>508862900</v>
          </cell>
          <cell r="AU253">
            <v>1.6135046046164475E-2</v>
          </cell>
          <cell r="AV253">
            <v>3718200000</v>
          </cell>
          <cell r="AW253">
            <v>9.4672464539914333E-2</v>
          </cell>
          <cell r="AX253">
            <v>111400</v>
          </cell>
          <cell r="AY253">
            <v>1.9247382425101076E-2</v>
          </cell>
          <cell r="AZ253">
            <v>211000</v>
          </cell>
          <cell r="BA253">
            <v>8.1967213114754103E-3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9026115600</v>
          </cell>
          <cell r="BM253">
            <v>1559300000</v>
          </cell>
          <cell r="BN253">
            <v>31537740800</v>
          </cell>
          <cell r="BO253">
            <v>39274355200</v>
          </cell>
          <cell r="BP253">
            <v>5787800</v>
          </cell>
          <cell r="BQ253">
            <v>25742000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46113</v>
          </cell>
          <cell r="BY253">
            <v>159</v>
          </cell>
          <cell r="BZ253">
            <v>9118800</v>
          </cell>
          <cell r="CA253">
            <v>429300</v>
          </cell>
        </row>
        <row r="254">
          <cell r="A254" t="str">
            <v>2020_Q3_M9_W40_D2</v>
          </cell>
          <cell r="B254">
            <v>2020</v>
          </cell>
          <cell r="C254">
            <v>3</v>
          </cell>
          <cell r="D254">
            <v>9</v>
          </cell>
          <cell r="E254">
            <v>40</v>
          </cell>
          <cell r="F254">
            <v>40</v>
          </cell>
          <cell r="G254">
            <v>2</v>
          </cell>
          <cell r="H254">
            <v>44102</v>
          </cell>
          <cell r="I254">
            <v>5.8361000000000001</v>
          </cell>
          <cell r="J254">
            <v>1.6802999999999999</v>
          </cell>
          <cell r="K254">
            <v>6.9608999999999996</v>
          </cell>
          <cell r="L254">
            <v>11.049899999999999</v>
          </cell>
          <cell r="M254">
            <v>4.2508999999999997</v>
          </cell>
          <cell r="N254">
            <v>0</v>
          </cell>
          <cell r="O254">
            <v>0</v>
          </cell>
          <cell r="P254">
            <v>0</v>
          </cell>
          <cell r="Q254">
            <v>26</v>
          </cell>
          <cell r="R254">
            <v>23.76</v>
          </cell>
          <cell r="S254">
            <v>-1186</v>
          </cell>
          <cell r="T254">
            <v>220</v>
          </cell>
          <cell r="U254">
            <v>-2143.84</v>
          </cell>
          <cell r="V254">
            <v>-9.744727272727273E-3</v>
          </cell>
          <cell r="W254">
            <v>3.8916484919672102E-3</v>
          </cell>
          <cell r="X254">
            <v>1.9097319170848211E-4</v>
          </cell>
          <cell r="Y254">
            <v>4.907256965850635E-2</v>
          </cell>
          <cell r="Z254">
            <v>5.8411533185117367E-4</v>
          </cell>
          <cell r="AA254">
            <v>6701653000</v>
          </cell>
          <cell r="AB254">
            <v>6701653000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H254">
            <v>29.778100000000002</v>
          </cell>
          <cell r="AI254">
            <v>0</v>
          </cell>
          <cell r="AJ254">
            <v>0</v>
          </cell>
          <cell r="AK254">
            <v>0</v>
          </cell>
          <cell r="AL254">
            <v>17046386829882</v>
          </cell>
          <cell r="AM254">
            <v>66338545600</v>
          </cell>
          <cell r="AN254">
            <v>3255402900</v>
          </cell>
          <cell r="AO254">
            <v>9957055900</v>
          </cell>
          <cell r="AP254">
            <v>234273000</v>
          </cell>
          <cell r="AQ254">
            <v>1.1121763324425339E-2</v>
          </cell>
          <cell r="AR254">
            <v>0</v>
          </cell>
          <cell r="AS254">
            <v>0</v>
          </cell>
          <cell r="AT254">
            <v>1032217700</v>
          </cell>
          <cell r="AU254">
            <v>0.31030874138142922</v>
          </cell>
          <cell r="AV254">
            <v>1441965700</v>
          </cell>
          <cell r="AW254">
            <v>3.6415823440574591E-2</v>
          </cell>
          <cell r="AX254">
            <v>13349000</v>
          </cell>
          <cell r="AY254">
            <v>0.47612423671745707</v>
          </cell>
          <cell r="AZ254">
            <v>533597500</v>
          </cell>
          <cell r="BA254">
            <v>0.48957330587208131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21064375600</v>
          </cell>
          <cell r="BM254">
            <v>1232559000</v>
          </cell>
          <cell r="BN254">
            <v>3326421600</v>
          </cell>
          <cell r="BO254">
            <v>39597229000</v>
          </cell>
          <cell r="BP254">
            <v>28036800</v>
          </cell>
          <cell r="BQ254">
            <v>1089923600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79857</v>
          </cell>
          <cell r="BY254">
            <v>130</v>
          </cell>
          <cell r="BZ254">
            <v>3034500</v>
          </cell>
          <cell r="CA254">
            <v>351000</v>
          </cell>
        </row>
        <row r="255">
          <cell r="A255" t="str">
            <v>2020_Q3_M9_W40_D3</v>
          </cell>
          <cell r="B255">
            <v>2020</v>
          </cell>
          <cell r="C255">
            <v>3</v>
          </cell>
          <cell r="D255">
            <v>9</v>
          </cell>
          <cell r="E255">
            <v>40</v>
          </cell>
          <cell r="F255">
            <v>40</v>
          </cell>
          <cell r="G255">
            <v>3</v>
          </cell>
          <cell r="H255">
            <v>44103</v>
          </cell>
          <cell r="I255">
            <v>8.1232000000000006</v>
          </cell>
          <cell r="J255">
            <v>1.6902999999999999</v>
          </cell>
          <cell r="K255">
            <v>6.2609000000000004</v>
          </cell>
          <cell r="L255">
            <v>10.8438</v>
          </cell>
          <cell r="M255">
            <v>6.7767999999999997</v>
          </cell>
          <cell r="N255">
            <v>0</v>
          </cell>
          <cell r="O255">
            <v>0</v>
          </cell>
          <cell r="P255">
            <v>0</v>
          </cell>
          <cell r="Q255">
            <v>20</v>
          </cell>
          <cell r="R255">
            <v>24.16</v>
          </cell>
          <cell r="S255">
            <v>-1136</v>
          </cell>
          <cell r="T255">
            <v>220</v>
          </cell>
          <cell r="U255">
            <v>-1222.74</v>
          </cell>
          <cell r="V255">
            <v>-5.5579090909090908E-3</v>
          </cell>
          <cell r="W255">
            <v>3.9782872874710908E-3</v>
          </cell>
          <cell r="X255">
            <v>4.6051284146969768E-4</v>
          </cell>
          <cell r="Y255">
            <v>0.11575655758195269</v>
          </cell>
          <cell r="Z255">
            <v>8.3454168203867679E-4</v>
          </cell>
          <cell r="AA255">
            <v>7600917800</v>
          </cell>
          <cell r="AB255">
            <v>6018976300</v>
          </cell>
          <cell r="AC255">
            <v>1581941500</v>
          </cell>
          <cell r="AD255">
            <v>0</v>
          </cell>
          <cell r="AE255">
            <v>0</v>
          </cell>
          <cell r="AF255">
            <v>0</v>
          </cell>
          <cell r="AH255">
            <v>33.695</v>
          </cell>
          <cell r="AI255">
            <v>0</v>
          </cell>
          <cell r="AJ255">
            <v>0</v>
          </cell>
          <cell r="AK255">
            <v>0</v>
          </cell>
          <cell r="AL255">
            <v>20321742538456</v>
          </cell>
          <cell r="AM255">
            <v>80845730000</v>
          </cell>
          <cell r="AN255">
            <v>9358423400</v>
          </cell>
          <cell r="AO255">
            <v>16959341200</v>
          </cell>
          <cell r="AP255">
            <v>3935935300</v>
          </cell>
          <cell r="AQ255">
            <v>0.15290347890035605</v>
          </cell>
          <cell r="AR255">
            <v>0</v>
          </cell>
          <cell r="AS255">
            <v>0</v>
          </cell>
          <cell r="AT255">
            <v>10470000</v>
          </cell>
          <cell r="AU255">
            <v>3.2429938092270327E-4</v>
          </cell>
          <cell r="AV255">
            <v>401700000</v>
          </cell>
          <cell r="AW255">
            <v>4.6226247712249535E-2</v>
          </cell>
          <cell r="AX255">
            <v>232093100</v>
          </cell>
          <cell r="AY255">
            <v>0.48764771164350779</v>
          </cell>
          <cell r="AZ255">
            <v>4778225000</v>
          </cell>
          <cell r="BA255">
            <v>0.47697043048357551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25741306400</v>
          </cell>
          <cell r="BM255">
            <v>3635764000</v>
          </cell>
          <cell r="BN255">
            <v>32284983000</v>
          </cell>
          <cell r="BO255">
            <v>8689868200</v>
          </cell>
          <cell r="BP255">
            <v>475944200</v>
          </cell>
          <cell r="BQ255">
            <v>10017864200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88854</v>
          </cell>
          <cell r="BY255">
            <v>190</v>
          </cell>
          <cell r="BZ255">
            <v>2907000</v>
          </cell>
          <cell r="CA255">
            <v>513000</v>
          </cell>
        </row>
        <row r="256">
          <cell r="A256" t="str">
            <v>2020_Q3_M9_W40_D4</v>
          </cell>
          <cell r="B256">
            <v>2020</v>
          </cell>
          <cell r="C256">
            <v>3</v>
          </cell>
          <cell r="D256">
            <v>9</v>
          </cell>
          <cell r="E256">
            <v>40</v>
          </cell>
          <cell r="F256">
            <v>40</v>
          </cell>
          <cell r="G256">
            <v>4</v>
          </cell>
          <cell r="H256">
            <v>44104</v>
          </cell>
          <cell r="I256">
            <v>10.9047</v>
          </cell>
          <cell r="J256">
            <v>1.6555</v>
          </cell>
          <cell r="K256">
            <v>7.5521000000000003</v>
          </cell>
          <cell r="L256">
            <v>10.8207</v>
          </cell>
          <cell r="M256">
            <v>6.8209999999999997</v>
          </cell>
          <cell r="N256">
            <v>0</v>
          </cell>
          <cell r="O256">
            <v>0</v>
          </cell>
          <cell r="P256">
            <v>0</v>
          </cell>
          <cell r="Q256">
            <v>21</v>
          </cell>
          <cell r="R256">
            <v>24.19</v>
          </cell>
          <cell r="S256">
            <v>-1243</v>
          </cell>
          <cell r="T256">
            <v>220</v>
          </cell>
          <cell r="U256">
            <v>-1242.8900000000001</v>
          </cell>
          <cell r="V256">
            <v>-5.6495000000000009E-3</v>
          </cell>
          <cell r="W256">
            <v>6.13731318518015E-3</v>
          </cell>
          <cell r="X256">
            <v>5.1342515947651682E-4</v>
          </cell>
          <cell r="Y256">
            <v>8.3656340158147907E-2</v>
          </cell>
          <cell r="Z256">
            <v>7.2111542236264229E-4</v>
          </cell>
          <cell r="AA256">
            <v>3175223900</v>
          </cell>
          <cell r="AB256">
            <v>2826672400</v>
          </cell>
          <cell r="AC256">
            <v>0</v>
          </cell>
          <cell r="AD256">
            <v>348551500</v>
          </cell>
          <cell r="AE256">
            <v>0</v>
          </cell>
          <cell r="AF256">
            <v>0</v>
          </cell>
          <cell r="AH256">
            <v>37.753999999999998</v>
          </cell>
          <cell r="AI256">
            <v>0</v>
          </cell>
          <cell r="AJ256">
            <v>0</v>
          </cell>
          <cell r="AK256">
            <v>0</v>
          </cell>
          <cell r="AL256">
            <v>15288265592600</v>
          </cell>
          <cell r="AM256">
            <v>93828874000</v>
          </cell>
          <cell r="AN256">
            <v>7849380200</v>
          </cell>
          <cell r="AO256">
            <v>11024604100</v>
          </cell>
          <cell r="AP256">
            <v>3988131900</v>
          </cell>
          <cell r="AQ256">
            <v>0.25374052896126481</v>
          </cell>
          <cell r="AR256">
            <v>0</v>
          </cell>
          <cell r="AS256">
            <v>0</v>
          </cell>
          <cell r="AT256">
            <v>36411800</v>
          </cell>
          <cell r="AU256">
            <v>0.35488184509944193</v>
          </cell>
          <cell r="AV256">
            <v>1713246200</v>
          </cell>
          <cell r="AW256">
            <v>2.3664935473862125E-2</v>
          </cell>
          <cell r="AX256">
            <v>25653600</v>
          </cell>
          <cell r="AY256">
            <v>0.49767203650246766</v>
          </cell>
          <cell r="AZ256">
            <v>2085936700</v>
          </cell>
          <cell r="BA256">
            <v>0.5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15717362600</v>
          </cell>
          <cell r="BM256">
            <v>1389508000</v>
          </cell>
          <cell r="BN256">
            <v>102602600</v>
          </cell>
          <cell r="BO256">
            <v>72395980200</v>
          </cell>
          <cell r="BP256">
            <v>51547200</v>
          </cell>
          <cell r="BQ256">
            <v>4171873400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30567</v>
          </cell>
          <cell r="BY256">
            <v>131</v>
          </cell>
          <cell r="BZ256">
            <v>3179850</v>
          </cell>
          <cell r="CA256">
            <v>353700</v>
          </cell>
          <cell r="CB256">
            <v>1600000</v>
          </cell>
        </row>
        <row r="257">
          <cell r="A257" t="str">
            <v>2020_Q4_M10_W40_D5</v>
          </cell>
          <cell r="B257">
            <v>2020</v>
          </cell>
          <cell r="C257">
            <v>4</v>
          </cell>
          <cell r="D257">
            <v>10</v>
          </cell>
          <cell r="E257">
            <v>40</v>
          </cell>
          <cell r="F257">
            <v>40</v>
          </cell>
          <cell r="G257">
            <v>5</v>
          </cell>
          <cell r="H257">
            <v>44105</v>
          </cell>
          <cell r="I257">
            <v>9.8324999999999996</v>
          </cell>
          <cell r="J257">
            <v>1.6405000000000001</v>
          </cell>
          <cell r="K257">
            <v>7.1920999999999999</v>
          </cell>
          <cell r="L257">
            <v>10.8124</v>
          </cell>
          <cell r="M257">
            <v>6.8211000000000004</v>
          </cell>
          <cell r="N257">
            <v>0</v>
          </cell>
          <cell r="O257">
            <v>0</v>
          </cell>
          <cell r="P257">
            <v>0</v>
          </cell>
          <cell r="Q257">
            <v>16</v>
          </cell>
          <cell r="R257">
            <v>24.8</v>
          </cell>
          <cell r="S257">
            <v>-1161</v>
          </cell>
          <cell r="T257">
            <v>114.94</v>
          </cell>
          <cell r="U257">
            <v>-2074.35</v>
          </cell>
          <cell r="V257">
            <v>-1.8047242039324864E-2</v>
          </cell>
          <cell r="W257">
            <v>3.1014273500312413E-3</v>
          </cell>
          <cell r="X257">
            <v>1.2723543752168128E-4</v>
          </cell>
          <cell r="Y257">
            <v>4.102480024895621E-2</v>
          </cell>
          <cell r="Z257">
            <v>4.7797108536419471E-4</v>
          </cell>
          <cell r="AA257">
            <v>5703277500</v>
          </cell>
          <cell r="AB257">
            <v>4869590000</v>
          </cell>
          <cell r="AC257">
            <v>833687500</v>
          </cell>
          <cell r="AD257">
            <v>0</v>
          </cell>
          <cell r="AE257">
            <v>0</v>
          </cell>
          <cell r="AF257">
            <v>0</v>
          </cell>
          <cell r="AH257">
            <v>36.2986</v>
          </cell>
          <cell r="AI257">
            <v>0</v>
          </cell>
          <cell r="AJ257">
            <v>0</v>
          </cell>
          <cell r="AK257">
            <v>0</v>
          </cell>
          <cell r="AL257">
            <v>16260900581628</v>
          </cell>
          <cell r="AM257">
            <v>50432001800</v>
          </cell>
          <cell r="AN257">
            <v>2068962800</v>
          </cell>
          <cell r="AO257">
            <v>7772240300</v>
          </cell>
          <cell r="AP257">
            <v>1559524000</v>
          </cell>
          <cell r="AQ257">
            <v>0.35118308258113679</v>
          </cell>
          <cell r="AR257">
            <v>0</v>
          </cell>
          <cell r="AS257">
            <v>0</v>
          </cell>
          <cell r="AT257">
            <v>15600000</v>
          </cell>
          <cell r="AU257">
            <v>0.5</v>
          </cell>
          <cell r="AV257">
            <v>484200000</v>
          </cell>
          <cell r="AW257">
            <v>1.1121263059806933E-2</v>
          </cell>
          <cell r="AX257">
            <v>9318100</v>
          </cell>
          <cell r="AY257">
            <v>0.5</v>
          </cell>
          <cell r="AZ257">
            <v>320700</v>
          </cell>
          <cell r="BA257">
            <v>0.5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4440772000</v>
          </cell>
          <cell r="BM257">
            <v>2402532000</v>
          </cell>
          <cell r="BN257">
            <v>31200000</v>
          </cell>
          <cell r="BO257">
            <v>43538220200</v>
          </cell>
          <cell r="BP257">
            <v>18636200</v>
          </cell>
          <cell r="BQ257">
            <v>641400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81273</v>
          </cell>
          <cell r="BY257">
            <v>92</v>
          </cell>
          <cell r="BZ257">
            <v>2970750</v>
          </cell>
          <cell r="CA257">
            <v>248400</v>
          </cell>
          <cell r="CB257">
            <v>1600000</v>
          </cell>
        </row>
        <row r="258">
          <cell r="A258" t="str">
            <v>2020_Q4_M10_W40_D6</v>
          </cell>
          <cell r="B258">
            <v>2020</v>
          </cell>
          <cell r="C258">
            <v>4</v>
          </cell>
          <cell r="D258">
            <v>10</v>
          </cell>
          <cell r="E258">
            <v>40</v>
          </cell>
          <cell r="F258">
            <v>41</v>
          </cell>
          <cell r="G258">
            <v>6</v>
          </cell>
          <cell r="H258">
            <v>44106</v>
          </cell>
          <cell r="I258">
            <v>7.5686999999999998</v>
          </cell>
          <cell r="J258">
            <v>1.6403000000000001</v>
          </cell>
          <cell r="K258">
            <v>6.3921000000000001</v>
          </cell>
          <cell r="L258">
            <v>10.801299999999999</v>
          </cell>
          <cell r="M258">
            <v>10.5375</v>
          </cell>
          <cell r="N258">
            <v>0</v>
          </cell>
          <cell r="O258">
            <v>0</v>
          </cell>
          <cell r="P258">
            <v>0</v>
          </cell>
          <cell r="Q258">
            <v>17</v>
          </cell>
          <cell r="R258">
            <v>24.58</v>
          </cell>
          <cell r="S258">
            <v>-1181</v>
          </cell>
          <cell r="T258">
            <v>115.89</v>
          </cell>
          <cell r="U258">
            <v>-1140.31</v>
          </cell>
          <cell r="V258">
            <v>-9.8395892656829749E-3</v>
          </cell>
          <cell r="W258">
            <v>1.6960551365354803E-3</v>
          </cell>
          <cell r="X258">
            <v>3.9646429138515853E-4</v>
          </cell>
          <cell r="Y258">
            <v>0.23375672337811687</v>
          </cell>
          <cell r="Z258">
            <v>6.4023752138292098E-4</v>
          </cell>
          <cell r="AA258">
            <v>5198150600</v>
          </cell>
          <cell r="AB258">
            <v>5198150600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H258">
            <v>36.939900000000002</v>
          </cell>
          <cell r="AI258">
            <v>0</v>
          </cell>
          <cell r="AJ258">
            <v>0</v>
          </cell>
          <cell r="AK258">
            <v>0</v>
          </cell>
          <cell r="AL258">
            <v>21323713846872</v>
          </cell>
          <cell r="AM258">
            <v>36166194400</v>
          </cell>
          <cell r="AN258">
            <v>8454091100</v>
          </cell>
          <cell r="AO258">
            <v>13652241700</v>
          </cell>
          <cell r="AP258">
            <v>3296963000</v>
          </cell>
          <cell r="AQ258">
            <v>0.45599388350020792</v>
          </cell>
          <cell r="AR258">
            <v>0</v>
          </cell>
          <cell r="AS258">
            <v>0</v>
          </cell>
          <cell r="AT258">
            <v>209800</v>
          </cell>
          <cell r="AU258">
            <v>1.3265048052604957E-2</v>
          </cell>
          <cell r="AV258">
            <v>1084817500</v>
          </cell>
          <cell r="AW258">
            <v>5.8320583527593263E-2</v>
          </cell>
          <cell r="AX258">
            <v>137573000</v>
          </cell>
          <cell r="AY258">
            <v>0.8851304922960519</v>
          </cell>
          <cell r="AZ258">
            <v>3934527800</v>
          </cell>
          <cell r="BA258">
            <v>0.48657596544176285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7230279000</v>
          </cell>
          <cell r="BM258">
            <v>2077582400</v>
          </cell>
          <cell r="BN258">
            <v>15816000</v>
          </cell>
          <cell r="BO258">
            <v>18600937000</v>
          </cell>
          <cell r="BP258">
            <v>155426800</v>
          </cell>
          <cell r="BQ258">
            <v>8086153200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108027</v>
          </cell>
          <cell r="BY258">
            <v>168</v>
          </cell>
          <cell r="BZ258">
            <v>9065250</v>
          </cell>
          <cell r="CA258">
            <v>453600</v>
          </cell>
        </row>
        <row r="259">
          <cell r="A259" t="str">
            <v>2020_Q4_M10_W41_D2</v>
          </cell>
          <cell r="B259">
            <v>2020</v>
          </cell>
          <cell r="C259">
            <v>4</v>
          </cell>
          <cell r="D259">
            <v>10</v>
          </cell>
          <cell r="E259">
            <v>41</v>
          </cell>
          <cell r="F259">
            <v>41</v>
          </cell>
          <cell r="G259">
            <v>2</v>
          </cell>
          <cell r="H259">
            <v>44109</v>
          </cell>
          <cell r="I259">
            <v>7.8170000000000002</v>
          </cell>
          <cell r="J259">
            <v>1.6303000000000001</v>
          </cell>
          <cell r="K259">
            <v>6.4021999999999997</v>
          </cell>
          <cell r="L259">
            <v>10.795</v>
          </cell>
          <cell r="M259">
            <v>10.5375</v>
          </cell>
          <cell r="N259">
            <v>0</v>
          </cell>
          <cell r="O259">
            <v>0</v>
          </cell>
          <cell r="P259">
            <v>0</v>
          </cell>
          <cell r="Q259">
            <v>19</v>
          </cell>
          <cell r="R259">
            <v>24.4</v>
          </cell>
          <cell r="S259">
            <v>-1220</v>
          </cell>
          <cell r="T259">
            <v>117.93</v>
          </cell>
          <cell r="U259">
            <v>-1226.26</v>
          </cell>
          <cell r="V259">
            <v>-1.0398202323412193E-2</v>
          </cell>
          <cell r="W259">
            <v>6.5985079364503079E-3</v>
          </cell>
          <cell r="X259">
            <v>2.218168947726945E-5</v>
          </cell>
          <cell r="Y259">
            <v>3.3616220046864373E-3</v>
          </cell>
          <cell r="Z259">
            <v>1.2977205717915155E-4</v>
          </cell>
          <cell r="AA259">
            <v>1901181200</v>
          </cell>
          <cell r="AB259">
            <v>1901181200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H259">
            <v>37.182000000000002</v>
          </cell>
          <cell r="AI259">
            <v>0</v>
          </cell>
          <cell r="AJ259">
            <v>0</v>
          </cell>
          <cell r="AK259">
            <v>0</v>
          </cell>
          <cell r="AL259">
            <v>17670552119200</v>
          </cell>
          <cell r="AM259">
            <v>116599278400</v>
          </cell>
          <cell r="AN259">
            <v>391962700</v>
          </cell>
          <cell r="AO259">
            <v>2293143900</v>
          </cell>
          <cell r="AP259">
            <v>360536600</v>
          </cell>
          <cell r="AQ259">
            <v>0.20367430694494471</v>
          </cell>
          <cell r="AR259">
            <v>0</v>
          </cell>
          <cell r="AS259">
            <v>0</v>
          </cell>
          <cell r="AT259">
            <v>10420000</v>
          </cell>
          <cell r="AU259">
            <v>7.1730762095289981E-4</v>
          </cell>
          <cell r="AV259">
            <v>13655500</v>
          </cell>
          <cell r="AW259">
            <v>1.3827513157477973E-4</v>
          </cell>
          <cell r="AX259">
            <v>7350600</v>
          </cell>
          <cell r="AY259">
            <v>0.49196193127819349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1770162400</v>
          </cell>
          <cell r="BM259">
            <v>1424886000</v>
          </cell>
          <cell r="BN259">
            <v>14526543000</v>
          </cell>
          <cell r="BO259">
            <v>98756008000</v>
          </cell>
          <cell r="BP259">
            <v>14941400</v>
          </cell>
          <cell r="BQ259">
            <v>106737600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492</v>
          </cell>
          <cell r="BY259">
            <v>39</v>
          </cell>
          <cell r="BZ259">
            <v>3121200</v>
          </cell>
          <cell r="CA259">
            <v>105300</v>
          </cell>
        </row>
        <row r="260">
          <cell r="A260" t="str">
            <v>2020_Q4_M10_W41_D3</v>
          </cell>
          <cell r="B260">
            <v>2020</v>
          </cell>
          <cell r="C260">
            <v>4</v>
          </cell>
          <cell r="D260">
            <v>10</v>
          </cell>
          <cell r="E260">
            <v>41</v>
          </cell>
          <cell r="F260">
            <v>41</v>
          </cell>
          <cell r="G260">
            <v>3</v>
          </cell>
          <cell r="H260">
            <v>44110</v>
          </cell>
          <cell r="I260">
            <v>5.8578999999999999</v>
          </cell>
          <cell r="J260">
            <v>1.6303000000000001</v>
          </cell>
          <cell r="K260">
            <v>6.0801999999999996</v>
          </cell>
          <cell r="L260">
            <v>10.7738</v>
          </cell>
          <cell r="M260">
            <v>6.02</v>
          </cell>
          <cell r="N260">
            <v>0</v>
          </cell>
          <cell r="O260">
            <v>0</v>
          </cell>
          <cell r="P260">
            <v>0</v>
          </cell>
          <cell r="Q260">
            <v>10</v>
          </cell>
          <cell r="R260">
            <v>24.37</v>
          </cell>
          <cell r="S260">
            <v>-1045</v>
          </cell>
          <cell r="T260">
            <v>100.34</v>
          </cell>
          <cell r="U260">
            <v>-1061</v>
          </cell>
          <cell r="V260">
            <v>-1.0574048235997608E-2</v>
          </cell>
          <cell r="W260">
            <v>4.5359203874215919E-3</v>
          </cell>
          <cell r="X260">
            <v>6.0743009656962724E-4</v>
          </cell>
          <cell r="Y260">
            <v>0.13391551100721943</v>
          </cell>
          <cell r="Z260">
            <v>1.3545560672777953E-3</v>
          </cell>
          <cell r="AA260">
            <v>14338635100</v>
          </cell>
          <cell r="AB260">
            <v>14338635100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H260">
            <v>30.362199999999998</v>
          </cell>
          <cell r="AI260">
            <v>0</v>
          </cell>
          <cell r="AJ260">
            <v>0</v>
          </cell>
          <cell r="AK260">
            <v>0</v>
          </cell>
          <cell r="AL260">
            <v>19191723567592</v>
          </cell>
          <cell r="AM260">
            <v>87052130200</v>
          </cell>
          <cell r="AN260">
            <v>11657630500</v>
          </cell>
          <cell r="AO260">
            <v>25996265600</v>
          </cell>
          <cell r="AP260">
            <v>8222842500</v>
          </cell>
          <cell r="AQ260">
            <v>0.17267798968780809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707688000</v>
          </cell>
          <cell r="AW260">
            <v>2.1984032531030009E-2</v>
          </cell>
          <cell r="AX260">
            <v>25486000</v>
          </cell>
          <cell r="AY260">
            <v>0.47275088109812652</v>
          </cell>
          <cell r="AZ260">
            <v>2701614000</v>
          </cell>
          <cell r="BA260">
            <v>0.49942262414911792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47619517200</v>
          </cell>
          <cell r="BM260">
            <v>1757248000</v>
          </cell>
          <cell r="BN260">
            <v>20980000</v>
          </cell>
          <cell r="BO260">
            <v>32191000400</v>
          </cell>
          <cell r="BP260">
            <v>53910000</v>
          </cell>
          <cell r="BQ260">
            <v>5409474600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243957</v>
          </cell>
          <cell r="BY260">
            <v>265</v>
          </cell>
          <cell r="BZ260">
            <v>2674950</v>
          </cell>
          <cell r="CA260">
            <v>715500</v>
          </cell>
        </row>
        <row r="261">
          <cell r="A261" t="str">
            <v>2020_Q4_M10_W41_D4</v>
          </cell>
          <cell r="B261">
            <v>2020</v>
          </cell>
          <cell r="C261">
            <v>4</v>
          </cell>
          <cell r="D261">
            <v>10</v>
          </cell>
          <cell r="E261">
            <v>41</v>
          </cell>
          <cell r="F261">
            <v>41</v>
          </cell>
          <cell r="G261">
            <v>4</v>
          </cell>
          <cell r="H261">
            <v>44111</v>
          </cell>
          <cell r="I261">
            <v>8.3681000000000001</v>
          </cell>
          <cell r="J261">
            <v>1.6283000000000001</v>
          </cell>
          <cell r="K261">
            <v>4.3802000000000003</v>
          </cell>
          <cell r="L261">
            <v>10.757300000000001</v>
          </cell>
          <cell r="M261">
            <v>5.5490000000000004</v>
          </cell>
          <cell r="N261">
            <v>0</v>
          </cell>
          <cell r="O261">
            <v>0</v>
          </cell>
          <cell r="P261">
            <v>0</v>
          </cell>
          <cell r="Q261">
            <v>6</v>
          </cell>
          <cell r="R261">
            <v>24.2</v>
          </cell>
          <cell r="S261">
            <v>-1024</v>
          </cell>
          <cell r="T261">
            <v>97.26</v>
          </cell>
          <cell r="U261">
            <v>-1776.54</v>
          </cell>
          <cell r="V261">
            <v>-1.8265885256014806E-2</v>
          </cell>
          <cell r="W261">
            <v>4.7368692492796623E-3</v>
          </cell>
          <cell r="X261">
            <v>1.24079435001389E-3</v>
          </cell>
          <cell r="Y261">
            <v>0.26194397284716653</v>
          </cell>
          <cell r="Z261">
            <v>1.4277741793961929E-3</v>
          </cell>
          <cell r="AA261">
            <v>3929751600</v>
          </cell>
          <cell r="AB261">
            <v>3929751600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H261">
            <v>30.6829</v>
          </cell>
          <cell r="AI261">
            <v>0</v>
          </cell>
          <cell r="AJ261">
            <v>0</v>
          </cell>
          <cell r="AK261">
            <v>0</v>
          </cell>
          <cell r="AL261">
            <v>21016981419772</v>
          </cell>
          <cell r="AM261">
            <v>99554693000</v>
          </cell>
          <cell r="AN261">
            <v>26077751800</v>
          </cell>
          <cell r="AO261">
            <v>30007503400</v>
          </cell>
          <cell r="AP261">
            <v>17065032600</v>
          </cell>
          <cell r="AQ261">
            <v>0.26702292458702115</v>
          </cell>
          <cell r="AR261">
            <v>0</v>
          </cell>
          <cell r="AS261">
            <v>0</v>
          </cell>
          <cell r="AT261">
            <v>2104000</v>
          </cell>
          <cell r="AU261">
            <v>7.3702499719762352E-2</v>
          </cell>
          <cell r="AV261">
            <v>948850000</v>
          </cell>
          <cell r="AW261">
            <v>5.254080255545706E-2</v>
          </cell>
          <cell r="AX261">
            <v>19117500</v>
          </cell>
          <cell r="AY261">
            <v>0.2163724356173872</v>
          </cell>
          <cell r="AZ261">
            <v>8042647700</v>
          </cell>
          <cell r="BA261">
            <v>0.49838819538996693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63908492600</v>
          </cell>
          <cell r="BM261">
            <v>1332685000</v>
          </cell>
          <cell r="BN261">
            <v>28547200</v>
          </cell>
          <cell r="BO261">
            <v>18059297800</v>
          </cell>
          <cell r="BP261">
            <v>88354600</v>
          </cell>
          <cell r="BQ261">
            <v>16137315800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217482</v>
          </cell>
          <cell r="BY261">
            <v>245</v>
          </cell>
          <cell r="BZ261">
            <v>2621400</v>
          </cell>
          <cell r="CA261">
            <v>661500</v>
          </cell>
          <cell r="CB261">
            <v>6933285</v>
          </cell>
        </row>
        <row r="262">
          <cell r="A262" t="str">
            <v>2020_Q4_M10_W41_D5</v>
          </cell>
          <cell r="B262">
            <v>2020</v>
          </cell>
          <cell r="C262">
            <v>4</v>
          </cell>
          <cell r="D262">
            <v>10</v>
          </cell>
          <cell r="E262">
            <v>41</v>
          </cell>
          <cell r="F262">
            <v>41</v>
          </cell>
          <cell r="G262">
            <v>5</v>
          </cell>
          <cell r="H262">
            <v>44112</v>
          </cell>
          <cell r="I262">
            <v>9.2456999999999994</v>
          </cell>
          <cell r="J262">
            <v>2.1282999999999999</v>
          </cell>
          <cell r="K262">
            <v>2.4102000000000001</v>
          </cell>
          <cell r="L262">
            <v>10.755000000000001</v>
          </cell>
          <cell r="M262">
            <v>4.5788000000000002</v>
          </cell>
          <cell r="N262">
            <v>0</v>
          </cell>
          <cell r="O262">
            <v>0</v>
          </cell>
          <cell r="P262">
            <v>0</v>
          </cell>
          <cell r="Q262">
            <v>9</v>
          </cell>
          <cell r="R262">
            <v>24.69</v>
          </cell>
          <cell r="S262">
            <v>-1106</v>
          </cell>
          <cell r="T262">
            <v>100.03</v>
          </cell>
          <cell r="U262">
            <v>-1978.66</v>
          </cell>
          <cell r="V262">
            <v>-1.9780665800259924E-2</v>
          </cell>
          <cell r="W262">
            <v>2.5975519755974158E-3</v>
          </cell>
          <cell r="X262">
            <v>6.1749160146749936E-4</v>
          </cell>
          <cell r="Y262">
            <v>0.23772059510974033</v>
          </cell>
          <cell r="Z262">
            <v>1.1521508410168996E-3</v>
          </cell>
          <cell r="AA262">
            <v>10059059200</v>
          </cell>
          <cell r="AB262">
            <v>9641766200</v>
          </cell>
          <cell r="AC262">
            <v>0</v>
          </cell>
          <cell r="AD262">
            <v>417293000</v>
          </cell>
          <cell r="AE262">
            <v>0</v>
          </cell>
          <cell r="AF262">
            <v>0</v>
          </cell>
          <cell r="AH262">
            <v>29.118000000000002</v>
          </cell>
          <cell r="AI262">
            <v>0</v>
          </cell>
          <cell r="AJ262">
            <v>0</v>
          </cell>
          <cell r="AK262">
            <v>0</v>
          </cell>
          <cell r="AL262">
            <v>18813963092600</v>
          </cell>
          <cell r="AM262">
            <v>48870247000</v>
          </cell>
          <cell r="AN262">
            <v>11617464200</v>
          </cell>
          <cell r="AO262">
            <v>21676523400</v>
          </cell>
          <cell r="AP262">
            <v>6651026200</v>
          </cell>
          <cell r="AQ262">
            <v>0.36173910903883322</v>
          </cell>
          <cell r="AR262">
            <v>0</v>
          </cell>
          <cell r="AS262">
            <v>0</v>
          </cell>
          <cell r="AT262">
            <v>515709100</v>
          </cell>
          <cell r="AU262">
            <v>0.47770605469003286</v>
          </cell>
          <cell r="AV262">
            <v>2260882000</v>
          </cell>
          <cell r="AW262">
            <v>9.3819988446882524E-2</v>
          </cell>
          <cell r="AX262">
            <v>5321800</v>
          </cell>
          <cell r="AY262">
            <v>4.1639359859588238E-3</v>
          </cell>
          <cell r="AZ262">
            <v>2184525100</v>
          </cell>
          <cell r="BA262">
            <v>0.97785218231986581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18386251400</v>
          </cell>
          <cell r="BM262">
            <v>1794285000</v>
          </cell>
          <cell r="BN262">
            <v>1079553200</v>
          </cell>
          <cell r="BO262">
            <v>24098084400</v>
          </cell>
          <cell r="BP262">
            <v>1278069600</v>
          </cell>
          <cell r="BQ262">
            <v>2234003400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148752</v>
          </cell>
          <cell r="BY262">
            <v>390</v>
          </cell>
          <cell r="BZ262">
            <v>2830500</v>
          </cell>
          <cell r="CA262">
            <v>1053000</v>
          </cell>
        </row>
        <row r="263">
          <cell r="A263" t="str">
            <v>2020_Q4_M10_W41_D6</v>
          </cell>
          <cell r="B263">
            <v>2020</v>
          </cell>
          <cell r="C263">
            <v>4</v>
          </cell>
          <cell r="D263">
            <v>10</v>
          </cell>
          <cell r="E263">
            <v>41</v>
          </cell>
          <cell r="F263">
            <v>42</v>
          </cell>
          <cell r="G263">
            <v>6</v>
          </cell>
          <cell r="H263">
            <v>44113</v>
          </cell>
          <cell r="I263">
            <v>7.7946</v>
          </cell>
          <cell r="J263">
            <v>2.1263000000000001</v>
          </cell>
          <cell r="K263">
            <v>2.0598000000000001</v>
          </cell>
          <cell r="L263">
            <v>10.770300000000001</v>
          </cell>
          <cell r="M263">
            <v>6.5782999999999996</v>
          </cell>
          <cell r="N263">
            <v>0</v>
          </cell>
          <cell r="O263">
            <v>0</v>
          </cell>
          <cell r="P263">
            <v>0</v>
          </cell>
          <cell r="Q263">
            <v>6</v>
          </cell>
          <cell r="R263">
            <v>24.1</v>
          </cell>
          <cell r="S263">
            <v>-1020</v>
          </cell>
          <cell r="T263">
            <v>91.2</v>
          </cell>
          <cell r="U263">
            <v>-1939.14</v>
          </cell>
          <cell r="V263">
            <v>-2.12625E-2</v>
          </cell>
          <cell r="W263">
            <v>1.6146029099943231E-3</v>
          </cell>
          <cell r="X263">
            <v>2.7093064618443388E-4</v>
          </cell>
          <cell r="Y263">
            <v>0.16780017210881062</v>
          </cell>
          <cell r="Z263">
            <v>8.0133441841113962E-4</v>
          </cell>
          <cell r="AA263">
            <v>9336293600</v>
          </cell>
          <cell r="AB263">
            <v>8486182600</v>
          </cell>
          <cell r="AC263">
            <v>850111000</v>
          </cell>
          <cell r="AD263">
            <v>0</v>
          </cell>
          <cell r="AE263">
            <v>0</v>
          </cell>
          <cell r="AF263">
            <v>0</v>
          </cell>
          <cell r="AH263">
            <v>29.329299999999996</v>
          </cell>
          <cell r="AI263">
            <v>0</v>
          </cell>
          <cell r="AJ263">
            <v>0</v>
          </cell>
          <cell r="AK263">
            <v>0</v>
          </cell>
          <cell r="AL263">
            <v>17602238311400</v>
          </cell>
          <cell r="AM263">
            <v>28420625200</v>
          </cell>
          <cell r="AN263">
            <v>4768985800</v>
          </cell>
          <cell r="AO263">
            <v>14105279400</v>
          </cell>
          <cell r="AP263">
            <v>2120677500</v>
          </cell>
          <cell r="AQ263">
            <v>0.15782465617459071</v>
          </cell>
          <cell r="AR263">
            <v>0</v>
          </cell>
          <cell r="AS263">
            <v>0</v>
          </cell>
          <cell r="AT263">
            <v>2078000</v>
          </cell>
          <cell r="AU263">
            <v>0.47634329726755914</v>
          </cell>
          <cell r="AV263">
            <v>476464000</v>
          </cell>
          <cell r="AW263">
            <v>4.8589806069499704E-2</v>
          </cell>
          <cell r="AX263">
            <v>17304300</v>
          </cell>
          <cell r="AY263">
            <v>0.25159424588462109</v>
          </cell>
          <cell r="AZ263">
            <v>2152462000</v>
          </cell>
          <cell r="BA263">
            <v>0.499875058058523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13436921400</v>
          </cell>
          <cell r="BM263">
            <v>798720000</v>
          </cell>
          <cell r="BN263">
            <v>4362400</v>
          </cell>
          <cell r="BO263">
            <v>9805842800</v>
          </cell>
          <cell r="BP263">
            <v>68778600</v>
          </cell>
          <cell r="BQ263">
            <v>4306000000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121602</v>
          </cell>
          <cell r="BY263">
            <v>136</v>
          </cell>
          <cell r="BZ263">
            <v>7833600</v>
          </cell>
          <cell r="CA263">
            <v>367200</v>
          </cell>
          <cell r="CB263">
            <v>700000</v>
          </cell>
        </row>
        <row r="264">
          <cell r="A264" t="str">
            <v>2020_Q4_M10_W42_D2</v>
          </cell>
          <cell r="B264">
            <v>2020</v>
          </cell>
          <cell r="C264">
            <v>4</v>
          </cell>
          <cell r="D264">
            <v>10</v>
          </cell>
          <cell r="E264">
            <v>42</v>
          </cell>
          <cell r="F264">
            <v>42</v>
          </cell>
          <cell r="G264">
            <v>2</v>
          </cell>
          <cell r="H264">
            <v>44116</v>
          </cell>
          <cell r="I264">
            <v>10.794600000000001</v>
          </cell>
          <cell r="J264">
            <v>1.9262999999999999</v>
          </cell>
          <cell r="K264">
            <v>3.5998000000000001</v>
          </cell>
          <cell r="L264">
            <v>10.7272</v>
          </cell>
          <cell r="M264">
            <v>6.5829000000000004</v>
          </cell>
          <cell r="N264">
            <v>0</v>
          </cell>
          <cell r="O264">
            <v>0</v>
          </cell>
          <cell r="P264">
            <v>0</v>
          </cell>
          <cell r="Q264">
            <v>8</v>
          </cell>
          <cell r="R264">
            <v>24.45</v>
          </cell>
          <cell r="S264">
            <v>-1087</v>
          </cell>
          <cell r="T264">
            <v>100.13</v>
          </cell>
          <cell r="U264">
            <v>-2188.84</v>
          </cell>
          <cell r="V264">
            <v>-2.1859982023369622E-2</v>
          </cell>
          <cell r="W264">
            <v>2.3427451799021733E-3</v>
          </cell>
          <cell r="X264">
            <v>6.5354590362558512E-4</v>
          </cell>
          <cell r="Y264">
            <v>0.27896585135771168</v>
          </cell>
          <cell r="Z264">
            <v>8.3233109220469219E-4</v>
          </cell>
          <cell r="AA264">
            <v>3749070200</v>
          </cell>
          <cell r="AB264">
            <v>3018352200</v>
          </cell>
          <cell r="AC264">
            <v>730718000</v>
          </cell>
          <cell r="AD264">
            <v>0</v>
          </cell>
          <cell r="AE264">
            <v>0</v>
          </cell>
          <cell r="AF264">
            <v>0</v>
          </cell>
          <cell r="AH264">
            <v>33.630800000000001</v>
          </cell>
          <cell r="AI264">
            <v>0</v>
          </cell>
          <cell r="AJ264">
            <v>0</v>
          </cell>
          <cell r="AK264">
            <v>0</v>
          </cell>
          <cell r="AL264">
            <v>20969691224400</v>
          </cell>
          <cell r="AM264">
            <v>49126643040</v>
          </cell>
          <cell r="AN264">
            <v>13704655800</v>
          </cell>
          <cell r="AO264">
            <v>17453726000</v>
          </cell>
          <cell r="AP264">
            <v>10297254500</v>
          </cell>
          <cell r="AQ264">
            <v>0.33418213454343243</v>
          </cell>
          <cell r="AR264">
            <v>0</v>
          </cell>
          <cell r="AS264">
            <v>0</v>
          </cell>
          <cell r="AT264">
            <v>1258712700</v>
          </cell>
          <cell r="AU264">
            <v>0.49937514267575572</v>
          </cell>
          <cell r="AV264">
            <v>2080240000</v>
          </cell>
          <cell r="AW264">
            <v>0.15431659579856674</v>
          </cell>
          <cell r="AX264">
            <v>63462200</v>
          </cell>
          <cell r="AY264">
            <v>0.5</v>
          </cell>
          <cell r="AZ264">
            <v>4986400</v>
          </cell>
          <cell r="BA264">
            <v>2.1027950677259922E-2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30813300400</v>
          </cell>
          <cell r="BM264">
            <v>1948372000</v>
          </cell>
          <cell r="BN264">
            <v>2520575400</v>
          </cell>
          <cell r="BO264">
            <v>13480338840</v>
          </cell>
          <cell r="BP264">
            <v>126924400</v>
          </cell>
          <cell r="BQ264">
            <v>237132000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61443</v>
          </cell>
          <cell r="BY264">
            <v>109</v>
          </cell>
          <cell r="BZ264">
            <v>2782050</v>
          </cell>
          <cell r="CA264">
            <v>294300</v>
          </cell>
          <cell r="CB264">
            <v>600000</v>
          </cell>
        </row>
        <row r="265">
          <cell r="A265" t="str">
            <v>2020_Q4_M10_W42_D3</v>
          </cell>
          <cell r="B265">
            <v>2020</v>
          </cell>
          <cell r="C265">
            <v>4</v>
          </cell>
          <cell r="D265">
            <v>10</v>
          </cell>
          <cell r="E265">
            <v>42</v>
          </cell>
          <cell r="F265">
            <v>42</v>
          </cell>
          <cell r="G265">
            <v>3</v>
          </cell>
          <cell r="H265">
            <v>44117</v>
          </cell>
          <cell r="I265">
            <v>11.0946</v>
          </cell>
          <cell r="J265">
            <v>1.9262999999999999</v>
          </cell>
          <cell r="K265">
            <v>5.7098000000000004</v>
          </cell>
          <cell r="L265">
            <v>10.7273</v>
          </cell>
          <cell r="M265">
            <v>6.1792999999999996</v>
          </cell>
          <cell r="N265">
            <v>0</v>
          </cell>
          <cell r="O265">
            <v>0</v>
          </cell>
          <cell r="P265">
            <v>0</v>
          </cell>
          <cell r="Q265">
            <v>8</v>
          </cell>
          <cell r="R265">
            <v>24.59</v>
          </cell>
          <cell r="S265">
            <v>-1124</v>
          </cell>
          <cell r="T265">
            <v>103.55</v>
          </cell>
          <cell r="U265">
            <v>-2104.86</v>
          </cell>
          <cell r="V265">
            <v>-2.0326991791405121E-2</v>
          </cell>
          <cell r="W265">
            <v>1.2110283053629756E-3</v>
          </cell>
          <cell r="X265">
            <v>3.7540391956827288E-4</v>
          </cell>
          <cell r="Y265">
            <v>0.30998773348716641</v>
          </cell>
          <cell r="Z265">
            <v>1.062957326254776E-3</v>
          </cell>
          <cell r="AA265">
            <v>10158230500</v>
          </cell>
          <cell r="AB265">
            <v>10158230500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H265">
            <v>35.637299999999996</v>
          </cell>
          <cell r="AI265">
            <v>0</v>
          </cell>
          <cell r="AJ265">
            <v>0</v>
          </cell>
          <cell r="AK265">
            <v>0</v>
          </cell>
          <cell r="AL265">
            <v>14774460283682</v>
          </cell>
          <cell r="AM265">
            <v>17892289600</v>
          </cell>
          <cell r="AN265">
            <v>5546390300</v>
          </cell>
          <cell r="AO265">
            <v>15704620800</v>
          </cell>
          <cell r="AP265">
            <v>882000000</v>
          </cell>
          <cell r="AQ265">
            <v>0.16815457409039242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3790710000</v>
          </cell>
          <cell r="AW265">
            <v>0.37358700428795583</v>
          </cell>
          <cell r="AX265">
            <v>114400</v>
          </cell>
          <cell r="AY265">
            <v>0.5</v>
          </cell>
          <cell r="AZ265">
            <v>873565900</v>
          </cell>
          <cell r="BA265">
            <v>0.99383798670780821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5245174000</v>
          </cell>
          <cell r="BM265">
            <v>1615258000</v>
          </cell>
          <cell r="BN265">
            <v>5853600</v>
          </cell>
          <cell r="BO265">
            <v>10146793000</v>
          </cell>
          <cell r="BP265">
            <v>228800</v>
          </cell>
          <cell r="BQ265">
            <v>878982200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60720</v>
          </cell>
          <cell r="BY265">
            <v>167</v>
          </cell>
          <cell r="BZ265">
            <v>2876400</v>
          </cell>
          <cell r="CA265">
            <v>450900</v>
          </cell>
        </row>
        <row r="266">
          <cell r="A266" t="str">
            <v>2020_Q4_M10_W42_D4</v>
          </cell>
          <cell r="B266">
            <v>2020</v>
          </cell>
          <cell r="C266">
            <v>4</v>
          </cell>
          <cell r="D266">
            <v>10</v>
          </cell>
          <cell r="E266">
            <v>42</v>
          </cell>
          <cell r="F266">
            <v>42</v>
          </cell>
          <cell r="G266">
            <v>4</v>
          </cell>
          <cell r="H266">
            <v>44118</v>
          </cell>
          <cell r="I266">
            <v>11.2056</v>
          </cell>
          <cell r="J266">
            <v>0.98360000000000003</v>
          </cell>
          <cell r="K266">
            <v>5.7098000000000004</v>
          </cell>
          <cell r="L266">
            <v>10.738200000000001</v>
          </cell>
          <cell r="M266">
            <v>6.1452999999999998</v>
          </cell>
          <cell r="N266">
            <v>0</v>
          </cell>
          <cell r="O266">
            <v>0</v>
          </cell>
          <cell r="P266">
            <v>0</v>
          </cell>
          <cell r="Q266">
            <v>8</v>
          </cell>
          <cell r="R266">
            <v>24.87</v>
          </cell>
          <cell r="S266">
            <v>-1116</v>
          </cell>
          <cell r="T266">
            <v>104.52</v>
          </cell>
          <cell r="U266">
            <v>-2679.17</v>
          </cell>
          <cell r="V266">
            <v>-2.563308457711443E-2</v>
          </cell>
          <cell r="W266">
            <v>2.3998137832742603E-3</v>
          </cell>
          <cell r="X266">
            <v>6.3312282992870959E-4</v>
          </cell>
          <cell r="Y266">
            <v>0.26382164913849643</v>
          </cell>
          <cell r="Z266">
            <v>6.9784819954715554E-4</v>
          </cell>
          <cell r="AA266">
            <v>2057264800</v>
          </cell>
          <cell r="AB266">
            <v>2057264800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H266">
            <v>34.782499999999999</v>
          </cell>
          <cell r="AI266">
            <v>0</v>
          </cell>
          <cell r="AJ266">
            <v>0</v>
          </cell>
          <cell r="AK266">
            <v>0</v>
          </cell>
          <cell r="AL266">
            <v>31784519920512</v>
          </cell>
          <cell r="AM266">
            <v>76276929000</v>
          </cell>
          <cell r="AN266">
            <v>20123505200</v>
          </cell>
          <cell r="AO266">
            <v>22180770000</v>
          </cell>
          <cell r="AP266">
            <v>18099996000</v>
          </cell>
          <cell r="AQ266">
            <v>0.34457905596405253</v>
          </cell>
          <cell r="AR266">
            <v>0</v>
          </cell>
          <cell r="AS266">
            <v>0</v>
          </cell>
          <cell r="AT266">
            <v>1012829500</v>
          </cell>
          <cell r="AU266">
            <v>0.43105217417950109</v>
          </cell>
          <cell r="AV266">
            <v>960750000</v>
          </cell>
          <cell r="AW266">
            <v>5.2082506626878938E-2</v>
          </cell>
          <cell r="AX266">
            <v>12703700</v>
          </cell>
          <cell r="AY266">
            <v>0.3118467241083045</v>
          </cell>
          <cell r="AZ266">
            <v>37226000</v>
          </cell>
          <cell r="BA266">
            <v>0.39991835331528514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52527847200</v>
          </cell>
          <cell r="BM266">
            <v>2818900000</v>
          </cell>
          <cell r="BN266">
            <v>2349668000</v>
          </cell>
          <cell r="BO266">
            <v>18446692800</v>
          </cell>
          <cell r="BP266">
            <v>40737000</v>
          </cell>
          <cell r="BQ266">
            <v>93084000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168951</v>
          </cell>
          <cell r="BY266">
            <v>184</v>
          </cell>
          <cell r="BZ266">
            <v>2856000</v>
          </cell>
          <cell r="CA266">
            <v>496800</v>
          </cell>
        </row>
        <row r="267">
          <cell r="A267" t="str">
            <v>2020_Q4_M10_W42_D5</v>
          </cell>
          <cell r="B267">
            <v>2020</v>
          </cell>
          <cell r="C267">
            <v>4</v>
          </cell>
          <cell r="D267">
            <v>10</v>
          </cell>
          <cell r="E267">
            <v>42</v>
          </cell>
          <cell r="F267">
            <v>42</v>
          </cell>
          <cell r="G267">
            <v>5</v>
          </cell>
          <cell r="H267">
            <v>44119</v>
          </cell>
          <cell r="I267">
            <v>13.2041</v>
          </cell>
          <cell r="J267">
            <v>0.98360000000000003</v>
          </cell>
          <cell r="K267">
            <v>5.7098000000000004</v>
          </cell>
          <cell r="L267">
            <v>10.737299999999999</v>
          </cell>
          <cell r="M267">
            <v>5.6651999999999996</v>
          </cell>
          <cell r="N267">
            <v>0</v>
          </cell>
          <cell r="O267">
            <v>0</v>
          </cell>
          <cell r="P267">
            <v>0</v>
          </cell>
          <cell r="Q267">
            <v>4</v>
          </cell>
          <cell r="R267">
            <v>22.849</v>
          </cell>
          <cell r="S267">
            <v>-236</v>
          </cell>
          <cell r="T267">
            <v>99.1</v>
          </cell>
          <cell r="U267">
            <v>-2570</v>
          </cell>
          <cell r="V267">
            <v>-2.593340060544904E-2</v>
          </cell>
          <cell r="W267">
            <v>2.6278907379757577E-3</v>
          </cell>
          <cell r="X267">
            <v>1.3508074237565282E-3</v>
          </cell>
          <cell r="Y267">
            <v>0.51402724026381852</v>
          </cell>
          <cell r="Z267">
            <v>1.543675612329956E-3</v>
          </cell>
          <cell r="AA267">
            <v>4377353700</v>
          </cell>
          <cell r="AB267">
            <v>4377353700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H267">
            <v>36.299999999999997</v>
          </cell>
          <cell r="AI267">
            <v>0</v>
          </cell>
          <cell r="AJ267">
            <v>0</v>
          </cell>
          <cell r="AK267">
            <v>0</v>
          </cell>
          <cell r="AL267">
            <v>22696089657800</v>
          </cell>
          <cell r="AM267">
            <v>59642843800</v>
          </cell>
          <cell r="AN267">
            <v>30658046400</v>
          </cell>
          <cell r="AO267">
            <v>35035400100</v>
          </cell>
          <cell r="AP267">
            <v>30125261300</v>
          </cell>
          <cell r="AQ267">
            <v>0.74027560286760397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1298100</v>
          </cell>
          <cell r="AY267">
            <v>4.9481211548284304E-2</v>
          </cell>
          <cell r="AZ267">
            <v>531487000</v>
          </cell>
          <cell r="BA267">
            <v>0.5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40694656400</v>
          </cell>
          <cell r="BM267">
            <v>2563791000</v>
          </cell>
          <cell r="BN267">
            <v>62214000</v>
          </cell>
          <cell r="BO267">
            <v>15232974200</v>
          </cell>
          <cell r="BP267">
            <v>26234200</v>
          </cell>
          <cell r="BQ267">
            <v>1062974000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231624</v>
          </cell>
          <cell r="BY267">
            <v>186</v>
          </cell>
          <cell r="BZ267">
            <v>2815200</v>
          </cell>
          <cell r="CA267">
            <v>502200</v>
          </cell>
        </row>
        <row r="268">
          <cell r="A268" t="str">
            <v>2020_Q4_M10_W42_D6</v>
          </cell>
          <cell r="B268">
            <v>2020</v>
          </cell>
          <cell r="C268">
            <v>4</v>
          </cell>
          <cell r="D268">
            <v>10</v>
          </cell>
          <cell r="E268">
            <v>42</v>
          </cell>
          <cell r="F268">
            <v>43</v>
          </cell>
          <cell r="G268">
            <v>6</v>
          </cell>
          <cell r="H268">
            <v>44120</v>
          </cell>
          <cell r="I268">
            <v>12.159000000000001</v>
          </cell>
          <cell r="J268">
            <v>2.8999999999999998E-3</v>
          </cell>
          <cell r="K268">
            <v>1.1352</v>
          </cell>
          <cell r="L268">
            <v>10.737299999999999</v>
          </cell>
          <cell r="M268">
            <v>4.3151999999999999</v>
          </cell>
          <cell r="N268">
            <v>0</v>
          </cell>
          <cell r="O268">
            <v>0</v>
          </cell>
          <cell r="P268">
            <v>0</v>
          </cell>
          <cell r="Q268">
            <v>1</v>
          </cell>
          <cell r="R268">
            <v>23.478000000000002</v>
          </cell>
          <cell r="S268">
            <v>-818</v>
          </cell>
          <cell r="T268">
            <v>87.58</v>
          </cell>
          <cell r="U268">
            <v>-2285.1</v>
          </cell>
          <cell r="V268">
            <v>-2.6091573418588719E-2</v>
          </cell>
          <cell r="W268">
            <v>5.5381754283318867E-3</v>
          </cell>
          <cell r="X268">
            <v>1.6501816286816362E-3</v>
          </cell>
          <cell r="Y268">
            <v>0.29796485323302141</v>
          </cell>
          <cell r="Z268">
            <v>5.6466775328324779E-3</v>
          </cell>
          <cell r="AA268">
            <v>83796517700</v>
          </cell>
          <cell r="AB268">
            <v>83796517700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H268">
            <v>28.349599999999999</v>
          </cell>
          <cell r="AI268">
            <v>0</v>
          </cell>
          <cell r="AJ268">
            <v>0</v>
          </cell>
          <cell r="AK268">
            <v>0</v>
          </cell>
          <cell r="AL268">
            <v>20967497455200</v>
          </cell>
          <cell r="AM268">
            <v>116121679200</v>
          </cell>
          <cell r="AN268">
            <v>34600179100</v>
          </cell>
          <cell r="AO268">
            <v>118396696800</v>
          </cell>
          <cell r="AP268">
            <v>25735320600</v>
          </cell>
          <cell r="AQ268">
            <v>0.33454411532207518</v>
          </cell>
          <cell r="AR268">
            <v>0</v>
          </cell>
          <cell r="AS268">
            <v>0</v>
          </cell>
          <cell r="AT268">
            <v>1061046600</v>
          </cell>
          <cell r="AU268">
            <v>0.49638450528731543</v>
          </cell>
          <cell r="AV268">
            <v>6304144500</v>
          </cell>
          <cell r="AW268">
            <v>0.19162284316624345</v>
          </cell>
          <cell r="AX268">
            <v>0</v>
          </cell>
          <cell r="AY268">
            <v>0</v>
          </cell>
          <cell r="AZ268">
            <v>1499667400</v>
          </cell>
          <cell r="BA268">
            <v>0.48920221737347924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76926538000</v>
          </cell>
          <cell r="BM268">
            <v>1055655800</v>
          </cell>
          <cell r="BN268">
            <v>2137549800</v>
          </cell>
          <cell r="BO268">
            <v>32898710800</v>
          </cell>
          <cell r="BP268">
            <v>37688000</v>
          </cell>
          <cell r="BQ268">
            <v>3065536800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335187</v>
          </cell>
          <cell r="BY268">
            <v>582</v>
          </cell>
          <cell r="BZ268">
            <v>6288300</v>
          </cell>
          <cell r="CA268">
            <v>1571400</v>
          </cell>
        </row>
        <row r="269">
          <cell r="A269" t="str">
            <v>2020_Q4_M10_W43_D2</v>
          </cell>
          <cell r="B269">
            <v>2020</v>
          </cell>
          <cell r="C269">
            <v>4</v>
          </cell>
          <cell r="D269">
            <v>10</v>
          </cell>
          <cell r="E269">
            <v>43</v>
          </cell>
          <cell r="F269">
            <v>43</v>
          </cell>
          <cell r="G269">
            <v>2</v>
          </cell>
          <cell r="H269">
            <v>44123</v>
          </cell>
          <cell r="I269">
            <v>9.9494000000000007</v>
          </cell>
          <cell r="J269">
            <v>2.8999999999999998E-3</v>
          </cell>
          <cell r="K269">
            <v>0.50419999999999998</v>
          </cell>
          <cell r="L269">
            <v>10.7277</v>
          </cell>
          <cell r="M269">
            <v>7.3146000000000004</v>
          </cell>
          <cell r="N269">
            <v>0</v>
          </cell>
          <cell r="O269">
            <v>0</v>
          </cell>
          <cell r="P269">
            <v>0</v>
          </cell>
          <cell r="Q269">
            <v>3</v>
          </cell>
          <cell r="R269">
            <v>23.48</v>
          </cell>
          <cell r="S269">
            <v>-861</v>
          </cell>
          <cell r="T269">
            <v>91.969999999999985</v>
          </cell>
          <cell r="U269">
            <v>-2287.91</v>
          </cell>
          <cell r="V269">
            <v>-2.4876698923562035E-2</v>
          </cell>
          <cell r="W269">
            <v>3.2480406926718121E-3</v>
          </cell>
          <cell r="X269">
            <v>4.5100448582085628E-4</v>
          </cell>
          <cell r="Y269">
            <v>0.13885432126463404</v>
          </cell>
          <cell r="Z269">
            <v>6.4843521461791041E-4</v>
          </cell>
          <cell r="AA269">
            <v>3577602800</v>
          </cell>
          <cell r="AB269">
            <v>2675876300</v>
          </cell>
          <cell r="AC269">
            <v>901726500</v>
          </cell>
          <cell r="AD269">
            <v>0</v>
          </cell>
          <cell r="AE269">
            <v>0</v>
          </cell>
          <cell r="AF269">
            <v>0</v>
          </cell>
          <cell r="AH269">
            <v>28.498800000000003</v>
          </cell>
          <cell r="AI269">
            <v>0</v>
          </cell>
          <cell r="AJ269">
            <v>0</v>
          </cell>
          <cell r="AK269">
            <v>0</v>
          </cell>
          <cell r="AL269">
            <v>18120800251300</v>
          </cell>
          <cell r="AM269">
            <v>58857096600</v>
          </cell>
          <cell r="AN269">
            <v>8172562200</v>
          </cell>
          <cell r="AO269">
            <v>11750165000</v>
          </cell>
          <cell r="AP269">
            <v>3925177800</v>
          </cell>
          <cell r="AQ269">
            <v>0.12874120407778034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889710000</v>
          </cell>
          <cell r="AW269">
            <v>4.4737484327851469E-2</v>
          </cell>
          <cell r="AX269">
            <v>12120200</v>
          </cell>
          <cell r="AY269">
            <v>0.47659156148008336</v>
          </cell>
          <cell r="AZ269">
            <v>3345554200</v>
          </cell>
          <cell r="BA269">
            <v>0.49460022978173396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30488900800</v>
          </cell>
          <cell r="BM269">
            <v>1599250000</v>
          </cell>
          <cell r="BN269">
            <v>92006800</v>
          </cell>
          <cell r="BO269">
            <v>19887349800</v>
          </cell>
          <cell r="BP269">
            <v>25431000</v>
          </cell>
          <cell r="BQ269">
            <v>6764158200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91260</v>
          </cell>
          <cell r="BY269">
            <v>143</v>
          </cell>
          <cell r="BZ269">
            <v>2205750</v>
          </cell>
          <cell r="CA269">
            <v>386100</v>
          </cell>
          <cell r="CB269">
            <v>700000</v>
          </cell>
        </row>
        <row r="270">
          <cell r="A270" t="str">
            <v>2020_Q4_M10_W43_D3</v>
          </cell>
          <cell r="B270">
            <v>2020</v>
          </cell>
          <cell r="C270">
            <v>4</v>
          </cell>
          <cell r="D270">
            <v>10</v>
          </cell>
          <cell r="E270">
            <v>43</v>
          </cell>
          <cell r="F270">
            <v>43</v>
          </cell>
          <cell r="G270">
            <v>3</v>
          </cell>
          <cell r="H270">
            <v>44124</v>
          </cell>
          <cell r="I270">
            <v>10.8954</v>
          </cell>
          <cell r="J270">
            <v>2.8999999999999998E-3</v>
          </cell>
          <cell r="K270">
            <v>4.6741999999999999</v>
          </cell>
          <cell r="L270">
            <v>10.7036</v>
          </cell>
          <cell r="M270">
            <v>10.3146</v>
          </cell>
          <cell r="N270">
            <v>0</v>
          </cell>
          <cell r="O270">
            <v>0</v>
          </cell>
          <cell r="P270">
            <v>0</v>
          </cell>
          <cell r="Q270">
            <v>26</v>
          </cell>
          <cell r="R270">
            <v>26.04</v>
          </cell>
          <cell r="S270">
            <v>-1278</v>
          </cell>
          <cell r="T270">
            <v>135.85000000000002</v>
          </cell>
          <cell r="U270">
            <v>-3171.05</v>
          </cell>
          <cell r="V270">
            <v>-2.3342289289657706E-2</v>
          </cell>
          <cell r="W270">
            <v>6.1544424712356455E-3</v>
          </cell>
          <cell r="X270">
            <v>9.0818217011497799E-4</v>
          </cell>
          <cell r="Y270">
            <v>0.14756530333325865</v>
          </cell>
          <cell r="Z270">
            <v>1.9449485698243309E-3</v>
          </cell>
          <cell r="AA270">
            <v>21654714000</v>
          </cell>
          <cell r="AB270">
            <v>20236864000</v>
          </cell>
          <cell r="AC270">
            <v>1417850000</v>
          </cell>
          <cell r="AD270">
            <v>0</v>
          </cell>
          <cell r="AE270">
            <v>0</v>
          </cell>
          <cell r="AF270">
            <v>0</v>
          </cell>
          <cell r="AH270">
            <v>36.590699999999998</v>
          </cell>
          <cell r="AI270">
            <v>0</v>
          </cell>
          <cell r="AJ270">
            <v>0</v>
          </cell>
          <cell r="AK270">
            <v>0</v>
          </cell>
          <cell r="AL270">
            <v>20886782216390</v>
          </cell>
          <cell r="AM270">
            <v>128546499560</v>
          </cell>
          <cell r="AN270">
            <v>18969003200</v>
          </cell>
          <cell r="AO270">
            <v>40623717200</v>
          </cell>
          <cell r="AP270">
            <v>2557986300</v>
          </cell>
          <cell r="AQ270">
            <v>0.10845077743470649</v>
          </cell>
          <cell r="AR270">
            <v>1573434000</v>
          </cell>
          <cell r="AS270">
            <v>0.29065916912510414</v>
          </cell>
          <cell r="AT270">
            <v>0</v>
          </cell>
          <cell r="AU270">
            <v>0</v>
          </cell>
          <cell r="AV270">
            <v>5866408500</v>
          </cell>
          <cell r="AW270">
            <v>7.2531005184350086E-2</v>
          </cell>
          <cell r="AX270">
            <v>28174400</v>
          </cell>
          <cell r="AY270">
            <v>0.33955369582089984</v>
          </cell>
          <cell r="AZ270">
            <v>8943000000</v>
          </cell>
          <cell r="BA270">
            <v>0.49968685619849279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23586611000</v>
          </cell>
          <cell r="BM270">
            <v>5413330000</v>
          </cell>
          <cell r="BN270">
            <v>684985200</v>
          </cell>
          <cell r="BO270">
            <v>80881389760</v>
          </cell>
          <cell r="BP270">
            <v>82974800</v>
          </cell>
          <cell r="BQ270">
            <v>17897208800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1293</v>
          </cell>
          <cell r="BY270">
            <v>417</v>
          </cell>
          <cell r="BZ270">
            <v>3269100</v>
          </cell>
          <cell r="CA270">
            <v>1125900</v>
          </cell>
          <cell r="CB270">
            <v>400000</v>
          </cell>
        </row>
        <row r="271">
          <cell r="A271" t="str">
            <v>2020_Q4_M10_W43_D4</v>
          </cell>
          <cell r="B271">
            <v>2020</v>
          </cell>
          <cell r="C271">
            <v>4</v>
          </cell>
          <cell r="D271">
            <v>10</v>
          </cell>
          <cell r="E271">
            <v>43</v>
          </cell>
          <cell r="F271">
            <v>43</v>
          </cell>
          <cell r="G271">
            <v>4</v>
          </cell>
          <cell r="H271">
            <v>44125</v>
          </cell>
          <cell r="I271">
            <v>7.9082999999999997</v>
          </cell>
          <cell r="J271">
            <v>2.64E-2</v>
          </cell>
          <cell r="K271">
            <v>4.6741999999999999</v>
          </cell>
          <cell r="L271">
            <v>10.702400000000001</v>
          </cell>
          <cell r="M271">
            <v>10.229200000000001</v>
          </cell>
          <cell r="N271">
            <v>0</v>
          </cell>
          <cell r="O271">
            <v>0</v>
          </cell>
          <cell r="P271">
            <v>0</v>
          </cell>
          <cell r="Q271">
            <v>26</v>
          </cell>
          <cell r="R271">
            <v>26.05</v>
          </cell>
          <cell r="S271">
            <v>-1279</v>
          </cell>
          <cell r="T271">
            <v>135.30000000000001</v>
          </cell>
          <cell r="U271">
            <v>-2938.65</v>
          </cell>
          <cell r="V271">
            <v>-2.1719512195121953E-2</v>
          </cell>
          <cell r="W271">
            <v>1.816134334028894E-3</v>
          </cell>
          <cell r="X271">
            <v>4.779134734177951E-4</v>
          </cell>
          <cell r="Y271">
            <v>0.26314874646832798</v>
          </cell>
          <cell r="Z271">
            <v>4.6403893105622582E-3</v>
          </cell>
          <cell r="AA271">
            <v>80174500000</v>
          </cell>
          <cell r="AB271">
            <v>80174500000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H271">
            <v>33.540500000000002</v>
          </cell>
          <cell r="AI271">
            <v>0</v>
          </cell>
          <cell r="AJ271">
            <v>0</v>
          </cell>
          <cell r="AK271">
            <v>0</v>
          </cell>
          <cell r="AL271">
            <v>19261252950600</v>
          </cell>
          <cell r="AM271">
            <v>34981022800</v>
          </cell>
          <cell r="AN271">
            <v>9205212300</v>
          </cell>
          <cell r="AO271">
            <v>89379712300</v>
          </cell>
          <cell r="AP271">
            <v>4765049800</v>
          </cell>
          <cell r="AQ271">
            <v>0.34585088517304485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25591500</v>
          </cell>
          <cell r="AW271">
            <v>2.713123675481678E-3</v>
          </cell>
          <cell r="AX271">
            <v>1410200</v>
          </cell>
          <cell r="AY271">
            <v>0.5</v>
          </cell>
          <cell r="AZ271">
            <v>4413160800</v>
          </cell>
          <cell r="BA271">
            <v>0.48686808083396965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13777758000</v>
          </cell>
          <cell r="BM271">
            <v>2324824000</v>
          </cell>
          <cell r="BN271">
            <v>378747600</v>
          </cell>
          <cell r="BO271">
            <v>9432485600</v>
          </cell>
          <cell r="BP271">
            <v>2820400</v>
          </cell>
          <cell r="BQ271">
            <v>9064387200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391578</v>
          </cell>
          <cell r="BY271">
            <v>53</v>
          </cell>
          <cell r="BZ271">
            <v>3271650</v>
          </cell>
          <cell r="CA271">
            <v>143100</v>
          </cell>
        </row>
        <row r="272">
          <cell r="A272" t="str">
            <v>2020_Q4_M10_W43_D5</v>
          </cell>
          <cell r="B272">
            <v>2020</v>
          </cell>
          <cell r="C272">
            <v>4</v>
          </cell>
          <cell r="D272">
            <v>10</v>
          </cell>
          <cell r="E272">
            <v>43</v>
          </cell>
          <cell r="F272">
            <v>43</v>
          </cell>
          <cell r="G272">
            <v>5</v>
          </cell>
          <cell r="H272">
            <v>44126</v>
          </cell>
          <cell r="I272">
            <v>9.9817</v>
          </cell>
          <cell r="J272">
            <v>2.64E-2</v>
          </cell>
          <cell r="K272">
            <v>5.2141999999999999</v>
          </cell>
          <cell r="L272">
            <v>13.1981</v>
          </cell>
          <cell r="M272">
            <v>15.539199999999999</v>
          </cell>
          <cell r="N272">
            <v>0</v>
          </cell>
          <cell r="O272">
            <v>0</v>
          </cell>
          <cell r="P272">
            <v>0</v>
          </cell>
          <cell r="Q272">
            <v>28</v>
          </cell>
          <cell r="R272">
            <v>27.29</v>
          </cell>
          <cell r="S272">
            <v>-1414</v>
          </cell>
          <cell r="T272">
            <v>150.54</v>
          </cell>
          <cell r="U272">
            <v>-3390.94</v>
          </cell>
          <cell r="V272">
            <v>-2.2525176032948055E-2</v>
          </cell>
          <cell r="W272">
            <v>2.8665118701681766E-3</v>
          </cell>
          <cell r="X272">
            <v>8.1466810152033115E-4</v>
          </cell>
          <cell r="Y272">
            <v>0.28420189359708986</v>
          </cell>
          <cell r="Z272">
            <v>8.6890946162218098E-4</v>
          </cell>
          <cell r="AA272">
            <v>904319500</v>
          </cell>
          <cell r="AB272">
            <v>0</v>
          </cell>
          <cell r="AC272">
            <v>0</v>
          </cell>
          <cell r="AD272">
            <v>904319500</v>
          </cell>
          <cell r="AE272">
            <v>0</v>
          </cell>
          <cell r="AF272">
            <v>0</v>
          </cell>
          <cell r="AH272">
            <v>43.959600000000002</v>
          </cell>
          <cell r="AI272">
            <v>0</v>
          </cell>
          <cell r="AJ272">
            <v>0</v>
          </cell>
          <cell r="AK272">
            <v>0</v>
          </cell>
          <cell r="AL272">
            <v>16672139089100</v>
          </cell>
          <cell r="AM272">
            <v>47790884600</v>
          </cell>
          <cell r="AN272">
            <v>13582259900</v>
          </cell>
          <cell r="AO272">
            <v>14486579400</v>
          </cell>
          <cell r="AP272">
            <v>6178154800</v>
          </cell>
          <cell r="AQ272">
            <v>0.34108376811866881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760200000</v>
          </cell>
          <cell r="AW272">
            <v>5.5547495168931607E-2</v>
          </cell>
          <cell r="AX272">
            <v>2924635100</v>
          </cell>
          <cell r="AY272">
            <v>0.42535907548530583</v>
          </cell>
          <cell r="AZ272">
            <v>3719270000</v>
          </cell>
          <cell r="BA272">
            <v>0.4995493502810866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18113306400</v>
          </cell>
          <cell r="BM272">
            <v>1667978000</v>
          </cell>
          <cell r="BN272">
            <v>3079000</v>
          </cell>
          <cell r="BO272">
            <v>13685585600</v>
          </cell>
          <cell r="BP272">
            <v>6875685200</v>
          </cell>
          <cell r="BQ272">
            <v>7445250400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132</v>
          </cell>
          <cell r="BY272">
            <v>171</v>
          </cell>
          <cell r="BZ272">
            <v>3605700</v>
          </cell>
          <cell r="CA272">
            <v>461700</v>
          </cell>
        </row>
        <row r="273">
          <cell r="A273" t="str">
            <v>2020_Q4_M10_W43_D6</v>
          </cell>
          <cell r="B273">
            <v>2020</v>
          </cell>
          <cell r="C273">
            <v>4</v>
          </cell>
          <cell r="D273">
            <v>10</v>
          </cell>
          <cell r="E273">
            <v>43</v>
          </cell>
          <cell r="F273">
            <v>44</v>
          </cell>
          <cell r="G273">
            <v>6</v>
          </cell>
          <cell r="H273">
            <v>44127</v>
          </cell>
          <cell r="I273">
            <v>17.504100000000001</v>
          </cell>
          <cell r="J273">
            <v>2.64E-2</v>
          </cell>
          <cell r="K273">
            <v>8.2163000000000004</v>
          </cell>
          <cell r="L273">
            <v>13.196999999999999</v>
          </cell>
          <cell r="M273">
            <v>17.5489</v>
          </cell>
          <cell r="N273">
            <v>0</v>
          </cell>
          <cell r="O273">
            <v>0</v>
          </cell>
          <cell r="P273">
            <v>0</v>
          </cell>
          <cell r="Q273">
            <v>35</v>
          </cell>
          <cell r="R273">
            <v>20.059999999999999</v>
          </cell>
          <cell r="S273">
            <v>-1661</v>
          </cell>
          <cell r="T273">
            <v>180.67</v>
          </cell>
          <cell r="U273">
            <v>-2992.76</v>
          </cell>
          <cell r="V273">
            <v>-1.6564786627552997E-2</v>
          </cell>
          <cell r="W273">
            <v>2.5442740956790827E-3</v>
          </cell>
          <cell r="X273">
            <v>1.1909388047435883E-3</v>
          </cell>
          <cell r="Y273">
            <v>0.46808589010364438</v>
          </cell>
          <cell r="Z273">
            <v>1.4116782960976069E-3</v>
          </cell>
          <cell r="AA273">
            <v>4707890200</v>
          </cell>
          <cell r="AB273">
            <v>4707890200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H273">
            <v>56.492699999999999</v>
          </cell>
          <cell r="AI273">
            <v>0</v>
          </cell>
          <cell r="AJ273">
            <v>0</v>
          </cell>
          <cell r="AK273">
            <v>0</v>
          </cell>
          <cell r="AL273">
            <v>21327811218200</v>
          </cell>
          <cell r="AM273">
            <v>54263797600</v>
          </cell>
          <cell r="AN273">
            <v>25400118000</v>
          </cell>
          <cell r="AO273">
            <v>30108008200</v>
          </cell>
          <cell r="AP273">
            <v>18339829300</v>
          </cell>
          <cell r="AQ273">
            <v>0.54503549236402926</v>
          </cell>
          <cell r="AR273">
            <v>465330600</v>
          </cell>
          <cell r="AS273">
            <v>0.16398951043627857</v>
          </cell>
          <cell r="AT273">
            <v>0</v>
          </cell>
          <cell r="AU273">
            <v>0</v>
          </cell>
          <cell r="AV273">
            <v>4297429300</v>
          </cell>
          <cell r="AW273">
            <v>0.43812758795187728</v>
          </cell>
          <cell r="AX273">
            <v>1551400</v>
          </cell>
          <cell r="AY273">
            <v>0.26880826142703679</v>
          </cell>
          <cell r="AZ273">
            <v>2295977400</v>
          </cell>
          <cell r="BA273">
            <v>0.28864888163046587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33648871600</v>
          </cell>
          <cell r="BM273">
            <v>2837563200</v>
          </cell>
          <cell r="BN273">
            <v>8743800</v>
          </cell>
          <cell r="BO273">
            <v>9808625200</v>
          </cell>
          <cell r="BP273">
            <v>5771400</v>
          </cell>
          <cell r="BQ273">
            <v>7954222400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99</v>
          </cell>
          <cell r="BY273">
            <v>259</v>
          </cell>
          <cell r="BZ273">
            <v>12706650</v>
          </cell>
          <cell r="CA273">
            <v>699300</v>
          </cell>
          <cell r="CB273" t="e">
            <v>#REF!</v>
          </cell>
        </row>
        <row r="274">
          <cell r="A274" t="str">
            <v>2020_Q4_M10_W44_D2</v>
          </cell>
          <cell r="B274">
            <v>2020</v>
          </cell>
          <cell r="C274">
            <v>4</v>
          </cell>
          <cell r="D274">
            <v>10</v>
          </cell>
          <cell r="E274">
            <v>44</v>
          </cell>
          <cell r="F274">
            <v>44</v>
          </cell>
          <cell r="G274">
            <v>2</v>
          </cell>
          <cell r="H274">
            <v>44130</v>
          </cell>
          <cell r="I274">
            <v>21.894600000000001</v>
          </cell>
          <cell r="J274">
            <v>1.0431999999999999</v>
          </cell>
          <cell r="K274">
            <v>10.103999999999999</v>
          </cell>
          <cell r="L274">
            <v>11.2149</v>
          </cell>
          <cell r="M274">
            <v>17.551600000000001</v>
          </cell>
          <cell r="N274">
            <v>0</v>
          </cell>
          <cell r="O274">
            <v>0</v>
          </cell>
          <cell r="P274">
            <v>0</v>
          </cell>
          <cell r="Q274">
            <v>28</v>
          </cell>
          <cell r="R274">
            <v>19.93</v>
          </cell>
          <cell r="S274">
            <v>-1772</v>
          </cell>
          <cell r="T274">
            <v>190.97</v>
          </cell>
          <cell r="U274">
            <v>-2524.15</v>
          </cell>
          <cell r="V274">
            <v>-1.3217521076608892E-2</v>
          </cell>
          <cell r="W274">
            <v>4.9521636190031819E-3</v>
          </cell>
          <cell r="X274">
            <v>1.2798880055591151E-3</v>
          </cell>
          <cell r="Y274">
            <v>0.25845026619228362</v>
          </cell>
          <cell r="Z274">
            <v>1.786804316976473E-3</v>
          </cell>
          <cell r="AA274">
            <v>9891901000</v>
          </cell>
          <cell r="AB274">
            <v>8995193000</v>
          </cell>
          <cell r="AC274">
            <v>0</v>
          </cell>
          <cell r="AD274">
            <v>896708000</v>
          </cell>
          <cell r="AE274">
            <v>0</v>
          </cell>
          <cell r="AF274">
            <v>0</v>
          </cell>
          <cell r="AH274">
            <v>61.808299999999996</v>
          </cell>
          <cell r="AI274">
            <v>0</v>
          </cell>
          <cell r="AJ274">
            <v>0</v>
          </cell>
          <cell r="AK274">
            <v>0</v>
          </cell>
          <cell r="AL274">
            <v>19513873941720</v>
          </cell>
          <cell r="AM274">
            <v>96635896600</v>
          </cell>
          <cell r="AN274">
            <v>24975573200</v>
          </cell>
          <cell r="AO274">
            <v>34867474200</v>
          </cell>
          <cell r="AP274">
            <v>21090687300</v>
          </cell>
          <cell r="AQ274">
            <v>0.33213843247554531</v>
          </cell>
          <cell r="AR274">
            <v>0</v>
          </cell>
          <cell r="AS274">
            <v>0</v>
          </cell>
          <cell r="AT274">
            <v>1142203200</v>
          </cell>
          <cell r="AU274">
            <v>0.44680682273906286</v>
          </cell>
          <cell r="AV274">
            <v>2712625200</v>
          </cell>
          <cell r="AW274">
            <v>9.7287116259132736E-2</v>
          </cell>
          <cell r="AX274">
            <v>26921400</v>
          </cell>
          <cell r="AY274">
            <v>0.5</v>
          </cell>
          <cell r="AZ274">
            <v>3136100</v>
          </cell>
          <cell r="BA274">
            <v>8.4900348145300578E-2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63499689400</v>
          </cell>
          <cell r="BM274">
            <v>2606380000</v>
          </cell>
          <cell r="BN274">
            <v>2556369200</v>
          </cell>
          <cell r="BO274">
            <v>27882676600</v>
          </cell>
          <cell r="BP274">
            <v>53842800</v>
          </cell>
          <cell r="BQ274">
            <v>36938600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61164</v>
          </cell>
          <cell r="BY274">
            <v>391</v>
          </cell>
          <cell r="BZ274">
            <v>4518600</v>
          </cell>
          <cell r="CA274">
            <v>1055700</v>
          </cell>
          <cell r="CB274">
            <v>100000</v>
          </cell>
        </row>
        <row r="275">
          <cell r="A275" t="str">
            <v>2020_Q4_M10_W44_D3</v>
          </cell>
          <cell r="B275">
            <v>2020</v>
          </cell>
          <cell r="C275">
            <v>4</v>
          </cell>
          <cell r="D275">
            <v>10</v>
          </cell>
          <cell r="E275">
            <v>44</v>
          </cell>
          <cell r="F275">
            <v>44</v>
          </cell>
          <cell r="G275">
            <v>3</v>
          </cell>
          <cell r="H275">
            <v>44131</v>
          </cell>
          <cell r="I275">
            <v>22.3644</v>
          </cell>
          <cell r="J275">
            <v>2.4239999999999999</v>
          </cell>
          <cell r="K275">
            <v>12.5647</v>
          </cell>
          <cell r="L275">
            <v>11.212899999999999</v>
          </cell>
          <cell r="M275">
            <v>17.5349</v>
          </cell>
          <cell r="N275">
            <v>0</v>
          </cell>
          <cell r="O275">
            <v>0</v>
          </cell>
          <cell r="P275">
            <v>0</v>
          </cell>
          <cell r="Q275">
            <v>37</v>
          </cell>
          <cell r="R275">
            <v>19.79</v>
          </cell>
          <cell r="S275">
            <v>-1946</v>
          </cell>
          <cell r="T275">
            <v>207.01</v>
          </cell>
          <cell r="U275">
            <v>-3333.49</v>
          </cell>
          <cell r="V275">
            <v>-1.6103038500555528E-2</v>
          </cell>
          <cell r="W275">
            <v>4.0732068954462677E-3</v>
          </cell>
          <cell r="X275">
            <v>1.7073427918531611E-3</v>
          </cell>
          <cell r="Y275">
            <v>0.41916426925475425</v>
          </cell>
          <cell r="Z275">
            <v>2.8147271630818448E-3</v>
          </cell>
          <cell r="AA275">
            <v>21707470500</v>
          </cell>
          <cell r="AB275">
            <v>21030906500</v>
          </cell>
          <cell r="AC275">
            <v>0</v>
          </cell>
          <cell r="AD275">
            <v>676564000</v>
          </cell>
          <cell r="AE275">
            <v>0</v>
          </cell>
          <cell r="AF275">
            <v>0</v>
          </cell>
          <cell r="AH275">
            <v>66.100899999999996</v>
          </cell>
          <cell r="AI275">
            <v>0</v>
          </cell>
          <cell r="AJ275">
            <v>0</v>
          </cell>
          <cell r="AK275">
            <v>0</v>
          </cell>
          <cell r="AL275">
            <v>19602471430868</v>
          </cell>
          <cell r="AM275">
            <v>79844921800</v>
          </cell>
          <cell r="AN275">
            <v>33468138300</v>
          </cell>
          <cell r="AO275">
            <v>55175608800</v>
          </cell>
          <cell r="AP275">
            <v>29549500500</v>
          </cell>
          <cell r="AQ275">
            <v>0.49868249065329173</v>
          </cell>
          <cell r="AR275">
            <v>0</v>
          </cell>
          <cell r="AS275">
            <v>0</v>
          </cell>
          <cell r="AT275">
            <v>415072000</v>
          </cell>
          <cell r="AU275">
            <v>0.46797740748958677</v>
          </cell>
          <cell r="AV275">
            <v>3482126100</v>
          </cell>
          <cell r="AW275">
            <v>0.19380429009053884</v>
          </cell>
          <cell r="AX275">
            <v>2364400</v>
          </cell>
          <cell r="AY275">
            <v>0.5</v>
          </cell>
          <cell r="AZ275">
            <v>19075300</v>
          </cell>
          <cell r="BA275">
            <v>0.32925006386401451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59255139400</v>
          </cell>
          <cell r="BM275">
            <v>1672940000</v>
          </cell>
          <cell r="BN275">
            <v>886948800</v>
          </cell>
          <cell r="BO275">
            <v>17967229200</v>
          </cell>
          <cell r="BP275">
            <v>4728800</v>
          </cell>
          <cell r="BQ275">
            <v>57935600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198009</v>
          </cell>
          <cell r="BY275">
            <v>350</v>
          </cell>
          <cell r="BZ275">
            <v>4962300</v>
          </cell>
          <cell r="CA275">
            <v>945000</v>
          </cell>
          <cell r="CB275">
            <v>100000</v>
          </cell>
        </row>
        <row r="276">
          <cell r="A276" t="str">
            <v>2020_Q4_M10_W44_D4</v>
          </cell>
          <cell r="B276">
            <v>2020</v>
          </cell>
          <cell r="C276">
            <v>4</v>
          </cell>
          <cell r="D276">
            <v>10</v>
          </cell>
          <cell r="E276">
            <v>44</v>
          </cell>
          <cell r="F276">
            <v>44</v>
          </cell>
          <cell r="G276">
            <v>4</v>
          </cell>
          <cell r="H276">
            <v>44132</v>
          </cell>
          <cell r="I276">
            <v>21.3644</v>
          </cell>
          <cell r="J276">
            <v>2.4241000000000001</v>
          </cell>
          <cell r="K276">
            <v>20.924700000000001</v>
          </cell>
          <cell r="L276">
            <v>11.2265</v>
          </cell>
          <cell r="M276">
            <v>17.5425</v>
          </cell>
          <cell r="N276">
            <v>0</v>
          </cell>
          <cell r="O276">
            <v>0</v>
          </cell>
          <cell r="P276">
            <v>0</v>
          </cell>
          <cell r="Q276">
            <v>53</v>
          </cell>
          <cell r="R276">
            <v>19.34</v>
          </cell>
          <cell r="S276">
            <v>-2174</v>
          </cell>
          <cell r="T276">
            <v>228.67</v>
          </cell>
          <cell r="U276">
            <v>-3274.32</v>
          </cell>
          <cell r="V276">
            <v>-1.4318974942056239E-2</v>
          </cell>
          <cell r="W276">
            <v>3.8822330637549494E-3</v>
          </cell>
          <cell r="X276">
            <v>2.4484967146696786E-3</v>
          </cell>
          <cell r="Y276">
            <v>0.63069287043304367</v>
          </cell>
          <cell r="Z276">
            <v>3.2907836188834304E-3</v>
          </cell>
          <cell r="AA276">
            <v>17594802500</v>
          </cell>
          <cell r="AB276">
            <v>17210202500</v>
          </cell>
          <cell r="AC276">
            <v>0</v>
          </cell>
          <cell r="AD276">
            <v>0</v>
          </cell>
          <cell r="AE276">
            <v>0</v>
          </cell>
          <cell r="AF276">
            <v>384600000</v>
          </cell>
          <cell r="AH276">
            <v>73.482200000000006</v>
          </cell>
          <cell r="AI276">
            <v>0</v>
          </cell>
          <cell r="AJ276">
            <v>0</v>
          </cell>
          <cell r="AK276">
            <v>0</v>
          </cell>
          <cell r="AL276">
            <v>20889322167990</v>
          </cell>
          <cell r="AM276">
            <v>81097217200</v>
          </cell>
          <cell r="AN276">
            <v>51147436700</v>
          </cell>
          <cell r="AO276">
            <v>68742239200</v>
          </cell>
          <cell r="AP276">
            <v>39548868900</v>
          </cell>
          <cell r="AQ276">
            <v>0.7444291101256274</v>
          </cell>
          <cell r="AR276">
            <v>0</v>
          </cell>
          <cell r="AS276">
            <v>0</v>
          </cell>
          <cell r="AT276">
            <v>106500</v>
          </cell>
          <cell r="AU276">
            <v>1.0423191356091451E-3</v>
          </cell>
          <cell r="AV276">
            <v>11566689900</v>
          </cell>
          <cell r="AW276">
            <v>0.4380564392853063</v>
          </cell>
          <cell r="AX276">
            <v>20115400</v>
          </cell>
          <cell r="AY276">
            <v>0.50296798971830348</v>
          </cell>
          <cell r="AZ276">
            <v>11656000</v>
          </cell>
          <cell r="BA276">
            <v>0.39679189531447867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53126440600</v>
          </cell>
          <cell r="BM276">
            <v>1394666200</v>
          </cell>
          <cell r="BN276">
            <v>102176000</v>
          </cell>
          <cell r="BO276">
            <v>26404565400</v>
          </cell>
          <cell r="BP276">
            <v>39993400</v>
          </cell>
          <cell r="BQ276">
            <v>29375600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300096</v>
          </cell>
          <cell r="BY276">
            <v>296</v>
          </cell>
          <cell r="BZ276">
            <v>5543700</v>
          </cell>
          <cell r="CA276">
            <v>799200</v>
          </cell>
        </row>
        <row r="277">
          <cell r="A277" t="str">
            <v>2020_Q4_M10_W44_D5</v>
          </cell>
          <cell r="B277">
            <v>2020</v>
          </cell>
          <cell r="C277">
            <v>4</v>
          </cell>
          <cell r="D277">
            <v>10</v>
          </cell>
          <cell r="E277">
            <v>44</v>
          </cell>
          <cell r="F277">
            <v>44</v>
          </cell>
          <cell r="G277">
            <v>5</v>
          </cell>
          <cell r="H277">
            <v>44133</v>
          </cell>
          <cell r="I277">
            <v>15.3919</v>
          </cell>
          <cell r="J277">
            <v>2.4241000000000001</v>
          </cell>
          <cell r="K277">
            <v>20.9298</v>
          </cell>
          <cell r="L277">
            <v>11.2445</v>
          </cell>
          <cell r="M277">
            <v>17.5486</v>
          </cell>
          <cell r="N277">
            <v>0</v>
          </cell>
          <cell r="O277">
            <v>0</v>
          </cell>
          <cell r="P277">
            <v>0</v>
          </cell>
          <cell r="Q277">
            <v>48</v>
          </cell>
          <cell r="R277">
            <v>25.18</v>
          </cell>
          <cell r="S277">
            <v>-1988</v>
          </cell>
          <cell r="T277">
            <v>209.68</v>
          </cell>
          <cell r="U277">
            <v>-1336.13</v>
          </cell>
          <cell r="V277">
            <v>-6.3722338801983983E-3</v>
          </cell>
          <cell r="W277">
            <v>2.1060142466591942E-3</v>
          </cell>
          <cell r="X277">
            <v>1.0204158863399179E-3</v>
          </cell>
          <cell r="Y277">
            <v>0.48452468351466321</v>
          </cell>
          <cell r="Z277">
            <v>2.1618900954814193E-3</v>
          </cell>
          <cell r="AA277">
            <v>20598337400</v>
          </cell>
          <cell r="AB277">
            <v>18616091900</v>
          </cell>
          <cell r="AC277">
            <v>1664492500</v>
          </cell>
          <cell r="AD277">
            <v>317753000</v>
          </cell>
          <cell r="AE277">
            <v>0</v>
          </cell>
          <cell r="AF277">
            <v>0</v>
          </cell>
          <cell r="AH277">
            <v>67.538900000000012</v>
          </cell>
          <cell r="AI277">
            <v>0</v>
          </cell>
          <cell r="AJ277">
            <v>0</v>
          </cell>
          <cell r="AK277">
            <v>0</v>
          </cell>
          <cell r="AL277">
            <v>18045381345490</v>
          </cell>
          <cell r="AM277">
            <v>38003830200</v>
          </cell>
          <cell r="AN277">
            <v>18413793800</v>
          </cell>
          <cell r="AO277">
            <v>39012131200</v>
          </cell>
          <cell r="AP277">
            <v>18371153600</v>
          </cell>
          <cell r="AQ277">
            <v>0.57106736014406534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6869600</v>
          </cell>
          <cell r="AW277">
            <v>1.5024312371323598E-3</v>
          </cell>
          <cell r="AX277">
            <v>26016000</v>
          </cell>
          <cell r="AY277">
            <v>0.24229464653256766</v>
          </cell>
          <cell r="AZ277">
            <v>9754600</v>
          </cell>
          <cell r="BA277">
            <v>0.32980356357980861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32169854000</v>
          </cell>
          <cell r="BM277">
            <v>1110548000</v>
          </cell>
          <cell r="BN277">
            <v>14155400</v>
          </cell>
          <cell r="BO277">
            <v>4572322400</v>
          </cell>
          <cell r="BP277">
            <v>107373400</v>
          </cell>
          <cell r="BQ277">
            <v>29577000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291627</v>
          </cell>
          <cell r="BY277">
            <v>352</v>
          </cell>
          <cell r="BZ277">
            <v>5069400</v>
          </cell>
          <cell r="CA277">
            <v>950400</v>
          </cell>
        </row>
        <row r="278">
          <cell r="A278" t="str">
            <v>2020_Q4_M10_W44_D6</v>
          </cell>
          <cell r="B278">
            <v>2020</v>
          </cell>
          <cell r="C278">
            <v>4</v>
          </cell>
          <cell r="D278">
            <v>10</v>
          </cell>
          <cell r="E278">
            <v>44</v>
          </cell>
          <cell r="F278">
            <v>45</v>
          </cell>
          <cell r="G278">
            <v>6</v>
          </cell>
          <cell r="H278">
            <v>44134</v>
          </cell>
          <cell r="I278">
            <v>12.364599999999999</v>
          </cell>
          <cell r="J278">
            <v>2.4241000000000001</v>
          </cell>
          <cell r="K278">
            <v>19.066800000000001</v>
          </cell>
          <cell r="L278">
            <v>11.329700000000001</v>
          </cell>
          <cell r="M278">
            <v>17.550799999999999</v>
          </cell>
          <cell r="N278">
            <v>0</v>
          </cell>
          <cell r="O278">
            <v>0</v>
          </cell>
          <cell r="P278">
            <v>0</v>
          </cell>
          <cell r="Q278">
            <v>48</v>
          </cell>
          <cell r="R278">
            <v>19.79</v>
          </cell>
          <cell r="S278">
            <v>-1909</v>
          </cell>
          <cell r="T278">
            <v>201.94</v>
          </cell>
          <cell r="U278">
            <v>-1856.82</v>
          </cell>
          <cell r="V278">
            <v>-9.1949093790234717E-3</v>
          </cell>
          <cell r="W278">
            <v>1.7250334357385483E-3</v>
          </cell>
          <cell r="X278">
            <v>5.986371832230955E-4</v>
          </cell>
          <cell r="Y278">
            <v>0.3470293217631446</v>
          </cell>
          <cell r="Z278">
            <v>2.3040274286739212E-3</v>
          </cell>
          <cell r="AA278">
            <v>25624336300</v>
          </cell>
          <cell r="AB278">
            <v>23889173800</v>
          </cell>
          <cell r="AC278">
            <v>1735162500</v>
          </cell>
          <cell r="AD278">
            <v>0</v>
          </cell>
          <cell r="AE278">
            <v>0</v>
          </cell>
          <cell r="AF278">
            <v>0</v>
          </cell>
          <cell r="AH278">
            <v>62.736000000000004</v>
          </cell>
          <cell r="AI278">
            <v>0</v>
          </cell>
          <cell r="AJ278">
            <v>0</v>
          </cell>
          <cell r="AK278">
            <v>0</v>
          </cell>
          <cell r="AL278">
            <v>15025497166032</v>
          </cell>
          <cell r="AM278">
            <v>25919485000</v>
          </cell>
          <cell r="AN278">
            <v>8994821300</v>
          </cell>
          <cell r="AO278">
            <v>34619157600</v>
          </cell>
          <cell r="AP278">
            <v>4482148800</v>
          </cell>
          <cell r="AQ278">
            <v>0.28146888471688514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2552711200</v>
          </cell>
          <cell r="AW278">
            <v>0.4734320070086992</v>
          </cell>
          <cell r="AX278">
            <v>98319800</v>
          </cell>
          <cell r="AY278">
            <v>0.49771542485605608</v>
          </cell>
          <cell r="AZ278">
            <v>1861641500</v>
          </cell>
          <cell r="BA278">
            <v>0.49982400766365409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15924136000</v>
          </cell>
          <cell r="BM278">
            <v>670638000</v>
          </cell>
          <cell r="BN278">
            <v>10647000</v>
          </cell>
          <cell r="BO278">
            <v>5391927800</v>
          </cell>
          <cell r="BP278">
            <v>197542200</v>
          </cell>
          <cell r="BQ278">
            <v>3724594000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340212</v>
          </cell>
          <cell r="BY278">
            <v>309</v>
          </cell>
          <cell r="BZ278">
            <v>9735900</v>
          </cell>
          <cell r="CA278">
            <v>834300</v>
          </cell>
          <cell r="CB278">
            <v>1600000</v>
          </cell>
        </row>
        <row r="279">
          <cell r="A279" t="str">
            <v>2020_Q4_M11_W45_D2</v>
          </cell>
          <cell r="B279">
            <v>2020</v>
          </cell>
          <cell r="C279">
            <v>4</v>
          </cell>
          <cell r="D279">
            <v>11</v>
          </cell>
          <cell r="E279">
            <v>45</v>
          </cell>
          <cell r="F279">
            <v>45</v>
          </cell>
          <cell r="G279">
            <v>2</v>
          </cell>
          <cell r="H279">
            <v>44137</v>
          </cell>
          <cell r="I279">
            <v>15.374000000000001</v>
          </cell>
          <cell r="J279">
            <v>2.4340999999999999</v>
          </cell>
          <cell r="K279">
            <v>18.9665</v>
          </cell>
          <cell r="L279">
            <v>11.3279</v>
          </cell>
          <cell r="M279">
            <v>17.555800000000001</v>
          </cell>
          <cell r="N279">
            <v>0</v>
          </cell>
          <cell r="O279">
            <v>0</v>
          </cell>
          <cell r="P279">
            <v>0</v>
          </cell>
          <cell r="Q279">
            <v>49</v>
          </cell>
          <cell r="R279">
            <v>20.079999999999998</v>
          </cell>
          <cell r="S279">
            <v>-2073</v>
          </cell>
          <cell r="T279">
            <v>220.69</v>
          </cell>
          <cell r="U279">
            <v>-2485.0100000000002</v>
          </cell>
          <cell r="V279">
            <v>-1.126018396846255E-2</v>
          </cell>
          <cell r="W279">
            <v>1.4475097552886708E-3</v>
          </cell>
          <cell r="X279">
            <v>5.2077012966853138E-4</v>
          </cell>
          <cell r="Y279">
            <v>0.35976968567281009</v>
          </cell>
          <cell r="Z279">
            <v>1.3489247648392811E-3</v>
          </cell>
          <cell r="AA279">
            <v>10081360000</v>
          </cell>
          <cell r="AB279">
            <v>10081360000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H279">
            <v>65.658299999999997</v>
          </cell>
          <cell r="AI279">
            <v>0</v>
          </cell>
          <cell r="AJ279">
            <v>0</v>
          </cell>
          <cell r="AK279">
            <v>0</v>
          </cell>
          <cell r="AL279">
            <v>12173282104400</v>
          </cell>
          <cell r="AM279">
            <v>17620944600</v>
          </cell>
          <cell r="AN279">
            <v>6339481700</v>
          </cell>
          <cell r="AO279">
            <v>16420841700</v>
          </cell>
          <cell r="AP279">
            <v>4516174000</v>
          </cell>
          <cell r="AQ279">
            <v>0.36649505361106421</v>
          </cell>
          <cell r="AR279">
            <v>0</v>
          </cell>
          <cell r="AS279">
            <v>0</v>
          </cell>
          <cell r="AT279">
            <v>10440000</v>
          </cell>
          <cell r="AU279">
            <v>0.4761774445143811</v>
          </cell>
          <cell r="AV279">
            <v>141479200</v>
          </cell>
          <cell r="AW279">
            <v>0.41204885666571722</v>
          </cell>
          <cell r="AX279">
            <v>2096500</v>
          </cell>
          <cell r="AY279">
            <v>0.5</v>
          </cell>
          <cell r="AZ279">
            <v>1669292000</v>
          </cell>
          <cell r="BA279">
            <v>0.5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12322605600</v>
          </cell>
          <cell r="BM279">
            <v>1590282000</v>
          </cell>
          <cell r="BN279">
            <v>21924600</v>
          </cell>
          <cell r="BO279">
            <v>343355400</v>
          </cell>
          <cell r="BP279">
            <v>4193000</v>
          </cell>
          <cell r="BQ279">
            <v>3338584000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25689</v>
          </cell>
          <cell r="BY279">
            <v>168</v>
          </cell>
          <cell r="BZ279">
            <v>10154100</v>
          </cell>
          <cell r="CA279">
            <v>453600</v>
          </cell>
          <cell r="CB279">
            <v>1315380</v>
          </cell>
        </row>
        <row r="280">
          <cell r="A280" t="str">
            <v>2020_Q4_M11_W45_D3</v>
          </cell>
          <cell r="B280">
            <v>2020</v>
          </cell>
          <cell r="C280">
            <v>4</v>
          </cell>
          <cell r="D280">
            <v>11</v>
          </cell>
          <cell r="E280">
            <v>45</v>
          </cell>
          <cell r="F280">
            <v>45</v>
          </cell>
          <cell r="G280">
            <v>3</v>
          </cell>
          <cell r="H280">
            <v>44138</v>
          </cell>
          <cell r="I280">
            <v>13.3719</v>
          </cell>
          <cell r="J280">
            <v>2.4340999999999999</v>
          </cell>
          <cell r="K280">
            <v>18.316500000000001</v>
          </cell>
          <cell r="L280">
            <v>11.327999999999999</v>
          </cell>
          <cell r="M280">
            <v>17.550699999999999</v>
          </cell>
          <cell r="N280">
            <v>0</v>
          </cell>
          <cell r="O280">
            <v>0</v>
          </cell>
          <cell r="P280">
            <v>0</v>
          </cell>
          <cell r="Q280">
            <v>49</v>
          </cell>
          <cell r="R280">
            <v>20.239999999999998</v>
          </cell>
          <cell r="S280">
            <v>-2097</v>
          </cell>
          <cell r="T280">
            <v>221.71</v>
          </cell>
          <cell r="U280">
            <v>-2643.38</v>
          </cell>
          <cell r="V280">
            <v>-1.1922691804609626E-2</v>
          </cell>
          <cell r="W280">
            <v>2.0729633902862362E-3</v>
          </cell>
          <cell r="X280">
            <v>6.8258766339834821E-4</v>
          </cell>
          <cell r="Y280">
            <v>0.3292810990280422</v>
          </cell>
          <cell r="Z280">
            <v>6.8258766339834821E-4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H280">
            <v>63.001200000000004</v>
          </cell>
          <cell r="AI280">
            <v>0</v>
          </cell>
          <cell r="AJ280">
            <v>0</v>
          </cell>
          <cell r="AK280">
            <v>0</v>
          </cell>
          <cell r="AL280">
            <v>14438496955736</v>
          </cell>
          <cell r="AM280">
            <v>29930475600</v>
          </cell>
          <cell r="AN280">
            <v>9855539900</v>
          </cell>
          <cell r="AO280">
            <v>9855539900</v>
          </cell>
          <cell r="AP280">
            <v>3033941900</v>
          </cell>
          <cell r="AQ280">
            <v>0.23170946034383136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916500000</v>
          </cell>
          <cell r="AW280">
            <v>0.22143342152979401</v>
          </cell>
          <cell r="AX280">
            <v>116100</v>
          </cell>
          <cell r="AY280">
            <v>0.24946282767511818</v>
          </cell>
          <cell r="AZ280">
            <v>5904981900</v>
          </cell>
          <cell r="BA280">
            <v>0.5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13093733400</v>
          </cell>
          <cell r="BM280">
            <v>872064000</v>
          </cell>
          <cell r="BN280">
            <v>15307400</v>
          </cell>
          <cell r="BO280">
            <v>4138941600</v>
          </cell>
          <cell r="BP280">
            <v>465400</v>
          </cell>
          <cell r="BQ280">
            <v>11809963800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99213</v>
          </cell>
          <cell r="BY280">
            <v>44</v>
          </cell>
          <cell r="BZ280">
            <v>5347350</v>
          </cell>
          <cell r="CA280">
            <v>118800</v>
          </cell>
        </row>
        <row r="281">
          <cell r="A281" t="str">
            <v>2020_Q4_M11_W45_D4</v>
          </cell>
          <cell r="B281">
            <v>2020</v>
          </cell>
          <cell r="C281">
            <v>4</v>
          </cell>
          <cell r="D281">
            <v>11</v>
          </cell>
          <cell r="E281">
            <v>45</v>
          </cell>
          <cell r="F281">
            <v>45</v>
          </cell>
          <cell r="G281">
            <v>4</v>
          </cell>
          <cell r="H281">
            <v>44139</v>
          </cell>
          <cell r="I281">
            <v>12.5153</v>
          </cell>
          <cell r="J281">
            <v>2.4340999999999999</v>
          </cell>
          <cell r="K281">
            <v>18.316500000000001</v>
          </cell>
          <cell r="L281">
            <v>11.3591</v>
          </cell>
          <cell r="M281">
            <v>17.553599999999999</v>
          </cell>
          <cell r="N281">
            <v>0</v>
          </cell>
          <cell r="O281">
            <v>0</v>
          </cell>
          <cell r="P281">
            <v>0</v>
          </cell>
          <cell r="Q281">
            <v>53</v>
          </cell>
          <cell r="R281">
            <v>20.38</v>
          </cell>
          <cell r="S281">
            <v>-2132</v>
          </cell>
          <cell r="T281">
            <v>226.58</v>
          </cell>
          <cell r="U281">
            <v>-2358.79</v>
          </cell>
          <cell r="V281">
            <v>-1.0410406920293052E-2</v>
          </cell>
          <cell r="W281">
            <v>5.8374347865627679E-3</v>
          </cell>
          <cell r="X281">
            <v>2.9655972582673097E-4</v>
          </cell>
          <cell r="Y281">
            <v>5.0803090170597517E-2</v>
          </cell>
          <cell r="Z281">
            <v>5.7533986369483615E-4</v>
          </cell>
          <cell r="AA281">
            <v>4542241200</v>
          </cell>
          <cell r="AB281">
            <v>4542241200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H281">
            <v>62.178600000000003</v>
          </cell>
          <cell r="AI281">
            <v>0</v>
          </cell>
          <cell r="AJ281">
            <v>0</v>
          </cell>
          <cell r="AK281">
            <v>0</v>
          </cell>
          <cell r="AL281">
            <v>16293274100284</v>
          </cell>
          <cell r="AM281">
            <v>95110925020</v>
          </cell>
          <cell r="AN281">
            <v>4831928900</v>
          </cell>
          <cell r="AO281">
            <v>9374170100</v>
          </cell>
          <cell r="AP281">
            <v>4786122200</v>
          </cell>
          <cell r="AQ281">
            <v>0.16265334928849676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37620400</v>
          </cell>
          <cell r="AY281">
            <v>0.5</v>
          </cell>
          <cell r="AZ281">
            <v>8186300</v>
          </cell>
          <cell r="BA281">
            <v>0.5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29425291400</v>
          </cell>
          <cell r="BM281">
            <v>2010360000</v>
          </cell>
          <cell r="BN281">
            <v>2334200</v>
          </cell>
          <cell r="BO281">
            <v>63581326020</v>
          </cell>
          <cell r="BP281">
            <v>75240800</v>
          </cell>
          <cell r="BQ281">
            <v>16372600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60081</v>
          </cell>
          <cell r="BY281">
            <v>103</v>
          </cell>
          <cell r="BZ281">
            <v>5436600</v>
          </cell>
          <cell r="CA281">
            <v>278100</v>
          </cell>
        </row>
        <row r="282">
          <cell r="A282" t="str">
            <v>2020_Q4_M11_W45_D5</v>
          </cell>
          <cell r="B282">
            <v>2020</v>
          </cell>
          <cell r="C282">
            <v>4</v>
          </cell>
          <cell r="D282">
            <v>11</v>
          </cell>
          <cell r="E282">
            <v>45</v>
          </cell>
          <cell r="F282">
            <v>45</v>
          </cell>
          <cell r="G282">
            <v>5</v>
          </cell>
          <cell r="H282">
            <v>44140</v>
          </cell>
          <cell r="I282">
            <v>15.525399999999999</v>
          </cell>
          <cell r="J282">
            <v>2.4340999999999999</v>
          </cell>
          <cell r="K282">
            <v>17.1145</v>
          </cell>
          <cell r="L282">
            <v>11.3581</v>
          </cell>
          <cell r="M282">
            <v>14.955500000000001</v>
          </cell>
          <cell r="N282">
            <v>0</v>
          </cell>
          <cell r="O282">
            <v>0</v>
          </cell>
          <cell r="P282">
            <v>0</v>
          </cell>
          <cell r="Q282">
            <v>57</v>
          </cell>
          <cell r="R282">
            <v>20.99</v>
          </cell>
          <cell r="S282">
            <v>-2174</v>
          </cell>
          <cell r="T282">
            <v>228.02</v>
          </cell>
          <cell r="U282">
            <v>-2619</v>
          </cell>
          <cell r="V282">
            <v>-1.1485834575914393E-2</v>
          </cell>
          <cell r="W282">
            <v>3.3293930822002929E-3</v>
          </cell>
          <cell r="X282">
            <v>7.9074136723174845E-4</v>
          </cell>
          <cell r="Y282">
            <v>0.23750315679432238</v>
          </cell>
          <cell r="Z282">
            <v>8.4391782322212265E-4</v>
          </cell>
          <cell r="AA282">
            <v>786538000</v>
          </cell>
          <cell r="AB282">
            <v>0</v>
          </cell>
          <cell r="AC282">
            <v>786538000</v>
          </cell>
          <cell r="AD282">
            <v>0</v>
          </cell>
          <cell r="AE282">
            <v>0</v>
          </cell>
          <cell r="AF282">
            <v>0</v>
          </cell>
          <cell r="AH282">
            <v>61.387599999999999</v>
          </cell>
          <cell r="AI282">
            <v>0</v>
          </cell>
          <cell r="AJ282">
            <v>0</v>
          </cell>
          <cell r="AK282">
            <v>0</v>
          </cell>
          <cell r="AL282">
            <v>14791094768376</v>
          </cell>
          <cell r="AM282">
            <v>49245368600</v>
          </cell>
          <cell r="AN282">
            <v>11695930500</v>
          </cell>
          <cell r="AO282">
            <v>12482468500</v>
          </cell>
          <cell r="AP282">
            <v>4594432800</v>
          </cell>
          <cell r="AQ282">
            <v>0.20501725731063544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282096000</v>
          </cell>
          <cell r="AW282">
            <v>1.6277491954327282E-2</v>
          </cell>
          <cell r="AX282">
            <v>24633000</v>
          </cell>
          <cell r="AY282">
            <v>0.49297550432276654</v>
          </cell>
          <cell r="AZ282">
            <v>6794768700</v>
          </cell>
          <cell r="BA282">
            <v>0.87787852212782669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22409980800</v>
          </cell>
          <cell r="BM282">
            <v>1680184000</v>
          </cell>
          <cell r="BN282">
            <v>34814400</v>
          </cell>
          <cell r="BO282">
            <v>17330434000</v>
          </cell>
          <cell r="BP282">
            <v>49968000</v>
          </cell>
          <cell r="BQ282">
            <v>7739987400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96903</v>
          </cell>
          <cell r="BY282">
            <v>58</v>
          </cell>
          <cell r="BZ282">
            <v>5543700</v>
          </cell>
          <cell r="CA282">
            <v>156600</v>
          </cell>
          <cell r="CB282">
            <v>300000</v>
          </cell>
        </row>
        <row r="283">
          <cell r="A283" t="str">
            <v>2020_Q4_M11_W45_D6</v>
          </cell>
          <cell r="B283">
            <v>2020</v>
          </cell>
          <cell r="C283">
            <v>4</v>
          </cell>
          <cell r="D283">
            <v>11</v>
          </cell>
          <cell r="E283">
            <v>45</v>
          </cell>
          <cell r="F283">
            <v>46</v>
          </cell>
          <cell r="G283">
            <v>6</v>
          </cell>
          <cell r="H283">
            <v>44141</v>
          </cell>
          <cell r="I283">
            <v>15.526899999999999</v>
          </cell>
          <cell r="J283">
            <v>2.4340999999999999</v>
          </cell>
          <cell r="K283">
            <v>15.482799999999999</v>
          </cell>
          <cell r="L283">
            <v>11.3508</v>
          </cell>
          <cell r="M283">
            <v>14.9559</v>
          </cell>
          <cell r="N283">
            <v>0</v>
          </cell>
          <cell r="O283">
            <v>0</v>
          </cell>
          <cell r="P283">
            <v>0</v>
          </cell>
          <cell r="Q283">
            <v>62</v>
          </cell>
          <cell r="R283">
            <v>21</v>
          </cell>
          <cell r="S283">
            <v>-2282</v>
          </cell>
          <cell r="T283">
            <v>239.48999999999998</v>
          </cell>
          <cell r="U283">
            <v>-2438.79</v>
          </cell>
          <cell r="V283">
            <v>-1.0183264436928473E-2</v>
          </cell>
          <cell r="W283">
            <v>1.7849244475919165E-3</v>
          </cell>
          <cell r="X283">
            <v>3.8821252049281435E-4</v>
          </cell>
          <cell r="Y283">
            <v>0.2174952116413448</v>
          </cell>
          <cell r="Z283">
            <v>8.4529552041161943E-4</v>
          </cell>
          <cell r="AA283">
            <v>5716627000</v>
          </cell>
          <cell r="AB283">
            <v>5716627000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H283">
            <v>59.750499999999995</v>
          </cell>
          <cell r="AI283">
            <v>0</v>
          </cell>
          <cell r="AJ283">
            <v>0</v>
          </cell>
          <cell r="AK283">
            <v>0</v>
          </cell>
          <cell r="AL283">
            <v>12506759168500</v>
          </cell>
          <cell r="AM283">
            <v>22323620200</v>
          </cell>
          <cell r="AN283">
            <v>4855280500</v>
          </cell>
          <cell r="AO283">
            <v>10571907500</v>
          </cell>
          <cell r="AP283">
            <v>27434300</v>
          </cell>
          <cell r="AQ283">
            <v>1.8638812249004853E-2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4818672700</v>
          </cell>
          <cell r="AW283">
            <v>0.2457620256711715</v>
          </cell>
          <cell r="AX283">
            <v>8504500</v>
          </cell>
          <cell r="AY283">
            <v>0.49324324324324326</v>
          </cell>
          <cell r="AZ283">
            <v>669000</v>
          </cell>
          <cell r="BA283">
            <v>0.27272727272727271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1471891000</v>
          </cell>
          <cell r="BM283">
            <v>1206268000</v>
          </cell>
          <cell r="BN283">
            <v>18698400</v>
          </cell>
          <cell r="BO283">
            <v>19607067800</v>
          </cell>
          <cell r="BP283">
            <v>17242000</v>
          </cell>
          <cell r="BQ283">
            <v>2453000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2211</v>
          </cell>
          <cell r="BY283">
            <v>246</v>
          </cell>
          <cell r="BZ283">
            <v>17457300</v>
          </cell>
          <cell r="CA283">
            <v>664200</v>
          </cell>
        </row>
        <row r="284">
          <cell r="A284" t="str">
            <v>2020_Q4_M11_W46_D2</v>
          </cell>
          <cell r="B284">
            <v>2020</v>
          </cell>
          <cell r="C284">
            <v>4</v>
          </cell>
          <cell r="D284">
            <v>11</v>
          </cell>
          <cell r="E284">
            <v>46</v>
          </cell>
          <cell r="F284">
            <v>46</v>
          </cell>
          <cell r="G284">
            <v>2</v>
          </cell>
          <cell r="H284">
            <v>44144</v>
          </cell>
          <cell r="I284">
            <v>20.597300000000001</v>
          </cell>
          <cell r="J284">
            <v>2.4350999999999998</v>
          </cell>
          <cell r="K284">
            <v>18.912800000000001</v>
          </cell>
          <cell r="L284">
            <v>11.3528</v>
          </cell>
          <cell r="M284">
            <v>14.965</v>
          </cell>
          <cell r="N284">
            <v>0</v>
          </cell>
          <cell r="O284">
            <v>0</v>
          </cell>
          <cell r="P284">
            <v>0</v>
          </cell>
          <cell r="Q284">
            <v>84</v>
          </cell>
          <cell r="R284">
            <v>21.484000000000002</v>
          </cell>
          <cell r="S284">
            <v>-2697</v>
          </cell>
          <cell r="T284">
            <v>288.81</v>
          </cell>
          <cell r="U284">
            <v>-3067</v>
          </cell>
          <cell r="V284">
            <v>-1.061943838509747E-2</v>
          </cell>
          <cell r="W284">
            <v>3.4695484859385492E-3</v>
          </cell>
          <cell r="X284">
            <v>8.0505027978587966E-4</v>
          </cell>
          <cell r="Y284">
            <v>0.2320331544720019</v>
          </cell>
          <cell r="Z284">
            <v>2.2176942569414413E-3</v>
          </cell>
          <cell r="AA284">
            <v>25904267500</v>
          </cell>
          <cell r="AB284">
            <v>25130328000</v>
          </cell>
          <cell r="AC284">
            <v>773939500</v>
          </cell>
          <cell r="AD284">
            <v>0</v>
          </cell>
          <cell r="AE284">
            <v>0</v>
          </cell>
          <cell r="AF284">
            <v>0</v>
          </cell>
          <cell r="AH284">
            <v>68.263000000000005</v>
          </cell>
          <cell r="AI284">
            <v>0</v>
          </cell>
          <cell r="AJ284">
            <v>0</v>
          </cell>
          <cell r="AK284">
            <v>0</v>
          </cell>
          <cell r="AL284">
            <v>18337435276622</v>
          </cell>
          <cell r="AM284">
            <v>63622620800</v>
          </cell>
          <cell r="AN284">
            <v>14762557400</v>
          </cell>
          <cell r="AO284">
            <v>40666824900</v>
          </cell>
          <cell r="AP284">
            <v>7752689800</v>
          </cell>
          <cell r="AQ284">
            <v>0.40131105435211428</v>
          </cell>
          <cell r="AR284">
            <v>0</v>
          </cell>
          <cell r="AS284">
            <v>0</v>
          </cell>
          <cell r="AT284">
            <v>1060000</v>
          </cell>
          <cell r="AU284">
            <v>0.5</v>
          </cell>
          <cell r="AV284">
            <v>4802030000</v>
          </cell>
          <cell r="AW284">
            <v>0.12716402315093173</v>
          </cell>
          <cell r="AX284">
            <v>2826400</v>
          </cell>
          <cell r="AY284">
            <v>0.5</v>
          </cell>
          <cell r="AZ284">
            <v>2203951200</v>
          </cell>
          <cell r="BA284">
            <v>0.49961881685921689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19318405800</v>
          </cell>
          <cell r="BM284">
            <v>2122688000</v>
          </cell>
          <cell r="BN284">
            <v>2120000</v>
          </cell>
          <cell r="BO284">
            <v>37762488800</v>
          </cell>
          <cell r="BP284">
            <v>5652800</v>
          </cell>
          <cell r="BQ284">
            <v>4411265400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29256</v>
          </cell>
          <cell r="BY284">
            <v>415</v>
          </cell>
          <cell r="BZ284">
            <v>6877350</v>
          </cell>
          <cell r="CA284">
            <v>1120500</v>
          </cell>
          <cell r="CB284">
            <v>700000</v>
          </cell>
        </row>
        <row r="285">
          <cell r="A285" t="str">
            <v>2020_Q4_M11_W46_D3</v>
          </cell>
          <cell r="B285">
            <v>2020</v>
          </cell>
          <cell r="C285">
            <v>4</v>
          </cell>
          <cell r="D285">
            <v>11</v>
          </cell>
          <cell r="E285">
            <v>46</v>
          </cell>
          <cell r="F285">
            <v>46</v>
          </cell>
          <cell r="G285">
            <v>3</v>
          </cell>
          <cell r="H285">
            <v>44145</v>
          </cell>
          <cell r="I285">
            <v>23.539100000000001</v>
          </cell>
          <cell r="J285">
            <v>5.4194000000000004</v>
          </cell>
          <cell r="K285">
            <v>19.5046</v>
          </cell>
          <cell r="L285">
            <v>11.3558</v>
          </cell>
          <cell r="M285">
            <v>14.963100000000001</v>
          </cell>
          <cell r="N285">
            <v>0</v>
          </cell>
          <cell r="O285">
            <v>0</v>
          </cell>
          <cell r="P285">
            <v>0</v>
          </cell>
          <cell r="Q285">
            <v>84</v>
          </cell>
          <cell r="R285">
            <v>22.91</v>
          </cell>
          <cell r="S285">
            <v>-2791</v>
          </cell>
          <cell r="T285">
            <v>294.82</v>
          </cell>
          <cell r="U285">
            <v>-996.88</v>
          </cell>
          <cell r="V285">
            <v>-3.3813174140153316E-3</v>
          </cell>
          <cell r="W285">
            <v>7.7390663702338819E-3</v>
          </cell>
          <cell r="X285">
            <v>6.5546656046617765E-4</v>
          </cell>
          <cell r="Y285">
            <v>8.4695818475887918E-2</v>
          </cell>
          <cell r="Z285">
            <v>6.5546656046617765E-4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H285">
            <v>74.781999999999996</v>
          </cell>
          <cell r="AI285">
            <v>0</v>
          </cell>
          <cell r="AJ285">
            <v>0</v>
          </cell>
          <cell r="AK285">
            <v>0</v>
          </cell>
          <cell r="AL285">
            <v>22363878013204</v>
          </cell>
          <cell r="AM285">
            <v>173075536240</v>
          </cell>
          <cell r="AN285">
            <v>14658774200</v>
          </cell>
          <cell r="AO285">
            <v>14658774200</v>
          </cell>
          <cell r="AP285">
            <v>5156908700</v>
          </cell>
          <cell r="AQ285">
            <v>0.23080807197873351</v>
          </cell>
          <cell r="AR285">
            <v>0</v>
          </cell>
          <cell r="AS285">
            <v>0</v>
          </cell>
          <cell r="AT285">
            <v>3213121500</v>
          </cell>
          <cell r="AU285">
            <v>0.15066338335131005</v>
          </cell>
          <cell r="AV285">
            <v>837293400</v>
          </cell>
          <cell r="AW285">
            <v>7.2206704786390297E-3</v>
          </cell>
          <cell r="AX285">
            <v>3566000</v>
          </cell>
          <cell r="AY285">
            <v>0.5</v>
          </cell>
          <cell r="AZ285">
            <v>5447884600</v>
          </cell>
          <cell r="BA285">
            <v>0.49959705836743301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22342843800</v>
          </cell>
          <cell r="BM285">
            <v>2536664400</v>
          </cell>
          <cell r="BN285">
            <v>21326492400</v>
          </cell>
          <cell r="BO285">
            <v>115957846640</v>
          </cell>
          <cell r="BP285">
            <v>7132000</v>
          </cell>
          <cell r="BQ285">
            <v>10904557000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77793</v>
          </cell>
          <cell r="BY285">
            <v>184</v>
          </cell>
          <cell r="BZ285">
            <v>7117050</v>
          </cell>
          <cell r="CA285">
            <v>496800</v>
          </cell>
        </row>
        <row r="286">
          <cell r="A286" t="str">
            <v>2020_Q4_M11_W46_D4</v>
          </cell>
          <cell r="B286">
            <v>2020</v>
          </cell>
          <cell r="C286">
            <v>4</v>
          </cell>
          <cell r="D286">
            <v>11</v>
          </cell>
          <cell r="E286">
            <v>46</v>
          </cell>
          <cell r="F286">
            <v>46</v>
          </cell>
          <cell r="G286">
            <v>4</v>
          </cell>
          <cell r="H286">
            <v>44146</v>
          </cell>
          <cell r="I286">
            <v>13.854799999999999</v>
          </cell>
          <cell r="J286">
            <v>6.4244000000000003</v>
          </cell>
          <cell r="K286">
            <v>15.4192</v>
          </cell>
          <cell r="L286">
            <v>11.359400000000001</v>
          </cell>
          <cell r="M286">
            <v>14.94</v>
          </cell>
          <cell r="N286">
            <v>0</v>
          </cell>
          <cell r="O286">
            <v>0</v>
          </cell>
          <cell r="P286">
            <v>0</v>
          </cell>
          <cell r="Q286">
            <v>80</v>
          </cell>
          <cell r="R286">
            <v>22.84</v>
          </cell>
          <cell r="S286">
            <v>-2547</v>
          </cell>
          <cell r="T286">
            <v>270.3</v>
          </cell>
          <cell r="U286">
            <v>-2128.0700000000002</v>
          </cell>
          <cell r="V286">
            <v>-7.8729929707732158E-3</v>
          </cell>
          <cell r="W286">
            <v>3.1085947853166061E-3</v>
          </cell>
          <cell r="X286">
            <v>1.1757778362028559E-3</v>
          </cell>
          <cell r="Y286">
            <v>0.37823451347104559</v>
          </cell>
          <cell r="Z286">
            <v>1.6078734165382571E-3</v>
          </cell>
          <cell r="AA286">
            <v>7986148000</v>
          </cell>
          <cell r="AB286">
            <v>4604143000</v>
          </cell>
          <cell r="AC286">
            <v>3382005000</v>
          </cell>
          <cell r="AD286">
            <v>0</v>
          </cell>
          <cell r="AE286">
            <v>0</v>
          </cell>
          <cell r="AF286">
            <v>0</v>
          </cell>
          <cell r="AH286">
            <v>61.997799999999998</v>
          </cell>
          <cell r="AI286">
            <v>0</v>
          </cell>
          <cell r="AJ286">
            <v>0</v>
          </cell>
          <cell r="AK286">
            <v>0</v>
          </cell>
          <cell r="AL286">
            <v>18482364466216</v>
          </cell>
          <cell r="AM286">
            <v>57454181800</v>
          </cell>
          <cell r="AN286">
            <v>21731154500</v>
          </cell>
          <cell r="AO286">
            <v>29717302500</v>
          </cell>
          <cell r="AP286">
            <v>19057534300</v>
          </cell>
          <cell r="AQ286">
            <v>0.48657097173079189</v>
          </cell>
          <cell r="AR286">
            <v>0</v>
          </cell>
          <cell r="AS286">
            <v>0</v>
          </cell>
          <cell r="AT286">
            <v>1065300000</v>
          </cell>
          <cell r="AU286">
            <v>0.11636130879984447</v>
          </cell>
          <cell r="AV286">
            <v>1524973600</v>
          </cell>
          <cell r="AW286">
            <v>0.23146429885973399</v>
          </cell>
          <cell r="AX286">
            <v>45771200</v>
          </cell>
          <cell r="AY286">
            <v>0.5</v>
          </cell>
          <cell r="AZ286">
            <v>37575400</v>
          </cell>
          <cell r="BA286">
            <v>0.5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39167018600</v>
          </cell>
          <cell r="BM286">
            <v>2376990000</v>
          </cell>
          <cell r="BN286">
            <v>9155105000</v>
          </cell>
          <cell r="BO286">
            <v>6588375000</v>
          </cell>
          <cell r="BP286">
            <v>91542400</v>
          </cell>
          <cell r="BQ286">
            <v>75150800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367770</v>
          </cell>
          <cell r="BY286">
            <v>276</v>
          </cell>
          <cell r="BZ286">
            <v>6494850</v>
          </cell>
          <cell r="CA286">
            <v>745200</v>
          </cell>
          <cell r="CB286">
            <v>700000</v>
          </cell>
        </row>
        <row r="287">
          <cell r="A287" t="str">
            <v>2020_Q4_M11_W46_D5</v>
          </cell>
          <cell r="B287">
            <v>2020</v>
          </cell>
          <cell r="C287">
            <v>4</v>
          </cell>
          <cell r="D287">
            <v>11</v>
          </cell>
          <cell r="E287">
            <v>46</v>
          </cell>
          <cell r="F287">
            <v>46</v>
          </cell>
          <cell r="G287">
            <v>5</v>
          </cell>
          <cell r="H287">
            <v>44147</v>
          </cell>
          <cell r="I287">
            <v>13.854799999999999</v>
          </cell>
          <cell r="J287">
            <v>6.4245000000000001</v>
          </cell>
          <cell r="K287">
            <v>13.3529</v>
          </cell>
          <cell r="L287">
            <v>11.3384</v>
          </cell>
          <cell r="M287">
            <v>14.926500000000001</v>
          </cell>
          <cell r="N287">
            <v>0</v>
          </cell>
          <cell r="O287">
            <v>0</v>
          </cell>
          <cell r="P287">
            <v>0</v>
          </cell>
          <cell r="Q287">
            <v>80</v>
          </cell>
          <cell r="R287">
            <v>23.87</v>
          </cell>
          <cell r="S287">
            <v>-2211</v>
          </cell>
          <cell r="T287">
            <v>266.39</v>
          </cell>
          <cell r="U287">
            <v>-2357.65</v>
          </cell>
          <cell r="V287">
            <v>-8.8503697586245732E-3</v>
          </cell>
          <cell r="W287">
            <v>1.985882557620769E-3</v>
          </cell>
          <cell r="X287">
            <v>9.2804455898696074E-6</v>
          </cell>
          <cell r="Y287">
            <v>4.6732096791203262E-3</v>
          </cell>
          <cell r="Z287">
            <v>9.2804455898696074E-6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H287">
            <v>59.897099999999995</v>
          </cell>
          <cell r="AI287">
            <v>0</v>
          </cell>
          <cell r="AJ287">
            <v>0</v>
          </cell>
          <cell r="AK287">
            <v>0</v>
          </cell>
          <cell r="AL287">
            <v>14549850941144</v>
          </cell>
          <cell r="AM287">
            <v>28894295200</v>
          </cell>
          <cell r="AN287">
            <v>135029100</v>
          </cell>
          <cell r="AO287">
            <v>135029100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108300</v>
          </cell>
          <cell r="AU287">
            <v>1.0088172490572682E-5</v>
          </cell>
          <cell r="AV287">
            <v>93814500</v>
          </cell>
          <cell r="AW287">
            <v>2.5318539228413438E-2</v>
          </cell>
          <cell r="AX287">
            <v>25487000</v>
          </cell>
          <cell r="AY287">
            <v>0.4953702983844635</v>
          </cell>
          <cell r="AZ287">
            <v>15619300</v>
          </cell>
          <cell r="BA287">
            <v>0.47569636907408647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12668959200</v>
          </cell>
          <cell r="BM287">
            <v>1700339400</v>
          </cell>
          <cell r="BN287">
            <v>10735343800</v>
          </cell>
          <cell r="BO287">
            <v>3705367800</v>
          </cell>
          <cell r="BP287">
            <v>51450400</v>
          </cell>
          <cell r="BQ287">
            <v>32834600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3033</v>
          </cell>
          <cell r="BY287">
            <v>340</v>
          </cell>
          <cell r="BZ287">
            <v>5638050</v>
          </cell>
          <cell r="CA287">
            <v>918000</v>
          </cell>
        </row>
        <row r="288">
          <cell r="A288" t="str">
            <v>2020_Q4_M11_W46_D6</v>
          </cell>
          <cell r="B288">
            <v>2020</v>
          </cell>
          <cell r="C288">
            <v>4</v>
          </cell>
          <cell r="D288">
            <v>11</v>
          </cell>
          <cell r="E288">
            <v>46</v>
          </cell>
          <cell r="F288">
            <v>47</v>
          </cell>
          <cell r="G288">
            <v>6</v>
          </cell>
          <cell r="H288">
            <v>44148</v>
          </cell>
          <cell r="I288">
            <v>4.8548</v>
          </cell>
          <cell r="J288">
            <v>6.4245999999999999</v>
          </cell>
          <cell r="K288">
            <v>12.349500000000001</v>
          </cell>
          <cell r="L288">
            <v>11.3384</v>
          </cell>
          <cell r="M288">
            <v>14.9276</v>
          </cell>
          <cell r="N288">
            <v>0</v>
          </cell>
          <cell r="O288">
            <v>0</v>
          </cell>
          <cell r="P288">
            <v>0</v>
          </cell>
          <cell r="Q288">
            <v>67</v>
          </cell>
          <cell r="R288">
            <v>25.44</v>
          </cell>
          <cell r="S288">
            <v>-2185</v>
          </cell>
          <cell r="T288">
            <v>232.7</v>
          </cell>
          <cell r="U288">
            <v>-2058.7600000000002</v>
          </cell>
          <cell r="V288">
            <v>-8.8472711645896009E-3</v>
          </cell>
          <cell r="W288">
            <v>7.5824232958217842E-3</v>
          </cell>
          <cell r="X288">
            <v>1.9355882286453566E-3</v>
          </cell>
          <cell r="Y288">
            <v>0.2552730378046742</v>
          </cell>
          <cell r="Z288">
            <v>2.0344762907814869E-3</v>
          </cell>
          <cell r="AA288">
            <v>1808392000</v>
          </cell>
          <cell r="AB288">
            <v>0</v>
          </cell>
          <cell r="AC288">
            <v>1808392000</v>
          </cell>
          <cell r="AD288">
            <v>0</v>
          </cell>
          <cell r="AE288">
            <v>0</v>
          </cell>
          <cell r="AF288">
            <v>0</v>
          </cell>
          <cell r="AH288">
            <v>49.8949</v>
          </cell>
          <cell r="AI288">
            <v>0</v>
          </cell>
          <cell r="AJ288">
            <v>0</v>
          </cell>
          <cell r="AK288">
            <v>0</v>
          </cell>
          <cell r="AL288">
            <v>18287263001580</v>
          </cell>
          <cell r="AM288">
            <v>138661769000</v>
          </cell>
          <cell r="AN288">
            <v>35396611000</v>
          </cell>
          <cell r="AO288">
            <v>37205003000</v>
          </cell>
          <cell r="AP288">
            <v>33941200000</v>
          </cell>
          <cell r="AQ288">
            <v>0.39964764522521229</v>
          </cell>
          <cell r="AR288">
            <v>0</v>
          </cell>
          <cell r="AS288">
            <v>0</v>
          </cell>
          <cell r="AT288">
            <v>110000</v>
          </cell>
          <cell r="AU288">
            <v>5.0725673179947625E-6</v>
          </cell>
          <cell r="AV288">
            <v>1453806600</v>
          </cell>
          <cell r="AW288">
            <v>4.7913797635896892E-2</v>
          </cell>
          <cell r="AX288">
            <v>241600</v>
          </cell>
          <cell r="AY288">
            <v>1</v>
          </cell>
          <cell r="AZ288">
            <v>1252800</v>
          </cell>
          <cell r="BA288">
            <v>0.5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84927811800</v>
          </cell>
          <cell r="BM288">
            <v>1703810000</v>
          </cell>
          <cell r="BN288">
            <v>21685271600</v>
          </cell>
          <cell r="BO288">
            <v>30342128400</v>
          </cell>
          <cell r="BP288">
            <v>241600</v>
          </cell>
          <cell r="BQ288">
            <v>2505600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330105</v>
          </cell>
          <cell r="BY288">
            <v>26</v>
          </cell>
          <cell r="BZ288">
            <v>16715250</v>
          </cell>
          <cell r="CA288">
            <v>70200</v>
          </cell>
          <cell r="CB288">
            <v>600000</v>
          </cell>
        </row>
        <row r="289">
          <cell r="A289" t="str">
            <v>2020_Q4_M11_W47_D2</v>
          </cell>
          <cell r="B289">
            <v>2020</v>
          </cell>
          <cell r="C289">
            <v>4</v>
          </cell>
          <cell r="D289">
            <v>11</v>
          </cell>
          <cell r="E289">
            <v>47</v>
          </cell>
          <cell r="F289">
            <v>47</v>
          </cell>
          <cell r="G289">
            <v>2</v>
          </cell>
          <cell r="H289">
            <v>44151</v>
          </cell>
          <cell r="I289">
            <v>4.6828000000000003</v>
          </cell>
          <cell r="J289">
            <v>6.4245000000000001</v>
          </cell>
          <cell r="K289">
            <v>13.535399999999999</v>
          </cell>
          <cell r="L289">
            <v>11.3415</v>
          </cell>
          <cell r="M289">
            <v>14.924099999999999</v>
          </cell>
          <cell r="N289">
            <v>0</v>
          </cell>
          <cell r="O289">
            <v>0</v>
          </cell>
          <cell r="P289">
            <v>0</v>
          </cell>
          <cell r="Q289">
            <v>87</v>
          </cell>
          <cell r="R289">
            <v>25.87</v>
          </cell>
          <cell r="S289">
            <v>-2077</v>
          </cell>
          <cell r="T289">
            <v>253.72</v>
          </cell>
          <cell r="U289">
            <v>-1164.79</v>
          </cell>
          <cell r="V289">
            <v>-4.590848179095065E-3</v>
          </cell>
          <cell r="W289">
            <v>2.6879280970634025E-3</v>
          </cell>
          <cell r="X289">
            <v>4.7334575981452387E-4</v>
          </cell>
          <cell r="Y289">
            <v>0.1761006034096152</v>
          </cell>
          <cell r="Z289">
            <v>2.6270859620430098E-3</v>
          </cell>
          <cell r="AA289">
            <v>49957182000</v>
          </cell>
          <cell r="AB289">
            <v>48733864500</v>
          </cell>
          <cell r="AC289">
            <v>1223317500</v>
          </cell>
          <cell r="AD289">
            <v>0</v>
          </cell>
          <cell r="AE289">
            <v>0</v>
          </cell>
          <cell r="AF289">
            <v>0</v>
          </cell>
          <cell r="AH289">
            <v>50.908299999999997</v>
          </cell>
          <cell r="AI289">
            <v>0</v>
          </cell>
          <cell r="AJ289">
            <v>0</v>
          </cell>
          <cell r="AK289">
            <v>0</v>
          </cell>
          <cell r="AL289">
            <v>23195546959800</v>
          </cell>
          <cell r="AM289">
            <v>62347962400</v>
          </cell>
          <cell r="AN289">
            <v>10979513800</v>
          </cell>
          <cell r="AO289">
            <v>60936695800</v>
          </cell>
          <cell r="AP289">
            <v>6516308400</v>
          </cell>
          <cell r="AQ289">
            <v>0.1363390631695017</v>
          </cell>
          <cell r="AR289">
            <v>0</v>
          </cell>
          <cell r="AS289">
            <v>0</v>
          </cell>
          <cell r="AT289">
            <v>330000</v>
          </cell>
          <cell r="AU289">
            <v>1.0202573014713779E-4</v>
          </cell>
          <cell r="AV289">
            <v>4453790700</v>
          </cell>
          <cell r="AW289">
            <v>0.46303812153469232</v>
          </cell>
          <cell r="AX289">
            <v>3723100</v>
          </cell>
          <cell r="AY289">
            <v>0.5</v>
          </cell>
          <cell r="AZ289">
            <v>5361600</v>
          </cell>
          <cell r="BA289">
            <v>0.32468570598067004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47794874400</v>
          </cell>
          <cell r="BM289">
            <v>1676024000</v>
          </cell>
          <cell r="BN289">
            <v>3234478200</v>
          </cell>
          <cell r="BO289">
            <v>9618626400</v>
          </cell>
          <cell r="BP289">
            <v>7446200</v>
          </cell>
          <cell r="BQ289">
            <v>16513200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206787</v>
          </cell>
          <cell r="BY289">
            <v>1200</v>
          </cell>
          <cell r="BZ289">
            <v>5296350</v>
          </cell>
          <cell r="CA289">
            <v>3240000</v>
          </cell>
          <cell r="CB289">
            <v>600000</v>
          </cell>
        </row>
        <row r="290">
          <cell r="A290" t="str">
            <v>2020_Q4_M11_W47_D3</v>
          </cell>
          <cell r="B290">
            <v>2020</v>
          </cell>
          <cell r="C290">
            <v>4</v>
          </cell>
          <cell r="D290">
            <v>11</v>
          </cell>
          <cell r="E290">
            <v>47</v>
          </cell>
          <cell r="F290">
            <v>47</v>
          </cell>
          <cell r="G290">
            <v>3</v>
          </cell>
          <cell r="H290">
            <v>44152</v>
          </cell>
          <cell r="I290">
            <v>2.6166</v>
          </cell>
          <cell r="J290">
            <v>3.4245999999999999</v>
          </cell>
          <cell r="K290">
            <v>1.4632000000000001</v>
          </cell>
          <cell r="L290">
            <v>11.347300000000001</v>
          </cell>
          <cell r="M290">
            <v>14.941800000000001</v>
          </cell>
          <cell r="N290">
            <v>0</v>
          </cell>
          <cell r="O290">
            <v>0</v>
          </cell>
          <cell r="P290">
            <v>0</v>
          </cell>
          <cell r="Q290">
            <v>50</v>
          </cell>
          <cell r="R290">
            <v>26.44</v>
          </cell>
          <cell r="S290">
            <v>-1849</v>
          </cell>
          <cell r="T290">
            <v>194.21</v>
          </cell>
          <cell r="U290">
            <v>-1741.46</v>
          </cell>
          <cell r="V290">
            <v>-8.9668915091910828E-3</v>
          </cell>
          <cell r="W290">
            <v>6.203332701586085E-3</v>
          </cell>
          <cell r="X290">
            <v>2.1019267695959161E-3</v>
          </cell>
          <cell r="Y290">
            <v>0.33883831010039001</v>
          </cell>
          <cell r="Z290">
            <v>2.9891042944636854E-3</v>
          </cell>
          <cell r="AA290">
            <v>18582026500</v>
          </cell>
          <cell r="AB290">
            <v>13782689500</v>
          </cell>
          <cell r="AC290">
            <v>4799337000</v>
          </cell>
          <cell r="AD290">
            <v>0</v>
          </cell>
          <cell r="AE290">
            <v>0</v>
          </cell>
          <cell r="AF290">
            <v>0</v>
          </cell>
          <cell r="AH290">
            <v>33.793500000000002</v>
          </cell>
          <cell r="AI290">
            <v>0</v>
          </cell>
          <cell r="AJ290">
            <v>0</v>
          </cell>
          <cell r="AK290">
            <v>0</v>
          </cell>
          <cell r="AL290">
            <v>20945105099196</v>
          </cell>
          <cell r="AM290">
            <v>129929455400</v>
          </cell>
          <cell r="AN290">
            <v>44025077100</v>
          </cell>
          <cell r="AO290">
            <v>62607103600</v>
          </cell>
          <cell r="AP290">
            <v>42449280500</v>
          </cell>
          <cell r="AQ290">
            <v>0.33915370070745049</v>
          </cell>
          <cell r="AR290">
            <v>0</v>
          </cell>
          <cell r="AS290">
            <v>0</v>
          </cell>
          <cell r="AT290">
            <v>110800</v>
          </cell>
          <cell r="AU290">
            <v>9.2228807351668104E-3</v>
          </cell>
          <cell r="AV290">
            <v>1545242100</v>
          </cell>
          <cell r="AW290">
            <v>0.4683904756974045</v>
          </cell>
          <cell r="AX290">
            <v>6976000</v>
          </cell>
          <cell r="AY290">
            <v>0.48343728343728343</v>
          </cell>
          <cell r="AZ290">
            <v>23467700</v>
          </cell>
          <cell r="BA290">
            <v>0.42725720236534709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125162368600</v>
          </cell>
          <cell r="BM290">
            <v>1386670000</v>
          </cell>
          <cell r="BN290">
            <v>12013600</v>
          </cell>
          <cell r="BO290">
            <v>3299046800</v>
          </cell>
          <cell r="BP290">
            <v>14430000</v>
          </cell>
          <cell r="BQ290">
            <v>54926400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433788</v>
          </cell>
          <cell r="BY290">
            <v>580</v>
          </cell>
          <cell r="BZ290">
            <v>4714950</v>
          </cell>
          <cell r="CA290">
            <v>1566000</v>
          </cell>
          <cell r="CB290">
            <v>600000</v>
          </cell>
        </row>
        <row r="291">
          <cell r="A291" t="str">
            <v>2020_Q4_M11_W47_D4</v>
          </cell>
          <cell r="B291">
            <v>2020</v>
          </cell>
          <cell r="C291">
            <v>4</v>
          </cell>
          <cell r="D291">
            <v>11</v>
          </cell>
          <cell r="E291">
            <v>47</v>
          </cell>
          <cell r="F291">
            <v>47</v>
          </cell>
          <cell r="G291">
            <v>4</v>
          </cell>
          <cell r="H291">
            <v>44153</v>
          </cell>
          <cell r="I291">
            <v>4.9292999999999996</v>
          </cell>
          <cell r="J291">
            <v>3.4247000000000001</v>
          </cell>
          <cell r="K291">
            <v>0.92220000000000002</v>
          </cell>
          <cell r="L291">
            <v>11.3527</v>
          </cell>
          <cell r="M291">
            <v>16.395499999999998</v>
          </cell>
          <cell r="N291">
            <v>0</v>
          </cell>
          <cell r="O291">
            <v>0</v>
          </cell>
          <cell r="P291">
            <v>0</v>
          </cell>
          <cell r="Q291">
            <v>20</v>
          </cell>
          <cell r="R291">
            <v>26.39</v>
          </cell>
          <cell r="S291">
            <v>-1508</v>
          </cell>
          <cell r="T291">
            <v>168.72</v>
          </cell>
          <cell r="U291">
            <v>-1744.32</v>
          </cell>
          <cell r="V291">
            <v>-1.033854907539118E-2</v>
          </cell>
          <cell r="W291">
            <v>2.6680890746319449E-3</v>
          </cell>
          <cell r="X291">
            <v>2.6441954801289868E-4</v>
          </cell>
          <cell r="Y291">
            <v>9.910446788564381E-2</v>
          </cell>
          <cell r="Z291">
            <v>1.7780508646543928E-3</v>
          </cell>
          <cell r="AA291">
            <v>34989448000</v>
          </cell>
          <cell r="AB291">
            <v>34989448000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H291">
            <v>37.0244</v>
          </cell>
          <cell r="AI291">
            <v>0</v>
          </cell>
          <cell r="AJ291">
            <v>0</v>
          </cell>
          <cell r="AK291">
            <v>0</v>
          </cell>
          <cell r="AL291">
            <v>23116228909452</v>
          </cell>
          <cell r="AM291">
            <v>61676157800</v>
          </cell>
          <cell r="AN291">
            <v>6112382800</v>
          </cell>
          <cell r="AO291">
            <v>41101830800</v>
          </cell>
          <cell r="AP291">
            <v>3624955800</v>
          </cell>
          <cell r="AQ291">
            <v>7.3927539482223151E-2</v>
          </cell>
          <cell r="AR291">
            <v>0</v>
          </cell>
          <cell r="AS291">
            <v>0</v>
          </cell>
          <cell r="AT291">
            <v>111000</v>
          </cell>
          <cell r="AU291">
            <v>2.1747296105776339E-5</v>
          </cell>
          <cell r="AV291">
            <v>789325100</v>
          </cell>
          <cell r="AW291">
            <v>0.30495545157084347</v>
          </cell>
          <cell r="AX291">
            <v>6478400</v>
          </cell>
          <cell r="AY291">
            <v>0.30363989163752941</v>
          </cell>
          <cell r="AZ291">
            <v>1691512500</v>
          </cell>
          <cell r="BA291">
            <v>0.5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49033903000</v>
          </cell>
          <cell r="BM291">
            <v>1545482000</v>
          </cell>
          <cell r="BN291">
            <v>5104082800</v>
          </cell>
          <cell r="BO291">
            <v>2588329200</v>
          </cell>
          <cell r="BP291">
            <v>21335800</v>
          </cell>
          <cell r="BQ291">
            <v>3383025000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270588</v>
          </cell>
          <cell r="BY291">
            <v>663</v>
          </cell>
          <cell r="BZ291">
            <v>3845400</v>
          </cell>
          <cell r="CA291">
            <v>1790100</v>
          </cell>
        </row>
        <row r="292">
          <cell r="A292" t="str">
            <v>2020_Q4_M11_W47_D5</v>
          </cell>
          <cell r="B292">
            <v>2020</v>
          </cell>
          <cell r="C292">
            <v>4</v>
          </cell>
          <cell r="D292">
            <v>11</v>
          </cell>
          <cell r="E292">
            <v>47</v>
          </cell>
          <cell r="F292">
            <v>47</v>
          </cell>
          <cell r="G292">
            <v>5</v>
          </cell>
          <cell r="H292">
            <v>44154</v>
          </cell>
          <cell r="I292">
            <v>4.9292999999999996</v>
          </cell>
          <cell r="J292">
            <v>3.4247000000000001</v>
          </cell>
          <cell r="K292">
            <v>0.92220000000000002</v>
          </cell>
          <cell r="L292">
            <v>11.354100000000001</v>
          </cell>
          <cell r="M292">
            <v>16.395600000000002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29.79</v>
          </cell>
          <cell r="S292">
            <v>-1175</v>
          </cell>
          <cell r="T292">
            <v>133.66999999999999</v>
          </cell>
          <cell r="U292">
            <v>-1930.74</v>
          </cell>
          <cell r="V292">
            <v>-1.444407870127927E-2</v>
          </cell>
          <cell r="W292">
            <v>8.7756844379765987E-4</v>
          </cell>
          <cell r="X292">
            <v>2.5741041270869352E-4</v>
          </cell>
          <cell r="Y292">
            <v>0.29332232092890115</v>
          </cell>
          <cell r="Z292">
            <v>2.0538078586689354E-3</v>
          </cell>
          <cell r="AA292">
            <v>43936753000</v>
          </cell>
          <cell r="AB292">
            <v>26260240500</v>
          </cell>
          <cell r="AC292">
            <v>17177102500</v>
          </cell>
          <cell r="AD292">
            <v>499410000</v>
          </cell>
          <cell r="AE292">
            <v>0</v>
          </cell>
          <cell r="AF292">
            <v>0</v>
          </cell>
          <cell r="AH292">
            <v>37.0259</v>
          </cell>
          <cell r="AI292">
            <v>0</v>
          </cell>
          <cell r="AJ292">
            <v>0</v>
          </cell>
          <cell r="AK292">
            <v>0</v>
          </cell>
          <cell r="AL292">
            <v>24458258443200</v>
          </cell>
          <cell r="AM292">
            <v>21463795800</v>
          </cell>
          <cell r="AN292">
            <v>6295810400</v>
          </cell>
          <cell r="AO292">
            <v>50232563400</v>
          </cell>
          <cell r="AP292">
            <v>6294000000</v>
          </cell>
          <cell r="AQ292">
            <v>0.36964184066554984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1693400</v>
          </cell>
          <cell r="AY292">
            <v>0.46665564373897706</v>
          </cell>
          <cell r="AZ292">
            <v>117000</v>
          </cell>
          <cell r="BA292">
            <v>0.16723842195540309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17027293200</v>
          </cell>
          <cell r="BM292">
            <v>2374256000</v>
          </cell>
          <cell r="BN292">
            <v>56190000</v>
          </cell>
          <cell r="BO292">
            <v>2001728200</v>
          </cell>
          <cell r="BP292">
            <v>3628800</v>
          </cell>
          <cell r="BQ292">
            <v>699600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339081</v>
          </cell>
          <cell r="BY292">
            <v>426</v>
          </cell>
          <cell r="BZ292">
            <v>3269100</v>
          </cell>
          <cell r="CA292">
            <v>1150200</v>
          </cell>
          <cell r="CB292">
            <v>1000000</v>
          </cell>
        </row>
        <row r="293">
          <cell r="A293" t="str">
            <v>2020_Q4_M11_W47_D6</v>
          </cell>
          <cell r="B293">
            <v>2020</v>
          </cell>
          <cell r="C293">
            <v>4</v>
          </cell>
          <cell r="D293">
            <v>11</v>
          </cell>
          <cell r="E293">
            <v>47</v>
          </cell>
          <cell r="F293">
            <v>48</v>
          </cell>
          <cell r="G293">
            <v>6</v>
          </cell>
          <cell r="H293">
            <v>44155</v>
          </cell>
          <cell r="I293">
            <v>6.4467999999999996</v>
          </cell>
          <cell r="J293">
            <v>3.9247999999999998</v>
          </cell>
          <cell r="K293">
            <v>2.4222000000000001</v>
          </cell>
          <cell r="L293">
            <v>11.3378</v>
          </cell>
          <cell r="M293">
            <v>15.598699999999999</v>
          </cell>
          <cell r="N293">
            <v>0</v>
          </cell>
          <cell r="O293">
            <v>0</v>
          </cell>
          <cell r="P293">
            <v>0</v>
          </cell>
          <cell r="Q293">
            <v>17</v>
          </cell>
          <cell r="R293">
            <v>29.66</v>
          </cell>
          <cell r="S293">
            <v>-1214</v>
          </cell>
          <cell r="T293">
            <v>142.08000000000001</v>
          </cell>
          <cell r="U293">
            <v>-1769.54</v>
          </cell>
          <cell r="V293">
            <v>-1.2454532657657657E-2</v>
          </cell>
          <cell r="W293">
            <v>3.3731887289485539E-3</v>
          </cell>
          <cell r="X293">
            <v>2.9582669517546668E-4</v>
          </cell>
          <cell r="Y293">
            <v>8.7699420028501604E-2</v>
          </cell>
          <cell r="Z293">
            <v>6.2100618806183912E-4</v>
          </cell>
          <cell r="AA293">
            <v>7533277500</v>
          </cell>
          <cell r="AB293">
            <v>7533277500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H293">
            <v>39.7303</v>
          </cell>
          <cell r="AI293">
            <v>0</v>
          </cell>
          <cell r="AJ293">
            <v>0</v>
          </cell>
          <cell r="AK293">
            <v>0</v>
          </cell>
          <cell r="AL293">
            <v>23166520844020</v>
          </cell>
          <cell r="AM293">
            <v>78145047000</v>
          </cell>
          <cell r="AN293">
            <v>6853275300</v>
          </cell>
          <cell r="AO293">
            <v>14386552800</v>
          </cell>
          <cell r="AP293">
            <v>3143228000</v>
          </cell>
          <cell r="AQ293">
            <v>0.13578953411056971</v>
          </cell>
          <cell r="AR293">
            <v>0</v>
          </cell>
          <cell r="AS293">
            <v>0</v>
          </cell>
          <cell r="AT293">
            <v>560607400</v>
          </cell>
          <cell r="AU293">
            <v>0.16944418266144029</v>
          </cell>
          <cell r="AV293">
            <v>2197950000</v>
          </cell>
          <cell r="AW293">
            <v>4.595499010684477E-2</v>
          </cell>
          <cell r="AX293">
            <v>20181800</v>
          </cell>
          <cell r="AY293">
            <v>0.5</v>
          </cell>
          <cell r="AZ293">
            <v>931308100</v>
          </cell>
          <cell r="BA293">
            <v>0.49968612279670277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23147792800</v>
          </cell>
          <cell r="BM293">
            <v>1956276000</v>
          </cell>
          <cell r="BN293">
            <v>3308507800</v>
          </cell>
          <cell r="BO293">
            <v>47828320600</v>
          </cell>
          <cell r="BP293">
            <v>40363600</v>
          </cell>
          <cell r="BQ293">
            <v>1863786200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31356</v>
          </cell>
          <cell r="BY293">
            <v>49</v>
          </cell>
          <cell r="BZ293">
            <v>9287100</v>
          </cell>
          <cell r="CA293">
            <v>132300</v>
          </cell>
        </row>
        <row r="294">
          <cell r="A294" t="str">
            <v>2020_Q4_M11_W48_D2</v>
          </cell>
          <cell r="B294">
            <v>2020</v>
          </cell>
          <cell r="C294">
            <v>4</v>
          </cell>
          <cell r="D294">
            <v>11</v>
          </cell>
          <cell r="E294">
            <v>48</v>
          </cell>
          <cell r="F294">
            <v>48</v>
          </cell>
          <cell r="G294">
            <v>2</v>
          </cell>
          <cell r="H294">
            <v>44158</v>
          </cell>
          <cell r="I294">
            <v>10.7547</v>
          </cell>
          <cell r="J294">
            <v>3.9249000000000001</v>
          </cell>
          <cell r="K294">
            <v>2.1353</v>
          </cell>
          <cell r="L294">
            <v>11.2639</v>
          </cell>
          <cell r="M294">
            <v>15.4033</v>
          </cell>
          <cell r="N294">
            <v>0</v>
          </cell>
          <cell r="O294">
            <v>0</v>
          </cell>
          <cell r="P294">
            <v>0</v>
          </cell>
          <cell r="Q294">
            <v>12</v>
          </cell>
          <cell r="R294">
            <v>30.24</v>
          </cell>
          <cell r="S294">
            <v>-1284</v>
          </cell>
          <cell r="T294">
            <v>141.56</v>
          </cell>
          <cell r="U294">
            <v>-1630.97</v>
          </cell>
          <cell r="V294">
            <v>-1.1521404351511727E-2</v>
          </cell>
          <cell r="W294">
            <v>5.260817152412502E-3</v>
          </cell>
          <cell r="X294">
            <v>1.7301006643225334E-3</v>
          </cell>
          <cell r="Y294">
            <v>0.32886538615567451</v>
          </cell>
          <cell r="Z294">
            <v>1.7302348091864518E-3</v>
          </cell>
          <cell r="AA294">
            <v>3312000</v>
          </cell>
          <cell r="AB294">
            <v>3312000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H294">
            <v>43.482100000000003</v>
          </cell>
          <cell r="AI294">
            <v>0</v>
          </cell>
          <cell r="AJ294">
            <v>0</v>
          </cell>
          <cell r="AK294">
            <v>0</v>
          </cell>
          <cell r="AL294">
            <v>24689726488676</v>
          </cell>
          <cell r="AM294">
            <v>129888136600</v>
          </cell>
          <cell r="AN294">
            <v>42715712200</v>
          </cell>
          <cell r="AO294">
            <v>42719024200</v>
          </cell>
          <cell r="AP294">
            <v>41966100500</v>
          </cell>
          <cell r="AQ294">
            <v>0.4534649604057725</v>
          </cell>
          <cell r="AR294">
            <v>0</v>
          </cell>
          <cell r="AS294">
            <v>0</v>
          </cell>
          <cell r="AT294">
            <v>113500</v>
          </cell>
          <cell r="AU294">
            <v>1.4311292681696676E-2</v>
          </cell>
          <cell r="AV294">
            <v>427781000</v>
          </cell>
          <cell r="AW294">
            <v>1.2609491013004076E-2</v>
          </cell>
          <cell r="AX294">
            <v>91494500</v>
          </cell>
          <cell r="AY294">
            <v>0.49932600580671921</v>
          </cell>
          <cell r="AZ294">
            <v>230222700</v>
          </cell>
          <cell r="BA294">
            <v>0.44961191108014176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92545409600</v>
          </cell>
          <cell r="BM294">
            <v>2714194000</v>
          </cell>
          <cell r="BN294">
            <v>7930800</v>
          </cell>
          <cell r="BO294">
            <v>33925318600</v>
          </cell>
          <cell r="BP294">
            <v>183236000</v>
          </cell>
          <cell r="BQ294">
            <v>512047600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286695</v>
          </cell>
          <cell r="BY294">
            <v>230</v>
          </cell>
          <cell r="BZ294">
            <v>4651200</v>
          </cell>
          <cell r="CA294">
            <v>621000</v>
          </cell>
        </row>
        <row r="295">
          <cell r="A295" t="str">
            <v>2020_Q4_M11_W48_D3</v>
          </cell>
          <cell r="B295">
            <v>2020</v>
          </cell>
          <cell r="C295">
            <v>4</v>
          </cell>
          <cell r="D295">
            <v>11</v>
          </cell>
          <cell r="E295">
            <v>48</v>
          </cell>
          <cell r="F295">
            <v>48</v>
          </cell>
          <cell r="G295">
            <v>3</v>
          </cell>
          <cell r="H295">
            <v>44159</v>
          </cell>
          <cell r="I295">
            <v>15.7197</v>
          </cell>
          <cell r="J295">
            <v>3.9235000000000002</v>
          </cell>
          <cell r="K295">
            <v>2.4965999999999999</v>
          </cell>
          <cell r="L295">
            <v>11.258699999999999</v>
          </cell>
          <cell r="M295">
            <v>15.4901</v>
          </cell>
          <cell r="N295">
            <v>0</v>
          </cell>
          <cell r="O295">
            <v>0</v>
          </cell>
          <cell r="P295">
            <v>0</v>
          </cell>
          <cell r="Q295">
            <v>12</v>
          </cell>
          <cell r="R295">
            <v>30.14</v>
          </cell>
          <cell r="S295">
            <v>-1422</v>
          </cell>
          <cell r="T295">
            <v>158.55000000000001</v>
          </cell>
          <cell r="U295">
            <v>-2276.13</v>
          </cell>
          <cell r="V295">
            <v>-1.4355912961210976E-2</v>
          </cell>
          <cell r="W295">
            <v>2.8524735158227945E-3</v>
          </cell>
          <cell r="X295">
            <v>8.0502762339320689E-4</v>
          </cell>
          <cell r="Y295">
            <v>0.28222089317488269</v>
          </cell>
          <cell r="Z295">
            <v>1.3257502708552689E-3</v>
          </cell>
          <cell r="AA295">
            <v>14824081500</v>
          </cell>
          <cell r="AB295">
            <v>13298397500</v>
          </cell>
          <cell r="AC295">
            <v>1525684000</v>
          </cell>
          <cell r="AD295">
            <v>0</v>
          </cell>
          <cell r="AE295">
            <v>0</v>
          </cell>
          <cell r="AF295">
            <v>0</v>
          </cell>
          <cell r="AH295">
            <v>48.888599999999997</v>
          </cell>
          <cell r="AI295">
            <v>0</v>
          </cell>
          <cell r="AJ295">
            <v>0</v>
          </cell>
          <cell r="AK295">
            <v>0</v>
          </cell>
          <cell r="AL295">
            <v>28468286471216</v>
          </cell>
          <cell r="AM295">
            <v>81205033200</v>
          </cell>
          <cell r="AN295">
            <v>22917757000</v>
          </cell>
          <cell r="AO295">
            <v>37741838500</v>
          </cell>
          <cell r="AP295">
            <v>18383595300</v>
          </cell>
          <cell r="AQ295">
            <v>0.37178880523389202</v>
          </cell>
          <cell r="AR295">
            <v>0</v>
          </cell>
          <cell r="AS295">
            <v>0</v>
          </cell>
          <cell r="AT295">
            <v>1138544100</v>
          </cell>
          <cell r="AU295">
            <v>0.49403788579241126</v>
          </cell>
          <cell r="AV295">
            <v>534724000</v>
          </cell>
          <cell r="AW295">
            <v>2.396899660018607E-2</v>
          </cell>
          <cell r="AX295">
            <v>6700400</v>
          </cell>
          <cell r="AY295">
            <v>0.2563215840493332</v>
          </cell>
          <cell r="AZ295">
            <v>2854193200</v>
          </cell>
          <cell r="BA295">
            <v>0.49849473164809505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49446339000</v>
          </cell>
          <cell r="BM295">
            <v>1393376000</v>
          </cell>
          <cell r="BN295">
            <v>2304568400</v>
          </cell>
          <cell r="BO295">
            <v>22308985600</v>
          </cell>
          <cell r="BP295">
            <v>26140600</v>
          </cell>
          <cell r="BQ295">
            <v>5725623600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186795</v>
          </cell>
          <cell r="BY295">
            <v>192</v>
          </cell>
          <cell r="BZ295">
            <v>3626100</v>
          </cell>
          <cell r="CA295">
            <v>518400</v>
          </cell>
          <cell r="CB295">
            <v>600000</v>
          </cell>
        </row>
        <row r="296">
          <cell r="A296" t="str">
            <v>2020_Q4_M11_W48_D4</v>
          </cell>
          <cell r="B296">
            <v>2020</v>
          </cell>
          <cell r="C296">
            <v>4</v>
          </cell>
          <cell r="D296">
            <v>11</v>
          </cell>
          <cell r="E296">
            <v>48</v>
          </cell>
          <cell r="F296">
            <v>48</v>
          </cell>
          <cell r="G296">
            <v>4</v>
          </cell>
          <cell r="H296">
            <v>44160</v>
          </cell>
          <cell r="I296">
            <v>22.527699999999999</v>
          </cell>
          <cell r="J296">
            <v>3.9235000000000002</v>
          </cell>
          <cell r="K296">
            <v>2.5015999999999998</v>
          </cell>
          <cell r="L296">
            <v>11.226599999999999</v>
          </cell>
          <cell r="M296">
            <v>13.661099999999999</v>
          </cell>
          <cell r="N296">
            <v>0</v>
          </cell>
          <cell r="O296">
            <v>0</v>
          </cell>
          <cell r="P296">
            <v>0</v>
          </cell>
          <cell r="Q296">
            <v>32</v>
          </cell>
          <cell r="R296">
            <v>30.18</v>
          </cell>
          <cell r="S296">
            <v>-1638</v>
          </cell>
          <cell r="T296">
            <v>184.01</v>
          </cell>
          <cell r="U296">
            <v>-1020.55</v>
          </cell>
          <cell r="V296">
            <v>-5.5461659692408018E-3</v>
          </cell>
          <cell r="W296">
            <v>2.916892526941238E-3</v>
          </cell>
          <cell r="X296">
            <v>1.4197106699335316E-3</v>
          </cell>
          <cell r="Y296">
            <v>0.48672025342746961</v>
          </cell>
          <cell r="Z296">
            <v>2.4911822320967652E-3</v>
          </cell>
          <cell r="AA296">
            <v>27117444000</v>
          </cell>
          <cell r="AB296">
            <v>25217529000</v>
          </cell>
          <cell r="AC296">
            <v>1899915000</v>
          </cell>
          <cell r="AD296">
            <v>0</v>
          </cell>
          <cell r="AE296">
            <v>0</v>
          </cell>
          <cell r="AF296">
            <v>0</v>
          </cell>
          <cell r="AH296">
            <v>53.840499999999999</v>
          </cell>
          <cell r="AI296">
            <v>0</v>
          </cell>
          <cell r="AJ296">
            <v>0</v>
          </cell>
          <cell r="AK296">
            <v>0</v>
          </cell>
          <cell r="AL296">
            <v>25308598900424</v>
          </cell>
          <cell r="AM296">
            <v>73822463000</v>
          </cell>
          <cell r="AN296">
            <v>35930887900</v>
          </cell>
          <cell r="AO296">
            <v>63048331900</v>
          </cell>
          <cell r="AP296">
            <v>30307731300</v>
          </cell>
          <cell r="AQ296">
            <v>0.68336455986219746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7460000</v>
          </cell>
          <cell r="AW296">
            <v>5.3661975962571043E-4</v>
          </cell>
          <cell r="AX296">
            <v>40309700</v>
          </cell>
          <cell r="AY296">
            <v>0.5</v>
          </cell>
          <cell r="AZ296">
            <v>5575386900</v>
          </cell>
          <cell r="BA296">
            <v>0.81209043440749928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44350750800</v>
          </cell>
          <cell r="BM296">
            <v>1610832000</v>
          </cell>
          <cell r="BN296">
            <v>7012949200</v>
          </cell>
          <cell r="BO296">
            <v>13901836200</v>
          </cell>
          <cell r="BP296">
            <v>80619400</v>
          </cell>
          <cell r="BQ296">
            <v>6865475400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148386</v>
          </cell>
          <cell r="BY296">
            <v>310</v>
          </cell>
          <cell r="BZ296">
            <v>3284400</v>
          </cell>
          <cell r="CA296">
            <v>837000</v>
          </cell>
          <cell r="CB296">
            <v>600000</v>
          </cell>
        </row>
        <row r="297">
          <cell r="A297" t="str">
            <v>2020_Q4_M11_W48_D5</v>
          </cell>
          <cell r="B297">
            <v>2020</v>
          </cell>
          <cell r="C297">
            <v>4</v>
          </cell>
          <cell r="D297">
            <v>11</v>
          </cell>
          <cell r="E297">
            <v>48</v>
          </cell>
          <cell r="F297">
            <v>48</v>
          </cell>
          <cell r="G297">
            <v>5</v>
          </cell>
          <cell r="H297">
            <v>44161</v>
          </cell>
          <cell r="I297">
            <v>24.543700000000001</v>
          </cell>
          <cell r="J297">
            <v>3.9232999999999998</v>
          </cell>
          <cell r="K297">
            <v>4.8362999999999996</v>
          </cell>
          <cell r="L297">
            <v>10.183400000000001</v>
          </cell>
          <cell r="M297">
            <v>13.6486</v>
          </cell>
          <cell r="N297">
            <v>0</v>
          </cell>
          <cell r="O297">
            <v>0</v>
          </cell>
          <cell r="P297">
            <v>0</v>
          </cell>
          <cell r="Q297">
            <v>39</v>
          </cell>
          <cell r="R297">
            <v>30.28</v>
          </cell>
          <cell r="S297">
            <v>-1895</v>
          </cell>
          <cell r="T297">
            <v>209.7</v>
          </cell>
          <cell r="U297">
            <v>-2133</v>
          </cell>
          <cell r="V297">
            <v>-1.017167381974249E-2</v>
          </cell>
          <cell r="W297">
            <v>9.4795932320251748E-3</v>
          </cell>
          <cell r="X297">
            <v>2.1839712621835997E-3</v>
          </cell>
          <cell r="Y297">
            <v>0.23038660085175686</v>
          </cell>
          <cell r="Z297">
            <v>3.2194817780191211E-3</v>
          </cell>
          <cell r="AA297">
            <v>25114871500</v>
          </cell>
          <cell r="AB297">
            <v>23600689500</v>
          </cell>
          <cell r="AC297">
            <v>1514182000</v>
          </cell>
          <cell r="AD297">
            <v>0</v>
          </cell>
          <cell r="AE297">
            <v>0</v>
          </cell>
          <cell r="AF297">
            <v>0</v>
          </cell>
          <cell r="AH297">
            <v>57.135300000000001</v>
          </cell>
          <cell r="AI297">
            <v>0</v>
          </cell>
          <cell r="AJ297">
            <v>0</v>
          </cell>
          <cell r="AK297">
            <v>0</v>
          </cell>
          <cell r="AL297">
            <v>24253613184928</v>
          </cell>
          <cell r="AM297">
            <v>229914387400</v>
          </cell>
          <cell r="AN297">
            <v>52969194200</v>
          </cell>
          <cell r="AO297">
            <v>78084065700</v>
          </cell>
          <cell r="AP297">
            <v>45089964800</v>
          </cell>
          <cell r="AQ297">
            <v>0.50112143707825862</v>
          </cell>
          <cell r="AR297">
            <v>0</v>
          </cell>
          <cell r="AS297">
            <v>0</v>
          </cell>
          <cell r="AT297">
            <v>550797600</v>
          </cell>
          <cell r="AU297">
            <v>0.20736118862300426</v>
          </cell>
          <cell r="AV297">
            <v>3728551900</v>
          </cell>
          <cell r="AW297">
            <v>2.9013970216232986E-2</v>
          </cell>
          <cell r="AX297">
            <v>1311576100</v>
          </cell>
          <cell r="AY297">
            <v>0.49979803462540112</v>
          </cell>
          <cell r="AZ297">
            <v>2288303800</v>
          </cell>
          <cell r="BA297">
            <v>0.49288364475940394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89978120000</v>
          </cell>
          <cell r="BM297">
            <v>1504298000</v>
          </cell>
          <cell r="BN297">
            <v>2656223200</v>
          </cell>
          <cell r="BO297">
            <v>128508848400</v>
          </cell>
          <cell r="BP297">
            <v>2624212200</v>
          </cell>
          <cell r="BQ297">
            <v>4642685600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342279</v>
          </cell>
          <cell r="BY297">
            <v>435</v>
          </cell>
          <cell r="BZ297">
            <v>4852650</v>
          </cell>
          <cell r="CA297">
            <v>1174500</v>
          </cell>
          <cell r="CB297">
            <v>600000</v>
          </cell>
        </row>
        <row r="298">
          <cell r="A298" t="str">
            <v>2020_Q4_M11_W48_D6</v>
          </cell>
          <cell r="B298">
            <v>2020</v>
          </cell>
          <cell r="C298">
            <v>4</v>
          </cell>
          <cell r="D298">
            <v>11</v>
          </cell>
          <cell r="E298">
            <v>48</v>
          </cell>
          <cell r="F298">
            <v>49</v>
          </cell>
          <cell r="G298">
            <v>6</v>
          </cell>
          <cell r="H298">
            <v>44162</v>
          </cell>
          <cell r="I298">
            <v>27.288</v>
          </cell>
          <cell r="J298">
            <v>3.9214000000000002</v>
          </cell>
          <cell r="K298">
            <v>6.3364000000000003</v>
          </cell>
          <cell r="L298">
            <v>10.182499999999999</v>
          </cell>
          <cell r="M298">
            <v>13.031499999999999</v>
          </cell>
          <cell r="N298">
            <v>0</v>
          </cell>
          <cell r="O298">
            <v>0</v>
          </cell>
          <cell r="P298">
            <v>0</v>
          </cell>
          <cell r="Q298">
            <v>39</v>
          </cell>
          <cell r="R298">
            <v>31.01</v>
          </cell>
          <cell r="S298">
            <v>-1954</v>
          </cell>
          <cell r="T298">
            <v>217.27</v>
          </cell>
          <cell r="U298">
            <v>-1537.67</v>
          </cell>
          <cell r="V298">
            <v>-7.0772310949509826E-3</v>
          </cell>
          <cell r="W298">
            <v>2.1250592261624589E-2</v>
          </cell>
          <cell r="X298">
            <v>4.0793973525583052E-4</v>
          </cell>
          <cell r="Y298">
            <v>1.9196628980195956E-2</v>
          </cell>
          <cell r="Z298">
            <v>4.0807043429957586E-4</v>
          </cell>
          <cell r="AA298">
            <v>2920000</v>
          </cell>
          <cell r="AB298">
            <v>2920000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H298">
            <v>60.759799999999998</v>
          </cell>
          <cell r="AI298">
            <v>0</v>
          </cell>
          <cell r="AJ298">
            <v>0</v>
          </cell>
          <cell r="AK298">
            <v>0</v>
          </cell>
          <cell r="AL298">
            <v>22341402938560</v>
          </cell>
          <cell r="AM298">
            <v>474768044400</v>
          </cell>
          <cell r="AN298">
            <v>9113946000</v>
          </cell>
          <cell r="AO298">
            <v>9116866000</v>
          </cell>
          <cell r="AP298">
            <v>5748693800</v>
          </cell>
          <cell r="AQ298">
            <v>0.51842165034024934</v>
          </cell>
          <cell r="AR298">
            <v>0</v>
          </cell>
          <cell r="AS298">
            <v>0</v>
          </cell>
          <cell r="AT298">
            <v>372974500</v>
          </cell>
          <cell r="AU298">
            <v>0.4998458814842015</v>
          </cell>
          <cell r="AV298">
            <v>2256151800</v>
          </cell>
          <cell r="AW298">
            <v>4.9049631094043623E-3</v>
          </cell>
          <cell r="AX298">
            <v>1750600</v>
          </cell>
          <cell r="AY298">
            <v>0.53877877631416959</v>
          </cell>
          <cell r="AZ298">
            <v>734375300</v>
          </cell>
          <cell r="BA298">
            <v>0.49837398660887033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11088838200</v>
          </cell>
          <cell r="BM298">
            <v>1482990000</v>
          </cell>
          <cell r="BN298">
            <v>746179000</v>
          </cell>
          <cell r="BO298">
            <v>459973245400</v>
          </cell>
          <cell r="BP298">
            <v>3249200</v>
          </cell>
          <cell r="BQ298">
            <v>1473542600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23409</v>
          </cell>
          <cell r="BY298">
            <v>79</v>
          </cell>
          <cell r="BZ298">
            <v>15009300</v>
          </cell>
          <cell r="CA298">
            <v>213300</v>
          </cell>
        </row>
        <row r="299">
          <cell r="A299" t="str">
            <v>2020_Q4_M11_W49_D2</v>
          </cell>
          <cell r="B299">
            <v>2020</v>
          </cell>
          <cell r="C299">
            <v>4</v>
          </cell>
          <cell r="D299">
            <v>11</v>
          </cell>
          <cell r="E299">
            <v>49</v>
          </cell>
          <cell r="F299">
            <v>49</v>
          </cell>
          <cell r="G299">
            <v>2</v>
          </cell>
          <cell r="H299">
            <v>44165</v>
          </cell>
          <cell r="I299">
            <v>27.9129</v>
          </cell>
          <cell r="J299">
            <v>3.9114</v>
          </cell>
          <cell r="K299">
            <v>3.9964</v>
          </cell>
          <cell r="L299">
            <v>11.1835</v>
          </cell>
          <cell r="M299">
            <v>13.0655</v>
          </cell>
          <cell r="N299">
            <v>0</v>
          </cell>
          <cell r="O299">
            <v>0</v>
          </cell>
          <cell r="P299">
            <v>0</v>
          </cell>
          <cell r="Q299">
            <v>24</v>
          </cell>
          <cell r="R299">
            <v>30.998999999999999</v>
          </cell>
          <cell r="S299">
            <v>-1808</v>
          </cell>
          <cell r="T299">
            <v>199.48699999999999</v>
          </cell>
          <cell r="U299">
            <v>-320</v>
          </cell>
          <cell r="V299">
            <v>-1.6041145538305754E-3</v>
          </cell>
          <cell r="W299">
            <v>2.4816783611671767E-2</v>
          </cell>
          <cell r="X299">
            <v>4.6004771301693054E-4</v>
          </cell>
          <cell r="Y299">
            <v>1.8537765417778074E-2</v>
          </cell>
          <cell r="Z299">
            <v>9.2337275799829683E-4</v>
          </cell>
          <cell r="AA299">
            <v>12127114000</v>
          </cell>
          <cell r="AB299">
            <v>12127114000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H299">
            <v>60.069700000000005</v>
          </cell>
          <cell r="AI299">
            <v>0</v>
          </cell>
          <cell r="AJ299">
            <v>0</v>
          </cell>
          <cell r="AK299">
            <v>0</v>
          </cell>
          <cell r="AL299">
            <v>26174095554208</v>
          </cell>
          <cell r="AM299">
            <v>649556865600</v>
          </cell>
          <cell r="AN299">
            <v>12041332800</v>
          </cell>
          <cell r="AO299">
            <v>24168446800</v>
          </cell>
          <cell r="AP299">
            <v>7564894700</v>
          </cell>
          <cell r="AQ299">
            <v>0.35065874143085185</v>
          </cell>
          <cell r="AR299">
            <v>0</v>
          </cell>
          <cell r="AS299">
            <v>0</v>
          </cell>
          <cell r="AT299">
            <v>12032300</v>
          </cell>
          <cell r="AU299">
            <v>5.7944095358809095E-2</v>
          </cell>
          <cell r="AV299">
            <v>3605024400</v>
          </cell>
          <cell r="AW299">
            <v>5.7726050671630435E-3</v>
          </cell>
          <cell r="AX299">
            <v>3770000</v>
          </cell>
          <cell r="AY299">
            <v>0.2832456799398948</v>
          </cell>
          <cell r="AZ299">
            <v>855611400</v>
          </cell>
          <cell r="BA299">
            <v>0.49417874893350994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21573381200</v>
          </cell>
          <cell r="BM299">
            <v>1525504200</v>
          </cell>
          <cell r="BN299">
            <v>207653600</v>
          </cell>
          <cell r="BO299">
            <v>624505636200</v>
          </cell>
          <cell r="BP299">
            <v>13310000</v>
          </cell>
          <cell r="BQ299">
            <v>1731380400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200949</v>
          </cell>
          <cell r="BY299">
            <v>204</v>
          </cell>
          <cell r="BZ299">
            <v>4630800</v>
          </cell>
          <cell r="CA299">
            <v>550800</v>
          </cell>
          <cell r="CB299">
            <v>1600000</v>
          </cell>
        </row>
        <row r="300">
          <cell r="A300" t="str">
            <v>2020_Q4_M12_W49_D3</v>
          </cell>
          <cell r="B300">
            <v>2020</v>
          </cell>
          <cell r="C300">
            <v>4</v>
          </cell>
          <cell r="D300">
            <v>12</v>
          </cell>
          <cell r="E300">
            <v>49</v>
          </cell>
          <cell r="F300">
            <v>49</v>
          </cell>
          <cell r="G300">
            <v>3</v>
          </cell>
          <cell r="H300">
            <v>44166</v>
          </cell>
          <cell r="I300">
            <v>28.9129</v>
          </cell>
          <cell r="J300">
            <v>4.9114000000000004</v>
          </cell>
          <cell r="K300">
            <v>6.3129999999999997</v>
          </cell>
          <cell r="L300">
            <v>11.1807</v>
          </cell>
          <cell r="M300">
            <v>13.265599999999999</v>
          </cell>
          <cell r="N300">
            <v>0</v>
          </cell>
          <cell r="O300">
            <v>0</v>
          </cell>
          <cell r="P300">
            <v>0</v>
          </cell>
          <cell r="Q300">
            <v>28</v>
          </cell>
          <cell r="R300">
            <v>31.227</v>
          </cell>
          <cell r="S300">
            <v>-1924</v>
          </cell>
          <cell r="T300">
            <v>217.08500000000001</v>
          </cell>
          <cell r="U300">
            <v>-930</v>
          </cell>
          <cell r="V300">
            <v>-4.2840362070156847E-3</v>
          </cell>
          <cell r="W300">
            <v>1.7980528957858215E-2</v>
          </cell>
          <cell r="X300">
            <v>6.0219329879909777E-4</v>
          </cell>
          <cell r="Y300">
            <v>3.349141174936987E-2</v>
          </cell>
          <cell r="Z300">
            <v>1.5574514171509087E-3</v>
          </cell>
          <cell r="AA300">
            <v>26335589500</v>
          </cell>
          <cell r="AB300">
            <v>26335589500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H300">
            <v>64.583600000000004</v>
          </cell>
          <cell r="AI300">
            <v>0</v>
          </cell>
          <cell r="AJ300">
            <v>0</v>
          </cell>
          <cell r="AK300">
            <v>0</v>
          </cell>
          <cell r="AL300">
            <v>27569082108864</v>
          </cell>
          <cell r="AM300">
            <v>495706679200</v>
          </cell>
          <cell r="AN300">
            <v>16601916500</v>
          </cell>
          <cell r="AO300">
            <v>42937506000</v>
          </cell>
          <cell r="AP300">
            <v>8061854000</v>
          </cell>
          <cell r="AQ300">
            <v>0.26314121039759142</v>
          </cell>
          <cell r="AR300">
            <v>0</v>
          </cell>
          <cell r="AS300">
            <v>0</v>
          </cell>
          <cell r="AT300">
            <v>1138000000</v>
          </cell>
          <cell r="AU300">
            <v>2.2634327153732405E-2</v>
          </cell>
          <cell r="AV300">
            <v>7158186200</v>
          </cell>
          <cell r="AW300">
            <v>1.7403920914052091E-2</v>
          </cell>
          <cell r="AX300">
            <v>3755600</v>
          </cell>
          <cell r="AY300">
            <v>0.36521705305741403</v>
          </cell>
          <cell r="AZ300">
            <v>240120700</v>
          </cell>
          <cell r="BA300">
            <v>0.33453095586522502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30636987600</v>
          </cell>
          <cell r="BM300">
            <v>2766679800</v>
          </cell>
          <cell r="BN300">
            <v>50277615600</v>
          </cell>
          <cell r="BO300">
            <v>411297329800</v>
          </cell>
          <cell r="BP300">
            <v>10283200</v>
          </cell>
          <cell r="BQ300">
            <v>717783200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171102</v>
          </cell>
          <cell r="BY300">
            <v>352</v>
          </cell>
          <cell r="BZ300">
            <v>4926600</v>
          </cell>
          <cell r="CA300">
            <v>950400</v>
          </cell>
        </row>
        <row r="301">
          <cell r="A301" t="str">
            <v>2020_Q4_M12_W49_D4</v>
          </cell>
          <cell r="B301">
            <v>2020</v>
          </cell>
          <cell r="C301">
            <v>4</v>
          </cell>
          <cell r="D301">
            <v>12</v>
          </cell>
          <cell r="E301">
            <v>49</v>
          </cell>
          <cell r="F301">
            <v>49</v>
          </cell>
          <cell r="G301">
            <v>4</v>
          </cell>
          <cell r="H301">
            <v>44167</v>
          </cell>
          <cell r="I301">
            <v>41.9129</v>
          </cell>
          <cell r="J301">
            <v>5.4009999999999998</v>
          </cell>
          <cell r="K301">
            <v>5.9755000000000003</v>
          </cell>
          <cell r="L301">
            <v>12.1646</v>
          </cell>
          <cell r="M301">
            <v>13.265700000000001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31.353999999999999</v>
          </cell>
          <cell r="S301">
            <v>-2118</v>
          </cell>
          <cell r="T301">
            <v>236.89699999999999</v>
          </cell>
          <cell r="U301">
            <v>-170</v>
          </cell>
          <cell r="V301">
            <v>-7.1761145139026669E-4</v>
          </cell>
          <cell r="W301">
            <v>3.2956177560818181E-3</v>
          </cell>
          <cell r="X301">
            <v>1.2094557901746676E-3</v>
          </cell>
          <cell r="Y301">
            <v>0.36698909876386804</v>
          </cell>
          <cell r="Z301">
            <v>1.3307097075329235E-3</v>
          </cell>
          <cell r="AA301">
            <v>3855430500</v>
          </cell>
          <cell r="AB301">
            <v>3600108500</v>
          </cell>
          <cell r="AC301">
            <v>0</v>
          </cell>
          <cell r="AD301">
            <v>0</v>
          </cell>
          <cell r="AE301">
            <v>0</v>
          </cell>
          <cell r="AF301">
            <v>255322000</v>
          </cell>
          <cell r="AH301">
            <v>78.719700000000003</v>
          </cell>
          <cell r="AI301">
            <v>0</v>
          </cell>
          <cell r="AJ301">
            <v>0</v>
          </cell>
          <cell r="AK301">
            <v>0</v>
          </cell>
          <cell r="AL301">
            <v>31796337668900</v>
          </cell>
          <cell r="AM301">
            <v>104788575000</v>
          </cell>
          <cell r="AN301">
            <v>38456264700</v>
          </cell>
          <cell r="AO301">
            <v>42311695200</v>
          </cell>
          <cell r="AP301">
            <v>36028870000</v>
          </cell>
          <cell r="AQ301">
            <v>0.67093481745566663</v>
          </cell>
          <cell r="AR301">
            <v>0</v>
          </cell>
          <cell r="AS301">
            <v>0</v>
          </cell>
          <cell r="AT301">
            <v>632046600</v>
          </cell>
          <cell r="AU301">
            <v>4.9320452509255992E-2</v>
          </cell>
          <cell r="AV301">
            <v>521146600</v>
          </cell>
          <cell r="AW301">
            <v>1.5301730843021145E-2</v>
          </cell>
          <cell r="AX301">
            <v>1274080000</v>
          </cell>
          <cell r="AY301">
            <v>0.49355712096224735</v>
          </cell>
          <cell r="AZ301">
            <v>121500</v>
          </cell>
          <cell r="BA301">
            <v>4.5693869875893196E-2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53699508600</v>
          </cell>
          <cell r="BM301">
            <v>1631866000</v>
          </cell>
          <cell r="BN301">
            <v>12815101400</v>
          </cell>
          <cell r="BO301">
            <v>34058016400</v>
          </cell>
          <cell r="BP301">
            <v>2581423600</v>
          </cell>
          <cell r="BQ301">
            <v>2659000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36450</v>
          </cell>
          <cell r="BY301">
            <v>280</v>
          </cell>
          <cell r="BZ301">
            <v>5421300</v>
          </cell>
          <cell r="CA301">
            <v>756000</v>
          </cell>
          <cell r="CB301" t="e">
            <v>#REF!</v>
          </cell>
        </row>
        <row r="302">
          <cell r="A302" t="str">
            <v>2020_Q4_M12_W49_D5</v>
          </cell>
          <cell r="B302">
            <v>2020</v>
          </cell>
          <cell r="C302">
            <v>4</v>
          </cell>
          <cell r="D302">
            <v>12</v>
          </cell>
          <cell r="E302">
            <v>49</v>
          </cell>
          <cell r="F302">
            <v>49</v>
          </cell>
          <cell r="G302">
            <v>5</v>
          </cell>
          <cell r="H302">
            <v>44168</v>
          </cell>
          <cell r="I302">
            <v>37.089500000000001</v>
          </cell>
          <cell r="J302">
            <v>3.8858000000000001</v>
          </cell>
          <cell r="K302">
            <v>5.9154999999999998</v>
          </cell>
          <cell r="L302">
            <v>12.165800000000001</v>
          </cell>
          <cell r="M302">
            <v>13.2643</v>
          </cell>
          <cell r="N302">
            <v>0</v>
          </cell>
          <cell r="O302">
            <v>0</v>
          </cell>
          <cell r="P302">
            <v>0</v>
          </cell>
          <cell r="Q302">
            <v>13</v>
          </cell>
          <cell r="R302">
            <v>31.247</v>
          </cell>
          <cell r="S302">
            <v>-1920</v>
          </cell>
          <cell r="T302">
            <v>217.46</v>
          </cell>
          <cell r="U302">
            <v>-552</v>
          </cell>
          <cell r="V302">
            <v>-2.5383978662742572E-3</v>
          </cell>
          <cell r="W302">
            <v>6.486998755829157E-3</v>
          </cell>
          <cell r="X302">
            <v>9.2938326338691275E-4</v>
          </cell>
          <cell r="Y302">
            <v>0.14326860515454509</v>
          </cell>
          <cell r="Z302">
            <v>1.7658550356684272E-3</v>
          </cell>
          <cell r="AA302">
            <v>19178680000</v>
          </cell>
          <cell r="AB302">
            <v>19178680000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H302">
            <v>72.320900000000009</v>
          </cell>
          <cell r="AI302">
            <v>0</v>
          </cell>
          <cell r="AJ302">
            <v>0</v>
          </cell>
          <cell r="AK302">
            <v>0</v>
          </cell>
          <cell r="AL302">
            <v>22928065997600</v>
          </cell>
          <cell r="AM302">
            <v>148734335600</v>
          </cell>
          <cell r="AN302">
            <v>21308960800</v>
          </cell>
          <cell r="AO302">
            <v>40487640800</v>
          </cell>
          <cell r="AP302">
            <v>20464813300</v>
          </cell>
          <cell r="AQ302">
            <v>0.57905825610656381</v>
          </cell>
          <cell r="AR302">
            <v>0</v>
          </cell>
          <cell r="AS302">
            <v>0</v>
          </cell>
          <cell r="AT302">
            <v>748195300</v>
          </cell>
          <cell r="AU302">
            <v>2.6468538353839305E-2</v>
          </cell>
          <cell r="AV302">
            <v>92496200</v>
          </cell>
          <cell r="AW302">
            <v>1.1365864611454354E-3</v>
          </cell>
          <cell r="AX302">
            <v>1517300</v>
          </cell>
          <cell r="AY302">
            <v>0.46157824288147969</v>
          </cell>
          <cell r="AZ302">
            <v>1938700</v>
          </cell>
          <cell r="BA302">
            <v>8.8332009894716008E-4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35341544800</v>
          </cell>
          <cell r="BM302">
            <v>1546672800</v>
          </cell>
          <cell r="BN302">
            <v>28267344800</v>
          </cell>
          <cell r="BO302">
            <v>81380698400</v>
          </cell>
          <cell r="BP302">
            <v>3287200</v>
          </cell>
          <cell r="BQ302">
            <v>2194787600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289410</v>
          </cell>
          <cell r="BY302">
            <v>348</v>
          </cell>
          <cell r="BZ302">
            <v>4916400</v>
          </cell>
          <cell r="CA302">
            <v>939600</v>
          </cell>
        </row>
        <row r="303">
          <cell r="A303" t="str">
            <v>2020_Q4_M12_W49_D6</v>
          </cell>
          <cell r="B303">
            <v>2020</v>
          </cell>
          <cell r="C303">
            <v>4</v>
          </cell>
          <cell r="D303">
            <v>12</v>
          </cell>
          <cell r="E303">
            <v>49</v>
          </cell>
          <cell r="F303">
            <v>50</v>
          </cell>
          <cell r="G303">
            <v>6</v>
          </cell>
          <cell r="H303">
            <v>44169</v>
          </cell>
          <cell r="I303">
            <v>38.828400000000002</v>
          </cell>
          <cell r="J303">
            <v>4.4836</v>
          </cell>
          <cell r="K303">
            <v>5.6555</v>
          </cell>
          <cell r="L303">
            <v>12.164199999999999</v>
          </cell>
          <cell r="M303">
            <v>13.2644</v>
          </cell>
          <cell r="N303">
            <v>0</v>
          </cell>
          <cell r="O303">
            <v>0</v>
          </cell>
          <cell r="P303">
            <v>0</v>
          </cell>
          <cell r="Q303">
            <v>9</v>
          </cell>
          <cell r="R303">
            <v>31.355</v>
          </cell>
          <cell r="S303">
            <v>-1896</v>
          </cell>
          <cell r="T303">
            <v>214.79599999999999</v>
          </cell>
          <cell r="U303">
            <v>-680</v>
          </cell>
          <cell r="V303">
            <v>-3.165794521313246E-3</v>
          </cell>
          <cell r="W303">
            <v>5.2754428351328266E-3</v>
          </cell>
          <cell r="X303">
            <v>2.059789401912584E-4</v>
          </cell>
          <cell r="Y303">
            <v>3.9044862512678941E-2</v>
          </cell>
          <cell r="Z303">
            <v>3.9451109428532472E-4</v>
          </cell>
          <cell r="AA303">
            <v>4855701000</v>
          </cell>
          <cell r="AB303">
            <v>4855701000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H303">
            <v>74.396100000000004</v>
          </cell>
          <cell r="AI303">
            <v>0</v>
          </cell>
          <cell r="AJ303">
            <v>0</v>
          </cell>
          <cell r="AK303">
            <v>0</v>
          </cell>
          <cell r="AL303">
            <v>25755293696890</v>
          </cell>
          <cell r="AM303">
            <v>135870579600</v>
          </cell>
          <cell r="AN303">
            <v>5305048100</v>
          </cell>
          <cell r="AO303">
            <v>10160749100</v>
          </cell>
          <cell r="AP303">
            <v>3752865100</v>
          </cell>
          <cell r="AQ303">
            <v>0.16572528553488264</v>
          </cell>
          <cell r="AR303">
            <v>0</v>
          </cell>
          <cell r="AS303">
            <v>0</v>
          </cell>
          <cell r="AT303">
            <v>1148338500</v>
          </cell>
          <cell r="AU303">
            <v>5.0710249564579028E-2</v>
          </cell>
          <cell r="AV303">
            <v>401685000</v>
          </cell>
          <cell r="AW303">
            <v>1.7738277168576972E-2</v>
          </cell>
          <cell r="AX303">
            <v>2038000</v>
          </cell>
          <cell r="AY303">
            <v>8.9997408092310811E-5</v>
          </cell>
          <cell r="AZ303">
            <v>121500</v>
          </cell>
          <cell r="BA303">
            <v>5.3653999426966451E-6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22645096600</v>
          </cell>
          <cell r="BM303">
            <v>22645096600</v>
          </cell>
          <cell r="BN303">
            <v>22645096600</v>
          </cell>
          <cell r="BO303">
            <v>22645096600</v>
          </cell>
          <cell r="BP303">
            <v>22645096600</v>
          </cell>
          <cell r="BQ303">
            <v>22645096600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54525</v>
          </cell>
          <cell r="BY303">
            <v>114</v>
          </cell>
          <cell r="BZ303">
            <v>14504400</v>
          </cell>
          <cell r="CA303">
            <v>307800</v>
          </cell>
        </row>
        <row r="304">
          <cell r="A304" t="str">
            <v>2020_Q4_M12_W50_D2</v>
          </cell>
          <cell r="B304">
            <v>2020</v>
          </cell>
          <cell r="C304">
            <v>4</v>
          </cell>
          <cell r="D304">
            <v>12</v>
          </cell>
          <cell r="E304">
            <v>50</v>
          </cell>
          <cell r="F304">
            <v>50</v>
          </cell>
          <cell r="G304">
            <v>2</v>
          </cell>
          <cell r="H304">
            <v>44172</v>
          </cell>
          <cell r="I304">
            <v>38.848700000000001</v>
          </cell>
          <cell r="J304">
            <v>4.1836000000000002</v>
          </cell>
          <cell r="K304">
            <v>5.6555</v>
          </cell>
          <cell r="L304">
            <v>12.1624</v>
          </cell>
          <cell r="M304">
            <v>13.2643</v>
          </cell>
          <cell r="N304">
            <v>0</v>
          </cell>
          <cell r="O304">
            <v>0</v>
          </cell>
          <cell r="P304">
            <v>0</v>
          </cell>
          <cell r="Q304">
            <v>12</v>
          </cell>
          <cell r="R304">
            <v>32.101999999999997</v>
          </cell>
          <cell r="S304">
            <v>-1926</v>
          </cell>
          <cell r="T304">
            <v>222.02600000000001</v>
          </cell>
          <cell r="U304">
            <v>-1304</v>
          </cell>
          <cell r="V304">
            <v>-5.8731860232585373E-3</v>
          </cell>
          <cell r="W304">
            <v>5.4786405523549282E-3</v>
          </cell>
          <cell r="X304">
            <v>6.7350989559684471E-4</v>
          </cell>
          <cell r="Y304">
            <v>0.12293376233769243</v>
          </cell>
          <cell r="Z304">
            <v>1.0266102113895166E-3</v>
          </cell>
          <cell r="AA304">
            <v>8118126000</v>
          </cell>
          <cell r="AB304">
            <v>6165456000</v>
          </cell>
          <cell r="AC304">
            <v>1596102000</v>
          </cell>
          <cell r="AD304">
            <v>356568000</v>
          </cell>
          <cell r="AE304">
            <v>0</v>
          </cell>
          <cell r="AF304">
            <v>0</v>
          </cell>
          <cell r="AH304">
            <v>74.114499999999992</v>
          </cell>
          <cell r="AI304">
            <v>0</v>
          </cell>
          <cell r="AJ304">
            <v>0</v>
          </cell>
          <cell r="AK304">
            <v>0</v>
          </cell>
          <cell r="AL304">
            <v>22990990483188</v>
          </cell>
          <cell r="AM304">
            <v>125959372800</v>
          </cell>
          <cell r="AN304">
            <v>15484659600</v>
          </cell>
          <cell r="AO304">
            <v>23602785600</v>
          </cell>
          <cell r="AP304">
            <v>15122545100</v>
          </cell>
          <cell r="AQ304">
            <v>0.59948627519263942</v>
          </cell>
          <cell r="AR304">
            <v>0</v>
          </cell>
          <cell r="AS304">
            <v>0</v>
          </cell>
          <cell r="AT304">
            <v>359450000</v>
          </cell>
          <cell r="AU304">
            <v>2.4855028697479915E-2</v>
          </cell>
          <cell r="AV304">
            <v>0</v>
          </cell>
          <cell r="AW304">
            <v>0</v>
          </cell>
          <cell r="AX304">
            <v>2542800</v>
          </cell>
          <cell r="AY304">
            <v>0.3226985456483667</v>
          </cell>
          <cell r="AZ304">
            <v>121700</v>
          </cell>
          <cell r="BA304">
            <v>2.5861592666102827E-3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25225840400</v>
          </cell>
          <cell r="BM304">
            <v>1323966600</v>
          </cell>
          <cell r="BN304">
            <v>14461862200</v>
          </cell>
          <cell r="BO304">
            <v>84892765600</v>
          </cell>
          <cell r="BP304">
            <v>7879800</v>
          </cell>
          <cell r="BQ304">
            <v>47058200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53493</v>
          </cell>
          <cell r="BY304">
            <v>198</v>
          </cell>
          <cell r="BZ304">
            <v>4911300</v>
          </cell>
          <cell r="CA304">
            <v>534600</v>
          </cell>
          <cell r="CB304">
            <v>700000</v>
          </cell>
        </row>
        <row r="305">
          <cell r="A305" t="str">
            <v>2020_Q4_M12_W50_D3</v>
          </cell>
          <cell r="B305">
            <v>2020</v>
          </cell>
          <cell r="C305">
            <v>4</v>
          </cell>
          <cell r="D305">
            <v>12</v>
          </cell>
          <cell r="E305">
            <v>50</v>
          </cell>
          <cell r="F305">
            <v>50</v>
          </cell>
          <cell r="G305">
            <v>3</v>
          </cell>
          <cell r="H305">
            <v>44173</v>
          </cell>
          <cell r="I305">
            <v>32.327800000000003</v>
          </cell>
          <cell r="J305">
            <v>4.2435999999999998</v>
          </cell>
          <cell r="K305">
            <v>5.2030000000000003</v>
          </cell>
          <cell r="L305">
            <v>12.1218</v>
          </cell>
          <cell r="M305">
            <v>13.0641</v>
          </cell>
          <cell r="N305">
            <v>0</v>
          </cell>
          <cell r="O305">
            <v>0</v>
          </cell>
          <cell r="P305">
            <v>0</v>
          </cell>
          <cell r="Q305">
            <v>7</v>
          </cell>
          <cell r="R305">
            <v>32.357999999999997</v>
          </cell>
          <cell r="S305">
            <v>-1753</v>
          </cell>
          <cell r="T305">
            <v>206.39</v>
          </cell>
          <cell r="U305">
            <v>-627</v>
          </cell>
          <cell r="V305">
            <v>-3.0379378845874316E-3</v>
          </cell>
          <cell r="W305">
            <v>1.0396839879498002E-2</v>
          </cell>
          <cell r="X305">
            <v>7.6722580699745537E-4</v>
          </cell>
          <cell r="Y305">
            <v>7.3794135130462346E-2</v>
          </cell>
          <cell r="Z305">
            <v>1.5807513905621384E-3</v>
          </cell>
          <cell r="AA305">
            <v>19869535800</v>
          </cell>
          <cell r="AB305">
            <v>19869535800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H305">
            <v>66.960300000000004</v>
          </cell>
          <cell r="AI305">
            <v>0</v>
          </cell>
          <cell r="AJ305">
            <v>0</v>
          </cell>
          <cell r="AK305">
            <v>0</v>
          </cell>
          <cell r="AL305">
            <v>24423983955042</v>
          </cell>
          <cell r="AM305">
            <v>253932250400</v>
          </cell>
          <cell r="AN305">
            <v>18738710800</v>
          </cell>
          <cell r="AO305">
            <v>38608246600</v>
          </cell>
          <cell r="AP305">
            <v>17512342700</v>
          </cell>
          <cell r="AQ305">
            <v>0.34217454451669949</v>
          </cell>
          <cell r="AR305">
            <v>0</v>
          </cell>
          <cell r="AS305">
            <v>0</v>
          </cell>
          <cell r="AT305">
            <v>72340000</v>
          </cell>
          <cell r="AU305">
            <v>4.6594376807166512E-3</v>
          </cell>
          <cell r="AV305">
            <v>856074500</v>
          </cell>
          <cell r="AW305">
            <v>4.6429876233191145E-3</v>
          </cell>
          <cell r="AX305">
            <v>52336300</v>
          </cell>
          <cell r="AY305">
            <v>0.50121913846271715</v>
          </cell>
          <cell r="AZ305">
            <v>245617300</v>
          </cell>
          <cell r="BA305">
            <v>0.43209785975330639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51179560200</v>
          </cell>
          <cell r="BM305">
            <v>2174268600</v>
          </cell>
          <cell r="BN305">
            <v>15525478600</v>
          </cell>
          <cell r="BO305">
            <v>184380095200</v>
          </cell>
          <cell r="BP305">
            <v>104418000</v>
          </cell>
          <cell r="BQ305">
            <v>568429800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249939</v>
          </cell>
          <cell r="BY305">
            <v>309</v>
          </cell>
          <cell r="BZ305">
            <v>4470150</v>
          </cell>
          <cell r="CA305">
            <v>834300</v>
          </cell>
        </row>
        <row r="306">
          <cell r="A306" t="str">
            <v>2020_Q4_M12_W50_D4</v>
          </cell>
          <cell r="B306">
            <v>2020</v>
          </cell>
          <cell r="C306">
            <v>4</v>
          </cell>
          <cell r="D306">
            <v>12</v>
          </cell>
          <cell r="E306">
            <v>50</v>
          </cell>
          <cell r="F306">
            <v>50</v>
          </cell>
          <cell r="G306">
            <v>4</v>
          </cell>
          <cell r="H306">
            <v>44174</v>
          </cell>
          <cell r="I306">
            <v>14.809699999999999</v>
          </cell>
          <cell r="J306">
            <v>4.1990999999999996</v>
          </cell>
          <cell r="K306">
            <v>5.2641999999999998</v>
          </cell>
          <cell r="L306">
            <v>12.121</v>
          </cell>
          <cell r="M306">
            <v>12.263500000000001</v>
          </cell>
          <cell r="N306">
            <v>0</v>
          </cell>
          <cell r="O306">
            <v>0</v>
          </cell>
          <cell r="P306">
            <v>0</v>
          </cell>
          <cell r="Q306">
            <v>11</v>
          </cell>
          <cell r="R306">
            <v>32.993000000000002</v>
          </cell>
          <cell r="S306">
            <v>-1713</v>
          </cell>
          <cell r="T306">
            <v>192.22</v>
          </cell>
          <cell r="U306">
            <v>-1486</v>
          </cell>
          <cell r="V306">
            <v>-7.7307252106960777E-3</v>
          </cell>
          <cell r="W306">
            <v>6.3029769049139858E-3</v>
          </cell>
          <cell r="X306">
            <v>2.5232732129075596E-3</v>
          </cell>
          <cell r="Y306">
            <v>0.40033039165038692</v>
          </cell>
          <cell r="Z306">
            <v>3.5695500053717008E-3</v>
          </cell>
          <cell r="AA306">
            <v>28157160000</v>
          </cell>
          <cell r="AB306">
            <v>25746226000</v>
          </cell>
          <cell r="AC306">
            <v>2410934000</v>
          </cell>
          <cell r="AD306">
            <v>0</v>
          </cell>
          <cell r="AE306">
            <v>0</v>
          </cell>
          <cell r="AF306">
            <v>0</v>
          </cell>
          <cell r="AH306">
            <v>48.657499999999999</v>
          </cell>
          <cell r="AI306">
            <v>0</v>
          </cell>
          <cell r="AJ306">
            <v>0</v>
          </cell>
          <cell r="AK306">
            <v>0</v>
          </cell>
          <cell r="AL306">
            <v>26911769622344</v>
          </cell>
          <cell r="AM306">
            <v>169624262400</v>
          </cell>
          <cell r="AN306">
            <v>67905747400</v>
          </cell>
          <cell r="AO306">
            <v>96062907400</v>
          </cell>
          <cell r="AP306">
            <v>66699503500</v>
          </cell>
          <cell r="AQ306">
            <v>0.6722796993278326</v>
          </cell>
          <cell r="AR306">
            <v>0</v>
          </cell>
          <cell r="AS306">
            <v>0</v>
          </cell>
          <cell r="AT306">
            <v>59280700</v>
          </cell>
          <cell r="AU306">
            <v>3.0166554869893105E-3</v>
          </cell>
          <cell r="AV306">
            <v>164248300</v>
          </cell>
          <cell r="AW306">
            <v>9.0577106273429242E-3</v>
          </cell>
          <cell r="AX306">
            <v>1286300</v>
          </cell>
          <cell r="AY306">
            <v>0.45219011460310765</v>
          </cell>
          <cell r="AZ306">
            <v>981428600</v>
          </cell>
          <cell r="BA306">
            <v>0.34389548292745692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99213918800</v>
          </cell>
          <cell r="BM306">
            <v>1609483200</v>
          </cell>
          <cell r="BN306">
            <v>19651133600</v>
          </cell>
          <cell r="BO306">
            <v>18133533600</v>
          </cell>
          <cell r="BP306">
            <v>2844600</v>
          </cell>
          <cell r="BQ306">
            <v>2853857200</v>
          </cell>
          <cell r="BR306">
            <v>28159491400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366690</v>
          </cell>
          <cell r="BY306">
            <v>284</v>
          </cell>
          <cell r="BZ306">
            <v>3854250</v>
          </cell>
          <cell r="CA306">
            <v>766800</v>
          </cell>
          <cell r="CB306">
            <v>600000</v>
          </cell>
        </row>
        <row r="307">
          <cell r="A307" t="str">
            <v>2020_Q4_M12_W50_D5</v>
          </cell>
          <cell r="B307">
            <v>2020</v>
          </cell>
          <cell r="C307">
            <v>4</v>
          </cell>
          <cell r="D307">
            <v>12</v>
          </cell>
          <cell r="E307">
            <v>50</v>
          </cell>
          <cell r="F307">
            <v>50</v>
          </cell>
          <cell r="G307">
            <v>5</v>
          </cell>
          <cell r="H307">
            <v>44175</v>
          </cell>
          <cell r="I307">
            <v>25.978400000000001</v>
          </cell>
          <cell r="J307">
            <v>4.1726999999999999</v>
          </cell>
          <cell r="K307">
            <v>6.5143000000000004</v>
          </cell>
          <cell r="L307">
            <v>12.0939</v>
          </cell>
          <cell r="M307">
            <v>12.2636</v>
          </cell>
          <cell r="N307">
            <v>0</v>
          </cell>
          <cell r="O307">
            <v>0</v>
          </cell>
          <cell r="P307">
            <v>0</v>
          </cell>
          <cell r="Q307">
            <v>29</v>
          </cell>
          <cell r="R307">
            <v>40.677999999999997</v>
          </cell>
          <cell r="S307">
            <v>-1868</v>
          </cell>
          <cell r="T307">
            <v>215.07400000000001</v>
          </cell>
          <cell r="U307">
            <v>-2177</v>
          </cell>
          <cell r="V307">
            <v>-1.012209751062425E-2</v>
          </cell>
          <cell r="W307">
            <v>9.8686955712519245E-3</v>
          </cell>
          <cell r="X307">
            <v>1.2495581474589728E-3</v>
          </cell>
          <cell r="Y307">
            <v>0.12661837002035073</v>
          </cell>
          <cell r="Z307">
            <v>1.7198773012916709E-3</v>
          </cell>
          <cell r="AA307">
            <v>14839356500</v>
          </cell>
          <cell r="AB307">
            <v>13490109000</v>
          </cell>
          <cell r="AC307">
            <v>1349247500</v>
          </cell>
          <cell r="AD307">
            <v>0</v>
          </cell>
          <cell r="AE307">
            <v>0</v>
          </cell>
          <cell r="AF307">
            <v>0</v>
          </cell>
          <cell r="AH307">
            <v>61.022899999999993</v>
          </cell>
          <cell r="AI307">
            <v>0</v>
          </cell>
          <cell r="AJ307">
            <v>0</v>
          </cell>
          <cell r="AK307">
            <v>0</v>
          </cell>
          <cell r="AL307">
            <v>31551673749776</v>
          </cell>
          <cell r="AM307">
            <v>311373863000</v>
          </cell>
          <cell r="AN307">
            <v>39425651000</v>
          </cell>
          <cell r="AO307">
            <v>54265007500</v>
          </cell>
          <cell r="AP307">
            <v>37346921400</v>
          </cell>
          <cell r="AQ307">
            <v>0.84797799044391931</v>
          </cell>
          <cell r="AR307">
            <v>2960000</v>
          </cell>
          <cell r="AS307">
            <v>3.3109619686800896E-3</v>
          </cell>
          <cell r="AT307">
            <v>61472200</v>
          </cell>
          <cell r="AU307">
            <v>1.8074012534747934E-2</v>
          </cell>
          <cell r="AV307">
            <v>1975974700</v>
          </cell>
          <cell r="AW307">
            <v>8.1764033848942611E-3</v>
          </cell>
          <cell r="AX307">
            <v>38199200</v>
          </cell>
          <cell r="AY307">
            <v>0.51943149615721429</v>
          </cell>
          <cell r="AZ307">
            <v>123500</v>
          </cell>
          <cell r="BA307">
            <v>9.1031180574904292E-4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44042324000</v>
          </cell>
          <cell r="BM307">
            <v>894000000</v>
          </cell>
          <cell r="BN307">
            <v>3401137400</v>
          </cell>
          <cell r="BO307">
            <v>241667956800</v>
          </cell>
          <cell r="BP307">
            <v>73540400</v>
          </cell>
          <cell r="BQ307">
            <v>135667800</v>
          </cell>
          <cell r="BR307">
            <v>21159236600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378810</v>
          </cell>
          <cell r="BY307">
            <v>415</v>
          </cell>
          <cell r="BZ307">
            <v>4763400</v>
          </cell>
          <cell r="CA307">
            <v>1120500</v>
          </cell>
          <cell r="CB307">
            <v>500000</v>
          </cell>
        </row>
        <row r="308">
          <cell r="A308" t="str">
            <v>2020_Q4_M12_W50_D6</v>
          </cell>
          <cell r="B308">
            <v>2020</v>
          </cell>
          <cell r="C308">
            <v>4</v>
          </cell>
          <cell r="D308">
            <v>12</v>
          </cell>
          <cell r="E308">
            <v>50</v>
          </cell>
          <cell r="F308">
            <v>51</v>
          </cell>
          <cell r="G308">
            <v>6</v>
          </cell>
          <cell r="H308">
            <v>44176</v>
          </cell>
          <cell r="I308">
            <v>29.983799999999999</v>
          </cell>
          <cell r="J308">
            <v>4.1726999999999999</v>
          </cell>
          <cell r="K308">
            <v>8.5251999999999999</v>
          </cell>
          <cell r="L308">
            <v>12.0868</v>
          </cell>
          <cell r="M308">
            <v>12.2454</v>
          </cell>
          <cell r="N308">
            <v>0</v>
          </cell>
          <cell r="O308">
            <v>0</v>
          </cell>
          <cell r="P308">
            <v>0</v>
          </cell>
          <cell r="Q308">
            <v>32</v>
          </cell>
          <cell r="R308">
            <v>42.74</v>
          </cell>
          <cell r="S308">
            <v>-1972</v>
          </cell>
          <cell r="T308">
            <v>231.94</v>
          </cell>
          <cell r="U308">
            <v>-577</v>
          </cell>
          <cell r="V308">
            <v>-2.4877123393981203E-3</v>
          </cell>
          <cell r="W308">
            <v>1.8800744197817628E-2</v>
          </cell>
          <cell r="X308">
            <v>7.4606536772227219E-4</v>
          </cell>
          <cell r="Y308">
            <v>3.9682757228773673E-2</v>
          </cell>
          <cell r="Z308">
            <v>1.1602461127853785E-3</v>
          </cell>
          <cell r="AA308">
            <v>10158739500</v>
          </cell>
          <cell r="AB308">
            <v>10158739500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H308">
            <v>67.013900000000007</v>
          </cell>
          <cell r="AI308">
            <v>0</v>
          </cell>
          <cell r="AJ308">
            <v>0</v>
          </cell>
          <cell r="AK308">
            <v>0</v>
          </cell>
          <cell r="AL308">
            <v>24527309927100</v>
          </cell>
          <cell r="AM308">
            <v>461131679800</v>
          </cell>
          <cell r="AN308">
            <v>18298976500</v>
          </cell>
          <cell r="AO308">
            <v>28457716000</v>
          </cell>
          <cell r="AP308">
            <v>15106691200</v>
          </cell>
          <cell r="AQ308">
            <v>0.8230654200173384</v>
          </cell>
          <cell r="AR308">
            <v>0</v>
          </cell>
          <cell r="AS308">
            <v>0</v>
          </cell>
          <cell r="AT308">
            <v>246500</v>
          </cell>
          <cell r="AU308">
            <v>6.4153280796177348E-3</v>
          </cell>
          <cell r="AV308">
            <v>3159730600</v>
          </cell>
          <cell r="AW308">
            <v>7.5015738646692885E-3</v>
          </cell>
          <cell r="AX308">
            <v>9537100</v>
          </cell>
          <cell r="AY308">
            <v>0.50696356619640448</v>
          </cell>
          <cell r="AZ308">
            <v>22771100</v>
          </cell>
          <cell r="BA308">
            <v>0.29024926835734755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18354180400</v>
          </cell>
          <cell r="BM308">
            <v>1077749000</v>
          </cell>
          <cell r="BN308">
            <v>38423600</v>
          </cell>
          <cell r="BO308">
            <v>421209023200</v>
          </cell>
          <cell r="BP308">
            <v>18812200</v>
          </cell>
          <cell r="BQ308">
            <v>78453600</v>
          </cell>
          <cell r="BR308">
            <v>20355037800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22731</v>
          </cell>
          <cell r="BY308">
            <v>486</v>
          </cell>
          <cell r="BZ308">
            <v>15085800</v>
          </cell>
          <cell r="CA308">
            <v>1312200</v>
          </cell>
        </row>
        <row r="309">
          <cell r="A309" t="str">
            <v>2020_Q4_M12_W51_D2</v>
          </cell>
          <cell r="B309">
            <v>2020</v>
          </cell>
          <cell r="C309">
            <v>4</v>
          </cell>
          <cell r="D309">
            <v>12</v>
          </cell>
          <cell r="E309">
            <v>51</v>
          </cell>
          <cell r="F309">
            <v>51</v>
          </cell>
          <cell r="G309">
            <v>2</v>
          </cell>
          <cell r="H309">
            <v>44179</v>
          </cell>
          <cell r="I309">
            <v>31.780899999999999</v>
          </cell>
          <cell r="J309">
            <v>4.0887000000000002</v>
          </cell>
          <cell r="K309">
            <v>7.8452000000000002</v>
          </cell>
          <cell r="L309">
            <v>12.052199999999999</v>
          </cell>
          <cell r="M309">
            <v>12.1318</v>
          </cell>
          <cell r="N309">
            <v>0</v>
          </cell>
          <cell r="O309">
            <v>0</v>
          </cell>
          <cell r="P309">
            <v>0</v>
          </cell>
          <cell r="Q309">
            <v>29</v>
          </cell>
          <cell r="R309">
            <v>43.143999999999998</v>
          </cell>
          <cell r="S309">
            <v>-1956</v>
          </cell>
          <cell r="T309">
            <v>233.47499999999999</v>
          </cell>
          <cell r="U309">
            <v>-1814</v>
          </cell>
          <cell r="V309">
            <v>-7.7695684762822568E-3</v>
          </cell>
          <cell r="W309">
            <v>1.6771951856110287E-2</v>
          </cell>
          <cell r="X309">
            <v>1.0947657552479264E-3</v>
          </cell>
          <cell r="Y309">
            <v>6.5273604684781272E-2</v>
          </cell>
          <cell r="Z309">
            <v>1.2704932202695334E-3</v>
          </cell>
          <cell r="AA309">
            <v>5745374000</v>
          </cell>
          <cell r="AB309">
            <v>5745374000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H309">
            <v>67.898799999999994</v>
          </cell>
          <cell r="AI309">
            <v>0</v>
          </cell>
          <cell r="AJ309">
            <v>0</v>
          </cell>
          <cell r="AK309">
            <v>0</v>
          </cell>
          <cell r="AL309">
            <v>32694798159716</v>
          </cell>
          <cell r="AM309">
            <v>548355580680</v>
          </cell>
          <cell r="AN309">
            <v>35793145400</v>
          </cell>
          <cell r="AO309">
            <v>41538519400</v>
          </cell>
          <cell r="AP309">
            <v>33215339400</v>
          </cell>
          <cell r="AQ309">
            <v>0.64033101962755778</v>
          </cell>
          <cell r="AR309">
            <v>0</v>
          </cell>
          <cell r="AS309">
            <v>0</v>
          </cell>
          <cell r="AT309">
            <v>105163800</v>
          </cell>
          <cell r="AU309">
            <v>3.1048624792134666E-3</v>
          </cell>
          <cell r="AV309">
            <v>1085460000</v>
          </cell>
          <cell r="AW309">
            <v>2.5064473246209289E-3</v>
          </cell>
          <cell r="AX309">
            <v>45910900</v>
          </cell>
          <cell r="AY309">
            <v>0.50287633931603148</v>
          </cell>
          <cell r="AZ309">
            <v>145315300</v>
          </cell>
          <cell r="BA309">
            <v>0.131647331736096</v>
          </cell>
          <cell r="BB309">
            <v>1195956000</v>
          </cell>
          <cell r="BC309">
            <v>4.5140528616849203E-2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51872138600</v>
          </cell>
          <cell r="BM309">
            <v>1856431000</v>
          </cell>
          <cell r="BN309">
            <v>33870678880</v>
          </cell>
          <cell r="BO309">
            <v>433067150200</v>
          </cell>
          <cell r="BP309">
            <v>91296600</v>
          </cell>
          <cell r="BQ309">
            <v>1103822600</v>
          </cell>
          <cell r="BR309">
            <v>26494062800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216843</v>
          </cell>
          <cell r="BY309">
            <v>582</v>
          </cell>
          <cell r="BZ309">
            <v>4987800</v>
          </cell>
          <cell r="CA309">
            <v>1571400</v>
          </cell>
        </row>
        <row r="310">
          <cell r="A310" t="str">
            <v>2020_Q4_M12_W51_D3</v>
          </cell>
          <cell r="B310">
            <v>2020</v>
          </cell>
          <cell r="C310">
            <v>4</v>
          </cell>
          <cell r="D310">
            <v>12</v>
          </cell>
          <cell r="E310">
            <v>51</v>
          </cell>
          <cell r="F310">
            <v>51</v>
          </cell>
          <cell r="G310">
            <v>3</v>
          </cell>
          <cell r="H310">
            <v>44180</v>
          </cell>
          <cell r="I310">
            <v>21.677099999999999</v>
          </cell>
          <cell r="J310">
            <v>4.0887000000000002</v>
          </cell>
          <cell r="K310">
            <v>7.8452000000000002</v>
          </cell>
          <cell r="L310">
            <v>11.999599999999999</v>
          </cell>
          <cell r="M310">
            <v>12.099600000000001</v>
          </cell>
          <cell r="N310">
            <v>0</v>
          </cell>
          <cell r="O310">
            <v>0</v>
          </cell>
          <cell r="P310">
            <v>0</v>
          </cell>
          <cell r="Q310">
            <v>29</v>
          </cell>
          <cell r="R310">
            <v>43.143999999999998</v>
          </cell>
          <cell r="S310">
            <v>-1998</v>
          </cell>
          <cell r="T310">
            <v>233.1</v>
          </cell>
          <cell r="U310">
            <v>-1148</v>
          </cell>
          <cell r="V310">
            <v>-4.9249249249249246E-3</v>
          </cell>
          <cell r="W310">
            <v>1.6144974904987081E-2</v>
          </cell>
          <cell r="X310">
            <v>1.3225042654311805E-3</v>
          </cell>
          <cell r="Y310">
            <v>8.1914296752648857E-2</v>
          </cell>
          <cell r="Z310">
            <v>1.3225042654311805E-3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H310">
            <v>57.7102</v>
          </cell>
          <cell r="AI310">
            <v>0</v>
          </cell>
          <cell r="AJ310">
            <v>0</v>
          </cell>
          <cell r="AK310">
            <v>0</v>
          </cell>
          <cell r="AL310">
            <v>31948122213598</v>
          </cell>
          <cell r="AM310">
            <v>515801631400</v>
          </cell>
          <cell r="AN310">
            <v>42251527900</v>
          </cell>
          <cell r="AO310">
            <v>42251527900</v>
          </cell>
          <cell r="AP310">
            <v>42138950400</v>
          </cell>
          <cell r="AQ310">
            <v>0.56936439669371397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69444900</v>
          </cell>
          <cell r="AY310">
            <v>0.41947028700035882</v>
          </cell>
          <cell r="AZ310">
            <v>43132600</v>
          </cell>
          <cell r="BA310">
            <v>0.5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74010511800</v>
          </cell>
          <cell r="BM310">
            <v>2026586000</v>
          </cell>
          <cell r="BN310">
            <v>78340727400</v>
          </cell>
          <cell r="BO310">
            <v>352186804000</v>
          </cell>
          <cell r="BP310">
            <v>165553800</v>
          </cell>
          <cell r="BQ310">
            <v>86265200</v>
          </cell>
          <cell r="BR310">
            <v>8985183200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216438</v>
          </cell>
          <cell r="BY310">
            <v>1612</v>
          </cell>
          <cell r="BZ310">
            <v>5094900</v>
          </cell>
          <cell r="CA310">
            <v>4352400</v>
          </cell>
        </row>
        <row r="311">
          <cell r="A311" t="str">
            <v>2020_Q4_M12_W51_D4</v>
          </cell>
          <cell r="B311">
            <v>2020</v>
          </cell>
          <cell r="C311">
            <v>4</v>
          </cell>
          <cell r="D311">
            <v>12</v>
          </cell>
          <cell r="E311">
            <v>51</v>
          </cell>
          <cell r="F311">
            <v>51</v>
          </cell>
          <cell r="G311">
            <v>4</v>
          </cell>
          <cell r="H311">
            <v>44181</v>
          </cell>
          <cell r="I311">
            <v>25.719799999999999</v>
          </cell>
          <cell r="J311">
            <v>3.6962999999999999</v>
          </cell>
          <cell r="K311">
            <v>8.6021000000000001</v>
          </cell>
          <cell r="L311">
            <v>11.9954</v>
          </cell>
          <cell r="M311">
            <v>10.2926</v>
          </cell>
          <cell r="N311">
            <v>0</v>
          </cell>
          <cell r="O311">
            <v>0</v>
          </cell>
          <cell r="P311">
            <v>0</v>
          </cell>
          <cell r="Q311">
            <v>31</v>
          </cell>
          <cell r="R311">
            <v>43.6</v>
          </cell>
          <cell r="S311">
            <v>-1703</v>
          </cell>
          <cell r="T311">
            <v>231.56700000000001</v>
          </cell>
          <cell r="U311">
            <v>-1277</v>
          </cell>
          <cell r="V311">
            <v>-5.5146026851839855E-3</v>
          </cell>
          <cell r="W311">
            <v>7.7231711662756044E-3</v>
          </cell>
          <cell r="X311">
            <v>8.9812080380380029E-4</v>
          </cell>
          <cell r="Y311">
            <v>0.11628912327174369</v>
          </cell>
          <cell r="Z311">
            <v>9.8574352594091048E-4</v>
          </cell>
          <cell r="AA311">
            <v>2420867000</v>
          </cell>
          <cell r="AB311">
            <v>2420867000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H311">
            <v>60.306199999999997</v>
          </cell>
          <cell r="AI311">
            <v>0</v>
          </cell>
          <cell r="AJ311">
            <v>0</v>
          </cell>
          <cell r="AK311">
            <v>0</v>
          </cell>
          <cell r="AL311">
            <v>27628301665998</v>
          </cell>
          <cell r="AM311">
            <v>213378102800</v>
          </cell>
          <cell r="AN311">
            <v>24813552500</v>
          </cell>
          <cell r="AO311">
            <v>27234419500</v>
          </cell>
          <cell r="AP311">
            <v>18985243400</v>
          </cell>
          <cell r="AQ311">
            <v>0.79183539544340753</v>
          </cell>
          <cell r="AR311">
            <v>0</v>
          </cell>
          <cell r="AS311">
            <v>0</v>
          </cell>
          <cell r="AT311">
            <v>497090800</v>
          </cell>
          <cell r="AU311">
            <v>3.3566751248387196E-3</v>
          </cell>
          <cell r="AV311">
            <v>1359947500</v>
          </cell>
          <cell r="AW311">
            <v>9.9279412427739314E-2</v>
          </cell>
          <cell r="AX311">
            <v>7812000</v>
          </cell>
          <cell r="AY311">
            <v>0.49173517303891329</v>
          </cell>
          <cell r="AZ311">
            <v>3963458800</v>
          </cell>
          <cell r="BA311">
            <v>0.85713441685534564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23976250000</v>
          </cell>
          <cell r="BM311">
            <v>1123836000</v>
          </cell>
          <cell r="BN311">
            <v>148090232600</v>
          </cell>
          <cell r="BO311">
            <v>13698182400</v>
          </cell>
          <cell r="BP311">
            <v>15886600</v>
          </cell>
          <cell r="BQ311">
            <v>4624080800</v>
          </cell>
          <cell r="BR311">
            <v>21849634400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112452</v>
          </cell>
          <cell r="BY311">
            <v>639</v>
          </cell>
          <cell r="BZ311">
            <v>4342650</v>
          </cell>
          <cell r="CA311">
            <v>1725300</v>
          </cell>
        </row>
        <row r="312">
          <cell r="A312" t="str">
            <v>2020_Q4_M12_W51_D5</v>
          </cell>
          <cell r="B312">
            <v>2020</v>
          </cell>
          <cell r="C312">
            <v>4</v>
          </cell>
          <cell r="D312">
            <v>12</v>
          </cell>
          <cell r="E312">
            <v>51</v>
          </cell>
          <cell r="F312">
            <v>51</v>
          </cell>
          <cell r="G312">
            <v>5</v>
          </cell>
          <cell r="H312">
            <v>44182</v>
          </cell>
          <cell r="I312">
            <v>25.219799999999999</v>
          </cell>
          <cell r="J312">
            <v>3.6717</v>
          </cell>
          <cell r="K312">
            <v>13.657</v>
          </cell>
          <cell r="L312">
            <v>11.992100000000001</v>
          </cell>
          <cell r="M312">
            <v>10.2926</v>
          </cell>
          <cell r="N312">
            <v>0</v>
          </cell>
          <cell r="O312">
            <v>0</v>
          </cell>
          <cell r="P312">
            <v>0</v>
          </cell>
          <cell r="Q312">
            <v>23</v>
          </cell>
          <cell r="R312">
            <v>44.11</v>
          </cell>
          <cell r="S312">
            <v>-1507</v>
          </cell>
          <cell r="T312">
            <v>212.83</v>
          </cell>
          <cell r="U312">
            <v>-1787</v>
          </cell>
          <cell r="V312">
            <v>-8.3963726918197621E-3</v>
          </cell>
          <cell r="W312">
            <v>9.6503759786303461E-3</v>
          </cell>
          <cell r="X312">
            <v>2.7929191649782364E-3</v>
          </cell>
          <cell r="Y312">
            <v>0.28941039925934869</v>
          </cell>
          <cell r="Z312">
            <v>3.5623625276538693E-3</v>
          </cell>
          <cell r="AA312">
            <v>25447352500</v>
          </cell>
          <cell r="AB312">
            <v>19829539000</v>
          </cell>
          <cell r="AC312">
            <v>5617813500</v>
          </cell>
          <cell r="AD312">
            <v>0</v>
          </cell>
          <cell r="AE312">
            <v>0</v>
          </cell>
          <cell r="AF312">
            <v>0</v>
          </cell>
          <cell r="AH312">
            <v>64.833200000000005</v>
          </cell>
          <cell r="AI312">
            <v>0</v>
          </cell>
          <cell r="AJ312">
            <v>0</v>
          </cell>
          <cell r="AK312">
            <v>0</v>
          </cell>
          <cell r="AL312">
            <v>33072417976952</v>
          </cell>
          <cell r="AM312">
            <v>319161268000</v>
          </cell>
          <cell r="AN312">
            <v>92368590000</v>
          </cell>
          <cell r="AO312">
            <v>117815942500</v>
          </cell>
          <cell r="AP312">
            <v>84232674000</v>
          </cell>
          <cell r="AQ312">
            <v>0.51783627823760936</v>
          </cell>
          <cell r="AR312">
            <v>0</v>
          </cell>
          <cell r="AS312">
            <v>0</v>
          </cell>
          <cell r="AT312">
            <v>31488700</v>
          </cell>
          <cell r="AU312">
            <v>0.11295576069465101</v>
          </cell>
          <cell r="AV312">
            <v>8100055900</v>
          </cell>
          <cell r="AW312">
            <v>5.4332865170611935E-2</v>
          </cell>
          <cell r="AX312">
            <v>4371400</v>
          </cell>
          <cell r="AY312">
            <v>0.28913670397121466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162662751800</v>
          </cell>
          <cell r="BM312">
            <v>1329696000</v>
          </cell>
          <cell r="BN312">
            <v>278770200</v>
          </cell>
          <cell r="BO312">
            <v>149082068000</v>
          </cell>
          <cell r="BP312">
            <v>15118800</v>
          </cell>
          <cell r="BQ312">
            <v>845533000</v>
          </cell>
          <cell r="BR312">
            <v>4947330200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322500</v>
          </cell>
          <cell r="BY312">
            <v>484</v>
          </cell>
          <cell r="BZ312">
            <v>3842850</v>
          </cell>
          <cell r="CA312">
            <v>1306800</v>
          </cell>
          <cell r="CB312">
            <v>800000</v>
          </cell>
        </row>
        <row r="313">
          <cell r="A313" t="str">
            <v>2020_Q4_M12_W51_D6</v>
          </cell>
          <cell r="B313">
            <v>2020</v>
          </cell>
          <cell r="C313">
            <v>4</v>
          </cell>
          <cell r="D313">
            <v>12</v>
          </cell>
          <cell r="E313">
            <v>51</v>
          </cell>
          <cell r="F313">
            <v>52</v>
          </cell>
          <cell r="G313">
            <v>6</v>
          </cell>
          <cell r="H313">
            <v>44183</v>
          </cell>
          <cell r="I313">
            <v>31.4375</v>
          </cell>
          <cell r="J313">
            <v>3.4278</v>
          </cell>
          <cell r="K313">
            <v>15.776999999999999</v>
          </cell>
          <cell r="L313">
            <v>11.980600000000001</v>
          </cell>
          <cell r="M313">
            <v>7.41</v>
          </cell>
          <cell r="N313">
            <v>0</v>
          </cell>
          <cell r="O313">
            <v>0</v>
          </cell>
          <cell r="P313">
            <v>0</v>
          </cell>
          <cell r="Q313">
            <v>18</v>
          </cell>
          <cell r="R313">
            <v>45.61</v>
          </cell>
          <cell r="S313">
            <v>-1811</v>
          </cell>
          <cell r="T313">
            <v>225.9</v>
          </cell>
          <cell r="U313">
            <v>-1800</v>
          </cell>
          <cell r="V313">
            <v>-7.9681274900398405E-3</v>
          </cell>
          <cell r="W313">
            <v>1.3168021207869514E-2</v>
          </cell>
          <cell r="X313">
            <v>3.114842442920848E-3</v>
          </cell>
          <cell r="Y313">
            <v>0.23654597708722905</v>
          </cell>
          <cell r="Z313">
            <v>3.3650756384509322E-3</v>
          </cell>
          <cell r="AA313">
            <v>7597717500</v>
          </cell>
          <cell r="AB313">
            <v>7597717500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H313">
            <v>70.032899999999998</v>
          </cell>
          <cell r="AI313">
            <v>0</v>
          </cell>
          <cell r="AJ313">
            <v>0</v>
          </cell>
          <cell r="AK313">
            <v>0</v>
          </cell>
          <cell r="AL313">
            <v>30362548357764</v>
          </cell>
          <cell r="AM313">
            <v>399814680700</v>
          </cell>
          <cell r="AN313">
            <v>94574554300</v>
          </cell>
          <cell r="AO313">
            <v>102172271800</v>
          </cell>
          <cell r="AP313">
            <v>86872680500</v>
          </cell>
          <cell r="AQ313">
            <v>0.47079454509994378</v>
          </cell>
          <cell r="AR313">
            <v>2888000</v>
          </cell>
          <cell r="AS313">
            <v>9.2238076440070158E-4</v>
          </cell>
          <cell r="AT313">
            <v>318424200</v>
          </cell>
          <cell r="AU313">
            <v>0.48853023103391774</v>
          </cell>
          <cell r="AV313">
            <v>3418300000</v>
          </cell>
          <cell r="AW313">
            <v>2.7819686806172653E-2</v>
          </cell>
          <cell r="AX313">
            <v>160002700</v>
          </cell>
          <cell r="AY313">
            <v>0.99424466332647521</v>
          </cell>
          <cell r="AZ313">
            <v>3802258900</v>
          </cell>
          <cell r="BA313">
            <v>0.49692136225596867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184523549400</v>
          </cell>
          <cell r="BM313">
            <v>3131028000</v>
          </cell>
          <cell r="BN313">
            <v>651800400</v>
          </cell>
          <cell r="BO313">
            <v>122873417800</v>
          </cell>
          <cell r="BP313">
            <v>160928900</v>
          </cell>
          <cell r="BQ313">
            <v>7651631000</v>
          </cell>
          <cell r="BR313">
            <v>80822325200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397443</v>
          </cell>
          <cell r="BY313">
            <v>310</v>
          </cell>
          <cell r="BZ313">
            <v>13854150</v>
          </cell>
          <cell r="CA313">
            <v>837000</v>
          </cell>
        </row>
        <row r="314">
          <cell r="A314" t="str">
            <v>2020_Q4_M12_W52_D2</v>
          </cell>
          <cell r="B314">
            <v>2020</v>
          </cell>
          <cell r="C314">
            <v>4</v>
          </cell>
          <cell r="D314">
            <v>12</v>
          </cell>
          <cell r="E314">
            <v>52</v>
          </cell>
          <cell r="F314">
            <v>52</v>
          </cell>
          <cell r="G314">
            <v>2</v>
          </cell>
          <cell r="H314">
            <v>44186</v>
          </cell>
          <cell r="I314">
            <v>52.452599999999997</v>
          </cell>
          <cell r="J314">
            <v>2.4645000000000001</v>
          </cell>
          <cell r="K314">
            <v>15.777100000000001</v>
          </cell>
          <cell r="L314">
            <v>11.978300000000001</v>
          </cell>
          <cell r="M314">
            <v>7.4100999999999999</v>
          </cell>
          <cell r="N314">
            <v>0</v>
          </cell>
          <cell r="O314">
            <v>0</v>
          </cell>
          <cell r="P314">
            <v>0</v>
          </cell>
          <cell r="Q314">
            <v>20</v>
          </cell>
          <cell r="R314">
            <v>46.3</v>
          </cell>
          <cell r="S314">
            <v>-2277</v>
          </cell>
          <cell r="T314">
            <v>284.73</v>
          </cell>
          <cell r="U314">
            <v>-2366</v>
          </cell>
          <cell r="V314">
            <v>-8.3096266638569873E-3</v>
          </cell>
          <cell r="W314">
            <v>9.6056290561296574E-3</v>
          </cell>
          <cell r="X314">
            <v>2.061254516952171E-3</v>
          </cell>
          <cell r="Y314">
            <v>0.21458818625072962</v>
          </cell>
          <cell r="Z314">
            <v>2.449677939012942E-3</v>
          </cell>
          <cell r="AA314">
            <v>13207040500</v>
          </cell>
          <cell r="AB314">
            <v>2323520500</v>
          </cell>
          <cell r="AC314">
            <v>10883520000</v>
          </cell>
          <cell r="AD314">
            <v>0</v>
          </cell>
          <cell r="AE314">
            <v>0</v>
          </cell>
          <cell r="AF314">
            <v>0</v>
          </cell>
          <cell r="AH314">
            <v>90.082599999999999</v>
          </cell>
          <cell r="AI314">
            <v>0</v>
          </cell>
          <cell r="AJ314">
            <v>0</v>
          </cell>
          <cell r="AK314">
            <v>0</v>
          </cell>
          <cell r="AL314">
            <v>34001658370472</v>
          </cell>
          <cell r="AM314">
            <v>326607317600</v>
          </cell>
          <cell r="AN314">
            <v>70086071900</v>
          </cell>
          <cell r="AO314">
            <v>83293112400</v>
          </cell>
          <cell r="AP314">
            <v>68513118800</v>
          </cell>
          <cell r="AQ314">
            <v>0.74268567530823726</v>
          </cell>
          <cell r="AR314">
            <v>0</v>
          </cell>
          <cell r="AS314">
            <v>0</v>
          </cell>
          <cell r="AT314">
            <v>1288866700</v>
          </cell>
          <cell r="AU314">
            <v>0.47738728142827713</v>
          </cell>
          <cell r="AV314">
            <v>145902500</v>
          </cell>
          <cell r="AW314">
            <v>7.3987138900622168E-4</v>
          </cell>
          <cell r="AX314">
            <v>12903900</v>
          </cell>
          <cell r="AY314">
            <v>0.73590231995802635</v>
          </cell>
          <cell r="AZ314">
            <v>130500</v>
          </cell>
          <cell r="BA314">
            <v>1.0476710393217835E-2</v>
          </cell>
          <cell r="BB314">
            <v>125149500</v>
          </cell>
          <cell r="BC314">
            <v>3.7709557124837837E-3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92250491800</v>
          </cell>
          <cell r="BM314">
            <v>1239446000</v>
          </cell>
          <cell r="BN314">
            <v>2699834600</v>
          </cell>
          <cell r="BO314">
            <v>197199813600</v>
          </cell>
          <cell r="BP314">
            <v>17534800</v>
          </cell>
          <cell r="BQ314">
            <v>12456200</v>
          </cell>
          <cell r="BR314">
            <v>33187740600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59031</v>
          </cell>
          <cell r="BY314">
            <v>558</v>
          </cell>
          <cell r="BZ314">
            <v>5806350</v>
          </cell>
          <cell r="CA314">
            <v>1506600</v>
          </cell>
          <cell r="CB314">
            <v>700000</v>
          </cell>
        </row>
        <row r="315">
          <cell r="A315" t="str">
            <v>2020_Q4_M12_W52_D3</v>
          </cell>
          <cell r="B315">
            <v>2020</v>
          </cell>
          <cell r="C315">
            <v>4</v>
          </cell>
          <cell r="D315">
            <v>12</v>
          </cell>
          <cell r="E315">
            <v>52</v>
          </cell>
          <cell r="F315">
            <v>52</v>
          </cell>
          <cell r="G315">
            <v>3</v>
          </cell>
          <cell r="H315">
            <v>44187</v>
          </cell>
          <cell r="I315">
            <v>64.493499999999997</v>
          </cell>
          <cell r="J315">
            <v>2.4641999999999999</v>
          </cell>
          <cell r="K315">
            <v>14.937099999999999</v>
          </cell>
          <cell r="L315">
            <v>11.9702</v>
          </cell>
          <cell r="M315">
            <v>7.4100999999999999</v>
          </cell>
          <cell r="N315">
            <v>0</v>
          </cell>
          <cell r="O315">
            <v>0</v>
          </cell>
          <cell r="P315">
            <v>0</v>
          </cell>
          <cell r="Q315">
            <v>20</v>
          </cell>
          <cell r="R315">
            <v>46.674999999999997</v>
          </cell>
          <cell r="S315">
            <v>-2704</v>
          </cell>
          <cell r="T315">
            <v>330.28</v>
          </cell>
          <cell r="U315">
            <v>-1280</v>
          </cell>
          <cell r="V315">
            <v>-3.8754995761172339E-3</v>
          </cell>
          <cell r="W315">
            <v>3.552785010710728E-3</v>
          </cell>
          <cell r="X315">
            <v>1.9704326467985568E-3</v>
          </cell>
          <cell r="Y315">
            <v>0.55461634769855539</v>
          </cell>
          <cell r="Z315">
            <v>2.2229276604984133E-3</v>
          </cell>
          <cell r="AA315">
            <v>8948819500</v>
          </cell>
          <cell r="AB315">
            <v>0</v>
          </cell>
          <cell r="AC315">
            <v>8948819500</v>
          </cell>
          <cell r="AD315">
            <v>0</v>
          </cell>
          <cell r="AE315">
            <v>0</v>
          </cell>
          <cell r="AF315">
            <v>0</v>
          </cell>
          <cell r="AH315">
            <v>101.27510000000001</v>
          </cell>
          <cell r="AI315">
            <v>0</v>
          </cell>
          <cell r="AJ315">
            <v>0</v>
          </cell>
          <cell r="AK315">
            <v>0</v>
          </cell>
          <cell r="AL315">
            <v>35441569197234</v>
          </cell>
          <cell r="AM315">
            <v>125916275800</v>
          </cell>
          <cell r="AN315">
            <v>69835225000</v>
          </cell>
          <cell r="AO315">
            <v>78784044500</v>
          </cell>
          <cell r="AP315">
            <v>68782256700</v>
          </cell>
          <cell r="AQ315">
            <v>0.82563983253116502</v>
          </cell>
          <cell r="AR315">
            <v>0</v>
          </cell>
          <cell r="AS315">
            <v>0</v>
          </cell>
          <cell r="AT315">
            <v>401200</v>
          </cell>
          <cell r="AU315">
            <v>3.5273244558231627E-3</v>
          </cell>
          <cell r="AV315">
            <v>1041302900</v>
          </cell>
          <cell r="AW315">
            <v>4.7069564989020068E-2</v>
          </cell>
          <cell r="AX315">
            <v>11264200</v>
          </cell>
          <cell r="AY315">
            <v>0.49985356112713558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83307822600</v>
          </cell>
          <cell r="BM315">
            <v>669572000</v>
          </cell>
          <cell r="BN315">
            <v>113740600</v>
          </cell>
          <cell r="BO315">
            <v>22122637000</v>
          </cell>
          <cell r="BP315">
            <v>22535000</v>
          </cell>
          <cell r="BQ315">
            <v>153668200</v>
          </cell>
          <cell r="BR315">
            <v>19526300400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25494</v>
          </cell>
          <cell r="BY315">
            <v>427</v>
          </cell>
          <cell r="BZ315">
            <v>6987000</v>
          </cell>
          <cell r="CA315">
            <v>1152900</v>
          </cell>
          <cell r="CB315">
            <v>800000</v>
          </cell>
        </row>
        <row r="316">
          <cell r="A316" t="str">
            <v>2020_Q4_M12_W52_D4</v>
          </cell>
          <cell r="B316">
            <v>2020</v>
          </cell>
          <cell r="C316">
            <v>4</v>
          </cell>
          <cell r="D316">
            <v>12</v>
          </cell>
          <cell r="E316">
            <v>52</v>
          </cell>
          <cell r="F316">
            <v>52</v>
          </cell>
          <cell r="G316">
            <v>4</v>
          </cell>
          <cell r="H316">
            <v>44188</v>
          </cell>
          <cell r="I316">
            <v>71.343699999999998</v>
          </cell>
          <cell r="J316">
            <v>2.4622000000000002</v>
          </cell>
          <cell r="K316">
            <v>14.937099999999999</v>
          </cell>
          <cell r="L316">
            <v>11.9749</v>
          </cell>
          <cell r="M316">
            <v>7.5564</v>
          </cell>
          <cell r="N316">
            <v>0</v>
          </cell>
          <cell r="O316">
            <v>0</v>
          </cell>
          <cell r="P316">
            <v>0</v>
          </cell>
          <cell r="Q316">
            <v>23</v>
          </cell>
          <cell r="R316">
            <v>46.027000000000001</v>
          </cell>
          <cell r="S316">
            <v>-2908</v>
          </cell>
          <cell r="T316">
            <v>354.49</v>
          </cell>
          <cell r="U316">
            <v>-1295</v>
          </cell>
          <cell r="V316">
            <v>-3.6531354904228608E-3</v>
          </cell>
          <cell r="W316">
            <v>4.2358264335695004E-3</v>
          </cell>
          <cell r="X316">
            <v>1.193083380157262E-3</v>
          </cell>
          <cell r="Y316">
            <v>0.28166484129328667</v>
          </cell>
          <cell r="Z316">
            <v>1.193083380157262E-3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H316">
            <v>108.2743</v>
          </cell>
          <cell r="AI316">
            <v>0</v>
          </cell>
          <cell r="AJ316">
            <v>0</v>
          </cell>
          <cell r="AK316">
            <v>0</v>
          </cell>
          <cell r="AL316">
            <v>35900404793464</v>
          </cell>
          <cell r="AM316">
            <v>152067883600</v>
          </cell>
          <cell r="AN316">
            <v>42832176300</v>
          </cell>
          <cell r="AO316">
            <v>42832176300</v>
          </cell>
          <cell r="AP316">
            <v>42632397000</v>
          </cell>
          <cell r="AQ316">
            <v>0.44169235423129222</v>
          </cell>
          <cell r="AR316">
            <v>0</v>
          </cell>
          <cell r="AS316">
            <v>0</v>
          </cell>
          <cell r="AT316">
            <v>2679000</v>
          </cell>
          <cell r="AU316">
            <v>2.5017602904619338E-2</v>
          </cell>
          <cell r="AV316">
            <v>167300</v>
          </cell>
          <cell r="AW316">
            <v>3.6504598265826911E-6</v>
          </cell>
          <cell r="AX316">
            <v>6489600</v>
          </cell>
          <cell r="AY316">
            <v>0.40677966101694918</v>
          </cell>
          <cell r="AZ316">
            <v>190443400</v>
          </cell>
          <cell r="BA316">
            <v>3.4217289347688959E-2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96520568200</v>
          </cell>
          <cell r="BM316">
            <v>1751568000</v>
          </cell>
          <cell r="BN316">
            <v>107084600</v>
          </cell>
          <cell r="BO316">
            <v>45829842800</v>
          </cell>
          <cell r="BP316">
            <v>15953600</v>
          </cell>
          <cell r="BQ316">
            <v>5565706800</v>
          </cell>
          <cell r="BR316">
            <v>2277159600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4554</v>
          </cell>
          <cell r="BY316">
            <v>206</v>
          </cell>
          <cell r="BZ316">
            <v>7415400</v>
          </cell>
          <cell r="CA316">
            <v>556200</v>
          </cell>
          <cell r="CB316">
            <v>0</v>
          </cell>
        </row>
        <row r="317">
          <cell r="A317" t="str">
            <v>2020_Q4_M12_W52_D5</v>
          </cell>
          <cell r="B317">
            <v>2020</v>
          </cell>
          <cell r="C317">
            <v>4</v>
          </cell>
          <cell r="D317">
            <v>12</v>
          </cell>
          <cell r="E317">
            <v>52</v>
          </cell>
          <cell r="F317">
            <v>52</v>
          </cell>
          <cell r="G317">
            <v>5</v>
          </cell>
          <cell r="H317">
            <v>44189</v>
          </cell>
          <cell r="I317">
            <v>74.364599999999996</v>
          </cell>
          <cell r="J317">
            <v>2.4622000000000002</v>
          </cell>
          <cell r="K317">
            <v>14.937099999999999</v>
          </cell>
          <cell r="L317">
            <v>11.9549</v>
          </cell>
          <cell r="M317">
            <v>7.5664999999999996</v>
          </cell>
          <cell r="N317">
            <v>0</v>
          </cell>
          <cell r="O317">
            <v>0</v>
          </cell>
          <cell r="P317">
            <v>0</v>
          </cell>
          <cell r="Q317">
            <v>31</v>
          </cell>
          <cell r="R317">
            <v>46.82</v>
          </cell>
          <cell r="S317">
            <v>-2942</v>
          </cell>
          <cell r="T317">
            <v>355.83</v>
          </cell>
          <cell r="U317">
            <v>44</v>
          </cell>
          <cell r="V317">
            <v>1.2365455414102241E-4</v>
          </cell>
          <cell r="W317">
            <v>1.8745651063403642E-3</v>
          </cell>
          <cell r="X317">
            <v>4.144600611856856E-4</v>
          </cell>
          <cell r="Y317">
            <v>0.22109664784853422</v>
          </cell>
          <cell r="Z317">
            <v>5.0695699104486025E-4</v>
          </cell>
          <cell r="AA317">
            <v>3135993500</v>
          </cell>
          <cell r="AB317">
            <v>2297823000</v>
          </cell>
          <cell r="AC317">
            <v>838170500</v>
          </cell>
          <cell r="AD317">
            <v>0</v>
          </cell>
          <cell r="AE317">
            <v>0</v>
          </cell>
          <cell r="AF317">
            <v>0</v>
          </cell>
          <cell r="AH317">
            <v>111.28529999999999</v>
          </cell>
          <cell r="AI317">
            <v>0</v>
          </cell>
          <cell r="AJ317">
            <v>0</v>
          </cell>
          <cell r="AK317">
            <v>0</v>
          </cell>
          <cell r="AL317">
            <v>33903757722278</v>
          </cell>
          <cell r="AM317">
            <v>63554801200</v>
          </cell>
          <cell r="AN317">
            <v>14051753500</v>
          </cell>
          <cell r="AO317">
            <v>17187747000</v>
          </cell>
          <cell r="AP317">
            <v>13940543900</v>
          </cell>
          <cell r="AQ317">
            <v>0.53653252527246709</v>
          </cell>
          <cell r="AR317">
            <v>0</v>
          </cell>
          <cell r="AS317">
            <v>0</v>
          </cell>
          <cell r="AT317">
            <v>10320000</v>
          </cell>
          <cell r="AU317">
            <v>1.972703291661888E-2</v>
          </cell>
          <cell r="AV317">
            <v>65383200</v>
          </cell>
          <cell r="AW317">
            <v>2.0979991958555372E-3</v>
          </cell>
          <cell r="AX317">
            <v>22740000</v>
          </cell>
          <cell r="AY317">
            <v>0.38508954940797141</v>
          </cell>
          <cell r="AZ317">
            <v>12766400</v>
          </cell>
          <cell r="BA317">
            <v>0.25976055409507842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25982663200</v>
          </cell>
          <cell r="BM317">
            <v>4003969600</v>
          </cell>
          <cell r="BN317">
            <v>523140000</v>
          </cell>
          <cell r="BO317">
            <v>31164549600</v>
          </cell>
          <cell r="BP317">
            <v>59051200</v>
          </cell>
          <cell r="BQ317">
            <v>49146800</v>
          </cell>
          <cell r="BR317">
            <v>1772280800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45342</v>
          </cell>
          <cell r="BY317">
            <v>96</v>
          </cell>
          <cell r="BZ317">
            <v>7405200</v>
          </cell>
          <cell r="CA317">
            <v>259200</v>
          </cell>
          <cell r="CB317">
            <v>700000</v>
          </cell>
        </row>
        <row r="318">
          <cell r="A318" t="str">
            <v>2020_Q4_M12_W52_D6</v>
          </cell>
          <cell r="B318">
            <v>2020</v>
          </cell>
          <cell r="C318">
            <v>4</v>
          </cell>
          <cell r="D318">
            <v>12</v>
          </cell>
          <cell r="E318">
            <v>52</v>
          </cell>
          <cell r="F318">
            <v>53</v>
          </cell>
          <cell r="G318">
            <v>6</v>
          </cell>
          <cell r="H318">
            <v>44190</v>
          </cell>
          <cell r="I318">
            <v>74.364699999999999</v>
          </cell>
          <cell r="J318">
            <v>2.4601999999999999</v>
          </cell>
          <cell r="K318">
            <v>14.937099999999999</v>
          </cell>
          <cell r="L318">
            <v>11.883100000000001</v>
          </cell>
          <cell r="M318">
            <v>7.5380000000000003</v>
          </cell>
          <cell r="N318">
            <v>0</v>
          </cell>
          <cell r="O318">
            <v>0</v>
          </cell>
          <cell r="P318">
            <v>0</v>
          </cell>
          <cell r="Q318">
            <v>31</v>
          </cell>
          <cell r="R318">
            <v>48.37</v>
          </cell>
          <cell r="S318">
            <v>-2925</v>
          </cell>
          <cell r="T318">
            <v>349.8</v>
          </cell>
          <cell r="U318">
            <v>-2111</v>
          </cell>
          <cell r="V318">
            <v>-6.0348770726129219E-3</v>
          </cell>
          <cell r="W318">
            <v>1.3856771681031853E-3</v>
          </cell>
          <cell r="X318">
            <v>5.3211018424641091E-6</v>
          </cell>
          <cell r="Y318">
            <v>3.8400732616154861E-3</v>
          </cell>
          <cell r="Z318">
            <v>3.6825958331297698E-4</v>
          </cell>
          <cell r="AA318">
            <v>11235128500</v>
          </cell>
          <cell r="AB318">
            <v>5766475500</v>
          </cell>
          <cell r="AC318">
            <v>5468653000</v>
          </cell>
          <cell r="AD318">
            <v>0</v>
          </cell>
          <cell r="AE318">
            <v>0</v>
          </cell>
          <cell r="AF318">
            <v>0</v>
          </cell>
          <cell r="AH318">
            <v>111.1831</v>
          </cell>
          <cell r="AI318">
            <v>0</v>
          </cell>
          <cell r="AJ318">
            <v>0</v>
          </cell>
          <cell r="AK318">
            <v>0</v>
          </cell>
          <cell r="AL318">
            <v>30956013411636</v>
          </cell>
          <cell r="AM318">
            <v>42895041000</v>
          </cell>
          <cell r="AN318">
            <v>164720100</v>
          </cell>
          <cell r="AO318">
            <v>11399848600</v>
          </cell>
          <cell r="AP318">
            <v>178000</v>
          </cell>
          <cell r="AQ318">
            <v>1.647179301685553E-5</v>
          </cell>
          <cell r="AR318">
            <v>0</v>
          </cell>
          <cell r="AS318">
            <v>0</v>
          </cell>
          <cell r="AT318">
            <v>4206300</v>
          </cell>
          <cell r="AU318">
            <v>1.3576478926973048E-2</v>
          </cell>
          <cell r="AV318">
            <v>16190000</v>
          </cell>
          <cell r="AW318">
            <v>5.3873032463017546E-4</v>
          </cell>
          <cell r="AX318">
            <v>106230800</v>
          </cell>
          <cell r="AY318">
            <v>0.4976413392883075</v>
          </cell>
          <cell r="AZ318">
            <v>37915000</v>
          </cell>
          <cell r="BA318">
            <v>0.43004593659615492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10806352400</v>
          </cell>
          <cell r="BM318">
            <v>1361316000</v>
          </cell>
          <cell r="BN318">
            <v>309822600</v>
          </cell>
          <cell r="BO318">
            <v>30052141600</v>
          </cell>
          <cell r="BP318">
            <v>213468600</v>
          </cell>
          <cell r="BQ318">
            <v>88165000</v>
          </cell>
          <cell r="BR318">
            <v>63774800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39213</v>
          </cell>
          <cell r="BY318">
            <v>17</v>
          </cell>
          <cell r="BZ318">
            <v>22376250</v>
          </cell>
          <cell r="CA318">
            <v>45900</v>
          </cell>
          <cell r="CB318">
            <v>700000</v>
          </cell>
        </row>
        <row r="319">
          <cell r="A319" t="str">
            <v>2020_Q4_M12_W53_D2</v>
          </cell>
          <cell r="B319">
            <v>2020</v>
          </cell>
          <cell r="C319">
            <v>4</v>
          </cell>
          <cell r="D319">
            <v>12</v>
          </cell>
          <cell r="E319">
            <v>53</v>
          </cell>
          <cell r="F319">
            <v>53</v>
          </cell>
          <cell r="G319">
            <v>2</v>
          </cell>
          <cell r="H319">
            <v>44193</v>
          </cell>
          <cell r="I319">
            <v>74.409300000000002</v>
          </cell>
          <cell r="J319">
            <v>2.4601999999999999</v>
          </cell>
          <cell r="K319">
            <v>18.327100000000002</v>
          </cell>
          <cell r="L319">
            <v>11.879799999999999</v>
          </cell>
          <cell r="M319">
            <v>7.5399000000000003</v>
          </cell>
          <cell r="N319">
            <v>0</v>
          </cell>
          <cell r="O319">
            <v>0</v>
          </cell>
          <cell r="P319">
            <v>0</v>
          </cell>
          <cell r="Q319">
            <v>40</v>
          </cell>
          <cell r="R319">
            <v>48.286000000000001</v>
          </cell>
          <cell r="S319">
            <v>-3107</v>
          </cell>
          <cell r="T319">
            <v>366.8</v>
          </cell>
          <cell r="U319">
            <v>-2938</v>
          </cell>
          <cell r="V319">
            <v>-8.0098146128680485E-3</v>
          </cell>
          <cell r="W319">
            <v>8.2944939049637394E-3</v>
          </cell>
          <cell r="X319">
            <v>1.3979302721573281E-3</v>
          </cell>
          <cell r="Y319">
            <v>0.16853713899539471</v>
          </cell>
          <cell r="Z319">
            <v>1.6916561494751976E-3</v>
          </cell>
          <cell r="AA319">
            <v>10518312500</v>
          </cell>
          <cell r="AB319">
            <v>10517405000</v>
          </cell>
          <cell r="AC319">
            <v>907500</v>
          </cell>
          <cell r="AD319">
            <v>0</v>
          </cell>
          <cell r="AE319">
            <v>0</v>
          </cell>
          <cell r="AF319">
            <v>0</v>
          </cell>
          <cell r="AH319">
            <v>114.61630000000001</v>
          </cell>
          <cell r="AI319">
            <v>0</v>
          </cell>
          <cell r="AJ319">
            <v>0</v>
          </cell>
          <cell r="AK319">
            <v>0</v>
          </cell>
          <cell r="AL319">
            <v>35809961982400</v>
          </cell>
          <cell r="AM319">
            <v>297025511400</v>
          </cell>
          <cell r="AN319">
            <v>50059829900</v>
          </cell>
          <cell r="AO319">
            <v>60578142400</v>
          </cell>
          <cell r="AP319">
            <v>44380847000</v>
          </cell>
          <cell r="AQ319">
            <v>0.6393154297237269</v>
          </cell>
          <cell r="AR319">
            <v>0</v>
          </cell>
          <cell r="AS319">
            <v>0</v>
          </cell>
          <cell r="AT319">
            <v>1347000</v>
          </cell>
          <cell r="AU319">
            <v>0.25</v>
          </cell>
          <cell r="AV319">
            <v>5670640000</v>
          </cell>
          <cell r="AW319">
            <v>2.5339281315808898E-2</v>
          </cell>
          <cell r="AX319">
            <v>4524000</v>
          </cell>
          <cell r="AY319">
            <v>0.36690997566909977</v>
          </cell>
          <cell r="AZ319">
            <v>2471900</v>
          </cell>
          <cell r="BA319">
            <v>7.255654767146287E-2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69419327200</v>
          </cell>
          <cell r="BM319">
            <v>1379156000</v>
          </cell>
          <cell r="BN319">
            <v>5388000</v>
          </cell>
          <cell r="BO319">
            <v>223788509600</v>
          </cell>
          <cell r="BP319">
            <v>12330000</v>
          </cell>
          <cell r="BQ319">
            <v>34068600</v>
          </cell>
          <cell r="BR319">
            <v>2386732000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270099</v>
          </cell>
          <cell r="BY319">
            <v>182</v>
          </cell>
          <cell r="BZ319">
            <v>7922850</v>
          </cell>
          <cell r="CA319">
            <v>491400</v>
          </cell>
          <cell r="CB319">
            <v>200000</v>
          </cell>
        </row>
        <row r="320">
          <cell r="A320" t="str">
            <v>2020_Q4_M12_W53_D3</v>
          </cell>
          <cell r="B320">
            <v>2020</v>
          </cell>
          <cell r="C320">
            <v>4</v>
          </cell>
          <cell r="D320">
            <v>12</v>
          </cell>
          <cell r="E320">
            <v>53</v>
          </cell>
          <cell r="F320">
            <v>53</v>
          </cell>
          <cell r="G320">
            <v>3</v>
          </cell>
          <cell r="H320">
            <v>44194</v>
          </cell>
          <cell r="I320">
            <v>79.41</v>
          </cell>
          <cell r="J320">
            <v>2.4601999999999999</v>
          </cell>
          <cell r="K320">
            <v>18.328600000000002</v>
          </cell>
          <cell r="L320">
            <v>11.861800000000001</v>
          </cell>
          <cell r="M320">
            <v>7.5305999999999997</v>
          </cell>
          <cell r="N320">
            <v>0</v>
          </cell>
          <cell r="O320">
            <v>0</v>
          </cell>
          <cell r="P320">
            <v>0</v>
          </cell>
          <cell r="Q320">
            <v>40</v>
          </cell>
          <cell r="R320">
            <v>48.22</v>
          </cell>
          <cell r="S320">
            <v>-3190</v>
          </cell>
          <cell r="T320">
            <v>377.2</v>
          </cell>
          <cell r="U320">
            <v>-2283</v>
          </cell>
          <cell r="V320">
            <v>-6.0524920466595968E-3</v>
          </cell>
          <cell r="W320">
            <v>1.9972768843057273E-3</v>
          </cell>
          <cell r="X320">
            <v>5.1117619079146174E-4</v>
          </cell>
          <cell r="Y320">
            <v>0.25593656783803992</v>
          </cell>
          <cell r="Z320">
            <v>5.1117619079146174E-4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H320">
            <v>119.59120000000001</v>
          </cell>
          <cell r="AI320">
            <v>0</v>
          </cell>
          <cell r="AJ320">
            <v>0</v>
          </cell>
          <cell r="AK320">
            <v>0</v>
          </cell>
          <cell r="AL320">
            <v>34789251378210</v>
          </cell>
          <cell r="AM320">
            <v>69483767600</v>
          </cell>
          <cell r="AN320">
            <v>17783437000</v>
          </cell>
          <cell r="AO320">
            <v>17783437000</v>
          </cell>
          <cell r="AP320">
            <v>17744243200</v>
          </cell>
          <cell r="AQ320">
            <v>0.80209146279452737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2500500</v>
          </cell>
          <cell r="AW320">
            <v>5.9784542104967892E-5</v>
          </cell>
          <cell r="AX320">
            <v>24556200</v>
          </cell>
          <cell r="AY320">
            <v>0.4566726177192591</v>
          </cell>
          <cell r="AZ320">
            <v>12137100</v>
          </cell>
          <cell r="BA320">
            <v>0.5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22122468600</v>
          </cell>
          <cell r="BM320">
            <v>2546284000</v>
          </cell>
          <cell r="BN320">
            <v>368506000</v>
          </cell>
          <cell r="BO320">
            <v>41825192800</v>
          </cell>
          <cell r="BP320">
            <v>53772000</v>
          </cell>
          <cell r="BQ320">
            <v>24274200</v>
          </cell>
          <cell r="BR320">
            <v>2543270000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819</v>
          </cell>
          <cell r="BY320">
            <v>85</v>
          </cell>
          <cell r="BZ320">
            <v>8134500</v>
          </cell>
          <cell r="CA320">
            <v>229500</v>
          </cell>
          <cell r="CB320">
            <v>0</v>
          </cell>
        </row>
        <row r="321">
          <cell r="A321" t="str">
            <v>2020_Q4_M12_W53_D4</v>
          </cell>
          <cell r="B321">
            <v>2020</v>
          </cell>
          <cell r="C321">
            <v>4</v>
          </cell>
          <cell r="D321">
            <v>12</v>
          </cell>
          <cell r="E321">
            <v>53</v>
          </cell>
          <cell r="F321">
            <v>53</v>
          </cell>
          <cell r="G321">
            <v>4</v>
          </cell>
          <cell r="H321">
            <v>44195</v>
          </cell>
          <cell r="I321">
            <v>74.41</v>
          </cell>
          <cell r="J321">
            <v>2.4601999999999999</v>
          </cell>
          <cell r="K321">
            <v>18.328600000000002</v>
          </cell>
          <cell r="L321">
            <v>11.842499999999999</v>
          </cell>
          <cell r="M321">
            <v>7.5298999999999996</v>
          </cell>
          <cell r="N321">
            <v>0</v>
          </cell>
          <cell r="O321">
            <v>0</v>
          </cell>
          <cell r="P321">
            <v>0</v>
          </cell>
          <cell r="Q321">
            <v>53</v>
          </cell>
          <cell r="R321">
            <v>48.56</v>
          </cell>
          <cell r="S321">
            <v>-3020</v>
          </cell>
          <cell r="T321">
            <v>382.24</v>
          </cell>
          <cell r="U321">
            <v>-2996</v>
          </cell>
          <cell r="V321">
            <v>-7.838007534533278E-3</v>
          </cell>
          <cell r="W321">
            <v>4.5496756681879932E-3</v>
          </cell>
          <cell r="X321">
            <v>1.1609528047732333E-3</v>
          </cell>
          <cell r="Y321">
            <v>0.25517265173225145</v>
          </cell>
          <cell r="Z321">
            <v>1.8194663819681486E-3</v>
          </cell>
          <cell r="AA321">
            <v>20294173500</v>
          </cell>
          <cell r="AB321">
            <v>20294173500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H321">
            <v>114.5712</v>
          </cell>
          <cell r="AI321">
            <v>0</v>
          </cell>
          <cell r="AJ321">
            <v>0</v>
          </cell>
          <cell r="AK321">
            <v>0</v>
          </cell>
          <cell r="AL321">
            <v>30818155012760</v>
          </cell>
          <cell r="AM321">
            <v>140212610000</v>
          </cell>
          <cell r="AN321">
            <v>35778423500</v>
          </cell>
          <cell r="AO321">
            <v>56072597000</v>
          </cell>
          <cell r="AP321">
            <v>35734000000</v>
          </cell>
          <cell r="AQ321">
            <v>0.57484783616586355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16838000</v>
          </cell>
          <cell r="AW321">
            <v>2.2807478538349621E-4</v>
          </cell>
          <cell r="AX321">
            <v>26664200</v>
          </cell>
          <cell r="AY321">
            <v>0.47532818505287328</v>
          </cell>
          <cell r="AZ321">
            <v>921300</v>
          </cell>
          <cell r="BA321">
            <v>0.35017103762827823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62162537200</v>
          </cell>
          <cell r="BM321">
            <v>1053969000</v>
          </cell>
          <cell r="BN321">
            <v>282519600</v>
          </cell>
          <cell r="BO321">
            <v>73826661600</v>
          </cell>
          <cell r="BP321">
            <v>56096400</v>
          </cell>
          <cell r="BQ321">
            <v>2631000</v>
          </cell>
          <cell r="BR321">
            <v>2828195200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315042</v>
          </cell>
          <cell r="BY321">
            <v>238</v>
          </cell>
          <cell r="BZ321">
            <v>7701000</v>
          </cell>
          <cell r="CA321">
            <v>642600</v>
          </cell>
        </row>
        <row r="322">
          <cell r="A322" t="str">
            <v>2020_Q4_M12_W53_D5</v>
          </cell>
          <cell r="B322">
            <v>2020</v>
          </cell>
          <cell r="C322">
            <v>4</v>
          </cell>
          <cell r="D322">
            <v>12</v>
          </cell>
          <cell r="E322">
            <v>53</v>
          </cell>
          <cell r="F322">
            <v>53</v>
          </cell>
          <cell r="G322">
            <v>5</v>
          </cell>
          <cell r="H322">
            <v>44196</v>
          </cell>
          <cell r="I322">
            <v>74.91</v>
          </cell>
          <cell r="J322">
            <v>2.4609999999999999</v>
          </cell>
          <cell r="K322">
            <v>18.428000000000001</v>
          </cell>
          <cell r="L322">
            <v>11.815</v>
          </cell>
          <cell r="M322">
            <v>7.54</v>
          </cell>
          <cell r="N322">
            <v>0</v>
          </cell>
          <cell r="O322">
            <v>0</v>
          </cell>
          <cell r="P322">
            <v>0</v>
          </cell>
          <cell r="Q322">
            <v>53</v>
          </cell>
          <cell r="R322">
            <v>49.15</v>
          </cell>
          <cell r="S322">
            <v>-3020</v>
          </cell>
          <cell r="T322">
            <v>384.2</v>
          </cell>
          <cell r="U322">
            <v>-2976</v>
          </cell>
          <cell r="V322">
            <v>-7.7459656428943259E-3</v>
          </cell>
          <cell r="W322">
            <v>6.1325058662090584E-3</v>
          </cell>
          <cell r="X322">
            <v>1.2587694301788993E-4</v>
          </cell>
          <cell r="Y322">
            <v>2.0526183873950943E-2</v>
          </cell>
          <cell r="Z322">
            <v>1.2927482190748914E-4</v>
          </cell>
          <cell r="AA322">
            <v>89844000</v>
          </cell>
          <cell r="AB322">
            <v>89844000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H322">
            <v>115.154</v>
          </cell>
          <cell r="AI322">
            <v>0</v>
          </cell>
          <cell r="AJ322">
            <v>0</v>
          </cell>
          <cell r="AK322">
            <v>0</v>
          </cell>
          <cell r="AL322">
            <v>26441201384490</v>
          </cell>
          <cell r="AM322">
            <v>162150822600</v>
          </cell>
          <cell r="AN322">
            <v>3328337600</v>
          </cell>
          <cell r="AO322">
            <v>3418181600</v>
          </cell>
          <cell r="AP322">
            <v>3041779500</v>
          </cell>
          <cell r="AQ322">
            <v>0.31884323381544694</v>
          </cell>
          <cell r="AR322">
            <v>1545000</v>
          </cell>
          <cell r="AS322">
            <v>7.2611388454761042E-4</v>
          </cell>
          <cell r="AT322">
            <v>1633200</v>
          </cell>
          <cell r="AU322">
            <v>5.2118702483010043E-3</v>
          </cell>
          <cell r="AV322">
            <v>202503800</v>
          </cell>
          <cell r="AW322">
            <v>1.3503718081308721E-3</v>
          </cell>
          <cell r="AX322">
            <v>67284100</v>
          </cell>
          <cell r="AY322">
            <v>0.51150667852608689</v>
          </cell>
          <cell r="AZ322">
            <v>13592000</v>
          </cell>
          <cell r="BA322">
            <v>0.18345750998812224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9540047200</v>
          </cell>
          <cell r="BM322">
            <v>2127765400</v>
          </cell>
          <cell r="BN322">
            <v>313361600</v>
          </cell>
          <cell r="BO322">
            <v>149961513400</v>
          </cell>
          <cell r="BP322">
            <v>131541000</v>
          </cell>
          <cell r="BQ322">
            <v>74088000</v>
          </cell>
          <cell r="BR322">
            <v>2506000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1269</v>
          </cell>
          <cell r="BY322">
            <v>0</v>
          </cell>
          <cell r="BZ322">
            <v>7701000</v>
          </cell>
          <cell r="CA322">
            <v>0</v>
          </cell>
          <cell r="CB322">
            <v>0</v>
          </cell>
        </row>
        <row r="323">
          <cell r="A323" t="str">
            <v>2021_Q1_M1_W1_D2</v>
          </cell>
          <cell r="B323">
            <v>2021</v>
          </cell>
          <cell r="C323">
            <v>1</v>
          </cell>
          <cell r="D323">
            <v>1</v>
          </cell>
          <cell r="E323">
            <v>1</v>
          </cell>
          <cell r="F323">
            <v>1</v>
          </cell>
          <cell r="G323">
            <v>2</v>
          </cell>
          <cell r="H323">
            <v>44200</v>
          </cell>
          <cell r="I323">
            <v>70.158000000000001</v>
          </cell>
          <cell r="J323">
            <v>2.4620000000000002</v>
          </cell>
          <cell r="K323">
            <v>16.896000000000001</v>
          </cell>
          <cell r="L323">
            <v>11.5</v>
          </cell>
          <cell r="M323">
            <v>7.54</v>
          </cell>
          <cell r="N323">
            <v>0</v>
          </cell>
          <cell r="O323">
            <v>0</v>
          </cell>
          <cell r="P323">
            <v>0</v>
          </cell>
          <cell r="Q323">
            <v>45</v>
          </cell>
          <cell r="R323">
            <v>50.66</v>
          </cell>
          <cell r="S323">
            <v>-3086</v>
          </cell>
          <cell r="T323">
            <v>377.7</v>
          </cell>
          <cell r="U323">
            <v>-5734</v>
          </cell>
          <cell r="V323">
            <v>-1.5181360868414085E-2</v>
          </cell>
          <cell r="W323">
            <v>5.610495770964479E-3</v>
          </cell>
          <cell r="X323">
            <v>2.9427172444306091E-3</v>
          </cell>
          <cell r="Y323">
            <v>0.52450217673450594</v>
          </cell>
          <cell r="Z323">
            <v>3.3185555642321393E-3</v>
          </cell>
          <cell r="AA323">
            <v>14298220000</v>
          </cell>
          <cell r="AB323">
            <v>14298220000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H323">
            <v>108.55600000000001</v>
          </cell>
          <cell r="AI323">
            <v>0</v>
          </cell>
          <cell r="AJ323">
            <v>0</v>
          </cell>
          <cell r="AK323">
            <v>0</v>
          </cell>
          <cell r="AL323">
            <v>38043539593170</v>
          </cell>
          <cell r="AM323">
            <v>213443118000</v>
          </cell>
          <cell r="AN323">
            <v>111951380000</v>
          </cell>
          <cell r="AO323">
            <v>126249600000</v>
          </cell>
          <cell r="AP323">
            <v>108409139000</v>
          </cell>
          <cell r="AQ323">
            <v>0.66370112981795992</v>
          </cell>
          <cell r="AR323">
            <v>0</v>
          </cell>
          <cell r="AS323">
            <v>0</v>
          </cell>
          <cell r="AT323">
            <v>1415000</v>
          </cell>
          <cell r="AU323">
            <v>1.843504090885403E-2</v>
          </cell>
          <cell r="AV323">
            <v>2667654000</v>
          </cell>
          <cell r="AW323">
            <v>6.0104928698152607E-2</v>
          </cell>
          <cell r="AX323">
            <v>873172000</v>
          </cell>
          <cell r="AY323">
            <v>0.97284589947679445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163340296000</v>
          </cell>
          <cell r="BM323">
            <v>2122960000</v>
          </cell>
          <cell r="BN323">
            <v>76756000</v>
          </cell>
          <cell r="BO323">
            <v>44383282000</v>
          </cell>
          <cell r="BP323">
            <v>897544000</v>
          </cell>
          <cell r="BQ323">
            <v>21460000</v>
          </cell>
          <cell r="BR323">
            <v>2600820000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427380</v>
          </cell>
          <cell r="BY323">
            <v>124</v>
          </cell>
          <cell r="BZ323">
            <v>30972300</v>
          </cell>
          <cell r="CA323">
            <v>334800</v>
          </cell>
        </row>
        <row r="324">
          <cell r="A324" t="str">
            <v>2021_Q1_M1_W1_D3</v>
          </cell>
          <cell r="B324">
            <v>2021</v>
          </cell>
          <cell r="C324">
            <v>1</v>
          </cell>
          <cell r="D324">
            <v>1</v>
          </cell>
          <cell r="E324">
            <v>1</v>
          </cell>
          <cell r="F324">
            <v>1</v>
          </cell>
          <cell r="G324">
            <v>3</v>
          </cell>
          <cell r="H324">
            <v>44201</v>
          </cell>
          <cell r="I324">
            <v>80.569000000000003</v>
          </cell>
          <cell r="J324">
            <v>2.4260000000000002</v>
          </cell>
          <cell r="K324">
            <v>14.784000000000001</v>
          </cell>
          <cell r="L324">
            <v>11.239000000000001</v>
          </cell>
          <cell r="M324">
            <v>7.54</v>
          </cell>
          <cell r="N324">
            <v>0</v>
          </cell>
          <cell r="O324">
            <v>0</v>
          </cell>
          <cell r="P324">
            <v>0</v>
          </cell>
          <cell r="Q324">
            <v>36</v>
          </cell>
          <cell r="R324">
            <v>51.62</v>
          </cell>
          <cell r="S324">
            <v>-2966</v>
          </cell>
          <cell r="T324">
            <v>380.4</v>
          </cell>
          <cell r="U324">
            <v>-2457</v>
          </cell>
          <cell r="V324">
            <v>-6.4589905362776026E-3</v>
          </cell>
          <cell r="W324">
            <v>3.7107661390301571E-3</v>
          </cell>
          <cell r="X324">
            <v>1.7549630744022695E-3</v>
          </cell>
          <cell r="Y324">
            <v>0.4729382043086513</v>
          </cell>
          <cell r="Z324">
            <v>2.3397065566152916E-3</v>
          </cell>
          <cell r="AA324">
            <v>22785455000</v>
          </cell>
          <cell r="AB324">
            <v>22785455000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H324">
            <v>116.55800000000002</v>
          </cell>
          <cell r="AI324">
            <v>0</v>
          </cell>
          <cell r="AJ324">
            <v>0</v>
          </cell>
          <cell r="AK324">
            <v>0</v>
          </cell>
          <cell r="AL324">
            <v>38966582258884</v>
          </cell>
          <cell r="AM324">
            <v>144595874000</v>
          </cell>
          <cell r="AN324">
            <v>68384913000</v>
          </cell>
          <cell r="AO324">
            <v>91170368000</v>
          </cell>
          <cell r="AP324">
            <v>63776006000</v>
          </cell>
          <cell r="AQ324">
            <v>0.64632121792622643</v>
          </cell>
          <cell r="AR324">
            <v>0</v>
          </cell>
          <cell r="AS324">
            <v>0</v>
          </cell>
          <cell r="AT324">
            <v>86635000</v>
          </cell>
          <cell r="AU324">
            <v>7.2221231132948427E-2</v>
          </cell>
          <cell r="AV324">
            <v>3822207000</v>
          </cell>
          <cell r="AW324">
            <v>9.21986641904151E-2</v>
          </cell>
          <cell r="AX324">
            <v>695991000</v>
          </cell>
          <cell r="AY324">
            <v>0.92708563664699695</v>
          </cell>
          <cell r="AZ324">
            <v>4074000</v>
          </cell>
          <cell r="BA324">
            <v>8.8235294117647065E-2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98675402000</v>
          </cell>
          <cell r="BM324">
            <v>1416220000</v>
          </cell>
          <cell r="BN324">
            <v>1199578000</v>
          </cell>
          <cell r="BO324">
            <v>41456208000</v>
          </cell>
          <cell r="BP324">
            <v>750730000</v>
          </cell>
          <cell r="BQ324">
            <v>46172000</v>
          </cell>
          <cell r="BR324">
            <v>1051564000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311160</v>
          </cell>
          <cell r="BY324">
            <v>220</v>
          </cell>
          <cell r="BZ324">
            <v>7563300</v>
          </cell>
          <cell r="CA324">
            <v>594000</v>
          </cell>
        </row>
        <row r="325">
          <cell r="A325" t="str">
            <v>2021_Q1_M1_W1_D4</v>
          </cell>
          <cell r="B325">
            <v>2021</v>
          </cell>
          <cell r="C325">
            <v>1</v>
          </cell>
          <cell r="D325">
            <v>1</v>
          </cell>
          <cell r="E325">
            <v>1</v>
          </cell>
          <cell r="F325">
            <v>1</v>
          </cell>
          <cell r="G325">
            <v>4</v>
          </cell>
          <cell r="H325">
            <v>44202</v>
          </cell>
          <cell r="I325">
            <v>82.010999999999996</v>
          </cell>
          <cell r="J325">
            <v>2.4209999999999998</v>
          </cell>
          <cell r="K325">
            <v>12.218999999999999</v>
          </cell>
          <cell r="L325">
            <v>11.106</v>
          </cell>
          <cell r="M325">
            <v>7.54</v>
          </cell>
          <cell r="N325">
            <v>0</v>
          </cell>
          <cell r="O325">
            <v>0</v>
          </cell>
          <cell r="P325">
            <v>0</v>
          </cell>
          <cell r="Q325">
            <v>32</v>
          </cell>
          <cell r="R325">
            <v>53.350999999999999</v>
          </cell>
          <cell r="S325">
            <v>-2854</v>
          </cell>
          <cell r="T325">
            <v>370.8</v>
          </cell>
          <cell r="U325">
            <v>-2993</v>
          </cell>
          <cell r="V325">
            <v>-8.0717367853290183E-3</v>
          </cell>
          <cell r="W325">
            <v>4.9733498696352442E-3</v>
          </cell>
          <cell r="X325">
            <v>1.5715512110549407E-3</v>
          </cell>
          <cell r="Y325">
            <v>0.31599450114097877</v>
          </cell>
          <cell r="Z325">
            <v>1.6952360145769251E-3</v>
          </cell>
          <cell r="AA325">
            <v>5208920000</v>
          </cell>
          <cell r="AB325">
            <v>5208920000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H325">
            <v>115.297</v>
          </cell>
          <cell r="AI325">
            <v>0</v>
          </cell>
          <cell r="AJ325">
            <v>0</v>
          </cell>
          <cell r="AK325">
            <v>0</v>
          </cell>
          <cell r="AL325">
            <v>42114470425416</v>
          </cell>
          <cell r="AM325">
            <v>209449996000</v>
          </cell>
          <cell r="AN325">
            <v>66185047000</v>
          </cell>
          <cell r="AO325">
            <v>71393967000</v>
          </cell>
          <cell r="AP325">
            <v>60906172000</v>
          </cell>
          <cell r="AQ325">
            <v>0.6012827091302072</v>
          </cell>
          <cell r="AR325">
            <v>0</v>
          </cell>
          <cell r="AS325">
            <v>0</v>
          </cell>
          <cell r="AT325">
            <v>7130000</v>
          </cell>
          <cell r="AU325">
            <v>1.6649374357142671E-4</v>
          </cell>
          <cell r="AV325">
            <v>4590294000</v>
          </cell>
          <cell r="AW325">
            <v>7.8004105098208695E-2</v>
          </cell>
          <cell r="AX325">
            <v>681451000</v>
          </cell>
          <cell r="AY325">
            <v>0.72013522396072205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101293736000</v>
          </cell>
          <cell r="BM325">
            <v>2343510000</v>
          </cell>
          <cell r="BN325">
            <v>42824432000</v>
          </cell>
          <cell r="BO325">
            <v>58846826000</v>
          </cell>
          <cell r="BP325">
            <v>946282000</v>
          </cell>
          <cell r="BQ325">
            <v>435210000</v>
          </cell>
          <cell r="BR325">
            <v>2760000000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369570</v>
          </cell>
          <cell r="BY325">
            <v>176</v>
          </cell>
          <cell r="BZ325">
            <v>7277700</v>
          </cell>
          <cell r="CA325">
            <v>475200</v>
          </cell>
        </row>
        <row r="326">
          <cell r="A326" t="str">
            <v>2021_Q1_M1_W1_D5</v>
          </cell>
          <cell r="B326">
            <v>2021</v>
          </cell>
          <cell r="C326">
            <v>1</v>
          </cell>
          <cell r="D326">
            <v>1</v>
          </cell>
          <cell r="E326">
            <v>1</v>
          </cell>
          <cell r="F326">
            <v>1</v>
          </cell>
          <cell r="G326">
            <v>5</v>
          </cell>
          <cell r="H326">
            <v>44203</v>
          </cell>
          <cell r="I326">
            <v>73.763000000000005</v>
          </cell>
          <cell r="J326">
            <v>2.4020000000000001</v>
          </cell>
          <cell r="K326">
            <v>10.54</v>
          </cell>
          <cell r="L326">
            <v>10.739000000000001</v>
          </cell>
          <cell r="M326">
            <v>5.8559999999999999</v>
          </cell>
          <cell r="N326">
            <v>0</v>
          </cell>
          <cell r="O326">
            <v>0</v>
          </cell>
          <cell r="P326">
            <v>0</v>
          </cell>
          <cell r="Q326">
            <v>36</v>
          </cell>
          <cell r="R326">
            <v>54.027000000000001</v>
          </cell>
          <cell r="S326">
            <v>-2561</v>
          </cell>
          <cell r="T326">
            <v>357.44</v>
          </cell>
          <cell r="U326">
            <v>-5243</v>
          </cell>
          <cell r="V326">
            <v>-1.466819606087735E-2</v>
          </cell>
          <cell r="W326">
            <v>6.0418014236663818E-3</v>
          </cell>
          <cell r="X326">
            <v>1.315478257564165E-3</v>
          </cell>
          <cell r="Y326">
            <v>0.21772947591612266</v>
          </cell>
          <cell r="Z326">
            <v>1.6957678169509218E-3</v>
          </cell>
          <cell r="AA326">
            <v>15750590000</v>
          </cell>
          <cell r="AB326">
            <v>15750590000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H326">
            <v>103.30000000000001</v>
          </cell>
          <cell r="AI326">
            <v>0</v>
          </cell>
          <cell r="AJ326">
            <v>0</v>
          </cell>
          <cell r="AK326">
            <v>0</v>
          </cell>
          <cell r="AL326">
            <v>41417361090320</v>
          </cell>
          <cell r="AM326">
            <v>250235471200</v>
          </cell>
          <cell r="AN326">
            <v>54483638000</v>
          </cell>
          <cell r="AO326">
            <v>70234228000</v>
          </cell>
          <cell r="AP326">
            <v>45659966000</v>
          </cell>
          <cell r="AQ326">
            <v>0.4560774604293576</v>
          </cell>
          <cell r="AR326">
            <v>0</v>
          </cell>
          <cell r="AS326">
            <v>0</v>
          </cell>
          <cell r="AT326">
            <v>29418000</v>
          </cell>
          <cell r="AU326">
            <v>5.0227528072813903E-4</v>
          </cell>
          <cell r="AV326">
            <v>3013384000</v>
          </cell>
          <cell r="AW326">
            <v>3.647760127327284E-2</v>
          </cell>
          <cell r="AX326">
            <v>1014877000</v>
          </cell>
          <cell r="AY326">
            <v>0.93250509494328027</v>
          </cell>
          <cell r="AZ326">
            <v>4765993000</v>
          </cell>
          <cell r="BA326">
            <v>0.98557065369113916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100114498000</v>
          </cell>
          <cell r="BM326">
            <v>363059200</v>
          </cell>
          <cell r="BN326">
            <v>58569476000</v>
          </cell>
          <cell r="BO326">
            <v>82609160000</v>
          </cell>
          <cell r="BP326">
            <v>1088334000</v>
          </cell>
          <cell r="BQ326">
            <v>4835770000</v>
          </cell>
          <cell r="BR326">
            <v>2655174000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441900</v>
          </cell>
          <cell r="BY326">
            <v>415</v>
          </cell>
          <cell r="BZ326">
            <v>6530550</v>
          </cell>
          <cell r="CA326">
            <v>1120500</v>
          </cell>
        </row>
        <row r="327">
          <cell r="A327" t="str">
            <v>2021_Q1_M1_W1_D6</v>
          </cell>
          <cell r="B327">
            <v>2021</v>
          </cell>
          <cell r="C327">
            <v>1</v>
          </cell>
          <cell r="D327">
            <v>1</v>
          </cell>
          <cell r="E327">
            <v>1</v>
          </cell>
          <cell r="F327">
            <v>2</v>
          </cell>
          <cell r="G327">
            <v>6</v>
          </cell>
          <cell r="H327">
            <v>44204</v>
          </cell>
          <cell r="I327">
            <v>75.692999999999998</v>
          </cell>
          <cell r="J327">
            <v>2.3980000000000001</v>
          </cell>
          <cell r="K327">
            <v>10.121</v>
          </cell>
          <cell r="L327">
            <v>10.571</v>
          </cell>
          <cell r="M327">
            <v>5.8550000000000004</v>
          </cell>
          <cell r="N327">
            <v>0</v>
          </cell>
          <cell r="O327">
            <v>0</v>
          </cell>
          <cell r="P327">
            <v>0</v>
          </cell>
          <cell r="Q327">
            <v>38</v>
          </cell>
          <cell r="R327">
            <v>54.96</v>
          </cell>
          <cell r="S327">
            <v>-2691</v>
          </cell>
          <cell r="T327">
            <v>373.4</v>
          </cell>
          <cell r="U327">
            <v>-5660</v>
          </cell>
          <cell r="V327">
            <v>-1.5158007498660954E-2</v>
          </cell>
          <cell r="W327">
            <v>7.4637654984431026E-3</v>
          </cell>
          <cell r="X327">
            <v>3.0618520215651111E-3</v>
          </cell>
          <cell r="Y327">
            <v>0.41022886131722591</v>
          </cell>
          <cell r="Z327">
            <v>3.6283145026654194E-3</v>
          </cell>
          <cell r="AA327">
            <v>24191125000</v>
          </cell>
          <cell r="AB327">
            <v>24191125000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H327">
            <v>104.63799999999999</v>
          </cell>
          <cell r="AI327">
            <v>0</v>
          </cell>
          <cell r="AJ327">
            <v>0</v>
          </cell>
          <cell r="AK327">
            <v>0</v>
          </cell>
          <cell r="AL327">
            <v>42705608592136</v>
          </cell>
          <cell r="AM327">
            <v>318744648000</v>
          </cell>
          <cell r="AN327">
            <v>130758254000</v>
          </cell>
          <cell r="AO327">
            <v>154949379000</v>
          </cell>
          <cell r="AP327">
            <v>128819530000</v>
          </cell>
          <cell r="AQ327">
            <v>0.70486933413790065</v>
          </cell>
          <cell r="AR327">
            <v>0</v>
          </cell>
          <cell r="AS327">
            <v>0</v>
          </cell>
          <cell r="AT327">
            <v>13567000</v>
          </cell>
          <cell r="AU327">
            <v>4.9475271116608769E-3</v>
          </cell>
          <cell r="AV327">
            <v>769985000</v>
          </cell>
          <cell r="AW327">
            <v>6.0799645567483681E-3</v>
          </cell>
          <cell r="AX327">
            <v>1153753000</v>
          </cell>
          <cell r="AY327">
            <v>0.82383153679616583</v>
          </cell>
          <cell r="AZ327">
            <v>1419000</v>
          </cell>
          <cell r="BA327">
            <v>4.929691961996557E-4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182756610000</v>
          </cell>
          <cell r="BM327">
            <v>1674560000</v>
          </cell>
          <cell r="BN327">
            <v>2742178000</v>
          </cell>
          <cell r="BO327">
            <v>126643008000</v>
          </cell>
          <cell r="BP327">
            <v>1400472000</v>
          </cell>
          <cell r="BQ327">
            <v>2878476000</v>
          </cell>
          <cell r="BR327">
            <v>649344000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387870</v>
          </cell>
          <cell r="BY327">
            <v>450</v>
          </cell>
          <cell r="BZ327">
            <v>20586150</v>
          </cell>
          <cell r="CA327">
            <v>1215000</v>
          </cell>
        </row>
        <row r="328">
          <cell r="A328" t="str">
            <v>2021_Q1_M1_W2_D2</v>
          </cell>
          <cell r="B328">
            <v>2021</v>
          </cell>
          <cell r="C328">
            <v>1</v>
          </cell>
          <cell r="D328">
            <v>1</v>
          </cell>
          <cell r="E328">
            <v>2</v>
          </cell>
          <cell r="F328">
            <v>2</v>
          </cell>
          <cell r="G328">
            <v>2</v>
          </cell>
          <cell r="H328">
            <v>44207</v>
          </cell>
          <cell r="I328">
            <v>66.692999999999998</v>
          </cell>
          <cell r="J328">
            <v>2.3980000000000001</v>
          </cell>
          <cell r="K328">
            <v>21.387</v>
          </cell>
          <cell r="L328">
            <v>10.568</v>
          </cell>
          <cell r="M328">
            <v>5.9139999999999997</v>
          </cell>
          <cell r="N328">
            <v>0</v>
          </cell>
          <cell r="O328">
            <v>0</v>
          </cell>
          <cell r="P328">
            <v>0</v>
          </cell>
          <cell r="Q328">
            <v>57</v>
          </cell>
          <cell r="R328">
            <v>54.93</v>
          </cell>
          <cell r="S328">
            <v>-2852</v>
          </cell>
          <cell r="T328">
            <v>403.98</v>
          </cell>
          <cell r="U328">
            <v>-5277</v>
          </cell>
          <cell r="V328">
            <v>-1.3062527847913263E-2</v>
          </cell>
          <cell r="W328">
            <v>1.4093463036379072E-2</v>
          </cell>
          <cell r="X328">
            <v>4.0443790278742921E-3</v>
          </cell>
          <cell r="Y328">
            <v>0.28696843475834483</v>
          </cell>
          <cell r="Z328">
            <v>5.2272961292922941E-3</v>
          </cell>
          <cell r="AA328">
            <v>52037985000</v>
          </cell>
          <cell r="AB328">
            <v>52037985000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H328">
            <v>106.96</v>
          </cell>
          <cell r="AI328">
            <v>0</v>
          </cell>
          <cell r="AJ328">
            <v>0</v>
          </cell>
          <cell r="AK328">
            <v>0</v>
          </cell>
          <cell r="AL328">
            <v>43991235681368</v>
          </cell>
          <cell r="AM328">
            <v>619988854000</v>
          </cell>
          <cell r="AN328">
            <v>177917231000</v>
          </cell>
          <cell r="AO328">
            <v>229955216000</v>
          </cell>
          <cell r="AP328">
            <v>154054364000</v>
          </cell>
          <cell r="AQ328">
            <v>0.36763552871526572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21664791000</v>
          </cell>
          <cell r="AW328">
            <v>0.11201893658965897</v>
          </cell>
          <cell r="AX328">
            <v>604557000</v>
          </cell>
          <cell r="AY328">
            <v>0.81774688352162062</v>
          </cell>
          <cell r="AZ328">
            <v>1593519000</v>
          </cell>
          <cell r="BA328">
            <v>0.67233400699539692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419041012000</v>
          </cell>
          <cell r="BM328">
            <v>2128100000</v>
          </cell>
          <cell r="BN328">
            <v>1379980000</v>
          </cell>
          <cell r="BO328">
            <v>193402934000</v>
          </cell>
          <cell r="BP328">
            <v>739296000</v>
          </cell>
          <cell r="BQ328">
            <v>2370130000</v>
          </cell>
          <cell r="BR328">
            <v>927402000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356310</v>
          </cell>
          <cell r="BY328">
            <v>177</v>
          </cell>
          <cell r="BZ328">
            <v>7272600</v>
          </cell>
          <cell r="CA328">
            <v>477900</v>
          </cell>
        </row>
        <row r="329">
          <cell r="A329" t="str">
            <v>2021_Q1_M1_W2_D3</v>
          </cell>
          <cell r="B329">
            <v>2021</v>
          </cell>
          <cell r="C329">
            <v>1</v>
          </cell>
          <cell r="D329">
            <v>1</v>
          </cell>
          <cell r="E329">
            <v>2</v>
          </cell>
          <cell r="F329">
            <v>2</v>
          </cell>
          <cell r="G329">
            <v>3</v>
          </cell>
          <cell r="H329">
            <v>44208</v>
          </cell>
          <cell r="I329">
            <v>48.488999999999997</v>
          </cell>
          <cell r="J329">
            <v>2.3980000000000001</v>
          </cell>
          <cell r="K329">
            <v>41.067</v>
          </cell>
          <cell r="L329">
            <v>10.568</v>
          </cell>
          <cell r="M329">
            <v>3.1480000000000001</v>
          </cell>
          <cell r="N329">
            <v>0</v>
          </cell>
          <cell r="O329">
            <v>0</v>
          </cell>
          <cell r="P329">
            <v>0</v>
          </cell>
          <cell r="Q329">
            <v>63</v>
          </cell>
          <cell r="R329">
            <v>54.97</v>
          </cell>
          <cell r="S329">
            <v>-2812</v>
          </cell>
          <cell r="T329">
            <v>400</v>
          </cell>
          <cell r="U329">
            <v>-1926</v>
          </cell>
          <cell r="V329">
            <v>-4.8149999999999998E-3</v>
          </cell>
          <cell r="W329">
            <v>1.441408334960774E-2</v>
          </cell>
          <cell r="X329">
            <v>3.4248772780494027E-3</v>
          </cell>
          <cell r="Y329">
            <v>0.23760631841653712</v>
          </cell>
          <cell r="Z329">
            <v>4.2954146675969161E-3</v>
          </cell>
          <cell r="AA329">
            <v>33487740000</v>
          </cell>
          <cell r="AB329">
            <v>33487740000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H329">
            <v>105.67</v>
          </cell>
          <cell r="AI329">
            <v>0</v>
          </cell>
          <cell r="AJ329">
            <v>0</v>
          </cell>
          <cell r="AK329">
            <v>0</v>
          </cell>
          <cell r="AL329">
            <v>38467893972258</v>
          </cell>
          <cell r="AM329">
            <v>554479430000</v>
          </cell>
          <cell r="AN329">
            <v>131747816000</v>
          </cell>
          <cell r="AO329">
            <v>165235556000</v>
          </cell>
          <cell r="AP329">
            <v>83541207000</v>
          </cell>
          <cell r="AQ329">
            <v>0.20868008639920185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37760000000</v>
          </cell>
          <cell r="AW329">
            <v>0.27412964491121727</v>
          </cell>
          <cell r="AX329">
            <v>2430085000</v>
          </cell>
          <cell r="AY329">
            <v>0.98883630652039456</v>
          </cell>
          <cell r="AZ329">
            <v>8016524000</v>
          </cell>
          <cell r="BA329">
            <v>0.93619483164542772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400331476000</v>
          </cell>
          <cell r="BM329">
            <v>3387880000</v>
          </cell>
          <cell r="BN329">
            <v>981234000</v>
          </cell>
          <cell r="BO329">
            <v>137745044000</v>
          </cell>
          <cell r="BP329">
            <v>2457520000</v>
          </cell>
          <cell r="BQ329">
            <v>8562880000</v>
          </cell>
          <cell r="BR329">
            <v>1013396000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404760</v>
          </cell>
          <cell r="BY329">
            <v>180</v>
          </cell>
          <cell r="BZ329">
            <v>7170600</v>
          </cell>
          <cell r="CA329">
            <v>486000</v>
          </cell>
        </row>
        <row r="330">
          <cell r="A330" t="str">
            <v>2021_Q1_M1_W2_D4</v>
          </cell>
          <cell r="B330">
            <v>2021</v>
          </cell>
          <cell r="C330">
            <v>1</v>
          </cell>
          <cell r="D330">
            <v>1</v>
          </cell>
          <cell r="E330">
            <v>2</v>
          </cell>
          <cell r="F330">
            <v>2</v>
          </cell>
          <cell r="G330">
            <v>4</v>
          </cell>
          <cell r="H330">
            <v>44209</v>
          </cell>
          <cell r="I330">
            <v>51.2</v>
          </cell>
          <cell r="J330">
            <v>2.3980000000000001</v>
          </cell>
          <cell r="K330">
            <v>34.755000000000003</v>
          </cell>
          <cell r="L330">
            <v>10.103</v>
          </cell>
          <cell r="M330">
            <v>3.149</v>
          </cell>
          <cell r="N330">
            <v>0</v>
          </cell>
          <cell r="O330">
            <v>0</v>
          </cell>
          <cell r="P330">
            <v>0</v>
          </cell>
          <cell r="Q330">
            <v>61</v>
          </cell>
          <cell r="R330">
            <v>55.29</v>
          </cell>
          <cell r="S330">
            <v>-2695</v>
          </cell>
          <cell r="T330">
            <v>402.2</v>
          </cell>
          <cell r="U330">
            <v>-4554</v>
          </cell>
          <cell r="V330">
            <v>-1.1322725012431626E-2</v>
          </cell>
          <cell r="W330">
            <v>1.4575467257318448E-2</v>
          </cell>
          <cell r="X330">
            <v>5.7321986333422098E-4</v>
          </cell>
          <cell r="Y330">
            <v>3.9327717816140896E-2</v>
          </cell>
          <cell r="Z330">
            <v>7.7077328954013773E-4</v>
          </cell>
          <cell r="AA330">
            <v>8928025000</v>
          </cell>
          <cell r="AB330">
            <v>2573700000</v>
          </cell>
          <cell r="AC330">
            <v>6354325000</v>
          </cell>
          <cell r="AD330">
            <v>0</v>
          </cell>
          <cell r="AE330">
            <v>0</v>
          </cell>
          <cell r="AF330">
            <v>0</v>
          </cell>
          <cell r="AH330">
            <v>101.605</v>
          </cell>
          <cell r="AI330">
            <v>0</v>
          </cell>
          <cell r="AJ330">
            <v>0</v>
          </cell>
          <cell r="AK330">
            <v>0</v>
          </cell>
          <cell r="AL330">
            <v>45192964614514</v>
          </cell>
          <cell r="AM330">
            <v>658708576000</v>
          </cell>
          <cell r="AN330">
            <v>25905505000</v>
          </cell>
          <cell r="AO330">
            <v>34833530000</v>
          </cell>
          <cell r="AP330">
            <v>12492652000</v>
          </cell>
          <cell r="AQ330">
            <v>6.3160121409541831E-2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11778842000</v>
          </cell>
          <cell r="AW330">
            <v>3.0727060364815002E-2</v>
          </cell>
          <cell r="AX330">
            <v>1632531000</v>
          </cell>
          <cell r="AY330">
            <v>0.66802096052429139</v>
          </cell>
          <cell r="AZ330">
            <v>1480000</v>
          </cell>
          <cell r="BA330">
            <v>7.5997987080342194E-3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197793350000</v>
          </cell>
          <cell r="BM330">
            <v>3683608000</v>
          </cell>
          <cell r="BN330">
            <v>52010296000</v>
          </cell>
          <cell r="BO330">
            <v>383337744000</v>
          </cell>
          <cell r="BP330">
            <v>2443832000</v>
          </cell>
          <cell r="BQ330">
            <v>194742000</v>
          </cell>
          <cell r="BR330">
            <v>19245004000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230970</v>
          </cell>
          <cell r="BY330">
            <v>413</v>
          </cell>
          <cell r="BZ330">
            <v>6872250</v>
          </cell>
          <cell r="CA330">
            <v>1115100</v>
          </cell>
          <cell r="CB330">
            <v>800000</v>
          </cell>
        </row>
        <row r="331">
          <cell r="A331" t="str">
            <v>2021_Q1_M1_W2_D5</v>
          </cell>
          <cell r="B331">
            <v>2021</v>
          </cell>
          <cell r="C331">
            <v>1</v>
          </cell>
          <cell r="D331">
            <v>1</v>
          </cell>
          <cell r="E331">
            <v>2</v>
          </cell>
          <cell r="F331">
            <v>2</v>
          </cell>
          <cell r="G331">
            <v>5</v>
          </cell>
          <cell r="H331">
            <v>44210</v>
          </cell>
          <cell r="I331">
            <v>46.2</v>
          </cell>
          <cell r="J331">
            <v>2.3730000000000002</v>
          </cell>
          <cell r="K331">
            <v>30.478000000000002</v>
          </cell>
          <cell r="L331">
            <v>10.098000000000001</v>
          </cell>
          <cell r="M331">
            <v>3.149</v>
          </cell>
          <cell r="N331">
            <v>0</v>
          </cell>
          <cell r="O331">
            <v>0</v>
          </cell>
          <cell r="P331">
            <v>0</v>
          </cell>
          <cell r="Q331">
            <v>61</v>
          </cell>
          <cell r="R331">
            <v>55.84</v>
          </cell>
          <cell r="S331">
            <v>-2720</v>
          </cell>
          <cell r="T331">
            <v>384.79</v>
          </cell>
          <cell r="U331">
            <v>-1256</v>
          </cell>
          <cell r="V331">
            <v>-3.2641180903869643E-3</v>
          </cell>
          <cell r="W331">
            <v>5.5224781640741839E-3</v>
          </cell>
          <cell r="X331">
            <v>5.1568145771401885E-4</v>
          </cell>
          <cell r="Y331">
            <v>9.3378632272142326E-2</v>
          </cell>
          <cell r="Z331">
            <v>8.3636284304973386E-4</v>
          </cell>
          <cell r="AA331">
            <v>12715300000</v>
          </cell>
          <cell r="AB331">
            <v>0</v>
          </cell>
          <cell r="AC331">
            <v>12715300000</v>
          </cell>
          <cell r="AD331">
            <v>0</v>
          </cell>
          <cell r="AE331">
            <v>0</v>
          </cell>
          <cell r="AF331">
            <v>0</v>
          </cell>
          <cell r="AH331">
            <v>92.298000000000002</v>
          </cell>
          <cell r="AI331">
            <v>0</v>
          </cell>
          <cell r="AJ331">
            <v>0</v>
          </cell>
          <cell r="AK331">
            <v>0</v>
          </cell>
          <cell r="AL331">
            <v>39650882718648</v>
          </cell>
          <cell r="AM331">
            <v>218971134000</v>
          </cell>
          <cell r="AN331">
            <v>20447225000</v>
          </cell>
          <cell r="AO331">
            <v>33162525000</v>
          </cell>
          <cell r="AP331">
            <v>10647953000</v>
          </cell>
          <cell r="AQ331">
            <v>0.11977759290611151</v>
          </cell>
          <cell r="AR331">
            <v>0</v>
          </cell>
          <cell r="AS331">
            <v>0</v>
          </cell>
          <cell r="AT331">
            <v>38075000</v>
          </cell>
          <cell r="AU331">
            <v>1.0579186495984494E-2</v>
          </cell>
          <cell r="AV331">
            <v>8848750000</v>
          </cell>
          <cell r="AW331">
            <v>8.0444002347005758E-2</v>
          </cell>
          <cell r="AX331">
            <v>912447000</v>
          </cell>
          <cell r="AY331">
            <v>0.93609846378601747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88897704000</v>
          </cell>
          <cell r="BM331">
            <v>1272810000</v>
          </cell>
          <cell r="BN331">
            <v>3599048000</v>
          </cell>
          <cell r="BO331">
            <v>109998878000</v>
          </cell>
          <cell r="BP331">
            <v>974734000</v>
          </cell>
          <cell r="BQ331">
            <v>14404000</v>
          </cell>
          <cell r="BR331">
            <v>14213556000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283710</v>
          </cell>
          <cell r="BY331">
            <v>273</v>
          </cell>
          <cell r="BZ331">
            <v>6936000</v>
          </cell>
          <cell r="CA331">
            <v>737100</v>
          </cell>
          <cell r="CB331">
            <v>800000</v>
          </cell>
        </row>
        <row r="332">
          <cell r="A332" t="str">
            <v>2021_Q1_M1_W2_D6</v>
          </cell>
          <cell r="B332">
            <v>2021</v>
          </cell>
          <cell r="C332">
            <v>1</v>
          </cell>
          <cell r="D332">
            <v>1</v>
          </cell>
          <cell r="E332">
            <v>2</v>
          </cell>
          <cell r="F332">
            <v>3</v>
          </cell>
          <cell r="G332">
            <v>6</v>
          </cell>
          <cell r="H332">
            <v>44211</v>
          </cell>
          <cell r="I332">
            <v>49.09</v>
          </cell>
          <cell r="J332">
            <v>2.3719999999999999</v>
          </cell>
          <cell r="K332">
            <v>29.463000000000001</v>
          </cell>
          <cell r="L332">
            <v>9.9760000000000009</v>
          </cell>
          <cell r="M332">
            <v>3.149</v>
          </cell>
          <cell r="N332">
            <v>0</v>
          </cell>
          <cell r="O332">
            <v>0</v>
          </cell>
          <cell r="P332">
            <v>0</v>
          </cell>
          <cell r="Q332">
            <v>59</v>
          </cell>
          <cell r="R332">
            <v>56.4</v>
          </cell>
          <cell r="S332">
            <v>-2735</v>
          </cell>
          <cell r="T332">
            <v>0</v>
          </cell>
          <cell r="U332">
            <v>0</v>
          </cell>
          <cell r="V332">
            <v>0</v>
          </cell>
          <cell r="W332">
            <v>4.4866305309457588E-3</v>
          </cell>
          <cell r="X332">
            <v>1.2481021571346129E-3</v>
          </cell>
          <cell r="Y332">
            <v>0.27818251325266119</v>
          </cell>
          <cell r="Z332">
            <v>1.3043630309262021E-3</v>
          </cell>
          <cell r="AA332">
            <v>2560030000</v>
          </cell>
          <cell r="AB332">
            <v>2560030000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H332">
            <v>94.050000000000011</v>
          </cell>
          <cell r="AI332">
            <v>0</v>
          </cell>
          <cell r="AJ332">
            <v>0</v>
          </cell>
          <cell r="AK332">
            <v>0</v>
          </cell>
          <cell r="AL332">
            <v>45502848204656</v>
          </cell>
          <cell r="AM332">
            <v>204154468000</v>
          </cell>
          <cell r="AN332">
            <v>56792203000</v>
          </cell>
          <cell r="AO332">
            <v>59352233000</v>
          </cell>
          <cell r="AP332">
            <v>53698526000</v>
          </cell>
          <cell r="AQ332">
            <v>0.5274513034160766</v>
          </cell>
          <cell r="AR332">
            <v>0</v>
          </cell>
          <cell r="AS332">
            <v>0</v>
          </cell>
          <cell r="AT332">
            <v>1575000</v>
          </cell>
          <cell r="AU332">
            <v>3.7566008844111798E-3</v>
          </cell>
          <cell r="AV332">
            <v>1987237000</v>
          </cell>
          <cell r="AW332">
            <v>2.0201786389401497E-2</v>
          </cell>
          <cell r="AX332">
            <v>1104865000</v>
          </cell>
          <cell r="AY332">
            <v>0.85292732634439317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101807552000</v>
          </cell>
          <cell r="BM332">
            <v>2005036000</v>
          </cell>
          <cell r="BN332">
            <v>419262000</v>
          </cell>
          <cell r="BO332">
            <v>98369370000</v>
          </cell>
          <cell r="BP332">
            <v>1295380000</v>
          </cell>
          <cell r="BQ332">
            <v>46508000</v>
          </cell>
          <cell r="BR332">
            <v>211360000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236370</v>
          </cell>
          <cell r="BY332">
            <v>203</v>
          </cell>
          <cell r="BZ332">
            <v>20922750</v>
          </cell>
          <cell r="CA332">
            <v>548100</v>
          </cell>
        </row>
        <row r="333">
          <cell r="A333" t="str">
            <v>2021_Q1_M1_W3_D2</v>
          </cell>
          <cell r="B333">
            <v>2021</v>
          </cell>
          <cell r="C333">
            <v>1</v>
          </cell>
          <cell r="D333">
            <v>1</v>
          </cell>
          <cell r="E333">
            <v>3</v>
          </cell>
          <cell r="F333">
            <v>3</v>
          </cell>
          <cell r="G333">
            <v>2</v>
          </cell>
          <cell r="H333">
            <v>44214</v>
          </cell>
          <cell r="I333">
            <v>59.494999999999997</v>
          </cell>
          <cell r="J333">
            <v>2.3690000000000002</v>
          </cell>
          <cell r="K333">
            <v>29.463000000000001</v>
          </cell>
          <cell r="L333">
            <v>9.9039999999999999</v>
          </cell>
          <cell r="M333">
            <v>3.149</v>
          </cell>
          <cell r="N333">
            <v>0</v>
          </cell>
          <cell r="O333">
            <v>0</v>
          </cell>
          <cell r="P333">
            <v>0</v>
          </cell>
          <cell r="Q333">
            <v>54</v>
          </cell>
          <cell r="R333">
            <v>55.914000000000001</v>
          </cell>
          <cell r="S333">
            <v>-2916</v>
          </cell>
          <cell r="T333">
            <v>406.6</v>
          </cell>
          <cell r="U333">
            <v>2134</v>
          </cell>
          <cell r="V333">
            <v>5.2484013772749628E-3</v>
          </cell>
          <cell r="W333">
            <v>1.3288513566045912E-2</v>
          </cell>
          <cell r="X333">
            <v>2.6113394434986365E-3</v>
          </cell>
          <cell r="Y333">
            <v>0.19651102664868322</v>
          </cell>
          <cell r="Z333">
            <v>3.5502131479452944E-3</v>
          </cell>
          <cell r="AA333">
            <v>38563320000</v>
          </cell>
          <cell r="AB333">
            <v>38563320000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H333">
            <v>104.38</v>
          </cell>
          <cell r="AI333">
            <v>0</v>
          </cell>
          <cell r="AJ333">
            <v>0</v>
          </cell>
          <cell r="AK333">
            <v>0</v>
          </cell>
          <cell r="AL333">
            <v>41074022860964</v>
          </cell>
          <cell r="AM333">
            <v>545812710000</v>
          </cell>
          <cell r="AN333">
            <v>107258216000</v>
          </cell>
          <cell r="AO333">
            <v>145821536000</v>
          </cell>
          <cell r="AP333">
            <v>106066675000</v>
          </cell>
          <cell r="AQ333">
            <v>0.74555634628571266</v>
          </cell>
          <cell r="AR333">
            <v>0</v>
          </cell>
          <cell r="AS333">
            <v>0</v>
          </cell>
          <cell r="AT333">
            <v>7881000</v>
          </cell>
          <cell r="AU333">
            <v>1.0126696134868421E-2</v>
          </cell>
          <cell r="AV333">
            <v>210123000</v>
          </cell>
          <cell r="AW333">
            <v>6.0381546961537442E-4</v>
          </cell>
          <cell r="AX333">
            <v>973537000</v>
          </cell>
          <cell r="AY333">
            <v>0.87366173749324694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142265136000</v>
          </cell>
          <cell r="BM333">
            <v>4024430000</v>
          </cell>
          <cell r="BN333">
            <v>778240000</v>
          </cell>
          <cell r="BO333">
            <v>347992078000</v>
          </cell>
          <cell r="BP333">
            <v>1114318000</v>
          </cell>
          <cell r="BQ333">
            <v>1156276000</v>
          </cell>
          <cell r="BR333">
            <v>48482232000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421410</v>
          </cell>
          <cell r="BY333">
            <v>1011</v>
          </cell>
          <cell r="BZ333">
            <v>7435800</v>
          </cell>
          <cell r="CA333">
            <v>2729700</v>
          </cell>
        </row>
        <row r="334">
          <cell r="A334" t="str">
            <v>2021_Q1_M1_W3_D3</v>
          </cell>
          <cell r="B334">
            <v>2021</v>
          </cell>
          <cell r="C334">
            <v>1</v>
          </cell>
          <cell r="D334">
            <v>1</v>
          </cell>
          <cell r="E334">
            <v>3</v>
          </cell>
          <cell r="F334">
            <v>3</v>
          </cell>
          <cell r="G334">
            <v>3</v>
          </cell>
          <cell r="H334">
            <v>44215</v>
          </cell>
          <cell r="I334">
            <v>33.057000000000002</v>
          </cell>
          <cell r="J334">
            <v>2.3759999999999999</v>
          </cell>
          <cell r="K334">
            <v>29.573</v>
          </cell>
          <cell r="L334">
            <v>9.8089999999999993</v>
          </cell>
          <cell r="M334">
            <v>3.1520000000000001</v>
          </cell>
          <cell r="N334">
            <v>0</v>
          </cell>
          <cell r="O334">
            <v>0</v>
          </cell>
          <cell r="P334">
            <v>0</v>
          </cell>
          <cell r="Q334">
            <v>68</v>
          </cell>
          <cell r="R334">
            <v>52.39</v>
          </cell>
          <cell r="S334">
            <v>-2321</v>
          </cell>
          <cell r="T334">
            <v>350.59</v>
          </cell>
          <cell r="U334">
            <v>3555</v>
          </cell>
          <cell r="V334">
            <v>1.0140049630622665E-2</v>
          </cell>
          <cell r="W334">
            <v>5.6324555327513558E-3</v>
          </cell>
          <cell r="X334">
            <v>1.3164722058279733E-3</v>
          </cell>
          <cell r="Y334">
            <v>0.23372971134401477</v>
          </cell>
          <cell r="Z334">
            <v>1.6572658361723482E-3</v>
          </cell>
          <cell r="AA334">
            <v>17596470000</v>
          </cell>
          <cell r="AB334">
            <v>17596470000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H334">
            <v>77.966999999999999</v>
          </cell>
          <cell r="AI334">
            <v>0</v>
          </cell>
          <cell r="AJ334">
            <v>0</v>
          </cell>
          <cell r="AK334">
            <v>0</v>
          </cell>
          <cell r="AL334">
            <v>51633799558456</v>
          </cell>
          <cell r="AM334">
            <v>290825080000</v>
          </cell>
          <cell r="AN334">
            <v>67974462000</v>
          </cell>
          <cell r="AO334">
            <v>85570932000</v>
          </cell>
          <cell r="AP334">
            <v>63821322000</v>
          </cell>
          <cell r="AQ334">
            <v>0.25590866513010235</v>
          </cell>
          <cell r="AR334">
            <v>0</v>
          </cell>
          <cell r="AS334">
            <v>0</v>
          </cell>
          <cell r="AT334">
            <v>28044000</v>
          </cell>
          <cell r="AU334">
            <v>7.3938927352973749E-2</v>
          </cell>
          <cell r="AV334">
            <v>3617538000</v>
          </cell>
          <cell r="AW334">
            <v>0.11261338188426311</v>
          </cell>
          <cell r="AX334">
            <v>503259000</v>
          </cell>
          <cell r="AY334">
            <v>0.77144604649594239</v>
          </cell>
          <cell r="AZ334">
            <v>4299000</v>
          </cell>
          <cell r="BA334">
            <v>9.6180521374940719E-3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249391016000</v>
          </cell>
          <cell r="BM334">
            <v>5631472000</v>
          </cell>
          <cell r="BN334">
            <v>379286000</v>
          </cell>
          <cell r="BO334">
            <v>32123518000</v>
          </cell>
          <cell r="BP334">
            <v>652358000</v>
          </cell>
          <cell r="BQ334">
            <v>446972000</v>
          </cell>
          <cell r="BR334">
            <v>2200458000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344250</v>
          </cell>
          <cell r="BY334">
            <v>1331</v>
          </cell>
          <cell r="BZ334">
            <v>5918550</v>
          </cell>
          <cell r="CA334">
            <v>3593700</v>
          </cell>
        </row>
        <row r="335">
          <cell r="A335" t="str">
            <v>2021_Q1_M1_W3_D4</v>
          </cell>
          <cell r="B335">
            <v>2021</v>
          </cell>
          <cell r="C335">
            <v>1</v>
          </cell>
          <cell r="D335">
            <v>1</v>
          </cell>
          <cell r="E335">
            <v>3</v>
          </cell>
          <cell r="F335">
            <v>3</v>
          </cell>
          <cell r="G335">
            <v>4</v>
          </cell>
          <cell r="H335">
            <v>44216</v>
          </cell>
          <cell r="I335">
            <v>25.053000000000001</v>
          </cell>
          <cell r="J335">
            <v>2.3740000000000001</v>
          </cell>
          <cell r="K335">
            <v>29.571999999999999</v>
          </cell>
          <cell r="L335">
            <v>9.8030000000000008</v>
          </cell>
          <cell r="M335">
            <v>3.1509999999999998</v>
          </cell>
          <cell r="N335">
            <v>0</v>
          </cell>
          <cell r="O335">
            <v>0</v>
          </cell>
          <cell r="P335">
            <v>0</v>
          </cell>
          <cell r="Q335">
            <v>77</v>
          </cell>
          <cell r="R335">
            <v>52.92</v>
          </cell>
          <cell r="S335">
            <v>-2345</v>
          </cell>
          <cell r="T335">
            <v>314.8</v>
          </cell>
          <cell r="U335">
            <v>-2207</v>
          </cell>
          <cell r="V335">
            <v>-7.0108005082592118E-3</v>
          </cell>
          <cell r="W335">
            <v>1.2699750625979753E-2</v>
          </cell>
          <cell r="X335">
            <v>2.9185502395200234E-3</v>
          </cell>
          <cell r="Y335">
            <v>0.22981161799740968</v>
          </cell>
          <cell r="Z335">
            <v>4.3598311277180408E-3</v>
          </cell>
          <cell r="AA335">
            <v>61063820000</v>
          </cell>
          <cell r="AB335">
            <v>61063820000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H335">
            <v>69.952999999999989</v>
          </cell>
          <cell r="AI335">
            <v>0</v>
          </cell>
          <cell r="AJ335">
            <v>0</v>
          </cell>
          <cell r="AK335">
            <v>0</v>
          </cell>
          <cell r="AL335">
            <v>42367744205882</v>
          </cell>
          <cell r="AM335">
            <v>538059786000</v>
          </cell>
          <cell r="AN335">
            <v>123652390000</v>
          </cell>
          <cell r="AO335">
            <v>184716210000</v>
          </cell>
          <cell r="AP335">
            <v>121911182000</v>
          </cell>
          <cell r="AQ335">
            <v>0.3943981231451118</v>
          </cell>
          <cell r="AR335">
            <v>1535485000</v>
          </cell>
          <cell r="AS335">
            <v>0.25742930977422784</v>
          </cell>
          <cell r="AT335">
            <v>11304000</v>
          </cell>
          <cell r="AU335">
            <v>7.4290904359004357E-3</v>
          </cell>
          <cell r="AV335">
            <v>8972000</v>
          </cell>
          <cell r="AW335">
            <v>4.1256791115211161E-5</v>
          </cell>
          <cell r="AX335">
            <v>178598000</v>
          </cell>
          <cell r="AY335">
            <v>0.88221811679394591</v>
          </cell>
          <cell r="AZ335">
            <v>6849000</v>
          </cell>
          <cell r="BA335">
            <v>0.11858097579556079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309106902000</v>
          </cell>
          <cell r="BM335">
            <v>5964686000</v>
          </cell>
          <cell r="BN335">
            <v>1521586000</v>
          </cell>
          <cell r="BO335">
            <v>217467228000</v>
          </cell>
          <cell r="BP335">
            <v>202442000</v>
          </cell>
          <cell r="BQ335">
            <v>57758000</v>
          </cell>
          <cell r="BR335">
            <v>3739184000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301320</v>
          </cell>
          <cell r="BY335">
            <v>674</v>
          </cell>
          <cell r="BZ335">
            <v>5979750</v>
          </cell>
          <cell r="CA335">
            <v>1819800</v>
          </cell>
        </row>
        <row r="336">
          <cell r="A336" t="str">
            <v>2021_Q1_M1_W3_D5</v>
          </cell>
          <cell r="B336">
            <v>2021</v>
          </cell>
          <cell r="C336">
            <v>1</v>
          </cell>
          <cell r="D336">
            <v>1</v>
          </cell>
          <cell r="E336">
            <v>3</v>
          </cell>
          <cell r="F336">
            <v>3</v>
          </cell>
          <cell r="G336">
            <v>5</v>
          </cell>
          <cell r="H336">
            <v>44217</v>
          </cell>
          <cell r="I336">
            <v>54.613</v>
          </cell>
          <cell r="J336">
            <v>2.2669999999999999</v>
          </cell>
          <cell r="K336">
            <v>28.558</v>
          </cell>
          <cell r="L336">
            <v>10.122999999999999</v>
          </cell>
          <cell r="M336">
            <v>3.149</v>
          </cell>
          <cell r="N336">
            <v>0</v>
          </cell>
          <cell r="O336">
            <v>0</v>
          </cell>
          <cell r="P336">
            <v>0</v>
          </cell>
          <cell r="Q336">
            <v>89</v>
          </cell>
          <cell r="R336">
            <v>55.11</v>
          </cell>
          <cell r="S336">
            <v>-1839</v>
          </cell>
          <cell r="T336">
            <v>422.88</v>
          </cell>
          <cell r="U336">
            <v>18.55</v>
          </cell>
          <cell r="V336">
            <v>4.3865872115020813E-5</v>
          </cell>
          <cell r="W336">
            <v>2.0573513336908815E-2</v>
          </cell>
          <cell r="X336">
            <v>3.9532914620876705E-3</v>
          </cell>
          <cell r="Y336">
            <v>0.19215441705794989</v>
          </cell>
          <cell r="Z336">
            <v>4.8968578068383272E-3</v>
          </cell>
          <cell r="AA336">
            <v>35171255000</v>
          </cell>
          <cell r="AB336">
            <v>35171255000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H336">
            <v>98.710000000000008</v>
          </cell>
          <cell r="AI336">
            <v>0</v>
          </cell>
          <cell r="AJ336">
            <v>0</v>
          </cell>
          <cell r="AK336">
            <v>0</v>
          </cell>
          <cell r="AL336">
            <v>37274808703880</v>
          </cell>
          <cell r="AM336">
            <v>766873774000</v>
          </cell>
          <cell r="AN336">
            <v>147358183000</v>
          </cell>
          <cell r="AO336">
            <v>182529438000</v>
          </cell>
          <cell r="AP336">
            <v>142746674000</v>
          </cell>
          <cell r="AQ336">
            <v>0.24145077233977261</v>
          </cell>
          <cell r="AR336">
            <v>0</v>
          </cell>
          <cell r="AS336">
            <v>0</v>
          </cell>
          <cell r="AT336">
            <v>171883000</v>
          </cell>
          <cell r="AU336">
            <v>0.24133820456945163</v>
          </cell>
          <cell r="AV336">
            <v>3247582000</v>
          </cell>
          <cell r="AW336">
            <v>2.0991157862034975E-2</v>
          </cell>
          <cell r="AX336">
            <v>1189216000</v>
          </cell>
          <cell r="AY336">
            <v>0.70163713127966221</v>
          </cell>
          <cell r="AZ336">
            <v>2828000</v>
          </cell>
          <cell r="BA336">
            <v>2.3866590149545959E-3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591204048000</v>
          </cell>
          <cell r="BM336">
            <v>2791204000</v>
          </cell>
          <cell r="BN336">
            <v>712208000</v>
          </cell>
          <cell r="BO336">
            <v>154711904000</v>
          </cell>
          <cell r="BP336">
            <v>1694916000</v>
          </cell>
          <cell r="BQ336">
            <v>1184920000</v>
          </cell>
          <cell r="BR336">
            <v>14574574000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102450</v>
          </cell>
          <cell r="BY336">
            <v>765</v>
          </cell>
          <cell r="BZ336">
            <v>7894800</v>
          </cell>
          <cell r="CA336">
            <v>2065500</v>
          </cell>
        </row>
        <row r="337">
          <cell r="A337" t="str">
            <v>2021_Q1_M1_W3_D6</v>
          </cell>
          <cell r="B337">
            <v>2021</v>
          </cell>
          <cell r="C337">
            <v>1</v>
          </cell>
          <cell r="D337">
            <v>1</v>
          </cell>
          <cell r="E337">
            <v>3</v>
          </cell>
          <cell r="F337">
            <v>4</v>
          </cell>
          <cell r="G337">
            <v>6</v>
          </cell>
          <cell r="H337">
            <v>44218</v>
          </cell>
          <cell r="I337">
            <v>42.613</v>
          </cell>
          <cell r="J337">
            <v>2.3639999999999999</v>
          </cell>
          <cell r="K337">
            <v>28.558</v>
          </cell>
          <cell r="L337">
            <v>10.073</v>
          </cell>
          <cell r="M337">
            <v>3.1480000000000001</v>
          </cell>
          <cell r="N337">
            <v>0</v>
          </cell>
          <cell r="O337">
            <v>0</v>
          </cell>
          <cell r="P337">
            <v>0</v>
          </cell>
          <cell r="Q337">
            <v>65</v>
          </cell>
          <cell r="R337">
            <v>55.6</v>
          </cell>
          <cell r="S337">
            <v>-2071</v>
          </cell>
          <cell r="T337">
            <v>348.02</v>
          </cell>
          <cell r="U337">
            <v>2359</v>
          </cell>
          <cell r="V337">
            <v>6.7783460720648239E-3</v>
          </cell>
          <cell r="W337">
            <v>2.3202780252532685E-2</v>
          </cell>
          <cell r="X337">
            <v>9.4843571551890236E-3</v>
          </cell>
          <cell r="Y337">
            <v>0.40875951295335672</v>
          </cell>
          <cell r="Z337">
            <v>1.1081957565209799E-2</v>
          </cell>
          <cell r="AA337">
            <v>61238035000</v>
          </cell>
          <cell r="AB337">
            <v>35178145000</v>
          </cell>
          <cell r="AC337">
            <v>26059890000</v>
          </cell>
          <cell r="AD337">
            <v>0</v>
          </cell>
          <cell r="AE337">
            <v>0</v>
          </cell>
          <cell r="AF337">
            <v>0</v>
          </cell>
          <cell r="AH337">
            <v>86.756</v>
          </cell>
          <cell r="AI337">
            <v>0</v>
          </cell>
          <cell r="AJ337">
            <v>0</v>
          </cell>
          <cell r="AK337">
            <v>0</v>
          </cell>
          <cell r="AL337">
            <v>38331258940528</v>
          </cell>
          <cell r="AM337">
            <v>889391778000</v>
          </cell>
          <cell r="AN337">
            <v>363547350000</v>
          </cell>
          <cell r="AO337">
            <v>424785385000</v>
          </cell>
          <cell r="AP337">
            <v>361881500000</v>
          </cell>
          <cell r="AQ337">
            <v>0.65337671297627353</v>
          </cell>
          <cell r="AR337">
            <v>0</v>
          </cell>
          <cell r="AS337">
            <v>0</v>
          </cell>
          <cell r="AT337">
            <v>470162000</v>
          </cell>
          <cell r="AU337">
            <v>2.5801429626680539E-3</v>
          </cell>
          <cell r="AV337">
            <v>218786000</v>
          </cell>
          <cell r="AW337">
            <v>1.5056696977755501E-3</v>
          </cell>
          <cell r="AX337">
            <v>975469000</v>
          </cell>
          <cell r="AY337">
            <v>0.91838062367134199</v>
          </cell>
          <cell r="AZ337">
            <v>1433000</v>
          </cell>
          <cell r="BA337">
            <v>1.5665996151827882E-2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553863480000</v>
          </cell>
          <cell r="BM337">
            <v>3408820000</v>
          </cell>
          <cell r="BN337">
            <v>182223236000</v>
          </cell>
          <cell r="BO337">
            <v>145308098000</v>
          </cell>
          <cell r="BP337">
            <v>1062162000</v>
          </cell>
          <cell r="BQ337">
            <v>91472000</v>
          </cell>
          <cell r="BR337">
            <v>3434510000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309060</v>
          </cell>
          <cell r="BY337">
            <v>236</v>
          </cell>
          <cell r="BZ337">
            <v>15644250</v>
          </cell>
          <cell r="CA337">
            <v>637200</v>
          </cell>
          <cell r="CB337">
            <v>800000</v>
          </cell>
        </row>
        <row r="338">
          <cell r="A338" t="str">
            <v>2021_Q1_M1_W4_D2</v>
          </cell>
          <cell r="B338">
            <v>2021</v>
          </cell>
          <cell r="C338">
            <v>1</v>
          </cell>
          <cell r="D338">
            <v>1</v>
          </cell>
          <cell r="E338">
            <v>4</v>
          </cell>
          <cell r="F338">
            <v>4</v>
          </cell>
          <cell r="G338">
            <v>2</v>
          </cell>
          <cell r="H338">
            <v>44221</v>
          </cell>
          <cell r="I338">
            <v>69.613</v>
          </cell>
          <cell r="J338">
            <v>2.4260000000000002</v>
          </cell>
          <cell r="K338">
            <v>28.539000000000001</v>
          </cell>
          <cell r="L338">
            <v>9.8490000000000002</v>
          </cell>
          <cell r="M338">
            <v>3.1480000000000001</v>
          </cell>
          <cell r="N338">
            <v>0</v>
          </cell>
          <cell r="O338">
            <v>0</v>
          </cell>
          <cell r="P338">
            <v>0</v>
          </cell>
          <cell r="Q338">
            <v>65</v>
          </cell>
          <cell r="R338">
            <v>55.6</v>
          </cell>
          <cell r="S338">
            <v>-2442</v>
          </cell>
          <cell r="T338">
            <v>406</v>
          </cell>
          <cell r="U338">
            <v>2888</v>
          </cell>
          <cell r="V338">
            <v>7.113300492610837E-3</v>
          </cell>
          <cell r="W338">
            <v>1.9614673591851595E-2</v>
          </cell>
          <cell r="X338">
            <v>2.7859232589933932E-3</v>
          </cell>
          <cell r="Y338">
            <v>0.14203260869713033</v>
          </cell>
          <cell r="Z338">
            <v>2.7859232589933932E-3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H338">
            <v>113.575</v>
          </cell>
          <cell r="AI338">
            <v>0</v>
          </cell>
          <cell r="AJ338">
            <v>0</v>
          </cell>
          <cell r="AK338">
            <v>0</v>
          </cell>
          <cell r="AL338">
            <v>37489469124048</v>
          </cell>
          <cell r="AM338">
            <v>735343700000</v>
          </cell>
          <cell r="AN338">
            <v>104442784000</v>
          </cell>
          <cell r="AO338">
            <v>104442784000</v>
          </cell>
          <cell r="AP338">
            <v>102933160000</v>
          </cell>
          <cell r="AQ338">
            <v>0.49575030818125781</v>
          </cell>
          <cell r="AR338">
            <v>0</v>
          </cell>
          <cell r="AS338">
            <v>0</v>
          </cell>
          <cell r="AT338">
            <v>206932000</v>
          </cell>
          <cell r="AU338">
            <v>4.8825195926517856E-4</v>
          </cell>
          <cell r="AV338">
            <v>60254000</v>
          </cell>
          <cell r="AW338">
            <v>6.1291595615519832E-4</v>
          </cell>
          <cell r="AX338">
            <v>1242438000</v>
          </cell>
          <cell r="AY338">
            <v>0.77103685895247942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207631056000</v>
          </cell>
          <cell r="BM338">
            <v>2535460000</v>
          </cell>
          <cell r="BN338">
            <v>423822160000</v>
          </cell>
          <cell r="BO338">
            <v>98307116000</v>
          </cell>
          <cell r="BP338">
            <v>1611386000</v>
          </cell>
          <cell r="BQ338">
            <v>613716000</v>
          </cell>
          <cell r="BR338">
            <v>822806000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12930</v>
          </cell>
          <cell r="BY338">
            <v>481</v>
          </cell>
          <cell r="BZ338">
            <v>6227100</v>
          </cell>
          <cell r="CA338">
            <v>1298700</v>
          </cell>
        </row>
        <row r="339">
          <cell r="A339" t="str">
            <v>2021_Q1_M1_W4_D3</v>
          </cell>
          <cell r="B339">
            <v>2021</v>
          </cell>
          <cell r="C339">
            <v>1</v>
          </cell>
          <cell r="D339">
            <v>1</v>
          </cell>
          <cell r="E339">
            <v>4</v>
          </cell>
          <cell r="F339">
            <v>4</v>
          </cell>
          <cell r="G339">
            <v>3</v>
          </cell>
          <cell r="H339">
            <v>44222</v>
          </cell>
          <cell r="I339">
            <v>60.6</v>
          </cell>
          <cell r="J339">
            <v>2.6379999999999999</v>
          </cell>
          <cell r="K339">
            <v>24.027999999999999</v>
          </cell>
          <cell r="L339">
            <v>9.6649999999999991</v>
          </cell>
          <cell r="M339">
            <v>6.15</v>
          </cell>
          <cell r="N339">
            <v>0</v>
          </cell>
          <cell r="O339">
            <v>0</v>
          </cell>
          <cell r="P339">
            <v>0</v>
          </cell>
          <cell r="Q339">
            <v>48</v>
          </cell>
          <cell r="R339">
            <v>54.7</v>
          </cell>
          <cell r="S339">
            <v>-2587</v>
          </cell>
          <cell r="T339">
            <v>364.8</v>
          </cell>
          <cell r="U339">
            <v>5048</v>
          </cell>
          <cell r="V339">
            <v>1.3837719298245614E-2</v>
          </cell>
          <cell r="W339">
            <v>1.14439340328758E-2</v>
          </cell>
          <cell r="X339">
            <v>1.9469482914479424E-3</v>
          </cell>
          <cell r="Y339">
            <v>0.17012928297688593</v>
          </cell>
          <cell r="Z339">
            <v>3.5519831962295845E-3</v>
          </cell>
          <cell r="AA339">
            <v>64568796000</v>
          </cell>
          <cell r="AB339">
            <v>17397526000</v>
          </cell>
          <cell r="AC339">
            <v>47171270000</v>
          </cell>
          <cell r="AD339">
            <v>0</v>
          </cell>
          <cell r="AE339">
            <v>0</v>
          </cell>
          <cell r="AF339">
            <v>0</v>
          </cell>
          <cell r="AH339">
            <v>103.08099999999999</v>
          </cell>
          <cell r="AI339">
            <v>0</v>
          </cell>
          <cell r="AJ339">
            <v>0</v>
          </cell>
          <cell r="AK339">
            <v>0</v>
          </cell>
          <cell r="AL339">
            <v>40228904560044</v>
          </cell>
          <cell r="AM339">
            <v>460376930000</v>
          </cell>
          <cell r="AN339">
            <v>78323597000</v>
          </cell>
          <cell r="AO339">
            <v>142892393000</v>
          </cell>
          <cell r="AP339">
            <v>68749513000</v>
          </cell>
          <cell r="AQ339">
            <v>0.58747867202321125</v>
          </cell>
          <cell r="AR339">
            <v>0</v>
          </cell>
          <cell r="AS339">
            <v>0</v>
          </cell>
          <cell r="AT339">
            <v>334200000</v>
          </cell>
          <cell r="AU339">
            <v>0.17751347285828561</v>
          </cell>
          <cell r="AV339">
            <v>8390421000</v>
          </cell>
          <cell r="AW339">
            <v>2.5092741888743036E-2</v>
          </cell>
          <cell r="AX339">
            <v>846639000</v>
          </cell>
          <cell r="AY339">
            <v>0.78280442995489785</v>
          </cell>
          <cell r="AZ339">
            <v>2824000</v>
          </cell>
          <cell r="BA339">
            <v>4.3755674757747888E-3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117024696000</v>
          </cell>
          <cell r="BM339">
            <v>1050500000</v>
          </cell>
          <cell r="BN339">
            <v>1882674000</v>
          </cell>
          <cell r="BO339">
            <v>334376412000</v>
          </cell>
          <cell r="BP339">
            <v>1081546000</v>
          </cell>
          <cell r="BQ339">
            <v>645402000</v>
          </cell>
          <cell r="BR339">
            <v>4315700000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544950</v>
          </cell>
          <cell r="BY339">
            <v>977</v>
          </cell>
          <cell r="BZ339">
            <v>6596850</v>
          </cell>
          <cell r="CA339">
            <v>2637900</v>
          </cell>
          <cell r="CB339">
            <v>800000</v>
          </cell>
        </row>
        <row r="340">
          <cell r="A340" t="str">
            <v>2021_Q1_M1_W4_D4</v>
          </cell>
          <cell r="B340">
            <v>2021</v>
          </cell>
          <cell r="C340">
            <v>1</v>
          </cell>
          <cell r="D340">
            <v>1</v>
          </cell>
          <cell r="E340">
            <v>4</v>
          </cell>
          <cell r="F340">
            <v>4</v>
          </cell>
          <cell r="G340">
            <v>4</v>
          </cell>
          <cell r="H340">
            <v>44223</v>
          </cell>
          <cell r="I340">
            <v>72.542000000000002</v>
          </cell>
          <cell r="J340">
            <v>2.6389999999999998</v>
          </cell>
          <cell r="K340">
            <v>20.998999999999999</v>
          </cell>
          <cell r="L340">
            <v>9.6910000000000007</v>
          </cell>
          <cell r="M340">
            <v>6.1470000000000002</v>
          </cell>
          <cell r="N340">
            <v>0</v>
          </cell>
          <cell r="O340">
            <v>0</v>
          </cell>
          <cell r="P340">
            <v>0</v>
          </cell>
          <cell r="Q340">
            <v>57</v>
          </cell>
          <cell r="R340">
            <v>52.14</v>
          </cell>
          <cell r="S340">
            <v>-2520</v>
          </cell>
          <cell r="T340">
            <v>380.05</v>
          </cell>
          <cell r="U340">
            <v>9961</v>
          </cell>
          <cell r="V340">
            <v>2.6209709248783054E-2</v>
          </cell>
          <cell r="W340">
            <v>1.3293609700720833E-2</v>
          </cell>
          <cell r="X340">
            <v>8.3508876131868366E-4</v>
          </cell>
          <cell r="Y340">
            <v>6.2818811452949583E-2</v>
          </cell>
          <cell r="Z340">
            <v>1.8423396317578413E-3</v>
          </cell>
          <cell r="AA340">
            <v>39898230000</v>
          </cell>
          <cell r="AB340">
            <v>39898230000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H340">
            <v>112.018</v>
          </cell>
          <cell r="AI340">
            <v>0</v>
          </cell>
          <cell r="AJ340">
            <v>0</v>
          </cell>
          <cell r="AK340">
            <v>0</v>
          </cell>
          <cell r="AL340">
            <v>39611015657504</v>
          </cell>
          <cell r="AM340">
            <v>526573382000</v>
          </cell>
          <cell r="AN340">
            <v>33078714000</v>
          </cell>
          <cell r="AO340">
            <v>72976944000</v>
          </cell>
          <cell r="AP340">
            <v>23885794000</v>
          </cell>
          <cell r="AQ340">
            <v>0.11278433610282666</v>
          </cell>
          <cell r="AR340">
            <v>0</v>
          </cell>
          <cell r="AS340">
            <v>0</v>
          </cell>
          <cell r="AT340">
            <v>18403000</v>
          </cell>
          <cell r="AU340">
            <v>2.1205081937367636E-2</v>
          </cell>
          <cell r="AV340">
            <v>8728744000</v>
          </cell>
          <cell r="AW340">
            <v>2.823401245418793E-2</v>
          </cell>
          <cell r="AX340">
            <v>441660000</v>
          </cell>
          <cell r="AY340">
            <v>0.96212160819783554</v>
          </cell>
          <cell r="AZ340">
            <v>4113000</v>
          </cell>
          <cell r="BA340">
            <v>0.5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211782902000</v>
          </cell>
          <cell r="BM340">
            <v>4127992000</v>
          </cell>
          <cell r="BN340">
            <v>867858000</v>
          </cell>
          <cell r="BO340">
            <v>309157050000</v>
          </cell>
          <cell r="BP340">
            <v>459048000</v>
          </cell>
          <cell r="BQ340">
            <v>8226000</v>
          </cell>
          <cell r="BR340">
            <v>170306000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205830</v>
          </cell>
          <cell r="BY340">
            <v>477</v>
          </cell>
          <cell r="BZ340">
            <v>6426000</v>
          </cell>
          <cell r="CA340">
            <v>1287900</v>
          </cell>
        </row>
        <row r="341">
          <cell r="A341" t="str">
            <v>2021_Q1_M1_W4_D5</v>
          </cell>
          <cell r="B341">
            <v>2021</v>
          </cell>
          <cell r="C341">
            <v>1</v>
          </cell>
          <cell r="D341">
            <v>1</v>
          </cell>
          <cell r="E341">
            <v>4</v>
          </cell>
          <cell r="F341">
            <v>4</v>
          </cell>
          <cell r="G341">
            <v>5</v>
          </cell>
          <cell r="H341">
            <v>44224</v>
          </cell>
          <cell r="I341">
            <v>42.491</v>
          </cell>
          <cell r="J341">
            <v>2.5329999999999999</v>
          </cell>
          <cell r="K341">
            <v>19.969000000000001</v>
          </cell>
          <cell r="L341">
            <v>9.6869999999999994</v>
          </cell>
          <cell r="M341">
            <v>6.149</v>
          </cell>
          <cell r="N341">
            <v>0</v>
          </cell>
          <cell r="O341">
            <v>0</v>
          </cell>
          <cell r="P341">
            <v>0</v>
          </cell>
          <cell r="Q341">
            <v>47</v>
          </cell>
          <cell r="R341">
            <v>48.82</v>
          </cell>
          <cell r="S341">
            <v>-2221</v>
          </cell>
          <cell r="T341">
            <v>292.8</v>
          </cell>
          <cell r="U341">
            <v>9879</v>
          </cell>
          <cell r="V341">
            <v>3.3739754098360657E-2</v>
          </cell>
          <cell r="W341">
            <v>1.5387998308821236E-2</v>
          </cell>
          <cell r="X341">
            <v>6.292660748541996E-3</v>
          </cell>
          <cell r="Y341">
            <v>0.40893302834162004</v>
          </cell>
          <cell r="Z341">
            <v>6.7409305866910438E-3</v>
          </cell>
          <cell r="AA341">
            <v>19063015000</v>
          </cell>
          <cell r="AB341">
            <v>17973255000</v>
          </cell>
          <cell r="AC341">
            <v>0</v>
          </cell>
          <cell r="AD341">
            <v>1089760000</v>
          </cell>
          <cell r="AE341">
            <v>0</v>
          </cell>
          <cell r="AF341">
            <v>0</v>
          </cell>
          <cell r="AH341">
            <v>80.828999999999994</v>
          </cell>
          <cell r="AI341">
            <v>0</v>
          </cell>
          <cell r="AJ341">
            <v>0</v>
          </cell>
          <cell r="AK341">
            <v>0</v>
          </cell>
          <cell r="AL341">
            <v>42525758767784</v>
          </cell>
          <cell r="AM341">
            <v>654386304000</v>
          </cell>
          <cell r="AN341">
            <v>267600173000</v>
          </cell>
          <cell r="AO341">
            <v>286663188000</v>
          </cell>
          <cell r="AP341">
            <v>264854761000</v>
          </cell>
          <cell r="AQ341">
            <v>0.45514956707212634</v>
          </cell>
          <cell r="AR341">
            <v>0</v>
          </cell>
          <cell r="AS341">
            <v>0</v>
          </cell>
          <cell r="AT341">
            <v>148438000</v>
          </cell>
          <cell r="AU341">
            <v>0.22064821861770442</v>
          </cell>
          <cell r="AV341">
            <v>2118920000</v>
          </cell>
          <cell r="AW341">
            <v>3.4708396853135058E-2</v>
          </cell>
          <cell r="AX341">
            <v>352586000</v>
          </cell>
          <cell r="AY341">
            <v>0.89110677530884164</v>
          </cell>
          <cell r="AZ341">
            <v>5147000</v>
          </cell>
          <cell r="BA341">
            <v>0.28181121331581255</v>
          </cell>
          <cell r="BB341">
            <v>120321000</v>
          </cell>
          <cell r="BC341">
            <v>1.7529993201939122E-2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581907092000</v>
          </cell>
          <cell r="BM341">
            <v>3479614000</v>
          </cell>
          <cell r="BN341">
            <v>672736000</v>
          </cell>
          <cell r="BO341">
            <v>61049204000</v>
          </cell>
          <cell r="BP341">
            <v>395672000</v>
          </cell>
          <cell r="BQ341">
            <v>18264000</v>
          </cell>
          <cell r="BR341">
            <v>6863722000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419250</v>
          </cell>
          <cell r="BY341">
            <v>323</v>
          </cell>
          <cell r="BZ341">
            <v>5663550</v>
          </cell>
          <cell r="CA341">
            <v>872100</v>
          </cell>
          <cell r="CB341">
            <v>700000</v>
          </cell>
        </row>
        <row r="342">
          <cell r="A342" t="str">
            <v>2021_Q1_M1_W4_D6</v>
          </cell>
          <cell r="B342">
            <v>2021</v>
          </cell>
          <cell r="C342">
            <v>1</v>
          </cell>
          <cell r="D342">
            <v>1</v>
          </cell>
          <cell r="E342">
            <v>4</v>
          </cell>
          <cell r="F342">
            <v>5</v>
          </cell>
          <cell r="G342">
            <v>6</v>
          </cell>
          <cell r="H342">
            <v>44225</v>
          </cell>
          <cell r="I342">
            <v>78.63</v>
          </cell>
          <cell r="J342">
            <v>2.5150000000000001</v>
          </cell>
          <cell r="K342">
            <v>19.116</v>
          </cell>
          <cell r="L342">
            <v>9.9459999999999997</v>
          </cell>
          <cell r="M342">
            <v>6.1449999999999996</v>
          </cell>
          <cell r="N342">
            <v>0</v>
          </cell>
          <cell r="O342">
            <v>0</v>
          </cell>
          <cell r="P342">
            <v>0</v>
          </cell>
          <cell r="Q342">
            <v>37</v>
          </cell>
          <cell r="R342">
            <v>51.08</v>
          </cell>
          <cell r="S342">
            <v>-2721</v>
          </cell>
          <cell r="T342">
            <v>372.72</v>
          </cell>
          <cell r="U342">
            <v>2352</v>
          </cell>
          <cell r="V342">
            <v>6.3103670315518348E-3</v>
          </cell>
          <cell r="W342">
            <v>2.2135944310476038E-2</v>
          </cell>
          <cell r="X342">
            <v>6.959052746152908E-3</v>
          </cell>
          <cell r="Y342">
            <v>0.31437794785467871</v>
          </cell>
          <cell r="Z342">
            <v>7.9491176574322513E-3</v>
          </cell>
          <cell r="AA342">
            <v>42403370000</v>
          </cell>
          <cell r="AB342">
            <v>42403370000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H342">
            <v>116.35199999999999</v>
          </cell>
          <cell r="AI342">
            <v>0</v>
          </cell>
          <cell r="AJ342">
            <v>0</v>
          </cell>
          <cell r="AK342">
            <v>0</v>
          </cell>
          <cell r="AL342">
            <v>42828878709788</v>
          </cell>
          <cell r="AM342">
            <v>948057674000</v>
          </cell>
          <cell r="AN342">
            <v>298048426000</v>
          </cell>
          <cell r="AO342">
            <v>340451796000</v>
          </cell>
          <cell r="AP342">
            <v>293081605000</v>
          </cell>
          <cell r="AQ342">
            <v>0.3200043596260751</v>
          </cell>
          <cell r="AR342">
            <v>2456000000</v>
          </cell>
          <cell r="AS342">
            <v>0.32459465317537101</v>
          </cell>
          <cell r="AT342">
            <v>30772000</v>
          </cell>
          <cell r="AU342">
            <v>5.8928742411765829E-2</v>
          </cell>
          <cell r="AV342">
            <v>1532637000</v>
          </cell>
          <cell r="AW342">
            <v>7.354303516861467E-2</v>
          </cell>
          <cell r="AX342">
            <v>942273000</v>
          </cell>
          <cell r="AY342">
            <v>0.70896848637700172</v>
          </cell>
          <cell r="AZ342">
            <v>5139000</v>
          </cell>
          <cell r="BA342">
            <v>0.5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915867538000</v>
          </cell>
          <cell r="BM342">
            <v>7566360000</v>
          </cell>
          <cell r="BN342">
            <v>522190000</v>
          </cell>
          <cell r="BO342">
            <v>20840002000</v>
          </cell>
          <cell r="BP342">
            <v>1329076000</v>
          </cell>
          <cell r="BQ342">
            <v>10278000</v>
          </cell>
          <cell r="BR342">
            <v>1922230000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163470</v>
          </cell>
          <cell r="BY342">
            <v>546</v>
          </cell>
          <cell r="BZ342">
            <v>20815650</v>
          </cell>
          <cell r="CA342">
            <v>1474200</v>
          </cell>
        </row>
        <row r="343">
          <cell r="A343" t="str">
            <v>2021_Q1_M2_W5_D2</v>
          </cell>
          <cell r="B343">
            <v>2021</v>
          </cell>
          <cell r="C343">
            <v>1</v>
          </cell>
          <cell r="D343">
            <v>2</v>
          </cell>
          <cell r="E343">
            <v>5</v>
          </cell>
          <cell r="F343">
            <v>5</v>
          </cell>
          <cell r="G343">
            <v>2</v>
          </cell>
          <cell r="H343">
            <v>44228</v>
          </cell>
          <cell r="I343">
            <v>86.558999999999997</v>
          </cell>
          <cell r="J343">
            <v>2.52</v>
          </cell>
          <cell r="K343">
            <v>18.863</v>
          </cell>
          <cell r="L343">
            <v>9.9359999999999999</v>
          </cell>
          <cell r="M343">
            <v>6.1459999999999999</v>
          </cell>
          <cell r="N343">
            <v>0</v>
          </cell>
          <cell r="O343">
            <v>0</v>
          </cell>
          <cell r="P343">
            <v>0</v>
          </cell>
          <cell r="Q343">
            <v>25</v>
          </cell>
          <cell r="R343">
            <v>49.93</v>
          </cell>
          <cell r="S343">
            <v>-2753</v>
          </cell>
          <cell r="T343">
            <v>369.9</v>
          </cell>
          <cell r="U343">
            <v>12325</v>
          </cell>
          <cell r="V343">
            <v>3.3319816166531492E-2</v>
          </cell>
          <cell r="W343">
            <v>2.0760664633805763E-2</v>
          </cell>
          <cell r="X343">
            <v>7.4935877622117428E-3</v>
          </cell>
          <cell r="Y343">
            <v>0.36095124575200305</v>
          </cell>
          <cell r="Z343">
            <v>7.7866167188217379E-3</v>
          </cell>
          <cell r="AA343">
            <v>9258932000</v>
          </cell>
          <cell r="AB343">
            <v>9258932000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H343">
            <v>124.02399999999999</v>
          </cell>
          <cell r="AI343">
            <v>0</v>
          </cell>
          <cell r="AJ343">
            <v>0</v>
          </cell>
          <cell r="AK343">
            <v>0</v>
          </cell>
          <cell r="AL343">
            <v>31597327810586</v>
          </cell>
          <cell r="AM343">
            <v>655981526000</v>
          </cell>
          <cell r="AN343">
            <v>236777349000</v>
          </cell>
          <cell r="AO343">
            <v>246036281000</v>
          </cell>
          <cell r="AP343">
            <v>235418095000</v>
          </cell>
          <cell r="AQ343">
            <v>0.450363435635313</v>
          </cell>
          <cell r="AR343">
            <v>0</v>
          </cell>
          <cell r="AS343">
            <v>0</v>
          </cell>
          <cell r="AT343">
            <v>9423000</v>
          </cell>
          <cell r="AU343">
            <v>1.1127985413045121E-2</v>
          </cell>
          <cell r="AV343">
            <v>509014000</v>
          </cell>
          <cell r="AW343">
            <v>4.0916616977253835E-3</v>
          </cell>
          <cell r="AX343">
            <v>829234000</v>
          </cell>
          <cell r="AY343">
            <v>0.98382427616186641</v>
          </cell>
          <cell r="AZ343">
            <v>1327000</v>
          </cell>
          <cell r="BA343">
            <v>9.4924032161149106E-3</v>
          </cell>
          <cell r="BB343">
            <v>10256000</v>
          </cell>
          <cell r="BC343">
            <v>2.050579904636838E-3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522729148000</v>
          </cell>
          <cell r="BM343">
            <v>2018660000</v>
          </cell>
          <cell r="BN343">
            <v>846784000</v>
          </cell>
          <cell r="BO343">
            <v>124402758000</v>
          </cell>
          <cell r="BP343">
            <v>842868000</v>
          </cell>
          <cell r="BQ343">
            <v>139796000</v>
          </cell>
          <cell r="BR343">
            <v>5001512000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72570</v>
          </cell>
          <cell r="BY343">
            <v>236</v>
          </cell>
          <cell r="BZ343">
            <v>7020150</v>
          </cell>
          <cell r="CA343">
            <v>637200</v>
          </cell>
        </row>
        <row r="344">
          <cell r="A344" t="str">
            <v>2021_Q1_M2_W5_D3</v>
          </cell>
          <cell r="B344">
            <v>2021</v>
          </cell>
          <cell r="C344">
            <v>1</v>
          </cell>
          <cell r="D344">
            <v>2</v>
          </cell>
          <cell r="E344">
            <v>5</v>
          </cell>
          <cell r="F344">
            <v>5</v>
          </cell>
          <cell r="G344">
            <v>3</v>
          </cell>
          <cell r="H344">
            <v>44229</v>
          </cell>
          <cell r="I344">
            <v>92.698999999999998</v>
          </cell>
          <cell r="J344">
            <v>2.516</v>
          </cell>
          <cell r="K344">
            <v>10.782</v>
          </cell>
          <cell r="L344">
            <v>9.9290000000000003</v>
          </cell>
          <cell r="M344">
            <v>6.1420000000000003</v>
          </cell>
          <cell r="N344">
            <v>0</v>
          </cell>
          <cell r="O344">
            <v>0</v>
          </cell>
          <cell r="P344">
            <v>0</v>
          </cell>
          <cell r="Q344">
            <v>16</v>
          </cell>
          <cell r="R344">
            <v>52.41</v>
          </cell>
          <cell r="S344">
            <v>-2627</v>
          </cell>
          <cell r="T344">
            <v>364</v>
          </cell>
          <cell r="U344">
            <v>7558</v>
          </cell>
          <cell r="V344">
            <v>2.0763736263736263E-2</v>
          </cell>
          <cell r="W344">
            <v>5.3539991707010791E-3</v>
          </cell>
          <cell r="X344">
            <v>8.4480962094023767E-4</v>
          </cell>
          <cell r="Y344">
            <v>0.15779039069772852</v>
          </cell>
          <cell r="Z344">
            <v>1.5540720517265428E-3</v>
          </cell>
          <cell r="AA344">
            <v>21651455000</v>
          </cell>
          <cell r="AB344">
            <v>21651455000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H344">
            <v>122.068</v>
          </cell>
          <cell r="AI344">
            <v>0</v>
          </cell>
          <cell r="AJ344">
            <v>0</v>
          </cell>
          <cell r="AK344">
            <v>0</v>
          </cell>
          <cell r="AL344">
            <v>30526719110156</v>
          </cell>
          <cell r="AM344">
            <v>163440028800</v>
          </cell>
          <cell r="AN344">
            <v>25789266000</v>
          </cell>
          <cell r="AO344">
            <v>47440721000</v>
          </cell>
          <cell r="AP344">
            <v>11014220000</v>
          </cell>
          <cell r="AQ344">
            <v>0.12212153515948697</v>
          </cell>
          <cell r="AR344">
            <v>0</v>
          </cell>
          <cell r="AS344">
            <v>0</v>
          </cell>
          <cell r="AT344">
            <v>5339000</v>
          </cell>
          <cell r="AU344">
            <v>9.2443813415521006E-2</v>
          </cell>
          <cell r="AV344">
            <v>13938576000</v>
          </cell>
          <cell r="AW344">
            <v>0.20294649003567797</v>
          </cell>
          <cell r="AX344">
            <v>825978000</v>
          </cell>
          <cell r="AY344">
            <v>0.98863163035203883</v>
          </cell>
          <cell r="AZ344">
            <v>5153000</v>
          </cell>
          <cell r="BA344">
            <v>0.28688342055450394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90190644800</v>
          </cell>
          <cell r="BM344">
            <v>1073880000</v>
          </cell>
          <cell r="BN344">
            <v>57754000</v>
          </cell>
          <cell r="BO344">
            <v>68681040000</v>
          </cell>
          <cell r="BP344">
            <v>835476000</v>
          </cell>
          <cell r="BQ344">
            <v>17962000</v>
          </cell>
          <cell r="BR344">
            <v>2583272000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351180</v>
          </cell>
          <cell r="BY344">
            <v>328</v>
          </cell>
          <cell r="BZ344">
            <v>6698850</v>
          </cell>
          <cell r="CA344">
            <v>885600</v>
          </cell>
        </row>
        <row r="345">
          <cell r="A345" t="str">
            <v>2021_Q1_M2_W5_D4</v>
          </cell>
          <cell r="B345">
            <v>2021</v>
          </cell>
          <cell r="C345">
            <v>1</v>
          </cell>
          <cell r="D345">
            <v>2</v>
          </cell>
          <cell r="E345">
            <v>5</v>
          </cell>
          <cell r="F345">
            <v>5</v>
          </cell>
          <cell r="G345">
            <v>4</v>
          </cell>
          <cell r="H345">
            <v>44230</v>
          </cell>
          <cell r="I345">
            <v>106.29600000000001</v>
          </cell>
          <cell r="J345">
            <v>2.512</v>
          </cell>
          <cell r="K345">
            <v>11.451000000000001</v>
          </cell>
          <cell r="L345">
            <v>9.9469999999999992</v>
          </cell>
          <cell r="M345">
            <v>6.141</v>
          </cell>
          <cell r="N345">
            <v>0</v>
          </cell>
          <cell r="O345">
            <v>0</v>
          </cell>
          <cell r="P345">
            <v>0</v>
          </cell>
          <cell r="Q345">
            <v>13</v>
          </cell>
          <cell r="R345">
            <v>54.53</v>
          </cell>
          <cell r="S345">
            <v>-2823</v>
          </cell>
          <cell r="T345">
            <v>384.8</v>
          </cell>
          <cell r="U345">
            <v>9704</v>
          </cell>
          <cell r="V345">
            <v>2.5218295218295217E-2</v>
          </cell>
          <cell r="W345">
            <v>2.5087983999931715E-2</v>
          </cell>
          <cell r="X345">
            <v>1.6967141067299903E-3</v>
          </cell>
          <cell r="Y345">
            <v>6.7630548023890971E-2</v>
          </cell>
          <cell r="Z345">
            <v>2.2907412672769131E-3</v>
          </cell>
          <cell r="AA345">
            <v>22032440000</v>
          </cell>
          <cell r="AB345">
            <v>22032440000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H345">
            <v>136.34700000000001</v>
          </cell>
          <cell r="AI345">
            <v>0</v>
          </cell>
          <cell r="AJ345">
            <v>0</v>
          </cell>
          <cell r="AK345">
            <v>0</v>
          </cell>
          <cell r="AL345">
            <v>37089953899944</v>
          </cell>
          <cell r="AM345">
            <v>930512170000</v>
          </cell>
          <cell r="AN345">
            <v>62931048000</v>
          </cell>
          <cell r="AO345">
            <v>84963488000</v>
          </cell>
          <cell r="AP345">
            <v>43147765000</v>
          </cell>
          <cell r="AQ345">
            <v>0.5845560264128421</v>
          </cell>
          <cell r="AR345">
            <v>0</v>
          </cell>
          <cell r="AS345">
            <v>0</v>
          </cell>
          <cell r="AT345">
            <v>5703000</v>
          </cell>
          <cell r="AU345">
            <v>1.9905064395658093E-2</v>
          </cell>
          <cell r="AV345">
            <v>18707670000</v>
          </cell>
          <cell r="AW345">
            <v>2.2409059299681209E-2</v>
          </cell>
          <cell r="AX345">
            <v>1068187000</v>
          </cell>
          <cell r="AY345">
            <v>0.96426611252134919</v>
          </cell>
          <cell r="AZ345">
            <v>1381000</v>
          </cell>
          <cell r="BA345">
            <v>0.10182863884382834</v>
          </cell>
          <cell r="BB345">
            <v>342000</v>
          </cell>
          <cell r="BC345">
            <v>2.1568787467096563E-5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73812882000</v>
          </cell>
          <cell r="BM345">
            <v>4608990000</v>
          </cell>
          <cell r="BN345">
            <v>286510000</v>
          </cell>
          <cell r="BO345">
            <v>834826208000</v>
          </cell>
          <cell r="BP345">
            <v>1107772000</v>
          </cell>
          <cell r="BQ345">
            <v>13562000</v>
          </cell>
          <cell r="BR345">
            <v>15856246000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55200</v>
          </cell>
          <cell r="BY345">
            <v>344</v>
          </cell>
          <cell r="BZ345">
            <v>7198650</v>
          </cell>
          <cell r="CA345">
            <v>928800</v>
          </cell>
        </row>
        <row r="346">
          <cell r="A346" t="str">
            <v>2021_Q1_M2_W5_D5</v>
          </cell>
          <cell r="B346">
            <v>2021</v>
          </cell>
          <cell r="C346">
            <v>1</v>
          </cell>
          <cell r="D346">
            <v>2</v>
          </cell>
          <cell r="E346">
            <v>5</v>
          </cell>
          <cell r="F346">
            <v>5</v>
          </cell>
          <cell r="G346">
            <v>5</v>
          </cell>
          <cell r="H346">
            <v>44231</v>
          </cell>
          <cell r="I346">
            <v>92.863</v>
          </cell>
          <cell r="J346">
            <v>2.512</v>
          </cell>
          <cell r="K346">
            <v>7.4359999999999999</v>
          </cell>
          <cell r="L346">
            <v>9.8059999999999992</v>
          </cell>
          <cell r="M346">
            <v>6.14</v>
          </cell>
          <cell r="N346">
            <v>0</v>
          </cell>
          <cell r="O346">
            <v>0</v>
          </cell>
          <cell r="P346">
            <v>0</v>
          </cell>
          <cell r="Q346">
            <v>6</v>
          </cell>
          <cell r="R346">
            <v>55.12</v>
          </cell>
          <cell r="S346">
            <v>-3293</v>
          </cell>
          <cell r="T346">
            <v>441</v>
          </cell>
          <cell r="U346">
            <v>12294</v>
          </cell>
          <cell r="V346">
            <v>2.7877551020408162E-2</v>
          </cell>
          <cell r="W346">
            <v>3.0127413993854116E-2</v>
          </cell>
          <cell r="X346">
            <v>6.4491276726351991E-3</v>
          </cell>
          <cell r="Y346">
            <v>0.21406177357110032</v>
          </cell>
          <cell r="Z346">
            <v>6.8074066922385835E-3</v>
          </cell>
          <cell r="AA346">
            <v>10433385000</v>
          </cell>
          <cell r="AB346">
            <v>10433385000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H346">
            <v>118.75700000000001</v>
          </cell>
          <cell r="AI346">
            <v>0</v>
          </cell>
          <cell r="AJ346">
            <v>0</v>
          </cell>
          <cell r="AK346">
            <v>0</v>
          </cell>
          <cell r="AL346">
            <v>29120837194290</v>
          </cell>
          <cell r="AM346">
            <v>877335518000</v>
          </cell>
          <cell r="AN346">
            <v>187803997000</v>
          </cell>
          <cell r="AO346">
            <v>198237382000</v>
          </cell>
          <cell r="AP346">
            <v>179487034000</v>
          </cell>
          <cell r="AQ346">
            <v>0.63641928234858247</v>
          </cell>
          <cell r="AR346">
            <v>0</v>
          </cell>
          <cell r="AS346">
            <v>0</v>
          </cell>
          <cell r="AT346">
            <v>2839000</v>
          </cell>
          <cell r="AU346">
            <v>4.2553956888449876E-4</v>
          </cell>
          <cell r="AV346">
            <v>7368578000</v>
          </cell>
          <cell r="AW346">
            <v>1.2692923854521783E-2</v>
          </cell>
          <cell r="AX346">
            <v>941416000</v>
          </cell>
          <cell r="AY346">
            <v>0.83202765954438107</v>
          </cell>
          <cell r="AZ346">
            <v>4130000</v>
          </cell>
          <cell r="BA346">
            <v>1.6119916566746603E-3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282026392000</v>
          </cell>
          <cell r="BM346">
            <v>1103520000</v>
          </cell>
          <cell r="BN346">
            <v>6671530000</v>
          </cell>
          <cell r="BO346">
            <v>580526448000</v>
          </cell>
          <cell r="BP346">
            <v>1131472000</v>
          </cell>
          <cell r="BQ346">
            <v>2562048000</v>
          </cell>
          <cell r="BR346">
            <v>3314108000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410340</v>
          </cell>
          <cell r="BY346">
            <v>966</v>
          </cell>
          <cell r="BZ346">
            <v>8397150</v>
          </cell>
          <cell r="CA346">
            <v>2608200</v>
          </cell>
        </row>
        <row r="347">
          <cell r="A347" t="str">
            <v>2021_Q1_M2_W5_D6</v>
          </cell>
          <cell r="B347">
            <v>2021</v>
          </cell>
          <cell r="C347">
            <v>1</v>
          </cell>
          <cell r="D347">
            <v>2</v>
          </cell>
          <cell r="E347">
            <v>5</v>
          </cell>
          <cell r="F347">
            <v>6</v>
          </cell>
          <cell r="G347">
            <v>6</v>
          </cell>
          <cell r="H347">
            <v>44232</v>
          </cell>
          <cell r="I347">
            <v>72.822999999999993</v>
          </cell>
          <cell r="J347">
            <v>2.508</v>
          </cell>
          <cell r="K347">
            <v>6.4349999999999996</v>
          </cell>
          <cell r="L347">
            <v>9.8539999999999992</v>
          </cell>
          <cell r="M347">
            <v>6.141</v>
          </cell>
          <cell r="N347">
            <v>0</v>
          </cell>
          <cell r="O347">
            <v>0</v>
          </cell>
          <cell r="P347">
            <v>0</v>
          </cell>
          <cell r="Q347">
            <v>2</v>
          </cell>
          <cell r="R347">
            <v>55.97</v>
          </cell>
          <cell r="S347">
            <v>-3556</v>
          </cell>
          <cell r="T347">
            <v>479.97</v>
          </cell>
          <cell r="U347">
            <v>17226</v>
          </cell>
          <cell r="V347">
            <v>3.5889743108944307E-2</v>
          </cell>
          <cell r="W347">
            <v>2.0750897977865383E-2</v>
          </cell>
          <cell r="X347">
            <v>2.5529883029438019E-3</v>
          </cell>
          <cell r="Y347">
            <v>0.12303025660224581</v>
          </cell>
          <cell r="Z347">
            <v>2.7433048640695314E-3</v>
          </cell>
          <cell r="AA347">
            <v>5850065000</v>
          </cell>
          <cell r="AB347">
            <v>5850065000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H347">
            <v>97.760999999999996</v>
          </cell>
          <cell r="AI347">
            <v>0</v>
          </cell>
          <cell r="AJ347">
            <v>0</v>
          </cell>
          <cell r="AK347">
            <v>0</v>
          </cell>
          <cell r="AL347">
            <v>30738601861008</v>
          </cell>
          <cell r="AM347">
            <v>637853591200</v>
          </cell>
          <cell r="AN347">
            <v>78475291000</v>
          </cell>
          <cell r="AO347">
            <v>84325356000</v>
          </cell>
          <cell r="AP347">
            <v>75630504000</v>
          </cell>
          <cell r="AQ347">
            <v>0.78149126883845876</v>
          </cell>
          <cell r="AR347">
            <v>0</v>
          </cell>
          <cell r="AS347">
            <v>0</v>
          </cell>
          <cell r="AT347">
            <v>5800000</v>
          </cell>
          <cell r="AU347">
            <v>5.640039895697381E-5</v>
          </cell>
          <cell r="AV347">
            <v>1845573000</v>
          </cell>
          <cell r="AW347">
            <v>4.275733015647592E-3</v>
          </cell>
          <cell r="AX347">
            <v>989195000</v>
          </cell>
          <cell r="AY347">
            <v>0.97422121985089183</v>
          </cell>
          <cell r="AZ347">
            <v>4219000</v>
          </cell>
          <cell r="BA347">
            <v>6.1102421503881361E-3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96777158000</v>
          </cell>
          <cell r="BM347">
            <v>2210560000</v>
          </cell>
          <cell r="BN347">
            <v>102836152000</v>
          </cell>
          <cell r="BO347">
            <v>431638971200</v>
          </cell>
          <cell r="BP347">
            <v>1015370000</v>
          </cell>
          <cell r="BQ347">
            <v>690480000</v>
          </cell>
          <cell r="BR347">
            <v>2684900000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70650</v>
          </cell>
          <cell r="BY347">
            <v>377</v>
          </cell>
          <cell r="BZ347">
            <v>27203400</v>
          </cell>
          <cell r="CA347">
            <v>1017900</v>
          </cell>
        </row>
        <row r="348">
          <cell r="A348" t="str">
            <v>2021_Q1_M2_W6_D2</v>
          </cell>
          <cell r="B348">
            <v>2021</v>
          </cell>
          <cell r="C348">
            <v>1</v>
          </cell>
          <cell r="D348">
            <v>2</v>
          </cell>
          <cell r="E348">
            <v>6</v>
          </cell>
          <cell r="F348">
            <v>6</v>
          </cell>
          <cell r="G348">
            <v>2</v>
          </cell>
          <cell r="H348">
            <v>44235</v>
          </cell>
          <cell r="I348">
            <v>50.417000000000002</v>
          </cell>
          <cell r="J348">
            <v>2.5099999999999998</v>
          </cell>
          <cell r="K348">
            <v>6.4279999999999999</v>
          </cell>
          <cell r="L348">
            <v>9.7729999999999997</v>
          </cell>
          <cell r="M348">
            <v>5.94</v>
          </cell>
          <cell r="N348">
            <v>0</v>
          </cell>
          <cell r="O348">
            <v>0</v>
          </cell>
          <cell r="P348">
            <v>0</v>
          </cell>
          <cell r="Q348">
            <v>16</v>
          </cell>
          <cell r="R348">
            <v>59.75</v>
          </cell>
          <cell r="S348">
            <v>-2861</v>
          </cell>
          <cell r="T348">
            <v>416.5</v>
          </cell>
          <cell r="U348">
            <v>13769</v>
          </cell>
          <cell r="V348">
            <v>3.3058823529411765E-2</v>
          </cell>
          <cell r="W348">
            <v>8.8240372516276318E-3</v>
          </cell>
          <cell r="X348">
            <v>1.4984103999606832E-3</v>
          </cell>
          <cell r="Y348">
            <v>0.16981007187886643</v>
          </cell>
          <cell r="Z348">
            <v>3.6101558028737522E-3</v>
          </cell>
          <cell r="AA348">
            <v>81238675000</v>
          </cell>
          <cell r="AB348">
            <v>54182460000</v>
          </cell>
          <cell r="AC348">
            <v>27056215000</v>
          </cell>
          <cell r="AD348">
            <v>0</v>
          </cell>
          <cell r="AE348">
            <v>0</v>
          </cell>
          <cell r="AF348">
            <v>0</v>
          </cell>
          <cell r="AH348">
            <v>75.067999999999998</v>
          </cell>
          <cell r="AI348">
            <v>0</v>
          </cell>
          <cell r="AJ348">
            <v>0</v>
          </cell>
          <cell r="AK348">
            <v>0</v>
          </cell>
          <cell r="AL348">
            <v>38469919190038</v>
          </cell>
          <cell r="AM348">
            <v>339460000000</v>
          </cell>
          <cell r="AN348">
            <v>57643727000</v>
          </cell>
          <cell r="AO348">
            <v>138882402000</v>
          </cell>
          <cell r="AP348">
            <v>56628025000</v>
          </cell>
          <cell r="AQ348">
            <v>0.39368760428253613</v>
          </cell>
          <cell r="AR348">
            <v>0</v>
          </cell>
          <cell r="AS348">
            <v>0</v>
          </cell>
          <cell r="AT348">
            <v>8543000</v>
          </cell>
          <cell r="AU348">
            <v>7.0872739339638294E-5</v>
          </cell>
          <cell r="AV348">
            <v>12884000</v>
          </cell>
          <cell r="AW348">
            <v>1.9724433557868952E-4</v>
          </cell>
          <cell r="AX348">
            <v>717884000</v>
          </cell>
          <cell r="AY348">
            <v>0.97011351351351349</v>
          </cell>
          <cell r="AZ348">
            <v>276391000</v>
          </cell>
          <cell r="BA348">
            <v>0.1625829411764706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143840000000</v>
          </cell>
          <cell r="BM348">
            <v>2960000000</v>
          </cell>
          <cell r="BN348">
            <v>120540000000</v>
          </cell>
          <cell r="BO348">
            <v>65320000000</v>
          </cell>
          <cell r="BP348">
            <v>740000000</v>
          </cell>
          <cell r="BQ348">
            <v>1700000000</v>
          </cell>
          <cell r="BR348">
            <v>4360000000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590580</v>
          </cell>
          <cell r="BY348">
            <v>921</v>
          </cell>
          <cell r="BZ348">
            <v>7295550</v>
          </cell>
          <cell r="CA348">
            <v>2486700</v>
          </cell>
        </row>
        <row r="349">
          <cell r="A349" t="str">
            <v>2021_Q1_M2_W6_D3</v>
          </cell>
          <cell r="B349">
            <v>2021</v>
          </cell>
          <cell r="C349">
            <v>1</v>
          </cell>
          <cell r="D349">
            <v>2</v>
          </cell>
          <cell r="E349">
            <v>6</v>
          </cell>
          <cell r="F349">
            <v>6</v>
          </cell>
          <cell r="G349">
            <v>3</v>
          </cell>
          <cell r="H349">
            <v>44236</v>
          </cell>
          <cell r="I349">
            <v>45.850999999999999</v>
          </cell>
          <cell r="J349">
            <v>2.508</v>
          </cell>
          <cell r="K349">
            <v>20.431999999999999</v>
          </cell>
          <cell r="L349">
            <v>9.8699999999999992</v>
          </cell>
          <cell r="M349">
            <v>5.8369999999999997</v>
          </cell>
          <cell r="N349">
            <v>0</v>
          </cell>
          <cell r="O349">
            <v>0</v>
          </cell>
          <cell r="P349">
            <v>0</v>
          </cell>
          <cell r="Q349">
            <v>63</v>
          </cell>
          <cell r="R349">
            <v>64.66</v>
          </cell>
          <cell r="S349">
            <v>-2887</v>
          </cell>
          <cell r="T349">
            <v>444</v>
          </cell>
          <cell r="U349">
            <v>15617</v>
          </cell>
          <cell r="V349">
            <v>3.5173423423423424E-2</v>
          </cell>
          <cell r="W349">
            <v>8.5411052534380572E-3</v>
          </cell>
          <cell r="X349">
            <v>1.2994878008795725E-3</v>
          </cell>
          <cell r="Y349">
            <v>0.15214515713367291</v>
          </cell>
          <cell r="Z349">
            <v>2.4174784176456596E-3</v>
          </cell>
          <cell r="AA349">
            <v>32438345000</v>
          </cell>
          <cell r="AB349">
            <v>8487085000</v>
          </cell>
          <cell r="AC349">
            <v>23951260000</v>
          </cell>
          <cell r="AD349">
            <v>0</v>
          </cell>
          <cell r="AE349">
            <v>0</v>
          </cell>
          <cell r="AF349">
            <v>0</v>
          </cell>
          <cell r="AH349">
            <v>84.498000000000005</v>
          </cell>
          <cell r="AI349">
            <v>0</v>
          </cell>
          <cell r="AJ349">
            <v>0</v>
          </cell>
          <cell r="AK349">
            <v>0</v>
          </cell>
          <cell r="AL349">
            <v>29014863375000</v>
          </cell>
          <cell r="AM349">
            <v>247819002000</v>
          </cell>
          <cell r="AN349">
            <v>37704461000</v>
          </cell>
          <cell r="AO349">
            <v>70142806000</v>
          </cell>
          <cell r="AP349">
            <v>10379404000</v>
          </cell>
          <cell r="AQ349">
            <v>7.7553124475010671E-2</v>
          </cell>
          <cell r="AR349">
            <v>0</v>
          </cell>
          <cell r="AS349">
            <v>0</v>
          </cell>
          <cell r="AT349">
            <v>2889000</v>
          </cell>
          <cell r="AU349">
            <v>1.1986756065987321E-2</v>
          </cell>
          <cell r="AV349">
            <v>26026136000</v>
          </cell>
          <cell r="AW349">
            <v>0.23896530272419206</v>
          </cell>
          <cell r="AX349">
            <v>1152149000</v>
          </cell>
          <cell r="AY349">
            <v>0.89747586398144208</v>
          </cell>
          <cell r="AZ349">
            <v>143883000</v>
          </cell>
          <cell r="BA349">
            <v>0.48138470494556601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133836052000</v>
          </cell>
          <cell r="BM349">
            <v>2777480000</v>
          </cell>
          <cell r="BN349">
            <v>241016000</v>
          </cell>
          <cell r="BO349">
            <v>108911778000</v>
          </cell>
          <cell r="BP349">
            <v>1283766000</v>
          </cell>
          <cell r="BQ349">
            <v>298894000</v>
          </cell>
          <cell r="BR349">
            <v>470016000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158010</v>
          </cell>
          <cell r="BY349">
            <v>472</v>
          </cell>
          <cell r="BZ349">
            <v>58894800</v>
          </cell>
          <cell r="CA349">
            <v>1274400</v>
          </cell>
          <cell r="CB349">
            <v>700000</v>
          </cell>
        </row>
        <row r="350">
          <cell r="A350" t="str">
            <v>2021_Q1_M2_W7_D4</v>
          </cell>
          <cell r="B350">
            <v>2021</v>
          </cell>
          <cell r="C350">
            <v>1</v>
          </cell>
          <cell r="D350">
            <v>2</v>
          </cell>
          <cell r="E350">
            <v>7</v>
          </cell>
          <cell r="F350">
            <v>7</v>
          </cell>
          <cell r="G350">
            <v>4</v>
          </cell>
          <cell r="H350">
            <v>44244</v>
          </cell>
          <cell r="I350">
            <v>66.965999999999994</v>
          </cell>
          <cell r="J350">
            <v>2.504</v>
          </cell>
          <cell r="K350">
            <v>15.061</v>
          </cell>
          <cell r="L350">
            <v>9.8729999999999993</v>
          </cell>
          <cell r="M350">
            <v>5.8330000000000002</v>
          </cell>
          <cell r="N350">
            <v>0</v>
          </cell>
          <cell r="O350">
            <v>0</v>
          </cell>
          <cell r="P350">
            <v>0</v>
          </cell>
          <cell r="Q350">
            <v>20</v>
          </cell>
          <cell r="R350">
            <v>69.69</v>
          </cell>
          <cell r="S350">
            <v>-2716</v>
          </cell>
          <cell r="T350">
            <v>452.57</v>
          </cell>
          <cell r="U350">
            <v>9758</v>
          </cell>
          <cell r="V350">
            <v>2.1561305433413617E-2</v>
          </cell>
          <cell r="W350">
            <v>1.4685847938487085E-2</v>
          </cell>
          <cell r="X350">
            <v>5.8930614968023508E-3</v>
          </cell>
          <cell r="Y350">
            <v>0.40127485464141649</v>
          </cell>
          <cell r="Z350">
            <v>8.7574164838361522E-3</v>
          </cell>
          <cell r="AA350">
            <v>92419200000</v>
          </cell>
          <cell r="AB350">
            <v>80525920000</v>
          </cell>
          <cell r="AC350">
            <v>11893280000</v>
          </cell>
          <cell r="AD350">
            <v>0</v>
          </cell>
          <cell r="AE350">
            <v>0</v>
          </cell>
          <cell r="AF350">
            <v>0</v>
          </cell>
          <cell r="AH350">
            <v>100.23700000000001</v>
          </cell>
          <cell r="AI350">
            <v>0</v>
          </cell>
          <cell r="AJ350">
            <v>0</v>
          </cell>
          <cell r="AK350">
            <v>0</v>
          </cell>
          <cell r="AL350">
            <v>32265274527200</v>
          </cell>
          <cell r="AM350">
            <v>473842915400</v>
          </cell>
          <cell r="AN350">
            <v>190141247000</v>
          </cell>
          <cell r="AO350">
            <v>282560447000</v>
          </cell>
          <cell r="AP350">
            <v>178668196000</v>
          </cell>
          <cell r="AQ350">
            <v>0.87101144320813984</v>
          </cell>
          <cell r="AR350">
            <v>0</v>
          </cell>
          <cell r="AS350">
            <v>0</v>
          </cell>
          <cell r="AT350">
            <v>5951000</v>
          </cell>
          <cell r="AU350">
            <v>3.6780556901933806E-5</v>
          </cell>
          <cell r="AV350">
            <v>10509999000</v>
          </cell>
          <cell r="AW350">
            <v>0.10312444328985178</v>
          </cell>
          <cell r="AX350">
            <v>951386000</v>
          </cell>
          <cell r="AY350">
            <v>0.97689667989887929</v>
          </cell>
          <cell r="AZ350">
            <v>5715000</v>
          </cell>
          <cell r="BA350">
            <v>1.8254236963312655E-2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205127266000</v>
          </cell>
          <cell r="BM350">
            <v>3553700000</v>
          </cell>
          <cell r="BN350">
            <v>161797441400</v>
          </cell>
          <cell r="BO350">
            <v>101915692000</v>
          </cell>
          <cell r="BP350">
            <v>973886000</v>
          </cell>
          <cell r="BQ350">
            <v>313078000</v>
          </cell>
          <cell r="BR350">
            <v>161852000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731370</v>
          </cell>
          <cell r="BY350">
            <v>2417</v>
          </cell>
          <cell r="BZ350">
            <v>6925800</v>
          </cell>
          <cell r="CA350">
            <v>6525900</v>
          </cell>
          <cell r="CB350">
            <v>700000</v>
          </cell>
        </row>
        <row r="351">
          <cell r="A351" t="str">
            <v>2021_Q1_M2_W7_D5</v>
          </cell>
          <cell r="B351">
            <v>2021</v>
          </cell>
          <cell r="C351">
            <v>1</v>
          </cell>
          <cell r="D351">
            <v>2</v>
          </cell>
          <cell r="E351">
            <v>7</v>
          </cell>
          <cell r="F351">
            <v>7</v>
          </cell>
          <cell r="G351">
            <v>5</v>
          </cell>
          <cell r="H351">
            <v>44245</v>
          </cell>
          <cell r="I351">
            <v>80.135000000000005</v>
          </cell>
          <cell r="J351">
            <v>2.5049999999999999</v>
          </cell>
          <cell r="K351">
            <v>14.04</v>
          </cell>
          <cell r="L351">
            <v>9.968</v>
          </cell>
          <cell r="M351">
            <v>5.75</v>
          </cell>
          <cell r="N351">
            <v>0</v>
          </cell>
          <cell r="O351">
            <v>0</v>
          </cell>
          <cell r="P351">
            <v>0</v>
          </cell>
          <cell r="Q351">
            <v>13</v>
          </cell>
          <cell r="R351">
            <v>70.400000000000006</v>
          </cell>
          <cell r="S351">
            <v>-3053</v>
          </cell>
          <cell r="T351">
            <v>484.12</v>
          </cell>
          <cell r="U351">
            <v>15507</v>
          </cell>
          <cell r="V351">
            <v>3.2031314550111545E-2</v>
          </cell>
          <cell r="W351">
            <v>1.4195062500538811E-2</v>
          </cell>
          <cell r="X351">
            <v>3.9782155426008239E-3</v>
          </cell>
          <cell r="Y351">
            <v>0.28025347140597795</v>
          </cell>
          <cell r="Z351">
            <v>4.4990833512197053E-3</v>
          </cell>
          <cell r="AA351">
            <v>19042465000</v>
          </cell>
          <cell r="AB351">
            <v>19042465000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H351">
            <v>112.39800000000001</v>
          </cell>
          <cell r="AI351">
            <v>0</v>
          </cell>
          <cell r="AJ351">
            <v>0</v>
          </cell>
          <cell r="AK351">
            <v>0</v>
          </cell>
          <cell r="AL351">
            <v>36559112859158</v>
          </cell>
          <cell r="AM351">
            <v>518958892000</v>
          </cell>
          <cell r="AN351">
            <v>145440031000</v>
          </cell>
          <cell r="AO351">
            <v>164482496000</v>
          </cell>
          <cell r="AP351">
            <v>142547698000</v>
          </cell>
          <cell r="AQ351">
            <v>0.8028449409295958</v>
          </cell>
          <cell r="AR351">
            <v>3420000</v>
          </cell>
          <cell r="AS351">
            <v>3.2970211125036152E-3</v>
          </cell>
          <cell r="AT351">
            <v>7611000</v>
          </cell>
          <cell r="AU351">
            <v>7.2931525950025838E-5</v>
          </cell>
          <cell r="AV351">
            <v>2041552000</v>
          </cell>
          <cell r="AW351">
            <v>8.755521112855642E-3</v>
          </cell>
          <cell r="AX351">
            <v>718122000</v>
          </cell>
          <cell r="AY351">
            <v>0.71358502640213517</v>
          </cell>
          <cell r="AZ351">
            <v>121628000</v>
          </cell>
          <cell r="BA351">
            <v>0.43656855707106962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177553212000</v>
          </cell>
          <cell r="BM351">
            <v>1037300000</v>
          </cell>
          <cell r="BN351">
            <v>104358162000</v>
          </cell>
          <cell r="BO351">
            <v>233173100000</v>
          </cell>
          <cell r="BP351">
            <v>1006358000</v>
          </cell>
          <cell r="BQ351">
            <v>278600000</v>
          </cell>
          <cell r="BR351">
            <v>1552160000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114750</v>
          </cell>
          <cell r="BY351">
            <v>1735</v>
          </cell>
          <cell r="BZ351">
            <v>7785150</v>
          </cell>
          <cell r="CA351">
            <v>4684500</v>
          </cell>
        </row>
        <row r="352">
          <cell r="A352" t="str">
            <v>2021_Q1_M2_W7_D6</v>
          </cell>
          <cell r="B352">
            <v>2021</v>
          </cell>
          <cell r="C352">
            <v>1</v>
          </cell>
          <cell r="D352">
            <v>2</v>
          </cell>
          <cell r="E352">
            <v>7</v>
          </cell>
          <cell r="F352">
            <v>8</v>
          </cell>
          <cell r="G352">
            <v>6</v>
          </cell>
          <cell r="H352">
            <v>44246</v>
          </cell>
          <cell r="I352">
            <v>81.718999999999994</v>
          </cell>
          <cell r="J352">
            <v>2.5030000000000001</v>
          </cell>
          <cell r="K352">
            <v>13.616</v>
          </cell>
          <cell r="L352">
            <v>9.8979999999999997</v>
          </cell>
          <cell r="M352">
            <v>5.7469999999999999</v>
          </cell>
          <cell r="N352">
            <v>0</v>
          </cell>
          <cell r="O352">
            <v>0</v>
          </cell>
          <cell r="P352">
            <v>0</v>
          </cell>
          <cell r="Q352">
            <v>6</v>
          </cell>
          <cell r="R352">
            <v>70.31</v>
          </cell>
          <cell r="S352">
            <v>-3689</v>
          </cell>
          <cell r="T352">
            <v>542.80000000000007</v>
          </cell>
          <cell r="U352">
            <v>17665</v>
          </cell>
          <cell r="V352">
            <v>3.2544215180545316E-2</v>
          </cell>
          <cell r="W352">
            <v>1.3359180851474785E-2</v>
          </cell>
          <cell r="X352">
            <v>5.9403008107388701E-3</v>
          </cell>
          <cell r="Y352">
            <v>0.44466055791759801</v>
          </cell>
          <cell r="Z352">
            <v>7.0338367292723785E-3</v>
          </cell>
          <cell r="AA352">
            <v>38057895000</v>
          </cell>
          <cell r="AB352">
            <v>26289715000</v>
          </cell>
          <cell r="AC352">
            <v>11768180000</v>
          </cell>
          <cell r="AD352">
            <v>0</v>
          </cell>
          <cell r="AE352">
            <v>0</v>
          </cell>
          <cell r="AF352">
            <v>0</v>
          </cell>
          <cell r="AH352">
            <v>113.48299999999999</v>
          </cell>
          <cell r="AI352">
            <v>0</v>
          </cell>
          <cell r="AJ352">
            <v>0</v>
          </cell>
          <cell r="AK352">
            <v>0</v>
          </cell>
          <cell r="AL352">
            <v>34802601684120</v>
          </cell>
          <cell r="AM352">
            <v>464934250000</v>
          </cell>
          <cell r="AN352">
            <v>206737923000</v>
          </cell>
          <cell r="AO352">
            <v>244795818000</v>
          </cell>
          <cell r="AP352">
            <v>204539567000</v>
          </cell>
          <cell r="AQ352">
            <v>0.88487517311104813</v>
          </cell>
          <cell r="AR352">
            <v>0</v>
          </cell>
          <cell r="AS352">
            <v>0</v>
          </cell>
          <cell r="AT352">
            <v>3070000</v>
          </cell>
          <cell r="AU352">
            <v>1.5220594505514118E-3</v>
          </cell>
          <cell r="AV352">
            <v>1431902000</v>
          </cell>
          <cell r="AW352">
            <v>7.2291261961034284E-3</v>
          </cell>
          <cell r="AX352">
            <v>758956000</v>
          </cell>
          <cell r="AY352">
            <v>0.6538902262298415</v>
          </cell>
          <cell r="AZ352">
            <v>4428000</v>
          </cell>
          <cell r="BA352">
            <v>3.5944476012663366E-2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231150758000</v>
          </cell>
          <cell r="BM352">
            <v>4438000000</v>
          </cell>
          <cell r="BN352">
            <v>2017004000</v>
          </cell>
          <cell r="BO352">
            <v>198074008000</v>
          </cell>
          <cell r="BP352">
            <v>1160678000</v>
          </cell>
          <cell r="BQ352">
            <v>123190000</v>
          </cell>
          <cell r="BR352">
            <v>27970612000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208380</v>
          </cell>
          <cell r="BY352">
            <v>780</v>
          </cell>
          <cell r="BZ352">
            <v>28220850</v>
          </cell>
          <cell r="CA352">
            <v>2106000</v>
          </cell>
          <cell r="CB352">
            <v>700000</v>
          </cell>
        </row>
        <row r="353">
          <cell r="A353" t="str">
            <v>2021_Q1_M2_W8_D2</v>
          </cell>
          <cell r="B353">
            <v>2021</v>
          </cell>
          <cell r="C353">
            <v>1</v>
          </cell>
          <cell r="D353">
            <v>2</v>
          </cell>
          <cell r="E353">
            <v>8</v>
          </cell>
          <cell r="F353">
            <v>8</v>
          </cell>
          <cell r="G353">
            <v>2</v>
          </cell>
          <cell r="H353">
            <v>44249</v>
          </cell>
          <cell r="I353">
            <v>79.652000000000001</v>
          </cell>
          <cell r="J353">
            <v>2.5019999999999998</v>
          </cell>
          <cell r="K353">
            <v>10.826000000000001</v>
          </cell>
          <cell r="L353">
            <v>9.8420000000000005</v>
          </cell>
          <cell r="M353">
            <v>5.7439999999999998</v>
          </cell>
          <cell r="N353">
            <v>0</v>
          </cell>
          <cell r="O353">
            <v>0</v>
          </cell>
          <cell r="P353">
            <v>0</v>
          </cell>
          <cell r="Q353">
            <v>4</v>
          </cell>
          <cell r="R353">
            <v>73.5</v>
          </cell>
          <cell r="S353">
            <v>-3674</v>
          </cell>
          <cell r="T353">
            <v>540.46</v>
          </cell>
          <cell r="U353">
            <v>18553</v>
          </cell>
          <cell r="V353">
            <v>3.4328164896569591E-2</v>
          </cell>
          <cell r="W353">
            <v>9.5856613882473567E-3</v>
          </cell>
          <cell r="X353">
            <v>3.1976869578628163E-3</v>
          </cell>
          <cell r="Y353">
            <v>0.33359064422861717</v>
          </cell>
          <cell r="Z353">
            <v>4.5939841174422085E-3</v>
          </cell>
          <cell r="AA353">
            <v>49687105000</v>
          </cell>
          <cell r="AB353">
            <v>37002980000</v>
          </cell>
          <cell r="AC353">
            <v>12684125000</v>
          </cell>
          <cell r="AD353">
            <v>0</v>
          </cell>
          <cell r="AE353">
            <v>0</v>
          </cell>
          <cell r="AF353">
            <v>0</v>
          </cell>
          <cell r="AH353">
            <v>108.56599999999999</v>
          </cell>
          <cell r="AI353">
            <v>0</v>
          </cell>
          <cell r="AJ353">
            <v>0</v>
          </cell>
          <cell r="AK353">
            <v>0</v>
          </cell>
          <cell r="AL353">
            <v>35584907309392</v>
          </cell>
          <cell r="AM353">
            <v>341104872000</v>
          </cell>
          <cell r="AN353">
            <v>113789394000</v>
          </cell>
          <cell r="AO353">
            <v>163476499000</v>
          </cell>
          <cell r="AP353">
            <v>107162656000</v>
          </cell>
          <cell r="AQ353">
            <v>0.83474282402638145</v>
          </cell>
          <cell r="AR353">
            <v>0</v>
          </cell>
          <cell r="AS353">
            <v>0</v>
          </cell>
          <cell r="AT353">
            <v>1558000</v>
          </cell>
          <cell r="AU353">
            <v>4.9348073309318538E-5</v>
          </cell>
          <cell r="AV353">
            <v>5613656000</v>
          </cell>
          <cell r="AW353">
            <v>3.3461885155468475E-2</v>
          </cell>
          <cell r="AX353">
            <v>1007094000</v>
          </cell>
          <cell r="AY353">
            <v>0.91865339988615968</v>
          </cell>
          <cell r="AZ353">
            <v>4430000</v>
          </cell>
          <cell r="BA353">
            <v>8.3843332959855133E-4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128378050000</v>
          </cell>
          <cell r="BM353">
            <v>1728880000</v>
          </cell>
          <cell r="BN353">
            <v>31571648000</v>
          </cell>
          <cell r="BO353">
            <v>167762694000</v>
          </cell>
          <cell r="BP353">
            <v>1096272000</v>
          </cell>
          <cell r="BQ353">
            <v>5283664000</v>
          </cell>
          <cell r="BR353">
            <v>5283664000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298650</v>
          </cell>
          <cell r="BY353">
            <v>269</v>
          </cell>
          <cell r="BZ353">
            <v>9368700</v>
          </cell>
          <cell r="CA353">
            <v>726300</v>
          </cell>
          <cell r="CB353">
            <v>800000</v>
          </cell>
        </row>
        <row r="354">
          <cell r="A354" t="str">
            <v>2021_Q1_M2_W8_D3</v>
          </cell>
          <cell r="B354">
            <v>2021</v>
          </cell>
          <cell r="C354">
            <v>1</v>
          </cell>
          <cell r="D354">
            <v>2</v>
          </cell>
          <cell r="E354">
            <v>8</v>
          </cell>
          <cell r="F354">
            <v>8</v>
          </cell>
          <cell r="G354">
            <v>3</v>
          </cell>
          <cell r="H354">
            <v>44250</v>
          </cell>
          <cell r="I354">
            <v>76.143000000000001</v>
          </cell>
          <cell r="J354">
            <v>2.5019999999999998</v>
          </cell>
          <cell r="K354">
            <v>8.7249999999999996</v>
          </cell>
          <cell r="L354">
            <v>9.9009999999999998</v>
          </cell>
          <cell r="M354">
            <v>5.7439999999999998</v>
          </cell>
          <cell r="N354">
            <v>0</v>
          </cell>
          <cell r="O354">
            <v>0</v>
          </cell>
          <cell r="P354">
            <v>0</v>
          </cell>
          <cell r="Q354">
            <v>2</v>
          </cell>
          <cell r="R354">
            <v>79.3</v>
          </cell>
          <cell r="S354">
            <v>-3217</v>
          </cell>
          <cell r="T354">
            <v>518.17999999999995</v>
          </cell>
          <cell r="U354">
            <v>15414</v>
          </cell>
          <cell r="V354">
            <v>2.9746420162877769E-2</v>
          </cell>
          <cell r="W354">
            <v>5.5896520137699206E-3</v>
          </cell>
          <cell r="X354">
            <v>3.0714867412940873E-3</v>
          </cell>
          <cell r="Y354">
            <v>0.54949516244080709</v>
          </cell>
          <cell r="Z354">
            <v>5.6949178681099666E-3</v>
          </cell>
          <cell r="AA354">
            <v>96478230000</v>
          </cell>
          <cell r="AB354">
            <v>66895160000</v>
          </cell>
          <cell r="AC354">
            <v>29583070000</v>
          </cell>
          <cell r="AD354">
            <v>0</v>
          </cell>
          <cell r="AE354">
            <v>0</v>
          </cell>
          <cell r="AF354">
            <v>0</v>
          </cell>
          <cell r="AH354">
            <v>103.01499999999999</v>
          </cell>
          <cell r="AI354">
            <v>0</v>
          </cell>
          <cell r="AJ354">
            <v>0</v>
          </cell>
          <cell r="AK354">
            <v>0</v>
          </cell>
          <cell r="AL354">
            <v>36775590947988</v>
          </cell>
          <cell r="AM354">
            <v>205562756000</v>
          </cell>
          <cell r="AN354">
            <v>112955740000</v>
          </cell>
          <cell r="AO354">
            <v>209433970000</v>
          </cell>
          <cell r="AP354">
            <v>106437277000</v>
          </cell>
          <cell r="AQ354">
            <v>0.76753591491503936</v>
          </cell>
          <cell r="AR354">
            <v>0</v>
          </cell>
          <cell r="AS354">
            <v>0</v>
          </cell>
          <cell r="AT354">
            <v>3091000</v>
          </cell>
          <cell r="AU354">
            <v>1.9716531013191131E-3</v>
          </cell>
          <cell r="AV354">
            <v>5533021000</v>
          </cell>
          <cell r="AW354">
            <v>8.9592325861062694E-2</v>
          </cell>
          <cell r="AX354">
            <v>982351000</v>
          </cell>
          <cell r="AY354">
            <v>0.73397305144493208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138674002000</v>
          </cell>
          <cell r="BM354">
            <v>2070940000</v>
          </cell>
          <cell r="BN354">
            <v>1567720000</v>
          </cell>
          <cell r="BO354">
            <v>61757756000</v>
          </cell>
          <cell r="BP354">
            <v>1338402000</v>
          </cell>
          <cell r="BQ354">
            <v>112212000</v>
          </cell>
          <cell r="BR354">
            <v>41724000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448230</v>
          </cell>
          <cell r="BY354">
            <v>609</v>
          </cell>
          <cell r="BZ354">
            <v>8203350</v>
          </cell>
          <cell r="CA354">
            <v>1644300</v>
          </cell>
          <cell r="CB354">
            <v>700000</v>
          </cell>
        </row>
        <row r="355">
          <cell r="A355" t="str">
            <v>2021_Q1_M2_W8_D4</v>
          </cell>
          <cell r="B355">
            <v>2021</v>
          </cell>
          <cell r="C355">
            <v>1</v>
          </cell>
          <cell r="D355">
            <v>2</v>
          </cell>
          <cell r="E355">
            <v>8</v>
          </cell>
          <cell r="F355">
            <v>8</v>
          </cell>
          <cell r="G355">
            <v>4</v>
          </cell>
          <cell r="H355">
            <v>44251</v>
          </cell>
          <cell r="I355">
            <v>44.058999999999997</v>
          </cell>
          <cell r="J355">
            <v>2.5030000000000001</v>
          </cell>
          <cell r="K355">
            <v>7.4050000000000002</v>
          </cell>
          <cell r="L355">
            <v>9.9480000000000004</v>
          </cell>
          <cell r="M355">
            <v>5.3460000000000001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82.02</v>
          </cell>
          <cell r="S355">
            <v>-2796</v>
          </cell>
          <cell r="T355">
            <v>478.76</v>
          </cell>
          <cell r="U355">
            <v>18194</v>
          </cell>
          <cell r="V355">
            <v>3.8002339376723204E-2</v>
          </cell>
          <cell r="W355">
            <v>5.2677540582517311E-3</v>
          </cell>
          <cell r="X355">
            <v>2.0656760602118275E-3</v>
          </cell>
          <cell r="Y355">
            <v>0.39213601040770435</v>
          </cell>
          <cell r="Z355">
            <v>3.6114453545176397E-3</v>
          </cell>
          <cell r="AA355">
            <v>57604185000</v>
          </cell>
          <cell r="AB355">
            <v>40471100000</v>
          </cell>
          <cell r="AC355">
            <v>17133085000</v>
          </cell>
          <cell r="AD355">
            <v>0</v>
          </cell>
          <cell r="AE355">
            <v>0</v>
          </cell>
          <cell r="AF355">
            <v>0</v>
          </cell>
          <cell r="AH355">
            <v>69.260999999999996</v>
          </cell>
          <cell r="AI355">
            <v>0</v>
          </cell>
          <cell r="AJ355">
            <v>0</v>
          </cell>
          <cell r="AK355">
            <v>0</v>
          </cell>
          <cell r="AL355">
            <v>37265706604600</v>
          </cell>
          <cell r="AM355">
            <v>196306577200</v>
          </cell>
          <cell r="AN355">
            <v>76978878000</v>
          </cell>
          <cell r="AO355">
            <v>134583063000</v>
          </cell>
          <cell r="AP355">
            <v>72930389000</v>
          </cell>
          <cell r="AQ355">
            <v>0.6183910414109165</v>
          </cell>
          <cell r="AR355">
            <v>0</v>
          </cell>
          <cell r="AS355">
            <v>0</v>
          </cell>
          <cell r="AT355">
            <v>6212000</v>
          </cell>
          <cell r="AU355">
            <v>9.3717132246097935E-4</v>
          </cell>
          <cell r="AV355">
            <v>2745918000</v>
          </cell>
          <cell r="AW355">
            <v>4.2512904119979517E-2</v>
          </cell>
          <cell r="AX355">
            <v>710487000</v>
          </cell>
          <cell r="AY355">
            <v>0.8871727827142365</v>
          </cell>
          <cell r="AZ355">
            <v>585872000</v>
          </cell>
          <cell r="BA355">
            <v>0.45650703610777787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117935714000</v>
          </cell>
          <cell r="BM355">
            <v>4867834000</v>
          </cell>
          <cell r="BN355">
            <v>6628457200</v>
          </cell>
          <cell r="BO355">
            <v>64590224000</v>
          </cell>
          <cell r="BP355">
            <v>800844000</v>
          </cell>
          <cell r="BQ355">
            <v>1283380000</v>
          </cell>
          <cell r="BR355">
            <v>200124000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496920</v>
          </cell>
          <cell r="BY355">
            <v>573</v>
          </cell>
          <cell r="BZ355">
            <v>7129800</v>
          </cell>
          <cell r="CA355">
            <v>1547100</v>
          </cell>
          <cell r="CB355">
            <v>700000</v>
          </cell>
        </row>
        <row r="356">
          <cell r="A356" t="str">
            <v>2021_Q1_M2_W8_D5</v>
          </cell>
          <cell r="B356">
            <v>2021</v>
          </cell>
          <cell r="C356">
            <v>1</v>
          </cell>
          <cell r="D356">
            <v>2</v>
          </cell>
          <cell r="E356">
            <v>8</v>
          </cell>
          <cell r="F356">
            <v>8</v>
          </cell>
          <cell r="G356">
            <v>5</v>
          </cell>
          <cell r="H356">
            <v>44252</v>
          </cell>
          <cell r="I356">
            <v>42.854999999999997</v>
          </cell>
          <cell r="J356">
            <v>2.5049999999999999</v>
          </cell>
          <cell r="K356">
            <v>7.1890000000000001</v>
          </cell>
          <cell r="L356">
            <v>9.9039999999999999</v>
          </cell>
          <cell r="M356">
            <v>5.3470000000000004</v>
          </cell>
          <cell r="N356">
            <v>0</v>
          </cell>
          <cell r="O356">
            <v>0</v>
          </cell>
          <cell r="P356">
            <v>0</v>
          </cell>
          <cell r="Q356">
            <v>16</v>
          </cell>
          <cell r="R356">
            <v>87.44</v>
          </cell>
          <cell r="S356">
            <v>-2592</v>
          </cell>
          <cell r="T356">
            <v>429.4</v>
          </cell>
          <cell r="U356">
            <v>14925</v>
          </cell>
          <cell r="V356">
            <v>3.475780158360503E-2</v>
          </cell>
          <cell r="W356">
            <v>2.1432424280685061E-3</v>
          </cell>
          <cell r="X356">
            <v>1.3489636140597428E-4</v>
          </cell>
          <cell r="Y356">
            <v>6.2940318668263356E-2</v>
          </cell>
          <cell r="Z356">
            <v>1.1782194523271283E-3</v>
          </cell>
          <cell r="AA356">
            <v>33657660000</v>
          </cell>
          <cell r="AB356">
            <v>17645555000</v>
          </cell>
          <cell r="AC356">
            <v>16012105000</v>
          </cell>
          <cell r="AD356">
            <v>0</v>
          </cell>
          <cell r="AE356">
            <v>0</v>
          </cell>
          <cell r="AF356">
            <v>0</v>
          </cell>
          <cell r="AH356">
            <v>67.8</v>
          </cell>
          <cell r="AI356">
            <v>0</v>
          </cell>
          <cell r="AJ356">
            <v>0</v>
          </cell>
          <cell r="AK356">
            <v>0</v>
          </cell>
          <cell r="AL356">
            <v>32260054716400</v>
          </cell>
          <cell r="AM356">
            <v>69141118000</v>
          </cell>
          <cell r="AN356">
            <v>4351764000</v>
          </cell>
          <cell r="AO356">
            <v>38009424000</v>
          </cell>
          <cell r="AP356">
            <v>2396300000</v>
          </cell>
          <cell r="AQ356">
            <v>0.27439125630499878</v>
          </cell>
          <cell r="AR356">
            <v>0</v>
          </cell>
          <cell r="AS356">
            <v>0</v>
          </cell>
          <cell r="AT356">
            <v>3029000</v>
          </cell>
          <cell r="AU356">
            <v>1.6511107576434327E-4</v>
          </cell>
          <cell r="AV356">
            <v>620647000</v>
          </cell>
          <cell r="AW356">
            <v>1.709314779170831E-2</v>
          </cell>
          <cell r="AX356">
            <v>1330337000</v>
          </cell>
          <cell r="AY356">
            <v>0.94801963970127134</v>
          </cell>
          <cell r="AZ356">
            <v>1451000</v>
          </cell>
          <cell r="BA356">
            <v>1.5602150537634408E-2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8733150000</v>
          </cell>
          <cell r="BM356">
            <v>93000000</v>
          </cell>
          <cell r="BN356">
            <v>18345226000</v>
          </cell>
          <cell r="BO356">
            <v>36309696000</v>
          </cell>
          <cell r="BP356">
            <v>1403280000</v>
          </cell>
          <cell r="BQ356">
            <v>93000000</v>
          </cell>
          <cell r="BR356">
            <v>4163766000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150270</v>
          </cell>
          <cell r="BY356">
            <v>294</v>
          </cell>
          <cell r="BZ356">
            <v>6609600</v>
          </cell>
          <cell r="CA356">
            <v>793800</v>
          </cell>
        </row>
        <row r="357">
          <cell r="A357" t="str">
            <v>2021_Q1_M2_W8_D6</v>
          </cell>
          <cell r="B357">
            <v>2021</v>
          </cell>
          <cell r="C357">
            <v>1</v>
          </cell>
          <cell r="D357">
            <v>2</v>
          </cell>
          <cell r="E357">
            <v>8</v>
          </cell>
          <cell r="F357">
            <v>9</v>
          </cell>
          <cell r="G357">
            <v>6</v>
          </cell>
          <cell r="H357">
            <v>44253</v>
          </cell>
          <cell r="I357">
            <v>39.875999999999998</v>
          </cell>
          <cell r="J357">
            <v>2.5019999999999998</v>
          </cell>
          <cell r="K357">
            <v>7.0679999999999996</v>
          </cell>
          <cell r="L357">
            <v>9.9060000000000006</v>
          </cell>
          <cell r="M357">
            <v>5.3460000000000001</v>
          </cell>
          <cell r="N357">
            <v>0</v>
          </cell>
          <cell r="O357">
            <v>0</v>
          </cell>
          <cell r="P357">
            <v>0</v>
          </cell>
          <cell r="Q357">
            <v>6</v>
          </cell>
          <cell r="R357">
            <v>111.2</v>
          </cell>
          <cell r="S357">
            <v>-2032</v>
          </cell>
          <cell r="T357">
            <v>349.47</v>
          </cell>
          <cell r="U357">
            <v>18119</v>
          </cell>
          <cell r="V357">
            <v>5.1847082725269694E-2</v>
          </cell>
          <cell r="W357">
            <v>2.3744960854283335E-3</v>
          </cell>
          <cell r="X357">
            <v>1.528169770037841E-3</v>
          </cell>
          <cell r="Y357">
            <v>0.64357645372246453</v>
          </cell>
          <cell r="Z357">
            <v>4.7667564617078087E-3</v>
          </cell>
          <cell r="AA357">
            <v>117226569000</v>
          </cell>
          <cell r="AB357">
            <v>100621649000</v>
          </cell>
          <cell r="AC357">
            <v>16604920000</v>
          </cell>
          <cell r="AD357">
            <v>0</v>
          </cell>
          <cell r="AE357">
            <v>0</v>
          </cell>
          <cell r="AF357">
            <v>0</v>
          </cell>
          <cell r="AH357">
            <v>64.697999999999993</v>
          </cell>
          <cell r="AI357">
            <v>0</v>
          </cell>
          <cell r="AJ357">
            <v>0</v>
          </cell>
          <cell r="AK357">
            <v>0</v>
          </cell>
          <cell r="AL357">
            <v>36196829098792</v>
          </cell>
          <cell r="AM357">
            <v>85949229000</v>
          </cell>
          <cell r="AN357">
            <v>55314900000</v>
          </cell>
          <cell r="AO357">
            <v>172541469000</v>
          </cell>
          <cell r="AP357">
            <v>53365390000</v>
          </cell>
          <cell r="AQ357">
            <v>0.77307882370843106</v>
          </cell>
          <cell r="AR357">
            <v>0</v>
          </cell>
          <cell r="AS357">
            <v>0</v>
          </cell>
          <cell r="AT357">
            <v>4590000</v>
          </cell>
          <cell r="AU357">
            <v>1.6646478127470679E-2</v>
          </cell>
          <cell r="AV357">
            <v>1023135000</v>
          </cell>
          <cell r="AW357">
            <v>8.5987305309204592E-2</v>
          </cell>
          <cell r="AX357">
            <v>914540000</v>
          </cell>
          <cell r="AY357">
            <v>0.98375715330665636</v>
          </cell>
          <cell r="AZ357">
            <v>7245000</v>
          </cell>
          <cell r="BA357">
            <v>0.16662833486660533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69029688000</v>
          </cell>
          <cell r="BM357">
            <v>3519260000</v>
          </cell>
          <cell r="BN357">
            <v>275734000</v>
          </cell>
          <cell r="BO357">
            <v>11898675000</v>
          </cell>
          <cell r="BP357">
            <v>929640000</v>
          </cell>
          <cell r="BQ357">
            <v>43480000</v>
          </cell>
          <cell r="BR357">
            <v>252752000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566880</v>
          </cell>
          <cell r="BY357">
            <v>890</v>
          </cell>
          <cell r="BZ357">
            <v>15544800</v>
          </cell>
          <cell r="CA357">
            <v>2403000</v>
          </cell>
        </row>
        <row r="358">
          <cell r="A358" t="str">
            <v>2021_Q1_M3_W9_D2</v>
          </cell>
          <cell r="B358">
            <v>2021</v>
          </cell>
          <cell r="C358">
            <v>1</v>
          </cell>
          <cell r="D358">
            <v>3</v>
          </cell>
          <cell r="E358">
            <v>9</v>
          </cell>
          <cell r="F358">
            <v>9</v>
          </cell>
          <cell r="G358">
            <v>2</v>
          </cell>
          <cell r="H358">
            <v>44256</v>
          </cell>
          <cell r="I358">
            <v>22.905999999999999</v>
          </cell>
          <cell r="J358">
            <v>2.5030000000000001</v>
          </cell>
          <cell r="K358">
            <v>7.0659999999999998</v>
          </cell>
          <cell r="L358">
            <v>9.9480000000000004</v>
          </cell>
          <cell r="M358">
            <v>5.1429999999999998</v>
          </cell>
          <cell r="N358">
            <v>0</v>
          </cell>
          <cell r="O358">
            <v>0</v>
          </cell>
          <cell r="P358">
            <v>0</v>
          </cell>
          <cell r="Q358">
            <v>8</v>
          </cell>
          <cell r="R358">
            <v>114.65</v>
          </cell>
          <cell r="S358">
            <v>-2089</v>
          </cell>
          <cell r="T358">
            <v>354.07</v>
          </cell>
          <cell r="U358">
            <v>18914</v>
          </cell>
          <cell r="V358">
            <v>5.341881548846273E-2</v>
          </cell>
          <cell r="W358">
            <v>1.3001438606987275E-3</v>
          </cell>
          <cell r="X358">
            <v>9.2431218724784117E-5</v>
          </cell>
          <cell r="Y358">
            <v>7.109307017387248E-2</v>
          </cell>
          <cell r="Z358">
            <v>1.5665736242834842E-4</v>
          </cell>
          <cell r="AA358">
            <v>2545530000</v>
          </cell>
          <cell r="AB358">
            <v>2545530000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H358">
            <v>47.566000000000003</v>
          </cell>
          <cell r="AI358">
            <v>0</v>
          </cell>
          <cell r="AJ358">
            <v>0</v>
          </cell>
          <cell r="AK358">
            <v>0</v>
          </cell>
          <cell r="AL358">
            <v>39633860188600</v>
          </cell>
          <cell r="AM358">
            <v>51529720000</v>
          </cell>
          <cell r="AN358">
            <v>3663406000</v>
          </cell>
          <cell r="AO358">
            <v>6208936000</v>
          </cell>
          <cell r="AP358">
            <v>2328285000</v>
          </cell>
          <cell r="AQ358">
            <v>0.15171938009106739</v>
          </cell>
          <cell r="AR358">
            <v>0</v>
          </cell>
          <cell r="AS358">
            <v>0</v>
          </cell>
          <cell r="AT358">
            <v>4660000</v>
          </cell>
          <cell r="AU358">
            <v>2.421121322077717E-3</v>
          </cell>
          <cell r="AV358">
            <v>49659000</v>
          </cell>
          <cell r="AW358">
            <v>1.7402528807267071E-3</v>
          </cell>
          <cell r="AX358">
            <v>980209000</v>
          </cell>
          <cell r="AY358">
            <v>0.89366472108106731</v>
          </cell>
          <cell r="AZ358">
            <v>300593000</v>
          </cell>
          <cell r="BA358">
            <v>0.3624353424888771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15345996000</v>
          </cell>
          <cell r="BM358">
            <v>3674444000</v>
          </cell>
          <cell r="BN358">
            <v>1924728000</v>
          </cell>
          <cell r="BO358">
            <v>28535508000</v>
          </cell>
          <cell r="BP358">
            <v>1096842000</v>
          </cell>
          <cell r="BQ358">
            <v>829370000</v>
          </cell>
          <cell r="BR358">
            <v>122832000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40650</v>
          </cell>
          <cell r="BY358">
            <v>91</v>
          </cell>
          <cell r="BZ358">
            <v>5326950</v>
          </cell>
          <cell r="CA358">
            <v>245700</v>
          </cell>
          <cell r="CB358">
            <v>1100000</v>
          </cell>
        </row>
        <row r="359">
          <cell r="A359" t="str">
            <v>2021_Q1_M3_W9_D3</v>
          </cell>
          <cell r="B359">
            <v>2021</v>
          </cell>
          <cell r="C359">
            <v>1</v>
          </cell>
          <cell r="D359">
            <v>3</v>
          </cell>
          <cell r="E359">
            <v>9</v>
          </cell>
          <cell r="F359">
            <v>9</v>
          </cell>
          <cell r="G359">
            <v>3</v>
          </cell>
          <cell r="H359">
            <v>44257</v>
          </cell>
          <cell r="I359">
            <v>23.916</v>
          </cell>
          <cell r="J359">
            <v>2.504</v>
          </cell>
          <cell r="K359">
            <v>6.867</v>
          </cell>
          <cell r="L359">
            <v>10.058999999999999</v>
          </cell>
          <cell r="M359">
            <v>4.6509999999999998</v>
          </cell>
          <cell r="N359">
            <v>0</v>
          </cell>
          <cell r="O359">
            <v>0</v>
          </cell>
          <cell r="P359">
            <v>0</v>
          </cell>
          <cell r="Q359">
            <v>8</v>
          </cell>
          <cell r="R359">
            <v>115.2</v>
          </cell>
          <cell r="S359">
            <v>-2103</v>
          </cell>
          <cell r="T359">
            <v>333.68</v>
          </cell>
          <cell r="U359">
            <v>18315</v>
          </cell>
          <cell r="V359">
            <v>5.4887916566770556E-2</v>
          </cell>
          <cell r="W359">
            <v>4.6965501402937261E-3</v>
          </cell>
          <cell r="X359">
            <v>2.0787094150184352E-3</v>
          </cell>
          <cell r="Y359">
            <v>0.44260347551371632</v>
          </cell>
          <cell r="Z359">
            <v>4.421827583778873E-3</v>
          </cell>
          <cell r="AA359">
            <v>87509890000</v>
          </cell>
          <cell r="AB359">
            <v>79051875000</v>
          </cell>
          <cell r="AC359">
            <v>8458015000</v>
          </cell>
          <cell r="AD359">
            <v>0</v>
          </cell>
          <cell r="AE359">
            <v>0</v>
          </cell>
          <cell r="AF359">
            <v>0</v>
          </cell>
          <cell r="AH359">
            <v>47.997</v>
          </cell>
          <cell r="AI359">
            <v>0</v>
          </cell>
          <cell r="AJ359">
            <v>0</v>
          </cell>
          <cell r="AK359">
            <v>0</v>
          </cell>
          <cell r="AL359">
            <v>37347621288044</v>
          </cell>
          <cell r="AM359">
            <v>175404976000</v>
          </cell>
          <cell r="AN359">
            <v>77634852000</v>
          </cell>
          <cell r="AO359">
            <v>165144742000</v>
          </cell>
          <cell r="AP359">
            <v>74594029000</v>
          </cell>
          <cell r="AQ359">
            <v>0.76062728794047996</v>
          </cell>
          <cell r="AR359">
            <v>0</v>
          </cell>
          <cell r="AS359">
            <v>0</v>
          </cell>
          <cell r="AT359">
            <v>4792000</v>
          </cell>
          <cell r="AU359">
            <v>5.5899327085020406E-4</v>
          </cell>
          <cell r="AV359">
            <v>1218940000</v>
          </cell>
          <cell r="AW359">
            <v>1.9615828187398283E-2</v>
          </cell>
          <cell r="AX359">
            <v>1084597000</v>
          </cell>
          <cell r="AY359">
            <v>0.80656812715939397</v>
          </cell>
          <cell r="AZ359">
            <v>732494000</v>
          </cell>
          <cell r="BA359">
            <v>0.49392451018470568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98069094000</v>
          </cell>
          <cell r="BM359">
            <v>1346970000</v>
          </cell>
          <cell r="BN359">
            <v>8572554000</v>
          </cell>
          <cell r="BO359">
            <v>62140634000</v>
          </cell>
          <cell r="BP359">
            <v>1344706000</v>
          </cell>
          <cell r="BQ359">
            <v>1483008000</v>
          </cell>
          <cell r="BR359">
            <v>2448010000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189630</v>
          </cell>
          <cell r="BY359">
            <v>312</v>
          </cell>
          <cell r="BZ359">
            <v>5362650</v>
          </cell>
          <cell r="CA359">
            <v>842400</v>
          </cell>
          <cell r="CB359">
            <v>700000</v>
          </cell>
        </row>
        <row r="360">
          <cell r="A360" t="str">
            <v>2021_Q1_M3_W9_D4</v>
          </cell>
          <cell r="B360">
            <v>2021</v>
          </cell>
          <cell r="C360">
            <v>1</v>
          </cell>
          <cell r="D360">
            <v>3</v>
          </cell>
          <cell r="E360">
            <v>9</v>
          </cell>
          <cell r="F360">
            <v>9</v>
          </cell>
          <cell r="G360">
            <v>4</v>
          </cell>
          <cell r="H360">
            <v>44258</v>
          </cell>
          <cell r="I360">
            <v>47.106999999999999</v>
          </cell>
          <cell r="J360">
            <v>2.504</v>
          </cell>
          <cell r="K360">
            <v>6.4180000000000001</v>
          </cell>
          <cell r="L360">
            <v>10.086</v>
          </cell>
          <cell r="M360">
            <v>4.649</v>
          </cell>
          <cell r="N360">
            <v>0</v>
          </cell>
          <cell r="O360">
            <v>0</v>
          </cell>
          <cell r="P360">
            <v>0</v>
          </cell>
          <cell r="Q360">
            <v>3</v>
          </cell>
          <cell r="R360">
            <v>119.27</v>
          </cell>
          <cell r="S360">
            <v>-2467</v>
          </cell>
          <cell r="T360">
            <v>381.2</v>
          </cell>
          <cell r="U360">
            <v>17786</v>
          </cell>
          <cell r="V360">
            <v>4.665792235047219E-2</v>
          </cell>
          <cell r="W360">
            <v>7.193490907027535E-3</v>
          </cell>
          <cell r="X360">
            <v>4.8360081896504752E-3</v>
          </cell>
          <cell r="Y360">
            <v>0.67227556858743442</v>
          </cell>
          <cell r="Z360">
            <v>5.7826184635092637E-3</v>
          </cell>
          <cell r="AA360">
            <v>34693345000</v>
          </cell>
          <cell r="AB360">
            <v>26889280000</v>
          </cell>
          <cell r="AC360">
            <v>7804065000</v>
          </cell>
          <cell r="AD360">
            <v>0</v>
          </cell>
          <cell r="AE360">
            <v>0</v>
          </cell>
          <cell r="AF360">
            <v>0</v>
          </cell>
          <cell r="AH360">
            <v>70.763999999999996</v>
          </cell>
          <cell r="AI360">
            <v>0</v>
          </cell>
          <cell r="AJ360">
            <v>0</v>
          </cell>
          <cell r="AK360">
            <v>0</v>
          </cell>
          <cell r="AL360">
            <v>36650082888468</v>
          </cell>
          <cell r="AM360">
            <v>263642038000</v>
          </cell>
          <cell r="AN360">
            <v>177240101000</v>
          </cell>
          <cell r="AO360">
            <v>211933446000</v>
          </cell>
          <cell r="AP360">
            <v>174627051000</v>
          </cell>
          <cell r="AQ360">
            <v>0.87337169418504979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1586990000</v>
          </cell>
          <cell r="AW360">
            <v>3.5464991653718622E-2</v>
          </cell>
          <cell r="AX360">
            <v>1023074000</v>
          </cell>
          <cell r="AY360">
            <v>0.9637203887007012</v>
          </cell>
          <cell r="AZ360">
            <v>2986000</v>
          </cell>
          <cell r="BA360">
            <v>7.1479867860391635E-2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199945856000</v>
          </cell>
          <cell r="BM360">
            <v>3293760000</v>
          </cell>
          <cell r="BN360">
            <v>8054592000</v>
          </cell>
          <cell r="BO360">
            <v>44748072000</v>
          </cell>
          <cell r="BP360">
            <v>1061588000</v>
          </cell>
          <cell r="BQ360">
            <v>41774000</v>
          </cell>
          <cell r="BR360">
            <v>6496396000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232920</v>
          </cell>
          <cell r="BY360">
            <v>550</v>
          </cell>
          <cell r="BZ360">
            <v>6290850</v>
          </cell>
          <cell r="CA360">
            <v>1485000</v>
          </cell>
          <cell r="CB360">
            <v>600000</v>
          </cell>
        </row>
        <row r="361">
          <cell r="A361" t="str">
            <v>2021_Q1_M3_W9_D5</v>
          </cell>
          <cell r="B361">
            <v>2021</v>
          </cell>
          <cell r="C361">
            <v>1</v>
          </cell>
          <cell r="D361">
            <v>3</v>
          </cell>
          <cell r="E361">
            <v>9</v>
          </cell>
          <cell r="F361">
            <v>9</v>
          </cell>
          <cell r="G361">
            <v>5</v>
          </cell>
          <cell r="H361">
            <v>44259</v>
          </cell>
          <cell r="I361">
            <v>43.976999999999997</v>
          </cell>
          <cell r="J361">
            <v>2.5070000000000001</v>
          </cell>
          <cell r="K361">
            <v>6.1580000000000004</v>
          </cell>
          <cell r="L361">
            <v>10.063000000000001</v>
          </cell>
          <cell r="M361">
            <v>4.6470000000000002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119.7</v>
          </cell>
          <cell r="S361">
            <v>-2790</v>
          </cell>
          <cell r="T361">
            <v>433.47</v>
          </cell>
          <cell r="U361">
            <v>20376</v>
          </cell>
          <cell r="V361">
            <v>4.7006713267354144E-2</v>
          </cell>
          <cell r="W361">
            <v>6.8593745357821987E-3</v>
          </cell>
          <cell r="X361">
            <v>3.4674630853012561E-3</v>
          </cell>
          <cell r="Y361">
            <v>0.50550718104297965</v>
          </cell>
          <cell r="Z361">
            <v>4.2339721803282306E-3</v>
          </cell>
          <cell r="AA361">
            <v>32776985000</v>
          </cell>
          <cell r="AB361">
            <v>24237125000</v>
          </cell>
          <cell r="AC361">
            <v>8539860000</v>
          </cell>
          <cell r="AD361">
            <v>0</v>
          </cell>
          <cell r="AE361">
            <v>0</v>
          </cell>
          <cell r="AF361">
            <v>0</v>
          </cell>
          <cell r="AH361">
            <v>67.352000000000004</v>
          </cell>
          <cell r="AI361">
            <v>0</v>
          </cell>
          <cell r="AJ361">
            <v>0</v>
          </cell>
          <cell r="AK361">
            <v>0</v>
          </cell>
          <cell r="AL361">
            <v>42761377800542</v>
          </cell>
          <cell r="AM361">
            <v>293316306000</v>
          </cell>
          <cell r="AN361">
            <v>148273499000</v>
          </cell>
          <cell r="AO361">
            <v>181050484000</v>
          </cell>
          <cell r="AP361">
            <v>144757619000</v>
          </cell>
          <cell r="AQ361">
            <v>0.96153834504094382</v>
          </cell>
          <cell r="AR361">
            <v>0</v>
          </cell>
          <cell r="AS361">
            <v>0</v>
          </cell>
          <cell r="AT361">
            <v>4656000</v>
          </cell>
          <cell r="AU361">
            <v>2.8572915429079767E-4</v>
          </cell>
          <cell r="AV361">
            <v>3154686000</v>
          </cell>
          <cell r="AW361">
            <v>2.5400527278863827E-2</v>
          </cell>
          <cell r="AX361">
            <v>344745000</v>
          </cell>
          <cell r="AY361">
            <v>0.90653185726682273</v>
          </cell>
          <cell r="AZ361">
            <v>11793000</v>
          </cell>
          <cell r="BA361">
            <v>0.33245940460081191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150547942000</v>
          </cell>
          <cell r="BM361">
            <v>1642570000</v>
          </cell>
          <cell r="BN361">
            <v>16295152000</v>
          </cell>
          <cell r="BO361">
            <v>124197658000</v>
          </cell>
          <cell r="BP361">
            <v>380290000</v>
          </cell>
          <cell r="BQ361">
            <v>35472000</v>
          </cell>
          <cell r="BR361">
            <v>217222000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169500</v>
          </cell>
          <cell r="BY361">
            <v>819</v>
          </cell>
          <cell r="BZ361">
            <v>7114500</v>
          </cell>
          <cell r="CA361">
            <v>2211300</v>
          </cell>
          <cell r="CB361">
            <v>600000</v>
          </cell>
        </row>
        <row r="362">
          <cell r="A362" t="str">
            <v>2021_Q1_M3_W9_D6</v>
          </cell>
          <cell r="B362">
            <v>2021</v>
          </cell>
          <cell r="C362">
            <v>1</v>
          </cell>
          <cell r="D362">
            <v>3</v>
          </cell>
          <cell r="E362">
            <v>9</v>
          </cell>
          <cell r="F362">
            <v>10</v>
          </cell>
          <cell r="G362">
            <v>6</v>
          </cell>
          <cell r="H362">
            <v>44260</v>
          </cell>
          <cell r="I362">
            <v>54.677</v>
          </cell>
          <cell r="J362">
            <v>2.504</v>
          </cell>
          <cell r="K362">
            <v>6.1589999999999998</v>
          </cell>
          <cell r="L362">
            <v>10.02</v>
          </cell>
          <cell r="M362">
            <v>4.6470000000000002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124.315</v>
          </cell>
          <cell r="S362">
            <v>-3346</v>
          </cell>
          <cell r="T362">
            <v>517.5</v>
          </cell>
          <cell r="U362">
            <v>20398</v>
          </cell>
          <cell r="V362">
            <v>3.9416425120772945E-2</v>
          </cell>
          <cell r="W362">
            <v>7.3525635168896408E-3</v>
          </cell>
          <cell r="X362">
            <v>5.1856881978977996E-3</v>
          </cell>
          <cell r="Y362">
            <v>0.70528981980036054</v>
          </cell>
          <cell r="Z362">
            <v>7.5407805019988734E-3</v>
          </cell>
          <cell r="AA362">
            <v>88924890000</v>
          </cell>
          <cell r="AB362">
            <v>80454890000</v>
          </cell>
          <cell r="AC362">
            <v>8470000000</v>
          </cell>
          <cell r="AD362">
            <v>0</v>
          </cell>
          <cell r="AE362">
            <v>0</v>
          </cell>
          <cell r="AF362">
            <v>0</v>
          </cell>
          <cell r="AH362">
            <v>78.007000000000005</v>
          </cell>
          <cell r="AI362">
            <v>0</v>
          </cell>
          <cell r="AJ362">
            <v>0</v>
          </cell>
          <cell r="AK362">
            <v>0</v>
          </cell>
          <cell r="AL362">
            <v>37758558271856</v>
          </cell>
          <cell r="AM362">
            <v>277622198000</v>
          </cell>
          <cell r="AN362">
            <v>195804110000</v>
          </cell>
          <cell r="AO362">
            <v>284729000000</v>
          </cell>
          <cell r="AP362">
            <v>194832784000</v>
          </cell>
          <cell r="AQ362">
            <v>0.8591809076193383</v>
          </cell>
          <cell r="AR362">
            <v>0</v>
          </cell>
          <cell r="AS362">
            <v>0</v>
          </cell>
          <cell r="AT362">
            <v>4605000</v>
          </cell>
          <cell r="AU362">
            <v>4.827395200447496E-4</v>
          </cell>
          <cell r="AV362">
            <v>39087000</v>
          </cell>
          <cell r="AW362">
            <v>1.0128709526169603E-3</v>
          </cell>
          <cell r="AX362">
            <v>924728000</v>
          </cell>
          <cell r="AY362">
            <v>0.93171211400659337</v>
          </cell>
          <cell r="AZ362">
            <v>2906000</v>
          </cell>
          <cell r="BA362">
            <v>5.2709859972429808E-2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226765728000</v>
          </cell>
          <cell r="BM362">
            <v>1375940000</v>
          </cell>
          <cell r="BN362">
            <v>9539306000</v>
          </cell>
          <cell r="BO362">
            <v>38590306000</v>
          </cell>
          <cell r="BP362">
            <v>992504000</v>
          </cell>
          <cell r="BQ362">
            <v>55132000</v>
          </cell>
          <cell r="BR362">
            <v>303282000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441210</v>
          </cell>
          <cell r="BY362">
            <v>854</v>
          </cell>
          <cell r="BZ362">
            <v>25596900</v>
          </cell>
          <cell r="CA362">
            <v>2305800</v>
          </cell>
          <cell r="CB362">
            <v>700000</v>
          </cell>
        </row>
        <row r="363">
          <cell r="A363" t="str">
            <v>2021_Q1_M3_W10_D2</v>
          </cell>
          <cell r="B363">
            <v>2021</v>
          </cell>
          <cell r="C363">
            <v>1</v>
          </cell>
          <cell r="D363">
            <v>3</v>
          </cell>
          <cell r="E363">
            <v>10</v>
          </cell>
          <cell r="F363">
            <v>10</v>
          </cell>
          <cell r="G363">
            <v>2</v>
          </cell>
          <cell r="H363">
            <v>44263</v>
          </cell>
          <cell r="I363">
            <v>37.212000000000003</v>
          </cell>
          <cell r="J363">
            <v>2.633</v>
          </cell>
          <cell r="K363">
            <v>6.1909999999999998</v>
          </cell>
          <cell r="L363">
            <v>10.01</v>
          </cell>
          <cell r="M363">
            <v>4.649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124.55</v>
          </cell>
          <cell r="S363">
            <v>-3216</v>
          </cell>
          <cell r="T363">
            <v>510.8</v>
          </cell>
          <cell r="U363">
            <v>20805</v>
          </cell>
          <cell r="V363">
            <v>4.0730227094753331E-2</v>
          </cell>
          <cell r="W363">
            <v>6.9296267906207819E-3</v>
          </cell>
          <cell r="X363">
            <v>3.5604068763018773E-3</v>
          </cell>
          <cell r="Y363">
            <v>0.51379489601386208</v>
          </cell>
          <cell r="Z363">
            <v>5.6170319813450987E-3</v>
          </cell>
          <cell r="AA363">
            <v>78417600000</v>
          </cell>
          <cell r="AB363">
            <v>55964045000</v>
          </cell>
          <cell r="AC363">
            <v>22453555000</v>
          </cell>
          <cell r="AD363">
            <v>0</v>
          </cell>
          <cell r="AE363">
            <v>0</v>
          </cell>
          <cell r="AF363">
            <v>0</v>
          </cell>
          <cell r="AH363">
            <v>60.695000000000007</v>
          </cell>
          <cell r="AI363">
            <v>0</v>
          </cell>
          <cell r="AJ363">
            <v>0</v>
          </cell>
          <cell r="AK363">
            <v>0</v>
          </cell>
          <cell r="AL363">
            <v>38129263232130</v>
          </cell>
          <cell r="AM363">
            <v>264221564000</v>
          </cell>
          <cell r="AN363">
            <v>135755691000</v>
          </cell>
          <cell r="AO363">
            <v>214173291000</v>
          </cell>
          <cell r="AP363">
            <v>130505428000</v>
          </cell>
          <cell r="AQ363">
            <v>0.61455021659568998</v>
          </cell>
          <cell r="AR363">
            <v>0</v>
          </cell>
          <cell r="AS363">
            <v>0</v>
          </cell>
          <cell r="AT363">
            <v>299764000</v>
          </cell>
          <cell r="AU363">
            <v>0.30623724283913362</v>
          </cell>
          <cell r="AV363">
            <v>4013242000</v>
          </cell>
          <cell r="AW363">
            <v>8.325571152019455E-2</v>
          </cell>
          <cell r="AX363">
            <v>934323000</v>
          </cell>
          <cell r="AY363">
            <v>0.96852149395142484</v>
          </cell>
          <cell r="AZ363">
            <v>2934000</v>
          </cell>
          <cell r="BA363">
            <v>8.3413885256155118E-2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212359258000</v>
          </cell>
          <cell r="BM363">
            <v>1426982000</v>
          </cell>
          <cell r="BN363">
            <v>978862000</v>
          </cell>
          <cell r="BO363">
            <v>48203804000</v>
          </cell>
          <cell r="BP363">
            <v>964690000</v>
          </cell>
          <cell r="BQ363">
            <v>35174000</v>
          </cell>
          <cell r="BR363">
            <v>252794000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395040</v>
          </cell>
          <cell r="BY363">
            <v>914</v>
          </cell>
          <cell r="BZ363">
            <v>8200800</v>
          </cell>
          <cell r="CA363">
            <v>2467800</v>
          </cell>
          <cell r="CB363">
            <v>600000</v>
          </cell>
        </row>
        <row r="364">
          <cell r="A364" t="str">
            <v>2021_Q1_M3_W10_D3</v>
          </cell>
          <cell r="B364">
            <v>2021</v>
          </cell>
          <cell r="C364">
            <v>1</v>
          </cell>
          <cell r="D364">
            <v>3</v>
          </cell>
          <cell r="E364">
            <v>10</v>
          </cell>
          <cell r="F364">
            <v>10</v>
          </cell>
          <cell r="G364">
            <v>3</v>
          </cell>
          <cell r="H364">
            <v>44264</v>
          </cell>
          <cell r="I364">
            <v>51.241</v>
          </cell>
          <cell r="J364">
            <v>2.633</v>
          </cell>
          <cell r="K364">
            <v>6.3140000000000001</v>
          </cell>
          <cell r="L364">
            <v>10.01</v>
          </cell>
          <cell r="M364">
            <v>5.016</v>
          </cell>
          <cell r="N364">
            <v>0</v>
          </cell>
          <cell r="O364">
            <v>0</v>
          </cell>
          <cell r="P364">
            <v>0</v>
          </cell>
          <cell r="Q364">
            <v>8</v>
          </cell>
          <cell r="R364">
            <v>125.21</v>
          </cell>
          <cell r="S364">
            <v>-3455</v>
          </cell>
          <cell r="T364">
            <v>557.4</v>
          </cell>
          <cell r="U364">
            <v>22267</v>
          </cell>
          <cell r="V364">
            <v>3.9947972730534624E-2</v>
          </cell>
          <cell r="W364">
            <v>9.9143312768559914E-3</v>
          </cell>
          <cell r="X364">
            <v>4.6372900811689106E-3</v>
          </cell>
          <cell r="Y364">
            <v>0.46773604307475558</v>
          </cell>
          <cell r="Z364">
            <v>6.6576170281983831E-3</v>
          </cell>
          <cell r="AA364">
            <v>75779740000</v>
          </cell>
          <cell r="AB364">
            <v>53162885000</v>
          </cell>
          <cell r="AC364">
            <v>22616855000</v>
          </cell>
          <cell r="AD364">
            <v>0</v>
          </cell>
          <cell r="AE364">
            <v>0</v>
          </cell>
          <cell r="AF364">
            <v>0</v>
          </cell>
          <cell r="AH364">
            <v>75.214000000000013</v>
          </cell>
          <cell r="AI364">
            <v>0</v>
          </cell>
          <cell r="AJ364">
            <v>0</v>
          </cell>
          <cell r="AK364">
            <v>0</v>
          </cell>
          <cell r="AL364">
            <v>37508651810748</v>
          </cell>
          <cell r="AM364">
            <v>371873199800</v>
          </cell>
          <cell r="AN364">
            <v>173938499000</v>
          </cell>
          <cell r="AO364">
            <v>249718239000</v>
          </cell>
          <cell r="AP364">
            <v>171491887000</v>
          </cell>
          <cell r="AQ364">
            <v>0.97052275428350154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461527000</v>
          </cell>
          <cell r="AW364">
            <v>2.5647792580177913E-3</v>
          </cell>
          <cell r="AX364">
            <v>896100000</v>
          </cell>
          <cell r="AY364">
            <v>1</v>
          </cell>
          <cell r="AZ364">
            <v>1088985000</v>
          </cell>
          <cell r="BA364">
            <v>0.94615364565232507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176700532000</v>
          </cell>
          <cell r="BM364">
            <v>3648390000</v>
          </cell>
          <cell r="BN364">
            <v>9321984000</v>
          </cell>
          <cell r="BO364">
            <v>179948039800</v>
          </cell>
          <cell r="BP364">
            <v>896100000</v>
          </cell>
          <cell r="BQ364">
            <v>1150960000</v>
          </cell>
          <cell r="BR364">
            <v>207194000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309240</v>
          </cell>
          <cell r="BY364">
            <v>761</v>
          </cell>
          <cell r="BZ364">
            <v>8810250</v>
          </cell>
          <cell r="CA364">
            <v>2054700</v>
          </cell>
          <cell r="CB364">
            <v>600000</v>
          </cell>
        </row>
        <row r="365">
          <cell r="A365" t="str">
            <v>2021_Q1_M3_W10_D4</v>
          </cell>
          <cell r="B365">
            <v>2021</v>
          </cell>
          <cell r="C365">
            <v>1</v>
          </cell>
          <cell r="D365">
            <v>3</v>
          </cell>
          <cell r="E365">
            <v>10</v>
          </cell>
          <cell r="F365">
            <v>10</v>
          </cell>
          <cell r="G365">
            <v>4</v>
          </cell>
          <cell r="H365">
            <v>44265</v>
          </cell>
          <cell r="I365">
            <v>11.09</v>
          </cell>
          <cell r="J365">
            <v>2.63</v>
          </cell>
          <cell r="K365">
            <v>6.2949999999999999</v>
          </cell>
          <cell r="L365">
            <v>10.009</v>
          </cell>
          <cell r="M365">
            <v>5.0060000000000002</v>
          </cell>
          <cell r="N365">
            <v>0</v>
          </cell>
          <cell r="O365">
            <v>0</v>
          </cell>
          <cell r="P365">
            <v>0</v>
          </cell>
          <cell r="Q365">
            <v>12</v>
          </cell>
          <cell r="R365">
            <v>111.49</v>
          </cell>
          <cell r="S365">
            <v>-2572</v>
          </cell>
          <cell r="T365">
            <v>451.01</v>
          </cell>
          <cell r="U365">
            <v>18440</v>
          </cell>
          <cell r="V365">
            <v>4.0886011396643093E-2</v>
          </cell>
          <cell r="W365">
            <v>1.3521622549148749E-3</v>
          </cell>
          <cell r="X365">
            <v>6.2915522168416351E-5</v>
          </cell>
          <cell r="Y365">
            <v>4.6529565471694956E-2</v>
          </cell>
          <cell r="Z365">
            <v>2.7009474488186094E-3</v>
          </cell>
          <cell r="AA365">
            <v>112809175000</v>
          </cell>
          <cell r="AB365">
            <v>83495775000</v>
          </cell>
          <cell r="AC365">
            <v>29313400000</v>
          </cell>
          <cell r="AD365">
            <v>0</v>
          </cell>
          <cell r="AE365">
            <v>0</v>
          </cell>
          <cell r="AF365">
            <v>0</v>
          </cell>
          <cell r="AH365">
            <v>35.03</v>
          </cell>
          <cell r="AI365">
            <v>0</v>
          </cell>
          <cell r="AJ365">
            <v>0</v>
          </cell>
          <cell r="AK365">
            <v>0</v>
          </cell>
          <cell r="AL365">
            <v>42762626888768</v>
          </cell>
          <cell r="AM365">
            <v>57822010000</v>
          </cell>
          <cell r="AN365">
            <v>2690433000</v>
          </cell>
          <cell r="AO365">
            <v>115499608000</v>
          </cell>
          <cell r="AP365">
            <v>295696000</v>
          </cell>
          <cell r="AQ365">
            <v>0.11495464730955057</v>
          </cell>
          <cell r="AR365">
            <v>0</v>
          </cell>
          <cell r="AS365">
            <v>0</v>
          </cell>
          <cell r="AT365">
            <v>7516000</v>
          </cell>
          <cell r="AU365">
            <v>0.18930082611323795</v>
          </cell>
          <cell r="AV365">
            <v>1467396000</v>
          </cell>
          <cell r="AW365">
            <v>2.8098875528727148E-2</v>
          </cell>
          <cell r="AX365">
            <v>905345000</v>
          </cell>
          <cell r="AY365">
            <v>0.99834040910845234</v>
          </cell>
          <cell r="AZ365">
            <v>14480000</v>
          </cell>
          <cell r="BA365">
            <v>4.2202209204045348E-2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2572284000</v>
          </cell>
          <cell r="BM365">
            <v>1475380000</v>
          </cell>
          <cell r="BN365">
            <v>39704000</v>
          </cell>
          <cell r="BO365">
            <v>52222588000</v>
          </cell>
          <cell r="BP365">
            <v>906850000</v>
          </cell>
          <cell r="BQ365">
            <v>343110000</v>
          </cell>
          <cell r="BR365">
            <v>262094000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590910</v>
          </cell>
          <cell r="BY365">
            <v>939</v>
          </cell>
          <cell r="BZ365">
            <v>6558600</v>
          </cell>
          <cell r="CA365">
            <v>2535300</v>
          </cell>
          <cell r="CB365">
            <v>700000</v>
          </cell>
        </row>
        <row r="366">
          <cell r="A366" t="str">
            <v>2021_Q1_M3_W10_D5</v>
          </cell>
          <cell r="B366">
            <v>2021</v>
          </cell>
          <cell r="C366">
            <v>1</v>
          </cell>
          <cell r="D366">
            <v>3</v>
          </cell>
          <cell r="E366">
            <v>10</v>
          </cell>
          <cell r="F366">
            <v>10</v>
          </cell>
          <cell r="G366">
            <v>5</v>
          </cell>
          <cell r="H366">
            <v>44266</v>
          </cell>
          <cell r="I366">
            <v>15.084</v>
          </cell>
          <cell r="J366">
            <v>2.395</v>
          </cell>
          <cell r="K366">
            <v>10.295</v>
          </cell>
          <cell r="L366">
            <v>10.007</v>
          </cell>
          <cell r="M366">
            <v>6.9960000000000004</v>
          </cell>
          <cell r="N366">
            <v>0</v>
          </cell>
          <cell r="O366">
            <v>0</v>
          </cell>
          <cell r="P366">
            <v>0</v>
          </cell>
          <cell r="Q366">
            <v>22</v>
          </cell>
          <cell r="R366">
            <v>116.006</v>
          </cell>
          <cell r="S366">
            <v>-2286</v>
          </cell>
          <cell r="T366">
            <v>407.45</v>
          </cell>
          <cell r="U366">
            <v>20108</v>
          </cell>
          <cell r="V366">
            <v>4.9350840593937906E-2</v>
          </cell>
          <cell r="W366">
            <v>8.4636026975445349E-3</v>
          </cell>
          <cell r="X366">
            <v>1.137957292044285E-3</v>
          </cell>
          <cell r="Y366">
            <v>0.13445306126839221</v>
          </cell>
          <cell r="Z366">
            <v>2.2850862022313042E-3</v>
          </cell>
          <cell r="AA366">
            <v>43095170000</v>
          </cell>
          <cell r="AB366">
            <v>27312335000</v>
          </cell>
          <cell r="AC366">
            <v>15782835000</v>
          </cell>
          <cell r="AD366">
            <v>0</v>
          </cell>
          <cell r="AE366">
            <v>0</v>
          </cell>
          <cell r="AF366">
            <v>0</v>
          </cell>
          <cell r="AH366">
            <v>44.777000000000001</v>
          </cell>
          <cell r="AI366">
            <v>0</v>
          </cell>
          <cell r="AJ366">
            <v>0</v>
          </cell>
          <cell r="AK366">
            <v>0</v>
          </cell>
          <cell r="AL366">
            <v>37567852764668</v>
          </cell>
          <cell r="AM366">
            <v>317959380000</v>
          </cell>
          <cell r="AN366">
            <v>42750612000</v>
          </cell>
          <cell r="AO366">
            <v>85845782000</v>
          </cell>
          <cell r="AP366">
            <v>26114296000</v>
          </cell>
          <cell r="AQ366">
            <v>0.7439882617908723</v>
          </cell>
          <cell r="AR366">
            <v>0</v>
          </cell>
          <cell r="AS366">
            <v>0</v>
          </cell>
          <cell r="AT366">
            <v>376878000</v>
          </cell>
          <cell r="AU366">
            <v>0.12104096812733649</v>
          </cell>
          <cell r="AV366">
            <v>9382377000</v>
          </cell>
          <cell r="AW366">
            <v>3.8271328196354322E-2</v>
          </cell>
          <cell r="AX366">
            <v>948923000</v>
          </cell>
          <cell r="AY366">
            <v>0.96574040338453837</v>
          </cell>
          <cell r="AZ366">
            <v>5928138000</v>
          </cell>
          <cell r="BA366">
            <v>0.98914568034719408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35100414000</v>
          </cell>
          <cell r="BM366">
            <v>2210560000</v>
          </cell>
          <cell r="BN366">
            <v>3113640000</v>
          </cell>
          <cell r="BO366">
            <v>245154204000</v>
          </cell>
          <cell r="BP366">
            <v>982586000</v>
          </cell>
          <cell r="BQ366">
            <v>5993190000</v>
          </cell>
          <cell r="BR366">
            <v>25404786000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248460</v>
          </cell>
          <cell r="BY366">
            <v>394</v>
          </cell>
          <cell r="BZ366">
            <v>5829300</v>
          </cell>
          <cell r="CA366">
            <v>1063800</v>
          </cell>
          <cell r="CB366">
            <v>600000</v>
          </cell>
        </row>
        <row r="367">
          <cell r="A367" t="str">
            <v>2021_Q1_M3_W10_D6</v>
          </cell>
          <cell r="B367">
            <v>2021</v>
          </cell>
          <cell r="C367">
            <v>1</v>
          </cell>
          <cell r="D367">
            <v>3</v>
          </cell>
          <cell r="E367">
            <v>10</v>
          </cell>
          <cell r="F367">
            <v>11</v>
          </cell>
          <cell r="G367">
            <v>6</v>
          </cell>
          <cell r="H367">
            <v>44267</v>
          </cell>
          <cell r="I367">
            <v>21.41</v>
          </cell>
          <cell r="J367">
            <v>2.38</v>
          </cell>
          <cell r="K367">
            <v>9.9350000000000005</v>
          </cell>
          <cell r="L367">
            <v>9.9819999999999993</v>
          </cell>
          <cell r="M367">
            <v>6.6639999999999997</v>
          </cell>
          <cell r="N367">
            <v>0</v>
          </cell>
          <cell r="O367">
            <v>0</v>
          </cell>
          <cell r="P367">
            <v>0</v>
          </cell>
          <cell r="Q367">
            <v>26</v>
          </cell>
          <cell r="R367">
            <v>110.18</v>
          </cell>
          <cell r="S367">
            <v>-1779</v>
          </cell>
          <cell r="T367">
            <v>327.86</v>
          </cell>
          <cell r="U367">
            <v>20755</v>
          </cell>
          <cell r="V367">
            <v>6.3304459220398956E-2</v>
          </cell>
          <cell r="W367">
            <v>2.7677935145422163E-3</v>
          </cell>
          <cell r="X367">
            <v>7.9157953292657032E-4</v>
          </cell>
          <cell r="Y367">
            <v>0.28599659937330801</v>
          </cell>
          <cell r="Z367">
            <v>3.0187595251906915E-3</v>
          </cell>
          <cell r="AA367">
            <v>80414545000</v>
          </cell>
          <cell r="AB367">
            <v>56368790000</v>
          </cell>
          <cell r="AC367">
            <v>24045755000</v>
          </cell>
          <cell r="AD367">
            <v>0</v>
          </cell>
          <cell r="AE367">
            <v>0</v>
          </cell>
          <cell r="AF367">
            <v>0</v>
          </cell>
          <cell r="AH367">
            <v>50.371000000000002</v>
          </cell>
          <cell r="AI367">
            <v>0</v>
          </cell>
          <cell r="AJ367">
            <v>0</v>
          </cell>
          <cell r="AK367">
            <v>0</v>
          </cell>
          <cell r="AL367">
            <v>36105992905518</v>
          </cell>
          <cell r="AM367">
            <v>99933933000</v>
          </cell>
          <cell r="AN367">
            <v>28580765000</v>
          </cell>
          <cell r="AO367">
            <v>108995310000</v>
          </cell>
          <cell r="AP367">
            <v>24728528000</v>
          </cell>
          <cell r="AQ367">
            <v>0.87795705941506474</v>
          </cell>
          <cell r="AR367">
            <v>0</v>
          </cell>
          <cell r="AS367">
            <v>0</v>
          </cell>
          <cell r="AT367">
            <v>23850000</v>
          </cell>
          <cell r="AU367">
            <v>7.092586655945015E-3</v>
          </cell>
          <cell r="AV367">
            <v>2343012000</v>
          </cell>
          <cell r="AW367">
            <v>3.673636667968086E-2</v>
          </cell>
          <cell r="AX367">
            <v>993214000</v>
          </cell>
          <cell r="AY367">
            <v>0.92087212741456648</v>
          </cell>
          <cell r="AZ367">
            <v>492161000</v>
          </cell>
          <cell r="BA367">
            <v>0.49402743565189283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28165988000</v>
          </cell>
          <cell r="BM367">
            <v>2442530000</v>
          </cell>
          <cell r="BN367">
            <v>3362666000</v>
          </cell>
          <cell r="BO367">
            <v>63779089000</v>
          </cell>
          <cell r="BP367">
            <v>1078558000</v>
          </cell>
          <cell r="BQ367">
            <v>996222000</v>
          </cell>
          <cell r="BR367">
            <v>108880000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379650</v>
          </cell>
          <cell r="BY367">
            <v>689</v>
          </cell>
          <cell r="BZ367">
            <v>13609350</v>
          </cell>
          <cell r="CA367">
            <v>1860300</v>
          </cell>
          <cell r="CB367">
            <v>700000</v>
          </cell>
        </row>
        <row r="368">
          <cell r="A368" t="str">
            <v>2021_Q1_M3_W11_D2</v>
          </cell>
          <cell r="B368">
            <v>2021</v>
          </cell>
          <cell r="C368">
            <v>1</v>
          </cell>
          <cell r="D368">
            <v>3</v>
          </cell>
          <cell r="E368">
            <v>11</v>
          </cell>
          <cell r="F368">
            <v>11</v>
          </cell>
          <cell r="G368">
            <v>2</v>
          </cell>
          <cell r="H368">
            <v>44270</v>
          </cell>
          <cell r="I368">
            <v>36.143000000000001</v>
          </cell>
          <cell r="J368">
            <v>2.2999999999999998</v>
          </cell>
          <cell r="K368">
            <v>4.923</v>
          </cell>
          <cell r="L368">
            <v>9.7789999999999999</v>
          </cell>
          <cell r="M368">
            <v>5.5030000000000001</v>
          </cell>
          <cell r="N368">
            <v>0</v>
          </cell>
          <cell r="O368">
            <v>0</v>
          </cell>
          <cell r="P368">
            <v>0</v>
          </cell>
          <cell r="Q368">
            <v>7</v>
          </cell>
          <cell r="R368">
            <v>107.43</v>
          </cell>
          <cell r="S368">
            <v>-2007</v>
          </cell>
          <cell r="T368">
            <v>327.63</v>
          </cell>
          <cell r="U368">
            <v>22337</v>
          </cell>
          <cell r="V368">
            <v>6.8177517321368619E-2</v>
          </cell>
          <cell r="W368">
            <v>7.4329358034003722E-3</v>
          </cell>
          <cell r="X368">
            <v>4.0526319417737485E-3</v>
          </cell>
          <cell r="Y368">
            <v>0.54522628056598799</v>
          </cell>
          <cell r="Z368">
            <v>5.0519985811754648E-3</v>
          </cell>
          <cell r="AA368">
            <v>36473920000</v>
          </cell>
          <cell r="AB368">
            <v>36473920000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H368">
            <v>58.647999999999996</v>
          </cell>
          <cell r="AI368">
            <v>0</v>
          </cell>
          <cell r="AJ368">
            <v>0</v>
          </cell>
          <cell r="AK368">
            <v>0</v>
          </cell>
          <cell r="AL368">
            <v>36497035784420</v>
          </cell>
          <cell r="AM368">
            <v>271280124000</v>
          </cell>
          <cell r="AN368">
            <v>147909053000</v>
          </cell>
          <cell r="AO368">
            <v>184382973000</v>
          </cell>
          <cell r="AP368">
            <v>134449724000</v>
          </cell>
          <cell r="AQ368">
            <v>0.93950044915131525</v>
          </cell>
          <cell r="AR368">
            <v>0</v>
          </cell>
          <cell r="AS368">
            <v>0</v>
          </cell>
          <cell r="AT368">
            <v>126880000</v>
          </cell>
          <cell r="AU368">
            <v>0.15965009852303527</v>
          </cell>
          <cell r="AV368">
            <v>10371278000</v>
          </cell>
          <cell r="AW368">
            <v>8.7674096382924629E-2</v>
          </cell>
          <cell r="AX368">
            <v>1240598000</v>
          </cell>
          <cell r="AY368">
            <v>0.7561993697312519</v>
          </cell>
          <cell r="AZ368">
            <v>1720573000</v>
          </cell>
          <cell r="BA368">
            <v>0.48986292961191863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143107674000</v>
          </cell>
          <cell r="BM368">
            <v>3228460000</v>
          </cell>
          <cell r="BN368">
            <v>794738000</v>
          </cell>
          <cell r="BO368">
            <v>118293526000</v>
          </cell>
          <cell r="BP368">
            <v>1640570000</v>
          </cell>
          <cell r="BQ368">
            <v>3512356000</v>
          </cell>
          <cell r="BR368">
            <v>702800000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418830</v>
          </cell>
          <cell r="BY368">
            <v>786</v>
          </cell>
          <cell r="BZ368">
            <v>5117850</v>
          </cell>
          <cell r="CA368">
            <v>2122200</v>
          </cell>
        </row>
        <row r="369">
          <cell r="A369" t="str">
            <v>2021_Q1_M3_W11_D3</v>
          </cell>
          <cell r="B369">
            <v>2021</v>
          </cell>
          <cell r="C369">
            <v>1</v>
          </cell>
          <cell r="D369">
            <v>3</v>
          </cell>
          <cell r="E369">
            <v>11</v>
          </cell>
          <cell r="F369">
            <v>11</v>
          </cell>
          <cell r="G369">
            <v>3</v>
          </cell>
          <cell r="H369">
            <v>44271</v>
          </cell>
          <cell r="I369">
            <v>24.143000000000001</v>
          </cell>
          <cell r="J369">
            <v>2.2970000000000002</v>
          </cell>
          <cell r="K369">
            <v>3.274</v>
          </cell>
          <cell r="L369">
            <v>9.5920000000000005</v>
          </cell>
          <cell r="M369">
            <v>5.5049999999999999</v>
          </cell>
          <cell r="N369">
            <v>0</v>
          </cell>
          <cell r="O369">
            <v>0</v>
          </cell>
          <cell r="P369">
            <v>0</v>
          </cell>
          <cell r="Q369">
            <v>2</v>
          </cell>
          <cell r="R369">
            <v>104.2</v>
          </cell>
          <cell r="S369">
            <v>-2207</v>
          </cell>
          <cell r="T369">
            <v>339.35</v>
          </cell>
          <cell r="U369">
            <v>24111</v>
          </cell>
          <cell r="V369">
            <v>7.105053779283925E-2</v>
          </cell>
          <cell r="W369">
            <v>1.3574586144945191E-2</v>
          </cell>
          <cell r="X369">
            <v>1.474801332422177E-3</v>
          </cell>
          <cell r="Y369">
            <v>0.10864429432136707</v>
          </cell>
          <cell r="Z369">
            <v>1.6896825501740984E-3</v>
          </cell>
          <cell r="AA369">
            <v>8439815000</v>
          </cell>
          <cell r="AB369">
            <v>8439815000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H369">
            <v>44.811000000000007</v>
          </cell>
          <cell r="AI369">
            <v>0</v>
          </cell>
          <cell r="AJ369">
            <v>0</v>
          </cell>
          <cell r="AK369">
            <v>0</v>
          </cell>
          <cell r="AL369">
            <v>39276652879656</v>
          </cell>
          <cell r="AM369">
            <v>533164308000</v>
          </cell>
          <cell r="AN369">
            <v>57925260000</v>
          </cell>
          <cell r="AO369">
            <v>66365075000</v>
          </cell>
          <cell r="AP369">
            <v>51980820000</v>
          </cell>
          <cell r="AQ369">
            <v>0.44877288280400751</v>
          </cell>
          <cell r="AR369">
            <v>2190242000</v>
          </cell>
          <cell r="AS369">
            <v>0.30475204829187957</v>
          </cell>
          <cell r="AT369">
            <v>7884000</v>
          </cell>
          <cell r="AU369">
            <v>3.904477966739632E-2</v>
          </cell>
          <cell r="AV369">
            <v>3302497000</v>
          </cell>
          <cell r="AW369">
            <v>8.0723817754067215E-3</v>
          </cell>
          <cell r="AX369">
            <v>440863000</v>
          </cell>
          <cell r="AY369">
            <v>0.72402234820366951</v>
          </cell>
          <cell r="AZ369">
            <v>2954000</v>
          </cell>
          <cell r="BA369">
            <v>2.388267253088416E-2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115828790000</v>
          </cell>
          <cell r="BM369">
            <v>7186964000</v>
          </cell>
          <cell r="BN369">
            <v>201922000</v>
          </cell>
          <cell r="BO369">
            <v>409110606000</v>
          </cell>
          <cell r="BP369">
            <v>608908000</v>
          </cell>
          <cell r="BQ369">
            <v>123688000</v>
          </cell>
          <cell r="BR369">
            <v>103430000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102180</v>
          </cell>
          <cell r="BY369">
            <v>1522</v>
          </cell>
          <cell r="BZ369">
            <v>5627850</v>
          </cell>
          <cell r="CA369">
            <v>4109400</v>
          </cell>
          <cell r="CB369">
            <v>41571750</v>
          </cell>
        </row>
        <row r="370">
          <cell r="A370" t="str">
            <v>2021_Q1_M3_W11_D4</v>
          </cell>
          <cell r="B370">
            <v>2021</v>
          </cell>
          <cell r="C370">
            <v>1</v>
          </cell>
          <cell r="D370">
            <v>3</v>
          </cell>
          <cell r="E370">
            <v>11</v>
          </cell>
          <cell r="F370">
            <v>11</v>
          </cell>
          <cell r="G370">
            <v>4</v>
          </cell>
          <cell r="H370">
            <v>44272</v>
          </cell>
          <cell r="I370">
            <v>15.108000000000001</v>
          </cell>
          <cell r="J370">
            <v>2.2930000000000001</v>
          </cell>
          <cell r="K370">
            <v>3.9340000000000002</v>
          </cell>
          <cell r="L370">
            <v>9.6539999999999999</v>
          </cell>
          <cell r="M370">
            <v>5.5010000000000003</v>
          </cell>
          <cell r="N370">
            <v>0</v>
          </cell>
          <cell r="O370">
            <v>0</v>
          </cell>
          <cell r="P370">
            <v>0</v>
          </cell>
          <cell r="Q370">
            <v>3</v>
          </cell>
          <cell r="R370">
            <v>100.33</v>
          </cell>
          <cell r="S370">
            <v>-1968</v>
          </cell>
          <cell r="T370">
            <v>297.42</v>
          </cell>
          <cell r="U370">
            <v>22835</v>
          </cell>
          <cell r="V370">
            <v>7.6776948423105368E-2</v>
          </cell>
          <cell r="W370">
            <v>5.2409459068270834E-3</v>
          </cell>
          <cell r="X370">
            <v>1.0300432523153459E-3</v>
          </cell>
          <cell r="Y370">
            <v>0.19653766145030555</v>
          </cell>
          <cell r="Z370">
            <v>2.0383347112190742E-3</v>
          </cell>
          <cell r="AA370">
            <v>40240955000</v>
          </cell>
          <cell r="AB370">
            <v>28962690000</v>
          </cell>
          <cell r="AC370">
            <v>11278265000</v>
          </cell>
          <cell r="AD370">
            <v>0</v>
          </cell>
          <cell r="AE370">
            <v>0</v>
          </cell>
          <cell r="AF370">
            <v>0</v>
          </cell>
          <cell r="AH370">
            <v>36.49</v>
          </cell>
          <cell r="AI370">
            <v>0</v>
          </cell>
          <cell r="AJ370">
            <v>0</v>
          </cell>
          <cell r="AK370">
            <v>0</v>
          </cell>
          <cell r="AL370">
            <v>39910042522578</v>
          </cell>
          <cell r="AM370">
            <v>209166374000</v>
          </cell>
          <cell r="AN370">
            <v>41109070000</v>
          </cell>
          <cell r="AO370">
            <v>81350025000</v>
          </cell>
          <cell r="AP370">
            <v>35975674000</v>
          </cell>
          <cell r="AQ370">
            <v>0.85472588391255699</v>
          </cell>
          <cell r="AR370">
            <v>0</v>
          </cell>
          <cell r="AS370">
            <v>0</v>
          </cell>
          <cell r="AT370">
            <v>6351000</v>
          </cell>
          <cell r="AU370">
            <v>7.9646350639578631E-2</v>
          </cell>
          <cell r="AV370">
            <v>1343327000</v>
          </cell>
          <cell r="AW370">
            <v>8.3306799062507573E-3</v>
          </cell>
          <cell r="AX370">
            <v>1725100000</v>
          </cell>
          <cell r="AY370">
            <v>0.88762541806020068</v>
          </cell>
          <cell r="AZ370">
            <v>5918000</v>
          </cell>
          <cell r="BA370">
            <v>0.3999189079605352</v>
          </cell>
          <cell r="BB370">
            <v>2052700000</v>
          </cell>
          <cell r="BC370">
            <v>0.94261903624814936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42090306000</v>
          </cell>
          <cell r="BM370">
            <v>1609790000</v>
          </cell>
          <cell r="BN370">
            <v>79740000</v>
          </cell>
          <cell r="BO370">
            <v>161250584000</v>
          </cell>
          <cell r="BP370">
            <v>1943500000</v>
          </cell>
          <cell r="BQ370">
            <v>14798000</v>
          </cell>
          <cell r="BR370">
            <v>2177656000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251040</v>
          </cell>
          <cell r="BY370">
            <v>1141</v>
          </cell>
          <cell r="BZ370">
            <v>5018400</v>
          </cell>
          <cell r="CA370">
            <v>3080700</v>
          </cell>
          <cell r="CB370">
            <v>700000</v>
          </cell>
        </row>
        <row r="371">
          <cell r="A371" t="str">
            <v>2021_Q1_M3_W11_D5</v>
          </cell>
          <cell r="B371">
            <v>2021</v>
          </cell>
          <cell r="C371">
            <v>1</v>
          </cell>
          <cell r="D371">
            <v>3</v>
          </cell>
          <cell r="E371">
            <v>11</v>
          </cell>
          <cell r="F371">
            <v>11</v>
          </cell>
          <cell r="G371">
            <v>5</v>
          </cell>
          <cell r="H371">
            <v>44273</v>
          </cell>
          <cell r="I371">
            <v>140.108</v>
          </cell>
          <cell r="J371">
            <v>2.294</v>
          </cell>
          <cell r="K371">
            <v>0.93500000000000005</v>
          </cell>
          <cell r="L371">
            <v>9.6630000000000003</v>
          </cell>
          <cell r="M371">
            <v>5.5019999999999998</v>
          </cell>
          <cell r="N371">
            <v>0</v>
          </cell>
          <cell r="O371">
            <v>0</v>
          </cell>
          <cell r="P371">
            <v>0</v>
          </cell>
          <cell r="Q371">
            <v>33</v>
          </cell>
          <cell r="R371">
            <v>101.66</v>
          </cell>
          <cell r="S371">
            <v>-4050</v>
          </cell>
          <cell r="T371">
            <v>651.75</v>
          </cell>
          <cell r="U371">
            <v>24942</v>
          </cell>
          <cell r="V371">
            <v>3.8269275028768701E-2</v>
          </cell>
          <cell r="W371">
            <v>1.9180806213246769E-2</v>
          </cell>
          <cell r="X371">
            <v>1.4959295918622583E-2</v>
          </cell>
          <cell r="Y371">
            <v>0.77990965303071047</v>
          </cell>
          <cell r="Z371">
            <v>1.5181344133326695E-2</v>
          </cell>
          <cell r="AA371">
            <v>8470000000</v>
          </cell>
          <cell r="AB371">
            <v>8470000000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H371">
            <v>158.50200000000004</v>
          </cell>
          <cell r="AI371">
            <v>0</v>
          </cell>
          <cell r="AJ371">
            <v>0</v>
          </cell>
          <cell r="AK371">
            <v>0</v>
          </cell>
          <cell r="AL371">
            <v>38144868722708</v>
          </cell>
          <cell r="AM371">
            <v>731649335000</v>
          </cell>
          <cell r="AN371">
            <v>570620379000</v>
          </cell>
          <cell r="AO371">
            <v>579090379000</v>
          </cell>
          <cell r="AP371">
            <v>569190391000</v>
          </cell>
          <cell r="AQ371">
            <v>0.92013230413256564</v>
          </cell>
          <cell r="AR371">
            <v>0</v>
          </cell>
          <cell r="AS371">
            <v>0</v>
          </cell>
          <cell r="AT371">
            <v>1631000</v>
          </cell>
          <cell r="AU371">
            <v>5.7481391677004622E-3</v>
          </cell>
          <cell r="AV371">
            <v>479327000</v>
          </cell>
          <cell r="AW371">
            <v>4.47225698400906E-3</v>
          </cell>
          <cell r="AX371">
            <v>947527000</v>
          </cell>
          <cell r="AY371">
            <v>0.98237783611397955</v>
          </cell>
          <cell r="AZ371">
            <v>1503000</v>
          </cell>
          <cell r="BA371">
            <v>2.0360722094431485E-3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618596248000</v>
          </cell>
          <cell r="BM371">
            <v>2971418000</v>
          </cell>
          <cell r="BN371">
            <v>283744000</v>
          </cell>
          <cell r="BO371">
            <v>107177875000</v>
          </cell>
          <cell r="BP371">
            <v>964524000</v>
          </cell>
          <cell r="BQ371">
            <v>738186000</v>
          </cell>
          <cell r="BR371">
            <v>917340000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34500</v>
          </cell>
          <cell r="BY371">
            <v>5314</v>
          </cell>
          <cell r="BZ371">
            <v>13530300</v>
          </cell>
          <cell r="CA371">
            <v>14347800</v>
          </cell>
          <cell r="CB371">
            <v>1600000</v>
          </cell>
        </row>
        <row r="372">
          <cell r="A372" t="str">
            <v>2021_Q1_M3_W11_D6</v>
          </cell>
          <cell r="B372">
            <v>2021</v>
          </cell>
          <cell r="C372">
            <v>1</v>
          </cell>
          <cell r="D372">
            <v>3</v>
          </cell>
          <cell r="E372">
            <v>11</v>
          </cell>
          <cell r="F372">
            <v>12</v>
          </cell>
          <cell r="G372">
            <v>6</v>
          </cell>
          <cell r="H372">
            <v>44274</v>
          </cell>
          <cell r="I372">
            <v>71.108999999999995</v>
          </cell>
          <cell r="J372">
            <v>2.2930000000000001</v>
          </cell>
          <cell r="K372">
            <v>0.91500000000000004</v>
          </cell>
          <cell r="L372">
            <v>9.7230000000000008</v>
          </cell>
          <cell r="M372">
            <v>5.0979999999999999</v>
          </cell>
          <cell r="N372">
            <v>0</v>
          </cell>
          <cell r="O372">
            <v>0</v>
          </cell>
          <cell r="P372">
            <v>0</v>
          </cell>
          <cell r="Q372">
            <v>1</v>
          </cell>
          <cell r="R372">
            <v>88.402000000000001</v>
          </cell>
          <cell r="S372">
            <v>-3638</v>
          </cell>
          <cell r="T372">
            <v>606.12300000000005</v>
          </cell>
          <cell r="U372">
            <v>23226</v>
          </cell>
          <cell r="V372">
            <v>3.8318955063576202E-2</v>
          </cell>
          <cell r="W372">
            <v>4.9355552810142382E-3</v>
          </cell>
          <cell r="X372">
            <v>2.9812113146273178E-3</v>
          </cell>
          <cell r="Y372">
            <v>0.60402753993967828</v>
          </cell>
          <cell r="Z372">
            <v>5.3547248105654428E-3</v>
          </cell>
          <cell r="AA372">
            <v>101343840000</v>
          </cell>
          <cell r="AB372">
            <v>73866025000</v>
          </cell>
          <cell r="AC372">
            <v>27477815000</v>
          </cell>
          <cell r="AD372">
            <v>0</v>
          </cell>
          <cell r="AE372">
            <v>0</v>
          </cell>
          <cell r="AF372">
            <v>0</v>
          </cell>
          <cell r="AH372">
            <v>89.138000000000005</v>
          </cell>
          <cell r="AI372">
            <v>0</v>
          </cell>
          <cell r="AJ372">
            <v>0</v>
          </cell>
          <cell r="AK372">
            <v>0</v>
          </cell>
          <cell r="AL372">
            <v>42697814936984</v>
          </cell>
          <cell r="AM372">
            <v>210737426000</v>
          </cell>
          <cell r="AN372">
            <v>127291209000</v>
          </cell>
          <cell r="AO372">
            <v>228635049000</v>
          </cell>
          <cell r="AP372">
            <v>125566021000</v>
          </cell>
          <cell r="AQ372">
            <v>0.74862183218804335</v>
          </cell>
          <cell r="AR372">
            <v>0</v>
          </cell>
          <cell r="AS372">
            <v>0</v>
          </cell>
          <cell r="AT372">
            <v>40998000</v>
          </cell>
          <cell r="AU372">
            <v>8.1869593347870889E-2</v>
          </cell>
          <cell r="AV372">
            <v>40760000</v>
          </cell>
          <cell r="AW372">
            <v>1.1887835530220506E-3</v>
          </cell>
          <cell r="AX372">
            <v>1037441000</v>
          </cell>
          <cell r="AY372">
            <v>0.9025526946753758</v>
          </cell>
          <cell r="AZ372">
            <v>605989000</v>
          </cell>
          <cell r="BA372">
            <v>0.44758175901347053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167729574000</v>
          </cell>
          <cell r="BM372">
            <v>2720200000</v>
          </cell>
          <cell r="BN372">
            <v>500772000</v>
          </cell>
          <cell r="BO372">
            <v>34287150000</v>
          </cell>
          <cell r="BP372">
            <v>1149452000</v>
          </cell>
          <cell r="BQ372">
            <v>1353918000</v>
          </cell>
          <cell r="BR372">
            <v>2996360000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449340</v>
          </cell>
          <cell r="BY372">
            <v>614</v>
          </cell>
          <cell r="BZ372">
            <v>27830700</v>
          </cell>
          <cell r="CA372">
            <v>1657800</v>
          </cell>
          <cell r="CB372">
            <v>700000</v>
          </cell>
        </row>
        <row r="373">
          <cell r="A373" t="str">
            <v>2021_Q1_M3_W12_D2</v>
          </cell>
          <cell r="B373">
            <v>2021</v>
          </cell>
          <cell r="C373">
            <v>1</v>
          </cell>
          <cell r="D373">
            <v>3</v>
          </cell>
          <cell r="E373">
            <v>12</v>
          </cell>
          <cell r="F373">
            <v>12</v>
          </cell>
          <cell r="G373">
            <v>2</v>
          </cell>
          <cell r="H373">
            <v>44277</v>
          </cell>
          <cell r="I373">
            <v>51.109000000000002</v>
          </cell>
          <cell r="J373">
            <v>2.2919999999999998</v>
          </cell>
          <cell r="K373">
            <v>0.91500000000000004</v>
          </cell>
          <cell r="L373">
            <v>9.7200000000000006</v>
          </cell>
          <cell r="M373">
            <v>5.0890000000000004</v>
          </cell>
          <cell r="N373">
            <v>0</v>
          </cell>
          <cell r="O373">
            <v>0</v>
          </cell>
          <cell r="P373">
            <v>0</v>
          </cell>
          <cell r="Q373">
            <v>3</v>
          </cell>
          <cell r="R373">
            <v>89.48</v>
          </cell>
          <cell r="S373">
            <v>-3482</v>
          </cell>
          <cell r="T373">
            <v>562.11900000000003</v>
          </cell>
          <cell r="U373">
            <v>27863</v>
          </cell>
          <cell r="V373">
            <v>4.9567796142809616E-2</v>
          </cell>
          <cell r="W373">
            <v>2.1876447975340387E-3</v>
          </cell>
          <cell r="X373">
            <v>6.9650644952139521E-4</v>
          </cell>
          <cell r="Y373">
            <v>0.31838187365083792</v>
          </cell>
          <cell r="Z373">
            <v>1.258957271237146E-3</v>
          </cell>
          <cell r="AA373">
            <v>22051015000</v>
          </cell>
          <cell r="AB373">
            <v>15585810000</v>
          </cell>
          <cell r="AC373">
            <v>6465205000</v>
          </cell>
          <cell r="AD373">
            <v>0</v>
          </cell>
          <cell r="AE373">
            <v>0</v>
          </cell>
          <cell r="AF373">
            <v>0</v>
          </cell>
          <cell r="AH373">
            <v>69.125</v>
          </cell>
          <cell r="AI373">
            <v>0</v>
          </cell>
          <cell r="AJ373">
            <v>0</v>
          </cell>
          <cell r="AK373">
            <v>0</v>
          </cell>
          <cell r="AL373">
            <v>39205232081862</v>
          </cell>
          <cell r="AM373">
            <v>85767122000</v>
          </cell>
          <cell r="AN373">
            <v>27306697000</v>
          </cell>
          <cell r="AO373">
            <v>49357712000</v>
          </cell>
          <cell r="AP373">
            <v>26347500000</v>
          </cell>
          <cell r="AQ373">
            <v>0.48144027854629756</v>
          </cell>
          <cell r="AR373">
            <v>0</v>
          </cell>
          <cell r="AS373">
            <v>0</v>
          </cell>
          <cell r="AT373">
            <v>8130000</v>
          </cell>
          <cell r="AU373">
            <v>2.4020847613870046E-2</v>
          </cell>
          <cell r="AV373">
            <v>0</v>
          </cell>
          <cell r="AW373">
            <v>0</v>
          </cell>
          <cell r="AX373">
            <v>934569000</v>
          </cell>
          <cell r="AY373">
            <v>0.99172614461896968</v>
          </cell>
          <cell r="AZ373">
            <v>16498000</v>
          </cell>
          <cell r="BA373">
            <v>0.15275643043647341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54726414000</v>
          </cell>
          <cell r="BM373">
            <v>2619942000</v>
          </cell>
          <cell r="BN373">
            <v>338456000</v>
          </cell>
          <cell r="BO373">
            <v>26677902000</v>
          </cell>
          <cell r="BP373">
            <v>942366000</v>
          </cell>
          <cell r="BQ373">
            <v>108002000</v>
          </cell>
          <cell r="BR373">
            <v>354040000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362280</v>
          </cell>
          <cell r="BY373">
            <v>184</v>
          </cell>
          <cell r="BZ373">
            <v>8879100</v>
          </cell>
          <cell r="CA373">
            <v>496800</v>
          </cell>
          <cell r="CB373">
            <v>1200000</v>
          </cell>
        </row>
        <row r="374">
          <cell r="A374" t="str">
            <v>2021_Q1_M3_W12_D3</v>
          </cell>
          <cell r="B374">
            <v>2021</v>
          </cell>
          <cell r="C374">
            <v>1</v>
          </cell>
          <cell r="D374">
            <v>3</v>
          </cell>
          <cell r="E374">
            <v>12</v>
          </cell>
          <cell r="F374">
            <v>12</v>
          </cell>
          <cell r="G374">
            <v>3</v>
          </cell>
          <cell r="H374">
            <v>44278</v>
          </cell>
          <cell r="I374">
            <v>27.940999999999999</v>
          </cell>
          <cell r="J374">
            <v>2.29</v>
          </cell>
          <cell r="K374">
            <v>0.91600000000000004</v>
          </cell>
          <cell r="L374">
            <v>9.6590000000000007</v>
          </cell>
          <cell r="M374">
            <v>5.09</v>
          </cell>
          <cell r="N374">
            <v>0</v>
          </cell>
          <cell r="O374">
            <v>0</v>
          </cell>
          <cell r="P374">
            <v>0</v>
          </cell>
          <cell r="Q374">
            <v>19</v>
          </cell>
          <cell r="R374">
            <v>93.6</v>
          </cell>
          <cell r="S374">
            <v>-2099</v>
          </cell>
          <cell r="T374">
            <v>398.4</v>
          </cell>
          <cell r="U374">
            <v>25103</v>
          </cell>
          <cell r="V374">
            <v>6.3009538152610442E-2</v>
          </cell>
          <cell r="W374">
            <v>3.8731780709325698E-3</v>
          </cell>
          <cell r="X374">
            <v>3.8361681984172574E-4</v>
          </cell>
          <cell r="Y374">
            <v>9.9044457243185793E-2</v>
          </cell>
          <cell r="Z374">
            <v>5.3055159856039277E-3</v>
          </cell>
          <cell r="AA374">
            <v>190607020000</v>
          </cell>
          <cell r="AB374">
            <v>130550450000</v>
          </cell>
          <cell r="AC374">
            <v>60056570000</v>
          </cell>
          <cell r="AD374">
            <v>0</v>
          </cell>
          <cell r="AE374">
            <v>0</v>
          </cell>
          <cell r="AF374">
            <v>0</v>
          </cell>
          <cell r="AH374">
            <v>45.896000000000001</v>
          </cell>
          <cell r="AI374">
            <v>0</v>
          </cell>
          <cell r="AJ374">
            <v>0</v>
          </cell>
          <cell r="AK374">
            <v>0</v>
          </cell>
          <cell r="AL374">
            <v>38726315509652</v>
          </cell>
          <cell r="AM374">
            <v>149993916000</v>
          </cell>
          <cell r="AN374">
            <v>14856066000</v>
          </cell>
          <cell r="AO374">
            <v>205463086000</v>
          </cell>
          <cell r="AP374">
            <v>13980549000</v>
          </cell>
          <cell r="AQ374">
            <v>0.16154657694859234</v>
          </cell>
          <cell r="AR374">
            <v>0</v>
          </cell>
          <cell r="AS374">
            <v>0</v>
          </cell>
          <cell r="AT374">
            <v>3196000</v>
          </cell>
          <cell r="AU374">
            <v>7.1702600228838089E-3</v>
          </cell>
          <cell r="AV374">
            <v>42127000</v>
          </cell>
          <cell r="AW374">
            <v>7.1680076032232568E-4</v>
          </cell>
          <cell r="AX374">
            <v>828705000</v>
          </cell>
          <cell r="AY374">
            <v>0.93208643483307574</v>
          </cell>
          <cell r="AZ374">
            <v>1489000</v>
          </cell>
          <cell r="BA374">
            <v>1.3184925441858817E-2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86541908000</v>
          </cell>
          <cell r="BM374">
            <v>2909516000</v>
          </cell>
          <cell r="BN374">
            <v>445730000</v>
          </cell>
          <cell r="BO374">
            <v>58770864000</v>
          </cell>
          <cell r="BP374">
            <v>889086000</v>
          </cell>
          <cell r="BQ374">
            <v>112932000</v>
          </cell>
          <cell r="BR374">
            <v>323880000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894840</v>
          </cell>
          <cell r="BY374">
            <v>1593</v>
          </cell>
          <cell r="BZ374">
            <v>5352450</v>
          </cell>
          <cell r="CA374">
            <v>4301100</v>
          </cell>
          <cell r="CB374">
            <v>700000</v>
          </cell>
        </row>
        <row r="375">
          <cell r="A375" t="str">
            <v>2021_Q1_M3_W12_D4</v>
          </cell>
          <cell r="B375">
            <v>2021</v>
          </cell>
          <cell r="C375">
            <v>1</v>
          </cell>
          <cell r="D375">
            <v>3</v>
          </cell>
          <cell r="E375">
            <v>12</v>
          </cell>
          <cell r="F375">
            <v>12</v>
          </cell>
          <cell r="G375">
            <v>4</v>
          </cell>
          <cell r="H375">
            <v>44279</v>
          </cell>
          <cell r="I375">
            <v>34.86</v>
          </cell>
          <cell r="J375">
            <v>2.2949999999999999</v>
          </cell>
          <cell r="K375">
            <v>0.91600000000000004</v>
          </cell>
          <cell r="L375">
            <v>9.6310000000000002</v>
          </cell>
          <cell r="M375">
            <v>5.09</v>
          </cell>
          <cell r="N375">
            <v>0</v>
          </cell>
          <cell r="O375">
            <v>0</v>
          </cell>
          <cell r="P375">
            <v>0</v>
          </cell>
          <cell r="Q375">
            <v>11</v>
          </cell>
          <cell r="R375">
            <v>90.070999999999998</v>
          </cell>
          <cell r="S375">
            <v>-1779</v>
          </cell>
          <cell r="T375">
            <v>347.01600000000002</v>
          </cell>
          <cell r="U375">
            <v>23612</v>
          </cell>
          <cell r="V375">
            <v>6.8042972081978931E-2</v>
          </cell>
          <cell r="W375">
            <v>3.3088088291270421E-3</v>
          </cell>
          <cell r="X375">
            <v>8.8691369944428875E-4</v>
          </cell>
          <cell r="Y375">
            <v>0.26804622002845713</v>
          </cell>
          <cell r="Z375">
            <v>2.2774500307381298E-3</v>
          </cell>
          <cell r="AA375">
            <v>60613480000</v>
          </cell>
          <cell r="AB375">
            <v>47449165000</v>
          </cell>
          <cell r="AC375">
            <v>13164315000</v>
          </cell>
          <cell r="AD375">
            <v>0</v>
          </cell>
          <cell r="AE375">
            <v>0</v>
          </cell>
          <cell r="AF375">
            <v>0</v>
          </cell>
          <cell r="AH375">
            <v>52.792000000000002</v>
          </cell>
          <cell r="AI375">
            <v>0</v>
          </cell>
          <cell r="AJ375">
            <v>0</v>
          </cell>
          <cell r="AK375">
            <v>0</v>
          </cell>
          <cell r="AL375">
            <v>43590000948484</v>
          </cell>
          <cell r="AM375">
            <v>144230980000</v>
          </cell>
          <cell r="AN375">
            <v>38660569000</v>
          </cell>
          <cell r="AO375">
            <v>99274049000</v>
          </cell>
          <cell r="AP375">
            <v>37397913000</v>
          </cell>
          <cell r="AQ375">
            <v>0.7924888756112517</v>
          </cell>
          <cell r="AR375">
            <v>0</v>
          </cell>
          <cell r="AS375">
            <v>0</v>
          </cell>
          <cell r="AT375">
            <v>11055000</v>
          </cell>
          <cell r="AU375">
            <v>2.5652627915071353E-2</v>
          </cell>
          <cell r="AV375">
            <v>69430000</v>
          </cell>
          <cell r="AW375">
            <v>1.8862205058331023E-3</v>
          </cell>
          <cell r="AX375">
            <v>1173423000</v>
          </cell>
          <cell r="AY375">
            <v>0.90813076083675792</v>
          </cell>
          <cell r="AZ375">
            <v>8748000</v>
          </cell>
          <cell r="BA375">
            <v>3.885823938594387E-2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47190458000</v>
          </cell>
          <cell r="BM375">
            <v>3109856000</v>
          </cell>
          <cell r="BN375">
            <v>430950000</v>
          </cell>
          <cell r="BO375">
            <v>36809058000</v>
          </cell>
          <cell r="BP375">
            <v>1292130000</v>
          </cell>
          <cell r="BQ375">
            <v>225126000</v>
          </cell>
          <cell r="BR375">
            <v>55173402000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354000</v>
          </cell>
          <cell r="BY375">
            <v>540</v>
          </cell>
          <cell r="BZ375">
            <v>4536450</v>
          </cell>
          <cell r="CA375">
            <v>1458000</v>
          </cell>
          <cell r="CB375">
            <v>700000</v>
          </cell>
        </row>
        <row r="376">
          <cell r="A376" t="str">
            <v>2021_Q1_M3_W12_D5</v>
          </cell>
          <cell r="B376">
            <v>2021</v>
          </cell>
          <cell r="C376">
            <v>1</v>
          </cell>
          <cell r="D376">
            <v>3</v>
          </cell>
          <cell r="E376">
            <v>12</v>
          </cell>
          <cell r="F376">
            <v>12</v>
          </cell>
          <cell r="G376">
            <v>5</v>
          </cell>
          <cell r="H376">
            <v>44280</v>
          </cell>
          <cell r="I376">
            <v>28.869</v>
          </cell>
          <cell r="J376">
            <v>2.2949999999999999</v>
          </cell>
          <cell r="K376">
            <v>0.91400000000000003</v>
          </cell>
          <cell r="L376">
            <v>9.6639999999999997</v>
          </cell>
          <cell r="M376">
            <v>5.0640000000000001</v>
          </cell>
          <cell r="N376">
            <v>0</v>
          </cell>
          <cell r="O376">
            <v>0</v>
          </cell>
          <cell r="P376">
            <v>0</v>
          </cell>
          <cell r="Q376">
            <v>12</v>
          </cell>
          <cell r="R376">
            <v>89.83</v>
          </cell>
          <cell r="S376">
            <v>-1475</v>
          </cell>
          <cell r="T376">
            <v>292.18</v>
          </cell>
          <cell r="U376">
            <v>24806</v>
          </cell>
          <cell r="V376">
            <v>8.4899719351084951E-2</v>
          </cell>
          <cell r="W376">
            <v>2.7335084004061626E-3</v>
          </cell>
          <cell r="X376">
            <v>3.8103959433118107E-4</v>
          </cell>
          <cell r="Y376">
            <v>0.13939580148155525</v>
          </cell>
          <cell r="Z376">
            <v>1.6277393545844345E-3</v>
          </cell>
          <cell r="AA376">
            <v>49791970000</v>
          </cell>
          <cell r="AB376">
            <v>28260765000</v>
          </cell>
          <cell r="AC376">
            <v>21531205000</v>
          </cell>
          <cell r="AD376">
            <v>0</v>
          </cell>
          <cell r="AE376">
            <v>0</v>
          </cell>
          <cell r="AF376">
            <v>0</v>
          </cell>
          <cell r="AH376">
            <v>46.806000000000004</v>
          </cell>
          <cell r="AI376">
            <v>0</v>
          </cell>
          <cell r="AJ376">
            <v>0</v>
          </cell>
          <cell r="AK376">
            <v>0</v>
          </cell>
          <cell r="AL376">
            <v>39939022680076</v>
          </cell>
          <cell r="AM376">
            <v>109173654000</v>
          </cell>
          <cell r="AN376">
            <v>15218349000</v>
          </cell>
          <cell r="AO376">
            <v>65010319000</v>
          </cell>
          <cell r="AP376">
            <v>11928412000</v>
          </cell>
          <cell r="AQ376">
            <v>0.3801656021675065</v>
          </cell>
          <cell r="AR376">
            <v>2137875000</v>
          </cell>
          <cell r="AS376">
            <v>0.2964761924573045</v>
          </cell>
          <cell r="AT376">
            <v>3136000</v>
          </cell>
          <cell r="AU376">
            <v>3.2899885731646879E-4</v>
          </cell>
          <cell r="AV376">
            <v>137365000</v>
          </cell>
          <cell r="AW376">
            <v>2.3048585273423017E-3</v>
          </cell>
          <cell r="AX376">
            <v>970640000</v>
          </cell>
          <cell r="AY376">
            <v>0.77647472921299776</v>
          </cell>
          <cell r="AZ376">
            <v>40921000</v>
          </cell>
          <cell r="BA376">
            <v>0.2487840762627368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31376884000</v>
          </cell>
          <cell r="BM376">
            <v>7210950000</v>
          </cell>
          <cell r="BN376">
            <v>9531948000</v>
          </cell>
          <cell r="BO376">
            <v>59598018000</v>
          </cell>
          <cell r="BP376">
            <v>1250060000</v>
          </cell>
          <cell r="BQ376">
            <v>164484000</v>
          </cell>
          <cell r="BR376">
            <v>41310000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349710</v>
          </cell>
          <cell r="BY376">
            <v>478</v>
          </cell>
          <cell r="BZ376">
            <v>3761250</v>
          </cell>
          <cell r="CA376">
            <v>1290600</v>
          </cell>
          <cell r="CB376">
            <v>1400000</v>
          </cell>
        </row>
        <row r="377">
          <cell r="A377" t="str">
            <v>2021_Q1_M3_W12_D6</v>
          </cell>
          <cell r="B377">
            <v>2021</v>
          </cell>
          <cell r="C377">
            <v>1</v>
          </cell>
          <cell r="D377">
            <v>3</v>
          </cell>
          <cell r="E377">
            <v>12</v>
          </cell>
          <cell r="F377">
            <v>13</v>
          </cell>
          <cell r="G377">
            <v>6</v>
          </cell>
          <cell r="H377">
            <v>44281</v>
          </cell>
          <cell r="I377">
            <v>15.374000000000001</v>
          </cell>
          <cell r="J377">
            <v>2.2959999999999998</v>
          </cell>
          <cell r="K377">
            <v>3.1960000000000002</v>
          </cell>
          <cell r="L377">
            <v>9.625</v>
          </cell>
          <cell r="M377">
            <v>5.0629999999999997</v>
          </cell>
          <cell r="N377">
            <v>0</v>
          </cell>
          <cell r="O377">
            <v>0</v>
          </cell>
          <cell r="P377">
            <v>0</v>
          </cell>
          <cell r="Q377">
            <v>31</v>
          </cell>
          <cell r="R377">
            <v>89.712000000000003</v>
          </cell>
          <cell r="S377">
            <v>-1307</v>
          </cell>
          <cell r="T377">
            <v>288.13</v>
          </cell>
          <cell r="U377">
            <v>22790</v>
          </cell>
          <cell r="V377">
            <v>7.9096241279977789E-2</v>
          </cell>
          <cell r="W377">
            <v>6.9006258302551863E-3</v>
          </cell>
          <cell r="X377">
            <v>9.5355099445049672E-4</v>
          </cell>
          <cell r="Y377">
            <v>0.13818326307010248</v>
          </cell>
          <cell r="Z377">
            <v>1.943641549659772E-3</v>
          </cell>
          <cell r="AA377">
            <v>40157190000</v>
          </cell>
          <cell r="AB377">
            <v>40157190000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H377">
            <v>35.554000000000002</v>
          </cell>
          <cell r="AI377">
            <v>0</v>
          </cell>
          <cell r="AJ377">
            <v>0</v>
          </cell>
          <cell r="AK377">
            <v>0</v>
          </cell>
          <cell r="AL377">
            <v>40559108243904</v>
          </cell>
          <cell r="AM377">
            <v>279883230000</v>
          </cell>
          <cell r="AN377">
            <v>38675178000</v>
          </cell>
          <cell r="AO377">
            <v>78832368000</v>
          </cell>
          <cell r="AP377">
            <v>32148503000</v>
          </cell>
          <cell r="AQ377">
            <v>0.13635852031926057</v>
          </cell>
          <cell r="AR377">
            <v>0</v>
          </cell>
          <cell r="AS377">
            <v>0</v>
          </cell>
          <cell r="AT377">
            <v>1558000</v>
          </cell>
          <cell r="AU377">
            <v>2.9522113161784214E-2</v>
          </cell>
          <cell r="AV377">
            <v>4449830000</v>
          </cell>
          <cell r="AW377">
            <v>0.12130265601903058</v>
          </cell>
          <cell r="AX377">
            <v>958091000</v>
          </cell>
          <cell r="AY377">
            <v>0.936281264231003</v>
          </cell>
          <cell r="AZ377">
            <v>4296000</v>
          </cell>
          <cell r="BA377">
            <v>8.7452161876068718E-2</v>
          </cell>
          <cell r="BB377">
            <v>1112900000</v>
          </cell>
          <cell r="BC377">
            <v>0.36494196147204516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235764534000</v>
          </cell>
          <cell r="BM377">
            <v>3260280000</v>
          </cell>
          <cell r="BN377">
            <v>52774000</v>
          </cell>
          <cell r="BO377">
            <v>36683698000</v>
          </cell>
          <cell r="BP377">
            <v>1023294000</v>
          </cell>
          <cell r="BQ377">
            <v>49124000</v>
          </cell>
          <cell r="BR377">
            <v>3049526000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354480</v>
          </cell>
          <cell r="BY377">
            <v>792</v>
          </cell>
          <cell r="BZ377">
            <v>9998550</v>
          </cell>
          <cell r="CA377">
            <v>2138400</v>
          </cell>
        </row>
        <row r="378">
          <cell r="A378" t="str">
            <v>2021_Q1_M3_W13_D2</v>
          </cell>
          <cell r="B378">
            <v>2021</v>
          </cell>
          <cell r="C378">
            <v>1</v>
          </cell>
          <cell r="D378">
            <v>3</v>
          </cell>
          <cell r="E378">
            <v>13</v>
          </cell>
          <cell r="F378">
            <v>13</v>
          </cell>
          <cell r="G378">
            <v>2</v>
          </cell>
          <cell r="H378">
            <v>44284</v>
          </cell>
          <cell r="I378">
            <v>6.5540000000000003</v>
          </cell>
          <cell r="J378">
            <v>2.2970000000000002</v>
          </cell>
          <cell r="K378">
            <v>11.196</v>
          </cell>
          <cell r="L378">
            <v>9.52</v>
          </cell>
          <cell r="M378">
            <v>5.0609999999999999</v>
          </cell>
          <cell r="N378">
            <v>0</v>
          </cell>
          <cell r="O378">
            <v>0</v>
          </cell>
          <cell r="P378">
            <v>0</v>
          </cell>
          <cell r="Q378">
            <v>39</v>
          </cell>
          <cell r="R378">
            <v>91.12</v>
          </cell>
          <cell r="S378">
            <v>-1495</v>
          </cell>
          <cell r="T378">
            <v>217.53</v>
          </cell>
          <cell r="U378">
            <v>24169</v>
          </cell>
          <cell r="V378">
            <v>0.1111065140440399</v>
          </cell>
          <cell r="W378">
            <v>7.2142601486273848E-3</v>
          </cell>
          <cell r="X378">
            <v>2.5915539509812919E-3</v>
          </cell>
          <cell r="Y378">
            <v>0.35922657314684886</v>
          </cell>
          <cell r="Z378">
            <v>3.6289148386180201E-3</v>
          </cell>
          <cell r="AA378">
            <v>37546680000</v>
          </cell>
          <cell r="AB378">
            <v>37546680000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H378">
            <v>34.628</v>
          </cell>
          <cell r="AI378">
            <v>0</v>
          </cell>
          <cell r="AJ378">
            <v>0</v>
          </cell>
          <cell r="AK378">
            <v>0</v>
          </cell>
          <cell r="AL378">
            <v>36194424184950</v>
          </cell>
          <cell r="AM378">
            <v>261115992000</v>
          </cell>
          <cell r="AN378">
            <v>93799803000</v>
          </cell>
          <cell r="AO378">
            <v>131346483000</v>
          </cell>
          <cell r="AP378">
            <v>76980381000</v>
          </cell>
          <cell r="AQ378">
            <v>0.37309164423087438</v>
          </cell>
          <cell r="AR378">
            <v>0</v>
          </cell>
          <cell r="AS378">
            <v>0</v>
          </cell>
          <cell r="AT378">
            <v>1566000</v>
          </cell>
          <cell r="AU378">
            <v>2.3251670378619154E-3</v>
          </cell>
          <cell r="AV378">
            <v>15743657000</v>
          </cell>
          <cell r="AW378">
            <v>0.30505969894927665</v>
          </cell>
          <cell r="AX378">
            <v>1071304000</v>
          </cell>
          <cell r="AY378">
            <v>0.86613414397516331</v>
          </cell>
          <cell r="AZ378">
            <v>2895000</v>
          </cell>
          <cell r="BA378">
            <v>0.16693576288778689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206331024000</v>
          </cell>
          <cell r="BM378">
            <v>1248800000</v>
          </cell>
          <cell r="BN378">
            <v>673500000</v>
          </cell>
          <cell r="BO378">
            <v>51608446000</v>
          </cell>
          <cell r="BP378">
            <v>1236880000</v>
          </cell>
          <cell r="BQ378">
            <v>17342000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307710</v>
          </cell>
          <cell r="BY378">
            <v>268</v>
          </cell>
          <cell r="BZ378">
            <v>3812250</v>
          </cell>
          <cell r="CA378">
            <v>723600</v>
          </cell>
        </row>
        <row r="379">
          <cell r="A379" t="str">
            <v>2021_Q1_M3_W13_D3</v>
          </cell>
          <cell r="B379">
            <v>2021</v>
          </cell>
          <cell r="C379">
            <v>1</v>
          </cell>
          <cell r="D379">
            <v>3</v>
          </cell>
          <cell r="E379">
            <v>13</v>
          </cell>
          <cell r="F379">
            <v>13</v>
          </cell>
          <cell r="G379">
            <v>3</v>
          </cell>
          <cell r="H379">
            <v>44285</v>
          </cell>
          <cell r="I379">
            <v>11.554</v>
          </cell>
          <cell r="J379">
            <v>2.2970000000000002</v>
          </cell>
          <cell r="K379">
            <v>11.526</v>
          </cell>
          <cell r="L379">
            <v>9.2579999999999991</v>
          </cell>
          <cell r="M379">
            <v>5.0590000000000002</v>
          </cell>
          <cell r="N379">
            <v>0</v>
          </cell>
          <cell r="O379">
            <v>0</v>
          </cell>
          <cell r="P379">
            <v>0</v>
          </cell>
          <cell r="Q379">
            <v>44</v>
          </cell>
          <cell r="R379">
            <v>97.72999999999999</v>
          </cell>
          <cell r="S379">
            <v>-1705</v>
          </cell>
          <cell r="T379">
            <v>265.32</v>
          </cell>
          <cell r="U379">
            <v>23940</v>
          </cell>
          <cell r="V379">
            <v>9.0230664857530535E-2</v>
          </cell>
          <cell r="W379">
            <v>1.9108460608542851E-3</v>
          </cell>
          <cell r="X379">
            <v>8.6038469038330159E-4</v>
          </cell>
          <cell r="Y379">
            <v>0.45026373814678089</v>
          </cell>
          <cell r="Z379">
            <v>1.0295699447773528E-3</v>
          </cell>
          <cell r="AA379">
            <v>7072530000</v>
          </cell>
          <cell r="AB379">
            <v>7072530000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H379">
            <v>39.694000000000003</v>
          </cell>
          <cell r="AI379">
            <v>0</v>
          </cell>
          <cell r="AJ379">
            <v>0</v>
          </cell>
          <cell r="AK379">
            <v>0</v>
          </cell>
          <cell r="AL379">
            <v>41803465824080</v>
          </cell>
          <cell r="AM379">
            <v>79879988000</v>
          </cell>
          <cell r="AN379">
            <v>35967062000</v>
          </cell>
          <cell r="AO379">
            <v>43039592000</v>
          </cell>
          <cell r="AP379">
            <v>32005468000</v>
          </cell>
          <cell r="AQ379">
            <v>0.7562321311611756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2635470000</v>
          </cell>
          <cell r="AW379">
            <v>9.8735149191613858E-2</v>
          </cell>
          <cell r="AX379">
            <v>1323089000</v>
          </cell>
          <cell r="AY379">
            <v>0.76058918414907695</v>
          </cell>
          <cell r="AZ379">
            <v>3035000</v>
          </cell>
          <cell r="BA379">
            <v>2.6171915422027524E-2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42322280000</v>
          </cell>
          <cell r="BM379">
            <v>5066320000</v>
          </cell>
          <cell r="BN379">
            <v>861622000</v>
          </cell>
          <cell r="BO379">
            <v>26692318000</v>
          </cell>
          <cell r="BP379">
            <v>1739558000</v>
          </cell>
          <cell r="BQ379">
            <v>115964000</v>
          </cell>
          <cell r="BR379">
            <v>3081926000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15750</v>
          </cell>
          <cell r="BY379">
            <v>230</v>
          </cell>
          <cell r="BZ379">
            <v>4347750</v>
          </cell>
          <cell r="CA379">
            <v>621000</v>
          </cell>
        </row>
        <row r="380">
          <cell r="A380" t="str">
            <v>2021_Q1_M3_W13_D4</v>
          </cell>
          <cell r="B380">
            <v>2021</v>
          </cell>
          <cell r="C380">
            <v>1</v>
          </cell>
          <cell r="D380">
            <v>3</v>
          </cell>
          <cell r="E380">
            <v>13</v>
          </cell>
          <cell r="F380">
            <v>13</v>
          </cell>
          <cell r="G380">
            <v>4</v>
          </cell>
          <cell r="H380">
            <v>44286</v>
          </cell>
          <cell r="I380">
            <v>24.475999999999999</v>
          </cell>
          <cell r="J380">
            <v>2.2970000000000002</v>
          </cell>
          <cell r="K380">
            <v>9.7530000000000001</v>
          </cell>
          <cell r="L380">
            <v>9.0459999999999994</v>
          </cell>
          <cell r="M380">
            <v>3.0739999999999998</v>
          </cell>
          <cell r="N380">
            <v>0</v>
          </cell>
          <cell r="O380">
            <v>0</v>
          </cell>
          <cell r="P380">
            <v>0</v>
          </cell>
          <cell r="Q380">
            <v>38</v>
          </cell>
          <cell r="R380">
            <v>96.800000000000011</v>
          </cell>
          <cell r="S380">
            <v>-1911</v>
          </cell>
          <cell r="T380">
            <v>265.94</v>
          </cell>
          <cell r="U380">
            <v>24373</v>
          </cell>
          <cell r="V380">
            <v>9.1648492141084462E-2</v>
          </cell>
          <cell r="W380">
            <v>2.6750021743078968E-3</v>
          </cell>
          <cell r="X380">
            <v>1.6667412565178378E-3</v>
          </cell>
          <cell r="Y380">
            <v>0.62308033710255717</v>
          </cell>
          <cell r="Z380">
            <v>2.4364599208944191E-3</v>
          </cell>
          <cell r="AA380">
            <v>30024275000</v>
          </cell>
          <cell r="AB380">
            <v>14079395000</v>
          </cell>
          <cell r="AC380">
            <v>15944880000</v>
          </cell>
          <cell r="AD380">
            <v>0</v>
          </cell>
          <cell r="AE380">
            <v>0</v>
          </cell>
          <cell r="AF380">
            <v>0</v>
          </cell>
          <cell r="AH380">
            <v>48.645999999999994</v>
          </cell>
          <cell r="AI380">
            <v>0</v>
          </cell>
          <cell r="AJ380">
            <v>0</v>
          </cell>
          <cell r="AK380">
            <v>0</v>
          </cell>
          <cell r="AL380">
            <v>39006816892400</v>
          </cell>
          <cell r="AM380">
            <v>104343320000</v>
          </cell>
          <cell r="AN380">
            <v>65014271000</v>
          </cell>
          <cell r="AO380">
            <v>95038546000</v>
          </cell>
          <cell r="AP380">
            <v>53421945000</v>
          </cell>
          <cell r="AQ380">
            <v>0.95631005429072746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4321150000</v>
          </cell>
          <cell r="AW380">
            <v>0.19717785811042726</v>
          </cell>
          <cell r="AX380">
            <v>1269748000</v>
          </cell>
          <cell r="AY380">
            <v>0.78199165381564495</v>
          </cell>
          <cell r="AZ380">
            <v>6001428000</v>
          </cell>
          <cell r="BA380">
            <v>0.99183615592317476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55862578000</v>
          </cell>
          <cell r="BM380">
            <v>1696500000</v>
          </cell>
          <cell r="BN380">
            <v>1025290000</v>
          </cell>
          <cell r="BO380">
            <v>21914986000</v>
          </cell>
          <cell r="BP380">
            <v>1623736000</v>
          </cell>
          <cell r="BQ380">
            <v>6050826000</v>
          </cell>
          <cell r="BR380">
            <v>16169404000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201258</v>
          </cell>
          <cell r="BY380">
            <v>366</v>
          </cell>
          <cell r="BZ380">
            <v>4873050</v>
          </cell>
          <cell r="CA380">
            <v>988200</v>
          </cell>
          <cell r="CB380">
            <v>800000</v>
          </cell>
        </row>
        <row r="381">
          <cell r="A381" t="str">
            <v>2021_Q2_M4_W13_D5</v>
          </cell>
          <cell r="B381">
            <v>2021</v>
          </cell>
          <cell r="C381">
            <v>2</v>
          </cell>
          <cell r="D381">
            <v>4</v>
          </cell>
          <cell r="E381">
            <v>13</v>
          </cell>
          <cell r="F381">
            <v>13</v>
          </cell>
          <cell r="G381">
            <v>5</v>
          </cell>
          <cell r="H381">
            <v>44287</v>
          </cell>
          <cell r="I381">
            <v>21.835999999999999</v>
          </cell>
          <cell r="J381">
            <v>2.2970000000000002</v>
          </cell>
          <cell r="K381">
            <v>7.8929999999999998</v>
          </cell>
          <cell r="L381">
            <v>9.0640000000000001</v>
          </cell>
          <cell r="M381">
            <v>3.0779999999999998</v>
          </cell>
          <cell r="N381">
            <v>0</v>
          </cell>
          <cell r="O381">
            <v>0</v>
          </cell>
          <cell r="P381">
            <v>0</v>
          </cell>
          <cell r="Q381">
            <v>25</v>
          </cell>
          <cell r="R381">
            <v>96.646000000000001</v>
          </cell>
          <cell r="S381">
            <v>-1622</v>
          </cell>
          <cell r="T381">
            <v>237.69</v>
          </cell>
          <cell r="U381">
            <v>22202</v>
          </cell>
          <cell r="V381">
            <v>9.3407379359670153E-2</v>
          </cell>
          <cell r="W381">
            <v>2.7259164262003906E-3</v>
          </cell>
          <cell r="X381">
            <v>2.8240550421907768E-4</v>
          </cell>
          <cell r="Y381">
            <v>0.10360020633967784</v>
          </cell>
          <cell r="Z381">
            <v>1.8117304558824875E-3</v>
          </cell>
          <cell r="AA381">
            <v>65612020000</v>
          </cell>
          <cell r="AB381">
            <v>63300545000</v>
          </cell>
          <cell r="AC381">
            <v>2311475000</v>
          </cell>
          <cell r="AD381">
            <v>0</v>
          </cell>
          <cell r="AE381">
            <v>0</v>
          </cell>
          <cell r="AF381">
            <v>0</v>
          </cell>
          <cell r="AH381">
            <v>44.167999999999999</v>
          </cell>
          <cell r="AI381">
            <v>0</v>
          </cell>
          <cell r="AJ381">
            <v>0</v>
          </cell>
          <cell r="AK381">
            <v>0</v>
          </cell>
          <cell r="AL381">
            <v>42902602176624</v>
          </cell>
          <cell r="AM381">
            <v>116948908000</v>
          </cell>
          <cell r="AN381">
            <v>12115931000</v>
          </cell>
          <cell r="AO381">
            <v>77727951000</v>
          </cell>
          <cell r="AP381">
            <v>6818860000</v>
          </cell>
          <cell r="AQ381">
            <v>9.1157508087838235E-2</v>
          </cell>
          <cell r="AR381">
            <v>0</v>
          </cell>
          <cell r="AS381">
            <v>0</v>
          </cell>
          <cell r="AT381">
            <v>3276000</v>
          </cell>
          <cell r="AU381">
            <v>6.7470435344951871E-3</v>
          </cell>
          <cell r="AV381">
            <v>4352180000</v>
          </cell>
          <cell r="AW381">
            <v>0.12758421367783399</v>
          </cell>
          <cell r="AX381">
            <v>935615000</v>
          </cell>
          <cell r="AY381">
            <v>0.95654614269443972</v>
          </cell>
          <cell r="AZ381">
            <v>6000000</v>
          </cell>
          <cell r="BA381">
            <v>8.6515168992963437E-2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74803054000</v>
          </cell>
          <cell r="BM381">
            <v>4484388000</v>
          </cell>
          <cell r="BN381">
            <v>485546000</v>
          </cell>
          <cell r="BO381">
            <v>34112214000</v>
          </cell>
          <cell r="BP381">
            <v>978118000</v>
          </cell>
          <cell r="BQ381">
            <v>69352000</v>
          </cell>
          <cell r="BR381">
            <v>2016236000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420300</v>
          </cell>
          <cell r="BY381">
            <v>699</v>
          </cell>
          <cell r="BZ381">
            <v>4136100</v>
          </cell>
          <cell r="CA381">
            <v>1887300</v>
          </cell>
          <cell r="CB381">
            <v>1300000</v>
          </cell>
        </row>
        <row r="382">
          <cell r="A382" t="str">
            <v>2021_Q2_M4_W13_D6</v>
          </cell>
          <cell r="B382">
            <v>2021</v>
          </cell>
          <cell r="C382">
            <v>2</v>
          </cell>
          <cell r="D382">
            <v>4</v>
          </cell>
          <cell r="E382">
            <v>13</v>
          </cell>
          <cell r="F382">
            <v>14</v>
          </cell>
          <cell r="G382">
            <v>6</v>
          </cell>
          <cell r="H382">
            <v>44288</v>
          </cell>
          <cell r="I382">
            <v>14.308</v>
          </cell>
          <cell r="J382">
            <v>2.2970000000000002</v>
          </cell>
          <cell r="K382">
            <v>12.117000000000001</v>
          </cell>
          <cell r="L382">
            <v>8.9139999999999997</v>
          </cell>
          <cell r="M382">
            <v>5.0789999999999997</v>
          </cell>
          <cell r="N382">
            <v>0</v>
          </cell>
          <cell r="O382">
            <v>0</v>
          </cell>
          <cell r="P382">
            <v>0</v>
          </cell>
          <cell r="Q382">
            <v>32</v>
          </cell>
          <cell r="R382">
            <v>108.3</v>
          </cell>
          <cell r="S382">
            <v>-1687</v>
          </cell>
          <cell r="T382">
            <v>251.65</v>
          </cell>
          <cell r="U382">
            <v>25322</v>
          </cell>
          <cell r="V382">
            <v>0.10062388237631631</v>
          </cell>
          <cell r="W382">
            <v>3.0983690726084576E-3</v>
          </cell>
          <cell r="X382">
            <v>1.2528444993524426E-3</v>
          </cell>
          <cell r="Y382">
            <v>0.40435612091160489</v>
          </cell>
          <cell r="Z382">
            <v>2.3143742839592161E-3</v>
          </cell>
          <cell r="AA382">
            <v>44911785000</v>
          </cell>
          <cell r="AB382">
            <v>44911785000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H382">
            <v>42.715000000000003</v>
          </cell>
          <cell r="AI382">
            <v>0</v>
          </cell>
          <cell r="AJ382">
            <v>0</v>
          </cell>
          <cell r="AK382">
            <v>0</v>
          </cell>
          <cell r="AL382">
            <v>42308549087614</v>
          </cell>
          <cell r="AM382">
            <v>131087500000</v>
          </cell>
          <cell r="AN382">
            <v>53006033000</v>
          </cell>
          <cell r="AO382">
            <v>97917818000</v>
          </cell>
          <cell r="AP382">
            <v>19237273000</v>
          </cell>
          <cell r="AQ382">
            <v>0.4026541811664</v>
          </cell>
          <cell r="AR382">
            <v>2731500000</v>
          </cell>
          <cell r="AS382">
            <v>0.27855224218493463</v>
          </cell>
          <cell r="AT382">
            <v>0</v>
          </cell>
          <cell r="AU382">
            <v>0</v>
          </cell>
          <cell r="AV382">
            <v>24369194000</v>
          </cell>
          <cell r="AW382">
            <v>0.36769220021645821</v>
          </cell>
          <cell r="AX382">
            <v>500532000</v>
          </cell>
          <cell r="AY382">
            <v>0.93435480438605334</v>
          </cell>
          <cell r="AZ382">
            <v>6167534000</v>
          </cell>
          <cell r="BA382">
            <v>0.99280516014378095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47776166000</v>
          </cell>
          <cell r="BM382">
            <v>9806060000</v>
          </cell>
          <cell r="BN382">
            <v>423396000</v>
          </cell>
          <cell r="BO382">
            <v>66276070000</v>
          </cell>
          <cell r="BP382">
            <v>535698000</v>
          </cell>
          <cell r="BQ382">
            <v>6212230000</v>
          </cell>
          <cell r="BR382">
            <v>57880000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435870</v>
          </cell>
          <cell r="BY382">
            <v>567</v>
          </cell>
          <cell r="BZ382">
            <v>12905550</v>
          </cell>
          <cell r="CA382">
            <v>1530900</v>
          </cell>
        </row>
        <row r="383">
          <cell r="A383" t="str">
            <v>2021_Q2_M4_W14_D2</v>
          </cell>
          <cell r="B383">
            <v>2021</v>
          </cell>
          <cell r="C383">
            <v>2</v>
          </cell>
          <cell r="D383">
            <v>4</v>
          </cell>
          <cell r="E383">
            <v>14</v>
          </cell>
          <cell r="F383">
            <v>14</v>
          </cell>
          <cell r="G383">
            <v>2</v>
          </cell>
          <cell r="H383">
            <v>44291</v>
          </cell>
          <cell r="I383">
            <v>14.308999999999999</v>
          </cell>
          <cell r="J383">
            <v>2.21</v>
          </cell>
          <cell r="K383">
            <v>17.488</v>
          </cell>
          <cell r="L383">
            <v>8.9849999999999994</v>
          </cell>
          <cell r="M383">
            <v>5.0839999999999996</v>
          </cell>
          <cell r="N383">
            <v>0</v>
          </cell>
          <cell r="O383">
            <v>0</v>
          </cell>
          <cell r="P383">
            <v>0</v>
          </cell>
          <cell r="Q383">
            <v>42</v>
          </cell>
          <cell r="R383">
            <v>103.69999999999999</v>
          </cell>
          <cell r="S383">
            <v>-1690</v>
          </cell>
          <cell r="T383">
            <v>275.11700000000002</v>
          </cell>
          <cell r="U383">
            <v>22747</v>
          </cell>
          <cell r="V383">
            <v>8.268118654972248E-2</v>
          </cell>
          <cell r="W383">
            <v>6.3924243027219203E-3</v>
          </cell>
          <cell r="X383">
            <v>8.3626113705580923E-4</v>
          </cell>
          <cell r="Y383">
            <v>0.1308206554279768</v>
          </cell>
          <cell r="Z383">
            <v>1.4770676417272402E-3</v>
          </cell>
          <cell r="AA383">
            <v>26585240000</v>
          </cell>
          <cell r="AB383">
            <v>26585240000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H383">
            <v>48.075999999999993</v>
          </cell>
          <cell r="AI383">
            <v>0</v>
          </cell>
          <cell r="AJ383">
            <v>0</v>
          </cell>
          <cell r="AK383">
            <v>0</v>
          </cell>
          <cell r="AL383">
            <v>41487156897122</v>
          </cell>
          <cell r="AM383">
            <v>265203510000</v>
          </cell>
          <cell r="AN383">
            <v>34694097000</v>
          </cell>
          <cell r="AO383">
            <v>61279337000</v>
          </cell>
          <cell r="AP383">
            <v>18973924000</v>
          </cell>
          <cell r="AQ383">
            <v>9.2309904203497731E-2</v>
          </cell>
          <cell r="AR383">
            <v>0</v>
          </cell>
          <cell r="AS383">
            <v>0</v>
          </cell>
          <cell r="AT383">
            <v>151038000</v>
          </cell>
          <cell r="AU383">
            <v>0.15350731872907591</v>
          </cell>
          <cell r="AV383">
            <v>14622336000</v>
          </cell>
          <cell r="AW383">
            <v>0.26116579574703541</v>
          </cell>
          <cell r="AX383">
            <v>935900000</v>
          </cell>
          <cell r="AY383">
            <v>0.92197813023347452</v>
          </cell>
          <cell r="AZ383">
            <v>10899000</v>
          </cell>
          <cell r="BA383">
            <v>0.13997123263041636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205545918000</v>
          </cell>
          <cell r="BM383">
            <v>1448432000</v>
          </cell>
          <cell r="BN383">
            <v>983914000</v>
          </cell>
          <cell r="BO383">
            <v>55988710000</v>
          </cell>
          <cell r="BP383">
            <v>1015100000</v>
          </cell>
          <cell r="BQ383">
            <v>77866000</v>
          </cell>
          <cell r="BR383">
            <v>143570000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201900</v>
          </cell>
          <cell r="BY383">
            <v>585</v>
          </cell>
          <cell r="BZ383">
            <v>4309500</v>
          </cell>
          <cell r="CA383">
            <v>1579500</v>
          </cell>
        </row>
        <row r="384">
          <cell r="A384" t="str">
            <v>2021_Q2_M4_W14_D3</v>
          </cell>
          <cell r="B384">
            <v>2021</v>
          </cell>
          <cell r="C384">
            <v>2</v>
          </cell>
          <cell r="D384">
            <v>4</v>
          </cell>
          <cell r="E384">
            <v>14</v>
          </cell>
          <cell r="F384">
            <v>14</v>
          </cell>
          <cell r="G384">
            <v>3</v>
          </cell>
          <cell r="H384">
            <v>44292</v>
          </cell>
          <cell r="I384">
            <v>4.0990000000000002</v>
          </cell>
          <cell r="J384">
            <v>2.1320000000000001</v>
          </cell>
          <cell r="K384">
            <v>20.149000000000001</v>
          </cell>
          <cell r="L384">
            <v>9.1869999999999994</v>
          </cell>
          <cell r="M384">
            <v>4.8360000000000003</v>
          </cell>
          <cell r="N384">
            <v>0</v>
          </cell>
          <cell r="O384">
            <v>0</v>
          </cell>
          <cell r="P384">
            <v>0</v>
          </cell>
          <cell r="Q384">
            <v>35</v>
          </cell>
          <cell r="R384">
            <v>97.16</v>
          </cell>
          <cell r="S384">
            <v>-1605</v>
          </cell>
          <cell r="T384">
            <v>237.6</v>
          </cell>
          <cell r="U384">
            <v>24691</v>
          </cell>
          <cell r="V384">
            <v>0.10391835016835017</v>
          </cell>
          <cell r="W384">
            <v>1.8890759693356591E-3</v>
          </cell>
          <cell r="X384">
            <v>7.9539812332910334E-4</v>
          </cell>
          <cell r="Y384">
            <v>0.42105142209226504</v>
          </cell>
          <cell r="Z384">
            <v>1.6354364420752975E-3</v>
          </cell>
          <cell r="AA384">
            <v>36727485000</v>
          </cell>
          <cell r="AB384">
            <v>36727485000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H384">
            <v>40.402999999999999</v>
          </cell>
          <cell r="AI384">
            <v>0</v>
          </cell>
          <cell r="AJ384">
            <v>0</v>
          </cell>
          <cell r="AK384">
            <v>0</v>
          </cell>
          <cell r="AL384">
            <v>43721201974236</v>
          </cell>
          <cell r="AM384">
            <v>82592672000</v>
          </cell>
          <cell r="AN384">
            <v>34775762000</v>
          </cell>
          <cell r="AO384">
            <v>71503247000</v>
          </cell>
          <cell r="AP384">
            <v>21452049000</v>
          </cell>
          <cell r="AQ384">
            <v>0.45294630850235201</v>
          </cell>
          <cell r="AR384">
            <v>0</v>
          </cell>
          <cell r="AS384">
            <v>0</v>
          </cell>
          <cell r="AT384">
            <v>160156000</v>
          </cell>
          <cell r="AU384">
            <v>0.18651331572499313</v>
          </cell>
          <cell r="AV384">
            <v>10002467000</v>
          </cell>
          <cell r="AW384">
            <v>0.3538331550454068</v>
          </cell>
          <cell r="AX384">
            <v>1389363000</v>
          </cell>
          <cell r="AY384">
            <v>0.84710747832788458</v>
          </cell>
          <cell r="AZ384">
            <v>388247000</v>
          </cell>
          <cell r="BA384">
            <v>0.45251815331538398</v>
          </cell>
          <cell r="BB384">
            <v>1383480000</v>
          </cell>
          <cell r="BC384">
            <v>0.82490331766779434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47361130000</v>
          </cell>
          <cell r="BM384">
            <v>1928740000</v>
          </cell>
          <cell r="BN384">
            <v>858684000</v>
          </cell>
          <cell r="BO384">
            <v>28268880000</v>
          </cell>
          <cell r="BP384">
            <v>1640126000</v>
          </cell>
          <cell r="BQ384">
            <v>857970000</v>
          </cell>
          <cell r="BR384">
            <v>1677142000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522060</v>
          </cell>
          <cell r="BY384">
            <v>377</v>
          </cell>
          <cell r="BZ384">
            <v>4092750</v>
          </cell>
          <cell r="CA384">
            <v>1017900</v>
          </cell>
        </row>
        <row r="385">
          <cell r="A385" t="str">
            <v>2021_Q2_M4_W14_D4</v>
          </cell>
          <cell r="B385">
            <v>2021</v>
          </cell>
          <cell r="C385">
            <v>2</v>
          </cell>
          <cell r="D385">
            <v>4</v>
          </cell>
          <cell r="E385">
            <v>14</v>
          </cell>
          <cell r="F385">
            <v>14</v>
          </cell>
          <cell r="G385">
            <v>4</v>
          </cell>
          <cell r="H385">
            <v>44293</v>
          </cell>
          <cell r="I385">
            <v>6.0990000000000002</v>
          </cell>
          <cell r="J385">
            <v>2.1320000000000001</v>
          </cell>
          <cell r="K385">
            <v>20.928999999999998</v>
          </cell>
          <cell r="L385">
            <v>9.077</v>
          </cell>
          <cell r="M385">
            <v>4.8559999999999999</v>
          </cell>
          <cell r="N385">
            <v>0</v>
          </cell>
          <cell r="O385">
            <v>0</v>
          </cell>
          <cell r="P385">
            <v>0</v>
          </cell>
          <cell r="Q385">
            <v>29</v>
          </cell>
          <cell r="R385">
            <v>97.2</v>
          </cell>
          <cell r="S385">
            <v>-1556</v>
          </cell>
          <cell r="T385">
            <v>229.36</v>
          </cell>
          <cell r="U385">
            <v>25070</v>
          </cell>
          <cell r="V385">
            <v>0.10930415068015346</v>
          </cell>
          <cell r="W385">
            <v>6.7008065285467273E-3</v>
          </cell>
          <cell r="X385">
            <v>5.2545554578430781E-4</v>
          </cell>
          <cell r="Y385">
            <v>7.84167612578823E-2</v>
          </cell>
          <cell r="Z385">
            <v>1.1977168026780086E-3</v>
          </cell>
          <cell r="AA385">
            <v>27517280000</v>
          </cell>
          <cell r="AB385">
            <v>27517280000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H385">
            <v>43.092999999999996</v>
          </cell>
          <cell r="AI385">
            <v>0</v>
          </cell>
          <cell r="AJ385">
            <v>0</v>
          </cell>
          <cell r="AK385">
            <v>0</v>
          </cell>
          <cell r="AL385">
            <v>40932419826108</v>
          </cell>
          <cell r="AM385">
            <v>274280226000</v>
          </cell>
          <cell r="AN385">
            <v>21508167000</v>
          </cell>
          <cell r="AO385">
            <v>49025447000</v>
          </cell>
          <cell r="AP385">
            <v>18947000000</v>
          </cell>
          <cell r="AQ385">
            <v>0.30616936027942582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1619606000</v>
          </cell>
          <cell r="AW385">
            <v>8.2139501935007998E-3</v>
          </cell>
          <cell r="AX385">
            <v>910358000</v>
          </cell>
          <cell r="AY385">
            <v>0.89741370472307436</v>
          </cell>
          <cell r="AZ385">
            <v>31203000</v>
          </cell>
          <cell r="BA385">
            <v>0.17854159275831682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61884050000</v>
          </cell>
          <cell r="BM385">
            <v>1752620000</v>
          </cell>
          <cell r="BN385">
            <v>12120866000</v>
          </cell>
          <cell r="BO385">
            <v>197177480000</v>
          </cell>
          <cell r="BP385">
            <v>1014424000</v>
          </cell>
          <cell r="BQ385">
            <v>174766000</v>
          </cell>
          <cell r="BR385">
            <v>156020000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238200</v>
          </cell>
          <cell r="BY385">
            <v>355</v>
          </cell>
          <cell r="BZ385">
            <v>3967800</v>
          </cell>
          <cell r="CA385">
            <v>958500</v>
          </cell>
        </row>
        <row r="386">
          <cell r="A386" t="str">
            <v>2021_Q2_M4_W14_D5</v>
          </cell>
          <cell r="B386">
            <v>2021</v>
          </cell>
          <cell r="C386">
            <v>2</v>
          </cell>
          <cell r="D386">
            <v>4</v>
          </cell>
          <cell r="E386">
            <v>14</v>
          </cell>
          <cell r="F386">
            <v>14</v>
          </cell>
          <cell r="G386">
            <v>5</v>
          </cell>
          <cell r="H386">
            <v>44294</v>
          </cell>
          <cell r="I386">
            <v>10.28</v>
          </cell>
          <cell r="J386">
            <v>2.1349999999999998</v>
          </cell>
          <cell r="K386">
            <v>22.08</v>
          </cell>
          <cell r="L386">
            <v>9.0909999999999993</v>
          </cell>
          <cell r="M386">
            <v>4.8550000000000004</v>
          </cell>
          <cell r="N386">
            <v>0</v>
          </cell>
          <cell r="O386">
            <v>0</v>
          </cell>
          <cell r="P386">
            <v>0</v>
          </cell>
          <cell r="Q386">
            <v>27</v>
          </cell>
          <cell r="R386">
            <v>93.2</v>
          </cell>
          <cell r="S386">
            <v>-1590</v>
          </cell>
          <cell r="T386">
            <v>238.4</v>
          </cell>
          <cell r="U386">
            <v>25983</v>
          </cell>
          <cell r="V386">
            <v>0.10898909395973154</v>
          </cell>
          <cell r="W386">
            <v>1.7669495006099733E-3</v>
          </cell>
          <cell r="X386">
            <v>9.1382342726557863E-4</v>
          </cell>
          <cell r="Y386">
            <v>0.51717574664704069</v>
          </cell>
          <cell r="Z386">
            <v>1.6734650678106411E-3</v>
          </cell>
          <cell r="AA386">
            <v>28949165000</v>
          </cell>
          <cell r="AB386">
            <v>28949165000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H386">
            <v>48.441000000000003</v>
          </cell>
          <cell r="AI386">
            <v>0</v>
          </cell>
          <cell r="AJ386">
            <v>0</v>
          </cell>
          <cell r="AK386">
            <v>0</v>
          </cell>
          <cell r="AL386">
            <v>38108975936638</v>
          </cell>
          <cell r="AM386">
            <v>67336636000</v>
          </cell>
          <cell r="AN386">
            <v>34824875000</v>
          </cell>
          <cell r="AO386">
            <v>63774040000</v>
          </cell>
          <cell r="AP386">
            <v>29954828000</v>
          </cell>
          <cell r="AQ386">
            <v>0.63479924377185359</v>
          </cell>
          <cell r="AR386">
            <v>0</v>
          </cell>
          <cell r="AS386">
            <v>0</v>
          </cell>
          <cell r="AT386">
            <v>5198000</v>
          </cell>
          <cell r="AU386">
            <v>3.6610274541843332E-3</v>
          </cell>
          <cell r="AV386">
            <v>3746409000</v>
          </cell>
          <cell r="AW386">
            <v>0.2239585718287527</v>
          </cell>
          <cell r="AX386">
            <v>1113735000</v>
          </cell>
          <cell r="AY386">
            <v>0.93958483078387112</v>
          </cell>
          <cell r="AZ386">
            <v>4705000</v>
          </cell>
          <cell r="BA386">
            <v>0.37549880287310455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47187876000</v>
          </cell>
          <cell r="BM386">
            <v>545530000</v>
          </cell>
          <cell r="BN386">
            <v>1419820000</v>
          </cell>
          <cell r="BO386">
            <v>16728134000</v>
          </cell>
          <cell r="BP386">
            <v>1185348000</v>
          </cell>
          <cell r="BQ386">
            <v>12530000</v>
          </cell>
          <cell r="BR386">
            <v>257398000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260370</v>
          </cell>
          <cell r="BY386">
            <v>366</v>
          </cell>
          <cell r="BZ386">
            <v>4054500</v>
          </cell>
          <cell r="CA386">
            <v>988200</v>
          </cell>
        </row>
        <row r="387">
          <cell r="A387" t="str">
            <v>2021_Q2_M4_W14_D6</v>
          </cell>
          <cell r="B387">
            <v>2021</v>
          </cell>
          <cell r="C387">
            <v>2</v>
          </cell>
          <cell r="D387">
            <v>4</v>
          </cell>
          <cell r="E387">
            <v>14</v>
          </cell>
          <cell r="F387">
            <v>15</v>
          </cell>
          <cell r="G387">
            <v>6</v>
          </cell>
          <cell r="H387">
            <v>44295</v>
          </cell>
          <cell r="I387">
            <v>12.281000000000001</v>
          </cell>
          <cell r="J387">
            <v>2.1349999999999998</v>
          </cell>
          <cell r="K387">
            <v>16.329999999999998</v>
          </cell>
          <cell r="L387">
            <v>9.1859999999999999</v>
          </cell>
          <cell r="M387">
            <v>4.6139999999999999</v>
          </cell>
          <cell r="N387">
            <v>0</v>
          </cell>
          <cell r="O387">
            <v>0</v>
          </cell>
          <cell r="P387">
            <v>0</v>
          </cell>
          <cell r="Q387">
            <v>20</v>
          </cell>
          <cell r="R387">
            <v>61.75</v>
          </cell>
          <cell r="S387">
            <v>-1353</v>
          </cell>
          <cell r="T387">
            <v>191.2</v>
          </cell>
          <cell r="U387">
            <v>27696</v>
          </cell>
          <cell r="V387">
            <v>0.14485355648535564</v>
          </cell>
          <cell r="W387">
            <v>3.6361260055714595E-3</v>
          </cell>
          <cell r="X387">
            <v>1.0647361726909452E-3</v>
          </cell>
          <cell r="Y387">
            <v>0.29282158293180754</v>
          </cell>
          <cell r="Z387">
            <v>2.5588317839456099E-3</v>
          </cell>
          <cell r="AA387">
            <v>66040125000</v>
          </cell>
          <cell r="AB387">
            <v>62241360000</v>
          </cell>
          <cell r="AC387">
            <v>3798765000</v>
          </cell>
          <cell r="AD387">
            <v>0</v>
          </cell>
          <cell r="AE387">
            <v>0</v>
          </cell>
          <cell r="AF387">
            <v>0</v>
          </cell>
          <cell r="AH387">
            <v>44.545999999999999</v>
          </cell>
          <cell r="AI387">
            <v>0</v>
          </cell>
          <cell r="AJ387">
            <v>0</v>
          </cell>
          <cell r="AK387">
            <v>0</v>
          </cell>
          <cell r="AL387">
            <v>44200735550346</v>
          </cell>
          <cell r="AM387">
            <v>160719444000</v>
          </cell>
          <cell r="AN387">
            <v>47062122000</v>
          </cell>
          <cell r="AO387">
            <v>113102247000</v>
          </cell>
          <cell r="AP387">
            <v>21014090000</v>
          </cell>
          <cell r="AQ387">
            <v>0.40536592306560421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24494293000</v>
          </cell>
          <cell r="AW387">
            <v>0.2779143808839673</v>
          </cell>
          <cell r="AX387">
            <v>1179940000</v>
          </cell>
          <cell r="AY387">
            <v>0.85186228007479448</v>
          </cell>
          <cell r="AZ387">
            <v>373799000</v>
          </cell>
          <cell r="BA387">
            <v>0.48586465422669584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51839804000</v>
          </cell>
          <cell r="BM387">
            <v>109466000</v>
          </cell>
          <cell r="BN387">
            <v>18184384000</v>
          </cell>
          <cell r="BO387">
            <v>88136112000</v>
          </cell>
          <cell r="BP387">
            <v>1385130000</v>
          </cell>
          <cell r="BQ387">
            <v>769348000</v>
          </cell>
          <cell r="BR387">
            <v>295200000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300930</v>
          </cell>
          <cell r="BY387">
            <v>535</v>
          </cell>
          <cell r="BZ387">
            <v>10350450</v>
          </cell>
          <cell r="CA387">
            <v>1444500</v>
          </cell>
          <cell r="CB387">
            <v>800000</v>
          </cell>
        </row>
        <row r="388">
          <cell r="A388" t="str">
            <v>2021_Q2_M4_W15_D2</v>
          </cell>
          <cell r="B388">
            <v>2021</v>
          </cell>
          <cell r="C388">
            <v>2</v>
          </cell>
          <cell r="D388">
            <v>4</v>
          </cell>
          <cell r="E388">
            <v>15</v>
          </cell>
          <cell r="F388">
            <v>15</v>
          </cell>
          <cell r="G388">
            <v>2</v>
          </cell>
          <cell r="H388">
            <v>44298</v>
          </cell>
          <cell r="I388">
            <v>20.802</v>
          </cell>
          <cell r="J388">
            <v>2.133</v>
          </cell>
          <cell r="K388">
            <v>15.352</v>
          </cell>
          <cell r="L388">
            <v>9.3209999999999997</v>
          </cell>
          <cell r="M388">
            <v>3.6160000000000001</v>
          </cell>
          <cell r="N388">
            <v>0</v>
          </cell>
          <cell r="O388">
            <v>0</v>
          </cell>
          <cell r="P388">
            <v>0</v>
          </cell>
          <cell r="Q388">
            <v>21</v>
          </cell>
          <cell r="R388">
            <v>59.85</v>
          </cell>
          <cell r="S388">
            <v>-1497</v>
          </cell>
          <cell r="T388">
            <v>223.4</v>
          </cell>
          <cell r="U388">
            <v>28139</v>
          </cell>
          <cell r="V388">
            <v>0.1259579230080573</v>
          </cell>
          <cell r="W388">
            <v>2.9573768392332292E-3</v>
          </cell>
          <cell r="X388">
            <v>1.2543594689763855E-3</v>
          </cell>
          <cell r="Y388">
            <v>0.42414597028548051</v>
          </cell>
          <cell r="Z388">
            <v>1.5375541052730778E-3</v>
          </cell>
          <cell r="AA388">
            <v>14719245000</v>
          </cell>
          <cell r="AB388">
            <v>10126675000</v>
          </cell>
          <cell r="AC388">
            <v>4592570000</v>
          </cell>
          <cell r="AD388">
            <v>0</v>
          </cell>
          <cell r="AE388">
            <v>0</v>
          </cell>
          <cell r="AF388">
            <v>0</v>
          </cell>
          <cell r="AH388">
            <v>51.223999999999997</v>
          </cell>
          <cell r="AI388">
            <v>0</v>
          </cell>
          <cell r="AJ388">
            <v>0</v>
          </cell>
          <cell r="AK388">
            <v>0</v>
          </cell>
          <cell r="AL388">
            <v>51975719570406</v>
          </cell>
          <cell r="AM388">
            <v>153711789260</v>
          </cell>
          <cell r="AN388">
            <v>65196236000</v>
          </cell>
          <cell r="AO388">
            <v>79915481000</v>
          </cell>
          <cell r="AP388">
            <v>60503378000</v>
          </cell>
          <cell r="AQ388">
            <v>0.65684118241139622</v>
          </cell>
          <cell r="AR388">
            <v>0</v>
          </cell>
          <cell r="AS388">
            <v>0</v>
          </cell>
          <cell r="AT388">
            <v>3458000</v>
          </cell>
          <cell r="AU388">
            <v>1.277074213375096E-4</v>
          </cell>
          <cell r="AV388">
            <v>2066383000</v>
          </cell>
          <cell r="AW388">
            <v>7.6313604518700714E-2</v>
          </cell>
          <cell r="AX388">
            <v>1046692000</v>
          </cell>
          <cell r="AY388">
            <v>0.8329547592527482</v>
          </cell>
          <cell r="AZ388">
            <v>1576325000</v>
          </cell>
          <cell r="BA388">
            <v>0.46658286087745665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92112644000</v>
          </cell>
          <cell r="BM388">
            <v>2711252000</v>
          </cell>
          <cell r="BN388">
            <v>27077518000</v>
          </cell>
          <cell r="BO388">
            <v>27077518000</v>
          </cell>
          <cell r="BP388">
            <v>1256601260</v>
          </cell>
          <cell r="BQ388">
            <v>3378446000</v>
          </cell>
          <cell r="BR388">
            <v>97810000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108150</v>
          </cell>
          <cell r="BY388">
            <v>248</v>
          </cell>
          <cell r="BZ388">
            <v>3817350</v>
          </cell>
          <cell r="CA388">
            <v>669600</v>
          </cell>
          <cell r="CB388">
            <v>800000</v>
          </cell>
        </row>
        <row r="389">
          <cell r="A389" t="str">
            <v>2021_Q2_M4_W15_D3</v>
          </cell>
          <cell r="B389">
            <v>2021</v>
          </cell>
          <cell r="C389">
            <v>2</v>
          </cell>
          <cell r="D389">
            <v>4</v>
          </cell>
          <cell r="E389">
            <v>15</v>
          </cell>
          <cell r="F389">
            <v>15</v>
          </cell>
          <cell r="G389">
            <v>3</v>
          </cell>
          <cell r="H389">
            <v>44299</v>
          </cell>
          <cell r="I389">
            <v>8.0470000000000006</v>
          </cell>
          <cell r="J389">
            <v>2.133</v>
          </cell>
          <cell r="K389">
            <v>12.584</v>
          </cell>
          <cell r="L389">
            <v>9.3190000000000008</v>
          </cell>
          <cell r="M389">
            <v>1.9870000000000001</v>
          </cell>
          <cell r="N389">
            <v>0</v>
          </cell>
          <cell r="O389">
            <v>0</v>
          </cell>
          <cell r="P389">
            <v>0</v>
          </cell>
          <cell r="Q389">
            <v>9</v>
          </cell>
          <cell r="R389">
            <v>64.5</v>
          </cell>
          <cell r="S389">
            <v>-1348</v>
          </cell>
          <cell r="T389">
            <v>201.5</v>
          </cell>
          <cell r="U389">
            <v>27647</v>
          </cell>
          <cell r="V389">
            <v>0.13720595533498758</v>
          </cell>
          <cell r="W389">
            <v>1.037343876063173E-3</v>
          </cell>
          <cell r="X389">
            <v>2.5645123165795149E-4</v>
          </cell>
          <cell r="Y389">
            <v>0.24721911178693257</v>
          </cell>
          <cell r="Z389">
            <v>6.2275051304612754E-4</v>
          </cell>
          <cell r="AA389">
            <v>21459410000</v>
          </cell>
          <cell r="AB389">
            <v>17867485000</v>
          </cell>
          <cell r="AC389">
            <v>3591925000</v>
          </cell>
          <cell r="AD389">
            <v>0</v>
          </cell>
          <cell r="AE389">
            <v>0</v>
          </cell>
          <cell r="AF389">
            <v>0</v>
          </cell>
          <cell r="AH389">
            <v>34.07</v>
          </cell>
          <cell r="AI389">
            <v>0</v>
          </cell>
          <cell r="AJ389">
            <v>0</v>
          </cell>
          <cell r="AK389">
            <v>0</v>
          </cell>
          <cell r="AL389">
            <v>58584362815768</v>
          </cell>
          <cell r="AM389">
            <v>60772130000</v>
          </cell>
          <cell r="AN389">
            <v>15024032000</v>
          </cell>
          <cell r="AO389">
            <v>36483442000</v>
          </cell>
          <cell r="AP389">
            <v>9656506000</v>
          </cell>
          <cell r="AQ389">
            <v>0.37528483971443471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1739489000</v>
          </cell>
          <cell r="AW389">
            <v>7.5078171135115751E-2</v>
          </cell>
          <cell r="AX389">
            <v>1016442000</v>
          </cell>
          <cell r="AY389">
            <v>0.98058211215836844</v>
          </cell>
          <cell r="AZ389">
            <v>2611595000</v>
          </cell>
          <cell r="BA389">
            <v>0.48975370869687684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25731138000</v>
          </cell>
          <cell r="BM389">
            <v>552820000</v>
          </cell>
          <cell r="BN389">
            <v>2227012000</v>
          </cell>
          <cell r="BO389">
            <v>23169038000</v>
          </cell>
          <cell r="BP389">
            <v>1036570000</v>
          </cell>
          <cell r="BQ389">
            <v>5332466000</v>
          </cell>
          <cell r="BR389">
            <v>2723086000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208860</v>
          </cell>
          <cell r="BY389">
            <v>1449</v>
          </cell>
          <cell r="BZ389">
            <v>3437400</v>
          </cell>
          <cell r="CA389">
            <v>3912300</v>
          </cell>
          <cell r="CB389">
            <v>600000</v>
          </cell>
        </row>
        <row r="390">
          <cell r="A390" t="str">
            <v>2021_Q2_M4_W15_D4</v>
          </cell>
          <cell r="B390">
            <v>2021</v>
          </cell>
          <cell r="C390">
            <v>2</v>
          </cell>
          <cell r="D390">
            <v>4</v>
          </cell>
          <cell r="E390">
            <v>15</v>
          </cell>
          <cell r="F390">
            <v>15</v>
          </cell>
          <cell r="G390">
            <v>4</v>
          </cell>
          <cell r="H390">
            <v>44300</v>
          </cell>
          <cell r="I390">
            <v>14.891999999999999</v>
          </cell>
          <cell r="J390">
            <v>2.133</v>
          </cell>
          <cell r="K390">
            <v>12.584</v>
          </cell>
          <cell r="L390">
            <v>9.3160000000000007</v>
          </cell>
          <cell r="M390">
            <v>1.984</v>
          </cell>
          <cell r="N390">
            <v>0</v>
          </cell>
          <cell r="O390">
            <v>0</v>
          </cell>
          <cell r="P390">
            <v>0</v>
          </cell>
          <cell r="Q390">
            <v>12</v>
          </cell>
          <cell r="R390">
            <v>66.37</v>
          </cell>
          <cell r="S390">
            <v>-1461</v>
          </cell>
          <cell r="T390">
            <v>237.7</v>
          </cell>
          <cell r="U390">
            <v>25021</v>
          </cell>
          <cell r="V390">
            <v>0.10526293647454775</v>
          </cell>
          <cell r="W390">
            <v>1.1170768135658819E-2</v>
          </cell>
          <cell r="X390">
            <v>4.7786310623998006E-4</v>
          </cell>
          <cell r="Y390">
            <v>4.2777998830229695E-2</v>
          </cell>
          <cell r="Z390">
            <v>1.0472688488181213E-3</v>
          </cell>
          <cell r="AA390">
            <v>26427590000</v>
          </cell>
          <cell r="AB390">
            <v>24943420000</v>
          </cell>
          <cell r="AC390">
            <v>1484170000</v>
          </cell>
          <cell r="AD390">
            <v>0</v>
          </cell>
          <cell r="AE390">
            <v>0</v>
          </cell>
          <cell r="AF390">
            <v>0</v>
          </cell>
          <cell r="AH390">
            <v>40.908999999999999</v>
          </cell>
          <cell r="AI390">
            <v>0</v>
          </cell>
          <cell r="AJ390">
            <v>0</v>
          </cell>
          <cell r="AK390">
            <v>0</v>
          </cell>
          <cell r="AL390">
            <v>46412580737844</v>
          </cell>
          <cell r="AM390">
            <v>518464178000</v>
          </cell>
          <cell r="AN390">
            <v>22178860000</v>
          </cell>
          <cell r="AO390">
            <v>48606450000</v>
          </cell>
          <cell r="AP390">
            <v>21094824000</v>
          </cell>
          <cell r="AQ390">
            <v>0.55003429562195127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4178000</v>
          </cell>
          <cell r="AW390">
            <v>2.0267905030166094E-4</v>
          </cell>
          <cell r="AX390">
            <v>1075074000</v>
          </cell>
          <cell r="AY390">
            <v>0.91395008390759458</v>
          </cell>
          <cell r="AZ390">
            <v>4784000</v>
          </cell>
          <cell r="BA390">
            <v>2.647247615042387E-2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38351834000</v>
          </cell>
          <cell r="BM390">
            <v>1593196000</v>
          </cell>
          <cell r="BN390">
            <v>454114212000</v>
          </cell>
          <cell r="BO390">
            <v>20613872000</v>
          </cell>
          <cell r="BP390">
            <v>1176294000</v>
          </cell>
          <cell r="BQ390">
            <v>180716000</v>
          </cell>
          <cell r="BR390">
            <v>2434054000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79110</v>
          </cell>
          <cell r="BY390">
            <v>2145</v>
          </cell>
          <cell r="BZ390">
            <v>5617650</v>
          </cell>
          <cell r="CA390">
            <v>5791500</v>
          </cell>
          <cell r="CB390">
            <v>600000</v>
          </cell>
        </row>
        <row r="391">
          <cell r="A391" t="str">
            <v>2021_Q2_M4_W15_D5</v>
          </cell>
          <cell r="B391">
            <v>2021</v>
          </cell>
          <cell r="C391">
            <v>2</v>
          </cell>
          <cell r="D391">
            <v>4</v>
          </cell>
          <cell r="E391">
            <v>15</v>
          </cell>
          <cell r="F391">
            <v>15</v>
          </cell>
          <cell r="G391">
            <v>5</v>
          </cell>
          <cell r="H391">
            <v>44301</v>
          </cell>
          <cell r="I391">
            <v>49.216999999999999</v>
          </cell>
          <cell r="J391">
            <v>2.133</v>
          </cell>
          <cell r="K391">
            <v>12.584</v>
          </cell>
          <cell r="L391">
            <v>8.9870000000000001</v>
          </cell>
          <cell r="M391">
            <v>1.9850000000000001</v>
          </cell>
          <cell r="N391">
            <v>0</v>
          </cell>
          <cell r="O391">
            <v>0</v>
          </cell>
          <cell r="P391">
            <v>0</v>
          </cell>
          <cell r="Q391">
            <v>8</v>
          </cell>
          <cell r="R391">
            <v>72.900000000000006</v>
          </cell>
          <cell r="S391">
            <v>-1871</v>
          </cell>
          <cell r="T391">
            <v>311.3</v>
          </cell>
          <cell r="U391">
            <v>28179</v>
          </cell>
          <cell r="V391">
            <v>9.0520398329585611E-2</v>
          </cell>
          <cell r="W391">
            <v>9.5880126491810855E-3</v>
          </cell>
          <cell r="X391">
            <v>3.9512075811963332E-3</v>
          </cell>
          <cell r="Y391">
            <v>0.41209870342982985</v>
          </cell>
          <cell r="Z391">
            <v>4.6440743773546959E-3</v>
          </cell>
          <cell r="AA391">
            <v>34584085000</v>
          </cell>
          <cell r="AB391">
            <v>28588255000</v>
          </cell>
          <cell r="AC391">
            <v>5995830000</v>
          </cell>
          <cell r="AD391">
            <v>0</v>
          </cell>
          <cell r="AE391">
            <v>0</v>
          </cell>
          <cell r="AF391">
            <v>0</v>
          </cell>
          <cell r="AH391">
            <v>74.905999999999992</v>
          </cell>
          <cell r="AI391">
            <v>0</v>
          </cell>
          <cell r="AJ391">
            <v>0</v>
          </cell>
          <cell r="AK391">
            <v>0</v>
          </cell>
          <cell r="AL391">
            <v>49914478788352</v>
          </cell>
          <cell r="AM391">
            <v>478580654000</v>
          </cell>
          <cell r="AN391">
            <v>197222467000</v>
          </cell>
          <cell r="AO391">
            <v>231806552000</v>
          </cell>
          <cell r="AP391">
            <v>195633327000</v>
          </cell>
          <cell r="AQ391">
            <v>0.4696933880837863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27274000</v>
          </cell>
          <cell r="AW391">
            <v>4.9564670846352827E-4</v>
          </cell>
          <cell r="AX391">
            <v>1560263000</v>
          </cell>
          <cell r="AY391">
            <v>0.73269946728578728</v>
          </cell>
          <cell r="AZ391">
            <v>1603000</v>
          </cell>
          <cell r="BA391">
            <v>3.2438623614832324E-3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416512840000</v>
          </cell>
          <cell r="BM391">
            <v>1345940000</v>
          </cell>
          <cell r="BN391">
            <v>689698000</v>
          </cell>
          <cell r="BO391">
            <v>55027098000</v>
          </cell>
          <cell r="BP391">
            <v>2129472000</v>
          </cell>
          <cell r="BQ391">
            <v>494164000</v>
          </cell>
          <cell r="BR391">
            <v>2381442000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169980</v>
          </cell>
          <cell r="BY391">
            <v>1101</v>
          </cell>
          <cell r="BZ391">
            <v>6599400</v>
          </cell>
          <cell r="CA391">
            <v>2972700</v>
          </cell>
          <cell r="CB391">
            <v>700000</v>
          </cell>
        </row>
        <row r="392">
          <cell r="A392" t="str">
            <v>2021_Q2_M4_W15_D6</v>
          </cell>
          <cell r="B392">
            <v>2021</v>
          </cell>
          <cell r="C392">
            <v>2</v>
          </cell>
          <cell r="D392">
            <v>4</v>
          </cell>
          <cell r="E392">
            <v>15</v>
          </cell>
          <cell r="F392">
            <v>16</v>
          </cell>
          <cell r="G392">
            <v>6</v>
          </cell>
          <cell r="H392">
            <v>44302</v>
          </cell>
          <cell r="I392">
            <v>19.135999999999999</v>
          </cell>
          <cell r="J392">
            <v>2.133</v>
          </cell>
          <cell r="K392">
            <v>12.583</v>
          </cell>
          <cell r="L392">
            <v>8.9619999999999997</v>
          </cell>
          <cell r="M392">
            <v>1.04</v>
          </cell>
          <cell r="N392">
            <v>0</v>
          </cell>
          <cell r="O392">
            <v>0</v>
          </cell>
          <cell r="P392">
            <v>0</v>
          </cell>
          <cell r="Q392">
            <v>8</v>
          </cell>
          <cell r="R392">
            <v>71.8</v>
          </cell>
          <cell r="S392">
            <v>-1860</v>
          </cell>
          <cell r="T392">
            <v>290.97000000000003</v>
          </cell>
          <cell r="U392">
            <v>27488</v>
          </cell>
          <cell r="V392">
            <v>9.4470220297625182E-2</v>
          </cell>
          <cell r="W392">
            <v>4.0442642119373684E-3</v>
          </cell>
          <cell r="X392">
            <v>5.6861945798665546E-4</v>
          </cell>
          <cell r="Y392">
            <v>0.14059898863884154</v>
          </cell>
          <cell r="Z392">
            <v>5.6861945798665546E-4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H392">
            <v>43.853999999999992</v>
          </cell>
          <cell r="AI392">
            <v>0</v>
          </cell>
          <cell r="AJ392">
            <v>0</v>
          </cell>
          <cell r="AK392">
            <v>0</v>
          </cell>
          <cell r="AL392">
            <v>54234649495100</v>
          </cell>
          <cell r="AM392">
            <v>219339252000</v>
          </cell>
          <cell r="AN392">
            <v>30838877000</v>
          </cell>
          <cell r="AO392">
            <v>30838877000</v>
          </cell>
          <cell r="AP392">
            <v>26372399000</v>
          </cell>
          <cell r="AQ392">
            <v>0.18950762077572261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411420000</v>
          </cell>
          <cell r="AW392">
            <v>7.0561557627090042E-3</v>
          </cell>
          <cell r="AX392">
            <v>1041734000</v>
          </cell>
          <cell r="AY392">
            <v>0.9030021653314656</v>
          </cell>
          <cell r="AZ392">
            <v>1512324000</v>
          </cell>
          <cell r="BA392">
            <v>9.1524404547062149E-2</v>
          </cell>
          <cell r="BB392">
            <v>1501000000</v>
          </cell>
          <cell r="BC392">
            <v>0.64832747923710732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139162736000</v>
          </cell>
          <cell r="BM392">
            <v>561070000</v>
          </cell>
          <cell r="BN392">
            <v>1316364000</v>
          </cell>
          <cell r="BO392">
            <v>58306536000</v>
          </cell>
          <cell r="BP392">
            <v>1153634000</v>
          </cell>
          <cell r="BQ392">
            <v>16523724000</v>
          </cell>
          <cell r="BR392">
            <v>2315188000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153630</v>
          </cell>
          <cell r="BY392">
            <v>291</v>
          </cell>
          <cell r="BZ392">
            <v>14229000</v>
          </cell>
          <cell r="CA392">
            <v>785700</v>
          </cell>
          <cell r="CB392">
            <v>72784255</v>
          </cell>
        </row>
        <row r="393">
          <cell r="A393" t="str">
            <v>2021_Q2_M4_W16_D2</v>
          </cell>
          <cell r="B393">
            <v>2021</v>
          </cell>
          <cell r="C393">
            <v>2</v>
          </cell>
          <cell r="D393">
            <v>4</v>
          </cell>
          <cell r="E393">
            <v>16</v>
          </cell>
          <cell r="F393">
            <v>16</v>
          </cell>
          <cell r="G393">
            <v>2</v>
          </cell>
          <cell r="H393">
            <v>44305</v>
          </cell>
          <cell r="I393">
            <v>29.053999999999998</v>
          </cell>
          <cell r="J393">
            <v>2.0640000000000001</v>
          </cell>
          <cell r="K393">
            <v>10.193</v>
          </cell>
          <cell r="L393">
            <v>8.8629999999999995</v>
          </cell>
          <cell r="M393">
            <v>2.5529999999999999</v>
          </cell>
          <cell r="N393">
            <v>0</v>
          </cell>
          <cell r="O393">
            <v>0</v>
          </cell>
          <cell r="P393">
            <v>0</v>
          </cell>
          <cell r="Q393">
            <v>1</v>
          </cell>
          <cell r="R393">
            <v>75.5</v>
          </cell>
          <cell r="S393">
            <v>-1793</v>
          </cell>
          <cell r="T393">
            <v>285.2</v>
          </cell>
          <cell r="U393">
            <v>25360</v>
          </cell>
          <cell r="V393">
            <v>8.8920056100981762E-2</v>
          </cell>
          <cell r="W393">
            <v>2.9410719259845811E-3</v>
          </cell>
          <cell r="X393">
            <v>1.0875098108502116E-3</v>
          </cell>
          <cell r="Y393">
            <v>0.36976647909967264</v>
          </cell>
          <cell r="Z393">
            <v>1.8605451602809735E-3</v>
          </cell>
          <cell r="AA393">
            <v>36393866000</v>
          </cell>
          <cell r="AB393">
            <v>32376996000</v>
          </cell>
          <cell r="AC393">
            <v>4016870000</v>
          </cell>
          <cell r="AD393">
            <v>0</v>
          </cell>
          <cell r="AE393">
            <v>0</v>
          </cell>
          <cell r="AF393">
            <v>0</v>
          </cell>
          <cell r="AH393">
            <v>52.726999999999997</v>
          </cell>
          <cell r="AI393">
            <v>0</v>
          </cell>
          <cell r="AJ393">
            <v>0</v>
          </cell>
          <cell r="AK393">
            <v>0</v>
          </cell>
          <cell r="AL393">
            <v>47079174357032</v>
          </cell>
          <cell r="AM393">
            <v>138463238000</v>
          </cell>
          <cell r="AN393">
            <v>51199064000</v>
          </cell>
          <cell r="AO393">
            <v>87592930000</v>
          </cell>
          <cell r="AP393">
            <v>39009216000</v>
          </cell>
          <cell r="AQ393">
            <v>0.4892136812427767</v>
          </cell>
          <cell r="AR393">
            <v>0</v>
          </cell>
          <cell r="AS393">
            <v>0</v>
          </cell>
          <cell r="AT393">
            <v>119985000</v>
          </cell>
          <cell r="AU393">
            <v>5.3543936060547914E-2</v>
          </cell>
          <cell r="AV393">
            <v>6037354000</v>
          </cell>
          <cell r="AW393">
            <v>0.13649312324798504</v>
          </cell>
          <cell r="AX393">
            <v>1157048000</v>
          </cell>
          <cell r="AY393">
            <v>0.83216197788856827</v>
          </cell>
          <cell r="AZ393">
            <v>4875461000</v>
          </cell>
          <cell r="BA393">
            <v>0.95166598999039642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79738604000</v>
          </cell>
          <cell r="BM393">
            <v>2196300000</v>
          </cell>
          <cell r="BN393">
            <v>2240870000</v>
          </cell>
          <cell r="BO393">
            <v>44231928000</v>
          </cell>
          <cell r="BP393">
            <v>1390412000</v>
          </cell>
          <cell r="BQ393">
            <v>5123080000</v>
          </cell>
          <cell r="BR393">
            <v>3542044000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308010</v>
          </cell>
          <cell r="BY393">
            <v>493</v>
          </cell>
          <cell r="BZ393">
            <v>4572150</v>
          </cell>
          <cell r="CA393">
            <v>1331100</v>
          </cell>
          <cell r="CB393">
            <v>600000</v>
          </cell>
        </row>
        <row r="394">
          <cell r="A394" t="str">
            <v>2021_Q2_M4_W16_D3</v>
          </cell>
          <cell r="B394">
            <v>2021</v>
          </cell>
          <cell r="C394">
            <v>2</v>
          </cell>
          <cell r="D394">
            <v>4</v>
          </cell>
          <cell r="E394">
            <v>16</v>
          </cell>
          <cell r="F394">
            <v>16</v>
          </cell>
          <cell r="G394">
            <v>3</v>
          </cell>
          <cell r="H394">
            <v>44306</v>
          </cell>
          <cell r="I394">
            <v>35.078000000000003</v>
          </cell>
          <cell r="J394">
            <v>4.0640000000000001</v>
          </cell>
          <cell r="K394">
            <v>15.483000000000001</v>
          </cell>
          <cell r="L394">
            <v>9.8770000000000007</v>
          </cell>
          <cell r="M394">
            <v>2.5510000000000002</v>
          </cell>
          <cell r="N394">
            <v>0</v>
          </cell>
          <cell r="O394">
            <v>0</v>
          </cell>
          <cell r="P394">
            <v>0</v>
          </cell>
          <cell r="Q394">
            <v>29</v>
          </cell>
          <cell r="R394">
            <v>86.35</v>
          </cell>
          <cell r="S394">
            <v>-1504</v>
          </cell>
          <cell r="T394">
            <v>297.60000000000002</v>
          </cell>
          <cell r="U394">
            <v>28970</v>
          </cell>
          <cell r="V394">
            <v>9.7345430107526887E-2</v>
          </cell>
          <cell r="W394">
            <v>2.7366788670734519E-3</v>
          </cell>
          <cell r="X394">
            <v>7.6657347371655523E-4</v>
          </cell>
          <cell r="Y394">
            <v>0.28011086099273064</v>
          </cell>
          <cell r="Z394">
            <v>2.521933298201752E-3</v>
          </cell>
          <cell r="AA394">
            <v>95340525000</v>
          </cell>
          <cell r="AB394">
            <v>81583445000</v>
          </cell>
          <cell r="AC394">
            <v>13757080000</v>
          </cell>
          <cell r="AD394">
            <v>0</v>
          </cell>
          <cell r="AE394">
            <v>0</v>
          </cell>
          <cell r="AF394">
            <v>0</v>
          </cell>
          <cell r="AH394">
            <v>67.052999999999997</v>
          </cell>
          <cell r="AI394">
            <v>0</v>
          </cell>
          <cell r="AJ394">
            <v>0</v>
          </cell>
          <cell r="AK394">
            <v>0</v>
          </cell>
          <cell r="AL394">
            <v>54313949578948</v>
          </cell>
          <cell r="AM394">
            <v>148639838000</v>
          </cell>
          <cell r="AN394">
            <v>41635633000</v>
          </cell>
          <cell r="AO394">
            <v>136976158000</v>
          </cell>
          <cell r="AP394">
            <v>30272755000</v>
          </cell>
          <cell r="AQ394">
            <v>0.30433015258350471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11329018000</v>
          </cell>
          <cell r="AW394">
            <v>0.24677088750293133</v>
          </cell>
          <cell r="AX394">
            <v>30552000</v>
          </cell>
          <cell r="AY394">
            <v>0.39127093898878129</v>
          </cell>
          <cell r="AZ394">
            <v>3308000</v>
          </cell>
          <cell r="BA394">
            <v>0.17962641181581235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99473400000</v>
          </cell>
          <cell r="BM394">
            <v>180416000</v>
          </cell>
          <cell r="BN394">
            <v>1245578000</v>
          </cell>
          <cell r="BO394">
            <v>45909054000</v>
          </cell>
          <cell r="BP394">
            <v>78084000</v>
          </cell>
          <cell r="BQ394">
            <v>18416000</v>
          </cell>
          <cell r="BR394">
            <v>1734890000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269520</v>
          </cell>
          <cell r="BY394">
            <v>1237</v>
          </cell>
          <cell r="BZ394">
            <v>7670400</v>
          </cell>
          <cell r="CA394">
            <v>3339900</v>
          </cell>
          <cell r="CB394">
            <v>600000</v>
          </cell>
        </row>
        <row r="395">
          <cell r="A395" t="str">
            <v>2021_Q2_M4_W16_D5</v>
          </cell>
          <cell r="B395">
            <v>2021</v>
          </cell>
          <cell r="C395">
            <v>2</v>
          </cell>
          <cell r="D395">
            <v>4</v>
          </cell>
          <cell r="E395">
            <v>16</v>
          </cell>
          <cell r="F395">
            <v>16</v>
          </cell>
          <cell r="G395">
            <v>5</v>
          </cell>
          <cell r="H395">
            <v>44308</v>
          </cell>
          <cell r="I395">
            <v>23.835999999999999</v>
          </cell>
          <cell r="J395">
            <v>4.0640000000000001</v>
          </cell>
          <cell r="K395">
            <v>15.483000000000001</v>
          </cell>
          <cell r="L395">
            <v>9.85</v>
          </cell>
          <cell r="M395">
            <v>2.5499999999999998</v>
          </cell>
          <cell r="N395">
            <v>0</v>
          </cell>
          <cell r="O395">
            <v>0</v>
          </cell>
          <cell r="P395">
            <v>0</v>
          </cell>
          <cell r="Q395">
            <v>30</v>
          </cell>
          <cell r="R395">
            <v>84.9</v>
          </cell>
          <cell r="S395">
            <v>-1496</v>
          </cell>
          <cell r="T395">
            <v>268.2</v>
          </cell>
          <cell r="U395">
            <v>29777</v>
          </cell>
          <cell r="V395">
            <v>0.11102535421327368</v>
          </cell>
          <cell r="W395">
            <v>5.9660193381943002E-3</v>
          </cell>
          <cell r="X395">
            <v>1.2721093283448541E-3</v>
          </cell>
          <cell r="Y395">
            <v>0.21322581376846089</v>
          </cell>
          <cell r="Z395">
            <v>1.4714353915419999E-3</v>
          </cell>
          <cell r="AA395">
            <v>10136975000</v>
          </cell>
          <cell r="AB395">
            <v>9133805000</v>
          </cell>
          <cell r="AC395">
            <v>0</v>
          </cell>
          <cell r="AD395">
            <v>1003170000</v>
          </cell>
          <cell r="AE395">
            <v>0</v>
          </cell>
          <cell r="AF395">
            <v>0</v>
          </cell>
          <cell r="AH395">
            <v>55.782999999999994</v>
          </cell>
          <cell r="AI395">
            <v>0</v>
          </cell>
          <cell r="AJ395">
            <v>0</v>
          </cell>
          <cell r="AK395">
            <v>0</v>
          </cell>
          <cell r="AL395">
            <v>50856244474030</v>
          </cell>
          <cell r="AM395">
            <v>303409338000</v>
          </cell>
          <cell r="AN395">
            <v>64694703000</v>
          </cell>
          <cell r="AO395">
            <v>74831678000</v>
          </cell>
          <cell r="AP395">
            <v>62875106000</v>
          </cell>
          <cell r="AQ395">
            <v>0.31897411279966914</v>
          </cell>
          <cell r="AR395">
            <v>0</v>
          </cell>
          <cell r="AS395">
            <v>0</v>
          </cell>
          <cell r="AT395">
            <v>3425000</v>
          </cell>
          <cell r="AU395">
            <v>1.1155890293789149E-4</v>
          </cell>
          <cell r="AV395">
            <v>6350000</v>
          </cell>
          <cell r="AW395">
            <v>9.0686022767532914E-5</v>
          </cell>
          <cell r="AX395">
            <v>1053537000</v>
          </cell>
          <cell r="AY395">
            <v>0.95272187647515238</v>
          </cell>
          <cell r="AZ395">
            <v>8171000</v>
          </cell>
          <cell r="BA395">
            <v>3.820545191003881E-2</v>
          </cell>
          <cell r="BB395">
            <v>748114000</v>
          </cell>
          <cell r="BC395">
            <v>0.2592611075416158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197116642000</v>
          </cell>
          <cell r="BM395">
            <v>1364360000</v>
          </cell>
          <cell r="BN395">
            <v>30701270000</v>
          </cell>
          <cell r="BO395">
            <v>70021816000</v>
          </cell>
          <cell r="BP395">
            <v>1105818000</v>
          </cell>
          <cell r="BQ395">
            <v>213870000</v>
          </cell>
          <cell r="BR395">
            <v>2885562000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395402</v>
          </cell>
          <cell r="BY395">
            <v>274</v>
          </cell>
          <cell r="BZ395">
            <v>3814800</v>
          </cell>
          <cell r="CA395">
            <v>739800</v>
          </cell>
          <cell r="CB395">
            <v>600000</v>
          </cell>
        </row>
        <row r="396">
          <cell r="A396" t="str">
            <v>2021_Q2_M4_W16_D6</v>
          </cell>
          <cell r="B396">
            <v>2021</v>
          </cell>
          <cell r="C396">
            <v>2</v>
          </cell>
          <cell r="D396">
            <v>4</v>
          </cell>
          <cell r="E396">
            <v>16</v>
          </cell>
          <cell r="F396">
            <v>17</v>
          </cell>
          <cell r="G396">
            <v>6</v>
          </cell>
          <cell r="H396">
            <v>44309</v>
          </cell>
          <cell r="I396">
            <v>17.654</v>
          </cell>
          <cell r="J396">
            <v>4.1130000000000004</v>
          </cell>
          <cell r="K396">
            <v>14.752000000000001</v>
          </cell>
          <cell r="L396">
            <v>9.8149999999999995</v>
          </cell>
          <cell r="M396">
            <v>3.399</v>
          </cell>
          <cell r="N396">
            <v>0</v>
          </cell>
          <cell r="O396">
            <v>0</v>
          </cell>
          <cell r="P396">
            <v>0</v>
          </cell>
          <cell r="Q396">
            <v>39</v>
          </cell>
          <cell r="R396">
            <v>88.2</v>
          </cell>
          <cell r="S396">
            <v>-1665</v>
          </cell>
          <cell r="T396">
            <v>280.60000000000002</v>
          </cell>
          <cell r="U396">
            <v>29457</v>
          </cell>
          <cell r="V396">
            <v>0.10497861724875267</v>
          </cell>
          <cell r="W396">
            <v>6.10689010999155E-3</v>
          </cell>
          <cell r="X396">
            <v>8.8515830586573285E-4</v>
          </cell>
          <cell r="Y396">
            <v>0.14494420071805708</v>
          </cell>
          <cell r="Z396">
            <v>1.4628996157216494E-3</v>
          </cell>
          <cell r="AA396">
            <v>27028270000</v>
          </cell>
          <cell r="AB396">
            <v>26180135000</v>
          </cell>
          <cell r="AC396">
            <v>0</v>
          </cell>
          <cell r="AD396">
            <v>494960000</v>
          </cell>
          <cell r="AE396">
            <v>0</v>
          </cell>
          <cell r="AF396">
            <v>353175000</v>
          </cell>
          <cell r="AH396">
            <v>49.732999999999997</v>
          </cell>
          <cell r="AI396">
            <v>0</v>
          </cell>
          <cell r="AJ396">
            <v>0</v>
          </cell>
          <cell r="AK396">
            <v>0</v>
          </cell>
          <cell r="AL396">
            <v>46782650883560</v>
          </cell>
          <cell r="AM396">
            <v>285696508000</v>
          </cell>
          <cell r="AN396">
            <v>41410052000</v>
          </cell>
          <cell r="AO396">
            <v>68438322000</v>
          </cell>
          <cell r="AP396">
            <v>30415240000</v>
          </cell>
          <cell r="AQ396">
            <v>0.1974931842175783</v>
          </cell>
          <cell r="AR396">
            <v>0</v>
          </cell>
          <cell r="AS396">
            <v>0</v>
          </cell>
          <cell r="AT396">
            <v>118515000</v>
          </cell>
          <cell r="AU396">
            <v>4.6947499452942689E-3</v>
          </cell>
          <cell r="AV396">
            <v>2780421000</v>
          </cell>
          <cell r="AW396">
            <v>2.9153612352113167E-2</v>
          </cell>
          <cell r="AX396">
            <v>1056642000</v>
          </cell>
          <cell r="AY396">
            <v>0.93204279146569946</v>
          </cell>
          <cell r="AZ396">
            <v>7039234000</v>
          </cell>
          <cell r="BA396">
            <v>0.97670634875485529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154006530000</v>
          </cell>
          <cell r="BM396">
            <v>2709670000</v>
          </cell>
          <cell r="BN396">
            <v>25244156000</v>
          </cell>
          <cell r="BO396">
            <v>95371406000</v>
          </cell>
          <cell r="BP396">
            <v>1133684000</v>
          </cell>
          <cell r="BQ396">
            <v>7207114000</v>
          </cell>
          <cell r="BR396">
            <v>23948000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365010</v>
          </cell>
          <cell r="BY396">
            <v>355</v>
          </cell>
          <cell r="BZ396">
            <v>12737250</v>
          </cell>
          <cell r="CA396">
            <v>958500</v>
          </cell>
          <cell r="CB396">
            <v>1306270</v>
          </cell>
        </row>
        <row r="397">
          <cell r="A397" t="str">
            <v>2021_Q2_M4_W17_D2</v>
          </cell>
          <cell r="B397">
            <v>2021</v>
          </cell>
          <cell r="C397">
            <v>2</v>
          </cell>
          <cell r="D397">
            <v>4</v>
          </cell>
          <cell r="E397">
            <v>17</v>
          </cell>
          <cell r="F397">
            <v>17</v>
          </cell>
          <cell r="G397">
            <v>2</v>
          </cell>
          <cell r="H397">
            <v>44312</v>
          </cell>
          <cell r="I397">
            <v>15.491</v>
          </cell>
          <cell r="J397">
            <v>4.1120000000000001</v>
          </cell>
          <cell r="K397">
            <v>7.1120000000000001</v>
          </cell>
          <cell r="L397">
            <v>9.7249999999999996</v>
          </cell>
          <cell r="M397">
            <v>3.3879999999999999</v>
          </cell>
          <cell r="N397">
            <v>0</v>
          </cell>
          <cell r="O397">
            <v>0</v>
          </cell>
          <cell r="P397">
            <v>0</v>
          </cell>
          <cell r="Q397">
            <v>30</v>
          </cell>
          <cell r="R397">
            <v>74.2</v>
          </cell>
          <cell r="S397">
            <v>-1378</v>
          </cell>
          <cell r="T397">
            <v>215.4</v>
          </cell>
          <cell r="U397">
            <v>32266</v>
          </cell>
          <cell r="V397">
            <v>0.14979572887650883</v>
          </cell>
          <cell r="W397">
            <v>2.0161203157165287E-2</v>
          </cell>
          <cell r="X397">
            <v>9.0857754026941486E-4</v>
          </cell>
          <cell r="Y397">
            <v>4.5065640834361945E-2</v>
          </cell>
          <cell r="Z397">
            <v>2.4412263768222343E-3</v>
          </cell>
          <cell r="AA397">
            <v>69388935000</v>
          </cell>
          <cell r="AB397">
            <v>65504470000</v>
          </cell>
          <cell r="AC397">
            <v>3884465000</v>
          </cell>
          <cell r="AD397">
            <v>0</v>
          </cell>
          <cell r="AE397">
            <v>0</v>
          </cell>
          <cell r="AF397">
            <v>0</v>
          </cell>
          <cell r="AH397">
            <v>39.828000000000003</v>
          </cell>
          <cell r="AI397">
            <v>0</v>
          </cell>
          <cell r="AJ397">
            <v>0</v>
          </cell>
          <cell r="AK397">
            <v>0</v>
          </cell>
          <cell r="AL397">
            <v>45273864009232</v>
          </cell>
          <cell r="AM397">
            <v>912775570000</v>
          </cell>
          <cell r="AN397">
            <v>41134816000</v>
          </cell>
          <cell r="AO397">
            <v>110523751000</v>
          </cell>
          <cell r="AP397">
            <v>30546263000</v>
          </cell>
          <cell r="AQ397">
            <v>0.3193779663178235</v>
          </cell>
          <cell r="AR397">
            <v>0</v>
          </cell>
          <cell r="AS397">
            <v>0</v>
          </cell>
          <cell r="AT397">
            <v>1779000</v>
          </cell>
          <cell r="AU397">
            <v>4.1926814024059722E-4</v>
          </cell>
          <cell r="AV397">
            <v>9394277000</v>
          </cell>
          <cell r="AW397">
            <v>1.1700058754881488E-2</v>
          </cell>
          <cell r="AX397">
            <v>1175007000</v>
          </cell>
          <cell r="AY397">
            <v>0.86822493024685521</v>
          </cell>
          <cell r="AZ397">
            <v>17490000</v>
          </cell>
          <cell r="BA397">
            <v>1.4700122543045556E-2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95642988000</v>
          </cell>
          <cell r="BM397">
            <v>1779952000</v>
          </cell>
          <cell r="BN397">
            <v>4243108000</v>
          </cell>
          <cell r="BO397">
            <v>802925626000</v>
          </cell>
          <cell r="BP397">
            <v>1353344000</v>
          </cell>
          <cell r="BQ397">
            <v>1189786000</v>
          </cell>
          <cell r="BR397">
            <v>5640766000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499080</v>
          </cell>
          <cell r="BY397">
            <v>727</v>
          </cell>
          <cell r="BZ397">
            <v>3513900</v>
          </cell>
          <cell r="CA397">
            <v>1962900</v>
          </cell>
        </row>
        <row r="398">
          <cell r="A398" t="str">
            <v>2021_Q2_M4_W17_D3</v>
          </cell>
          <cell r="B398">
            <v>2021</v>
          </cell>
          <cell r="C398">
            <v>2</v>
          </cell>
          <cell r="D398">
            <v>4</v>
          </cell>
          <cell r="E398">
            <v>17</v>
          </cell>
          <cell r="F398">
            <v>17</v>
          </cell>
          <cell r="G398">
            <v>3</v>
          </cell>
          <cell r="H398">
            <v>44313</v>
          </cell>
          <cell r="I398">
            <v>21.716000000000001</v>
          </cell>
          <cell r="J398">
            <v>4.1120000000000001</v>
          </cell>
          <cell r="K398">
            <v>2.452</v>
          </cell>
          <cell r="L398">
            <v>9.6289999999999996</v>
          </cell>
          <cell r="M398">
            <v>3.1589999999999998</v>
          </cell>
          <cell r="N398">
            <v>0</v>
          </cell>
          <cell r="O398">
            <v>0</v>
          </cell>
          <cell r="P398">
            <v>0</v>
          </cell>
          <cell r="Q398">
            <v>27</v>
          </cell>
          <cell r="R398">
            <v>63.18</v>
          </cell>
          <cell r="S398">
            <v>-1462</v>
          </cell>
          <cell r="T398">
            <v>220.6</v>
          </cell>
          <cell r="U398">
            <v>32288</v>
          </cell>
          <cell r="V398">
            <v>0.14636446056210337</v>
          </cell>
          <cell r="W398">
            <v>7.1095868940317525E-3</v>
          </cell>
          <cell r="X398">
            <v>2.3040028674005371E-3</v>
          </cell>
          <cell r="Y398">
            <v>0.3240698653440281</v>
          </cell>
          <cell r="Z398">
            <v>2.7680994248702375E-3</v>
          </cell>
          <cell r="AA398">
            <v>16486885000</v>
          </cell>
          <cell r="AB398">
            <v>15593815000</v>
          </cell>
          <cell r="AC398">
            <v>0</v>
          </cell>
          <cell r="AD398">
            <v>893070000</v>
          </cell>
          <cell r="AE398">
            <v>0</v>
          </cell>
          <cell r="AF398">
            <v>0</v>
          </cell>
          <cell r="AH398">
            <v>41.067999999999998</v>
          </cell>
          <cell r="AI398">
            <v>0</v>
          </cell>
          <cell r="AJ398">
            <v>0</v>
          </cell>
          <cell r="AK398">
            <v>0</v>
          </cell>
          <cell r="AL398">
            <v>35524687125214</v>
          </cell>
          <cell r="AM398">
            <v>252565850000</v>
          </cell>
          <cell r="AN398">
            <v>81848981000</v>
          </cell>
          <cell r="AO398">
            <v>98335866000</v>
          </cell>
          <cell r="AP398">
            <v>70443953000</v>
          </cell>
          <cell r="AQ398">
            <v>0.70448773105055851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9902788000</v>
          </cell>
          <cell r="AW398">
            <v>6.7931443735494715E-2</v>
          </cell>
          <cell r="AX398">
            <v>1139064000</v>
          </cell>
          <cell r="AY398">
            <v>0.87854947984154608</v>
          </cell>
          <cell r="AZ398">
            <v>363176000</v>
          </cell>
          <cell r="BA398">
            <v>0.25437088773742034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99993158000</v>
          </cell>
          <cell r="BM398">
            <v>268260000</v>
          </cell>
          <cell r="BN398">
            <v>10260000</v>
          </cell>
          <cell r="BO398">
            <v>145776204000</v>
          </cell>
          <cell r="BP398">
            <v>1296528000</v>
          </cell>
          <cell r="BQ398">
            <v>1427742000</v>
          </cell>
          <cell r="BR398">
            <v>3793698000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277260</v>
          </cell>
          <cell r="BY398">
            <v>312</v>
          </cell>
          <cell r="BZ398">
            <v>3728100</v>
          </cell>
          <cell r="CA398">
            <v>842400</v>
          </cell>
        </row>
        <row r="399">
          <cell r="A399" t="str">
            <v>2021_Q2_M4_W17_D4</v>
          </cell>
          <cell r="B399">
            <v>2021</v>
          </cell>
          <cell r="C399">
            <v>2</v>
          </cell>
          <cell r="D399">
            <v>4</v>
          </cell>
          <cell r="E399">
            <v>17</v>
          </cell>
          <cell r="F399">
            <v>17</v>
          </cell>
          <cell r="G399">
            <v>4</v>
          </cell>
          <cell r="H399">
            <v>44314</v>
          </cell>
          <cell r="I399">
            <v>22.651</v>
          </cell>
          <cell r="J399">
            <v>4.1120000000000001</v>
          </cell>
          <cell r="K399">
            <v>1.399</v>
          </cell>
          <cell r="L399">
            <v>9.6449999999999996</v>
          </cell>
          <cell r="M399">
            <v>1.2869999999999999</v>
          </cell>
          <cell r="N399">
            <v>0</v>
          </cell>
          <cell r="O399">
            <v>0</v>
          </cell>
          <cell r="P399">
            <v>0</v>
          </cell>
          <cell r="Q399">
            <v>13</v>
          </cell>
          <cell r="R399">
            <v>64.900000000000006</v>
          </cell>
          <cell r="S399">
            <v>-1349</v>
          </cell>
          <cell r="T399">
            <v>221.2</v>
          </cell>
          <cell r="U399">
            <v>32270</v>
          </cell>
          <cell r="V399">
            <v>0.14588607594936709</v>
          </cell>
          <cell r="W399">
            <v>5.3592751302518555E-3</v>
          </cell>
          <cell r="X399">
            <v>1.7639933896358088E-3</v>
          </cell>
          <cell r="Y399">
            <v>0.32914775725517026</v>
          </cell>
          <cell r="Z399">
            <v>2.4324589332149395E-3</v>
          </cell>
          <cell r="AA399">
            <v>24047390000</v>
          </cell>
          <cell r="AB399">
            <v>20729550000</v>
          </cell>
          <cell r="AC399">
            <v>3317840000</v>
          </cell>
          <cell r="AD399">
            <v>0</v>
          </cell>
          <cell r="AE399">
            <v>0</v>
          </cell>
          <cell r="AF399">
            <v>0</v>
          </cell>
          <cell r="AH399">
            <v>39.094000000000001</v>
          </cell>
          <cell r="AI399">
            <v>0</v>
          </cell>
          <cell r="AJ399">
            <v>0</v>
          </cell>
          <cell r="AK399">
            <v>0</v>
          </cell>
          <cell r="AL399">
            <v>35974015760400</v>
          </cell>
          <cell r="AM399">
            <v>192794648000</v>
          </cell>
          <cell r="AN399">
            <v>63457926000</v>
          </cell>
          <cell r="AO399">
            <v>87505316000</v>
          </cell>
          <cell r="AP399">
            <v>54259996000</v>
          </cell>
          <cell r="AQ399">
            <v>0.72968392903168355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2505416000</v>
          </cell>
          <cell r="AW399">
            <v>2.3411444492038254E-2</v>
          </cell>
          <cell r="AX399">
            <v>1044773000</v>
          </cell>
          <cell r="AY399">
            <v>0.92966884140763761</v>
          </cell>
          <cell r="AZ399">
            <v>5647741000</v>
          </cell>
          <cell r="BA399">
            <v>0.79374489656810454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74360958000</v>
          </cell>
          <cell r="BM399">
            <v>701760000</v>
          </cell>
          <cell r="BN399">
            <v>1052152000</v>
          </cell>
          <cell r="BO399">
            <v>107016720000</v>
          </cell>
          <cell r="BP399">
            <v>1123812000</v>
          </cell>
          <cell r="BQ399">
            <v>7115310000</v>
          </cell>
          <cell r="BR399">
            <v>1423936000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213810</v>
          </cell>
          <cell r="BY399">
            <v>213</v>
          </cell>
          <cell r="BZ399">
            <v>3439950</v>
          </cell>
          <cell r="CA399">
            <v>575100</v>
          </cell>
        </row>
        <row r="400">
          <cell r="A400" t="str">
            <v>2021_Q2_M4_W17_D5</v>
          </cell>
          <cell r="B400">
            <v>2021</v>
          </cell>
          <cell r="C400">
            <v>2</v>
          </cell>
          <cell r="D400">
            <v>4</v>
          </cell>
          <cell r="E400">
            <v>17</v>
          </cell>
          <cell r="F400">
            <v>17</v>
          </cell>
          <cell r="G400">
            <v>5</v>
          </cell>
          <cell r="H400">
            <v>44315</v>
          </cell>
          <cell r="I400">
            <v>19.632999999999999</v>
          </cell>
          <cell r="J400">
            <v>3.383</v>
          </cell>
          <cell r="K400">
            <v>0.91200000000000003</v>
          </cell>
          <cell r="L400">
            <v>9.5570000000000004</v>
          </cell>
          <cell r="M400">
            <v>1.0580000000000001</v>
          </cell>
          <cell r="N400">
            <v>0</v>
          </cell>
          <cell r="O400">
            <v>0</v>
          </cell>
          <cell r="P400">
            <v>0</v>
          </cell>
          <cell r="Q400">
            <v>6</v>
          </cell>
          <cell r="R400">
            <v>67.900000000000006</v>
          </cell>
          <cell r="S400">
            <v>-1311</v>
          </cell>
          <cell r="T400">
            <v>225.5</v>
          </cell>
          <cell r="U400">
            <v>32254</v>
          </cell>
          <cell r="V400">
            <v>0.14303325942350334</v>
          </cell>
          <cell r="W400">
            <v>2.8170697970072238E-3</v>
          </cell>
          <cell r="X400">
            <v>1.1857608506871098E-3</v>
          </cell>
          <cell r="Y400">
            <v>0.42091994026801499</v>
          </cell>
          <cell r="Z400">
            <v>2.6346715857628027E-3</v>
          </cell>
          <cell r="AA400">
            <v>64675175000</v>
          </cell>
          <cell r="AB400">
            <v>60823380000</v>
          </cell>
          <cell r="AC400">
            <v>3851795000</v>
          </cell>
          <cell r="AD400">
            <v>0</v>
          </cell>
          <cell r="AE400">
            <v>0</v>
          </cell>
          <cell r="AF400">
            <v>0</v>
          </cell>
          <cell r="AH400">
            <v>34.542999999999999</v>
          </cell>
          <cell r="AI400">
            <v>0</v>
          </cell>
          <cell r="AJ400">
            <v>0</v>
          </cell>
          <cell r="AK400">
            <v>0</v>
          </cell>
          <cell r="AL400">
            <v>44637101123156</v>
          </cell>
          <cell r="AM400">
            <v>125745829400</v>
          </cell>
          <cell r="AN400">
            <v>52928927000</v>
          </cell>
          <cell r="AO400">
            <v>117604102000</v>
          </cell>
          <cell r="AP400">
            <v>48747776000</v>
          </cell>
          <cell r="AQ400">
            <v>0.82223267456475591</v>
          </cell>
          <cell r="AR400">
            <v>0</v>
          </cell>
          <cell r="AS400">
            <v>0</v>
          </cell>
          <cell r="AT400">
            <v>1278455000</v>
          </cell>
          <cell r="AU400">
            <v>0.20022085364585487</v>
          </cell>
          <cell r="AV400">
            <v>1390152000</v>
          </cell>
          <cell r="AW400">
            <v>2.5211842741136341E-2</v>
          </cell>
          <cell r="AX400">
            <v>1141130000</v>
          </cell>
          <cell r="AY400">
            <v>0.80970829696801983</v>
          </cell>
          <cell r="AZ400">
            <v>371414000</v>
          </cell>
          <cell r="BA400">
            <v>0.26599223394975702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59287082000</v>
          </cell>
          <cell r="BM400">
            <v>1310950000</v>
          </cell>
          <cell r="BN400">
            <v>6385224000</v>
          </cell>
          <cell r="BO400">
            <v>55138849400</v>
          </cell>
          <cell r="BP400">
            <v>1409310000</v>
          </cell>
          <cell r="BQ400">
            <v>1396334000</v>
          </cell>
          <cell r="BR400">
            <v>818080000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285000</v>
          </cell>
          <cell r="BY400">
            <v>186</v>
          </cell>
          <cell r="BZ400">
            <v>6686100</v>
          </cell>
          <cell r="CA400">
            <v>502200</v>
          </cell>
          <cell r="CB400">
            <v>1600000</v>
          </cell>
        </row>
        <row r="401">
          <cell r="A401" t="str">
            <v>2021_Q2_M5_W18_D3</v>
          </cell>
          <cell r="B401">
            <v>2021</v>
          </cell>
          <cell r="C401">
            <v>2</v>
          </cell>
          <cell r="D401">
            <v>5</v>
          </cell>
          <cell r="E401">
            <v>18</v>
          </cell>
          <cell r="F401">
            <v>18</v>
          </cell>
          <cell r="G401">
            <v>3</v>
          </cell>
          <cell r="H401">
            <v>44320</v>
          </cell>
          <cell r="I401">
            <v>12.657999999999999</v>
          </cell>
          <cell r="J401">
            <v>3.1539999999999999</v>
          </cell>
          <cell r="K401">
            <v>1.4339999999999999</v>
          </cell>
          <cell r="L401">
            <v>9.5039999999999996</v>
          </cell>
          <cell r="M401">
            <v>1.054</v>
          </cell>
          <cell r="N401">
            <v>0</v>
          </cell>
          <cell r="O401">
            <v>0</v>
          </cell>
          <cell r="P401">
            <v>0</v>
          </cell>
          <cell r="Q401">
            <v>22</v>
          </cell>
          <cell r="R401">
            <v>77.8</v>
          </cell>
          <cell r="S401">
            <v>-1455</v>
          </cell>
          <cell r="T401">
            <v>256.2</v>
          </cell>
          <cell r="U401">
            <v>31437</v>
          </cell>
          <cell r="V401">
            <v>0.12270491803278688</v>
          </cell>
          <cell r="W401">
            <v>2.5627025846540088E-3</v>
          </cell>
          <cell r="X401">
            <v>5.0294015042588313E-4</v>
          </cell>
          <cell r="Y401">
            <v>0.19625381167428183</v>
          </cell>
          <cell r="Z401">
            <v>1.8362113698541266E-3</v>
          </cell>
          <cell r="AA401">
            <v>64071075000</v>
          </cell>
          <cell r="AB401">
            <v>58818105000</v>
          </cell>
          <cell r="AC401">
            <v>5252970000</v>
          </cell>
          <cell r="AD401">
            <v>0</v>
          </cell>
          <cell r="AE401">
            <v>0</v>
          </cell>
          <cell r="AF401">
            <v>0</v>
          </cell>
          <cell r="AH401">
            <v>27.803999999999998</v>
          </cell>
          <cell r="AI401">
            <v>0</v>
          </cell>
          <cell r="AJ401">
            <v>0</v>
          </cell>
          <cell r="AK401">
            <v>0</v>
          </cell>
          <cell r="AL401">
            <v>48055544938168</v>
          </cell>
          <cell r="AM401">
            <v>123152069220</v>
          </cell>
          <cell r="AN401">
            <v>24169063000</v>
          </cell>
          <cell r="AO401">
            <v>88240138000</v>
          </cell>
          <cell r="AP401">
            <v>19539161000</v>
          </cell>
          <cell r="AQ401">
            <v>0.36506418529944096</v>
          </cell>
          <cell r="AR401">
            <v>0</v>
          </cell>
          <cell r="AS401">
            <v>0</v>
          </cell>
          <cell r="AT401">
            <v>415890000</v>
          </cell>
          <cell r="AU401">
            <v>0.20590081669188298</v>
          </cell>
          <cell r="AV401">
            <v>3131514000</v>
          </cell>
          <cell r="AW401">
            <v>4.941127925521667E-2</v>
          </cell>
          <cell r="AX401">
            <v>1072704000</v>
          </cell>
          <cell r="AY401">
            <v>0.9114347375397216</v>
          </cell>
          <cell r="AZ401">
            <v>9794000</v>
          </cell>
          <cell r="BA401">
            <v>6.0213705165566171E-2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53522536000</v>
          </cell>
          <cell r="BM401">
            <v>1557900000</v>
          </cell>
          <cell r="BN401">
            <v>2019856000</v>
          </cell>
          <cell r="BO401">
            <v>63376501220</v>
          </cell>
          <cell r="BP401">
            <v>1176940000</v>
          </cell>
          <cell r="BQ401">
            <v>162654000</v>
          </cell>
          <cell r="BR401">
            <v>1335682000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170970</v>
          </cell>
          <cell r="BY401">
            <v>530</v>
          </cell>
          <cell r="BZ401">
            <v>13739400</v>
          </cell>
          <cell r="CA401">
            <v>1431000</v>
          </cell>
          <cell r="CB401">
            <v>500000</v>
          </cell>
        </row>
        <row r="402">
          <cell r="A402" t="str">
            <v>2021_Q2_M5_W18_D4</v>
          </cell>
          <cell r="B402">
            <v>2021</v>
          </cell>
          <cell r="C402">
            <v>2</v>
          </cell>
          <cell r="D402">
            <v>5</v>
          </cell>
          <cell r="E402">
            <v>18</v>
          </cell>
          <cell r="F402">
            <v>18</v>
          </cell>
          <cell r="G402">
            <v>4</v>
          </cell>
          <cell r="H402">
            <v>44321</v>
          </cell>
          <cell r="I402">
            <v>13.113</v>
          </cell>
          <cell r="J402">
            <v>3.0990000000000002</v>
          </cell>
          <cell r="K402">
            <v>1.3109999999999999</v>
          </cell>
          <cell r="L402">
            <v>9.3949999999999996</v>
          </cell>
          <cell r="M402">
            <v>0.65200000000000002</v>
          </cell>
          <cell r="N402">
            <v>0</v>
          </cell>
          <cell r="O402">
            <v>0</v>
          </cell>
          <cell r="P402">
            <v>0</v>
          </cell>
          <cell r="Q402">
            <v>36</v>
          </cell>
          <cell r="R402">
            <v>80.5</v>
          </cell>
          <cell r="S402">
            <v>-1433</v>
          </cell>
          <cell r="T402">
            <v>256.3</v>
          </cell>
          <cell r="U402">
            <v>32306</v>
          </cell>
          <cell r="V402">
            <v>0.12604760046820132</v>
          </cell>
          <cell r="W402">
            <v>2.3613302610645814E-3</v>
          </cell>
          <cell r="X402">
            <v>3.3733689751336011E-4</v>
          </cell>
          <cell r="Y402">
            <v>0.14285883812003292</v>
          </cell>
          <cell r="Z402">
            <v>1.2566163901314589E-3</v>
          </cell>
          <cell r="AA402">
            <v>46191110000</v>
          </cell>
          <cell r="AB402">
            <v>42052045000</v>
          </cell>
          <cell r="AC402">
            <v>4139065000</v>
          </cell>
          <cell r="AD402">
            <v>0</v>
          </cell>
          <cell r="AE402">
            <v>0</v>
          </cell>
          <cell r="AF402">
            <v>0</v>
          </cell>
          <cell r="AH402">
            <v>27.57</v>
          </cell>
          <cell r="AI402">
            <v>0</v>
          </cell>
          <cell r="AJ402">
            <v>0</v>
          </cell>
          <cell r="AK402">
            <v>0</v>
          </cell>
          <cell r="AL402">
            <v>50247079773800</v>
          </cell>
          <cell r="AM402">
            <v>118649950000</v>
          </cell>
          <cell r="AN402">
            <v>16950194000</v>
          </cell>
          <cell r="AO402">
            <v>63141304000</v>
          </cell>
          <cell r="AP402">
            <v>14609438000</v>
          </cell>
          <cell r="AQ402">
            <v>0.32493120690409072</v>
          </cell>
          <cell r="AR402">
            <v>0</v>
          </cell>
          <cell r="AS402">
            <v>0</v>
          </cell>
          <cell r="AT402">
            <v>101166000</v>
          </cell>
          <cell r="AU402">
            <v>3.0294445988290196E-2</v>
          </cell>
          <cell r="AV402">
            <v>293647000</v>
          </cell>
          <cell r="AW402">
            <v>4.4928868910098507E-3</v>
          </cell>
          <cell r="AX402">
            <v>1268889000</v>
          </cell>
          <cell r="AY402">
            <v>0.82295779653717838</v>
          </cell>
          <cell r="AZ402">
            <v>677054000</v>
          </cell>
          <cell r="BA402">
            <v>0.32988757431623217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44961634000</v>
          </cell>
          <cell r="BM402">
            <v>1144160000</v>
          </cell>
          <cell r="BN402">
            <v>3339424000</v>
          </cell>
          <cell r="BO402">
            <v>65358200000</v>
          </cell>
          <cell r="BP402">
            <v>1541864000</v>
          </cell>
          <cell r="BQ402">
            <v>2052378000</v>
          </cell>
          <cell r="BR402">
            <v>252290000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250470</v>
          </cell>
          <cell r="BY402">
            <v>332</v>
          </cell>
          <cell r="BZ402">
            <v>3654150</v>
          </cell>
          <cell r="CA402">
            <v>896400</v>
          </cell>
          <cell r="CB402">
            <v>500000</v>
          </cell>
        </row>
        <row r="403">
          <cell r="A403" t="str">
            <v>2021_Q2_M5_W18_D5</v>
          </cell>
          <cell r="B403">
            <v>2021</v>
          </cell>
          <cell r="C403">
            <v>2</v>
          </cell>
          <cell r="D403">
            <v>5</v>
          </cell>
          <cell r="E403">
            <v>18</v>
          </cell>
          <cell r="F403">
            <v>18</v>
          </cell>
          <cell r="G403">
            <v>5</v>
          </cell>
          <cell r="H403">
            <v>44322</v>
          </cell>
          <cell r="I403">
            <v>50.271000000000001</v>
          </cell>
          <cell r="J403">
            <v>2.4089999999999998</v>
          </cell>
          <cell r="K403">
            <v>0.70199999999999996</v>
          </cell>
          <cell r="L403">
            <v>9.2850000000000001</v>
          </cell>
          <cell r="M403">
            <v>0.69099999999999995</v>
          </cell>
          <cell r="N403">
            <v>0</v>
          </cell>
          <cell r="O403">
            <v>0</v>
          </cell>
          <cell r="P403">
            <v>0</v>
          </cell>
          <cell r="Q403">
            <v>29</v>
          </cell>
          <cell r="R403">
            <v>79.7</v>
          </cell>
          <cell r="S403">
            <v>-1976</v>
          </cell>
          <cell r="T403">
            <v>321.3</v>
          </cell>
          <cell r="U403">
            <v>32445</v>
          </cell>
          <cell r="V403">
            <v>0.10098039215686275</v>
          </cell>
          <cell r="W403">
            <v>6.3172389505344812E-3</v>
          </cell>
          <cell r="X403">
            <v>4.6641767558547736E-3</v>
          </cell>
          <cell r="Y403">
            <v>0.73832520700521431</v>
          </cell>
          <cell r="Z403">
            <v>5.7677553503985351E-3</v>
          </cell>
          <cell r="AA403">
            <v>51498085000</v>
          </cell>
          <cell r="AB403">
            <v>46873210000</v>
          </cell>
          <cell r="AC403">
            <v>4624875000</v>
          </cell>
          <cell r="AD403">
            <v>0</v>
          </cell>
          <cell r="AE403">
            <v>0</v>
          </cell>
          <cell r="AF403">
            <v>0</v>
          </cell>
          <cell r="AH403">
            <v>63.358000000000004</v>
          </cell>
          <cell r="AI403">
            <v>0</v>
          </cell>
          <cell r="AJ403">
            <v>0</v>
          </cell>
          <cell r="AK403">
            <v>0</v>
          </cell>
          <cell r="AL403">
            <v>46664628377728</v>
          </cell>
          <cell r="AM403">
            <v>294791608000</v>
          </cell>
          <cell r="AN403">
            <v>217652075000</v>
          </cell>
          <cell r="AO403">
            <v>269150160000</v>
          </cell>
          <cell r="AP403">
            <v>213910364000</v>
          </cell>
          <cell r="AQ403">
            <v>0.87566908684035383</v>
          </cell>
          <cell r="AR403">
            <v>0</v>
          </cell>
          <cell r="AS403">
            <v>0</v>
          </cell>
          <cell r="AT403">
            <v>1393014000</v>
          </cell>
          <cell r="AU403">
            <v>0.2779716930680583</v>
          </cell>
          <cell r="AV403">
            <v>1571246000</v>
          </cell>
          <cell r="AW403">
            <v>3.9653642438290448E-2</v>
          </cell>
          <cell r="AX403">
            <v>705429000</v>
          </cell>
          <cell r="AY403">
            <v>0.96018800072957133</v>
          </cell>
          <cell r="AZ403">
            <v>72022000</v>
          </cell>
          <cell r="BA403">
            <v>0.14907004565945417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244282192000</v>
          </cell>
          <cell r="BM403">
            <v>218540000</v>
          </cell>
          <cell r="BN403">
            <v>5011352000</v>
          </cell>
          <cell r="BO403">
            <v>39624254000</v>
          </cell>
          <cell r="BP403">
            <v>734678000</v>
          </cell>
          <cell r="BQ403">
            <v>483142000</v>
          </cell>
          <cell r="BR403">
            <v>4437450000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251430</v>
          </cell>
          <cell r="BY403">
            <v>561</v>
          </cell>
          <cell r="BZ403">
            <v>5038800</v>
          </cell>
          <cell r="CA403">
            <v>1514700</v>
          </cell>
          <cell r="CB403">
            <v>500000</v>
          </cell>
        </row>
        <row r="404">
          <cell r="A404" t="str">
            <v>2021_Q2_M5_W18_D6</v>
          </cell>
          <cell r="B404">
            <v>2021</v>
          </cell>
          <cell r="C404">
            <v>2</v>
          </cell>
          <cell r="D404">
            <v>5</v>
          </cell>
          <cell r="E404">
            <v>18</v>
          </cell>
          <cell r="F404">
            <v>19</v>
          </cell>
          <cell r="G404">
            <v>6</v>
          </cell>
          <cell r="H404">
            <v>44323</v>
          </cell>
          <cell r="I404">
            <v>34.295999999999999</v>
          </cell>
          <cell r="J404">
            <v>1.383</v>
          </cell>
          <cell r="K404">
            <v>0.374</v>
          </cell>
          <cell r="L404">
            <v>9.3070000000000004</v>
          </cell>
          <cell r="M404">
            <v>0.68899999999999995</v>
          </cell>
          <cell r="N404">
            <v>0</v>
          </cell>
          <cell r="O404">
            <v>0</v>
          </cell>
          <cell r="P404">
            <v>0</v>
          </cell>
          <cell r="Q404">
            <v>13</v>
          </cell>
          <cell r="R404">
            <v>79</v>
          </cell>
          <cell r="S404">
            <v>-1834</v>
          </cell>
          <cell r="T404">
            <v>301.5</v>
          </cell>
          <cell r="U404">
            <v>34703</v>
          </cell>
          <cell r="V404">
            <v>0.11510116086235489</v>
          </cell>
          <cell r="W404">
            <v>8.7840821354280476E-3</v>
          </cell>
          <cell r="X404">
            <v>8.8706505621323701E-4</v>
          </cell>
          <cell r="Y404">
            <v>0.10098551476830088</v>
          </cell>
          <cell r="Z404">
            <v>1.7042052227297948E-3</v>
          </cell>
          <cell r="AA404">
            <v>42736726000</v>
          </cell>
          <cell r="AB404">
            <v>42736726000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H404">
            <v>46.049000000000007</v>
          </cell>
          <cell r="AI404">
            <v>0</v>
          </cell>
          <cell r="AJ404">
            <v>0</v>
          </cell>
          <cell r="AK404">
            <v>0</v>
          </cell>
          <cell r="AL404">
            <v>52300361371520</v>
          </cell>
          <cell r="AM404">
            <v>459410670000</v>
          </cell>
          <cell r="AN404">
            <v>46393823000</v>
          </cell>
          <cell r="AO404">
            <v>89130549000</v>
          </cell>
          <cell r="AP404">
            <v>35930432000</v>
          </cell>
          <cell r="AQ404">
            <v>0.34363935505301774</v>
          </cell>
          <cell r="AR404">
            <v>0</v>
          </cell>
          <cell r="AS404">
            <v>0</v>
          </cell>
          <cell r="AT404">
            <v>6575254000</v>
          </cell>
          <cell r="AU404">
            <v>0.75094901441606521</v>
          </cell>
          <cell r="AV404">
            <v>1291371000</v>
          </cell>
          <cell r="AW404">
            <v>3.8839992228699148E-3</v>
          </cell>
          <cell r="AX404">
            <v>1505705000</v>
          </cell>
          <cell r="AY404">
            <v>0.90372050479017696</v>
          </cell>
          <cell r="AZ404">
            <v>3351000</v>
          </cell>
          <cell r="BA404">
            <v>9.7132124036939781E-3</v>
          </cell>
          <cell r="BB404">
            <v>1087710000</v>
          </cell>
          <cell r="BC404">
            <v>0.38241988663571336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104558548000</v>
          </cell>
          <cell r="BM404">
            <v>8755926000</v>
          </cell>
          <cell r="BN404">
            <v>8755926000</v>
          </cell>
          <cell r="BO404">
            <v>332484876000</v>
          </cell>
          <cell r="BP404">
            <v>1666118000</v>
          </cell>
          <cell r="BQ404">
            <v>344994000</v>
          </cell>
          <cell r="BR404">
            <v>2844282000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268950</v>
          </cell>
          <cell r="BY404">
            <v>438</v>
          </cell>
          <cell r="BZ404">
            <v>14030100</v>
          </cell>
          <cell r="CA404">
            <v>1182600</v>
          </cell>
          <cell r="CB404">
            <v>500000</v>
          </cell>
        </row>
        <row r="405">
          <cell r="A405" t="str">
            <v>2021_Q2_M5_W19_D2</v>
          </cell>
          <cell r="B405">
            <v>2021</v>
          </cell>
          <cell r="C405">
            <v>2</v>
          </cell>
          <cell r="D405">
            <v>5</v>
          </cell>
          <cell r="E405">
            <v>19</v>
          </cell>
          <cell r="F405">
            <v>19</v>
          </cell>
          <cell r="G405">
            <v>2</v>
          </cell>
          <cell r="H405">
            <v>44326</v>
          </cell>
          <cell r="I405">
            <v>38.518999999999998</v>
          </cell>
          <cell r="J405">
            <v>4.3280000000000003</v>
          </cell>
          <cell r="K405">
            <v>6.3680000000000003</v>
          </cell>
          <cell r="L405">
            <v>9.3239999999999998</v>
          </cell>
          <cell r="M405">
            <v>3.6829999999999998</v>
          </cell>
          <cell r="N405">
            <v>0</v>
          </cell>
          <cell r="O405">
            <v>0</v>
          </cell>
          <cell r="P405">
            <v>0</v>
          </cell>
          <cell r="Q405">
            <v>8</v>
          </cell>
          <cell r="R405">
            <v>75.5</v>
          </cell>
          <cell r="S405">
            <v>-1762</v>
          </cell>
          <cell r="T405">
            <v>306.3</v>
          </cell>
          <cell r="U405">
            <v>30745</v>
          </cell>
          <cell r="V405">
            <v>0.10037544890630101</v>
          </cell>
          <cell r="W405">
            <v>4.3278966477151622E-3</v>
          </cell>
          <cell r="X405">
            <v>1.434450909123352E-3</v>
          </cell>
          <cell r="Y405">
            <v>0.33144296777064797</v>
          </cell>
          <cell r="Z405">
            <v>1.8885857049729003E-3</v>
          </cell>
          <cell r="AA405">
            <v>24020245000</v>
          </cell>
          <cell r="AB405">
            <v>19100350000</v>
          </cell>
          <cell r="AC405">
            <v>4919895000</v>
          </cell>
          <cell r="AD405">
            <v>0</v>
          </cell>
          <cell r="AE405">
            <v>0</v>
          </cell>
          <cell r="AF405">
            <v>0</v>
          </cell>
          <cell r="AH405">
            <v>62.222000000000001</v>
          </cell>
          <cell r="AI405">
            <v>0</v>
          </cell>
          <cell r="AJ405">
            <v>0</v>
          </cell>
          <cell r="AK405">
            <v>0</v>
          </cell>
          <cell r="AL405">
            <v>52892324524628</v>
          </cell>
          <cell r="AM405">
            <v>228912514000</v>
          </cell>
          <cell r="AN405">
            <v>75871443000</v>
          </cell>
          <cell r="AO405">
            <v>99891688000</v>
          </cell>
          <cell r="AP405">
            <v>50254285000</v>
          </cell>
          <cell r="AQ405">
            <v>0.49580172155698815</v>
          </cell>
          <cell r="AR405">
            <v>0</v>
          </cell>
          <cell r="AS405">
            <v>0</v>
          </cell>
          <cell r="AT405">
            <v>11208993000</v>
          </cell>
          <cell r="AU405">
            <v>0.96460859275833133</v>
          </cell>
          <cell r="AV405">
            <v>13331867000</v>
          </cell>
          <cell r="AW405">
            <v>0.12238442675864329</v>
          </cell>
          <cell r="AX405">
            <v>1066264000</v>
          </cell>
          <cell r="AY405">
            <v>0.94873305204638925</v>
          </cell>
          <cell r="AZ405">
            <v>10034000</v>
          </cell>
          <cell r="BA405">
            <v>0.37387286683061333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101359642000</v>
          </cell>
          <cell r="BM405">
            <v>3138266000</v>
          </cell>
          <cell r="BN405">
            <v>11620250000</v>
          </cell>
          <cell r="BO405">
            <v>108934342000</v>
          </cell>
          <cell r="BP405">
            <v>1123882000</v>
          </cell>
          <cell r="BQ405">
            <v>26838000</v>
          </cell>
          <cell r="BR405">
            <v>2709294000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231510</v>
          </cell>
          <cell r="BY405">
            <v>244</v>
          </cell>
          <cell r="BZ405">
            <v>4493100</v>
          </cell>
          <cell r="CA405">
            <v>658800</v>
          </cell>
          <cell r="CB405">
            <v>500000</v>
          </cell>
        </row>
        <row r="406">
          <cell r="A406" t="str">
            <v>2021_Q2_M5_W19_D3</v>
          </cell>
          <cell r="B406">
            <v>2021</v>
          </cell>
          <cell r="C406">
            <v>2</v>
          </cell>
          <cell r="D406">
            <v>5</v>
          </cell>
          <cell r="E406">
            <v>19</v>
          </cell>
          <cell r="F406">
            <v>19</v>
          </cell>
          <cell r="G406">
            <v>3</v>
          </cell>
          <cell r="H406">
            <v>44327</v>
          </cell>
          <cell r="I406">
            <v>17.503</v>
          </cell>
          <cell r="J406">
            <v>7.33</v>
          </cell>
          <cell r="K406">
            <v>7.2190000000000003</v>
          </cell>
          <cell r="L406">
            <v>9.32</v>
          </cell>
          <cell r="M406">
            <v>3.6819999999999999</v>
          </cell>
          <cell r="N406">
            <v>0</v>
          </cell>
          <cell r="O406">
            <v>0</v>
          </cell>
          <cell r="P406">
            <v>0</v>
          </cell>
          <cell r="Q406">
            <v>17</v>
          </cell>
          <cell r="R406">
            <v>84</v>
          </cell>
          <cell r="S406">
            <v>-1505</v>
          </cell>
          <cell r="T406">
            <v>258.10000000000002</v>
          </cell>
          <cell r="U406">
            <v>34917</v>
          </cell>
          <cell r="V406">
            <v>0.13528477334366523</v>
          </cell>
          <cell r="W406">
            <v>3.2991364927139606E-3</v>
          </cell>
          <cell r="X406">
            <v>8.7249417352815617E-4</v>
          </cell>
          <cell r="Y406">
            <v>0.26446137510679907</v>
          </cell>
          <cell r="Z406">
            <v>1.9684175533962451E-3</v>
          </cell>
          <cell r="AA406">
            <v>56823395000</v>
          </cell>
          <cell r="AB406">
            <v>47266965000</v>
          </cell>
          <cell r="AC406">
            <v>9556430000</v>
          </cell>
          <cell r="AD406">
            <v>0</v>
          </cell>
          <cell r="AE406">
            <v>0</v>
          </cell>
          <cell r="AF406">
            <v>0</v>
          </cell>
          <cell r="AH406">
            <v>45.054000000000002</v>
          </cell>
          <cell r="AI406">
            <v>0</v>
          </cell>
          <cell r="AJ406">
            <v>0</v>
          </cell>
          <cell r="AK406">
            <v>0</v>
          </cell>
          <cell r="AL406">
            <v>51849788081754</v>
          </cell>
          <cell r="AM406">
            <v>171059528000</v>
          </cell>
          <cell r="AN406">
            <v>45238638000</v>
          </cell>
          <cell r="AO406">
            <v>102062033000</v>
          </cell>
          <cell r="AP406">
            <v>40506662000</v>
          </cell>
          <cell r="AQ406">
            <v>0.45898065400852872</v>
          </cell>
          <cell r="AR406">
            <v>0</v>
          </cell>
          <cell r="AS406">
            <v>0</v>
          </cell>
          <cell r="AT406">
            <v>11429000</v>
          </cell>
          <cell r="AU406">
            <v>3.9877878576413117E-3</v>
          </cell>
          <cell r="AV406">
            <v>3629073000</v>
          </cell>
          <cell r="AW406">
            <v>4.6884825073639606E-2</v>
          </cell>
          <cell r="AX406">
            <v>1082927000</v>
          </cell>
          <cell r="AY406">
            <v>0.94004079861111112</v>
          </cell>
          <cell r="AZ406">
            <v>8547000</v>
          </cell>
          <cell r="BA406">
            <v>2.0063380281690142E-2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88253528000</v>
          </cell>
          <cell r="BM406">
            <v>586000000</v>
          </cell>
          <cell r="BN406">
            <v>2866000000</v>
          </cell>
          <cell r="BO406">
            <v>77404000000</v>
          </cell>
          <cell r="BP406">
            <v>1152000000</v>
          </cell>
          <cell r="BQ406">
            <v>426000000</v>
          </cell>
          <cell r="BR406">
            <v>372000000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473340</v>
          </cell>
          <cell r="BY406">
            <v>569</v>
          </cell>
          <cell r="BZ406">
            <v>3837750</v>
          </cell>
          <cell r="CA406">
            <v>1536300</v>
          </cell>
          <cell r="CB406">
            <v>17308500</v>
          </cell>
        </row>
        <row r="407">
          <cell r="A407" t="str">
            <v>2021_Q2_M5_W19_D4</v>
          </cell>
          <cell r="B407">
            <v>2021</v>
          </cell>
          <cell r="C407">
            <v>2</v>
          </cell>
          <cell r="D407">
            <v>5</v>
          </cell>
          <cell r="E407">
            <v>19</v>
          </cell>
          <cell r="F407">
            <v>19</v>
          </cell>
          <cell r="G407">
            <v>4</v>
          </cell>
          <cell r="H407">
            <v>44328</v>
          </cell>
          <cell r="I407">
            <v>22.033000000000001</v>
          </cell>
          <cell r="J407">
            <v>3.3330000000000002</v>
          </cell>
          <cell r="K407">
            <v>7.2190000000000003</v>
          </cell>
          <cell r="L407">
            <v>9.3409999999999993</v>
          </cell>
          <cell r="M407">
            <v>0.72</v>
          </cell>
          <cell r="N407">
            <v>0</v>
          </cell>
          <cell r="O407">
            <v>0</v>
          </cell>
          <cell r="P407">
            <v>0</v>
          </cell>
          <cell r="Q407">
            <v>15</v>
          </cell>
          <cell r="R407">
            <v>86.2</v>
          </cell>
          <cell r="S407">
            <v>-1641</v>
          </cell>
          <cell r="T407">
            <v>278.2</v>
          </cell>
          <cell r="U407">
            <v>31942</v>
          </cell>
          <cell r="V407">
            <v>0.11481667864845435</v>
          </cell>
          <cell r="W407">
            <v>4.5270743095509759E-3</v>
          </cell>
          <cell r="X407">
            <v>1.8341586668784611E-3</v>
          </cell>
          <cell r="Y407">
            <v>0.4051532052409329</v>
          </cell>
          <cell r="Z407">
            <v>2.9345117476058231E-3</v>
          </cell>
          <cell r="AA407">
            <v>52500040000</v>
          </cell>
          <cell r="AB407">
            <v>48184325000</v>
          </cell>
          <cell r="AC407">
            <v>1652800000</v>
          </cell>
          <cell r="AD407">
            <v>2662915000</v>
          </cell>
          <cell r="AE407">
            <v>0</v>
          </cell>
          <cell r="AF407">
            <v>0</v>
          </cell>
          <cell r="AH407">
            <v>42.646000000000001</v>
          </cell>
          <cell r="AI407">
            <v>0</v>
          </cell>
          <cell r="AJ407">
            <v>0</v>
          </cell>
          <cell r="AK407">
            <v>0</v>
          </cell>
          <cell r="AL407">
            <v>47711994376656</v>
          </cell>
          <cell r="AM407">
            <v>215995744000</v>
          </cell>
          <cell r="AN407">
            <v>87511368000</v>
          </cell>
          <cell r="AO407">
            <v>140011408000</v>
          </cell>
          <cell r="AP407">
            <v>42562669000</v>
          </cell>
          <cell r="AQ407">
            <v>0.37280229703287077</v>
          </cell>
          <cell r="AR407">
            <v>0</v>
          </cell>
          <cell r="AS407">
            <v>0</v>
          </cell>
          <cell r="AT407">
            <v>28261947000</v>
          </cell>
          <cell r="AU407">
            <v>1.4245811838391642</v>
          </cell>
          <cell r="AV407">
            <v>195677000</v>
          </cell>
          <cell r="AW407">
            <v>3.2177575845557371E-3</v>
          </cell>
          <cell r="AX407">
            <v>1133559000</v>
          </cell>
          <cell r="AY407">
            <v>0.9000714620338095</v>
          </cell>
          <cell r="AZ407">
            <v>15357516000</v>
          </cell>
          <cell r="BA407">
            <v>0.88026454393832387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114169546000</v>
          </cell>
          <cell r="BM407">
            <v>888890000</v>
          </cell>
          <cell r="BN407">
            <v>19838776000</v>
          </cell>
          <cell r="BO407">
            <v>60811604000</v>
          </cell>
          <cell r="BP407">
            <v>1259410000</v>
          </cell>
          <cell r="BQ407">
            <v>17446478000</v>
          </cell>
          <cell r="BR407">
            <v>1581040000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361860</v>
          </cell>
          <cell r="BY407">
            <v>518</v>
          </cell>
          <cell r="BZ407">
            <v>4184550</v>
          </cell>
          <cell r="CA407">
            <v>1398600</v>
          </cell>
          <cell r="CB407">
            <v>600000</v>
          </cell>
        </row>
        <row r="408">
          <cell r="A408" t="str">
            <v>2021_Q2_M5_W19_D5</v>
          </cell>
          <cell r="B408">
            <v>2021</v>
          </cell>
          <cell r="C408">
            <v>2</v>
          </cell>
          <cell r="D408">
            <v>5</v>
          </cell>
          <cell r="E408">
            <v>19</v>
          </cell>
          <cell r="F408">
            <v>19</v>
          </cell>
          <cell r="G408">
            <v>5</v>
          </cell>
          <cell r="H408">
            <v>44329</v>
          </cell>
          <cell r="I408">
            <v>18.141999999999999</v>
          </cell>
          <cell r="J408">
            <v>3.3279999999999998</v>
          </cell>
          <cell r="K408">
            <v>7.2430000000000003</v>
          </cell>
          <cell r="L408">
            <v>9.2490000000000006</v>
          </cell>
          <cell r="M408">
            <v>0.71899999999999997</v>
          </cell>
          <cell r="N408">
            <v>0</v>
          </cell>
          <cell r="O408">
            <v>0</v>
          </cell>
          <cell r="P408">
            <v>0</v>
          </cell>
          <cell r="Q408">
            <v>19</v>
          </cell>
          <cell r="R408">
            <v>87.5</v>
          </cell>
          <cell r="S408">
            <v>-1683</v>
          </cell>
          <cell r="T408">
            <v>289.39999999999998</v>
          </cell>
          <cell r="U408">
            <v>34273</v>
          </cell>
          <cell r="V408">
            <v>0.11842778161713891</v>
          </cell>
          <cell r="W408">
            <v>3.1707159659603839E-3</v>
          </cell>
          <cell r="X408">
            <v>1.105901172103133E-3</v>
          </cell>
          <cell r="Y408">
            <v>0.34878594739348234</v>
          </cell>
          <cell r="Z408">
            <v>1.7382316056992915E-3</v>
          </cell>
          <cell r="AA408">
            <v>32024790000</v>
          </cell>
          <cell r="AB408">
            <v>26173805000</v>
          </cell>
          <cell r="AC408">
            <v>4838155000</v>
          </cell>
          <cell r="AD408">
            <v>1012830000</v>
          </cell>
          <cell r="AE408">
            <v>0</v>
          </cell>
          <cell r="AF408">
            <v>0</v>
          </cell>
          <cell r="AH408">
            <v>38.681000000000004</v>
          </cell>
          <cell r="AI408">
            <v>0</v>
          </cell>
          <cell r="AJ408">
            <v>0</v>
          </cell>
          <cell r="AK408">
            <v>0</v>
          </cell>
          <cell r="AL408">
            <v>50645656603732</v>
          </cell>
          <cell r="AM408">
            <v>160582992000</v>
          </cell>
          <cell r="AN408">
            <v>56009091000</v>
          </cell>
          <cell r="AO408">
            <v>88033881000</v>
          </cell>
          <cell r="AP408">
            <v>53596000000</v>
          </cell>
          <cell r="AQ408">
            <v>0.6533674523874744</v>
          </cell>
          <cell r="AR408">
            <v>0</v>
          </cell>
          <cell r="AS408">
            <v>0</v>
          </cell>
          <cell r="AT408">
            <v>21427000</v>
          </cell>
          <cell r="AU408">
            <v>5.4710931104621032E-4</v>
          </cell>
          <cell r="AV408">
            <v>1128615000</v>
          </cell>
          <cell r="AW408">
            <v>3.1265648545537816E-2</v>
          </cell>
          <cell r="AX408">
            <v>1207896000</v>
          </cell>
          <cell r="AY408">
            <v>0.83921529393128402</v>
          </cell>
          <cell r="AZ408">
            <v>1714000</v>
          </cell>
          <cell r="BA408">
            <v>8.3309030815592489E-2</v>
          </cell>
          <cell r="BB408">
            <v>53439000</v>
          </cell>
          <cell r="BC408">
            <v>0.37520010110371554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82030410000</v>
          </cell>
          <cell r="BM408">
            <v>1688640000</v>
          </cell>
          <cell r="BN408">
            <v>39164020000</v>
          </cell>
          <cell r="BO408">
            <v>36097604000</v>
          </cell>
          <cell r="BP408">
            <v>1439316000</v>
          </cell>
          <cell r="BQ408">
            <v>20574000</v>
          </cell>
          <cell r="BR408">
            <v>142428000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107340</v>
          </cell>
          <cell r="BY408">
            <v>388</v>
          </cell>
          <cell r="BZ408">
            <v>4291650</v>
          </cell>
          <cell r="CA408">
            <v>1047600</v>
          </cell>
          <cell r="CB408">
            <v>500000</v>
          </cell>
        </row>
        <row r="409">
          <cell r="A409" t="str">
            <v>2021_Q2_M5_W19_D6</v>
          </cell>
          <cell r="B409">
            <v>2021</v>
          </cell>
          <cell r="C409">
            <v>2</v>
          </cell>
          <cell r="D409">
            <v>5</v>
          </cell>
          <cell r="E409">
            <v>19</v>
          </cell>
          <cell r="F409">
            <v>20</v>
          </cell>
          <cell r="G409">
            <v>6</v>
          </cell>
          <cell r="H409">
            <v>44330</v>
          </cell>
          <cell r="I409">
            <v>13.759</v>
          </cell>
          <cell r="J409">
            <v>8.3529999999999998</v>
          </cell>
          <cell r="K409">
            <v>6.8419999999999996</v>
          </cell>
          <cell r="L409">
            <v>10.153</v>
          </cell>
          <cell r="M409">
            <v>4.2210000000000001</v>
          </cell>
          <cell r="N409">
            <v>0</v>
          </cell>
          <cell r="O409">
            <v>0</v>
          </cell>
          <cell r="P409">
            <v>0</v>
          </cell>
          <cell r="Q409">
            <v>18</v>
          </cell>
          <cell r="R409">
            <v>84.3</v>
          </cell>
          <cell r="S409">
            <v>-1834</v>
          </cell>
          <cell r="T409">
            <v>296.89999999999998</v>
          </cell>
          <cell r="U409">
            <v>33858</v>
          </cell>
          <cell r="V409">
            <v>0.11403839676658807</v>
          </cell>
          <cell r="W409">
            <v>2.4609917677534897E-3</v>
          </cell>
          <cell r="X409">
            <v>6.5632476826697175E-4</v>
          </cell>
          <cell r="Y409">
            <v>0.2666911677100392</v>
          </cell>
          <cell r="Z409">
            <v>9.6154879027970876E-4</v>
          </cell>
          <cell r="AA409">
            <v>16232890000</v>
          </cell>
          <cell r="AB409">
            <v>15898790000</v>
          </cell>
          <cell r="AC409">
            <v>0</v>
          </cell>
          <cell r="AD409">
            <v>334100000</v>
          </cell>
          <cell r="AE409">
            <v>0</v>
          </cell>
          <cell r="AF409">
            <v>0</v>
          </cell>
          <cell r="AH409">
            <v>43.328000000000003</v>
          </cell>
          <cell r="AI409">
            <v>0</v>
          </cell>
          <cell r="AJ409">
            <v>0</v>
          </cell>
          <cell r="AK409">
            <v>0</v>
          </cell>
          <cell r="AL409">
            <v>53183526948356</v>
          </cell>
          <cell r="AM409">
            <v>130884222000</v>
          </cell>
          <cell r="AN409">
            <v>34905666000</v>
          </cell>
          <cell r="AO409">
            <v>51138556000</v>
          </cell>
          <cell r="AP409">
            <v>31804696000</v>
          </cell>
          <cell r="AQ409">
            <v>0.52128946529236153</v>
          </cell>
          <cell r="AR409">
            <v>0</v>
          </cell>
          <cell r="AS409">
            <v>0</v>
          </cell>
          <cell r="AT409">
            <v>56728000</v>
          </cell>
          <cell r="AU409">
            <v>2.4349289197170523E-2</v>
          </cell>
          <cell r="AV409">
            <v>925356000</v>
          </cell>
          <cell r="AW409">
            <v>1.4749565055225832E-2</v>
          </cell>
          <cell r="AX409">
            <v>1255447000</v>
          </cell>
          <cell r="AY409">
            <v>0.87393198983676168</v>
          </cell>
          <cell r="AZ409">
            <v>863439000</v>
          </cell>
          <cell r="BA409">
            <v>0.46566307880320179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61011584000</v>
          </cell>
          <cell r="BM409">
            <v>495470000</v>
          </cell>
          <cell r="BN409">
            <v>2329760000</v>
          </cell>
          <cell r="BO409">
            <v>62737850000</v>
          </cell>
          <cell r="BP409">
            <v>1436550000</v>
          </cell>
          <cell r="BQ409">
            <v>1854214000</v>
          </cell>
          <cell r="BR409">
            <v>1018794000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116850</v>
          </cell>
          <cell r="BY409">
            <v>281</v>
          </cell>
          <cell r="BZ409">
            <v>14030100</v>
          </cell>
          <cell r="CA409">
            <v>758700</v>
          </cell>
          <cell r="CB409">
            <v>800000</v>
          </cell>
        </row>
        <row r="410">
          <cell r="A410" t="str">
            <v>2021_Q2_M5_W20_D2</v>
          </cell>
          <cell r="B410">
            <v>2021</v>
          </cell>
          <cell r="C410">
            <v>2</v>
          </cell>
          <cell r="D410">
            <v>5</v>
          </cell>
          <cell r="E410">
            <v>20</v>
          </cell>
          <cell r="F410">
            <v>20</v>
          </cell>
          <cell r="G410">
            <v>2</v>
          </cell>
          <cell r="H410">
            <v>44333</v>
          </cell>
          <cell r="I410">
            <v>16.664999999999999</v>
          </cell>
          <cell r="J410">
            <v>7.8609999999999998</v>
          </cell>
          <cell r="K410">
            <v>6.0860000000000003</v>
          </cell>
          <cell r="L410">
            <v>10.007</v>
          </cell>
          <cell r="M410">
            <v>3.6179999999999999</v>
          </cell>
          <cell r="N410">
            <v>0</v>
          </cell>
          <cell r="O410">
            <v>0</v>
          </cell>
          <cell r="P410">
            <v>0</v>
          </cell>
          <cell r="Q410">
            <v>8</v>
          </cell>
          <cell r="R410">
            <v>83.3</v>
          </cell>
          <cell r="S410">
            <v>-1444</v>
          </cell>
          <cell r="T410">
            <v>244</v>
          </cell>
          <cell r="U410">
            <v>34256</v>
          </cell>
          <cell r="V410">
            <v>0.14039344262295081</v>
          </cell>
          <cell r="W410">
            <v>1.6579880635676548E-3</v>
          </cell>
          <cell r="X410">
            <v>2.5155679693667746E-4</v>
          </cell>
          <cell r="Y410">
            <v>0.15172413026628076</v>
          </cell>
          <cell r="Z410">
            <v>1.1507700104620708E-3</v>
          </cell>
          <cell r="AA410">
            <v>50751445000</v>
          </cell>
          <cell r="AB410">
            <v>44787420000</v>
          </cell>
          <cell r="AC410">
            <v>5964025000</v>
          </cell>
          <cell r="AD410">
            <v>0</v>
          </cell>
          <cell r="AE410">
            <v>0</v>
          </cell>
          <cell r="AF410">
            <v>0</v>
          </cell>
          <cell r="AH410">
            <v>44.237000000000002</v>
          </cell>
          <cell r="AI410">
            <v>0</v>
          </cell>
          <cell r="AJ410">
            <v>0</v>
          </cell>
          <cell r="AK410">
            <v>0</v>
          </cell>
          <cell r="AL410">
            <v>56439834553840</v>
          </cell>
          <cell r="AM410">
            <v>93576572000</v>
          </cell>
          <cell r="AN410">
            <v>14197824000</v>
          </cell>
          <cell r="AO410">
            <v>64949269000</v>
          </cell>
          <cell r="AP410">
            <v>8176804000</v>
          </cell>
          <cell r="AQ410">
            <v>0.36952295733911789</v>
          </cell>
          <cell r="AR410">
            <v>0</v>
          </cell>
          <cell r="AS410">
            <v>0</v>
          </cell>
          <cell r="AT410">
            <v>1014301000</v>
          </cell>
          <cell r="AU410">
            <v>0.21489427966101696</v>
          </cell>
          <cell r="AV410">
            <v>2810402000</v>
          </cell>
          <cell r="AW410">
            <v>4.6184217445605732E-2</v>
          </cell>
          <cell r="AX410">
            <v>1124318000</v>
          </cell>
          <cell r="AY410">
            <v>0.80676659897675818</v>
          </cell>
          <cell r="AZ410">
            <v>1071999000</v>
          </cell>
          <cell r="BA410">
            <v>0.49601613534590216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22128000000</v>
          </cell>
          <cell r="BM410">
            <v>1886460000</v>
          </cell>
          <cell r="BN410">
            <v>4720000000</v>
          </cell>
          <cell r="BO410">
            <v>60852000000</v>
          </cell>
          <cell r="BP410">
            <v>1393610000</v>
          </cell>
          <cell r="BQ410">
            <v>2161218000</v>
          </cell>
          <cell r="BR410">
            <v>435284000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304740</v>
          </cell>
          <cell r="BY410">
            <v>432</v>
          </cell>
          <cell r="BZ410">
            <v>3682200</v>
          </cell>
          <cell r="CA410">
            <v>1166400</v>
          </cell>
          <cell r="CB410">
            <v>600000</v>
          </cell>
        </row>
        <row r="411">
          <cell r="A411" t="str">
            <v>2021_Q2_M5_W20_D3</v>
          </cell>
          <cell r="B411">
            <v>2021</v>
          </cell>
          <cell r="C411">
            <v>2</v>
          </cell>
          <cell r="D411">
            <v>5</v>
          </cell>
          <cell r="E411">
            <v>20</v>
          </cell>
          <cell r="F411">
            <v>20</v>
          </cell>
          <cell r="G411">
            <v>3</v>
          </cell>
          <cell r="H411">
            <v>44334</v>
          </cell>
          <cell r="I411">
            <v>4.1239999999999997</v>
          </cell>
          <cell r="J411">
            <v>7.7839999999999998</v>
          </cell>
          <cell r="K411">
            <v>4.4219999999999997</v>
          </cell>
          <cell r="L411">
            <v>9.9640000000000004</v>
          </cell>
          <cell r="M411">
            <v>3.5350000000000001</v>
          </cell>
          <cell r="N411">
            <v>0</v>
          </cell>
          <cell r="O411">
            <v>0</v>
          </cell>
          <cell r="P411">
            <v>0</v>
          </cell>
          <cell r="Q411">
            <v>4</v>
          </cell>
          <cell r="R411">
            <v>81.400000000000006</v>
          </cell>
          <cell r="S411">
            <v>-1225</v>
          </cell>
          <cell r="T411">
            <v>204.2</v>
          </cell>
          <cell r="U411">
            <v>33818</v>
          </cell>
          <cell r="V411">
            <v>0.16561214495592555</v>
          </cell>
          <cell r="W411">
            <v>1.6345724309230916E-3</v>
          </cell>
          <cell r="X411">
            <v>2.2932310657552279E-4</v>
          </cell>
          <cell r="Y411">
            <v>0.14029546946782726</v>
          </cell>
          <cell r="Z411">
            <v>9.3408933341324041E-4</v>
          </cell>
          <cell r="AA411">
            <v>34556855000</v>
          </cell>
          <cell r="AB411">
            <v>24773880000</v>
          </cell>
          <cell r="AC411">
            <v>6685675000</v>
          </cell>
          <cell r="AD411">
            <v>2705925000</v>
          </cell>
          <cell r="AE411">
            <v>0</v>
          </cell>
          <cell r="AF411">
            <v>391375000</v>
          </cell>
          <cell r="AH411">
            <v>29.828999999999997</v>
          </cell>
          <cell r="AI411">
            <v>0</v>
          </cell>
          <cell r="AJ411">
            <v>0</v>
          </cell>
          <cell r="AK411">
            <v>0</v>
          </cell>
          <cell r="AL411">
            <v>49033074633920</v>
          </cell>
          <cell r="AM411">
            <v>80148112000</v>
          </cell>
          <cell r="AN411">
            <v>11244417000</v>
          </cell>
          <cell r="AO411">
            <v>45801272000</v>
          </cell>
          <cell r="AP411">
            <v>1446729000</v>
          </cell>
          <cell r="AQ411">
            <v>0.21579062926311074</v>
          </cell>
          <cell r="AR411">
            <v>0</v>
          </cell>
          <cell r="AS411">
            <v>0</v>
          </cell>
          <cell r="AT411">
            <v>1137389000</v>
          </cell>
          <cell r="AU411">
            <v>0.15572645987095418</v>
          </cell>
          <cell r="AV411">
            <v>4223975000</v>
          </cell>
          <cell r="AW411">
            <v>9.4652280331238334E-2</v>
          </cell>
          <cell r="AX411">
            <v>1092700000</v>
          </cell>
          <cell r="AY411">
            <v>0.93340827706858376</v>
          </cell>
          <cell r="AZ411">
            <v>148796000</v>
          </cell>
          <cell r="BA411">
            <v>0.49428632171995002</v>
          </cell>
          <cell r="BB411">
            <v>3194828000</v>
          </cell>
          <cell r="BC411">
            <v>0.16458999070003608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6704318000</v>
          </cell>
          <cell r="BM411">
            <v>631280000</v>
          </cell>
          <cell r="BN411">
            <v>7303762000</v>
          </cell>
          <cell r="BO411">
            <v>44626236000</v>
          </cell>
          <cell r="BP411">
            <v>1170656000</v>
          </cell>
          <cell r="BQ411">
            <v>301032000</v>
          </cell>
          <cell r="BR411">
            <v>19410828000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216540</v>
          </cell>
          <cell r="BY411">
            <v>289</v>
          </cell>
          <cell r="BZ411">
            <v>3123750</v>
          </cell>
          <cell r="CA411">
            <v>780300</v>
          </cell>
          <cell r="CB411">
            <v>0</v>
          </cell>
        </row>
        <row r="412">
          <cell r="A412" t="str">
            <v>2021_Q2_M5_W20_D4</v>
          </cell>
          <cell r="B412">
            <v>2021</v>
          </cell>
          <cell r="C412">
            <v>2</v>
          </cell>
          <cell r="D412">
            <v>5</v>
          </cell>
          <cell r="E412">
            <v>20</v>
          </cell>
          <cell r="F412">
            <v>20</v>
          </cell>
          <cell r="G412">
            <v>4</v>
          </cell>
          <cell r="H412">
            <v>44335</v>
          </cell>
          <cell r="I412">
            <v>3.125</v>
          </cell>
          <cell r="J412">
            <v>7.1139999999999999</v>
          </cell>
          <cell r="K412">
            <v>4.907</v>
          </cell>
          <cell r="L412">
            <v>9.8689999999999998</v>
          </cell>
          <cell r="M412">
            <v>3.5310000000000001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78.400000000000006</v>
          </cell>
          <cell r="S412">
            <v>-1065</v>
          </cell>
          <cell r="T412">
            <v>183.8</v>
          </cell>
          <cell r="U412">
            <v>33840</v>
          </cell>
          <cell r="V412">
            <v>0.18411316648531012</v>
          </cell>
          <cell r="W412">
            <v>1.5565141450446861E-3</v>
          </cell>
          <cell r="X412">
            <v>1.2085612450618524E-4</v>
          </cell>
          <cell r="Y412">
            <v>7.7645375013739804E-2</v>
          </cell>
          <cell r="Z412">
            <v>4.8598869431485487E-4</v>
          </cell>
          <cell r="AA412">
            <v>18366585000</v>
          </cell>
          <cell r="AB412">
            <v>18366585000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H412">
            <v>28.545999999999999</v>
          </cell>
          <cell r="AI412">
            <v>0</v>
          </cell>
          <cell r="AJ412">
            <v>0</v>
          </cell>
          <cell r="AK412">
            <v>0</v>
          </cell>
          <cell r="AL412">
            <v>50301141335116</v>
          </cell>
          <cell r="AM412">
            <v>78294438000</v>
          </cell>
          <cell r="AN412">
            <v>6079201000</v>
          </cell>
          <cell r="AO412">
            <v>24445786000</v>
          </cell>
          <cell r="AP412">
            <v>2339599000</v>
          </cell>
          <cell r="AQ412">
            <v>6.6279030304170344E-2</v>
          </cell>
          <cell r="AR412">
            <v>0</v>
          </cell>
          <cell r="AS412">
            <v>0</v>
          </cell>
          <cell r="AT412">
            <v>1375668000</v>
          </cell>
          <cell r="AU412">
            <v>0.34962782082536148</v>
          </cell>
          <cell r="AV412">
            <v>1115577000</v>
          </cell>
          <cell r="AW412">
            <v>3.1500669643046229E-2</v>
          </cell>
          <cell r="AX412">
            <v>1231041000</v>
          </cell>
          <cell r="AY412">
            <v>0.86475013697860326</v>
          </cell>
          <cell r="AZ412">
            <v>17316000</v>
          </cell>
          <cell r="BA412">
            <v>0.41669073058042161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35299234000</v>
          </cell>
          <cell r="BM412">
            <v>1880820000</v>
          </cell>
          <cell r="BN412">
            <v>3934664000</v>
          </cell>
          <cell r="BO412">
            <v>35414390000</v>
          </cell>
          <cell r="BP412">
            <v>1423580000</v>
          </cell>
          <cell r="BQ412">
            <v>41556000</v>
          </cell>
          <cell r="BR412">
            <v>300194000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186030</v>
          </cell>
          <cell r="BY412">
            <v>320</v>
          </cell>
          <cell r="BZ412">
            <v>2715750</v>
          </cell>
          <cell r="CA412">
            <v>864000</v>
          </cell>
          <cell r="CB412">
            <v>500000</v>
          </cell>
        </row>
        <row r="413">
          <cell r="A413" t="str">
            <v>2021_Q2_M5_W20_D5</v>
          </cell>
          <cell r="B413">
            <v>2021</v>
          </cell>
          <cell r="C413">
            <v>2</v>
          </cell>
          <cell r="D413">
            <v>5</v>
          </cell>
          <cell r="E413">
            <v>20</v>
          </cell>
          <cell r="F413">
            <v>20</v>
          </cell>
          <cell r="G413">
            <v>5</v>
          </cell>
          <cell r="H413">
            <v>44336</v>
          </cell>
          <cell r="I413">
            <v>11.106999999999999</v>
          </cell>
          <cell r="J413">
            <v>2.1080000000000001</v>
          </cell>
          <cell r="K413">
            <v>19.297999999999998</v>
          </cell>
          <cell r="L413">
            <v>9.84</v>
          </cell>
          <cell r="M413">
            <v>3.6259999999999999</v>
          </cell>
          <cell r="N413">
            <v>0</v>
          </cell>
          <cell r="O413">
            <v>0</v>
          </cell>
          <cell r="P413">
            <v>0</v>
          </cell>
          <cell r="Q413">
            <v>2</v>
          </cell>
          <cell r="R413">
            <v>82.3</v>
          </cell>
          <cell r="S413">
            <v>-719</v>
          </cell>
          <cell r="T413">
            <v>206.3</v>
          </cell>
          <cell r="U413">
            <v>35297</v>
          </cell>
          <cell r="V413">
            <v>0.17109549200193894</v>
          </cell>
          <cell r="W413">
            <v>4.3830311560139508E-3</v>
          </cell>
          <cell r="X413">
            <v>2.8061441772579874E-3</v>
          </cell>
          <cell r="Y413">
            <v>0.64022911938640481</v>
          </cell>
          <cell r="Z413">
            <v>3.385455370190952E-3</v>
          </cell>
          <cell r="AA413">
            <v>30496085000</v>
          </cell>
          <cell r="AB413">
            <v>21996965000</v>
          </cell>
          <cell r="AC413">
            <v>8499120000</v>
          </cell>
          <cell r="AD413">
            <v>0</v>
          </cell>
          <cell r="AE413">
            <v>0</v>
          </cell>
          <cell r="AF413">
            <v>0</v>
          </cell>
          <cell r="AH413">
            <v>45.978999999999992</v>
          </cell>
          <cell r="AI413">
            <v>0</v>
          </cell>
          <cell r="AJ413">
            <v>0</v>
          </cell>
          <cell r="AK413">
            <v>0</v>
          </cell>
          <cell r="AL413">
            <v>52641974420696</v>
          </cell>
          <cell r="AM413">
            <v>230731414000</v>
          </cell>
          <cell r="AN413">
            <v>147720970000</v>
          </cell>
          <cell r="AO413">
            <v>178217055000</v>
          </cell>
          <cell r="AP413">
            <v>43027535000</v>
          </cell>
          <cell r="AQ413">
            <v>0.80434951259571708</v>
          </cell>
          <cell r="AR413">
            <v>0</v>
          </cell>
          <cell r="AS413">
            <v>0</v>
          </cell>
          <cell r="AT413">
            <v>10135612000</v>
          </cell>
          <cell r="AU413">
            <v>0.49387086497659821</v>
          </cell>
          <cell r="AV413">
            <v>92892411000</v>
          </cell>
          <cell r="AW413">
            <v>0.61635949484224206</v>
          </cell>
          <cell r="AX413">
            <v>1121701000</v>
          </cell>
          <cell r="AY413">
            <v>0.8973306496901704</v>
          </cell>
          <cell r="AZ413">
            <v>543711000</v>
          </cell>
          <cell r="BA413">
            <v>0.49676111362872222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53493580000</v>
          </cell>
          <cell r="BM413">
            <v>3507494000</v>
          </cell>
          <cell r="BN413">
            <v>20522798000</v>
          </cell>
          <cell r="BO413">
            <v>150711414000</v>
          </cell>
          <cell r="BP413">
            <v>1250042000</v>
          </cell>
          <cell r="BQ413">
            <v>1094512000</v>
          </cell>
          <cell r="BR413">
            <v>151574000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367770</v>
          </cell>
          <cell r="BY413">
            <v>903</v>
          </cell>
          <cell r="BZ413">
            <v>2748900</v>
          </cell>
          <cell r="CA413">
            <v>2438100</v>
          </cell>
          <cell r="CB413">
            <v>600000</v>
          </cell>
        </row>
        <row r="414">
          <cell r="A414" t="str">
            <v>2021_Q2_M5_W20_D6</v>
          </cell>
          <cell r="B414">
            <v>2021</v>
          </cell>
          <cell r="C414">
            <v>2</v>
          </cell>
          <cell r="D414">
            <v>5</v>
          </cell>
          <cell r="E414">
            <v>20</v>
          </cell>
          <cell r="F414">
            <v>21</v>
          </cell>
          <cell r="G414">
            <v>6</v>
          </cell>
          <cell r="H414">
            <v>44337</v>
          </cell>
          <cell r="I414">
            <v>13.885</v>
          </cell>
          <cell r="J414">
            <v>1.6379999999999999</v>
          </cell>
          <cell r="K414">
            <v>18.533999999999999</v>
          </cell>
          <cell r="L414">
            <v>9.7929999999999993</v>
          </cell>
          <cell r="M414">
            <v>3.4990000000000001</v>
          </cell>
          <cell r="N414">
            <v>0</v>
          </cell>
          <cell r="O414">
            <v>0</v>
          </cell>
          <cell r="P414">
            <v>0</v>
          </cell>
          <cell r="Q414">
            <v>14</v>
          </cell>
          <cell r="R414">
            <v>79.400000000000006</v>
          </cell>
          <cell r="S414">
            <v>-1096</v>
          </cell>
          <cell r="T414">
            <v>218.7</v>
          </cell>
          <cell r="U414">
            <v>36926</v>
          </cell>
          <cell r="V414">
            <v>0.16884316415180611</v>
          </cell>
          <cell r="W414">
            <v>1.2026677413898047E-3</v>
          </cell>
          <cell r="X414">
            <v>4.9282714095784798E-4</v>
          </cell>
          <cell r="Y414">
            <v>0.40977829869148746</v>
          </cell>
          <cell r="Z414">
            <v>1.1206881536856028E-3</v>
          </cell>
          <cell r="AA414">
            <v>35524904000</v>
          </cell>
          <cell r="AB414">
            <v>35524904000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H414">
            <v>47.349000000000004</v>
          </cell>
          <cell r="AI414">
            <v>0</v>
          </cell>
          <cell r="AJ414">
            <v>0</v>
          </cell>
          <cell r="AK414">
            <v>0</v>
          </cell>
          <cell r="AL414">
            <v>56580840790960</v>
          </cell>
          <cell r="AM414">
            <v>68047952000</v>
          </cell>
          <cell r="AN414">
            <v>27884574000</v>
          </cell>
          <cell r="AO414">
            <v>63409478000</v>
          </cell>
          <cell r="AP414">
            <v>22071359000</v>
          </cell>
          <cell r="AQ414">
            <v>0.75779627185817511</v>
          </cell>
          <cell r="AR414">
            <v>0</v>
          </cell>
          <cell r="AS414">
            <v>0</v>
          </cell>
          <cell r="AT414">
            <v>966250000</v>
          </cell>
          <cell r="AU414">
            <v>0.31880937360598227</v>
          </cell>
          <cell r="AV414">
            <v>1943248000</v>
          </cell>
          <cell r="AW414">
            <v>6.3541848689903563E-2</v>
          </cell>
          <cell r="AX414">
            <v>1160752000</v>
          </cell>
          <cell r="AY414">
            <v>0.89753261113301941</v>
          </cell>
          <cell r="AZ414">
            <v>908505000</v>
          </cell>
          <cell r="BA414">
            <v>0.47045740532647029</v>
          </cell>
          <cell r="BB414">
            <v>834460000</v>
          </cell>
          <cell r="BC414">
            <v>0.45960766515825141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29125716000</v>
          </cell>
          <cell r="BM414">
            <v>269280000</v>
          </cell>
          <cell r="BN414">
            <v>3030808000</v>
          </cell>
          <cell r="BO414">
            <v>30582176000</v>
          </cell>
          <cell r="BP414">
            <v>1293270000</v>
          </cell>
          <cell r="BQ414">
            <v>1931110000</v>
          </cell>
          <cell r="BR414">
            <v>1815592000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155610</v>
          </cell>
          <cell r="BY414">
            <v>427</v>
          </cell>
          <cell r="BZ414">
            <v>8384400</v>
          </cell>
          <cell r="CA414">
            <v>1152900</v>
          </cell>
        </row>
        <row r="415">
          <cell r="A415" t="str">
            <v>2021_Q2_M5_W21_D2</v>
          </cell>
          <cell r="B415">
            <v>2021</v>
          </cell>
          <cell r="C415">
            <v>2</v>
          </cell>
          <cell r="D415">
            <v>5</v>
          </cell>
          <cell r="E415">
            <v>21</v>
          </cell>
          <cell r="F415">
            <v>21</v>
          </cell>
          <cell r="G415">
            <v>2</v>
          </cell>
          <cell r="H415">
            <v>44340</v>
          </cell>
          <cell r="I415">
            <v>13.305</v>
          </cell>
          <cell r="J415">
            <v>0.95299999999999996</v>
          </cell>
          <cell r="K415">
            <v>18.234000000000002</v>
          </cell>
          <cell r="L415">
            <v>9.7460000000000004</v>
          </cell>
          <cell r="M415">
            <v>3.343</v>
          </cell>
          <cell r="N415">
            <v>0</v>
          </cell>
          <cell r="O415">
            <v>0</v>
          </cell>
          <cell r="P415">
            <v>0</v>
          </cell>
          <cell r="Q415">
            <v>22</v>
          </cell>
          <cell r="R415">
            <v>77.5</v>
          </cell>
          <cell r="S415">
            <v>-1195</v>
          </cell>
          <cell r="T415">
            <v>226.2</v>
          </cell>
          <cell r="U415">
            <v>37392</v>
          </cell>
          <cell r="V415">
            <v>0.1653050397877984</v>
          </cell>
          <cell r="W415">
            <v>1.0350433331997292E-2</v>
          </cell>
          <cell r="X415">
            <v>2.7863706267945904E-4</v>
          </cell>
          <cell r="Y415">
            <v>2.6920328235734967E-2</v>
          </cell>
          <cell r="Z415">
            <v>5.6060495773770428E-4</v>
          </cell>
          <cell r="AA415">
            <v>16007880000</v>
          </cell>
          <cell r="AB415">
            <v>16007880000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H415">
            <v>45.581000000000003</v>
          </cell>
          <cell r="AI415">
            <v>0</v>
          </cell>
          <cell r="AJ415">
            <v>0</v>
          </cell>
          <cell r="AK415">
            <v>0</v>
          </cell>
          <cell r="AL415">
            <v>56771995253904</v>
          </cell>
          <cell r="AM415">
            <v>587614752000</v>
          </cell>
          <cell r="AN415">
            <v>15818782000</v>
          </cell>
          <cell r="AO415">
            <v>31826662000</v>
          </cell>
          <cell r="AP415">
            <v>11207407000</v>
          </cell>
          <cell r="AQ415">
            <v>0.15955541647975191</v>
          </cell>
          <cell r="AR415">
            <v>0</v>
          </cell>
          <cell r="AS415">
            <v>0</v>
          </cell>
          <cell r="AT415">
            <v>1545402000</v>
          </cell>
          <cell r="AU415">
            <v>1.4450472812425289E-2</v>
          </cell>
          <cell r="AV415">
            <v>758535000</v>
          </cell>
          <cell r="AW415">
            <v>1.8755293551702427E-3</v>
          </cell>
          <cell r="AX415">
            <v>1308330000</v>
          </cell>
          <cell r="AY415">
            <v>0.84041424284157951</v>
          </cell>
          <cell r="AZ415">
            <v>999108000</v>
          </cell>
          <cell r="BA415">
            <v>0.47626193386251964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70241470000</v>
          </cell>
          <cell r="BM415">
            <v>901740000</v>
          </cell>
          <cell r="BN415">
            <v>106944736000</v>
          </cell>
          <cell r="BO415">
            <v>404437818000</v>
          </cell>
          <cell r="BP415">
            <v>1556768000</v>
          </cell>
          <cell r="BQ415">
            <v>2097812000</v>
          </cell>
          <cell r="BR415">
            <v>1434408000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126120</v>
          </cell>
          <cell r="BY415">
            <v>167</v>
          </cell>
          <cell r="BZ415">
            <v>3047250</v>
          </cell>
          <cell r="CA415">
            <v>450900</v>
          </cell>
          <cell r="CB415">
            <v>600000</v>
          </cell>
        </row>
        <row r="416">
          <cell r="A416" t="str">
            <v>2021_Q2_M5_W21_D3</v>
          </cell>
          <cell r="B416">
            <v>2021</v>
          </cell>
          <cell r="C416">
            <v>2</v>
          </cell>
          <cell r="D416">
            <v>5</v>
          </cell>
          <cell r="E416">
            <v>21</v>
          </cell>
          <cell r="F416">
            <v>21</v>
          </cell>
          <cell r="G416">
            <v>3</v>
          </cell>
          <cell r="H416">
            <v>44341</v>
          </cell>
          <cell r="I416">
            <v>17.558</v>
          </cell>
          <cell r="J416">
            <v>0.85899999999999999</v>
          </cell>
          <cell r="K416">
            <v>17.411000000000001</v>
          </cell>
          <cell r="L416">
            <v>9.7490000000000006</v>
          </cell>
          <cell r="M416">
            <v>3.1619999999999999</v>
          </cell>
          <cell r="N416">
            <v>0</v>
          </cell>
          <cell r="O416">
            <v>0</v>
          </cell>
          <cell r="P416">
            <v>0</v>
          </cell>
          <cell r="Q416">
            <v>22</v>
          </cell>
          <cell r="R416">
            <v>77.8</v>
          </cell>
          <cell r="S416">
            <v>-1121</v>
          </cell>
          <cell r="T416">
            <v>215.59</v>
          </cell>
          <cell r="U416">
            <v>36643</v>
          </cell>
          <cell r="V416">
            <v>0.16996613943132799</v>
          </cell>
          <cell r="W416">
            <v>3.6452532966040306E-3</v>
          </cell>
          <cell r="X416">
            <v>4.6130118213025912E-4</v>
          </cell>
          <cell r="Y416">
            <v>0.12654845756809652</v>
          </cell>
          <cell r="Z416">
            <v>7.7732274530330258E-4</v>
          </cell>
          <cell r="AA416">
            <v>16242720000</v>
          </cell>
          <cell r="AB416">
            <v>16242720000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H416">
            <v>48.739000000000004</v>
          </cell>
          <cell r="AI416">
            <v>0</v>
          </cell>
          <cell r="AJ416">
            <v>0</v>
          </cell>
          <cell r="AK416">
            <v>0</v>
          </cell>
          <cell r="AL416">
            <v>51397505400940</v>
          </cell>
          <cell r="AM416">
            <v>187356926000</v>
          </cell>
          <cell r="AN416">
            <v>23709730000</v>
          </cell>
          <cell r="AO416">
            <v>39952450000</v>
          </cell>
          <cell r="AP416">
            <v>19883758000</v>
          </cell>
          <cell r="AQ416">
            <v>0.38260904134410012</v>
          </cell>
          <cell r="AR416">
            <v>0</v>
          </cell>
          <cell r="AS416">
            <v>0</v>
          </cell>
          <cell r="AT416">
            <v>196354000</v>
          </cell>
          <cell r="AU416">
            <v>1.8595930268623562E-3</v>
          </cell>
          <cell r="AV416">
            <v>1968307000</v>
          </cell>
          <cell r="AW416">
            <v>7.4176501685367935E-2</v>
          </cell>
          <cell r="AX416">
            <v>1206819000</v>
          </cell>
          <cell r="AY416">
            <v>0.85383263502413309</v>
          </cell>
          <cell r="AZ416">
            <v>454492000</v>
          </cell>
          <cell r="BA416">
            <v>0.48660188520061842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51968866000</v>
          </cell>
          <cell r="BM416">
            <v>844600000</v>
          </cell>
          <cell r="BN416">
            <v>105589770000</v>
          </cell>
          <cell r="BO416">
            <v>26535452000</v>
          </cell>
          <cell r="BP416">
            <v>1413414000</v>
          </cell>
          <cell r="BQ416">
            <v>934012000</v>
          </cell>
          <cell r="BR416">
            <v>70812000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249570</v>
          </cell>
          <cell r="BY416">
            <v>400</v>
          </cell>
          <cell r="BZ416">
            <v>2858550</v>
          </cell>
          <cell r="CA416">
            <v>1080000</v>
          </cell>
          <cell r="CB416">
            <v>838168</v>
          </cell>
        </row>
        <row r="417">
          <cell r="A417" t="str">
            <v>2021_Q2_M5_W21_D4</v>
          </cell>
          <cell r="B417">
            <v>2021</v>
          </cell>
          <cell r="C417">
            <v>2</v>
          </cell>
          <cell r="D417">
            <v>5</v>
          </cell>
          <cell r="E417">
            <v>21</v>
          </cell>
          <cell r="F417">
            <v>21</v>
          </cell>
          <cell r="G417">
            <v>4</v>
          </cell>
          <cell r="H417">
            <v>44342</v>
          </cell>
          <cell r="I417">
            <v>17.099</v>
          </cell>
          <cell r="J417">
            <v>0.434</v>
          </cell>
          <cell r="K417">
            <v>17.135000000000002</v>
          </cell>
          <cell r="L417">
            <v>9.6910000000000007</v>
          </cell>
          <cell r="M417">
            <v>8.3710000000000004</v>
          </cell>
          <cell r="N417">
            <v>0</v>
          </cell>
          <cell r="O417">
            <v>0</v>
          </cell>
          <cell r="P417">
            <v>0</v>
          </cell>
          <cell r="Q417">
            <v>24</v>
          </cell>
          <cell r="R417">
            <v>78.3</v>
          </cell>
          <cell r="S417">
            <v>-1188</v>
          </cell>
          <cell r="T417">
            <v>237.6</v>
          </cell>
          <cell r="U417">
            <v>35814</v>
          </cell>
          <cell r="V417">
            <v>0.15073232323232325</v>
          </cell>
          <cell r="W417">
            <v>2.8697946584683495E-3</v>
          </cell>
          <cell r="X417">
            <v>7.3822674737289743E-4</v>
          </cell>
          <cell r="Y417">
            <v>0.25724026811273654</v>
          </cell>
          <cell r="Z417">
            <v>1.5210032212534239E-3</v>
          </cell>
          <cell r="AA417">
            <v>40452520000</v>
          </cell>
          <cell r="AB417">
            <v>38902220000</v>
          </cell>
          <cell r="AC417">
            <v>1550300000</v>
          </cell>
          <cell r="AD417">
            <v>0</v>
          </cell>
          <cell r="AE417">
            <v>0</v>
          </cell>
          <cell r="AF417">
            <v>0</v>
          </cell>
          <cell r="AH417">
            <v>52.730000000000011</v>
          </cell>
          <cell r="AI417">
            <v>0</v>
          </cell>
          <cell r="AJ417">
            <v>0</v>
          </cell>
          <cell r="AK417">
            <v>0</v>
          </cell>
          <cell r="AL417">
            <v>51678252157300</v>
          </cell>
          <cell r="AM417">
            <v>148305972000</v>
          </cell>
          <cell r="AN417">
            <v>38150268000</v>
          </cell>
          <cell r="AO417">
            <v>78602788000</v>
          </cell>
          <cell r="AP417">
            <v>15648225000</v>
          </cell>
          <cell r="AQ417">
            <v>0.19610579444688711</v>
          </cell>
          <cell r="AR417">
            <v>0</v>
          </cell>
          <cell r="AS417">
            <v>0</v>
          </cell>
          <cell r="AT417">
            <v>920652000</v>
          </cell>
          <cell r="AU417">
            <v>0.30111523434050463</v>
          </cell>
          <cell r="AV417">
            <v>766554000</v>
          </cell>
          <cell r="AW417">
            <v>1.757523021356493E-2</v>
          </cell>
          <cell r="AX417">
            <v>1166419000</v>
          </cell>
          <cell r="AY417">
            <v>0.91501784663659536</v>
          </cell>
          <cell r="AZ417">
            <v>19648418000</v>
          </cell>
          <cell r="BA417">
            <v>0.98428188175383202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79794812000</v>
          </cell>
          <cell r="BM417">
            <v>202860000</v>
          </cell>
          <cell r="BN417">
            <v>3057474000</v>
          </cell>
          <cell r="BO417">
            <v>43615588000</v>
          </cell>
          <cell r="BP417">
            <v>1274750000</v>
          </cell>
          <cell r="BQ417">
            <v>19962186000</v>
          </cell>
          <cell r="BR417">
            <v>398302000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137370</v>
          </cell>
          <cell r="BY417">
            <v>241</v>
          </cell>
          <cell r="BZ417">
            <v>3029400</v>
          </cell>
          <cell r="CA417">
            <v>650700</v>
          </cell>
          <cell r="CB417">
            <v>700000</v>
          </cell>
        </row>
        <row r="418">
          <cell r="A418" t="str">
            <v>2021_Q2_M5_W21_D5</v>
          </cell>
          <cell r="B418">
            <v>2021</v>
          </cell>
          <cell r="C418">
            <v>2</v>
          </cell>
          <cell r="D418">
            <v>5</v>
          </cell>
          <cell r="E418">
            <v>21</v>
          </cell>
          <cell r="F418">
            <v>21</v>
          </cell>
          <cell r="G418">
            <v>5</v>
          </cell>
          <cell r="H418">
            <v>44343</v>
          </cell>
          <cell r="I418">
            <v>3.6949999999999998</v>
          </cell>
          <cell r="J418">
            <v>0.48399999999999999</v>
          </cell>
          <cell r="K418">
            <v>12.981</v>
          </cell>
          <cell r="L418">
            <v>9.5120000000000005</v>
          </cell>
          <cell r="M418">
            <v>5.0490000000000004</v>
          </cell>
          <cell r="N418">
            <v>0</v>
          </cell>
          <cell r="O418">
            <v>0</v>
          </cell>
          <cell r="P418">
            <v>0</v>
          </cell>
          <cell r="Q418">
            <v>30</v>
          </cell>
          <cell r="R418">
            <v>77.8</v>
          </cell>
          <cell r="S418">
            <v>-1259</v>
          </cell>
          <cell r="T418">
            <v>205.2</v>
          </cell>
          <cell r="U418">
            <v>37577</v>
          </cell>
          <cell r="V418">
            <v>0.18312378167641324</v>
          </cell>
          <cell r="W418">
            <v>3.0099751939321549E-3</v>
          </cell>
          <cell r="X418">
            <v>1.2780656876682146E-3</v>
          </cell>
          <cell r="Y418">
            <v>0.42461004005769964</v>
          </cell>
          <cell r="Z418">
            <v>1.9116371681103018E-3</v>
          </cell>
          <cell r="AA418">
            <v>37258450000</v>
          </cell>
          <cell r="AB418">
            <v>29395370000</v>
          </cell>
          <cell r="AC418">
            <v>7863080000</v>
          </cell>
          <cell r="AD418">
            <v>0</v>
          </cell>
          <cell r="AE418">
            <v>0</v>
          </cell>
          <cell r="AF418">
            <v>0</v>
          </cell>
          <cell r="AH418">
            <v>31.721</v>
          </cell>
          <cell r="AI418">
            <v>0</v>
          </cell>
          <cell r="AJ418">
            <v>0</v>
          </cell>
          <cell r="AK418">
            <v>0</v>
          </cell>
          <cell r="AL418">
            <v>58807018860764</v>
          </cell>
          <cell r="AM418">
            <v>177007668000</v>
          </cell>
          <cell r="AN418">
            <v>75159233000</v>
          </cell>
          <cell r="AO418">
            <v>112417683000</v>
          </cell>
          <cell r="AP418">
            <v>62075057000</v>
          </cell>
          <cell r="AQ418">
            <v>0.47007174995946749</v>
          </cell>
          <cell r="AR418">
            <v>4140000</v>
          </cell>
          <cell r="AS418">
            <v>3.3970345693397118E-3</v>
          </cell>
          <cell r="AT418">
            <v>199926000</v>
          </cell>
          <cell r="AU418">
            <v>5.794445938676708E-2</v>
          </cell>
          <cell r="AV418">
            <v>5250890000</v>
          </cell>
          <cell r="AW418">
            <v>0.16728439899327791</v>
          </cell>
          <cell r="AX418">
            <v>1433823000</v>
          </cell>
          <cell r="AY418">
            <v>0.80194851682733714</v>
          </cell>
          <cell r="AZ418">
            <v>6195397000</v>
          </cell>
          <cell r="BA418">
            <v>0.966741691625573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132054430000</v>
          </cell>
          <cell r="BM418">
            <v>1218710000</v>
          </cell>
          <cell r="BN418">
            <v>3450304000</v>
          </cell>
          <cell r="BO418">
            <v>31389000000</v>
          </cell>
          <cell r="BP418">
            <v>1787924000</v>
          </cell>
          <cell r="BQ418">
            <v>6408534000</v>
          </cell>
          <cell r="BR418">
            <v>698766000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384900</v>
          </cell>
          <cell r="BY418">
            <v>289</v>
          </cell>
          <cell r="BZ418">
            <v>3210450</v>
          </cell>
          <cell r="CA418">
            <v>780300</v>
          </cell>
          <cell r="CB418">
            <v>1600000</v>
          </cell>
        </row>
        <row r="419">
          <cell r="A419" t="str">
            <v>2021_Q2_M5_W21_D6</v>
          </cell>
          <cell r="B419">
            <v>2021</v>
          </cell>
          <cell r="C419">
            <v>2</v>
          </cell>
          <cell r="D419">
            <v>5</v>
          </cell>
          <cell r="E419">
            <v>21</v>
          </cell>
          <cell r="F419">
            <v>22</v>
          </cell>
          <cell r="G419">
            <v>6</v>
          </cell>
          <cell r="H419">
            <v>44344</v>
          </cell>
          <cell r="I419">
            <v>6.6779999999999999</v>
          </cell>
          <cell r="J419">
            <v>0.98799999999999999</v>
          </cell>
          <cell r="K419">
            <v>12.66</v>
          </cell>
          <cell r="L419">
            <v>9.52</v>
          </cell>
          <cell r="M419">
            <v>5.0609999999999999</v>
          </cell>
          <cell r="N419">
            <v>0</v>
          </cell>
          <cell r="O419">
            <v>0</v>
          </cell>
          <cell r="P419">
            <v>0</v>
          </cell>
          <cell r="Q419">
            <v>30</v>
          </cell>
          <cell r="R419">
            <v>78.3</v>
          </cell>
          <cell r="S419">
            <v>-1306</v>
          </cell>
          <cell r="T419">
            <v>223.3</v>
          </cell>
          <cell r="U419">
            <v>35441</v>
          </cell>
          <cell r="V419">
            <v>0.15871473354231974</v>
          </cell>
          <cell r="W419">
            <v>3.1732740373785324E-3</v>
          </cell>
          <cell r="X419">
            <v>4.0891305857925468E-4</v>
          </cell>
          <cell r="Y419">
            <v>0.12886156498386162</v>
          </cell>
          <cell r="Z419">
            <v>6.9436895722519104E-4</v>
          </cell>
          <cell r="AA419">
            <v>17596865000</v>
          </cell>
          <cell r="AB419">
            <v>17596865000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H419">
            <v>34.906999999999996</v>
          </cell>
          <cell r="AI419">
            <v>0</v>
          </cell>
          <cell r="AJ419">
            <v>0</v>
          </cell>
          <cell r="AK419">
            <v>0</v>
          </cell>
          <cell r="AL419">
            <v>61644776245546</v>
          </cell>
          <cell r="AM419">
            <v>195615768000</v>
          </cell>
          <cell r="AN419">
            <v>25207354000</v>
          </cell>
          <cell r="AO419">
            <v>42804219000</v>
          </cell>
          <cell r="AP419">
            <v>19997284000</v>
          </cell>
          <cell r="AQ419">
            <v>0.20660778881187961</v>
          </cell>
          <cell r="AR419">
            <v>0</v>
          </cell>
          <cell r="AS419">
            <v>0</v>
          </cell>
          <cell r="AT419">
            <v>1159700000</v>
          </cell>
          <cell r="AU419">
            <v>0.29669255723042604</v>
          </cell>
          <cell r="AV419">
            <v>2714592000</v>
          </cell>
          <cell r="AW419">
            <v>2.9820451265410948E-2</v>
          </cell>
          <cell r="AX419">
            <v>1301805000</v>
          </cell>
          <cell r="AY419">
            <v>0.83070959096420138</v>
          </cell>
          <cell r="AZ419">
            <v>33973000</v>
          </cell>
          <cell r="BA419">
            <v>0.43132649433751458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96788626000</v>
          </cell>
          <cell r="BM419">
            <v>2106080000</v>
          </cell>
          <cell r="BN419">
            <v>3908760000</v>
          </cell>
          <cell r="BO419">
            <v>91031218000</v>
          </cell>
          <cell r="BP419">
            <v>1567100000</v>
          </cell>
          <cell r="BQ419">
            <v>78764000</v>
          </cell>
          <cell r="BR419">
            <v>135220000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137010</v>
          </cell>
          <cell r="BY419">
            <v>235</v>
          </cell>
          <cell r="BZ419">
            <v>9990900</v>
          </cell>
          <cell r="CA419">
            <v>634500</v>
          </cell>
        </row>
        <row r="420">
          <cell r="A420" t="str">
            <v>2021_Q2_M5_W22_D2</v>
          </cell>
          <cell r="B420">
            <v>2021</v>
          </cell>
          <cell r="C420">
            <v>2</v>
          </cell>
          <cell r="D420">
            <v>5</v>
          </cell>
          <cell r="E420">
            <v>22</v>
          </cell>
          <cell r="F420">
            <v>22</v>
          </cell>
          <cell r="G420">
            <v>2</v>
          </cell>
          <cell r="H420">
            <v>44347</v>
          </cell>
          <cell r="I420">
            <v>6.8650000000000002</v>
          </cell>
          <cell r="J420">
            <v>1.002</v>
          </cell>
          <cell r="K420">
            <v>2.786</v>
          </cell>
          <cell r="L420">
            <v>9.359</v>
          </cell>
          <cell r="M420">
            <v>5.5659999999999998</v>
          </cell>
          <cell r="N420">
            <v>0</v>
          </cell>
          <cell r="O420">
            <v>0</v>
          </cell>
          <cell r="P420">
            <v>0</v>
          </cell>
          <cell r="Q420">
            <v>31</v>
          </cell>
          <cell r="R420">
            <v>79.7</v>
          </cell>
          <cell r="S420">
            <v>-1327</v>
          </cell>
          <cell r="T420">
            <v>229.1</v>
          </cell>
          <cell r="U420">
            <v>34822</v>
          </cell>
          <cell r="V420">
            <v>0.15199476211261459</v>
          </cell>
          <cell r="W420">
            <v>3.8725398808098317E-3</v>
          </cell>
          <cell r="X420">
            <v>1.6844703627722963E-4</v>
          </cell>
          <cell r="Y420">
            <v>4.3497818347064697E-2</v>
          </cell>
          <cell r="Z420">
            <v>8.6955849560774992E-4</v>
          </cell>
          <cell r="AA420">
            <v>44928275000</v>
          </cell>
          <cell r="AB420">
            <v>31550805000</v>
          </cell>
          <cell r="AC420">
            <v>10791530000</v>
          </cell>
          <cell r="AD420">
            <v>2585940000</v>
          </cell>
          <cell r="AE420">
            <v>0</v>
          </cell>
          <cell r="AF420">
            <v>0</v>
          </cell>
          <cell r="AH420">
            <v>25.577999999999999</v>
          </cell>
          <cell r="AI420">
            <v>0</v>
          </cell>
          <cell r="AJ420">
            <v>0</v>
          </cell>
          <cell r="AK420">
            <v>0</v>
          </cell>
          <cell r="AL420">
            <v>64081501453280</v>
          </cell>
          <cell r="AM420">
            <v>248158170000</v>
          </cell>
          <cell r="AN420">
            <v>10794339000</v>
          </cell>
          <cell r="AO420">
            <v>55722614000</v>
          </cell>
          <cell r="AP420">
            <v>8137849000</v>
          </cell>
          <cell r="AQ420">
            <v>0.22902458370393153</v>
          </cell>
          <cell r="AR420">
            <v>0</v>
          </cell>
          <cell r="AS420">
            <v>0</v>
          </cell>
          <cell r="AT420">
            <v>63242000</v>
          </cell>
          <cell r="AU420">
            <v>3.3242642590867712E-2</v>
          </cell>
          <cell r="AV420">
            <v>357749000</v>
          </cell>
          <cell r="AW420">
            <v>1.7371712518647025E-3</v>
          </cell>
          <cell r="AX420">
            <v>1254209000</v>
          </cell>
          <cell r="AY420">
            <v>0.73266376453984228</v>
          </cell>
          <cell r="AZ420">
            <v>981290000</v>
          </cell>
          <cell r="BA420">
            <v>0.47137065395959227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35532644000</v>
          </cell>
          <cell r="BM420">
            <v>607730000</v>
          </cell>
          <cell r="BN420">
            <v>1902436000</v>
          </cell>
          <cell r="BO420">
            <v>205937670000</v>
          </cell>
          <cell r="BP420">
            <v>1711848000</v>
          </cell>
          <cell r="BQ420">
            <v>2081780000</v>
          </cell>
          <cell r="BR420">
            <v>384062000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237675</v>
          </cell>
          <cell r="BY420">
            <v>307</v>
          </cell>
          <cell r="BZ420">
            <v>3383850</v>
          </cell>
          <cell r="CA420">
            <v>828900</v>
          </cell>
          <cell r="CB420">
            <v>0</v>
          </cell>
        </row>
        <row r="421">
          <cell r="A421" t="str">
            <v>2021_Q2_M6_W22_D3</v>
          </cell>
          <cell r="B421">
            <v>2021</v>
          </cell>
          <cell r="C421">
            <v>2</v>
          </cell>
          <cell r="D421">
            <v>6</v>
          </cell>
          <cell r="E421">
            <v>22</v>
          </cell>
          <cell r="F421">
            <v>22</v>
          </cell>
          <cell r="G421">
            <v>3</v>
          </cell>
          <cell r="H421">
            <v>44348</v>
          </cell>
          <cell r="I421">
            <v>8.484</v>
          </cell>
          <cell r="J421">
            <v>2.0270000000000001</v>
          </cell>
          <cell r="K421">
            <v>2.806</v>
          </cell>
          <cell r="L421">
            <v>9.4109999999999996</v>
          </cell>
          <cell r="M421">
            <v>5.5890000000000004</v>
          </cell>
          <cell r="N421">
            <v>0</v>
          </cell>
          <cell r="O421">
            <v>0</v>
          </cell>
          <cell r="P421">
            <v>0</v>
          </cell>
          <cell r="Q421">
            <v>36</v>
          </cell>
          <cell r="R421">
            <v>78</v>
          </cell>
          <cell r="S421">
            <v>-1351</v>
          </cell>
          <cell r="T421">
            <v>239.2</v>
          </cell>
          <cell r="U421">
            <v>36219</v>
          </cell>
          <cell r="V421">
            <v>0.15141722408026756</v>
          </cell>
          <cell r="W421">
            <v>9.9222602703688805E-4</v>
          </cell>
          <cell r="X421">
            <v>8.4278866071454945E-5</v>
          </cell>
          <cell r="Y421">
            <v>8.4939180967807559E-2</v>
          </cell>
          <cell r="Z421">
            <v>5.1190958485941584E-4</v>
          </cell>
          <cell r="AA421">
            <v>24702090000</v>
          </cell>
          <cell r="AB421">
            <v>22312700000</v>
          </cell>
          <cell r="AC421">
            <v>2389390000</v>
          </cell>
          <cell r="AD421">
            <v>0</v>
          </cell>
          <cell r="AE421">
            <v>0</v>
          </cell>
          <cell r="AF421">
            <v>0</v>
          </cell>
          <cell r="AH421">
            <v>28.317</v>
          </cell>
          <cell r="AI421">
            <v>0</v>
          </cell>
          <cell r="AJ421">
            <v>0</v>
          </cell>
          <cell r="AK421">
            <v>0</v>
          </cell>
          <cell r="AL421">
            <v>57765003576014</v>
          </cell>
          <cell r="AM421">
            <v>57315940000</v>
          </cell>
          <cell r="AN421">
            <v>4868369000</v>
          </cell>
          <cell r="AO421">
            <v>29570459000</v>
          </cell>
          <cell r="AP421">
            <v>4054420000</v>
          </cell>
          <cell r="AQ421">
            <v>0.12275543413560364</v>
          </cell>
          <cell r="AR421">
            <v>0</v>
          </cell>
          <cell r="AS421">
            <v>0</v>
          </cell>
          <cell r="AT421">
            <v>101001000</v>
          </cell>
          <cell r="AU421">
            <v>2.9593581596607729E-2</v>
          </cell>
          <cell r="AV421">
            <v>253619000</v>
          </cell>
          <cell r="AW421">
            <v>1.4121866138301957E-2</v>
          </cell>
          <cell r="AX421">
            <v>391034000</v>
          </cell>
          <cell r="AY421">
            <v>0.64007608222380086</v>
          </cell>
          <cell r="AZ421">
            <v>68295000</v>
          </cell>
          <cell r="BA421">
            <v>0.44111947914379096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33028436000</v>
          </cell>
          <cell r="BM421">
            <v>1855120000</v>
          </cell>
          <cell r="BN421">
            <v>3412936000</v>
          </cell>
          <cell r="BO421">
            <v>17959312000</v>
          </cell>
          <cell r="BP421">
            <v>610918000</v>
          </cell>
          <cell r="BQ421">
            <v>154822000</v>
          </cell>
          <cell r="BR421">
            <v>294396000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49230</v>
          </cell>
          <cell r="BY421">
            <v>272</v>
          </cell>
          <cell r="BZ421">
            <v>3445050</v>
          </cell>
          <cell r="CA421">
            <v>734400</v>
          </cell>
          <cell r="CB421">
            <v>2100000</v>
          </cell>
        </row>
        <row r="422">
          <cell r="A422" t="str">
            <v>2021_Q2_M6_W22_D4</v>
          </cell>
          <cell r="B422">
            <v>2021</v>
          </cell>
          <cell r="C422">
            <v>2</v>
          </cell>
          <cell r="D422">
            <v>6</v>
          </cell>
          <cell r="E422">
            <v>22</v>
          </cell>
          <cell r="F422">
            <v>22</v>
          </cell>
          <cell r="G422">
            <v>4</v>
          </cell>
          <cell r="H422">
            <v>44349</v>
          </cell>
          <cell r="I422">
            <v>3.371</v>
          </cell>
          <cell r="J422">
            <v>2.0209999999999999</v>
          </cell>
          <cell r="K422">
            <v>2.944</v>
          </cell>
          <cell r="L422">
            <v>9.1170000000000009</v>
          </cell>
          <cell r="M422">
            <v>5.4320000000000004</v>
          </cell>
          <cell r="N422">
            <v>0</v>
          </cell>
          <cell r="O422">
            <v>0</v>
          </cell>
          <cell r="P422">
            <v>0</v>
          </cell>
          <cell r="Q422">
            <v>37</v>
          </cell>
          <cell r="R422">
            <v>80.34</v>
          </cell>
          <cell r="S422">
            <v>-1257</v>
          </cell>
          <cell r="T422">
            <v>220.2</v>
          </cell>
          <cell r="U422">
            <v>36162</v>
          </cell>
          <cell r="V422">
            <v>0.16422343324250682</v>
          </cell>
          <cell r="W422">
            <v>4.1386978140930024E-3</v>
          </cell>
          <cell r="X422">
            <v>8.7868028159808259E-4</v>
          </cell>
          <cell r="Y422">
            <v>0.21230839289740361</v>
          </cell>
          <cell r="Z422">
            <v>1.4422974354694844E-3</v>
          </cell>
          <cell r="AA422">
            <v>36859670000</v>
          </cell>
          <cell r="AB422">
            <v>26742770000</v>
          </cell>
          <cell r="AC422">
            <v>10116900000</v>
          </cell>
          <cell r="AD422">
            <v>0</v>
          </cell>
          <cell r="AE422">
            <v>0</v>
          </cell>
          <cell r="AF422">
            <v>0</v>
          </cell>
          <cell r="AH422">
            <v>22.884999999999998</v>
          </cell>
          <cell r="AI422">
            <v>0</v>
          </cell>
          <cell r="AJ422">
            <v>0</v>
          </cell>
          <cell r="AK422">
            <v>0</v>
          </cell>
          <cell r="AL422">
            <v>65398417608152</v>
          </cell>
          <cell r="AM422">
            <v>270664288000</v>
          </cell>
          <cell r="AN422">
            <v>57464300000</v>
          </cell>
          <cell r="AO422">
            <v>94323970000</v>
          </cell>
          <cell r="AP422">
            <v>52133935000</v>
          </cell>
          <cell r="AQ422">
            <v>0.33408715470264172</v>
          </cell>
          <cell r="AR422">
            <v>0</v>
          </cell>
          <cell r="AS422">
            <v>0</v>
          </cell>
          <cell r="AT422">
            <v>44125000</v>
          </cell>
          <cell r="AU422">
            <v>1.1725198236232572E-3</v>
          </cell>
          <cell r="AV422">
            <v>4403826000</v>
          </cell>
          <cell r="AW422">
            <v>6.1832622866584919E-2</v>
          </cell>
          <cell r="AX422">
            <v>547119000</v>
          </cell>
          <cell r="AY422">
            <v>0.41544969671934467</v>
          </cell>
          <cell r="AZ422">
            <v>335295000</v>
          </cell>
          <cell r="BA422">
            <v>0.44103139485328546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156048906000</v>
          </cell>
          <cell r="BM422">
            <v>2270360000</v>
          </cell>
          <cell r="BN422">
            <v>37632626000</v>
          </cell>
          <cell r="BO422">
            <v>71221724000</v>
          </cell>
          <cell r="BP422">
            <v>1316932000</v>
          </cell>
          <cell r="BQ422">
            <v>760252000</v>
          </cell>
          <cell r="BR422">
            <v>1413488000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350580</v>
          </cell>
          <cell r="BY422">
            <v>174</v>
          </cell>
          <cell r="BZ422">
            <v>3205350</v>
          </cell>
          <cell r="CA422">
            <v>469800</v>
          </cell>
          <cell r="CB422">
            <v>1400000</v>
          </cell>
        </row>
        <row r="423">
          <cell r="A423" t="str">
            <v>2021_Q2_M6_W22_D5</v>
          </cell>
          <cell r="B423">
            <v>2021</v>
          </cell>
          <cell r="C423">
            <v>2</v>
          </cell>
          <cell r="D423">
            <v>6</v>
          </cell>
          <cell r="E423">
            <v>22</v>
          </cell>
          <cell r="F423">
            <v>22</v>
          </cell>
          <cell r="G423">
            <v>5</v>
          </cell>
          <cell r="H423">
            <v>44350</v>
          </cell>
          <cell r="I423">
            <v>6.0220000000000002</v>
          </cell>
          <cell r="J423">
            <v>1.984</v>
          </cell>
          <cell r="K423">
            <v>2.9289999999999998</v>
          </cell>
          <cell r="L423">
            <v>9.5790000000000006</v>
          </cell>
          <cell r="M423">
            <v>6.0789999999999997</v>
          </cell>
          <cell r="N423">
            <v>0</v>
          </cell>
          <cell r="O423">
            <v>0</v>
          </cell>
          <cell r="P423">
            <v>0</v>
          </cell>
          <cell r="Q423">
            <v>29</v>
          </cell>
          <cell r="R423">
            <v>81.2</v>
          </cell>
          <cell r="S423">
            <v>-1208</v>
          </cell>
          <cell r="T423">
            <v>225.8</v>
          </cell>
          <cell r="U423">
            <v>36583</v>
          </cell>
          <cell r="V423">
            <v>0.16201505757307352</v>
          </cell>
          <cell r="W423">
            <v>8.4800856704755597E-4</v>
          </cell>
          <cell r="X423">
            <v>1.7102583467936777E-4</v>
          </cell>
          <cell r="Y423">
            <v>0.2016793713238238</v>
          </cell>
          <cell r="Z423">
            <v>6.5124577275438961E-4</v>
          </cell>
          <cell r="AA423">
            <v>35401335000</v>
          </cell>
          <cell r="AB423">
            <v>26959730000</v>
          </cell>
          <cell r="AC423">
            <v>7720535000</v>
          </cell>
          <cell r="AD423">
            <v>721070000</v>
          </cell>
          <cell r="AE423">
            <v>0</v>
          </cell>
          <cell r="AF423">
            <v>0</v>
          </cell>
          <cell r="AH423">
            <v>26.593000000000004</v>
          </cell>
          <cell r="AI423">
            <v>0</v>
          </cell>
          <cell r="AJ423">
            <v>0</v>
          </cell>
          <cell r="AK423">
            <v>0</v>
          </cell>
          <cell r="AL423">
            <v>73719002884194</v>
          </cell>
          <cell r="AM423">
            <v>62514346000</v>
          </cell>
          <cell r="AN423">
            <v>12607854000</v>
          </cell>
          <cell r="AO423">
            <v>48009189000</v>
          </cell>
          <cell r="AP423">
            <v>7784111000</v>
          </cell>
          <cell r="AQ423">
            <v>0.23710190429955511</v>
          </cell>
          <cell r="AR423">
            <v>0</v>
          </cell>
          <cell r="AS423">
            <v>0</v>
          </cell>
          <cell r="AT423">
            <v>84238000</v>
          </cell>
          <cell r="AU423">
            <v>4.0933961805724284E-2</v>
          </cell>
          <cell r="AV423">
            <v>226261000</v>
          </cell>
          <cell r="AW423">
            <v>1.4270026353959419E-2</v>
          </cell>
          <cell r="AX423">
            <v>3272722000</v>
          </cell>
          <cell r="AY423">
            <v>0.74257318359293456</v>
          </cell>
          <cell r="AZ423">
            <v>1240522000</v>
          </cell>
          <cell r="BA423">
            <v>0.32368159167632521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32830234000</v>
          </cell>
          <cell r="BM423">
            <v>211204000</v>
          </cell>
          <cell r="BN423">
            <v>2057900000</v>
          </cell>
          <cell r="BO423">
            <v>15855682000</v>
          </cell>
          <cell r="BP423">
            <v>4407272000</v>
          </cell>
          <cell r="BQ423">
            <v>3832538000</v>
          </cell>
          <cell r="BR423">
            <v>3319516000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106320</v>
          </cell>
          <cell r="BY423">
            <v>315</v>
          </cell>
          <cell r="BZ423">
            <v>3080400</v>
          </cell>
          <cell r="CA423">
            <v>850500</v>
          </cell>
          <cell r="CB423">
            <v>1000000</v>
          </cell>
        </row>
        <row r="424">
          <cell r="A424" t="str">
            <v>2021_Q2_M6_W22_D6</v>
          </cell>
          <cell r="B424">
            <v>2021</v>
          </cell>
          <cell r="C424">
            <v>2</v>
          </cell>
          <cell r="D424">
            <v>6</v>
          </cell>
          <cell r="E424">
            <v>22</v>
          </cell>
          <cell r="F424">
            <v>23</v>
          </cell>
          <cell r="G424">
            <v>6</v>
          </cell>
          <cell r="H424">
            <v>44351</v>
          </cell>
          <cell r="I424">
            <v>6.0209999999999999</v>
          </cell>
          <cell r="J424">
            <v>1.87</v>
          </cell>
          <cell r="K424">
            <v>4.9550000000000001</v>
          </cell>
          <cell r="L424">
            <v>9.6069999999999993</v>
          </cell>
          <cell r="M424">
            <v>6.0369999999999999</v>
          </cell>
          <cell r="N424">
            <v>0</v>
          </cell>
          <cell r="O424">
            <v>0</v>
          </cell>
          <cell r="P424">
            <v>0</v>
          </cell>
          <cell r="Q424">
            <v>30</v>
          </cell>
          <cell r="R424">
            <v>81.2</v>
          </cell>
          <cell r="S424">
            <v>-1295</v>
          </cell>
          <cell r="T424">
            <v>230.7</v>
          </cell>
          <cell r="U424">
            <v>36832</v>
          </cell>
          <cell r="V424">
            <v>0.15965322930212397</v>
          </cell>
          <cell r="W424">
            <v>3.9936905522359612E-3</v>
          </cell>
          <cell r="X424">
            <v>3.8830871706210872E-4</v>
          </cell>
          <cell r="Y424">
            <v>9.7230547029915723E-2</v>
          </cell>
          <cell r="Z424">
            <v>7.7064433074535018E-4</v>
          </cell>
          <cell r="AA424">
            <v>29528370000</v>
          </cell>
          <cell r="AB424">
            <v>22276050000</v>
          </cell>
          <cell r="AC424">
            <v>7252320000</v>
          </cell>
          <cell r="AD424">
            <v>0</v>
          </cell>
          <cell r="AE424">
            <v>0</v>
          </cell>
          <cell r="AF424">
            <v>0</v>
          </cell>
          <cell r="AH424">
            <v>28.49</v>
          </cell>
          <cell r="AI424">
            <v>0</v>
          </cell>
          <cell r="AJ424">
            <v>0</v>
          </cell>
          <cell r="AK424">
            <v>0</v>
          </cell>
          <cell r="AL424">
            <v>77231544599096</v>
          </cell>
          <cell r="AM424">
            <v>308438890000</v>
          </cell>
          <cell r="AN424">
            <v>29989682000</v>
          </cell>
          <cell r="AO424">
            <v>59518052000</v>
          </cell>
          <cell r="AP424">
            <v>20398311000</v>
          </cell>
          <cell r="AQ424">
            <v>0.26558900905848087</v>
          </cell>
          <cell r="AR424">
            <v>0</v>
          </cell>
          <cell r="AS424">
            <v>0</v>
          </cell>
          <cell r="AT424">
            <v>298379000</v>
          </cell>
          <cell r="AU424">
            <v>1.9896566315121696E-3</v>
          </cell>
          <cell r="AV424">
            <v>8135198000</v>
          </cell>
          <cell r="AW424">
            <v>0.10389437467351013</v>
          </cell>
          <cell r="AX424">
            <v>1078810000</v>
          </cell>
          <cell r="AY424">
            <v>0.91665703681548749</v>
          </cell>
          <cell r="AZ424">
            <v>78984000</v>
          </cell>
          <cell r="BA424">
            <v>0.36263130830823476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76804048000</v>
          </cell>
          <cell r="BM424">
            <v>1039650000</v>
          </cell>
          <cell r="BN424">
            <v>149965072000</v>
          </cell>
          <cell r="BO424">
            <v>78302584000</v>
          </cell>
          <cell r="BP424">
            <v>1176896000</v>
          </cell>
          <cell r="BQ424">
            <v>217808000</v>
          </cell>
          <cell r="BR424">
            <v>932832000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172440</v>
          </cell>
          <cell r="BY424">
            <v>123</v>
          </cell>
          <cell r="BZ424">
            <v>9906750</v>
          </cell>
          <cell r="CA424">
            <v>332100</v>
          </cell>
          <cell r="CB424">
            <v>700000</v>
          </cell>
        </row>
        <row r="425">
          <cell r="A425" t="str">
            <v>2021_Q2_M6_W23_D2</v>
          </cell>
          <cell r="B425">
            <v>2021</v>
          </cell>
          <cell r="C425">
            <v>2</v>
          </cell>
          <cell r="D425">
            <v>6</v>
          </cell>
          <cell r="E425">
            <v>23</v>
          </cell>
          <cell r="F425">
            <v>23</v>
          </cell>
          <cell r="G425">
            <v>2</v>
          </cell>
          <cell r="H425">
            <v>44354</v>
          </cell>
          <cell r="I425">
            <v>15.24</v>
          </cell>
          <cell r="J425">
            <v>1.8140000000000001</v>
          </cell>
          <cell r="K425">
            <v>10.582000000000001</v>
          </cell>
          <cell r="L425">
            <v>9.484</v>
          </cell>
          <cell r="M425">
            <v>5.734</v>
          </cell>
          <cell r="N425">
            <v>0</v>
          </cell>
          <cell r="O425">
            <v>0</v>
          </cell>
          <cell r="P425">
            <v>0</v>
          </cell>
          <cell r="Q425">
            <v>27</v>
          </cell>
          <cell r="R425">
            <v>80</v>
          </cell>
          <cell r="S425">
            <v>-1371</v>
          </cell>
          <cell r="T425">
            <v>250.3</v>
          </cell>
          <cell r="U425">
            <v>36881</v>
          </cell>
          <cell r="V425">
            <v>0.14734718337994407</v>
          </cell>
          <cell r="W425">
            <v>3.3976039950676827E-3</v>
          </cell>
          <cell r="X425">
            <v>3.9217941464784654E-4</v>
          </cell>
          <cell r="Y425">
            <v>0.11542822978109726</v>
          </cell>
          <cell r="Z425">
            <v>6.8837273431466054E-4</v>
          </cell>
          <cell r="AA425">
            <v>21877570000</v>
          </cell>
          <cell r="AB425">
            <v>21877570000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H425">
            <v>42.854000000000006</v>
          </cell>
          <cell r="AI425">
            <v>0</v>
          </cell>
          <cell r="AJ425">
            <v>0</v>
          </cell>
          <cell r="AK425">
            <v>0</v>
          </cell>
          <cell r="AL425">
            <v>73862469364974</v>
          </cell>
          <cell r="AM425">
            <v>250955421000</v>
          </cell>
          <cell r="AN425">
            <v>28967340000</v>
          </cell>
          <cell r="AO425">
            <v>50844910000</v>
          </cell>
          <cell r="AP425">
            <v>10471030000</v>
          </cell>
          <cell r="AQ425">
            <v>0.14447768836802438</v>
          </cell>
          <cell r="AR425">
            <v>0</v>
          </cell>
          <cell r="AS425">
            <v>0</v>
          </cell>
          <cell r="AT425">
            <v>244728000</v>
          </cell>
          <cell r="AU425">
            <v>3.1656892722201594E-3</v>
          </cell>
          <cell r="AV425">
            <v>16347817000</v>
          </cell>
          <cell r="AW425">
            <v>0.17246504769110729</v>
          </cell>
          <cell r="AX425">
            <v>1328065000</v>
          </cell>
          <cell r="AY425">
            <v>0.74598826249413008</v>
          </cell>
          <cell r="AZ425">
            <v>575700000</v>
          </cell>
          <cell r="BA425">
            <v>0.45412809299331708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72475066000</v>
          </cell>
          <cell r="BM425">
            <v>2419154000</v>
          </cell>
          <cell r="BN425">
            <v>77306387000</v>
          </cell>
          <cell r="BO425">
            <v>94789160000</v>
          </cell>
          <cell r="BP425">
            <v>1780276000</v>
          </cell>
          <cell r="BQ425">
            <v>1267704000</v>
          </cell>
          <cell r="BR425">
            <v>917674000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90870</v>
          </cell>
          <cell r="BY425">
            <v>264</v>
          </cell>
          <cell r="BZ425">
            <v>3496050</v>
          </cell>
          <cell r="CA425">
            <v>712800</v>
          </cell>
        </row>
        <row r="426">
          <cell r="A426" t="str">
            <v>2021_Q2_M6_W23_D3</v>
          </cell>
          <cell r="B426">
            <v>2021</v>
          </cell>
          <cell r="C426">
            <v>2</v>
          </cell>
          <cell r="D426">
            <v>6</v>
          </cell>
          <cell r="E426">
            <v>23</v>
          </cell>
          <cell r="F426">
            <v>23</v>
          </cell>
          <cell r="G426">
            <v>3</v>
          </cell>
          <cell r="H426">
            <v>44355</v>
          </cell>
          <cell r="I426">
            <v>23.195</v>
          </cell>
          <cell r="J426">
            <v>1.8029999999999999</v>
          </cell>
          <cell r="K426">
            <v>9.15</v>
          </cell>
          <cell r="L426">
            <v>9.3719999999999999</v>
          </cell>
          <cell r="M426">
            <v>5.7519999999999998</v>
          </cell>
          <cell r="N426">
            <v>0</v>
          </cell>
          <cell r="O426">
            <v>0</v>
          </cell>
          <cell r="P426">
            <v>0</v>
          </cell>
          <cell r="Q426">
            <v>33</v>
          </cell>
          <cell r="R426">
            <v>77.599999999999994</v>
          </cell>
          <cell r="S426">
            <v>-1390</v>
          </cell>
          <cell r="T426">
            <v>277.7</v>
          </cell>
          <cell r="U426">
            <v>38645</v>
          </cell>
          <cell r="V426">
            <v>0.13916096507021966</v>
          </cell>
          <cell r="W426">
            <v>3.5210752507139828E-3</v>
          </cell>
          <cell r="X426">
            <v>7.9022330296732056E-4</v>
          </cell>
          <cell r="Y426">
            <v>0.22442670113542271</v>
          </cell>
          <cell r="Z426">
            <v>1.4445885169408774E-3</v>
          </cell>
          <cell r="AA426">
            <v>49980175000</v>
          </cell>
          <cell r="AB426">
            <v>46804775000</v>
          </cell>
          <cell r="AC426">
            <v>3175400000</v>
          </cell>
          <cell r="AD426">
            <v>0</v>
          </cell>
          <cell r="AE426">
            <v>0</v>
          </cell>
          <cell r="AF426">
            <v>0</v>
          </cell>
          <cell r="AH426">
            <v>49.272000000000006</v>
          </cell>
          <cell r="AI426">
            <v>0</v>
          </cell>
          <cell r="AJ426">
            <v>0</v>
          </cell>
          <cell r="AK426">
            <v>0</v>
          </cell>
          <cell r="AL426">
            <v>76379633166166</v>
          </cell>
          <cell r="AM426">
            <v>268938436000</v>
          </cell>
          <cell r="AN426">
            <v>60356966000</v>
          </cell>
          <cell r="AO426">
            <v>110337141000</v>
          </cell>
          <cell r="AP426">
            <v>42630573000</v>
          </cell>
          <cell r="AQ426">
            <v>0.40885270739717106</v>
          </cell>
          <cell r="AR426">
            <v>0</v>
          </cell>
          <cell r="AS426">
            <v>0</v>
          </cell>
          <cell r="AT426">
            <v>225728000</v>
          </cell>
          <cell r="AU426">
            <v>1.5367574423413003E-2</v>
          </cell>
          <cell r="AV426">
            <v>16237082000</v>
          </cell>
          <cell r="AW426">
            <v>0.11367968825668076</v>
          </cell>
          <cell r="AX426">
            <v>1190226000</v>
          </cell>
          <cell r="AY426">
            <v>0.73119136989415101</v>
          </cell>
          <cell r="AZ426">
            <v>73357000</v>
          </cell>
          <cell r="BA426">
            <v>0.14255980721767689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104268780000</v>
          </cell>
          <cell r="BM426">
            <v>1876062000</v>
          </cell>
          <cell r="BN426">
            <v>14688590000</v>
          </cell>
          <cell r="BO426">
            <v>142831866000</v>
          </cell>
          <cell r="BP426">
            <v>1627790000</v>
          </cell>
          <cell r="BQ426">
            <v>514570000</v>
          </cell>
          <cell r="BR426">
            <v>3130778000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316530</v>
          </cell>
          <cell r="BY426">
            <v>465</v>
          </cell>
          <cell r="BZ426">
            <v>3544500</v>
          </cell>
          <cell r="CA426">
            <v>1255500</v>
          </cell>
          <cell r="CB426">
            <v>700000</v>
          </cell>
        </row>
        <row r="427">
          <cell r="A427" t="str">
            <v>2021_Q2_M6_W23_D4</v>
          </cell>
          <cell r="B427">
            <v>2021</v>
          </cell>
          <cell r="C427">
            <v>2</v>
          </cell>
          <cell r="D427">
            <v>6</v>
          </cell>
          <cell r="E427">
            <v>23</v>
          </cell>
          <cell r="F427">
            <v>23</v>
          </cell>
          <cell r="G427">
            <v>4</v>
          </cell>
          <cell r="H427">
            <v>44356</v>
          </cell>
          <cell r="I427">
            <v>25.446000000000002</v>
          </cell>
          <cell r="J427">
            <v>1.7969999999999999</v>
          </cell>
          <cell r="K427">
            <v>12.145</v>
          </cell>
          <cell r="L427">
            <v>9.2989999999999995</v>
          </cell>
          <cell r="M427">
            <v>5.7270000000000003</v>
          </cell>
          <cell r="N427">
            <v>0</v>
          </cell>
          <cell r="O427">
            <v>0</v>
          </cell>
          <cell r="P427">
            <v>0</v>
          </cell>
          <cell r="Q427">
            <v>50</v>
          </cell>
          <cell r="R427">
            <v>78</v>
          </cell>
          <cell r="S427">
            <v>-1830</v>
          </cell>
          <cell r="T427">
            <v>316.89999999999998</v>
          </cell>
          <cell r="U427">
            <v>38102</v>
          </cell>
          <cell r="V427">
            <v>0.12023351214894289</v>
          </cell>
          <cell r="W427">
            <v>5.6775751385348917E-3</v>
          </cell>
          <cell r="X427">
            <v>2.0029158678731471E-3</v>
          </cell>
          <cell r="Y427">
            <v>0.3527766377372864</v>
          </cell>
          <cell r="Z427">
            <v>3.6051537585563929E-3</v>
          </cell>
          <cell r="AA427">
            <v>100152950000</v>
          </cell>
          <cell r="AB427">
            <v>91714250000</v>
          </cell>
          <cell r="AC427">
            <v>8438700000</v>
          </cell>
          <cell r="AD427">
            <v>0</v>
          </cell>
          <cell r="AE427">
            <v>0</v>
          </cell>
          <cell r="AF427">
            <v>0</v>
          </cell>
          <cell r="AH427">
            <v>54.414000000000001</v>
          </cell>
          <cell r="AI427">
            <v>0</v>
          </cell>
          <cell r="AJ427">
            <v>0</v>
          </cell>
          <cell r="AK427">
            <v>0</v>
          </cell>
          <cell r="AL427">
            <v>62508164725334</v>
          </cell>
          <cell r="AM427">
            <v>354894802000</v>
          </cell>
          <cell r="AN427">
            <v>125198595000</v>
          </cell>
          <cell r="AO427">
            <v>225351545000</v>
          </cell>
          <cell r="AP427">
            <v>116807868000</v>
          </cell>
          <cell r="AQ427">
            <v>0.56027554951342917</v>
          </cell>
          <cell r="AR427">
            <v>0</v>
          </cell>
          <cell r="AS427">
            <v>0</v>
          </cell>
          <cell r="AT427">
            <v>38384000</v>
          </cell>
          <cell r="AU427">
            <v>6.9888663193597277E-3</v>
          </cell>
          <cell r="AV427">
            <v>7241263000</v>
          </cell>
          <cell r="AW427">
            <v>7.1479744988959287E-2</v>
          </cell>
          <cell r="AX427">
            <v>1046120000</v>
          </cell>
          <cell r="AY427">
            <v>0.85860144451739984</v>
          </cell>
          <cell r="AZ427">
            <v>64960000</v>
          </cell>
          <cell r="BA427">
            <v>0.27887727854241973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208482894000</v>
          </cell>
          <cell r="BM427">
            <v>2973200000</v>
          </cell>
          <cell r="BN427">
            <v>5492164000</v>
          </cell>
          <cell r="BO427">
            <v>101305104000</v>
          </cell>
          <cell r="BP427">
            <v>1218400000</v>
          </cell>
          <cell r="BQ427">
            <v>232934000</v>
          </cell>
          <cell r="BR427">
            <v>35190106000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341550</v>
          </cell>
          <cell r="BY427">
            <v>584</v>
          </cell>
          <cell r="BZ427">
            <v>4666500</v>
          </cell>
          <cell r="CA427">
            <v>1576800</v>
          </cell>
          <cell r="CB427">
            <v>700000</v>
          </cell>
        </row>
        <row r="428">
          <cell r="A428" t="str">
            <v>2021_Q2_M6_W23_D5</v>
          </cell>
          <cell r="B428">
            <v>2021</v>
          </cell>
          <cell r="C428">
            <v>2</v>
          </cell>
          <cell r="D428">
            <v>6</v>
          </cell>
          <cell r="E428">
            <v>23</v>
          </cell>
          <cell r="F428">
            <v>23</v>
          </cell>
          <cell r="G428">
            <v>5</v>
          </cell>
          <cell r="H428">
            <v>44357</v>
          </cell>
          <cell r="I428">
            <v>29.893000000000001</v>
          </cell>
          <cell r="J428">
            <v>1.802</v>
          </cell>
          <cell r="K428">
            <v>15.311</v>
          </cell>
          <cell r="L428">
            <v>9.0950000000000006</v>
          </cell>
          <cell r="M428">
            <v>5.649</v>
          </cell>
          <cell r="N428">
            <v>0</v>
          </cell>
          <cell r="O428">
            <v>0</v>
          </cell>
          <cell r="P428">
            <v>0</v>
          </cell>
          <cell r="Q428">
            <v>37</v>
          </cell>
          <cell r="R428">
            <v>84.7</v>
          </cell>
          <cell r="S428">
            <v>-1869</v>
          </cell>
          <cell r="T428">
            <v>351.17</v>
          </cell>
          <cell r="U428">
            <v>36640</v>
          </cell>
          <cell r="V428">
            <v>0.10433693083122135</v>
          </cell>
          <cell r="W428">
            <v>3.2932646852984969E-3</v>
          </cell>
          <cell r="X428">
            <v>8.3388797493510482E-4</v>
          </cell>
          <cell r="Y428">
            <v>0.25321012873871762</v>
          </cell>
          <cell r="Z428">
            <v>1.7096947119052829E-3</v>
          </cell>
          <cell r="AA428">
            <v>53862535000</v>
          </cell>
          <cell r="AB428">
            <v>35193505000</v>
          </cell>
          <cell r="AC428">
            <v>18669030000</v>
          </cell>
          <cell r="AD428">
            <v>0</v>
          </cell>
          <cell r="AE428">
            <v>0</v>
          </cell>
          <cell r="AF428">
            <v>0</v>
          </cell>
          <cell r="AH428">
            <v>61.75</v>
          </cell>
          <cell r="AI428">
            <v>0</v>
          </cell>
          <cell r="AJ428">
            <v>0</v>
          </cell>
          <cell r="AK428">
            <v>0</v>
          </cell>
          <cell r="AL428">
            <v>61500480330096</v>
          </cell>
          <cell r="AM428">
            <v>202537360000</v>
          </cell>
          <cell r="AN428">
            <v>51284511000</v>
          </cell>
          <cell r="AO428">
            <v>105147046000</v>
          </cell>
          <cell r="AP428">
            <v>37722899000</v>
          </cell>
          <cell r="AQ428">
            <v>0.40323921799068085</v>
          </cell>
          <cell r="AR428">
            <v>0</v>
          </cell>
          <cell r="AS428">
            <v>0</v>
          </cell>
          <cell r="AT428">
            <v>56544000</v>
          </cell>
          <cell r="AU428">
            <v>2.947410121818362E-2</v>
          </cell>
          <cell r="AV428">
            <v>12086152000</v>
          </cell>
          <cell r="AW428">
            <v>0.11721849574812372</v>
          </cell>
          <cell r="AX428">
            <v>1274582000</v>
          </cell>
          <cell r="AY428">
            <v>0.76704696589102317</v>
          </cell>
          <cell r="AZ428">
            <v>144334000</v>
          </cell>
          <cell r="BA428">
            <v>0.48700939372671814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93549678000</v>
          </cell>
          <cell r="BM428">
            <v>1346200000</v>
          </cell>
          <cell r="BN428">
            <v>1918430000</v>
          </cell>
          <cell r="BO428">
            <v>103107892000</v>
          </cell>
          <cell r="BP428">
            <v>1661674000</v>
          </cell>
          <cell r="BQ428">
            <v>296368000</v>
          </cell>
          <cell r="BR428">
            <v>657118000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362040</v>
          </cell>
          <cell r="BY428">
            <v>807</v>
          </cell>
          <cell r="BZ428">
            <v>4765950</v>
          </cell>
          <cell r="CA428">
            <v>2178900</v>
          </cell>
          <cell r="CB428">
            <v>1400000</v>
          </cell>
        </row>
        <row r="429">
          <cell r="A429" t="str">
            <v>2021_Q2_M6_W23_D6</v>
          </cell>
          <cell r="B429">
            <v>2021</v>
          </cell>
          <cell r="C429">
            <v>2</v>
          </cell>
          <cell r="D429">
            <v>6</v>
          </cell>
          <cell r="E429">
            <v>23</v>
          </cell>
          <cell r="F429">
            <v>24</v>
          </cell>
          <cell r="G429">
            <v>6</v>
          </cell>
          <cell r="H429">
            <v>44358</v>
          </cell>
          <cell r="I429">
            <v>22.834</v>
          </cell>
          <cell r="J429">
            <v>1.5049999999999999</v>
          </cell>
          <cell r="K429">
            <v>11.452999999999999</v>
          </cell>
          <cell r="L429">
            <v>8.9789999999999992</v>
          </cell>
          <cell r="M429">
            <v>5.5510000000000002</v>
          </cell>
          <cell r="N429">
            <v>0</v>
          </cell>
          <cell r="O429">
            <v>0</v>
          </cell>
          <cell r="P429">
            <v>0</v>
          </cell>
          <cell r="Q429">
            <v>44</v>
          </cell>
          <cell r="R429">
            <v>91</v>
          </cell>
          <cell r="S429">
            <v>-1933</v>
          </cell>
          <cell r="T429">
            <v>350.6</v>
          </cell>
          <cell r="U429">
            <v>35636</v>
          </cell>
          <cell r="V429">
            <v>0.10164289788933258</v>
          </cell>
          <cell r="W429">
            <v>4.4151287749606381E-3</v>
          </cell>
          <cell r="X429">
            <v>5.0778880215910879E-4</v>
          </cell>
          <cell r="Y429">
            <v>0.11501109662733129</v>
          </cell>
          <cell r="Z429">
            <v>1.1004984925402762E-3</v>
          </cell>
          <cell r="AA429">
            <v>34950040000</v>
          </cell>
          <cell r="AB429">
            <v>12456355000</v>
          </cell>
          <cell r="AC429">
            <v>22493685000</v>
          </cell>
          <cell r="AD429">
            <v>0</v>
          </cell>
          <cell r="AE429">
            <v>0</v>
          </cell>
          <cell r="AF429">
            <v>0</v>
          </cell>
          <cell r="AH429">
            <v>50.322000000000003</v>
          </cell>
          <cell r="AI429">
            <v>0</v>
          </cell>
          <cell r="AJ429">
            <v>0</v>
          </cell>
          <cell r="AK429">
            <v>0</v>
          </cell>
          <cell r="AL429">
            <v>58966540563094</v>
          </cell>
          <cell r="AM429">
            <v>260344870000</v>
          </cell>
          <cell r="AN429">
            <v>29942549000</v>
          </cell>
          <cell r="AO429">
            <v>64892589000</v>
          </cell>
          <cell r="AP429">
            <v>17208861000</v>
          </cell>
          <cell r="AQ429">
            <v>0.16405544796708119</v>
          </cell>
          <cell r="AR429">
            <v>0</v>
          </cell>
          <cell r="AS429">
            <v>0</v>
          </cell>
          <cell r="AT429">
            <v>834816000</v>
          </cell>
          <cell r="AU429">
            <v>0.36261505249303927</v>
          </cell>
          <cell r="AV429">
            <v>10348263000</v>
          </cell>
          <cell r="AW429">
            <v>7.1097831028495234E-2</v>
          </cell>
          <cell r="AX429">
            <v>1327606000</v>
          </cell>
          <cell r="AY429">
            <v>0.75437559734390081</v>
          </cell>
          <cell r="AZ429">
            <v>223003000</v>
          </cell>
          <cell r="BA429">
            <v>0.51257516135557069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104896614000</v>
          </cell>
          <cell r="BM429">
            <v>1795600000</v>
          </cell>
          <cell r="BN429">
            <v>2302210000</v>
          </cell>
          <cell r="BO429">
            <v>145549630000</v>
          </cell>
          <cell r="BP429">
            <v>1759874000</v>
          </cell>
          <cell r="BQ429">
            <v>435064000</v>
          </cell>
          <cell r="BR429">
            <v>3605878000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377580</v>
          </cell>
          <cell r="BY429">
            <v>216</v>
          </cell>
          <cell r="BZ429">
            <v>14787450</v>
          </cell>
          <cell r="CA429">
            <v>583200</v>
          </cell>
          <cell r="CB429">
            <v>700000</v>
          </cell>
        </row>
        <row r="430">
          <cell r="A430" t="str">
            <v>2021_Q2_M6_W24_D2</v>
          </cell>
          <cell r="B430">
            <v>2021</v>
          </cell>
          <cell r="C430">
            <v>2</v>
          </cell>
          <cell r="D430">
            <v>6</v>
          </cell>
          <cell r="E430">
            <v>24</v>
          </cell>
          <cell r="F430">
            <v>24</v>
          </cell>
          <cell r="G430">
            <v>2</v>
          </cell>
          <cell r="H430">
            <v>44361</v>
          </cell>
          <cell r="I430">
            <v>32.905999999999999</v>
          </cell>
          <cell r="J430">
            <v>1.413</v>
          </cell>
          <cell r="K430">
            <v>7.319</v>
          </cell>
          <cell r="L430">
            <v>8.9489999999999998</v>
          </cell>
          <cell r="M430">
            <v>5.5819999999999999</v>
          </cell>
          <cell r="N430">
            <v>0</v>
          </cell>
          <cell r="O430">
            <v>0</v>
          </cell>
          <cell r="P430">
            <v>0</v>
          </cell>
          <cell r="Q430">
            <v>35</v>
          </cell>
          <cell r="R430">
            <v>90.7</v>
          </cell>
          <cell r="S430">
            <v>-1871</v>
          </cell>
          <cell r="T430">
            <v>330</v>
          </cell>
          <cell r="U430">
            <v>36190</v>
          </cell>
          <cell r="V430">
            <v>0.10966666666666666</v>
          </cell>
          <cell r="W430">
            <v>1.1463400045521084E-2</v>
          </cell>
          <cell r="X430">
            <v>1.524980006540774E-3</v>
          </cell>
          <cell r="Y430">
            <v>0.13303034008104828</v>
          </cell>
          <cell r="Z430">
            <v>2.4004636575244822E-3</v>
          </cell>
          <cell r="AA430">
            <v>56016930000</v>
          </cell>
          <cell r="AB430">
            <v>44168600000</v>
          </cell>
          <cell r="AC430">
            <v>11848330000</v>
          </cell>
          <cell r="AD430">
            <v>0</v>
          </cell>
          <cell r="AE430">
            <v>0</v>
          </cell>
          <cell r="AF430">
            <v>0</v>
          </cell>
          <cell r="AH430">
            <v>56.168999999999997</v>
          </cell>
          <cell r="AI430">
            <v>0</v>
          </cell>
          <cell r="AJ430">
            <v>0</v>
          </cell>
          <cell r="AK430">
            <v>0</v>
          </cell>
          <cell r="AL430">
            <v>63983981810578</v>
          </cell>
          <cell r="AM430">
            <v>733473980000</v>
          </cell>
          <cell r="AN430">
            <v>97574293000</v>
          </cell>
          <cell r="AO430">
            <v>153591223000</v>
          </cell>
          <cell r="AP430">
            <v>85633795000</v>
          </cell>
          <cell r="AQ430">
            <v>0.52077400286840536</v>
          </cell>
          <cell r="AR430">
            <v>0</v>
          </cell>
          <cell r="AS430">
            <v>0</v>
          </cell>
          <cell r="AT430">
            <v>306029000</v>
          </cell>
          <cell r="AU430">
            <v>0.11645834268844105</v>
          </cell>
          <cell r="AV430">
            <v>10379727000</v>
          </cell>
          <cell r="AW430">
            <v>1.8603824334973484E-2</v>
          </cell>
          <cell r="AX430">
            <v>1180219000</v>
          </cell>
          <cell r="AY430">
            <v>0.94312342875225552</v>
          </cell>
          <cell r="AZ430">
            <v>74523000</v>
          </cell>
          <cell r="BA430">
            <v>0.47599064919138501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164435618000</v>
          </cell>
          <cell r="BM430">
            <v>3205130000</v>
          </cell>
          <cell r="BN430">
            <v>2627798000</v>
          </cell>
          <cell r="BO430">
            <v>557935122000</v>
          </cell>
          <cell r="BP430">
            <v>1251394000</v>
          </cell>
          <cell r="BQ430">
            <v>156564000</v>
          </cell>
          <cell r="BR430">
            <v>3862354000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388770</v>
          </cell>
          <cell r="BY430">
            <v>470</v>
          </cell>
          <cell r="BZ430">
            <v>4771050</v>
          </cell>
          <cell r="CA430">
            <v>1269000</v>
          </cell>
          <cell r="CB430">
            <v>700000</v>
          </cell>
        </row>
        <row r="431">
          <cell r="A431" t="str">
            <v>2021_Q2_M6_W24_D3</v>
          </cell>
          <cell r="B431">
            <v>2021</v>
          </cell>
          <cell r="C431">
            <v>2</v>
          </cell>
          <cell r="D431">
            <v>6</v>
          </cell>
          <cell r="E431">
            <v>24</v>
          </cell>
          <cell r="F431">
            <v>24</v>
          </cell>
          <cell r="G431">
            <v>3</v>
          </cell>
          <cell r="H431">
            <v>44362</v>
          </cell>
          <cell r="I431">
            <v>14.768000000000001</v>
          </cell>
          <cell r="J431">
            <v>1.3520000000000001</v>
          </cell>
          <cell r="K431">
            <v>7.62</v>
          </cell>
          <cell r="L431">
            <v>8.9369999999999994</v>
          </cell>
          <cell r="M431">
            <v>2.5720000000000001</v>
          </cell>
          <cell r="N431">
            <v>0</v>
          </cell>
          <cell r="O431">
            <v>0</v>
          </cell>
          <cell r="P431">
            <v>0</v>
          </cell>
          <cell r="Q431">
            <v>59</v>
          </cell>
          <cell r="R431">
            <v>89.4</v>
          </cell>
          <cell r="S431">
            <v>-1878</v>
          </cell>
          <cell r="T431">
            <v>322.89999999999998</v>
          </cell>
          <cell r="U431">
            <v>36283</v>
          </cell>
          <cell r="V431">
            <v>0.11236605760297305</v>
          </cell>
          <cell r="W431">
            <v>3.5547184757737079E-3</v>
          </cell>
          <cell r="X431">
            <v>1.7080793263678307E-3</v>
          </cell>
          <cell r="Y431">
            <v>0.4805104364828936</v>
          </cell>
          <cell r="Z431">
            <v>2.721707922942883E-3</v>
          </cell>
          <cell r="AA431">
            <v>66063255000</v>
          </cell>
          <cell r="AB431">
            <v>66063255000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H431">
            <v>35.249000000000002</v>
          </cell>
          <cell r="AI431">
            <v>0</v>
          </cell>
          <cell r="AJ431">
            <v>0</v>
          </cell>
          <cell r="AK431">
            <v>0</v>
          </cell>
          <cell r="AL431">
            <v>65175011067388</v>
          </cell>
          <cell r="AM431">
            <v>231678816000</v>
          </cell>
          <cell r="AN431">
            <v>111324089000</v>
          </cell>
          <cell r="AO431">
            <v>177387344000</v>
          </cell>
          <cell r="AP431">
            <v>104928314000</v>
          </cell>
          <cell r="AQ431">
            <v>0.62852665545727204</v>
          </cell>
          <cell r="AR431">
            <v>0</v>
          </cell>
          <cell r="AS431">
            <v>0</v>
          </cell>
          <cell r="AT431">
            <v>244879000</v>
          </cell>
          <cell r="AU431">
            <v>0.17813579345242078</v>
          </cell>
          <cell r="AV431">
            <v>3240575000</v>
          </cell>
          <cell r="AW431">
            <v>5.5697564873915181E-2</v>
          </cell>
          <cell r="AX431">
            <v>1149543000</v>
          </cell>
          <cell r="AY431">
            <v>0.9653194966250771</v>
          </cell>
          <cell r="AZ431">
            <v>18620000</v>
          </cell>
          <cell r="BA431">
            <v>0.41664801969120607</v>
          </cell>
          <cell r="BB431">
            <v>1742158000</v>
          </cell>
          <cell r="BC431">
            <v>0.4719734938583991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166943300000</v>
          </cell>
          <cell r="BM431">
            <v>252460000</v>
          </cell>
          <cell r="BN431">
            <v>1374676000</v>
          </cell>
          <cell r="BO431">
            <v>58181628000</v>
          </cell>
          <cell r="BP431">
            <v>1190842000</v>
          </cell>
          <cell r="BQ431">
            <v>44690000</v>
          </cell>
          <cell r="BR431">
            <v>3691220000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375000</v>
          </cell>
          <cell r="BY431">
            <v>1503</v>
          </cell>
          <cell r="BZ431">
            <v>4788900</v>
          </cell>
          <cell r="CA431">
            <v>4058100</v>
          </cell>
        </row>
        <row r="432">
          <cell r="A432" t="str">
            <v>2021_Q2_M6_W24_D4</v>
          </cell>
          <cell r="B432">
            <v>2021</v>
          </cell>
          <cell r="C432">
            <v>2</v>
          </cell>
          <cell r="D432">
            <v>6</v>
          </cell>
          <cell r="E432">
            <v>24</v>
          </cell>
          <cell r="F432">
            <v>24</v>
          </cell>
          <cell r="G432">
            <v>4</v>
          </cell>
          <cell r="H432">
            <v>44363</v>
          </cell>
          <cell r="I432">
            <v>14.552</v>
          </cell>
          <cell r="J432">
            <v>1.3460000000000001</v>
          </cell>
          <cell r="K432">
            <v>6.7690000000000001</v>
          </cell>
          <cell r="L432">
            <v>8.875</v>
          </cell>
          <cell r="M432">
            <v>2.4860000000000002</v>
          </cell>
          <cell r="N432">
            <v>0</v>
          </cell>
          <cell r="O432">
            <v>0</v>
          </cell>
          <cell r="P432">
            <v>0</v>
          </cell>
          <cell r="Q432">
            <v>63</v>
          </cell>
          <cell r="R432">
            <v>88.7</v>
          </cell>
          <cell r="S432">
            <v>-1490</v>
          </cell>
          <cell r="T432">
            <v>300.89999999999998</v>
          </cell>
          <cell r="U432">
            <v>35817</v>
          </cell>
          <cell r="V432">
            <v>0.11903290129611166</v>
          </cell>
          <cell r="W432">
            <v>2.4686985733094339E-3</v>
          </cell>
          <cell r="X432">
            <v>5.6702375155167663E-4</v>
          </cell>
          <cell r="Y432">
            <v>0.2296852915467717</v>
          </cell>
          <cell r="Z432">
            <v>1.5365399039566044E-3</v>
          </cell>
          <cell r="AA432">
            <v>58948685000</v>
          </cell>
          <cell r="AB432">
            <v>58948685000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H432">
            <v>34.027999999999999</v>
          </cell>
          <cell r="AI432">
            <v>0</v>
          </cell>
          <cell r="AJ432">
            <v>0</v>
          </cell>
          <cell r="AK432">
            <v>0</v>
          </cell>
          <cell r="AL432">
            <v>60802169054920</v>
          </cell>
          <cell r="AM432">
            <v>150102228000</v>
          </cell>
          <cell r="AN432">
            <v>34476274000</v>
          </cell>
          <cell r="AO432">
            <v>93424959000</v>
          </cell>
          <cell r="AP432">
            <v>30410769000</v>
          </cell>
          <cell r="AQ432">
            <v>0.37413710123296035</v>
          </cell>
          <cell r="AR432">
            <v>0</v>
          </cell>
          <cell r="AS432">
            <v>0</v>
          </cell>
          <cell r="AT432">
            <v>80044000</v>
          </cell>
          <cell r="AU432">
            <v>2.2581726304195974E-2</v>
          </cell>
          <cell r="AV432">
            <v>2763159000</v>
          </cell>
          <cell r="AW432">
            <v>4.4494707849873735E-2</v>
          </cell>
          <cell r="AX432">
            <v>1063883000</v>
          </cell>
          <cell r="AY432">
            <v>0.85147287392493731</v>
          </cell>
          <cell r="AZ432">
            <v>158419000</v>
          </cell>
          <cell r="BA432">
            <v>0.45765997399971109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81282420000</v>
          </cell>
          <cell r="BM432">
            <v>878432000</v>
          </cell>
          <cell r="BN432">
            <v>3544636000</v>
          </cell>
          <cell r="BO432">
            <v>62100846000</v>
          </cell>
          <cell r="BP432">
            <v>1249462000</v>
          </cell>
          <cell r="BQ432">
            <v>346150000</v>
          </cell>
          <cell r="BR432">
            <v>700282000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304710</v>
          </cell>
          <cell r="BY432">
            <v>1306</v>
          </cell>
          <cell r="BZ432">
            <v>3799500</v>
          </cell>
          <cell r="CA432">
            <v>3526200</v>
          </cell>
        </row>
        <row r="433">
          <cell r="A433" t="str">
            <v>2021_Q2_M6_W24_D5</v>
          </cell>
          <cell r="B433">
            <v>2021</v>
          </cell>
          <cell r="C433">
            <v>2</v>
          </cell>
          <cell r="D433">
            <v>6</v>
          </cell>
          <cell r="E433">
            <v>24</v>
          </cell>
          <cell r="F433">
            <v>24</v>
          </cell>
          <cell r="G433">
            <v>5</v>
          </cell>
          <cell r="H433">
            <v>44364</v>
          </cell>
          <cell r="I433">
            <v>5.5529999999999999</v>
          </cell>
          <cell r="J433">
            <v>1.345</v>
          </cell>
          <cell r="K433">
            <v>4.41</v>
          </cell>
          <cell r="L433">
            <v>8.9079999999999995</v>
          </cell>
          <cell r="M433">
            <v>2.4409999999999998</v>
          </cell>
          <cell r="N433">
            <v>0</v>
          </cell>
          <cell r="O433">
            <v>0</v>
          </cell>
          <cell r="P433">
            <v>0</v>
          </cell>
          <cell r="Q433">
            <v>52</v>
          </cell>
          <cell r="R433">
            <v>88.9</v>
          </cell>
          <cell r="S433">
            <v>-1379</v>
          </cell>
          <cell r="T433">
            <v>244.03</v>
          </cell>
          <cell r="U433">
            <v>36325</v>
          </cell>
          <cell r="V433">
            <v>0.1488546490185633</v>
          </cell>
          <cell r="W433">
            <v>3.6317006856674302E-3</v>
          </cell>
          <cell r="X433">
            <v>1.3311465228912928E-3</v>
          </cell>
          <cell r="Y433">
            <v>0.36653530621195896</v>
          </cell>
          <cell r="Z433">
            <v>1.9350377981031195E-3</v>
          </cell>
          <cell r="AA433">
            <v>33120260000</v>
          </cell>
          <cell r="AB433">
            <v>31685000000</v>
          </cell>
          <cell r="AC433">
            <v>0</v>
          </cell>
          <cell r="AD433">
            <v>1435260000</v>
          </cell>
          <cell r="AE433">
            <v>0</v>
          </cell>
          <cell r="AF433">
            <v>0</v>
          </cell>
          <cell r="AH433">
            <v>22.657</v>
          </cell>
          <cell r="AI433">
            <v>0</v>
          </cell>
          <cell r="AJ433">
            <v>0</v>
          </cell>
          <cell r="AK433">
            <v>0</v>
          </cell>
          <cell r="AL433">
            <v>54844740037654</v>
          </cell>
          <cell r="AM433">
            <v>199179680000</v>
          </cell>
          <cell r="AN433">
            <v>73006385000</v>
          </cell>
          <cell r="AO433">
            <v>106126645000</v>
          </cell>
          <cell r="AP433">
            <v>68977396000</v>
          </cell>
          <cell r="AQ433">
            <v>0.47902008651909922</v>
          </cell>
          <cell r="AR433">
            <v>0</v>
          </cell>
          <cell r="AS433">
            <v>0</v>
          </cell>
          <cell r="AT433">
            <v>84010000</v>
          </cell>
          <cell r="AU433">
            <v>8.1148540176303199E-2</v>
          </cell>
          <cell r="AV433">
            <v>2635991000</v>
          </cell>
          <cell r="AW433">
            <v>5.206514248536058E-2</v>
          </cell>
          <cell r="AX433">
            <v>1209194000</v>
          </cell>
          <cell r="AY433">
            <v>0.88816890276955529</v>
          </cell>
          <cell r="AZ433">
            <v>99794000</v>
          </cell>
          <cell r="BA433">
            <v>0.48246487657245629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143996876000</v>
          </cell>
          <cell r="BM433">
            <v>1564232000</v>
          </cell>
          <cell r="BN433">
            <v>1035262000</v>
          </cell>
          <cell r="BO433">
            <v>50628710000</v>
          </cell>
          <cell r="BP433">
            <v>1361446000</v>
          </cell>
          <cell r="BQ433">
            <v>206842000</v>
          </cell>
          <cell r="BR433">
            <v>386312000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383220</v>
          </cell>
          <cell r="BY433">
            <v>463</v>
          </cell>
          <cell r="BZ433">
            <v>3516450</v>
          </cell>
          <cell r="CA433">
            <v>1250100</v>
          </cell>
        </row>
        <row r="434">
          <cell r="A434" t="str">
            <v>2021_Q2_M6_W24_D6</v>
          </cell>
          <cell r="B434">
            <v>2021</v>
          </cell>
          <cell r="C434">
            <v>2</v>
          </cell>
          <cell r="D434">
            <v>6</v>
          </cell>
          <cell r="E434">
            <v>24</v>
          </cell>
          <cell r="F434">
            <v>25</v>
          </cell>
          <cell r="G434">
            <v>6</v>
          </cell>
          <cell r="H434">
            <v>44365</v>
          </cell>
          <cell r="I434">
            <v>3.819</v>
          </cell>
          <cell r="J434">
            <v>1.282</v>
          </cell>
          <cell r="K434">
            <v>6.23</v>
          </cell>
          <cell r="L434">
            <v>8.9120000000000008</v>
          </cell>
          <cell r="M434">
            <v>2.4409999999999998</v>
          </cell>
          <cell r="N434">
            <v>0</v>
          </cell>
          <cell r="O434">
            <v>0</v>
          </cell>
          <cell r="P434">
            <v>0</v>
          </cell>
          <cell r="Q434">
            <v>77</v>
          </cell>
          <cell r="R434">
            <v>89</v>
          </cell>
          <cell r="S434">
            <v>-1672</v>
          </cell>
          <cell r="T434">
            <v>301.10000000000002</v>
          </cell>
          <cell r="U434">
            <v>37362</v>
          </cell>
          <cell r="V434">
            <v>0.12408502158751246</v>
          </cell>
          <cell r="W434">
            <v>1.8930064917052224E-3</v>
          </cell>
          <cell r="X434">
            <v>1.0517634343509984E-3</v>
          </cell>
          <cell r="Y434">
            <v>0.55560476890048527</v>
          </cell>
          <cell r="Z434">
            <v>2.1985917984474594E-3</v>
          </cell>
          <cell r="AA434">
            <v>67069815000</v>
          </cell>
          <cell r="AB434">
            <v>63987985000</v>
          </cell>
          <cell r="AC434">
            <v>3081830000</v>
          </cell>
          <cell r="AD434">
            <v>0</v>
          </cell>
          <cell r="AE434">
            <v>0</v>
          </cell>
          <cell r="AF434">
            <v>0</v>
          </cell>
          <cell r="AH434">
            <v>22.684000000000001</v>
          </cell>
          <cell r="AI434">
            <v>0</v>
          </cell>
          <cell r="AJ434">
            <v>0</v>
          </cell>
          <cell r="AK434">
            <v>0</v>
          </cell>
          <cell r="AL434">
            <v>58482870758818</v>
          </cell>
          <cell r="AM434">
            <v>110708454000</v>
          </cell>
          <cell r="AN434">
            <v>61510145000</v>
          </cell>
          <cell r="AO434">
            <v>128579960000</v>
          </cell>
          <cell r="AP434">
            <v>53974547000</v>
          </cell>
          <cell r="AQ434">
            <v>0.81492513602305527</v>
          </cell>
          <cell r="AR434">
            <v>0</v>
          </cell>
          <cell r="AS434">
            <v>0</v>
          </cell>
          <cell r="AT434">
            <v>153561000</v>
          </cell>
          <cell r="AU434">
            <v>0.10029377341435505</v>
          </cell>
          <cell r="AV434">
            <v>4517546000</v>
          </cell>
          <cell r="AW434">
            <v>0.1205667580749548</v>
          </cell>
          <cell r="AX434">
            <v>1125109000</v>
          </cell>
          <cell r="AY434">
            <v>0.97419963183150837</v>
          </cell>
          <cell r="AZ434">
            <v>10982000</v>
          </cell>
          <cell r="BA434">
            <v>0.25055897786903947</v>
          </cell>
          <cell r="BB434">
            <v>1728400000</v>
          </cell>
          <cell r="BC434">
            <v>0.48291281026533384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66232522000</v>
          </cell>
          <cell r="BM434">
            <v>697720000</v>
          </cell>
          <cell r="BN434">
            <v>1531112000</v>
          </cell>
          <cell r="BO434">
            <v>37469250000</v>
          </cell>
          <cell r="BP434">
            <v>1154906000</v>
          </cell>
          <cell r="BQ434">
            <v>43830000</v>
          </cell>
          <cell r="BR434">
            <v>3579114000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315360</v>
          </cell>
          <cell r="BY434">
            <v>395</v>
          </cell>
          <cell r="BZ434">
            <v>12790800</v>
          </cell>
          <cell r="CA434">
            <v>1066500</v>
          </cell>
          <cell r="CB434">
            <v>700000</v>
          </cell>
        </row>
        <row r="435">
          <cell r="A435" t="str">
            <v>2021_Q2_M6_W25_D2</v>
          </cell>
          <cell r="B435">
            <v>2021</v>
          </cell>
          <cell r="C435">
            <v>2</v>
          </cell>
          <cell r="D435">
            <v>6</v>
          </cell>
          <cell r="E435">
            <v>25</v>
          </cell>
          <cell r="F435">
            <v>25</v>
          </cell>
          <cell r="G435">
            <v>2</v>
          </cell>
          <cell r="H435">
            <v>44368</v>
          </cell>
          <cell r="I435">
            <v>6.9580000000000002</v>
          </cell>
          <cell r="J435">
            <v>1.284</v>
          </cell>
          <cell r="K435">
            <v>5.56</v>
          </cell>
          <cell r="L435">
            <v>8.8369999999999997</v>
          </cell>
          <cell r="M435">
            <v>2.8159999999999998</v>
          </cell>
          <cell r="N435">
            <v>0</v>
          </cell>
          <cell r="O435">
            <v>0</v>
          </cell>
          <cell r="P435">
            <v>0</v>
          </cell>
          <cell r="Q435">
            <v>61</v>
          </cell>
          <cell r="R435">
            <v>87.3</v>
          </cell>
          <cell r="S435">
            <v>-1657</v>
          </cell>
          <cell r="T435">
            <v>290</v>
          </cell>
          <cell r="U435">
            <v>38853</v>
          </cell>
          <cell r="V435">
            <v>0.13397586206896553</v>
          </cell>
          <cell r="W435">
            <v>2.1725325756341172E-3</v>
          </cell>
          <cell r="X435">
            <v>2.9519710106650778E-4</v>
          </cell>
          <cell r="Y435">
            <v>0.13587695042056888</v>
          </cell>
          <cell r="Z435">
            <v>1.3949703438620755E-3</v>
          </cell>
          <cell r="AA435">
            <v>60766440000</v>
          </cell>
          <cell r="AB435">
            <v>45713130000</v>
          </cell>
          <cell r="AC435">
            <v>15053310000</v>
          </cell>
          <cell r="AD435">
            <v>0</v>
          </cell>
          <cell r="AE435">
            <v>0</v>
          </cell>
          <cell r="AF435">
            <v>0</v>
          </cell>
          <cell r="AH435">
            <v>25.454999999999998</v>
          </cell>
          <cell r="AI435">
            <v>0</v>
          </cell>
          <cell r="AJ435">
            <v>0</v>
          </cell>
          <cell r="AK435">
            <v>0</v>
          </cell>
          <cell r="AL435">
            <v>55253608321598</v>
          </cell>
          <cell r="AM435">
            <v>120040264000</v>
          </cell>
          <cell r="AN435">
            <v>16310705000</v>
          </cell>
          <cell r="AO435">
            <v>77077145000</v>
          </cell>
          <cell r="AP435">
            <v>7795635000</v>
          </cell>
          <cell r="AQ435">
            <v>0.15184622765417566</v>
          </cell>
          <cell r="AR435">
            <v>0</v>
          </cell>
          <cell r="AS435">
            <v>0</v>
          </cell>
          <cell r="AT435">
            <v>56748000</v>
          </cell>
          <cell r="AU435">
            <v>5.4230718508282538E-2</v>
          </cell>
          <cell r="AV435">
            <v>6471452000</v>
          </cell>
          <cell r="AW435">
            <v>0.10190951646516626</v>
          </cell>
          <cell r="AX435">
            <v>1300290000</v>
          </cell>
          <cell r="AY435">
            <v>0.86652725353464266</v>
          </cell>
          <cell r="AZ435">
            <v>686580000</v>
          </cell>
          <cell r="BA435">
            <v>0.43890221388060696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51339010000</v>
          </cell>
          <cell r="BM435">
            <v>907322000</v>
          </cell>
          <cell r="BN435">
            <v>1046418000</v>
          </cell>
          <cell r="BO435">
            <v>63501940000</v>
          </cell>
          <cell r="BP435">
            <v>1500576000</v>
          </cell>
          <cell r="BQ435">
            <v>1564312000</v>
          </cell>
          <cell r="BR435">
            <v>180686000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197100</v>
          </cell>
          <cell r="BY435">
            <v>551</v>
          </cell>
          <cell r="BZ435">
            <v>4225350</v>
          </cell>
          <cell r="CA435">
            <v>1487700</v>
          </cell>
          <cell r="CB435">
            <v>1400000</v>
          </cell>
        </row>
        <row r="436">
          <cell r="A436" t="str">
            <v>2021_Q2_M6_W25_D3</v>
          </cell>
          <cell r="B436">
            <v>2021</v>
          </cell>
          <cell r="C436">
            <v>2</v>
          </cell>
          <cell r="D436">
            <v>6</v>
          </cell>
          <cell r="E436">
            <v>25</v>
          </cell>
          <cell r="F436">
            <v>25</v>
          </cell>
          <cell r="G436">
            <v>3</v>
          </cell>
          <cell r="H436">
            <v>44369</v>
          </cell>
          <cell r="I436">
            <v>11.555999999999999</v>
          </cell>
          <cell r="J436">
            <v>1.353</v>
          </cell>
          <cell r="K436">
            <v>10.382</v>
          </cell>
          <cell r="L436">
            <v>8.8330000000000002</v>
          </cell>
          <cell r="M436">
            <v>2.823</v>
          </cell>
          <cell r="N436">
            <v>0</v>
          </cell>
          <cell r="O436">
            <v>0</v>
          </cell>
          <cell r="P436">
            <v>0</v>
          </cell>
          <cell r="Q436">
            <v>61</v>
          </cell>
          <cell r="R436">
            <v>87.5</v>
          </cell>
          <cell r="S436">
            <v>-1879</v>
          </cell>
          <cell r="T436">
            <v>321.7</v>
          </cell>
          <cell r="U436">
            <v>37886</v>
          </cell>
          <cell r="V436">
            <v>0.11776810693192415</v>
          </cell>
          <cell r="W436">
            <v>4.3335681203439452E-3</v>
          </cell>
          <cell r="X436">
            <v>4.8627069206504223E-4</v>
          </cell>
          <cell r="Y436">
            <v>0.11221023382146536</v>
          </cell>
          <cell r="Z436">
            <v>9.2578428284979992E-4</v>
          </cell>
          <cell r="AA436">
            <v>24803235000</v>
          </cell>
          <cell r="AB436">
            <v>17058935000</v>
          </cell>
          <cell r="AC436">
            <v>7744300000</v>
          </cell>
          <cell r="AD436">
            <v>0</v>
          </cell>
          <cell r="AE436">
            <v>0</v>
          </cell>
          <cell r="AF436">
            <v>0</v>
          </cell>
          <cell r="AH436">
            <v>34.946999999999996</v>
          </cell>
          <cell r="AI436">
            <v>0</v>
          </cell>
          <cell r="AJ436">
            <v>0</v>
          </cell>
          <cell r="AK436">
            <v>0</v>
          </cell>
          <cell r="AL436">
            <v>56433374348478</v>
          </cell>
          <cell r="AM436">
            <v>244557872000</v>
          </cell>
          <cell r="AN436">
            <v>27441896000</v>
          </cell>
          <cell r="AO436">
            <v>52245131000</v>
          </cell>
          <cell r="AP436">
            <v>11495223000</v>
          </cell>
          <cell r="AQ436">
            <v>0.26688851455311702</v>
          </cell>
          <cell r="AR436">
            <v>19530000</v>
          </cell>
          <cell r="AS436">
            <v>1.9911707431461111E-2</v>
          </cell>
          <cell r="AT436">
            <v>350680000</v>
          </cell>
          <cell r="AU436">
            <v>8.9433494358508239E-2</v>
          </cell>
          <cell r="AV436">
            <v>13470257000</v>
          </cell>
          <cell r="AW436">
            <v>6.9721665448726086E-2</v>
          </cell>
          <cell r="AX436">
            <v>1204922000</v>
          </cell>
          <cell r="AY436">
            <v>0.93050061857198685</v>
          </cell>
          <cell r="AZ436">
            <v>31636000</v>
          </cell>
          <cell r="BA436">
            <v>0.17701828599565791</v>
          </cell>
          <cell r="BB436">
            <v>869648000</v>
          </cell>
          <cell r="BC436">
            <v>0.45517486836458038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43071254000</v>
          </cell>
          <cell r="BM436">
            <v>980830000</v>
          </cell>
          <cell r="BN436">
            <v>3921126000</v>
          </cell>
          <cell r="BO436">
            <v>193200448000</v>
          </cell>
          <cell r="BP436">
            <v>1294918000</v>
          </cell>
          <cell r="BQ436">
            <v>178716000</v>
          </cell>
          <cell r="BR436">
            <v>1910580000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58950</v>
          </cell>
          <cell r="BY436">
            <v>380</v>
          </cell>
          <cell r="BZ436">
            <v>4791450</v>
          </cell>
          <cell r="CA436">
            <v>1026000</v>
          </cell>
          <cell r="CB436">
            <v>700000</v>
          </cell>
        </row>
        <row r="437">
          <cell r="A437" t="str">
            <v>2021_Q2_M6_W25_D4</v>
          </cell>
          <cell r="B437">
            <v>2021</v>
          </cell>
          <cell r="C437">
            <v>2</v>
          </cell>
          <cell r="D437">
            <v>6</v>
          </cell>
          <cell r="E437">
            <v>25</v>
          </cell>
          <cell r="F437">
            <v>25</v>
          </cell>
          <cell r="G437">
            <v>4</v>
          </cell>
          <cell r="H437">
            <v>44370</v>
          </cell>
          <cell r="I437">
            <v>9.798</v>
          </cell>
          <cell r="J437">
            <v>3.21</v>
          </cell>
          <cell r="K437">
            <v>10.834</v>
          </cell>
          <cell r="L437">
            <v>8.6969999999999992</v>
          </cell>
          <cell r="M437">
            <v>2.7679999999999998</v>
          </cell>
          <cell r="N437">
            <v>0</v>
          </cell>
          <cell r="O437">
            <v>0</v>
          </cell>
          <cell r="P437">
            <v>0</v>
          </cell>
          <cell r="Q437">
            <v>55</v>
          </cell>
          <cell r="R437">
            <v>89.8</v>
          </cell>
          <cell r="S437">
            <v>-1818</v>
          </cell>
          <cell r="T437">
            <v>307.39999999999998</v>
          </cell>
          <cell r="U437">
            <v>37867</v>
          </cell>
          <cell r="V437">
            <v>0.12318477553675992</v>
          </cell>
          <cell r="W437">
            <v>2.1123892079544767E-3</v>
          </cell>
          <cell r="X437">
            <v>5.6768078405333884E-4</v>
          </cell>
          <cell r="Y437">
            <v>0.2687387257592791</v>
          </cell>
          <cell r="Z437">
            <v>1.2904392488089656E-3</v>
          </cell>
          <cell r="AA437">
            <v>37793665000</v>
          </cell>
          <cell r="AB437">
            <v>34001215000</v>
          </cell>
          <cell r="AC437">
            <v>3792450000</v>
          </cell>
          <cell r="AD437">
            <v>0</v>
          </cell>
          <cell r="AE437">
            <v>0</v>
          </cell>
          <cell r="AF437">
            <v>0</v>
          </cell>
          <cell r="AH437">
            <v>35.307000000000002</v>
          </cell>
          <cell r="AI437">
            <v>0</v>
          </cell>
          <cell r="AJ437">
            <v>0</v>
          </cell>
          <cell r="AK437">
            <v>0</v>
          </cell>
          <cell r="AL437">
            <v>52290864573656</v>
          </cell>
          <cell r="AM437">
            <v>110458658000</v>
          </cell>
          <cell r="AN437">
            <v>29684519000</v>
          </cell>
          <cell r="AO437">
            <v>67478184000</v>
          </cell>
          <cell r="AP437">
            <v>11704986000</v>
          </cell>
          <cell r="AQ437">
            <v>0.18525936405298654</v>
          </cell>
          <cell r="AR437">
            <v>0</v>
          </cell>
          <cell r="AS437">
            <v>0</v>
          </cell>
          <cell r="AT437">
            <v>13786261000</v>
          </cell>
          <cell r="AU437">
            <v>0.94296664576848821</v>
          </cell>
          <cell r="AV437">
            <v>1759916000</v>
          </cell>
          <cell r="AW437">
            <v>6.3683654296177714E-2</v>
          </cell>
          <cell r="AX437">
            <v>1389161000</v>
          </cell>
          <cell r="AY437">
            <v>0.82952417463251982</v>
          </cell>
          <cell r="AZ437">
            <v>174500000</v>
          </cell>
          <cell r="BA437">
            <v>0.46509024616467126</v>
          </cell>
          <cell r="BB437">
            <v>869695000</v>
          </cell>
          <cell r="BC437">
            <v>0.38281929522461328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63181616000</v>
          </cell>
          <cell r="BM437">
            <v>700002000</v>
          </cell>
          <cell r="BN437">
            <v>14620094000</v>
          </cell>
          <cell r="BO437">
            <v>27635286000</v>
          </cell>
          <cell r="BP437">
            <v>1674648000</v>
          </cell>
          <cell r="BQ437">
            <v>375196000</v>
          </cell>
          <cell r="BR437">
            <v>2271816000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197460</v>
          </cell>
          <cell r="BY437">
            <v>305</v>
          </cell>
          <cell r="BZ437">
            <v>4635900</v>
          </cell>
          <cell r="CA437">
            <v>823500</v>
          </cell>
          <cell r="CB437">
            <v>800000</v>
          </cell>
        </row>
        <row r="438">
          <cell r="A438" t="str">
            <v>2021_Q2_M6_W25_D5</v>
          </cell>
          <cell r="B438">
            <v>2021</v>
          </cell>
          <cell r="C438">
            <v>2</v>
          </cell>
          <cell r="D438">
            <v>6</v>
          </cell>
          <cell r="E438">
            <v>25</v>
          </cell>
          <cell r="F438">
            <v>25</v>
          </cell>
          <cell r="G438">
            <v>5</v>
          </cell>
          <cell r="H438">
            <v>44371</v>
          </cell>
          <cell r="I438">
            <v>15.843</v>
          </cell>
          <cell r="J438">
            <v>3.181</v>
          </cell>
          <cell r="K438">
            <v>12.503</v>
          </cell>
          <cell r="L438">
            <v>8.5139999999999993</v>
          </cell>
          <cell r="M438">
            <v>2.78</v>
          </cell>
          <cell r="N438">
            <v>0</v>
          </cell>
          <cell r="O438">
            <v>0</v>
          </cell>
          <cell r="P438">
            <v>0</v>
          </cell>
          <cell r="Q438">
            <v>46</v>
          </cell>
          <cell r="R438">
            <v>89.3</v>
          </cell>
          <cell r="S438">
            <v>-1788</v>
          </cell>
          <cell r="T438">
            <v>305.39999999999998</v>
          </cell>
          <cell r="U438">
            <v>37896</v>
          </cell>
          <cell r="V438">
            <v>0.12408644400785855</v>
          </cell>
          <cell r="W438">
            <v>4.4585784064855218E-3</v>
          </cell>
          <cell r="X438">
            <v>1.8307734401234216E-3</v>
          </cell>
          <cell r="Y438">
            <v>0.41061820006582106</v>
          </cell>
          <cell r="Z438">
            <v>3.2996643822590754E-3</v>
          </cell>
          <cell r="AA438">
            <v>64457995000</v>
          </cell>
          <cell r="AB438">
            <v>64457995000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H438">
            <v>42.820999999999998</v>
          </cell>
          <cell r="AI438">
            <v>0</v>
          </cell>
          <cell r="AJ438">
            <v>0</v>
          </cell>
          <cell r="AK438">
            <v>0</v>
          </cell>
          <cell r="AL438">
            <v>43882083516890</v>
          </cell>
          <cell r="AM438">
            <v>195651710000</v>
          </cell>
          <cell r="AN438">
            <v>80338153000</v>
          </cell>
          <cell r="AO438">
            <v>144796148000</v>
          </cell>
          <cell r="AP438">
            <v>65666555000</v>
          </cell>
          <cell r="AQ438">
            <v>0.55711186575293825</v>
          </cell>
          <cell r="AR438">
            <v>0</v>
          </cell>
          <cell r="AS438">
            <v>0</v>
          </cell>
          <cell r="AT438">
            <v>257954000</v>
          </cell>
          <cell r="AU438">
            <v>4.4403888546332704E-2</v>
          </cell>
          <cell r="AV438">
            <v>12910730000</v>
          </cell>
          <cell r="AW438">
            <v>0.18668586033905152</v>
          </cell>
          <cell r="AX438">
            <v>1480582000</v>
          </cell>
          <cell r="AY438">
            <v>0.80014850971474027</v>
          </cell>
          <cell r="AZ438">
            <v>22332000</v>
          </cell>
          <cell r="BA438">
            <v>0.42847275518035305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117869604000</v>
          </cell>
          <cell r="BM438">
            <v>656820000</v>
          </cell>
          <cell r="BN438">
            <v>5809266000</v>
          </cell>
          <cell r="BO438">
            <v>69157514000</v>
          </cell>
          <cell r="BP438">
            <v>1850384000</v>
          </cell>
          <cell r="BQ438">
            <v>52120000</v>
          </cell>
          <cell r="BR438">
            <v>256002000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538620</v>
          </cell>
          <cell r="BY438">
            <v>472</v>
          </cell>
          <cell r="BZ438">
            <v>4559400</v>
          </cell>
          <cell r="CA438">
            <v>1274400</v>
          </cell>
          <cell r="CB438">
            <v>22847170</v>
          </cell>
        </row>
        <row r="439">
          <cell r="A439" t="str">
            <v>2021_Q2_M6_W25_D6</v>
          </cell>
          <cell r="B439">
            <v>2021</v>
          </cell>
          <cell r="C439">
            <v>2</v>
          </cell>
          <cell r="D439">
            <v>6</v>
          </cell>
          <cell r="E439">
            <v>25</v>
          </cell>
          <cell r="F439">
            <v>26</v>
          </cell>
          <cell r="G439">
            <v>6</v>
          </cell>
          <cell r="H439">
            <v>44372</v>
          </cell>
          <cell r="I439">
            <v>18.847000000000001</v>
          </cell>
          <cell r="J439">
            <v>3.198</v>
          </cell>
          <cell r="K439">
            <v>15.198</v>
          </cell>
          <cell r="L439">
            <v>8.4920000000000009</v>
          </cell>
          <cell r="M439">
            <v>2.6930000000000001</v>
          </cell>
          <cell r="N439">
            <v>0</v>
          </cell>
          <cell r="O439">
            <v>0</v>
          </cell>
          <cell r="P439">
            <v>0</v>
          </cell>
          <cell r="Q439">
            <v>49</v>
          </cell>
          <cell r="R439">
            <v>91.8</v>
          </cell>
          <cell r="S439">
            <v>-1844</v>
          </cell>
          <cell r="T439">
            <v>328.7</v>
          </cell>
          <cell r="U439">
            <v>35964</v>
          </cell>
          <cell r="V439">
            <v>0.1094128384545178</v>
          </cell>
          <cell r="W439">
            <v>7.4297029275107174E-3</v>
          </cell>
          <cell r="X439">
            <v>1.3760553539623359E-3</v>
          </cell>
          <cell r="Y439">
            <v>0.18521001006205454</v>
          </cell>
          <cell r="Z439">
            <v>2.8704802295828279E-3</v>
          </cell>
          <cell r="AA439">
            <v>70606716000</v>
          </cell>
          <cell r="AB439">
            <v>70606716000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H439">
            <v>48.427999999999997</v>
          </cell>
          <cell r="AI439">
            <v>0</v>
          </cell>
          <cell r="AJ439">
            <v>0</v>
          </cell>
          <cell r="AK439">
            <v>0</v>
          </cell>
          <cell r="AL439">
            <v>47246748332320</v>
          </cell>
          <cell r="AM439">
            <v>351029304400</v>
          </cell>
          <cell r="AN439">
            <v>65014141000</v>
          </cell>
          <cell r="AO439">
            <v>135620857000</v>
          </cell>
          <cell r="AP439">
            <v>40053492000</v>
          </cell>
          <cell r="AQ439">
            <v>0.48074289077460769</v>
          </cell>
          <cell r="AR439">
            <v>0</v>
          </cell>
          <cell r="AS439">
            <v>0</v>
          </cell>
          <cell r="AT439">
            <v>53351000</v>
          </cell>
          <cell r="AU439">
            <v>0.17634129250621397</v>
          </cell>
          <cell r="AV439">
            <v>23575837000</v>
          </cell>
          <cell r="AW439">
            <v>8.9001232572910802E-2</v>
          </cell>
          <cell r="AX439">
            <v>1168767000</v>
          </cell>
          <cell r="AY439">
            <v>0.96295151985525662</v>
          </cell>
          <cell r="AZ439">
            <v>162694000</v>
          </cell>
          <cell r="BA439">
            <v>0.45314118918437146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83315828000</v>
          </cell>
          <cell r="BM439">
            <v>494500000</v>
          </cell>
          <cell r="BN439">
            <v>302544000</v>
          </cell>
          <cell r="BO439">
            <v>264893376400</v>
          </cell>
          <cell r="BP439">
            <v>1213734000</v>
          </cell>
          <cell r="BQ439">
            <v>359036000</v>
          </cell>
          <cell r="BR439">
            <v>450286000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474570</v>
          </cell>
          <cell r="BY439">
            <v>492</v>
          </cell>
          <cell r="BZ439">
            <v>14106600</v>
          </cell>
          <cell r="CA439">
            <v>1328400</v>
          </cell>
          <cell r="CB439">
            <v>1600000</v>
          </cell>
        </row>
        <row r="440">
          <cell r="A440" t="str">
            <v>2021_Q2_M6_W26_D2</v>
          </cell>
          <cell r="B440">
            <v>2021</v>
          </cell>
          <cell r="C440">
            <v>2</v>
          </cell>
          <cell r="D440">
            <v>6</v>
          </cell>
          <cell r="E440">
            <v>26</v>
          </cell>
          <cell r="F440">
            <v>26</v>
          </cell>
          <cell r="G440">
            <v>2</v>
          </cell>
          <cell r="H440">
            <v>44375</v>
          </cell>
          <cell r="I440">
            <v>24.379000000000001</v>
          </cell>
          <cell r="J440">
            <v>3.2839999999999998</v>
          </cell>
          <cell r="K440">
            <v>10.85</v>
          </cell>
          <cell r="L440">
            <v>8.5150000000000006</v>
          </cell>
          <cell r="M440">
            <v>2.6579999999999999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92.9</v>
          </cell>
          <cell r="S440">
            <v>-1622</v>
          </cell>
          <cell r="T440">
            <v>341.6</v>
          </cell>
          <cell r="U440">
            <v>36697</v>
          </cell>
          <cell r="V440">
            <v>0.1074268149882904</v>
          </cell>
          <cell r="W440">
            <v>3.5352232524026002E-3</v>
          </cell>
          <cell r="X440">
            <v>1.0368431796581661E-3</v>
          </cell>
          <cell r="Y440">
            <v>0.29328930752916643</v>
          </cell>
          <cell r="Z440">
            <v>2.2621226983659732E-3</v>
          </cell>
          <cell r="AA440">
            <v>67982350000</v>
          </cell>
          <cell r="AB440">
            <v>62407250000</v>
          </cell>
          <cell r="AC440">
            <v>5575100000</v>
          </cell>
          <cell r="AD440">
            <v>0</v>
          </cell>
          <cell r="AE440">
            <v>0</v>
          </cell>
          <cell r="AF440">
            <v>0</v>
          </cell>
          <cell r="AH440">
            <v>49.686</v>
          </cell>
          <cell r="AI440">
            <v>0</v>
          </cell>
          <cell r="AJ440">
            <v>0</v>
          </cell>
          <cell r="AK440">
            <v>0</v>
          </cell>
          <cell r="AL440">
            <v>55483135857600</v>
          </cell>
          <cell r="AM440">
            <v>196145272000</v>
          </cell>
          <cell r="AN440">
            <v>57527311000</v>
          </cell>
          <cell r="AO440">
            <v>125509661000</v>
          </cell>
          <cell r="AP440">
            <v>47012553000</v>
          </cell>
          <cell r="AQ440">
            <v>0.39206680842574454</v>
          </cell>
          <cell r="AR440">
            <v>0</v>
          </cell>
          <cell r="AS440">
            <v>0</v>
          </cell>
          <cell r="AT440">
            <v>305294000</v>
          </cell>
          <cell r="AU440">
            <v>0.30629743038193119</v>
          </cell>
          <cell r="AV440">
            <v>8710232000</v>
          </cell>
          <cell r="AW440">
            <v>0.12352387231664654</v>
          </cell>
          <cell r="AX440">
            <v>1168738000</v>
          </cell>
          <cell r="AY440">
            <v>0.92925725444298857</v>
          </cell>
          <cell r="AZ440">
            <v>330494000</v>
          </cell>
          <cell r="BA440">
            <v>0.48882413844105904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119909546000</v>
          </cell>
          <cell r="BM440">
            <v>1797290000</v>
          </cell>
          <cell r="BN440">
            <v>996724000</v>
          </cell>
          <cell r="BO440">
            <v>70514564000</v>
          </cell>
          <cell r="BP440">
            <v>1257712000</v>
          </cell>
          <cell r="BQ440">
            <v>676100000</v>
          </cell>
          <cell r="BR440">
            <v>993336000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398220</v>
          </cell>
          <cell r="BY440">
            <v>740</v>
          </cell>
          <cell r="BZ440">
            <v>4136100</v>
          </cell>
          <cell r="CA440">
            <v>1998000</v>
          </cell>
          <cell r="CB440">
            <v>700000</v>
          </cell>
        </row>
        <row r="441">
          <cell r="A441" t="str">
            <v>2021_Q2_M6_W26_D3</v>
          </cell>
          <cell r="B441">
            <v>2021</v>
          </cell>
          <cell r="C441">
            <v>2</v>
          </cell>
          <cell r="D441">
            <v>6</v>
          </cell>
          <cell r="E441">
            <v>26</v>
          </cell>
          <cell r="F441">
            <v>26</v>
          </cell>
          <cell r="G441">
            <v>3</v>
          </cell>
          <cell r="H441">
            <v>44376</v>
          </cell>
          <cell r="I441">
            <v>22.3</v>
          </cell>
          <cell r="J441">
            <v>2.9830000000000001</v>
          </cell>
          <cell r="K441">
            <v>7.1029999999999998</v>
          </cell>
          <cell r="L441">
            <v>8.5790000000000006</v>
          </cell>
          <cell r="M441">
            <v>3.5960000000000001</v>
          </cell>
          <cell r="N441">
            <v>0</v>
          </cell>
          <cell r="O441">
            <v>0</v>
          </cell>
          <cell r="P441">
            <v>0</v>
          </cell>
          <cell r="Q441">
            <v>51</v>
          </cell>
          <cell r="R441">
            <v>93.3</v>
          </cell>
          <cell r="S441">
            <v>-1298</v>
          </cell>
          <cell r="T441">
            <v>316.3</v>
          </cell>
          <cell r="U441">
            <v>37089</v>
          </cell>
          <cell r="V441">
            <v>0.11725893139424597</v>
          </cell>
          <cell r="W441">
            <v>6.6266886970293756E-3</v>
          </cell>
          <cell r="X441">
            <v>2.2905773532093405E-3</v>
          </cell>
          <cell r="Y441">
            <v>0.34565941723445748</v>
          </cell>
          <cell r="Z441">
            <v>4.2417513181665766E-3</v>
          </cell>
          <cell r="AA441">
            <v>102834160000</v>
          </cell>
          <cell r="AB441">
            <v>98827340000</v>
          </cell>
          <cell r="AC441">
            <v>4006820000</v>
          </cell>
          <cell r="AD441">
            <v>0</v>
          </cell>
          <cell r="AE441">
            <v>0</v>
          </cell>
          <cell r="AF441">
            <v>0</v>
          </cell>
          <cell r="AH441">
            <v>44.561000000000007</v>
          </cell>
          <cell r="AI441">
            <v>0</v>
          </cell>
          <cell r="AJ441">
            <v>0</v>
          </cell>
          <cell r="AK441">
            <v>0</v>
          </cell>
          <cell r="AL441">
            <v>52703737261200</v>
          </cell>
          <cell r="AM441">
            <v>349251260000</v>
          </cell>
          <cell r="AN441">
            <v>120721987000</v>
          </cell>
          <cell r="AO441">
            <v>223556147000</v>
          </cell>
          <cell r="AP441">
            <v>104812933000</v>
          </cell>
          <cell r="AQ441">
            <v>0.41192711427809392</v>
          </cell>
          <cell r="AR441">
            <v>0</v>
          </cell>
          <cell r="AS441">
            <v>0</v>
          </cell>
          <cell r="AT441">
            <v>793249000</v>
          </cell>
          <cell r="AU441">
            <v>0.331018323394773</v>
          </cell>
          <cell r="AV441">
            <v>11780404000</v>
          </cell>
          <cell r="AW441">
            <v>0.17504723364274619</v>
          </cell>
          <cell r="AX441">
            <v>1310079000</v>
          </cell>
          <cell r="AY441">
            <v>0.83105852709785222</v>
          </cell>
          <cell r="AZ441">
            <v>2025322000</v>
          </cell>
          <cell r="BA441">
            <v>0.49168492692417309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254445336000</v>
          </cell>
          <cell r="BM441">
            <v>821480000</v>
          </cell>
          <cell r="BN441">
            <v>2396390000</v>
          </cell>
          <cell r="BO441">
            <v>67298430000</v>
          </cell>
          <cell r="BP441">
            <v>1576398000</v>
          </cell>
          <cell r="BQ441">
            <v>4119146000</v>
          </cell>
          <cell r="BR441">
            <v>18594080000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555270</v>
          </cell>
          <cell r="BY441">
            <v>1012</v>
          </cell>
          <cell r="BZ441">
            <v>3309900</v>
          </cell>
          <cell r="CA441">
            <v>2732400</v>
          </cell>
          <cell r="CB441">
            <v>700000</v>
          </cell>
        </row>
        <row r="442">
          <cell r="A442" t="str">
            <v>2021_Q2_M6_W26_D4</v>
          </cell>
          <cell r="B442">
            <v>2021</v>
          </cell>
          <cell r="C442">
            <v>2</v>
          </cell>
          <cell r="D442">
            <v>6</v>
          </cell>
          <cell r="E442">
            <v>26</v>
          </cell>
          <cell r="F442">
            <v>26</v>
          </cell>
          <cell r="G442">
            <v>4</v>
          </cell>
          <cell r="H442">
            <v>44377</v>
          </cell>
          <cell r="I442">
            <v>22.484999999999999</v>
          </cell>
          <cell r="J442">
            <v>2.0249999999999999</v>
          </cell>
          <cell r="K442">
            <v>12.847</v>
          </cell>
          <cell r="L442">
            <v>8.4770000000000003</v>
          </cell>
          <cell r="M442">
            <v>3.593</v>
          </cell>
          <cell r="N442">
            <v>0</v>
          </cell>
          <cell r="O442">
            <v>0</v>
          </cell>
          <cell r="P442">
            <v>0</v>
          </cell>
          <cell r="Q442">
            <v>25</v>
          </cell>
          <cell r="R442">
            <v>92.9</v>
          </cell>
          <cell r="S442">
            <v>-1409</v>
          </cell>
          <cell r="T442">
            <v>268.3</v>
          </cell>
          <cell r="U442">
            <v>38301</v>
          </cell>
          <cell r="V442">
            <v>0.14275437942601565</v>
          </cell>
          <cell r="W442">
            <v>1.0790934519170707E-2</v>
          </cell>
          <cell r="X442">
            <v>3.4250770185613741E-3</v>
          </cell>
          <cell r="Y442">
            <v>0.31740318806276979</v>
          </cell>
          <cell r="Z442">
            <v>4.8382207257108385E-3</v>
          </cell>
          <cell r="AA442">
            <v>69634330000</v>
          </cell>
          <cell r="AB442">
            <v>48518115000</v>
          </cell>
          <cell r="AC442">
            <v>21116215000</v>
          </cell>
          <cell r="AD442">
            <v>0</v>
          </cell>
          <cell r="AE442">
            <v>0</v>
          </cell>
          <cell r="AF442">
            <v>0</v>
          </cell>
          <cell r="AH442">
            <v>49.427000000000007</v>
          </cell>
          <cell r="AI442">
            <v>0</v>
          </cell>
          <cell r="AJ442">
            <v>0</v>
          </cell>
          <cell r="AK442">
            <v>0</v>
          </cell>
          <cell r="AL442">
            <v>49276184472748</v>
          </cell>
          <cell r="AM442">
            <v>531736080000</v>
          </cell>
          <cell r="AN442">
            <v>168774727000</v>
          </cell>
          <cell r="AO442">
            <v>238409057000</v>
          </cell>
          <cell r="AP442">
            <v>126675995000</v>
          </cell>
          <cell r="AQ442">
            <v>0.46869601759475654</v>
          </cell>
          <cell r="AR442">
            <v>0</v>
          </cell>
          <cell r="AS442">
            <v>0</v>
          </cell>
          <cell r="AT442">
            <v>2634046000</v>
          </cell>
          <cell r="AU442">
            <v>5.0982453825877946E-2</v>
          </cell>
          <cell r="AV442">
            <v>37739307000</v>
          </cell>
          <cell r="AW442">
            <v>0.18275893656520345</v>
          </cell>
          <cell r="AX442">
            <v>1368345000</v>
          </cell>
          <cell r="AY442">
            <v>0.8700687867762541</v>
          </cell>
          <cell r="AZ442">
            <v>355226000</v>
          </cell>
          <cell r="BA442">
            <v>0.49204229702663094</v>
          </cell>
          <cell r="BB442">
            <v>1808000</v>
          </cell>
          <cell r="BC442">
            <v>2.3224745658205733E-3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270273248000</v>
          </cell>
          <cell r="BM442">
            <v>226250000</v>
          </cell>
          <cell r="BN442">
            <v>51665736000</v>
          </cell>
          <cell r="BO442">
            <v>206497738000</v>
          </cell>
          <cell r="BP442">
            <v>1572686000</v>
          </cell>
          <cell r="BQ442">
            <v>721942000</v>
          </cell>
          <cell r="BR442">
            <v>778480000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575730</v>
          </cell>
          <cell r="BY442">
            <v>617</v>
          </cell>
          <cell r="BZ442">
            <v>3592950</v>
          </cell>
          <cell r="CA442">
            <v>1665900</v>
          </cell>
          <cell r="CB442">
            <v>1500000</v>
          </cell>
        </row>
        <row r="443">
          <cell r="A443" t="str">
            <v>2021_Q3_M7_W26_D5</v>
          </cell>
          <cell r="B443">
            <v>2021</v>
          </cell>
          <cell r="C443">
            <v>3</v>
          </cell>
          <cell r="D443">
            <v>7</v>
          </cell>
          <cell r="E443">
            <v>26</v>
          </cell>
          <cell r="F443">
            <v>26</v>
          </cell>
          <cell r="G443">
            <v>5</v>
          </cell>
          <cell r="H443">
            <v>44378</v>
          </cell>
          <cell r="I443">
            <v>23.838000000000001</v>
          </cell>
          <cell r="J443">
            <v>2.097</v>
          </cell>
          <cell r="K443">
            <v>12.112</v>
          </cell>
          <cell r="L443">
            <v>8.4109999999999996</v>
          </cell>
          <cell r="M443">
            <v>3.6659999999999999</v>
          </cell>
          <cell r="N443">
            <v>0</v>
          </cell>
          <cell r="O443">
            <v>0</v>
          </cell>
          <cell r="P443">
            <v>0</v>
          </cell>
          <cell r="Q443">
            <v>33</v>
          </cell>
          <cell r="R443">
            <v>92.35</v>
          </cell>
          <cell r="S443">
            <v>-1593</v>
          </cell>
          <cell r="T443">
            <v>323.87</v>
          </cell>
          <cell r="U443">
            <v>36780</v>
          </cell>
          <cell r="V443">
            <v>0.11356408435483373</v>
          </cell>
          <cell r="W443">
            <v>5.4367527448088999E-3</v>
          </cell>
          <cell r="X443">
            <v>1.245325047189775E-4</v>
          </cell>
          <cell r="Y443">
            <v>2.2905677444662747E-2</v>
          </cell>
          <cell r="Z443">
            <v>1.0118182119604742E-3</v>
          </cell>
          <cell r="AA443">
            <v>56348570000</v>
          </cell>
          <cell r="AB443">
            <v>33139525000</v>
          </cell>
          <cell r="AC443">
            <v>23209045000</v>
          </cell>
          <cell r="AD443">
            <v>0</v>
          </cell>
          <cell r="AE443">
            <v>0</v>
          </cell>
          <cell r="AF443">
            <v>0</v>
          </cell>
          <cell r="AH443">
            <v>50.124000000000002</v>
          </cell>
          <cell r="AI443">
            <v>0</v>
          </cell>
          <cell r="AJ443">
            <v>0</v>
          </cell>
          <cell r="AK443">
            <v>0</v>
          </cell>
          <cell r="AL443">
            <v>63506680587906</v>
          </cell>
          <cell r="AM443">
            <v>345270120000</v>
          </cell>
          <cell r="AN443">
            <v>7908646000</v>
          </cell>
          <cell r="AO443">
            <v>64257216000</v>
          </cell>
          <cell r="AP443">
            <v>3499963000</v>
          </cell>
          <cell r="AQ443">
            <v>2.1337886195436619E-2</v>
          </cell>
          <cell r="AR443">
            <v>0</v>
          </cell>
          <cell r="AS443">
            <v>0</v>
          </cell>
          <cell r="AT443">
            <v>753166000</v>
          </cell>
          <cell r="AU443">
            <v>1.9762171523031107E-2</v>
          </cell>
          <cell r="AV443">
            <v>2142453000</v>
          </cell>
          <cell r="AW443">
            <v>1.5614511901295871E-2</v>
          </cell>
          <cell r="AX443">
            <v>1285570000</v>
          </cell>
          <cell r="AY443">
            <v>0.8420359720712105</v>
          </cell>
          <cell r="AZ443">
            <v>227494000</v>
          </cell>
          <cell r="BA443">
            <v>0.50853239269124673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164025760000</v>
          </cell>
          <cell r="BM443">
            <v>1516080000</v>
          </cell>
          <cell r="BN443">
            <v>38111500000</v>
          </cell>
          <cell r="BO443">
            <v>137209092000</v>
          </cell>
          <cell r="BP443">
            <v>1526740000</v>
          </cell>
          <cell r="BQ443">
            <v>447354000</v>
          </cell>
          <cell r="BR443">
            <v>2433594000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85650</v>
          </cell>
          <cell r="BY443">
            <v>414</v>
          </cell>
          <cell r="BZ443">
            <v>4062150</v>
          </cell>
          <cell r="CA443">
            <v>1117800</v>
          </cell>
          <cell r="CB443">
            <v>1500000</v>
          </cell>
        </row>
        <row r="444">
          <cell r="A444" t="str">
            <v>2021_Q3_M7_W26_D6</v>
          </cell>
          <cell r="B444">
            <v>2021</v>
          </cell>
          <cell r="C444">
            <v>3</v>
          </cell>
          <cell r="D444">
            <v>7</v>
          </cell>
          <cell r="E444">
            <v>26</v>
          </cell>
          <cell r="F444">
            <v>27</v>
          </cell>
          <cell r="G444">
            <v>6</v>
          </cell>
          <cell r="H444">
            <v>44379</v>
          </cell>
          <cell r="I444">
            <v>27.228999999999999</v>
          </cell>
          <cell r="J444">
            <v>8.34</v>
          </cell>
          <cell r="K444">
            <v>10.628</v>
          </cell>
          <cell r="L444">
            <v>8.4049999999999994</v>
          </cell>
          <cell r="M444">
            <v>3.637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92.7</v>
          </cell>
          <cell r="S444">
            <v>-2105</v>
          </cell>
          <cell r="T444">
            <v>380.2</v>
          </cell>
          <cell r="U444">
            <v>36700</v>
          </cell>
          <cell r="V444">
            <v>9.6528143082588114E-2</v>
          </cell>
          <cell r="W444">
            <v>2.9212217158968677E-3</v>
          </cell>
          <cell r="X444">
            <v>9.524716502817271E-4</v>
          </cell>
          <cell r="Y444">
            <v>0.32605250231384819</v>
          </cell>
          <cell r="Z444">
            <v>1.9157992375093017E-3</v>
          </cell>
          <cell r="AA444">
            <v>60913520000</v>
          </cell>
          <cell r="AB444">
            <v>27867645000</v>
          </cell>
          <cell r="AC444">
            <v>33045875000</v>
          </cell>
          <cell r="AD444">
            <v>0</v>
          </cell>
          <cell r="AE444">
            <v>0</v>
          </cell>
          <cell r="AF444">
            <v>0</v>
          </cell>
          <cell r="AH444">
            <v>58.239000000000004</v>
          </cell>
          <cell r="AI444">
            <v>0</v>
          </cell>
          <cell r="AJ444">
            <v>0</v>
          </cell>
          <cell r="AK444">
            <v>0</v>
          </cell>
          <cell r="AL444">
            <v>63232404851300</v>
          </cell>
          <cell r="AM444">
            <v>184715874200</v>
          </cell>
          <cell r="AN444">
            <v>60227073000</v>
          </cell>
          <cell r="AO444">
            <v>121140593000</v>
          </cell>
          <cell r="AP444">
            <v>9856649000</v>
          </cell>
          <cell r="AQ444">
            <v>0.15413887548707086</v>
          </cell>
          <cell r="AR444">
            <v>0</v>
          </cell>
          <cell r="AS444">
            <v>0</v>
          </cell>
          <cell r="AT444">
            <v>44110909000</v>
          </cell>
          <cell r="AU444">
            <v>1.3395749477497578</v>
          </cell>
          <cell r="AV444">
            <v>5010172000</v>
          </cell>
          <cell r="AW444">
            <v>5.9993728152450285E-2</v>
          </cell>
          <cell r="AX444">
            <v>1189337000</v>
          </cell>
          <cell r="AY444">
            <v>0.97140754559176179</v>
          </cell>
          <cell r="AZ444">
            <v>60006000</v>
          </cell>
          <cell r="BA444">
            <v>0.40590670490827424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63946548000</v>
          </cell>
          <cell r="BM444">
            <v>906100000</v>
          </cell>
          <cell r="BN444">
            <v>32929034000</v>
          </cell>
          <cell r="BO444">
            <v>83511596200</v>
          </cell>
          <cell r="BP444">
            <v>1224344000</v>
          </cell>
          <cell r="BQ444">
            <v>147832000</v>
          </cell>
          <cell r="BR444">
            <v>2050420000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89100</v>
          </cell>
          <cell r="BY444">
            <v>672</v>
          </cell>
          <cell r="BZ444">
            <v>16103250</v>
          </cell>
          <cell r="CA444">
            <v>1814400</v>
          </cell>
          <cell r="CB444">
            <v>700000</v>
          </cell>
        </row>
        <row r="445">
          <cell r="A445" t="str">
            <v>2021_Q3_M7_W27_D2</v>
          </cell>
          <cell r="B445">
            <v>2021</v>
          </cell>
          <cell r="C445">
            <v>3</v>
          </cell>
          <cell r="D445">
            <v>7</v>
          </cell>
          <cell r="E445">
            <v>27</v>
          </cell>
          <cell r="F445">
            <v>27</v>
          </cell>
          <cell r="G445">
            <v>2</v>
          </cell>
          <cell r="H445">
            <v>44382</v>
          </cell>
          <cell r="I445">
            <v>21.951000000000001</v>
          </cell>
          <cell r="J445">
            <v>8.6980000000000004</v>
          </cell>
          <cell r="K445">
            <v>10.32</v>
          </cell>
          <cell r="L445">
            <v>8.1820000000000004</v>
          </cell>
          <cell r="M445">
            <v>3.5640000000000001</v>
          </cell>
          <cell r="N445">
            <v>0</v>
          </cell>
          <cell r="O445">
            <v>0</v>
          </cell>
          <cell r="P445">
            <v>0</v>
          </cell>
          <cell r="Q445">
            <v>47</v>
          </cell>
          <cell r="R445">
            <v>90.2</v>
          </cell>
          <cell r="S445">
            <v>-1981</v>
          </cell>
          <cell r="T445">
            <v>355.6</v>
          </cell>
          <cell r="U445">
            <v>34468</v>
          </cell>
          <cell r="V445">
            <v>9.6929133858267721E-2</v>
          </cell>
          <cell r="W445">
            <v>3.7082299896091901E-3</v>
          </cell>
          <cell r="X445">
            <v>5.2727056323940047E-4</v>
          </cell>
          <cell r="Y445">
            <v>0.14218928295085856</v>
          </cell>
          <cell r="Z445">
            <v>6.8121481884401611E-4</v>
          </cell>
          <cell r="AA445">
            <v>10234770000</v>
          </cell>
          <cell r="AB445">
            <v>10234770000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H445">
            <v>52.715000000000003</v>
          </cell>
          <cell r="AI445">
            <v>0</v>
          </cell>
          <cell r="AJ445">
            <v>0</v>
          </cell>
          <cell r="AK445">
            <v>0</v>
          </cell>
          <cell r="AL445">
            <v>66483610965560</v>
          </cell>
          <cell r="AM445">
            <v>246536520000</v>
          </cell>
          <cell r="AN445">
            <v>35054851000</v>
          </cell>
          <cell r="AO445">
            <v>45289621000</v>
          </cell>
          <cell r="AP445">
            <v>21056248000</v>
          </cell>
          <cell r="AQ445">
            <v>0.1399743520761543</v>
          </cell>
          <cell r="AR445">
            <v>0</v>
          </cell>
          <cell r="AS445">
            <v>0</v>
          </cell>
          <cell r="AT445">
            <v>1814004000</v>
          </cell>
          <cell r="AU445">
            <v>0.35237062937062935</v>
          </cell>
          <cell r="AV445">
            <v>10126179000</v>
          </cell>
          <cell r="AW445">
            <v>0.11798334537108811</v>
          </cell>
          <cell r="AX445">
            <v>1828600000</v>
          </cell>
          <cell r="AY445">
            <v>0.78615649183147029</v>
          </cell>
          <cell r="AZ445">
            <v>229820000</v>
          </cell>
          <cell r="BA445">
            <v>0.39761245674740486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150429330000</v>
          </cell>
          <cell r="BM445">
            <v>34000000</v>
          </cell>
          <cell r="BN445">
            <v>5148000000</v>
          </cell>
          <cell r="BO445">
            <v>85827190000</v>
          </cell>
          <cell r="BP445">
            <v>2326000000</v>
          </cell>
          <cell r="BQ445">
            <v>578000000</v>
          </cell>
          <cell r="BR445">
            <v>2194000000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294240</v>
          </cell>
          <cell r="BY445">
            <v>288</v>
          </cell>
          <cell r="BZ445">
            <v>5051550</v>
          </cell>
          <cell r="CA445">
            <v>777600</v>
          </cell>
          <cell r="CB445">
            <v>800000</v>
          </cell>
        </row>
        <row r="446">
          <cell r="A446" t="str">
            <v>2021_Q3_M7_W27_D3</v>
          </cell>
          <cell r="B446">
            <v>2021</v>
          </cell>
          <cell r="C446">
            <v>3</v>
          </cell>
          <cell r="D446">
            <v>7</v>
          </cell>
          <cell r="E446">
            <v>27</v>
          </cell>
          <cell r="F446">
            <v>27</v>
          </cell>
          <cell r="G446">
            <v>3</v>
          </cell>
          <cell r="H446">
            <v>44383</v>
          </cell>
          <cell r="I446">
            <v>23.457999999999998</v>
          </cell>
          <cell r="J446">
            <v>9.7409999999999997</v>
          </cell>
          <cell r="K446">
            <v>9.5299999999999994</v>
          </cell>
          <cell r="L446">
            <v>8.0589999999999993</v>
          </cell>
          <cell r="M446">
            <v>3.5670000000000002</v>
          </cell>
          <cell r="N446">
            <v>0</v>
          </cell>
          <cell r="O446">
            <v>0</v>
          </cell>
          <cell r="P446">
            <v>0</v>
          </cell>
          <cell r="Q446">
            <v>34</v>
          </cell>
          <cell r="R446">
            <v>75.5</v>
          </cell>
          <cell r="S446">
            <v>-1792</v>
          </cell>
          <cell r="T446">
            <v>302.3</v>
          </cell>
          <cell r="U446">
            <v>39418</v>
          </cell>
          <cell r="V446">
            <v>0.13039364869335099</v>
          </cell>
          <cell r="W446">
            <v>3.7571586361940393E-3</v>
          </cell>
          <cell r="X446">
            <v>1.3040746360600478E-3</v>
          </cell>
          <cell r="Y446">
            <v>0.347090650763967</v>
          </cell>
          <cell r="Z446">
            <v>1.5726934369958165E-3</v>
          </cell>
          <cell r="AA446">
            <v>18618565000</v>
          </cell>
          <cell r="AB446">
            <v>18618565000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H446">
            <v>54.354999999999997</v>
          </cell>
          <cell r="AI446">
            <v>0</v>
          </cell>
          <cell r="AJ446">
            <v>0</v>
          </cell>
          <cell r="AK446">
            <v>0</v>
          </cell>
          <cell r="AL446">
            <v>69312218411890</v>
          </cell>
          <cell r="AM446">
            <v>260417000000</v>
          </cell>
          <cell r="AN446">
            <v>90388306000</v>
          </cell>
          <cell r="AO446">
            <v>109006871000</v>
          </cell>
          <cell r="AP446">
            <v>59096544000</v>
          </cell>
          <cell r="AQ446">
            <v>0.36720479295522074</v>
          </cell>
          <cell r="AR446">
            <v>0</v>
          </cell>
          <cell r="AS446">
            <v>0</v>
          </cell>
          <cell r="AT446">
            <v>3767995000</v>
          </cell>
          <cell r="AU446">
            <v>0.25099886757260859</v>
          </cell>
          <cell r="AV446">
            <v>25976546000</v>
          </cell>
          <cell r="AW446">
            <v>0.33163467332577545</v>
          </cell>
          <cell r="AX446">
            <v>1405606000</v>
          </cell>
          <cell r="AY446">
            <v>0.83766746126340885</v>
          </cell>
          <cell r="AZ446">
            <v>141615000</v>
          </cell>
          <cell r="BA446">
            <v>0.43440184049079755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160936200000</v>
          </cell>
          <cell r="BM446">
            <v>2042000000</v>
          </cell>
          <cell r="BN446">
            <v>15012000000</v>
          </cell>
          <cell r="BO446">
            <v>78328800000</v>
          </cell>
          <cell r="BP446">
            <v>1678000000</v>
          </cell>
          <cell r="BQ446">
            <v>326000000</v>
          </cell>
          <cell r="BR446">
            <v>2094000000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468570</v>
          </cell>
          <cell r="BY446">
            <v>519</v>
          </cell>
          <cell r="BZ446">
            <v>4569600</v>
          </cell>
          <cell r="CA446">
            <v>1401300</v>
          </cell>
          <cell r="CB446">
            <v>600000</v>
          </cell>
        </row>
        <row r="447">
          <cell r="A447" t="str">
            <v>2021_Q3_M7_W27_D4</v>
          </cell>
          <cell r="B447">
            <v>2021</v>
          </cell>
          <cell r="C447">
            <v>3</v>
          </cell>
          <cell r="D447">
            <v>7</v>
          </cell>
          <cell r="E447">
            <v>27</v>
          </cell>
          <cell r="F447">
            <v>27</v>
          </cell>
          <cell r="G447">
            <v>4</v>
          </cell>
          <cell r="H447">
            <v>44384</v>
          </cell>
          <cell r="I447">
            <v>26.827999999999999</v>
          </cell>
          <cell r="J447">
            <v>9.0869999999999997</v>
          </cell>
          <cell r="K447">
            <v>16.827999999999999</v>
          </cell>
          <cell r="L447">
            <v>7.9960000000000004</v>
          </cell>
          <cell r="M447">
            <v>3.5230000000000001</v>
          </cell>
          <cell r="N447">
            <v>0</v>
          </cell>
          <cell r="O447">
            <v>0</v>
          </cell>
          <cell r="P447">
            <v>0</v>
          </cell>
          <cell r="Q447">
            <v>72</v>
          </cell>
          <cell r="R447">
            <v>72.5</v>
          </cell>
          <cell r="S447">
            <v>-2164</v>
          </cell>
          <cell r="T447">
            <v>379.5</v>
          </cell>
          <cell r="U447">
            <v>41759</v>
          </cell>
          <cell r="V447">
            <v>0.11003689064558629</v>
          </cell>
          <cell r="W447">
            <v>8.5529244362846958E-3</v>
          </cell>
          <cell r="X447">
            <v>3.1702771536043475E-3</v>
          </cell>
          <cell r="Y447">
            <v>0.37066586723891182</v>
          </cell>
          <cell r="Z447">
            <v>5.1341932251514049E-3</v>
          </cell>
          <cell r="AA447">
            <v>125289515000</v>
          </cell>
          <cell r="AB447">
            <v>125289515000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H447">
            <v>64.262</v>
          </cell>
          <cell r="AI447">
            <v>0</v>
          </cell>
          <cell r="AJ447">
            <v>0</v>
          </cell>
          <cell r="AK447">
            <v>0</v>
          </cell>
          <cell r="AL447">
            <v>63795758288848</v>
          </cell>
          <cell r="AM447">
            <v>545640300000</v>
          </cell>
          <cell r="AN447">
            <v>202250235000</v>
          </cell>
          <cell r="AO447">
            <v>327539750000</v>
          </cell>
          <cell r="AP447">
            <v>174320384000</v>
          </cell>
          <cell r="AQ447">
            <v>0.40879015078676456</v>
          </cell>
          <cell r="AR447">
            <v>0</v>
          </cell>
          <cell r="AS447">
            <v>0</v>
          </cell>
          <cell r="AT447">
            <v>2370400000</v>
          </cell>
          <cell r="AU447">
            <v>0.38618442489410232</v>
          </cell>
          <cell r="AV447">
            <v>24331957000</v>
          </cell>
          <cell r="AW447">
            <v>0.22801882292524714</v>
          </cell>
          <cell r="AX447">
            <v>1133369000</v>
          </cell>
          <cell r="AY447">
            <v>0.84579776119402983</v>
          </cell>
          <cell r="AZ447">
            <v>94125000</v>
          </cell>
          <cell r="BA447">
            <v>0.490234375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426430000000</v>
          </cell>
          <cell r="BM447">
            <v>3268000000</v>
          </cell>
          <cell r="BN447">
            <v>6138000000</v>
          </cell>
          <cell r="BO447">
            <v>106710300000</v>
          </cell>
          <cell r="BP447">
            <v>1340000000</v>
          </cell>
          <cell r="BQ447">
            <v>192000000</v>
          </cell>
          <cell r="BR447">
            <v>1562000000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399480</v>
          </cell>
          <cell r="BY447">
            <v>650</v>
          </cell>
          <cell r="BZ447">
            <v>5518200</v>
          </cell>
          <cell r="CA447">
            <v>1755000</v>
          </cell>
        </row>
        <row r="448">
          <cell r="A448" t="str">
            <v>2021_Q3_M7_W27_D5</v>
          </cell>
          <cell r="B448">
            <v>2021</v>
          </cell>
          <cell r="C448">
            <v>3</v>
          </cell>
          <cell r="D448">
            <v>7</v>
          </cell>
          <cell r="E448">
            <v>27</v>
          </cell>
          <cell r="F448">
            <v>27</v>
          </cell>
          <cell r="G448">
            <v>5</v>
          </cell>
          <cell r="H448">
            <v>44385</v>
          </cell>
          <cell r="I448">
            <v>34.253999999999998</v>
          </cell>
          <cell r="J448">
            <v>8.6790000000000003</v>
          </cell>
          <cell r="K448">
            <v>14.930999999999999</v>
          </cell>
          <cell r="L448">
            <v>7.8540000000000001</v>
          </cell>
          <cell r="M448">
            <v>3.395</v>
          </cell>
          <cell r="N448">
            <v>0</v>
          </cell>
          <cell r="O448">
            <v>0</v>
          </cell>
          <cell r="P448">
            <v>0</v>
          </cell>
          <cell r="Q448">
            <v>70</v>
          </cell>
          <cell r="R448">
            <v>71</v>
          </cell>
          <cell r="S448">
            <v>-2613</v>
          </cell>
          <cell r="T448">
            <v>470.5</v>
          </cell>
          <cell r="U448">
            <v>41202</v>
          </cell>
          <cell r="V448">
            <v>8.7570669500531356E-2</v>
          </cell>
          <cell r="W448">
            <v>7.4824130432265675E-3</v>
          </cell>
          <cell r="X448">
            <v>1.9632248381494391E-3</v>
          </cell>
          <cell r="Y448">
            <v>0.26237857049693919</v>
          </cell>
          <cell r="Z448">
            <v>2.3571464126779136E-3</v>
          </cell>
          <cell r="AA448">
            <v>19300510000</v>
          </cell>
          <cell r="AB448">
            <v>10878855000</v>
          </cell>
          <cell r="AC448">
            <v>8421655000</v>
          </cell>
          <cell r="AD448">
            <v>0</v>
          </cell>
          <cell r="AE448">
            <v>0</v>
          </cell>
          <cell r="AF448">
            <v>0</v>
          </cell>
          <cell r="AH448">
            <v>69.113</v>
          </cell>
          <cell r="AI448">
            <v>0</v>
          </cell>
          <cell r="AJ448">
            <v>0</v>
          </cell>
          <cell r="AK448">
            <v>0</v>
          </cell>
          <cell r="AL448">
            <v>48995818579124</v>
          </cell>
          <cell r="AM448">
            <v>366606952000</v>
          </cell>
          <cell r="AN448">
            <v>96189808000</v>
          </cell>
          <cell r="AO448">
            <v>115490318000</v>
          </cell>
          <cell r="AP448">
            <v>87037089000</v>
          </cell>
          <cell r="AQ448">
            <v>0.30445982944600147</v>
          </cell>
          <cell r="AR448">
            <v>0</v>
          </cell>
          <cell r="AS448">
            <v>0</v>
          </cell>
          <cell r="AT448">
            <v>940583000</v>
          </cell>
          <cell r="AU448">
            <v>0.44751265818569019</v>
          </cell>
          <cell r="AV448">
            <v>5655960000</v>
          </cell>
          <cell r="AW448">
            <v>7.9316600198343384E-2</v>
          </cell>
          <cell r="AX448">
            <v>1410555000</v>
          </cell>
          <cell r="AY448">
            <v>0.83388805467207394</v>
          </cell>
          <cell r="AZ448">
            <v>254137000</v>
          </cell>
          <cell r="BA448">
            <v>0.5</v>
          </cell>
          <cell r="BB448">
            <v>891484000</v>
          </cell>
          <cell r="BC448">
            <v>0.30271083007753474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285873802000</v>
          </cell>
          <cell r="BM448">
            <v>2177878000</v>
          </cell>
          <cell r="BN448">
            <v>2101802000</v>
          </cell>
          <cell r="BO448">
            <v>71308654000</v>
          </cell>
          <cell r="BP448">
            <v>1691540000</v>
          </cell>
          <cell r="BQ448">
            <v>508274000</v>
          </cell>
          <cell r="BR448">
            <v>2945002000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459180</v>
          </cell>
          <cell r="BY448">
            <v>727</v>
          </cell>
          <cell r="BZ448">
            <v>6663150</v>
          </cell>
          <cell r="CA448">
            <v>1962900</v>
          </cell>
          <cell r="CB448">
            <v>700000</v>
          </cell>
        </row>
        <row r="449">
          <cell r="A449" t="str">
            <v>2021_Q3_M7_W27_D6</v>
          </cell>
          <cell r="B449">
            <v>2021</v>
          </cell>
          <cell r="C449">
            <v>3</v>
          </cell>
          <cell r="D449">
            <v>7</v>
          </cell>
          <cell r="E449">
            <v>27</v>
          </cell>
          <cell r="F449">
            <v>28</v>
          </cell>
          <cell r="G449">
            <v>6</v>
          </cell>
          <cell r="H449">
            <v>44386</v>
          </cell>
          <cell r="I449">
            <v>21.314</v>
          </cell>
          <cell r="J449">
            <v>8.2230000000000008</v>
          </cell>
          <cell r="K449">
            <v>10.930999999999999</v>
          </cell>
          <cell r="L449">
            <v>7.6840000000000002</v>
          </cell>
          <cell r="M449">
            <v>3.319</v>
          </cell>
          <cell r="N449">
            <v>0</v>
          </cell>
          <cell r="O449">
            <v>0</v>
          </cell>
          <cell r="P449">
            <v>0</v>
          </cell>
          <cell r="Q449">
            <v>70</v>
          </cell>
          <cell r="R449">
            <v>70.8</v>
          </cell>
          <cell r="S449">
            <v>-3040</v>
          </cell>
          <cell r="T449">
            <v>502.6</v>
          </cell>
          <cell r="U449">
            <v>42747</v>
          </cell>
          <cell r="V449">
            <v>8.505173099880621E-2</v>
          </cell>
          <cell r="W449">
            <v>5.5786202211902608E-3</v>
          </cell>
          <cell r="X449">
            <v>9.6361423667841158E-4</v>
          </cell>
          <cell r="Y449">
            <v>0.17273343559365181</v>
          </cell>
          <cell r="Z449">
            <v>1.3124747770139977E-3</v>
          </cell>
          <cell r="AA449">
            <v>20989755000</v>
          </cell>
          <cell r="AB449">
            <v>0</v>
          </cell>
          <cell r="AC449">
            <v>20989755000</v>
          </cell>
          <cell r="AD449">
            <v>0</v>
          </cell>
          <cell r="AE449">
            <v>0</v>
          </cell>
          <cell r="AF449">
            <v>0</v>
          </cell>
          <cell r="AH449">
            <v>51.470999999999997</v>
          </cell>
          <cell r="AI449">
            <v>0</v>
          </cell>
          <cell r="AJ449">
            <v>0</v>
          </cell>
          <cell r="AK449">
            <v>0</v>
          </cell>
          <cell r="AL449">
            <v>60166606919226</v>
          </cell>
          <cell r="AM449">
            <v>335646650000</v>
          </cell>
          <cell r="AN449">
            <v>57977399000</v>
          </cell>
          <cell r="AO449">
            <v>78967154000</v>
          </cell>
          <cell r="AP449">
            <v>44422832000</v>
          </cell>
          <cell r="AQ449">
            <v>0.19536828651130786</v>
          </cell>
          <cell r="AR449">
            <v>0</v>
          </cell>
          <cell r="AS449">
            <v>0</v>
          </cell>
          <cell r="AT449">
            <v>1332195000</v>
          </cell>
          <cell r="AU449">
            <v>0.42879034448840442</v>
          </cell>
          <cell r="AV449">
            <v>10683571000</v>
          </cell>
          <cell r="AW449">
            <v>0.10896371913206403</v>
          </cell>
          <cell r="AX449">
            <v>1391470000</v>
          </cell>
          <cell r="AY449">
            <v>0.78013289736896396</v>
          </cell>
          <cell r="AZ449">
            <v>147331000</v>
          </cell>
          <cell r="BA449">
            <v>0.5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227379954000</v>
          </cell>
          <cell r="BM449">
            <v>2259722000</v>
          </cell>
          <cell r="BN449">
            <v>3106868000</v>
          </cell>
          <cell r="BO449">
            <v>98047048000</v>
          </cell>
          <cell r="BP449">
            <v>1783632000</v>
          </cell>
          <cell r="BQ449">
            <v>294662000</v>
          </cell>
          <cell r="BR449">
            <v>2774764000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147090</v>
          </cell>
          <cell r="BY449">
            <v>577</v>
          </cell>
          <cell r="BZ449">
            <v>23256000</v>
          </cell>
          <cell r="CA449">
            <v>1557900</v>
          </cell>
          <cell r="CB449">
            <v>700000</v>
          </cell>
        </row>
        <row r="450">
          <cell r="A450" t="str">
            <v>2021_Q3_M7_W28_D2</v>
          </cell>
          <cell r="B450">
            <v>2021</v>
          </cell>
          <cell r="C450">
            <v>3</v>
          </cell>
          <cell r="D450">
            <v>7</v>
          </cell>
          <cell r="E450">
            <v>28</v>
          </cell>
          <cell r="F450">
            <v>28</v>
          </cell>
          <cell r="G450">
            <v>2</v>
          </cell>
          <cell r="H450">
            <v>44389</v>
          </cell>
          <cell r="I450">
            <v>59.875999999999998</v>
          </cell>
          <cell r="J450">
            <v>7.4130000000000003</v>
          </cell>
          <cell r="K450">
            <v>14.379</v>
          </cell>
          <cell r="L450">
            <v>7.5439999999999996</v>
          </cell>
          <cell r="M450">
            <v>3.1560000000000001</v>
          </cell>
          <cell r="N450">
            <v>0</v>
          </cell>
          <cell r="O450">
            <v>0</v>
          </cell>
          <cell r="P450">
            <v>0</v>
          </cell>
          <cell r="Q450">
            <v>37</v>
          </cell>
          <cell r="R450">
            <v>70.7</v>
          </cell>
          <cell r="S450">
            <v>-2895</v>
          </cell>
          <cell r="T450">
            <v>547.4</v>
          </cell>
          <cell r="U450">
            <v>44516</v>
          </cell>
          <cell r="V450">
            <v>8.1322616002922912E-2</v>
          </cell>
          <cell r="W450">
            <v>8.0926820723683911E-3</v>
          </cell>
          <cell r="X450">
            <v>2.7970967662412105E-3</v>
          </cell>
          <cell r="Y450">
            <v>0.345632849681764</v>
          </cell>
          <cell r="Z450">
            <v>4.5678741528059697E-3</v>
          </cell>
          <cell r="AA450">
            <v>132063590000</v>
          </cell>
          <cell r="AB450">
            <v>118400180000</v>
          </cell>
          <cell r="AC450">
            <v>13663410000</v>
          </cell>
          <cell r="AD450">
            <v>0</v>
          </cell>
          <cell r="AE450">
            <v>0</v>
          </cell>
          <cell r="AF450">
            <v>0</v>
          </cell>
          <cell r="AH450">
            <v>92.368000000000009</v>
          </cell>
          <cell r="AI450">
            <v>0</v>
          </cell>
          <cell r="AJ450">
            <v>0</v>
          </cell>
          <cell r="AK450">
            <v>0</v>
          </cell>
          <cell r="AL450">
            <v>74579442340970</v>
          </cell>
          <cell r="AM450">
            <v>603547716000</v>
          </cell>
          <cell r="AN450">
            <v>208605917000</v>
          </cell>
          <cell r="AO450">
            <v>340669507000</v>
          </cell>
          <cell r="AP450">
            <v>193559530000</v>
          </cell>
          <cell r="AQ450">
            <v>0.44250022929779276</v>
          </cell>
          <cell r="AR450">
            <v>0</v>
          </cell>
          <cell r="AS450">
            <v>0</v>
          </cell>
          <cell r="AT450">
            <v>3284764000</v>
          </cell>
          <cell r="AU450">
            <v>0.28595161960357035</v>
          </cell>
          <cell r="AV450">
            <v>9953072000</v>
          </cell>
          <cell r="AW450">
            <v>6.7574620022642126E-2</v>
          </cell>
          <cell r="AX450">
            <v>1395529000</v>
          </cell>
          <cell r="AY450">
            <v>0.793586047278662</v>
          </cell>
          <cell r="AZ450">
            <v>413022000</v>
          </cell>
          <cell r="BA450">
            <v>0.45243348048505294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437422440000</v>
          </cell>
          <cell r="BM450">
            <v>2709602000</v>
          </cell>
          <cell r="BN450">
            <v>11487132000</v>
          </cell>
          <cell r="BO450">
            <v>147290092000</v>
          </cell>
          <cell r="BP450">
            <v>1758510000</v>
          </cell>
          <cell r="BQ450">
            <v>912890000</v>
          </cell>
          <cell r="BR450">
            <v>1967050000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602334</v>
          </cell>
          <cell r="BY450">
            <v>2087</v>
          </cell>
          <cell r="BZ450">
            <v>7382250</v>
          </cell>
          <cell r="CA450">
            <v>5634900</v>
          </cell>
          <cell r="CB450">
            <v>600000</v>
          </cell>
        </row>
        <row r="451">
          <cell r="A451" t="str">
            <v>2021_Q3_M7_W28_D3</v>
          </cell>
          <cell r="B451">
            <v>2021</v>
          </cell>
          <cell r="C451">
            <v>3</v>
          </cell>
          <cell r="D451">
            <v>7</v>
          </cell>
          <cell r="E451">
            <v>28</v>
          </cell>
          <cell r="F451">
            <v>28</v>
          </cell>
          <cell r="G451">
            <v>3</v>
          </cell>
          <cell r="H451">
            <v>44390</v>
          </cell>
          <cell r="I451">
            <v>28.792999999999999</v>
          </cell>
          <cell r="J451">
            <v>8.0939999999999994</v>
          </cell>
          <cell r="K451">
            <v>14.481</v>
          </cell>
          <cell r="L451">
            <v>7.4710000000000001</v>
          </cell>
          <cell r="M451">
            <v>3.1379999999999999</v>
          </cell>
          <cell r="N451">
            <v>0</v>
          </cell>
          <cell r="O451">
            <v>0</v>
          </cell>
          <cell r="P451">
            <v>0</v>
          </cell>
          <cell r="Q451">
            <v>16</v>
          </cell>
          <cell r="R451">
            <v>72.099999999999994</v>
          </cell>
          <cell r="S451">
            <v>-2805</v>
          </cell>
          <cell r="T451">
            <v>530.5</v>
          </cell>
          <cell r="U451">
            <v>42189</v>
          </cell>
          <cell r="V451">
            <v>7.9526861451460887E-2</v>
          </cell>
          <cell r="W451">
            <v>8.9620761788864103E-3</v>
          </cell>
          <cell r="X451">
            <v>1.6141034769467286E-3</v>
          </cell>
          <cell r="Y451">
            <v>0.18010374434769535</v>
          </cell>
          <cell r="Z451">
            <v>3.653593961636776E-3</v>
          </cell>
          <cell r="AA451">
            <v>79373890000</v>
          </cell>
          <cell r="AB451">
            <v>59099200000</v>
          </cell>
          <cell r="AC451">
            <v>20274690000</v>
          </cell>
          <cell r="AD451">
            <v>0</v>
          </cell>
          <cell r="AE451">
            <v>0</v>
          </cell>
          <cell r="AF451">
            <v>0</v>
          </cell>
          <cell r="AH451">
            <v>61.976999999999997</v>
          </cell>
          <cell r="AI451">
            <v>0</v>
          </cell>
          <cell r="AJ451">
            <v>0</v>
          </cell>
          <cell r="AK451">
            <v>0</v>
          </cell>
          <cell r="AL451">
            <v>38918489983572</v>
          </cell>
          <cell r="AM451">
            <v>348790472000</v>
          </cell>
          <cell r="AN451">
            <v>62818470000</v>
          </cell>
          <cell r="AO451">
            <v>142192360000</v>
          </cell>
          <cell r="AP451">
            <v>58323531000</v>
          </cell>
          <cell r="AQ451">
            <v>0.27204375329364311</v>
          </cell>
          <cell r="AR451">
            <v>0</v>
          </cell>
          <cell r="AS451">
            <v>0</v>
          </cell>
          <cell r="AT451">
            <v>2831568000</v>
          </cell>
          <cell r="AU451">
            <v>0.40152295708919511</v>
          </cell>
          <cell r="AV451">
            <v>402660000</v>
          </cell>
          <cell r="AW451">
            <v>4.4793561154190774E-3</v>
          </cell>
          <cell r="AX451">
            <v>1224688000</v>
          </cell>
          <cell r="AY451">
            <v>0.89394850712713214</v>
          </cell>
          <cell r="AZ451">
            <v>36023000</v>
          </cell>
          <cell r="BA451">
            <v>0.11217226131905088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214390260000</v>
          </cell>
          <cell r="BM451">
            <v>31968016000</v>
          </cell>
          <cell r="BN451">
            <v>7052070000</v>
          </cell>
          <cell r="BO451">
            <v>89892384000</v>
          </cell>
          <cell r="BP451">
            <v>1369976000</v>
          </cell>
          <cell r="BQ451">
            <v>321140000</v>
          </cell>
          <cell r="BR451">
            <v>3796626000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353490</v>
          </cell>
          <cell r="BY451">
            <v>2074</v>
          </cell>
          <cell r="BZ451">
            <v>7152750</v>
          </cell>
          <cell r="CA451">
            <v>5599800</v>
          </cell>
          <cell r="CB451">
            <v>600000</v>
          </cell>
        </row>
        <row r="452">
          <cell r="A452" t="str">
            <v>2021_Q3_M7_W28_D4</v>
          </cell>
          <cell r="B452">
            <v>2021</v>
          </cell>
          <cell r="C452">
            <v>3</v>
          </cell>
          <cell r="D452">
            <v>7</v>
          </cell>
          <cell r="E452">
            <v>28</v>
          </cell>
          <cell r="F452">
            <v>28</v>
          </cell>
          <cell r="G452">
            <v>4</v>
          </cell>
          <cell r="H452">
            <v>44391</v>
          </cell>
          <cell r="I452">
            <v>48.667999999999999</v>
          </cell>
          <cell r="J452">
            <v>8.82</v>
          </cell>
          <cell r="K452">
            <v>16.457000000000001</v>
          </cell>
          <cell r="L452">
            <v>7.4269999999999996</v>
          </cell>
          <cell r="M452">
            <v>3.1429999999999998</v>
          </cell>
          <cell r="N452">
            <v>0</v>
          </cell>
          <cell r="O452">
            <v>0</v>
          </cell>
          <cell r="P452">
            <v>0</v>
          </cell>
          <cell r="Q452">
            <v>52</v>
          </cell>
          <cell r="R452">
            <v>71.62</v>
          </cell>
          <cell r="S452">
            <v>-2593</v>
          </cell>
          <cell r="T452">
            <v>503.9</v>
          </cell>
          <cell r="U452">
            <v>41731</v>
          </cell>
          <cell r="V452">
            <v>8.2816034927564994E-2</v>
          </cell>
          <cell r="W452">
            <v>5.7424619256007964E-3</v>
          </cell>
          <cell r="X452">
            <v>7.2682187194197283E-4</v>
          </cell>
          <cell r="Y452">
            <v>0.12656973287044132</v>
          </cell>
          <cell r="Z452">
            <v>1.78479112331239E-3</v>
          </cell>
          <cell r="AA452">
            <v>47251565000</v>
          </cell>
          <cell r="AB452">
            <v>36108830000</v>
          </cell>
          <cell r="AC452">
            <v>11142735000</v>
          </cell>
          <cell r="AD452">
            <v>0</v>
          </cell>
          <cell r="AE452">
            <v>0</v>
          </cell>
          <cell r="AF452">
            <v>0</v>
          </cell>
          <cell r="AH452">
            <v>84.514999999999986</v>
          </cell>
          <cell r="AI452">
            <v>0</v>
          </cell>
          <cell r="AJ452">
            <v>0</v>
          </cell>
          <cell r="AK452">
            <v>0</v>
          </cell>
          <cell r="AL452">
            <v>44662512581338</v>
          </cell>
          <cell r="AM452">
            <v>256472778000</v>
          </cell>
          <cell r="AN452">
            <v>32461691000</v>
          </cell>
          <cell r="AO452">
            <v>79713256000</v>
          </cell>
          <cell r="AP452">
            <v>23395434000</v>
          </cell>
          <cell r="AQ452">
            <v>0.16621518359151305</v>
          </cell>
          <cell r="AR452">
            <v>0</v>
          </cell>
          <cell r="AS452">
            <v>0</v>
          </cell>
          <cell r="AT452">
            <v>2060288000</v>
          </cell>
          <cell r="AU452">
            <v>0.37037260747573497</v>
          </cell>
          <cell r="AV452">
            <v>5444066000</v>
          </cell>
          <cell r="AW452">
            <v>5.1892268077163517E-2</v>
          </cell>
          <cell r="AX452">
            <v>1180140000</v>
          </cell>
          <cell r="AY452">
            <v>0.85127531882970742</v>
          </cell>
          <cell r="AZ452">
            <v>381763000</v>
          </cell>
          <cell r="BA452">
            <v>0.44233759492409547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140753892000</v>
          </cell>
          <cell r="BM452">
            <v>1449480000</v>
          </cell>
          <cell r="BN452">
            <v>5562744000</v>
          </cell>
          <cell r="BO452">
            <v>104910928000</v>
          </cell>
          <cell r="BP452">
            <v>1386320000</v>
          </cell>
          <cell r="BQ452">
            <v>863058000</v>
          </cell>
          <cell r="BR452">
            <v>1546356000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287190</v>
          </cell>
          <cell r="BY452">
            <v>1288</v>
          </cell>
          <cell r="BZ452">
            <v>6612150</v>
          </cell>
          <cell r="CA452">
            <v>3477600</v>
          </cell>
          <cell r="CB452">
            <v>600000</v>
          </cell>
        </row>
        <row r="453">
          <cell r="A453" t="str">
            <v>2021_Q3_M7_W28_D5</v>
          </cell>
          <cell r="B453">
            <v>2021</v>
          </cell>
          <cell r="C453">
            <v>3</v>
          </cell>
          <cell r="D453">
            <v>7</v>
          </cell>
          <cell r="E453">
            <v>28</v>
          </cell>
          <cell r="F453">
            <v>28</v>
          </cell>
          <cell r="G453">
            <v>5</v>
          </cell>
          <cell r="H453">
            <v>44392</v>
          </cell>
          <cell r="I453">
            <v>78.224000000000004</v>
          </cell>
          <cell r="J453">
            <v>9.2579999999999991</v>
          </cell>
          <cell r="K453">
            <v>20.085999999999999</v>
          </cell>
          <cell r="L453">
            <v>7.3840000000000003</v>
          </cell>
          <cell r="M453">
            <v>2.9409999999999998</v>
          </cell>
          <cell r="N453">
            <v>0</v>
          </cell>
          <cell r="O453">
            <v>0</v>
          </cell>
          <cell r="P453">
            <v>0</v>
          </cell>
          <cell r="Q453">
            <v>99</v>
          </cell>
          <cell r="R453">
            <v>72.8</v>
          </cell>
          <cell r="S453">
            <v>-1783</v>
          </cell>
          <cell r="T453">
            <v>655.7</v>
          </cell>
          <cell r="U453">
            <v>37757</v>
          </cell>
          <cell r="V453">
            <v>5.7582736007320418E-2</v>
          </cell>
          <cell r="W453">
            <v>3.92249594769019E-3</v>
          </cell>
          <cell r="X453">
            <v>4.3919071271097032E-4</v>
          </cell>
          <cell r="Y453">
            <v>0.11196715524195587</v>
          </cell>
          <cell r="Z453">
            <v>5.2967709030737201E-3</v>
          </cell>
          <cell r="AA453">
            <v>179901610000</v>
          </cell>
          <cell r="AB453">
            <v>170966215000</v>
          </cell>
          <cell r="AC453">
            <v>8935395000</v>
          </cell>
          <cell r="AD453">
            <v>0</v>
          </cell>
          <cell r="AE453">
            <v>0</v>
          </cell>
          <cell r="AF453">
            <v>0</v>
          </cell>
          <cell r="AH453">
            <v>117.893</v>
          </cell>
          <cell r="AI453">
            <v>0</v>
          </cell>
          <cell r="AJ453">
            <v>0</v>
          </cell>
          <cell r="AK453">
            <v>0</v>
          </cell>
          <cell r="AL453">
            <v>37035232142316</v>
          </cell>
          <cell r="AM453">
            <v>145270548000</v>
          </cell>
          <cell r="AN453">
            <v>16265530000</v>
          </cell>
          <cell r="AO453">
            <v>196167140000</v>
          </cell>
          <cell r="AP453">
            <v>4823019000</v>
          </cell>
          <cell r="AQ453">
            <v>6.5562383701312718E-2</v>
          </cell>
          <cell r="AR453">
            <v>0</v>
          </cell>
          <cell r="AS453">
            <v>0</v>
          </cell>
          <cell r="AT453">
            <v>1113787000</v>
          </cell>
          <cell r="AU453">
            <v>0.21940558476269723</v>
          </cell>
          <cell r="AV453">
            <v>8824290000</v>
          </cell>
          <cell r="AW453">
            <v>0.14347405078060066</v>
          </cell>
          <cell r="AX453">
            <v>1137698000</v>
          </cell>
          <cell r="AY453">
            <v>0.86418382073680211</v>
          </cell>
          <cell r="AZ453">
            <v>366736000</v>
          </cell>
          <cell r="BA453">
            <v>0.48794299064923174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73563814000</v>
          </cell>
          <cell r="BM453">
            <v>2571100000</v>
          </cell>
          <cell r="BN453">
            <v>5076384000</v>
          </cell>
          <cell r="BO453">
            <v>61504432000</v>
          </cell>
          <cell r="BP453">
            <v>1316500000</v>
          </cell>
          <cell r="BQ453">
            <v>751596000</v>
          </cell>
          <cell r="BR453">
            <v>486722000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189090</v>
          </cell>
          <cell r="BY453">
            <v>822</v>
          </cell>
          <cell r="BZ453">
            <v>6800850</v>
          </cell>
          <cell r="CA453">
            <v>2219400</v>
          </cell>
          <cell r="CB453">
            <v>700000</v>
          </cell>
        </row>
        <row r="454">
          <cell r="A454" t="str">
            <v>2021_Q3_M7_W28_D6</v>
          </cell>
          <cell r="B454">
            <v>2021</v>
          </cell>
          <cell r="C454">
            <v>3</v>
          </cell>
          <cell r="D454">
            <v>7</v>
          </cell>
          <cell r="E454">
            <v>28</v>
          </cell>
          <cell r="F454">
            <v>29</v>
          </cell>
          <cell r="G454">
            <v>6</v>
          </cell>
          <cell r="H454">
            <v>44393</v>
          </cell>
          <cell r="I454">
            <v>8.2249999999999996</v>
          </cell>
          <cell r="J454">
            <v>9.3049999999999997</v>
          </cell>
          <cell r="K454">
            <v>20.436</v>
          </cell>
          <cell r="L454">
            <v>7.2060000000000004</v>
          </cell>
          <cell r="M454">
            <v>2.8050000000000002</v>
          </cell>
          <cell r="N454">
            <v>0</v>
          </cell>
          <cell r="O454">
            <v>0</v>
          </cell>
          <cell r="P454">
            <v>0</v>
          </cell>
          <cell r="Q454">
            <v>65</v>
          </cell>
          <cell r="R454">
            <v>73.7</v>
          </cell>
          <cell r="S454">
            <v>-1680</v>
          </cell>
          <cell r="T454">
            <v>379.5</v>
          </cell>
          <cell r="U454">
            <v>38801</v>
          </cell>
          <cell r="V454">
            <v>0.10224242424242425</v>
          </cell>
          <cell r="W454">
            <v>1.7749169883507599E-2</v>
          </cell>
          <cell r="X454">
            <v>6.7365189132877592E-3</v>
          </cell>
          <cell r="Y454">
            <v>0.37953994229033122</v>
          </cell>
          <cell r="Z454">
            <v>8.0473009657400802E-3</v>
          </cell>
          <cell r="AA454">
            <v>49598325000</v>
          </cell>
          <cell r="AB454">
            <v>0</v>
          </cell>
          <cell r="AC454">
            <v>49598325000</v>
          </cell>
          <cell r="AD454">
            <v>0</v>
          </cell>
          <cell r="AE454">
            <v>0</v>
          </cell>
          <cell r="AF454">
            <v>0</v>
          </cell>
          <cell r="AH454">
            <v>47.977000000000004</v>
          </cell>
          <cell r="AI454">
            <v>0</v>
          </cell>
          <cell r="AJ454">
            <v>0</v>
          </cell>
          <cell r="AK454">
            <v>0</v>
          </cell>
          <cell r="AL454">
            <v>37838727580384</v>
          </cell>
          <cell r="AM454">
            <v>671606004000</v>
          </cell>
          <cell r="AN454">
            <v>254901304000</v>
          </cell>
          <cell r="AO454">
            <v>304499629000</v>
          </cell>
          <cell r="AP454">
            <v>250430418000</v>
          </cell>
          <cell r="AQ454">
            <v>0.45782727854431682</v>
          </cell>
          <cell r="AR454">
            <v>0</v>
          </cell>
          <cell r="AS454">
            <v>0</v>
          </cell>
          <cell r="AT454">
            <v>895708000</v>
          </cell>
          <cell r="AU454">
            <v>0.24899300090456178</v>
          </cell>
          <cell r="AV454">
            <v>1918830000</v>
          </cell>
          <cell r="AW454">
            <v>1.6442504371231598E-2</v>
          </cell>
          <cell r="AX454">
            <v>1402467000</v>
          </cell>
          <cell r="AY454">
            <v>0.80103437246547338</v>
          </cell>
          <cell r="AZ454">
            <v>253881000</v>
          </cell>
          <cell r="BA454">
            <v>0.48939783561633271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546997590000</v>
          </cell>
          <cell r="BM454">
            <v>955800000</v>
          </cell>
          <cell r="BN454">
            <v>3597322000</v>
          </cell>
          <cell r="BO454">
            <v>116699376000</v>
          </cell>
          <cell r="BP454">
            <v>1750820000</v>
          </cell>
          <cell r="BQ454">
            <v>518762000</v>
          </cell>
          <cell r="BR454">
            <v>1086334000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324840</v>
          </cell>
          <cell r="BY454">
            <v>335</v>
          </cell>
          <cell r="BZ454">
            <v>12852000</v>
          </cell>
          <cell r="CA454">
            <v>904500</v>
          </cell>
          <cell r="CB454">
            <v>1400000</v>
          </cell>
        </row>
        <row r="455">
          <cell r="A455" t="str">
            <v>2021_Q3_M7_W29_D2</v>
          </cell>
          <cell r="B455">
            <v>2021</v>
          </cell>
          <cell r="C455">
            <v>3</v>
          </cell>
          <cell r="D455">
            <v>7</v>
          </cell>
          <cell r="E455">
            <v>29</v>
          </cell>
          <cell r="F455">
            <v>29</v>
          </cell>
          <cell r="G455">
            <v>2</v>
          </cell>
          <cell r="H455">
            <v>44396</v>
          </cell>
          <cell r="I455">
            <v>20.314</v>
          </cell>
          <cell r="J455">
            <v>9.2650000000000006</v>
          </cell>
          <cell r="K455">
            <v>20.027999999999999</v>
          </cell>
          <cell r="L455">
            <v>7.07</v>
          </cell>
          <cell r="M455">
            <v>2.5609999999999999</v>
          </cell>
          <cell r="N455">
            <v>0</v>
          </cell>
          <cell r="O455">
            <v>0</v>
          </cell>
          <cell r="P455">
            <v>0</v>
          </cell>
          <cell r="Q455">
            <v>55</v>
          </cell>
          <cell r="R455">
            <v>70.599999999999994</v>
          </cell>
          <cell r="S455">
            <v>-1851</v>
          </cell>
          <cell r="T455">
            <v>405.1</v>
          </cell>
          <cell r="U455">
            <v>38906</v>
          </cell>
          <cell r="V455">
            <v>9.6040483831152795E-2</v>
          </cell>
          <cell r="W455">
            <v>1.3344325675383949E-2</v>
          </cell>
          <cell r="X455">
            <v>4.4858929020155831E-4</v>
          </cell>
          <cell r="Y455">
            <v>3.3616482474574445E-2</v>
          </cell>
          <cell r="Z455">
            <v>1.0685441893638881E-3</v>
          </cell>
          <cell r="AA455">
            <v>32337755000</v>
          </cell>
          <cell r="AB455">
            <v>9352950000</v>
          </cell>
          <cell r="AC455">
            <v>22984805000</v>
          </cell>
          <cell r="AD455">
            <v>0</v>
          </cell>
          <cell r="AE455">
            <v>0</v>
          </cell>
          <cell r="AF455">
            <v>0</v>
          </cell>
          <cell r="AH455">
            <v>59.238</v>
          </cell>
          <cell r="AI455">
            <v>0</v>
          </cell>
          <cell r="AJ455">
            <v>0</v>
          </cell>
          <cell r="AK455">
            <v>0</v>
          </cell>
          <cell r="AL455">
            <v>52161463751144</v>
          </cell>
          <cell r="AM455">
            <v>696059560000</v>
          </cell>
          <cell r="AN455">
            <v>23399074000</v>
          </cell>
          <cell r="AO455">
            <v>55736829000</v>
          </cell>
          <cell r="AP455">
            <v>4876786000</v>
          </cell>
          <cell r="AQ455">
            <v>5.3661989018230799E-2</v>
          </cell>
          <cell r="AR455">
            <v>0</v>
          </cell>
          <cell r="AS455">
            <v>0</v>
          </cell>
          <cell r="AT455">
            <v>919409000</v>
          </cell>
          <cell r="AU455">
            <v>0.2487334844368598</v>
          </cell>
          <cell r="AV455">
            <v>15874229000</v>
          </cell>
          <cell r="AW455">
            <v>2.6604447347372242E-2</v>
          </cell>
          <cell r="AX455">
            <v>1293088000</v>
          </cell>
          <cell r="AY455">
            <v>0.8266536422706432</v>
          </cell>
          <cell r="AZ455">
            <v>433942000</v>
          </cell>
          <cell r="BA455">
            <v>0.48607990250218991</v>
          </cell>
          <cell r="BB455">
            <v>1620000</v>
          </cell>
          <cell r="BC455">
            <v>1.5640990982292854E-3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90879710000</v>
          </cell>
          <cell r="BM455">
            <v>1315000000</v>
          </cell>
          <cell r="BN455">
            <v>3696362000</v>
          </cell>
          <cell r="BO455">
            <v>596675766000</v>
          </cell>
          <cell r="BP455">
            <v>1564244000</v>
          </cell>
          <cell r="BQ455">
            <v>892738000</v>
          </cell>
          <cell r="BR455">
            <v>1035740000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156390</v>
          </cell>
          <cell r="BY455">
            <v>383</v>
          </cell>
          <cell r="BZ455">
            <v>4720050</v>
          </cell>
          <cell r="CA455">
            <v>1034100</v>
          </cell>
          <cell r="CB455">
            <v>700000</v>
          </cell>
        </row>
        <row r="456">
          <cell r="A456" t="str">
            <v>2021_Q3_M7_W29_D3</v>
          </cell>
          <cell r="B456">
            <v>2021</v>
          </cell>
          <cell r="C456">
            <v>3</v>
          </cell>
          <cell r="D456">
            <v>7</v>
          </cell>
          <cell r="E456">
            <v>29</v>
          </cell>
          <cell r="F456">
            <v>29</v>
          </cell>
          <cell r="G456">
            <v>3</v>
          </cell>
          <cell r="H456">
            <v>44397</v>
          </cell>
          <cell r="I456">
            <v>20.082999999999998</v>
          </cell>
          <cell r="J456">
            <v>8.5980000000000008</v>
          </cell>
          <cell r="K456">
            <v>22.055</v>
          </cell>
          <cell r="L456">
            <v>7.0389999999999997</v>
          </cell>
          <cell r="M456">
            <v>2.536</v>
          </cell>
          <cell r="N456">
            <v>0</v>
          </cell>
          <cell r="O456">
            <v>0</v>
          </cell>
          <cell r="P456">
            <v>0</v>
          </cell>
          <cell r="Q456">
            <v>58</v>
          </cell>
          <cell r="R456">
            <v>71.8</v>
          </cell>
          <cell r="S456">
            <v>-2095</v>
          </cell>
          <cell r="T456">
            <v>414.2</v>
          </cell>
          <cell r="U456">
            <v>39006</v>
          </cell>
          <cell r="V456">
            <v>9.4171897633993237E-2</v>
          </cell>
          <cell r="W456">
            <v>6.3121242954975202E-3</v>
          </cell>
          <cell r="X456">
            <v>8.2932546682483183E-4</v>
          </cell>
          <cell r="Y456">
            <v>0.13138611155303059</v>
          </cell>
          <cell r="Z456">
            <v>1.8174271229599228E-3</v>
          </cell>
          <cell r="AA456">
            <v>42216110000</v>
          </cell>
          <cell r="AB456">
            <v>17102170000</v>
          </cell>
          <cell r="AC456">
            <v>25113940000</v>
          </cell>
          <cell r="AD456">
            <v>0</v>
          </cell>
          <cell r="AE456">
            <v>0</v>
          </cell>
          <cell r="AF456">
            <v>0</v>
          </cell>
          <cell r="AH456">
            <v>60.311</v>
          </cell>
          <cell r="AI456">
            <v>0</v>
          </cell>
          <cell r="AJ456">
            <v>0</v>
          </cell>
          <cell r="AK456">
            <v>0</v>
          </cell>
          <cell r="AL456">
            <v>42724460320334</v>
          </cell>
          <cell r="AM456">
            <v>269682104000</v>
          </cell>
          <cell r="AN456">
            <v>35432483000</v>
          </cell>
          <cell r="AO456">
            <v>77648593000</v>
          </cell>
          <cell r="AP456">
            <v>23210507000</v>
          </cell>
          <cell r="AQ456">
            <v>0.28682446651938143</v>
          </cell>
          <cell r="AR456">
            <v>0</v>
          </cell>
          <cell r="AS456">
            <v>0</v>
          </cell>
          <cell r="AT456">
            <v>1357235000</v>
          </cell>
          <cell r="AU456">
            <v>0.10435589270350297</v>
          </cell>
          <cell r="AV456">
            <v>9713246000</v>
          </cell>
          <cell r="AW456">
            <v>5.5969380562972362E-2</v>
          </cell>
          <cell r="AX456">
            <v>1091455000</v>
          </cell>
          <cell r="AY456">
            <v>0.95032259187991397</v>
          </cell>
          <cell r="AZ456">
            <v>60040000</v>
          </cell>
          <cell r="BA456">
            <v>0.34669130384570968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80922340000</v>
          </cell>
          <cell r="BM456">
            <v>518080000</v>
          </cell>
          <cell r="BN456">
            <v>13005830000</v>
          </cell>
          <cell r="BO456">
            <v>173545712000</v>
          </cell>
          <cell r="BP456">
            <v>1148510000</v>
          </cell>
          <cell r="BQ456">
            <v>173180000</v>
          </cell>
          <cell r="BR456">
            <v>368452000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244800</v>
          </cell>
          <cell r="BY456">
            <v>406</v>
          </cell>
          <cell r="BZ456">
            <v>5342250</v>
          </cell>
          <cell r="CA456">
            <v>1096200</v>
          </cell>
          <cell r="CB456">
            <v>700000</v>
          </cell>
        </row>
        <row r="457">
          <cell r="A457" t="str">
            <v>2021_Q3_M7_W29_D4</v>
          </cell>
          <cell r="B457">
            <v>2021</v>
          </cell>
          <cell r="C457">
            <v>3</v>
          </cell>
          <cell r="D457">
            <v>7</v>
          </cell>
          <cell r="E457">
            <v>29</v>
          </cell>
          <cell r="F457">
            <v>29</v>
          </cell>
          <cell r="G457">
            <v>4</v>
          </cell>
          <cell r="H457">
            <v>44398</v>
          </cell>
          <cell r="I457">
            <v>18.638999999999999</v>
          </cell>
          <cell r="J457">
            <v>8.3140000000000001</v>
          </cell>
          <cell r="K457">
            <v>19.696000000000002</v>
          </cell>
          <cell r="L457">
            <v>7.0229999999999997</v>
          </cell>
          <cell r="M457">
            <v>2.4620000000000002</v>
          </cell>
          <cell r="N457">
            <v>0</v>
          </cell>
          <cell r="O457">
            <v>0</v>
          </cell>
          <cell r="P457">
            <v>0</v>
          </cell>
          <cell r="Q457">
            <v>32</v>
          </cell>
          <cell r="R457">
            <v>71.5</v>
          </cell>
          <cell r="S457">
            <v>-1801</v>
          </cell>
          <cell r="T457">
            <v>309</v>
          </cell>
          <cell r="U457">
            <v>39500</v>
          </cell>
          <cell r="V457">
            <v>0.127831715210356</v>
          </cell>
          <cell r="W457">
            <v>4.5560953092011539E-3</v>
          </cell>
          <cell r="X457">
            <v>5.5449479185596035E-4</v>
          </cell>
          <cell r="Y457">
            <v>0.12170394915491421</v>
          </cell>
          <cell r="Z457">
            <v>1.9019349091596012E-3</v>
          </cell>
          <cell r="AA457">
            <v>49068760000</v>
          </cell>
          <cell r="AB457">
            <v>41480935000</v>
          </cell>
          <cell r="AC457">
            <v>7587825000</v>
          </cell>
          <cell r="AD457">
            <v>0</v>
          </cell>
          <cell r="AE457">
            <v>0</v>
          </cell>
          <cell r="AF457">
            <v>0</v>
          </cell>
          <cell r="AH457">
            <v>56.134</v>
          </cell>
          <cell r="AI457">
            <v>0</v>
          </cell>
          <cell r="AJ457">
            <v>0</v>
          </cell>
          <cell r="AK457">
            <v>0</v>
          </cell>
          <cell r="AL457">
            <v>36416282527042</v>
          </cell>
          <cell r="AM457">
            <v>165916054000</v>
          </cell>
          <cell r="AN457">
            <v>20192639000</v>
          </cell>
          <cell r="AO457">
            <v>69261399000</v>
          </cell>
          <cell r="AP457">
            <v>4632629000</v>
          </cell>
          <cell r="AQ457">
            <v>9.6650863864628386E-2</v>
          </cell>
          <cell r="AR457">
            <v>0</v>
          </cell>
          <cell r="AS457">
            <v>0</v>
          </cell>
          <cell r="AT457">
            <v>788626000</v>
          </cell>
          <cell r="AU457">
            <v>0.34456052723100611</v>
          </cell>
          <cell r="AV457">
            <v>12711645000</v>
          </cell>
          <cell r="AW457">
            <v>0.11378952546401767</v>
          </cell>
          <cell r="AX457">
            <v>1106184000</v>
          </cell>
          <cell r="AY457">
            <v>0.96012581979023093</v>
          </cell>
          <cell r="AZ457">
            <v>129930000</v>
          </cell>
          <cell r="BA457">
            <v>0.45025470423120906</v>
          </cell>
          <cell r="BB457">
            <v>823625000</v>
          </cell>
          <cell r="BC457">
            <v>0.42208607506713403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47931584000</v>
          </cell>
          <cell r="BM457">
            <v>591760000</v>
          </cell>
          <cell r="BN457">
            <v>2288788000</v>
          </cell>
          <cell r="BO457">
            <v>111711908000</v>
          </cell>
          <cell r="BP457">
            <v>1152124000</v>
          </cell>
          <cell r="BQ457">
            <v>288570000</v>
          </cell>
          <cell r="BR457">
            <v>1951320000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420690</v>
          </cell>
          <cell r="BY457">
            <v>448</v>
          </cell>
          <cell r="BZ457">
            <v>4592550</v>
          </cell>
          <cell r="CA457">
            <v>1209600</v>
          </cell>
          <cell r="CB457">
            <v>700000</v>
          </cell>
        </row>
        <row r="458">
          <cell r="A458" t="str">
            <v>2021_Q3_M7_W29_D5</v>
          </cell>
          <cell r="B458">
            <v>2021</v>
          </cell>
          <cell r="C458">
            <v>3</v>
          </cell>
          <cell r="D458">
            <v>7</v>
          </cell>
          <cell r="E458">
            <v>29</v>
          </cell>
          <cell r="F458">
            <v>29</v>
          </cell>
          <cell r="G458">
            <v>5</v>
          </cell>
          <cell r="H458">
            <v>44399</v>
          </cell>
          <cell r="I458">
            <v>24.5</v>
          </cell>
          <cell r="J458">
            <v>7.9669999999999996</v>
          </cell>
          <cell r="K458">
            <v>19.623000000000001</v>
          </cell>
          <cell r="L458">
            <v>7.15</v>
          </cell>
          <cell r="M458">
            <v>2.3010000000000002</v>
          </cell>
          <cell r="N458">
            <v>0</v>
          </cell>
          <cell r="O458">
            <v>0</v>
          </cell>
          <cell r="P458">
            <v>0</v>
          </cell>
          <cell r="Q458">
            <v>55</v>
          </cell>
          <cell r="R458">
            <v>73</v>
          </cell>
          <cell r="S458">
            <v>-2075</v>
          </cell>
          <cell r="T458">
            <v>357.9</v>
          </cell>
          <cell r="U458">
            <v>40349</v>
          </cell>
          <cell r="V458">
            <v>0.11273819502654372</v>
          </cell>
          <cell r="W458">
            <v>4.0166281698780469E-3</v>
          </cell>
          <cell r="X458">
            <v>7.3252101691239984E-4</v>
          </cell>
          <cell r="Y458">
            <v>0.18237212555690477</v>
          </cell>
          <cell r="Z458">
            <v>1.5911554289433992E-3</v>
          </cell>
          <cell r="AA458">
            <v>34623795000</v>
          </cell>
          <cell r="AB458">
            <v>34623795000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H458">
            <v>61.541000000000004</v>
          </cell>
          <cell r="AI458">
            <v>0</v>
          </cell>
          <cell r="AJ458">
            <v>0</v>
          </cell>
          <cell r="AK458">
            <v>0</v>
          </cell>
          <cell r="AL458">
            <v>40324257349646</v>
          </cell>
          <cell r="AM458">
            <v>161967548000</v>
          </cell>
          <cell r="AN458">
            <v>29538366000</v>
          </cell>
          <cell r="AO458">
            <v>64162161000</v>
          </cell>
          <cell r="AP458">
            <v>14028603000</v>
          </cell>
          <cell r="AQ458">
            <v>0.26141482849330461</v>
          </cell>
          <cell r="AR458">
            <v>0</v>
          </cell>
          <cell r="AS458">
            <v>0</v>
          </cell>
          <cell r="AT458">
            <v>722133000</v>
          </cell>
          <cell r="AU458">
            <v>7.3237630799412909E-2</v>
          </cell>
          <cell r="AV458">
            <v>13105074000</v>
          </cell>
          <cell r="AW458">
            <v>0.1379808473768194</v>
          </cell>
          <cell r="AX458">
            <v>1318346000</v>
          </cell>
          <cell r="AY458">
            <v>0.80444635909652285</v>
          </cell>
          <cell r="AZ458">
            <v>364210000</v>
          </cell>
          <cell r="BA458">
            <v>0.44559421942404676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53664144000</v>
          </cell>
          <cell r="BM458">
            <v>697080000</v>
          </cell>
          <cell r="BN458">
            <v>9860136000</v>
          </cell>
          <cell r="BO458">
            <v>94977486000</v>
          </cell>
          <cell r="BP458">
            <v>1638824000</v>
          </cell>
          <cell r="BQ458">
            <v>817358000</v>
          </cell>
          <cell r="BR458">
            <v>312520000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88830</v>
          </cell>
          <cell r="BY458">
            <v>440</v>
          </cell>
          <cell r="BZ458">
            <v>5291250</v>
          </cell>
          <cell r="CA458">
            <v>1188000</v>
          </cell>
        </row>
        <row r="459">
          <cell r="A459" t="str">
            <v>2021_Q3_M7_W29_D6</v>
          </cell>
          <cell r="B459">
            <v>2021</v>
          </cell>
          <cell r="C459">
            <v>3</v>
          </cell>
          <cell r="D459">
            <v>7</v>
          </cell>
          <cell r="E459">
            <v>29</v>
          </cell>
          <cell r="F459">
            <v>30</v>
          </cell>
          <cell r="G459">
            <v>6</v>
          </cell>
          <cell r="H459">
            <v>44400</v>
          </cell>
          <cell r="I459">
            <v>25.47</v>
          </cell>
          <cell r="J459">
            <v>7.31</v>
          </cell>
          <cell r="K459">
            <v>20.321999999999999</v>
          </cell>
          <cell r="L459">
            <v>7.1970000000000001</v>
          </cell>
          <cell r="M459">
            <v>2.2429999999999999</v>
          </cell>
          <cell r="N459">
            <v>0</v>
          </cell>
          <cell r="O459">
            <v>0</v>
          </cell>
          <cell r="P459">
            <v>0</v>
          </cell>
          <cell r="Q459">
            <v>50</v>
          </cell>
          <cell r="R459">
            <v>72</v>
          </cell>
          <cell r="S459">
            <v>-2035</v>
          </cell>
          <cell r="T459">
            <v>344.9</v>
          </cell>
          <cell r="U459">
            <v>40950</v>
          </cell>
          <cell r="V459">
            <v>0.11873006668599594</v>
          </cell>
          <cell r="W459">
            <v>2.1293618889452392E-3</v>
          </cell>
          <cell r="X459">
            <v>4.1354481452569251E-4</v>
          </cell>
          <cell r="Y459">
            <v>0.194210677232764</v>
          </cell>
          <cell r="Z459">
            <v>1.2209216337110155E-3</v>
          </cell>
          <cell r="AA459">
            <v>36850290000</v>
          </cell>
          <cell r="AB459">
            <v>36850290000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H459">
            <v>62.542000000000009</v>
          </cell>
          <cell r="AI459">
            <v>0</v>
          </cell>
          <cell r="AJ459">
            <v>0</v>
          </cell>
          <cell r="AK459">
            <v>0</v>
          </cell>
          <cell r="AL459">
            <v>45641996555194</v>
          </cell>
          <cell r="AM459">
            <v>97188328000</v>
          </cell>
          <cell r="AN459">
            <v>18875011000</v>
          </cell>
          <cell r="AO459">
            <v>55725301000</v>
          </cell>
          <cell r="AP459">
            <v>2586764000</v>
          </cell>
          <cell r="AQ459">
            <v>0.13131626949389433</v>
          </cell>
          <cell r="AR459">
            <v>0</v>
          </cell>
          <cell r="AS459">
            <v>0</v>
          </cell>
          <cell r="AT459">
            <v>1433146000</v>
          </cell>
          <cell r="AU459">
            <v>0.43402388493269833</v>
          </cell>
          <cell r="AV459">
            <v>13492990000</v>
          </cell>
          <cell r="AW459">
            <v>0.18956506551386446</v>
          </cell>
          <cell r="AX459">
            <v>1227523000</v>
          </cell>
          <cell r="AY459">
            <v>0.793889461613981</v>
          </cell>
          <cell r="AZ459">
            <v>134588000</v>
          </cell>
          <cell r="BA459">
            <v>0.42754580802561692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19698732000</v>
          </cell>
          <cell r="BM459">
            <v>831460000</v>
          </cell>
          <cell r="BN459">
            <v>3301998000</v>
          </cell>
          <cell r="BO459">
            <v>71178674000</v>
          </cell>
          <cell r="BP459">
            <v>1546214000</v>
          </cell>
          <cell r="BQ459">
            <v>314792000</v>
          </cell>
          <cell r="BR459">
            <v>316458000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227910</v>
          </cell>
          <cell r="BY459">
            <v>360</v>
          </cell>
          <cell r="BZ459">
            <v>15567750</v>
          </cell>
          <cell r="CA459">
            <v>972000</v>
          </cell>
          <cell r="CB459">
            <v>28570055</v>
          </cell>
        </row>
        <row r="460">
          <cell r="A460" t="str">
            <v>2021_Q3_M7_W30_D2</v>
          </cell>
          <cell r="B460">
            <v>2021</v>
          </cell>
          <cell r="C460">
            <v>3</v>
          </cell>
          <cell r="D460">
            <v>7</v>
          </cell>
          <cell r="E460">
            <v>30</v>
          </cell>
          <cell r="F460">
            <v>30</v>
          </cell>
          <cell r="G460">
            <v>2</v>
          </cell>
          <cell r="H460">
            <v>44403</v>
          </cell>
          <cell r="I460">
            <v>26.859000000000002</v>
          </cell>
          <cell r="J460">
            <v>5.8360000000000003</v>
          </cell>
          <cell r="K460">
            <v>19.28</v>
          </cell>
          <cell r="L460">
            <v>6.774</v>
          </cell>
          <cell r="M460">
            <v>2.226</v>
          </cell>
          <cell r="N460">
            <v>0</v>
          </cell>
          <cell r="O460">
            <v>0</v>
          </cell>
          <cell r="P460">
            <v>0</v>
          </cell>
          <cell r="Q460">
            <v>49</v>
          </cell>
          <cell r="R460">
            <v>75.2</v>
          </cell>
          <cell r="S460">
            <v>-2024</v>
          </cell>
          <cell r="T460">
            <v>336.4</v>
          </cell>
          <cell r="U460">
            <v>40466</v>
          </cell>
          <cell r="V460">
            <v>0.12029131985731273</v>
          </cell>
          <cell r="W460">
            <v>3.0758312188261696E-3</v>
          </cell>
          <cell r="X460">
            <v>9.1775030194903625E-4</v>
          </cell>
          <cell r="Y460">
            <v>0.29837472756365274</v>
          </cell>
          <cell r="Z460">
            <v>2.2517692635671254E-3</v>
          </cell>
          <cell r="AA460">
            <v>50338440000</v>
          </cell>
          <cell r="AB460">
            <v>45841200000</v>
          </cell>
          <cell r="AC460">
            <v>4497240000</v>
          </cell>
          <cell r="AD460">
            <v>0</v>
          </cell>
          <cell r="AE460">
            <v>0</v>
          </cell>
          <cell r="AF460">
            <v>0</v>
          </cell>
          <cell r="AH460">
            <v>60.975000000000001</v>
          </cell>
          <cell r="AI460">
            <v>0</v>
          </cell>
          <cell r="AJ460">
            <v>0</v>
          </cell>
          <cell r="AK460">
            <v>0</v>
          </cell>
          <cell r="AL460">
            <v>37734426157588</v>
          </cell>
          <cell r="AM460">
            <v>116064726000</v>
          </cell>
          <cell r="AN460">
            <v>34630781000</v>
          </cell>
          <cell r="AO460">
            <v>84969221000</v>
          </cell>
          <cell r="AP460">
            <v>11034818000</v>
          </cell>
          <cell r="AQ460">
            <v>0.26278446679330697</v>
          </cell>
          <cell r="AR460">
            <v>0</v>
          </cell>
          <cell r="AS460">
            <v>0</v>
          </cell>
          <cell r="AT460">
            <v>2955338000</v>
          </cell>
          <cell r="AU460">
            <v>0.44746756269053051</v>
          </cell>
          <cell r="AV460">
            <v>18771352000</v>
          </cell>
          <cell r="AW460">
            <v>0.29784442806691341</v>
          </cell>
          <cell r="AX460">
            <v>1724269000</v>
          </cell>
          <cell r="AY460">
            <v>0.69662705723409479</v>
          </cell>
          <cell r="AZ460">
            <v>145004000</v>
          </cell>
          <cell r="BA460">
            <v>0.46986163766566214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41991896000</v>
          </cell>
          <cell r="BM460">
            <v>1224920000</v>
          </cell>
          <cell r="BN460">
            <v>6604586000</v>
          </cell>
          <cell r="BO460">
            <v>63024016000</v>
          </cell>
          <cell r="BP460">
            <v>2475168000</v>
          </cell>
          <cell r="BQ460">
            <v>308610000</v>
          </cell>
          <cell r="BR460">
            <v>435530000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384090</v>
          </cell>
          <cell r="BY460">
            <v>583</v>
          </cell>
          <cell r="BZ460">
            <v>5161200</v>
          </cell>
          <cell r="CA460">
            <v>1574100</v>
          </cell>
          <cell r="CB460">
            <v>600000</v>
          </cell>
        </row>
        <row r="461">
          <cell r="A461" t="str">
            <v>2021_Q3_M7_W30_D3</v>
          </cell>
          <cell r="B461">
            <v>2021</v>
          </cell>
          <cell r="C461">
            <v>3</v>
          </cell>
          <cell r="D461">
            <v>7</v>
          </cell>
          <cell r="E461">
            <v>30</v>
          </cell>
          <cell r="F461">
            <v>30</v>
          </cell>
          <cell r="G461">
            <v>3</v>
          </cell>
          <cell r="H461">
            <v>44404</v>
          </cell>
          <cell r="I461">
            <v>52.719000000000001</v>
          </cell>
          <cell r="J461">
            <v>5.0350000000000001</v>
          </cell>
          <cell r="K461">
            <v>19.173999999999999</v>
          </cell>
          <cell r="L461">
            <v>6.7720000000000002</v>
          </cell>
          <cell r="M461">
            <v>1.58</v>
          </cell>
          <cell r="N461">
            <v>0</v>
          </cell>
          <cell r="O461">
            <v>0</v>
          </cell>
          <cell r="P461">
            <v>0</v>
          </cell>
          <cell r="Q461">
            <v>14</v>
          </cell>
          <cell r="R461">
            <v>75.2</v>
          </cell>
          <cell r="S461">
            <v>-1872</v>
          </cell>
          <cell r="T461">
            <v>311.39999999999998</v>
          </cell>
          <cell r="U461">
            <v>40945</v>
          </cell>
          <cell r="V461">
            <v>0.1314868336544637</v>
          </cell>
          <cell r="W461">
            <v>2.7357929806703192E-3</v>
          </cell>
          <cell r="X461">
            <v>8.4638673075558915E-4</v>
          </cell>
          <cell r="Y461">
            <v>0.309375284144566</v>
          </cell>
          <cell r="Z461">
            <v>1.4647717692997742E-3</v>
          </cell>
          <cell r="AA461">
            <v>27240665000</v>
          </cell>
          <cell r="AB461">
            <v>27240665000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H461">
            <v>85.28</v>
          </cell>
          <cell r="AI461">
            <v>0</v>
          </cell>
          <cell r="AJ461">
            <v>0</v>
          </cell>
          <cell r="AK461">
            <v>0</v>
          </cell>
          <cell r="AL461">
            <v>44051300245120</v>
          </cell>
          <cell r="AM461">
            <v>120515238000</v>
          </cell>
          <cell r="AN461">
            <v>37284436000</v>
          </cell>
          <cell r="AO461">
            <v>64525101000</v>
          </cell>
          <cell r="AP461">
            <v>28249162000</v>
          </cell>
          <cell r="AQ461">
            <v>0.48633226351981823</v>
          </cell>
          <cell r="AR461">
            <v>0</v>
          </cell>
          <cell r="AS461">
            <v>0</v>
          </cell>
          <cell r="AT461">
            <v>1620501000</v>
          </cell>
          <cell r="AU461">
            <v>0.47507395083625276</v>
          </cell>
          <cell r="AV461">
            <v>5135677000</v>
          </cell>
          <cell r="AW461">
            <v>9.4943209260857975E-2</v>
          </cell>
          <cell r="AX461">
            <v>1134169000</v>
          </cell>
          <cell r="AY461">
            <v>0.92477723854066785</v>
          </cell>
          <cell r="AZ461">
            <v>1144927000</v>
          </cell>
          <cell r="BA461">
            <v>0.49539019765814774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58086136000</v>
          </cell>
          <cell r="BM461">
            <v>204470000</v>
          </cell>
          <cell r="BN461">
            <v>3411050000</v>
          </cell>
          <cell r="BO461">
            <v>54092094000</v>
          </cell>
          <cell r="BP461">
            <v>1226424000</v>
          </cell>
          <cell r="BQ461">
            <v>2311162000</v>
          </cell>
          <cell r="BR461">
            <v>1183902000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389070</v>
          </cell>
          <cell r="BY461">
            <v>418</v>
          </cell>
          <cell r="BZ461">
            <v>4773600</v>
          </cell>
          <cell r="CA461">
            <v>1128600</v>
          </cell>
          <cell r="CB461">
            <v>1600000</v>
          </cell>
        </row>
        <row r="462">
          <cell r="A462" t="str">
            <v>2021_Q3_M7_W30_D4</v>
          </cell>
          <cell r="B462">
            <v>2021</v>
          </cell>
          <cell r="C462">
            <v>3</v>
          </cell>
          <cell r="D462">
            <v>7</v>
          </cell>
          <cell r="E462">
            <v>30</v>
          </cell>
          <cell r="F462">
            <v>30</v>
          </cell>
          <cell r="G462">
            <v>4</v>
          </cell>
          <cell r="H462">
            <v>44405</v>
          </cell>
          <cell r="I462">
            <v>54.911999999999999</v>
          </cell>
          <cell r="J462">
            <v>7.1150000000000002</v>
          </cell>
          <cell r="K462">
            <v>21.189</v>
          </cell>
          <cell r="L462">
            <v>6.7640000000000002</v>
          </cell>
          <cell r="M462">
            <v>1.5389999999999999</v>
          </cell>
          <cell r="N462">
            <v>0</v>
          </cell>
          <cell r="O462">
            <v>0</v>
          </cell>
          <cell r="P462">
            <v>0</v>
          </cell>
          <cell r="Q462">
            <v>8</v>
          </cell>
          <cell r="R462">
            <v>74.900000000000006</v>
          </cell>
          <cell r="S462">
            <v>-1914</v>
          </cell>
          <cell r="T462">
            <v>342.6</v>
          </cell>
          <cell r="U462">
            <v>39966</v>
          </cell>
          <cell r="V462">
            <v>0.11665499124343258</v>
          </cell>
          <cell r="W462">
            <v>6.8497270185803498E-3</v>
          </cell>
          <cell r="X462">
            <v>8.2975894417313518E-4</v>
          </cell>
          <cell r="Y462">
            <v>0.1211375200679323</v>
          </cell>
          <cell r="Z462">
            <v>1.3214030252132203E-3</v>
          </cell>
          <cell r="AA462">
            <v>15801495000</v>
          </cell>
          <cell r="AB462">
            <v>15801495000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H462">
            <v>91.519000000000005</v>
          </cell>
          <cell r="AI462">
            <v>0</v>
          </cell>
          <cell r="AJ462">
            <v>0</v>
          </cell>
          <cell r="AK462">
            <v>0</v>
          </cell>
          <cell r="AL462">
            <v>32140110314298</v>
          </cell>
          <cell r="AM462">
            <v>220150982000</v>
          </cell>
          <cell r="AN462">
            <v>26668544000</v>
          </cell>
          <cell r="AO462">
            <v>42470039000</v>
          </cell>
          <cell r="AP462">
            <v>7934102000</v>
          </cell>
          <cell r="AQ462">
            <v>0.34473505014453137</v>
          </cell>
          <cell r="AR462">
            <v>0</v>
          </cell>
          <cell r="AS462">
            <v>0</v>
          </cell>
          <cell r="AT462">
            <v>4342950000</v>
          </cell>
          <cell r="AU462">
            <v>0.14706214999956657</v>
          </cell>
          <cell r="AV462">
            <v>13254755000</v>
          </cell>
          <cell r="AW462">
            <v>8.0614988845854108E-2</v>
          </cell>
          <cell r="AX462">
            <v>1064635000</v>
          </cell>
          <cell r="AY462">
            <v>0.98050565388533084</v>
          </cell>
          <cell r="AZ462">
            <v>72102000</v>
          </cell>
          <cell r="BA462">
            <v>0.39382783482630546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23015072000</v>
          </cell>
          <cell r="BM462">
            <v>69530000</v>
          </cell>
          <cell r="BN462">
            <v>29531392000</v>
          </cell>
          <cell r="BO462">
            <v>164420478000</v>
          </cell>
          <cell r="BP462">
            <v>1085802000</v>
          </cell>
          <cell r="BQ462">
            <v>183080000</v>
          </cell>
          <cell r="BR462">
            <v>1845628000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149490</v>
          </cell>
          <cell r="BY462">
            <v>348</v>
          </cell>
          <cell r="BZ462">
            <v>4880700</v>
          </cell>
          <cell r="CA462">
            <v>939600</v>
          </cell>
        </row>
        <row r="463">
          <cell r="A463" t="str">
            <v>2021_Q3_M7_W30_D5</v>
          </cell>
          <cell r="B463">
            <v>2021</v>
          </cell>
          <cell r="C463">
            <v>3</v>
          </cell>
          <cell r="D463">
            <v>7</v>
          </cell>
          <cell r="E463">
            <v>30</v>
          </cell>
          <cell r="F463">
            <v>30</v>
          </cell>
          <cell r="G463">
            <v>5</v>
          </cell>
          <cell r="H463">
            <v>44406</v>
          </cell>
          <cell r="I463">
            <v>86.352000000000004</v>
          </cell>
          <cell r="J463">
            <v>6.8940000000000001</v>
          </cell>
          <cell r="K463">
            <v>22.507000000000001</v>
          </cell>
          <cell r="L463">
            <v>6.7670000000000003</v>
          </cell>
          <cell r="M463">
            <v>1.411</v>
          </cell>
          <cell r="N463">
            <v>0</v>
          </cell>
          <cell r="O463">
            <v>0</v>
          </cell>
          <cell r="P463">
            <v>0</v>
          </cell>
          <cell r="Q463">
            <v>7</v>
          </cell>
          <cell r="R463">
            <v>76.5</v>
          </cell>
          <cell r="S463">
            <v>-2620</v>
          </cell>
          <cell r="T463">
            <v>442.6</v>
          </cell>
          <cell r="U463">
            <v>40324</v>
          </cell>
          <cell r="V463">
            <v>9.1107094441934031E-2</v>
          </cell>
          <cell r="W463">
            <v>3.9911355496482524E-2</v>
          </cell>
          <cell r="X463">
            <v>1.5138340311733634E-2</v>
          </cell>
          <cell r="Y463">
            <v>0.37929907725303413</v>
          </cell>
          <cell r="Z463">
            <v>1.575696892797613E-2</v>
          </cell>
          <cell r="AA463">
            <v>24333790000</v>
          </cell>
          <cell r="AB463">
            <v>1592455000</v>
          </cell>
          <cell r="AC463">
            <v>22741335000</v>
          </cell>
          <cell r="AD463">
            <v>0</v>
          </cell>
          <cell r="AE463">
            <v>0</v>
          </cell>
          <cell r="AF463">
            <v>0</v>
          </cell>
          <cell r="AH463">
            <v>123.93100000000001</v>
          </cell>
          <cell r="AI463">
            <v>0</v>
          </cell>
          <cell r="AJ463">
            <v>0</v>
          </cell>
          <cell r="AK463">
            <v>0</v>
          </cell>
          <cell r="AL463">
            <v>39335053958224</v>
          </cell>
          <cell r="AM463">
            <v>1569915322000</v>
          </cell>
          <cell r="AN463">
            <v>595467433000</v>
          </cell>
          <cell r="AO463">
            <v>619801223000</v>
          </cell>
          <cell r="AP463">
            <v>563730821000</v>
          </cell>
          <cell r="AQ463">
            <v>0.48374676646654075</v>
          </cell>
          <cell r="AR463">
            <v>0</v>
          </cell>
          <cell r="AS463">
            <v>0</v>
          </cell>
          <cell r="AT463">
            <v>464694000</v>
          </cell>
          <cell r="AU463">
            <v>2.1511615311246124E-2</v>
          </cell>
          <cell r="AV463">
            <v>29961500000</v>
          </cell>
          <cell r="AW463">
            <v>7.8978545376596501E-2</v>
          </cell>
          <cell r="AX463">
            <v>1079969000</v>
          </cell>
          <cell r="AY463">
            <v>0.94265277086770183</v>
          </cell>
          <cell r="AZ463">
            <v>230449000</v>
          </cell>
          <cell r="BA463">
            <v>0.44789994363569219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1165342820000</v>
          </cell>
          <cell r="BM463">
            <v>792500000</v>
          </cell>
          <cell r="BN463">
            <v>21602004000</v>
          </cell>
          <cell r="BO463">
            <v>379362520000</v>
          </cell>
          <cell r="BP463">
            <v>1145670000</v>
          </cell>
          <cell r="BQ463">
            <v>514510000</v>
          </cell>
          <cell r="BR463">
            <v>1155298000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287490</v>
          </cell>
          <cell r="BY463">
            <v>1008</v>
          </cell>
          <cell r="BZ463">
            <v>6681000</v>
          </cell>
          <cell r="CA463">
            <v>2721600</v>
          </cell>
          <cell r="CB463">
            <v>700000</v>
          </cell>
        </row>
        <row r="464">
          <cell r="A464" t="str">
            <v>2021_Q3_M7_W30_D6</v>
          </cell>
          <cell r="B464">
            <v>2021</v>
          </cell>
          <cell r="C464">
            <v>3</v>
          </cell>
          <cell r="D464">
            <v>7</v>
          </cell>
          <cell r="E464">
            <v>30</v>
          </cell>
          <cell r="F464">
            <v>31</v>
          </cell>
          <cell r="G464">
            <v>6</v>
          </cell>
          <cell r="H464">
            <v>44407</v>
          </cell>
          <cell r="I464">
            <v>70.39</v>
          </cell>
          <cell r="J464">
            <v>6.407</v>
          </cell>
          <cell r="K464">
            <v>17.007000000000001</v>
          </cell>
          <cell r="L464">
            <v>6.5940000000000003</v>
          </cell>
          <cell r="M464">
            <v>1.56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78.5</v>
          </cell>
          <cell r="S464">
            <v>-2096</v>
          </cell>
          <cell r="T464">
            <v>354.5</v>
          </cell>
          <cell r="U464">
            <v>46173</v>
          </cell>
          <cell r="V464">
            <v>0.13024823695345558</v>
          </cell>
          <cell r="W464">
            <v>5.2747410647180889E-3</v>
          </cell>
          <cell r="X464">
            <v>1.1468948514379205E-3</v>
          </cell>
          <cell r="Y464">
            <v>0.21743149803301612</v>
          </cell>
          <cell r="Z464">
            <v>1.1468948514379205E-3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H464">
            <v>101.958</v>
          </cell>
          <cell r="AI464">
            <v>0</v>
          </cell>
          <cell r="AJ464">
            <v>0</v>
          </cell>
          <cell r="AK464">
            <v>0</v>
          </cell>
          <cell r="AL464">
            <v>52224456256740</v>
          </cell>
          <cell r="AM464">
            <v>275470484000</v>
          </cell>
          <cell r="AN464">
            <v>59895960000</v>
          </cell>
          <cell r="AO464">
            <v>59895960000</v>
          </cell>
          <cell r="AP464">
            <v>40100940000</v>
          </cell>
          <cell r="AQ464">
            <v>0.35698344557899808</v>
          </cell>
          <cell r="AR464">
            <v>0</v>
          </cell>
          <cell r="AS464">
            <v>0</v>
          </cell>
          <cell r="AT464">
            <v>1315587000</v>
          </cell>
          <cell r="AU464">
            <v>0.44568159536345631</v>
          </cell>
          <cell r="AV464">
            <v>16161315000</v>
          </cell>
          <cell r="AW464">
            <v>0.10555092886207214</v>
          </cell>
          <cell r="AX464">
            <v>1405849000</v>
          </cell>
          <cell r="AY464">
            <v>0.79606669105331052</v>
          </cell>
          <cell r="AZ464">
            <v>912269000</v>
          </cell>
          <cell r="BA464">
            <v>0.46584456409397479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112332772000</v>
          </cell>
          <cell r="BM464">
            <v>2316200000</v>
          </cell>
          <cell r="BN464">
            <v>2951854000</v>
          </cell>
          <cell r="BO464">
            <v>153113906000</v>
          </cell>
          <cell r="BP464">
            <v>1765994000</v>
          </cell>
          <cell r="BQ464">
            <v>1958312000</v>
          </cell>
          <cell r="BR464">
            <v>1031446000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655230</v>
          </cell>
          <cell r="BY464">
            <v>558</v>
          </cell>
          <cell r="BZ464">
            <v>10689600</v>
          </cell>
          <cell r="CA464">
            <v>1506600</v>
          </cell>
          <cell r="CB464">
            <v>0</v>
          </cell>
        </row>
        <row r="465">
          <cell r="A465" t="str">
            <v>2021_Q3_M8_W31_D2</v>
          </cell>
          <cell r="B465">
            <v>2021</v>
          </cell>
          <cell r="C465">
            <v>3</v>
          </cell>
          <cell r="D465">
            <v>8</v>
          </cell>
          <cell r="E465">
            <v>31</v>
          </cell>
          <cell r="F465">
            <v>31</v>
          </cell>
          <cell r="G465">
            <v>2</v>
          </cell>
          <cell r="H465">
            <v>44410</v>
          </cell>
          <cell r="I465">
            <v>58.804000000000002</v>
          </cell>
          <cell r="J465">
            <v>5.4269999999999996</v>
          </cell>
          <cell r="K465">
            <v>16.006</v>
          </cell>
          <cell r="L465">
            <v>5.0220000000000002</v>
          </cell>
          <cell r="M465">
            <v>1.49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78.599999999999994</v>
          </cell>
          <cell r="S465">
            <v>-1886</v>
          </cell>
          <cell r="T465">
            <v>316.39999999999998</v>
          </cell>
          <cell r="U465">
            <v>46593</v>
          </cell>
          <cell r="V465">
            <v>0.14725979772439948</v>
          </cell>
          <cell r="W465">
            <v>5.1594654548098376E-3</v>
          </cell>
          <cell r="X465">
            <v>1.0048682235099771E-3</v>
          </cell>
          <cell r="Y465">
            <v>0.1947620799695835</v>
          </cell>
          <cell r="Z465">
            <v>1.071334871532886E-3</v>
          </cell>
          <cell r="AA465">
            <v>3149750000</v>
          </cell>
          <cell r="AB465">
            <v>3149750000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H465">
            <v>86.748999999999995</v>
          </cell>
          <cell r="AI465">
            <v>0</v>
          </cell>
          <cell r="AJ465">
            <v>0</v>
          </cell>
          <cell r="AK465">
            <v>0</v>
          </cell>
          <cell r="AL465">
            <v>47388428538090</v>
          </cell>
          <cell r="AM465">
            <v>244498960000</v>
          </cell>
          <cell r="AN465">
            <v>47619126000</v>
          </cell>
          <cell r="AO465">
            <v>50768876000</v>
          </cell>
          <cell r="AP465">
            <v>38257180000</v>
          </cell>
          <cell r="AQ465">
            <v>0.40315358046368904</v>
          </cell>
          <cell r="AR465">
            <v>0</v>
          </cell>
          <cell r="AS465">
            <v>0</v>
          </cell>
          <cell r="AT465">
            <v>2276635000</v>
          </cell>
          <cell r="AU465">
            <v>8.7985839313104192E-2</v>
          </cell>
          <cell r="AV465">
            <v>3188478000</v>
          </cell>
          <cell r="AW465">
            <v>2.8964769204564811E-2</v>
          </cell>
          <cell r="AX465">
            <v>3769139000</v>
          </cell>
          <cell r="AY465">
            <v>0.53415443735729007</v>
          </cell>
          <cell r="AZ465">
            <v>127694000</v>
          </cell>
          <cell r="BA465">
            <v>0.14694834816311689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94894804000</v>
          </cell>
          <cell r="BM465">
            <v>2369300000</v>
          </cell>
          <cell r="BN465">
            <v>25875016000</v>
          </cell>
          <cell r="BO465">
            <v>110081250000</v>
          </cell>
          <cell r="BP465">
            <v>7056272000</v>
          </cell>
          <cell r="BQ465">
            <v>868972000</v>
          </cell>
          <cell r="BR465">
            <v>3353346000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415350</v>
          </cell>
          <cell r="BY465">
            <v>282</v>
          </cell>
          <cell r="BZ465">
            <v>10154100</v>
          </cell>
          <cell r="CA465">
            <v>761400</v>
          </cell>
        </row>
        <row r="466">
          <cell r="A466" t="str">
            <v>2021_Q3_M8_W31_D3</v>
          </cell>
          <cell r="B466">
            <v>2021</v>
          </cell>
          <cell r="C466">
            <v>3</v>
          </cell>
          <cell r="D466">
            <v>8</v>
          </cell>
          <cell r="E466">
            <v>31</v>
          </cell>
          <cell r="F466">
            <v>31</v>
          </cell>
          <cell r="G466">
            <v>3</v>
          </cell>
          <cell r="H466">
            <v>44411</v>
          </cell>
          <cell r="I466">
            <v>59.548999999999999</v>
          </cell>
          <cell r="J466">
            <v>5.5529999999999999</v>
          </cell>
          <cell r="K466">
            <v>16.826000000000001</v>
          </cell>
          <cell r="L466">
            <v>5.0449999999999999</v>
          </cell>
          <cell r="M466">
            <v>1.004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79</v>
          </cell>
          <cell r="S466">
            <v>-1870</v>
          </cell>
          <cell r="T466">
            <v>326.7</v>
          </cell>
          <cell r="U466">
            <v>43105</v>
          </cell>
          <cell r="V466">
            <v>0.13194061830425466</v>
          </cell>
          <cell r="W466">
            <v>3.6794738334028402E-3</v>
          </cell>
          <cell r="X466">
            <v>7.5054314772528936E-4</v>
          </cell>
          <cell r="Y466">
            <v>0.20398110754634019</v>
          </cell>
          <cell r="Z466">
            <v>7.5054314772528936E-4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H466">
            <v>87.977000000000004</v>
          </cell>
          <cell r="AI466">
            <v>0</v>
          </cell>
          <cell r="AJ466">
            <v>0</v>
          </cell>
          <cell r="AK466">
            <v>0</v>
          </cell>
          <cell r="AL466">
            <v>51991670456610</v>
          </cell>
          <cell r="AM466">
            <v>191301991000</v>
          </cell>
          <cell r="AN466">
            <v>39021992000</v>
          </cell>
          <cell r="AO466">
            <v>39021992000</v>
          </cell>
          <cell r="AP466">
            <v>28487721000</v>
          </cell>
          <cell r="AQ466">
            <v>0.35419570354712915</v>
          </cell>
          <cell r="AR466">
            <v>0</v>
          </cell>
          <cell r="AS466">
            <v>0</v>
          </cell>
          <cell r="AT466">
            <v>2081361000</v>
          </cell>
          <cell r="AU466">
            <v>8.6046607674811648E-2</v>
          </cell>
          <cell r="AV466">
            <v>5574949000</v>
          </cell>
          <cell r="AW466">
            <v>7.5501709726464347E-2</v>
          </cell>
          <cell r="AX466">
            <v>1986724000</v>
          </cell>
          <cell r="AY466">
            <v>0.62772761367808483</v>
          </cell>
          <cell r="AZ466">
            <v>891237000</v>
          </cell>
          <cell r="BA466">
            <v>0.38383985859843972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80429324000</v>
          </cell>
          <cell r="BM466">
            <v>2069260000</v>
          </cell>
          <cell r="BN466">
            <v>24188763000</v>
          </cell>
          <cell r="BO466">
            <v>73838712000</v>
          </cell>
          <cell r="BP466">
            <v>3164946000</v>
          </cell>
          <cell r="BQ466">
            <v>2321898000</v>
          </cell>
          <cell r="BR466">
            <v>5289088000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221250</v>
          </cell>
          <cell r="BY466">
            <v>266</v>
          </cell>
          <cell r="BZ466">
            <v>4768500</v>
          </cell>
          <cell r="CA466">
            <v>718200</v>
          </cell>
        </row>
        <row r="467">
          <cell r="A467" t="str">
            <v>2021_Q3_M8_W31_D4</v>
          </cell>
          <cell r="B467">
            <v>2021</v>
          </cell>
          <cell r="C467">
            <v>3</v>
          </cell>
          <cell r="D467">
            <v>8</v>
          </cell>
          <cell r="E467">
            <v>31</v>
          </cell>
          <cell r="F467">
            <v>31</v>
          </cell>
          <cell r="G467">
            <v>4</v>
          </cell>
          <cell r="H467">
            <v>44412</v>
          </cell>
          <cell r="I467">
            <v>56.37</v>
          </cell>
          <cell r="J467">
            <v>5.0490000000000004</v>
          </cell>
          <cell r="K467">
            <v>24.815999999999999</v>
          </cell>
          <cell r="L467">
            <v>4.7560000000000002</v>
          </cell>
          <cell r="M467">
            <v>0.79100000000000004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79</v>
          </cell>
          <cell r="S467">
            <v>-1936</v>
          </cell>
          <cell r="T467">
            <v>335.1</v>
          </cell>
          <cell r="U467">
            <v>42921</v>
          </cell>
          <cell r="V467">
            <v>0.1280841539838854</v>
          </cell>
          <cell r="W467">
            <v>4.3542984172086864E-3</v>
          </cell>
          <cell r="X467">
            <v>1.2704280153985241E-3</v>
          </cell>
          <cell r="Y467">
            <v>0.2917641129918076</v>
          </cell>
          <cell r="Z467">
            <v>1.3970055793985192E-3</v>
          </cell>
          <cell r="AA467">
            <v>6417770000</v>
          </cell>
          <cell r="AB467">
            <v>6417770000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H467">
            <v>91.781999999999996</v>
          </cell>
          <cell r="AI467">
            <v>0</v>
          </cell>
          <cell r="AJ467">
            <v>0</v>
          </cell>
          <cell r="AK467">
            <v>0</v>
          </cell>
          <cell r="AL467">
            <v>50702271375678</v>
          </cell>
          <cell r="AM467">
            <v>220772820000</v>
          </cell>
          <cell r="AN467">
            <v>64413586000</v>
          </cell>
          <cell r="AO467">
            <v>70831356000</v>
          </cell>
          <cell r="AP467">
            <v>36059134000</v>
          </cell>
          <cell r="AQ467">
            <v>0.35433087331136798</v>
          </cell>
          <cell r="AR467">
            <v>0</v>
          </cell>
          <cell r="AS467">
            <v>0</v>
          </cell>
          <cell r="AT467">
            <v>1939064000</v>
          </cell>
          <cell r="AU467">
            <v>0.43815546028982832</v>
          </cell>
          <cell r="AV467">
            <v>20571720000</v>
          </cell>
          <cell r="AW467">
            <v>0.21438320813476755</v>
          </cell>
          <cell r="AX467">
            <v>2000172000</v>
          </cell>
          <cell r="AY467">
            <v>0.64138172527108872</v>
          </cell>
          <cell r="AZ467">
            <v>394006000</v>
          </cell>
          <cell r="BA467">
            <v>0.40960030272535991</v>
          </cell>
          <cell r="BB467">
            <v>3449490000</v>
          </cell>
          <cell r="BC467">
            <v>0.28608201765909508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101766842000</v>
          </cell>
          <cell r="BM467">
            <v>2484600000</v>
          </cell>
          <cell r="BN467">
            <v>4425516000</v>
          </cell>
          <cell r="BO467">
            <v>95957702000</v>
          </cell>
          <cell r="BP467">
            <v>3118536000</v>
          </cell>
          <cell r="BQ467">
            <v>961928000</v>
          </cell>
          <cell r="BR467">
            <v>12057696000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327000</v>
          </cell>
          <cell r="BY467">
            <v>452</v>
          </cell>
          <cell r="BZ467">
            <v>4936800</v>
          </cell>
          <cell r="CA467">
            <v>1220400</v>
          </cell>
        </row>
        <row r="468">
          <cell r="A468" t="str">
            <v>2021_Q3_M8_W31_D5</v>
          </cell>
          <cell r="B468">
            <v>2021</v>
          </cell>
          <cell r="C468">
            <v>3</v>
          </cell>
          <cell r="D468">
            <v>8</v>
          </cell>
          <cell r="E468">
            <v>31</v>
          </cell>
          <cell r="F468">
            <v>31</v>
          </cell>
          <cell r="G468">
            <v>5</v>
          </cell>
          <cell r="H468">
            <v>44413</v>
          </cell>
          <cell r="I468">
            <v>48.069000000000003</v>
          </cell>
          <cell r="J468">
            <v>4.6820000000000004</v>
          </cell>
          <cell r="K468">
            <v>28.324999999999999</v>
          </cell>
          <cell r="L468">
            <v>4.3879999999999999</v>
          </cell>
          <cell r="M468">
            <v>0.74099999999999999</v>
          </cell>
          <cell r="N468">
            <v>0</v>
          </cell>
          <cell r="O468">
            <v>0</v>
          </cell>
          <cell r="P468">
            <v>0</v>
          </cell>
          <cell r="Q468">
            <v>22</v>
          </cell>
          <cell r="R468">
            <v>85.1</v>
          </cell>
          <cell r="S468">
            <v>-2078</v>
          </cell>
          <cell r="T468">
            <v>358.4</v>
          </cell>
          <cell r="U468">
            <v>42034</v>
          </cell>
          <cell r="V468">
            <v>0.11728236607142857</v>
          </cell>
          <cell r="W468">
            <v>5.272488695699698E-3</v>
          </cell>
          <cell r="X468">
            <v>1.051182894101904E-3</v>
          </cell>
          <cell r="Y468">
            <v>0.19937129404549708</v>
          </cell>
          <cell r="Z468">
            <v>1.8840236564664626E-3</v>
          </cell>
          <cell r="AA468">
            <v>40905875000</v>
          </cell>
          <cell r="AB468">
            <v>40905875000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H468">
            <v>86.205000000000013</v>
          </cell>
          <cell r="AI468">
            <v>0</v>
          </cell>
          <cell r="AJ468">
            <v>0</v>
          </cell>
          <cell r="AK468">
            <v>0</v>
          </cell>
          <cell r="AL468">
            <v>49116081787186</v>
          </cell>
          <cell r="AM468">
            <v>258963986000</v>
          </cell>
          <cell r="AN468">
            <v>51629985000</v>
          </cell>
          <cell r="AO468">
            <v>92535860000</v>
          </cell>
          <cell r="AP468">
            <v>31787197000</v>
          </cell>
          <cell r="AQ468">
            <v>0.34790752220719123</v>
          </cell>
          <cell r="AR468">
            <v>0</v>
          </cell>
          <cell r="AS468">
            <v>0</v>
          </cell>
          <cell r="AT468">
            <v>822353000</v>
          </cell>
          <cell r="AU468">
            <v>1.4361478106889734E-2</v>
          </cell>
          <cell r="AV468">
            <v>11544995000</v>
          </cell>
          <cell r="AW468">
            <v>0.12633694253348565</v>
          </cell>
          <cell r="AX468">
            <v>2182915000</v>
          </cell>
          <cell r="AY468">
            <v>0.60272115868336051</v>
          </cell>
          <cell r="AZ468">
            <v>116775000</v>
          </cell>
          <cell r="BA468">
            <v>0.11510029076930658</v>
          </cell>
          <cell r="BB468">
            <v>5175750000</v>
          </cell>
          <cell r="BC468">
            <v>0.41726856156806391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91366800000</v>
          </cell>
          <cell r="BM468">
            <v>1913386000</v>
          </cell>
          <cell r="BN468">
            <v>57261028000</v>
          </cell>
          <cell r="BO468">
            <v>91382574000</v>
          </cell>
          <cell r="BP468">
            <v>3621766000</v>
          </cell>
          <cell r="BQ468">
            <v>1014550000</v>
          </cell>
          <cell r="BR468">
            <v>12403882000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319320</v>
          </cell>
          <cell r="BY468">
            <v>518</v>
          </cell>
          <cell r="BZ468">
            <v>5298900</v>
          </cell>
          <cell r="CA468">
            <v>1398600</v>
          </cell>
        </row>
        <row r="469">
          <cell r="A469" t="str">
            <v>2021_Q3_M8_W31_D6</v>
          </cell>
          <cell r="B469">
            <v>2021</v>
          </cell>
          <cell r="C469">
            <v>3</v>
          </cell>
          <cell r="D469">
            <v>8</v>
          </cell>
          <cell r="E469">
            <v>31</v>
          </cell>
          <cell r="F469">
            <v>32</v>
          </cell>
          <cell r="G469">
            <v>6</v>
          </cell>
          <cell r="H469">
            <v>44414</v>
          </cell>
          <cell r="I469">
            <v>27.939</v>
          </cell>
          <cell r="J469">
            <v>3.101</v>
          </cell>
          <cell r="K469">
            <v>28.545999999999999</v>
          </cell>
          <cell r="L469">
            <v>3.8159999999999998</v>
          </cell>
          <cell r="M469">
            <v>4.742</v>
          </cell>
          <cell r="N469">
            <v>0</v>
          </cell>
          <cell r="O469">
            <v>0</v>
          </cell>
          <cell r="P469">
            <v>0</v>
          </cell>
          <cell r="Q469">
            <v>27</v>
          </cell>
          <cell r="R469">
            <v>84.9</v>
          </cell>
          <cell r="S469">
            <v>-2230</v>
          </cell>
          <cell r="T469">
            <v>385.5</v>
          </cell>
          <cell r="U469">
            <v>45558</v>
          </cell>
          <cell r="V469">
            <v>0.11817898832684826</v>
          </cell>
          <cell r="W469">
            <v>1.8610707232908639E-3</v>
          </cell>
          <cell r="X469">
            <v>6.5802566139474758E-4</v>
          </cell>
          <cell r="Y469">
            <v>0.3535736998920625</v>
          </cell>
          <cell r="Z469">
            <v>1.0644557357399286E-3</v>
          </cell>
          <cell r="AA469">
            <v>23203487000</v>
          </cell>
          <cell r="AB469">
            <v>23203487000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H469">
            <v>68.144000000000005</v>
          </cell>
          <cell r="AI469">
            <v>0</v>
          </cell>
          <cell r="AJ469">
            <v>0</v>
          </cell>
          <cell r="AK469">
            <v>0</v>
          </cell>
          <cell r="AL469">
            <v>57090969553334</v>
          </cell>
          <cell r="AM469">
            <v>106250332000</v>
          </cell>
          <cell r="AN469">
            <v>37567323000</v>
          </cell>
          <cell r="AO469">
            <v>60770810000</v>
          </cell>
          <cell r="AP469">
            <v>10871090000</v>
          </cell>
          <cell r="AQ469">
            <v>0.45479049271086192</v>
          </cell>
          <cell r="AR469">
            <v>0</v>
          </cell>
          <cell r="AS469">
            <v>0</v>
          </cell>
          <cell r="AT469">
            <v>3369101000</v>
          </cell>
          <cell r="AU469">
            <v>0.45377163297130563</v>
          </cell>
          <cell r="AV469">
            <v>13700118000</v>
          </cell>
          <cell r="AW469">
            <v>0.25449240237123949</v>
          </cell>
          <cell r="AX469">
            <v>2468630000</v>
          </cell>
          <cell r="AY469">
            <v>0.59536505520191663</v>
          </cell>
          <cell r="AZ469">
            <v>201084000</v>
          </cell>
          <cell r="BA469">
            <v>0.12714008778485503</v>
          </cell>
          <cell r="BB469">
            <v>6957300000</v>
          </cell>
          <cell r="BC469">
            <v>0.49397773596271238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23903512000</v>
          </cell>
          <cell r="BM469">
            <v>1276800000</v>
          </cell>
          <cell r="BN469">
            <v>7424662000</v>
          </cell>
          <cell r="BO469">
            <v>53833112000</v>
          </cell>
          <cell r="BP469">
            <v>4146414000</v>
          </cell>
          <cell r="BQ469">
            <v>1581594000</v>
          </cell>
          <cell r="BR469">
            <v>14084238000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215130</v>
          </cell>
          <cell r="BY469">
            <v>376</v>
          </cell>
          <cell r="BZ469">
            <v>17059500</v>
          </cell>
          <cell r="CA469">
            <v>1015200</v>
          </cell>
        </row>
        <row r="470">
          <cell r="A470" t="str">
            <v>2021_Q3_M8_W32_D2</v>
          </cell>
          <cell r="B470">
            <v>2021</v>
          </cell>
          <cell r="C470">
            <v>3</v>
          </cell>
          <cell r="D470">
            <v>8</v>
          </cell>
          <cell r="E470">
            <v>32</v>
          </cell>
          <cell r="F470">
            <v>32</v>
          </cell>
          <cell r="G470">
            <v>2</v>
          </cell>
          <cell r="H470">
            <v>44417</v>
          </cell>
          <cell r="I470">
            <v>22.306999999999999</v>
          </cell>
          <cell r="J470">
            <v>5.1980000000000004</v>
          </cell>
          <cell r="K470">
            <v>29.968</v>
          </cell>
          <cell r="L470">
            <v>2.621</v>
          </cell>
          <cell r="M470">
            <v>4.3849999999999998</v>
          </cell>
          <cell r="N470">
            <v>0</v>
          </cell>
          <cell r="O470">
            <v>0</v>
          </cell>
          <cell r="P470">
            <v>0</v>
          </cell>
          <cell r="Q470">
            <v>31</v>
          </cell>
          <cell r="R470">
            <v>85.8</v>
          </cell>
          <cell r="S470">
            <v>-2199</v>
          </cell>
          <cell r="T470">
            <v>391.4</v>
          </cell>
          <cell r="U470">
            <v>44170</v>
          </cell>
          <cell r="V470">
            <v>0.1128513030148186</v>
          </cell>
          <cell r="W470">
            <v>5.1966955652837212E-3</v>
          </cell>
          <cell r="X470">
            <v>5.421402801644989E-4</v>
          </cell>
          <cell r="Y470">
            <v>0.10432404079743315</v>
          </cell>
          <cell r="Z470">
            <v>7.6582337896873205E-4</v>
          </cell>
          <cell r="AA470">
            <v>12839520000</v>
          </cell>
          <cell r="AB470">
            <v>12839520000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H470">
            <v>64.478999999999999</v>
          </cell>
          <cell r="AI470">
            <v>0</v>
          </cell>
          <cell r="AJ470">
            <v>0</v>
          </cell>
          <cell r="AK470">
            <v>0</v>
          </cell>
          <cell r="AL470">
            <v>57400492342236</v>
          </cell>
          <cell r="AM470">
            <v>298292884000</v>
          </cell>
          <cell r="AN470">
            <v>31119119000</v>
          </cell>
          <cell r="AO470">
            <v>43958639000</v>
          </cell>
          <cell r="AP470">
            <v>19359312000</v>
          </cell>
          <cell r="AQ470">
            <v>0.18061931076766888</v>
          </cell>
          <cell r="AR470">
            <v>0</v>
          </cell>
          <cell r="AS470">
            <v>0</v>
          </cell>
          <cell r="AT470">
            <v>1926896000</v>
          </cell>
          <cell r="AU470">
            <v>0.3602345408603172</v>
          </cell>
          <cell r="AV470">
            <v>5563161000</v>
          </cell>
          <cell r="AW470">
            <v>3.5093497271680985E-2</v>
          </cell>
          <cell r="AX470">
            <v>3526023000</v>
          </cell>
          <cell r="AY470">
            <v>0.56109551992178452</v>
          </cell>
          <cell r="AZ470">
            <v>743727000</v>
          </cell>
          <cell r="BA470">
            <v>0.28927492917163877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107182958000</v>
          </cell>
          <cell r="BM470">
            <v>2712580000</v>
          </cell>
          <cell r="BN470">
            <v>5349004000</v>
          </cell>
          <cell r="BO470">
            <v>158523984000</v>
          </cell>
          <cell r="BP470">
            <v>6284176000</v>
          </cell>
          <cell r="BQ470">
            <v>2571004000</v>
          </cell>
          <cell r="BR470">
            <v>15669178000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289710</v>
          </cell>
          <cell r="BY470">
            <v>251</v>
          </cell>
          <cell r="BZ470">
            <v>5607450</v>
          </cell>
          <cell r="CA470">
            <v>677700</v>
          </cell>
        </row>
        <row r="471">
          <cell r="A471" t="str">
            <v>2021_Q3_M8_W32_D3</v>
          </cell>
          <cell r="B471">
            <v>2021</v>
          </cell>
          <cell r="C471">
            <v>3</v>
          </cell>
          <cell r="D471">
            <v>8</v>
          </cell>
          <cell r="E471">
            <v>32</v>
          </cell>
          <cell r="F471">
            <v>32</v>
          </cell>
          <cell r="G471">
            <v>3</v>
          </cell>
          <cell r="H471">
            <v>44418</v>
          </cell>
          <cell r="I471">
            <v>25.588999999999999</v>
          </cell>
          <cell r="J471">
            <v>4.9539999999999997</v>
          </cell>
          <cell r="K471">
            <v>31.843</v>
          </cell>
          <cell r="L471">
            <v>2.359</v>
          </cell>
          <cell r="M471">
            <v>4.1219999999999999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86</v>
          </cell>
          <cell r="S471">
            <v>-1962</v>
          </cell>
          <cell r="T471">
            <v>375.6</v>
          </cell>
          <cell r="U471">
            <v>44611</v>
          </cell>
          <cell r="V471">
            <v>0.11877263045793397</v>
          </cell>
          <cell r="W471">
            <v>1.7079206301686628E-3</v>
          </cell>
          <cell r="X471">
            <v>3.6870891721647224E-4</v>
          </cell>
          <cell r="Y471">
            <v>0.21588176329953987</v>
          </cell>
          <cell r="Z471">
            <v>2.2745315445691491E-3</v>
          </cell>
          <cell r="AA471">
            <v>110575310000</v>
          </cell>
          <cell r="AB471">
            <v>90970025000</v>
          </cell>
          <cell r="AC471">
            <v>17122445000</v>
          </cell>
          <cell r="AD471">
            <v>2482840000</v>
          </cell>
          <cell r="AE471">
            <v>0</v>
          </cell>
          <cell r="AF471">
            <v>0</v>
          </cell>
          <cell r="AH471">
            <v>68.86699999999999</v>
          </cell>
          <cell r="AI471">
            <v>0</v>
          </cell>
          <cell r="AJ471">
            <v>0</v>
          </cell>
          <cell r="AK471">
            <v>0</v>
          </cell>
          <cell r="AL471">
            <v>58019727761128</v>
          </cell>
          <cell r="AM471">
            <v>99093090000</v>
          </cell>
          <cell r="AN471">
            <v>21392391000</v>
          </cell>
          <cell r="AO471">
            <v>131967701000</v>
          </cell>
          <cell r="AP471">
            <v>12195878000</v>
          </cell>
          <cell r="AQ471">
            <v>0.43753472760356577</v>
          </cell>
          <cell r="AR471">
            <v>0</v>
          </cell>
          <cell r="AS471">
            <v>0</v>
          </cell>
          <cell r="AT471">
            <v>559366000</v>
          </cell>
          <cell r="AU471">
            <v>0.14418121024723141</v>
          </cell>
          <cell r="AV471">
            <v>6220887000</v>
          </cell>
          <cell r="AW471">
            <v>0.14757851777614467</v>
          </cell>
          <cell r="AX471">
            <v>1842496000</v>
          </cell>
          <cell r="AY471">
            <v>0.62064361134858992</v>
          </cell>
          <cell r="AZ471">
            <v>543640000</v>
          </cell>
          <cell r="BA471">
            <v>0.40266706565004912</v>
          </cell>
          <cell r="BB471">
            <v>30124000</v>
          </cell>
          <cell r="BC471">
            <v>1.6843710894734077E-3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27874080000</v>
          </cell>
          <cell r="BM471">
            <v>2983136000</v>
          </cell>
          <cell r="BN471">
            <v>3879604000</v>
          </cell>
          <cell r="BO471">
            <v>42153066000</v>
          </cell>
          <cell r="BP471">
            <v>2968686000</v>
          </cell>
          <cell r="BQ471">
            <v>1350098000</v>
          </cell>
          <cell r="BR471">
            <v>17884420000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361260</v>
          </cell>
          <cell r="BY471">
            <v>859</v>
          </cell>
          <cell r="BZ471">
            <v>5003100</v>
          </cell>
          <cell r="CA471">
            <v>2319300</v>
          </cell>
          <cell r="CB471">
            <v>700000</v>
          </cell>
        </row>
        <row r="472">
          <cell r="A472" t="str">
            <v>2021_Q3_M8_W32_D4</v>
          </cell>
          <cell r="B472">
            <v>2021</v>
          </cell>
          <cell r="C472">
            <v>3</v>
          </cell>
          <cell r="D472">
            <v>8</v>
          </cell>
          <cell r="E472">
            <v>32</v>
          </cell>
          <cell r="F472">
            <v>32</v>
          </cell>
          <cell r="G472">
            <v>4</v>
          </cell>
          <cell r="H472">
            <v>44419</v>
          </cell>
          <cell r="I472">
            <v>24.786999999999999</v>
          </cell>
          <cell r="J472">
            <v>4.8499999999999996</v>
          </cell>
          <cell r="K472">
            <v>29.376000000000001</v>
          </cell>
          <cell r="L472">
            <v>2.1589999999999998</v>
          </cell>
          <cell r="M472">
            <v>3.5289999999999999</v>
          </cell>
          <cell r="N472">
            <v>0</v>
          </cell>
          <cell r="O472">
            <v>0</v>
          </cell>
          <cell r="P472">
            <v>0</v>
          </cell>
          <cell r="Q472">
            <v>29</v>
          </cell>
          <cell r="R472">
            <v>85.7</v>
          </cell>
          <cell r="S472">
            <v>-1844</v>
          </cell>
          <cell r="T472">
            <v>345.9</v>
          </cell>
          <cell r="U472">
            <v>44652</v>
          </cell>
          <cell r="V472">
            <v>0.12908933217692975</v>
          </cell>
          <cell r="W472">
            <v>9.1735301885026693E-3</v>
          </cell>
          <cell r="X472">
            <v>2.022727659962452E-4</v>
          </cell>
          <cell r="Y472">
            <v>2.2049610328830318E-2</v>
          </cell>
          <cell r="Z472">
            <v>5.6899863232778099E-4</v>
          </cell>
          <cell r="AA472">
            <v>23402340000</v>
          </cell>
          <cell r="AB472">
            <v>20265830000</v>
          </cell>
          <cell r="AC472">
            <v>0</v>
          </cell>
          <cell r="AD472">
            <v>3136510000</v>
          </cell>
          <cell r="AE472">
            <v>0</v>
          </cell>
          <cell r="AF472">
            <v>0</v>
          </cell>
          <cell r="AH472">
            <v>64.701000000000008</v>
          </cell>
          <cell r="AI472">
            <v>0</v>
          </cell>
          <cell r="AJ472">
            <v>0</v>
          </cell>
          <cell r="AK472">
            <v>0</v>
          </cell>
          <cell r="AL472">
            <v>63814260592252</v>
          </cell>
          <cell r="AM472">
            <v>585402046000</v>
          </cell>
          <cell r="AN472">
            <v>12907887000</v>
          </cell>
          <cell r="AO472">
            <v>36310227000</v>
          </cell>
          <cell r="AP472">
            <v>2103200000</v>
          </cell>
          <cell r="AQ472">
            <v>0.18052989541420417</v>
          </cell>
          <cell r="AR472">
            <v>0</v>
          </cell>
          <cell r="AS472">
            <v>0</v>
          </cell>
          <cell r="AT472">
            <v>426947000</v>
          </cell>
          <cell r="AU472">
            <v>8.0455635175273724E-2</v>
          </cell>
          <cell r="AV472">
            <v>7467520000</v>
          </cell>
          <cell r="AW472">
            <v>1.3594355324938138E-2</v>
          </cell>
          <cell r="AX472">
            <v>1498250000</v>
          </cell>
          <cell r="AY472">
            <v>0.53425165544022046</v>
          </cell>
          <cell r="AZ472">
            <v>1411970000</v>
          </cell>
          <cell r="BA472">
            <v>0.54329356791390848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11650148000</v>
          </cell>
          <cell r="BM472">
            <v>765880000</v>
          </cell>
          <cell r="BN472">
            <v>5306614000</v>
          </cell>
          <cell r="BO472">
            <v>549310344000</v>
          </cell>
          <cell r="BP472">
            <v>2804390000</v>
          </cell>
          <cell r="BQ472">
            <v>2598908000</v>
          </cell>
          <cell r="BR472">
            <v>12965762000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237210</v>
          </cell>
          <cell r="BY472">
            <v>222</v>
          </cell>
          <cell r="BZ472">
            <v>4702200</v>
          </cell>
          <cell r="CA472">
            <v>599400</v>
          </cell>
        </row>
        <row r="473">
          <cell r="A473" t="str">
            <v>2021_Q3_M8_W32_D5</v>
          </cell>
          <cell r="B473">
            <v>2021</v>
          </cell>
          <cell r="C473">
            <v>3</v>
          </cell>
          <cell r="D473">
            <v>8</v>
          </cell>
          <cell r="E473">
            <v>32</v>
          </cell>
          <cell r="F473">
            <v>32</v>
          </cell>
          <cell r="G473">
            <v>5</v>
          </cell>
          <cell r="H473">
            <v>44420</v>
          </cell>
          <cell r="I473">
            <v>24.146000000000001</v>
          </cell>
          <cell r="J473">
            <v>5.4710000000000001</v>
          </cell>
          <cell r="K473">
            <v>25.693000000000001</v>
          </cell>
          <cell r="L473">
            <v>7.7530000000000001</v>
          </cell>
          <cell r="M473">
            <v>3.2040000000000002</v>
          </cell>
          <cell r="N473">
            <v>0</v>
          </cell>
          <cell r="O473">
            <v>0</v>
          </cell>
          <cell r="P473">
            <v>0</v>
          </cell>
          <cell r="Q473">
            <v>26</v>
          </cell>
          <cell r="R473">
            <v>84.5</v>
          </cell>
          <cell r="S473">
            <v>-1756</v>
          </cell>
          <cell r="T473">
            <v>327.39999999999998</v>
          </cell>
          <cell r="U473">
            <v>43802</v>
          </cell>
          <cell r="V473">
            <v>0.133787416004887</v>
          </cell>
          <cell r="W473">
            <v>2.2897226031008918E-3</v>
          </cell>
          <cell r="X473">
            <v>8.1486148584106177E-4</v>
          </cell>
          <cell r="Y473">
            <v>0.35587781888405312</v>
          </cell>
          <cell r="Z473">
            <v>1.2050711477389648E-3</v>
          </cell>
          <cell r="AA473">
            <v>21732770000</v>
          </cell>
          <cell r="AB473">
            <v>21732770000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H473">
            <v>66.266999999999996</v>
          </cell>
          <cell r="AI473">
            <v>0</v>
          </cell>
          <cell r="AJ473">
            <v>0</v>
          </cell>
          <cell r="AK473">
            <v>0</v>
          </cell>
          <cell r="AL473">
            <v>55695109891170</v>
          </cell>
          <cell r="AM473">
            <v>127526352000</v>
          </cell>
          <cell r="AN473">
            <v>45383800000</v>
          </cell>
          <cell r="AO473">
            <v>67116570000</v>
          </cell>
          <cell r="AP473">
            <v>21450454000</v>
          </cell>
          <cell r="AQ473">
            <v>0.52809062621310554</v>
          </cell>
          <cell r="AR473">
            <v>0</v>
          </cell>
          <cell r="AS473">
            <v>0</v>
          </cell>
          <cell r="AT473">
            <v>2249706000</v>
          </cell>
          <cell r="AU473">
            <v>0.27735051997073756</v>
          </cell>
          <cell r="AV473">
            <v>15729753000</v>
          </cell>
          <cell r="AW473">
            <v>0.25783975478054377</v>
          </cell>
          <cell r="AX473">
            <v>1870672000</v>
          </cell>
          <cell r="AY473">
            <v>0.70348971017610262</v>
          </cell>
          <cell r="AZ473">
            <v>607725000</v>
          </cell>
          <cell r="BA473">
            <v>0.49845638255466229</v>
          </cell>
          <cell r="BB473">
            <v>3475490000</v>
          </cell>
          <cell r="BC473">
            <v>0.2691244212511259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40618888000</v>
          </cell>
          <cell r="BM473">
            <v>997710000</v>
          </cell>
          <cell r="BN473">
            <v>8111418000</v>
          </cell>
          <cell r="BO473">
            <v>61005926000</v>
          </cell>
          <cell r="BP473">
            <v>2659132000</v>
          </cell>
          <cell r="BQ473">
            <v>1219214000</v>
          </cell>
          <cell r="BR473">
            <v>12914064000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352230</v>
          </cell>
          <cell r="BY473">
            <v>342</v>
          </cell>
          <cell r="BZ473">
            <v>4477800</v>
          </cell>
          <cell r="CA473">
            <v>923400</v>
          </cell>
        </row>
        <row r="474">
          <cell r="A474" t="str">
            <v>2021_Q3_M8_W32_D6</v>
          </cell>
          <cell r="B474">
            <v>2021</v>
          </cell>
          <cell r="C474">
            <v>3</v>
          </cell>
          <cell r="D474">
            <v>8</v>
          </cell>
          <cell r="E474">
            <v>32</v>
          </cell>
          <cell r="F474">
            <v>33</v>
          </cell>
          <cell r="G474">
            <v>6</v>
          </cell>
          <cell r="H474">
            <v>44421</v>
          </cell>
          <cell r="I474">
            <v>23.802</v>
          </cell>
          <cell r="J474">
            <v>5.8710000000000004</v>
          </cell>
          <cell r="K474">
            <v>21.852</v>
          </cell>
          <cell r="L474">
            <v>7.4930000000000003</v>
          </cell>
          <cell r="M474">
            <v>3.0459999999999998</v>
          </cell>
          <cell r="N474">
            <v>0</v>
          </cell>
          <cell r="O474">
            <v>0</v>
          </cell>
          <cell r="P474">
            <v>0</v>
          </cell>
          <cell r="Q474">
            <v>25</v>
          </cell>
          <cell r="R474">
            <v>85</v>
          </cell>
          <cell r="S474">
            <v>-1718</v>
          </cell>
          <cell r="T474">
            <v>299.39999999999998</v>
          </cell>
          <cell r="U474">
            <v>42592</v>
          </cell>
          <cell r="V474">
            <v>0.14225784903139613</v>
          </cell>
          <cell r="W474">
            <v>1.5300905838236481E-3</v>
          </cell>
          <cell r="X474">
            <v>4.0443223318205736E-4</v>
          </cell>
          <cell r="Y474">
            <v>0.26431914388453653</v>
          </cell>
          <cell r="Z474">
            <v>1.2185231555809852E-3</v>
          </cell>
          <cell r="AA474">
            <v>50124865000</v>
          </cell>
          <cell r="AB474">
            <v>50124865000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H474">
            <v>62.064000000000007</v>
          </cell>
          <cell r="AI474">
            <v>0</v>
          </cell>
          <cell r="AJ474">
            <v>0</v>
          </cell>
          <cell r="AK474">
            <v>0</v>
          </cell>
          <cell r="AL474">
            <v>61571580791362</v>
          </cell>
          <cell r="AM474">
            <v>94210096000</v>
          </cell>
          <cell r="AN474">
            <v>24901531920</v>
          </cell>
          <cell r="AO474">
            <v>75026396920</v>
          </cell>
          <cell r="AP474">
            <v>959698000</v>
          </cell>
          <cell r="AQ474">
            <v>9.7240066435864997E-2</v>
          </cell>
          <cell r="AR474">
            <v>0</v>
          </cell>
          <cell r="AS474">
            <v>0</v>
          </cell>
          <cell r="AT474">
            <v>2162452000</v>
          </cell>
          <cell r="AU474">
            <v>7.7921379708555685E-2</v>
          </cell>
          <cell r="AV474">
            <v>11315160000</v>
          </cell>
          <cell r="AW474">
            <v>0.37089227454280593</v>
          </cell>
          <cell r="AX474">
            <v>1587084000</v>
          </cell>
          <cell r="AY474">
            <v>0.75841234039299643</v>
          </cell>
          <cell r="AZ474">
            <v>290227000</v>
          </cell>
          <cell r="BA474">
            <v>0.44617496671678364</v>
          </cell>
          <cell r="BB474">
            <v>8586910920</v>
          </cell>
          <cell r="BC474">
            <v>0.3905210733942559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9869368000</v>
          </cell>
          <cell r="BM474">
            <v>1349610000</v>
          </cell>
          <cell r="BN474">
            <v>27751716000</v>
          </cell>
          <cell r="BO474">
            <v>30507942000</v>
          </cell>
          <cell r="BP474">
            <v>2092640000</v>
          </cell>
          <cell r="BQ474">
            <v>650478000</v>
          </cell>
          <cell r="BR474">
            <v>21988342000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285870</v>
          </cell>
          <cell r="BY474">
            <v>438</v>
          </cell>
          <cell r="BZ474">
            <v>13142700</v>
          </cell>
          <cell r="CA474">
            <v>1182600</v>
          </cell>
        </row>
        <row r="475">
          <cell r="A475" t="str">
            <v>2021_Q3_M8_W33_D2</v>
          </cell>
          <cell r="B475">
            <v>2021</v>
          </cell>
          <cell r="C475">
            <v>3</v>
          </cell>
          <cell r="D475">
            <v>8</v>
          </cell>
          <cell r="E475">
            <v>33</v>
          </cell>
          <cell r="F475">
            <v>33</v>
          </cell>
          <cell r="G475">
            <v>2</v>
          </cell>
          <cell r="H475">
            <v>44424</v>
          </cell>
          <cell r="I475">
            <v>20.245999999999999</v>
          </cell>
          <cell r="J475">
            <v>4.4340000000000002</v>
          </cell>
          <cell r="K475">
            <v>17.527000000000001</v>
          </cell>
          <cell r="L475">
            <v>6.6950000000000003</v>
          </cell>
          <cell r="M475">
            <v>2.82</v>
          </cell>
          <cell r="N475">
            <v>0</v>
          </cell>
          <cell r="O475">
            <v>0</v>
          </cell>
          <cell r="P475">
            <v>0</v>
          </cell>
          <cell r="Q475">
            <v>22</v>
          </cell>
          <cell r="R475">
            <v>85.5</v>
          </cell>
          <cell r="S475">
            <v>-1579</v>
          </cell>
          <cell r="T475">
            <v>269.60000000000002</v>
          </cell>
          <cell r="U475">
            <v>43703</v>
          </cell>
          <cell r="V475">
            <v>0.16210311572700298</v>
          </cell>
          <cell r="W475">
            <v>2.2845343742199393E-3</v>
          </cell>
          <cell r="X475">
            <v>4.5970044480653411E-4</v>
          </cell>
          <cell r="Y475">
            <v>0.20122281809110451</v>
          </cell>
          <cell r="Z475">
            <v>6.668917571056467E-4</v>
          </cell>
          <cell r="AA475">
            <v>14282930000</v>
          </cell>
          <cell r="AB475">
            <v>11083930000</v>
          </cell>
          <cell r="AC475">
            <v>0</v>
          </cell>
          <cell r="AD475">
            <v>0</v>
          </cell>
          <cell r="AE475">
            <v>0</v>
          </cell>
          <cell r="AF475">
            <v>3199000000</v>
          </cell>
          <cell r="AH475">
            <v>51.722000000000001</v>
          </cell>
          <cell r="AI475">
            <v>0</v>
          </cell>
          <cell r="AJ475">
            <v>0</v>
          </cell>
          <cell r="AK475">
            <v>0</v>
          </cell>
          <cell r="AL475">
            <v>68935950265040</v>
          </cell>
          <cell r="AM475">
            <v>157486548000</v>
          </cell>
          <cell r="AN475">
            <v>31689887000</v>
          </cell>
          <cell r="AO475">
            <v>45972817000</v>
          </cell>
          <cell r="AP475">
            <v>11878627000</v>
          </cell>
          <cell r="AQ475">
            <v>0.27163321563639309</v>
          </cell>
          <cell r="AR475">
            <v>0</v>
          </cell>
          <cell r="AS475">
            <v>0</v>
          </cell>
          <cell r="AT475">
            <v>3417984000</v>
          </cell>
          <cell r="AU475">
            <v>0.42749894187888288</v>
          </cell>
          <cell r="AV475">
            <v>13262722000</v>
          </cell>
          <cell r="AW475">
            <v>0.17001684513446919</v>
          </cell>
          <cell r="AX475">
            <v>2675681000</v>
          </cell>
          <cell r="AY475">
            <v>0.62455498653171937</v>
          </cell>
          <cell r="AZ475">
            <v>454873000</v>
          </cell>
          <cell r="BA475">
            <v>0.19514071214071213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43730392000</v>
          </cell>
          <cell r="BM475">
            <v>3710500000</v>
          </cell>
          <cell r="BN475">
            <v>7995304000</v>
          </cell>
          <cell r="BO475">
            <v>78008282000</v>
          </cell>
          <cell r="BP475">
            <v>4284140000</v>
          </cell>
          <cell r="BQ475">
            <v>2331000000</v>
          </cell>
          <cell r="BR475">
            <v>17426930000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389190</v>
          </cell>
          <cell r="BY475">
            <v>301</v>
          </cell>
          <cell r="BZ475">
            <v>4026450</v>
          </cell>
          <cell r="CA475">
            <v>812700</v>
          </cell>
        </row>
        <row r="476">
          <cell r="A476" t="str">
            <v>2021_Q3_M8_W33_D3</v>
          </cell>
          <cell r="B476">
            <v>2021</v>
          </cell>
          <cell r="C476">
            <v>3</v>
          </cell>
          <cell r="D476">
            <v>8</v>
          </cell>
          <cell r="E476">
            <v>33</v>
          </cell>
          <cell r="F476">
            <v>33</v>
          </cell>
          <cell r="G476">
            <v>3</v>
          </cell>
          <cell r="H476">
            <v>44425</v>
          </cell>
          <cell r="I476">
            <v>15.035</v>
          </cell>
          <cell r="J476">
            <v>3.8969999999999998</v>
          </cell>
          <cell r="K476">
            <v>15.808999999999999</v>
          </cell>
          <cell r="L476">
            <v>6.3680000000000003</v>
          </cell>
          <cell r="M476">
            <v>2.331</v>
          </cell>
          <cell r="N476">
            <v>0</v>
          </cell>
          <cell r="O476">
            <v>0</v>
          </cell>
          <cell r="P476">
            <v>0</v>
          </cell>
          <cell r="Q476">
            <v>22</v>
          </cell>
          <cell r="R476">
            <v>85.5</v>
          </cell>
          <cell r="S476">
            <v>-1620</v>
          </cell>
          <cell r="T476">
            <v>273</v>
          </cell>
          <cell r="U476">
            <v>45415</v>
          </cell>
          <cell r="V476">
            <v>0.16635531135531134</v>
          </cell>
          <cell r="W476">
            <v>1.9263142859300803E-3</v>
          </cell>
          <cell r="X476">
            <v>4.9508319695673153E-4</v>
          </cell>
          <cell r="Y476">
            <v>0.25701060339574394</v>
          </cell>
          <cell r="Z476">
            <v>6.6330750785392788E-4</v>
          </cell>
          <cell r="AA476">
            <v>10882185000</v>
          </cell>
          <cell r="AB476">
            <v>10882185000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H476">
            <v>43.440000000000005</v>
          </cell>
          <cell r="AI476">
            <v>0</v>
          </cell>
          <cell r="AJ476">
            <v>0</v>
          </cell>
          <cell r="AK476">
            <v>0</v>
          </cell>
          <cell r="AL476">
            <v>64688539616906</v>
          </cell>
          <cell r="AM476">
            <v>124610458000</v>
          </cell>
          <cell r="AN476">
            <v>32026209000</v>
          </cell>
          <cell r="AO476">
            <v>42908394000</v>
          </cell>
          <cell r="AP476">
            <v>13191800000</v>
          </cell>
          <cell r="AQ476">
            <v>0.30390536291439524</v>
          </cell>
          <cell r="AR476">
            <v>0</v>
          </cell>
          <cell r="AS476">
            <v>0</v>
          </cell>
          <cell r="AT476">
            <v>1201832000</v>
          </cell>
          <cell r="AU476">
            <v>0.27431896845301734</v>
          </cell>
          <cell r="AV476">
            <v>14893263000</v>
          </cell>
          <cell r="AW476">
            <v>0.21713344649207889</v>
          </cell>
          <cell r="AX476">
            <v>1790904000</v>
          </cell>
          <cell r="AY476">
            <v>0.72837512801136828</v>
          </cell>
          <cell r="AZ476">
            <v>948410000</v>
          </cell>
          <cell r="BA476">
            <v>0.39780229551818613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43407592000</v>
          </cell>
          <cell r="BM476">
            <v>896778000</v>
          </cell>
          <cell r="BN476">
            <v>4381148000</v>
          </cell>
          <cell r="BO476">
            <v>68590368000</v>
          </cell>
          <cell r="BP476">
            <v>2458766000</v>
          </cell>
          <cell r="BQ476">
            <v>2384124000</v>
          </cell>
          <cell r="BR476">
            <v>2491682000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194820</v>
          </cell>
          <cell r="BY476">
            <v>697</v>
          </cell>
          <cell r="BZ476">
            <v>4131000</v>
          </cell>
          <cell r="CA476">
            <v>1881900</v>
          </cell>
        </row>
        <row r="477">
          <cell r="A477" t="str">
            <v>2021_Q3_M8_W33_D4</v>
          </cell>
          <cell r="B477">
            <v>2021</v>
          </cell>
          <cell r="C477">
            <v>3</v>
          </cell>
          <cell r="D477">
            <v>8</v>
          </cell>
          <cell r="E477">
            <v>33</v>
          </cell>
          <cell r="F477">
            <v>33</v>
          </cell>
          <cell r="G477">
            <v>4</v>
          </cell>
          <cell r="H477">
            <v>44426</v>
          </cell>
          <cell r="I477">
            <v>17.099</v>
          </cell>
          <cell r="J477">
            <v>3.6669999999999998</v>
          </cell>
          <cell r="K477">
            <v>19.347999999999999</v>
          </cell>
          <cell r="L477">
            <v>5.9180000000000001</v>
          </cell>
          <cell r="M477">
            <v>2.073</v>
          </cell>
          <cell r="N477">
            <v>0</v>
          </cell>
          <cell r="O477">
            <v>0</v>
          </cell>
          <cell r="P477">
            <v>0</v>
          </cell>
          <cell r="Q477">
            <v>23</v>
          </cell>
          <cell r="R477">
            <v>85.8</v>
          </cell>
          <cell r="S477">
            <v>-1737</v>
          </cell>
          <cell r="T477">
            <v>289.5</v>
          </cell>
          <cell r="U477">
            <v>45269</v>
          </cell>
          <cell r="V477">
            <v>0.15636960276338516</v>
          </cell>
          <cell r="W477">
            <v>1.1061290235524816E-2</v>
          </cell>
          <cell r="X477">
            <v>5.22506424686039E-4</v>
          </cell>
          <cell r="Y477">
            <v>4.7237384930732547E-2</v>
          </cell>
          <cell r="Z477">
            <v>8.9007354615925412E-4</v>
          </cell>
          <cell r="AA477">
            <v>22257995000</v>
          </cell>
          <cell r="AB477">
            <v>22257995000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H477">
            <v>48.104999999999997</v>
          </cell>
          <cell r="AI477">
            <v>0</v>
          </cell>
          <cell r="AJ477">
            <v>0</v>
          </cell>
          <cell r="AK477">
            <v>0</v>
          </cell>
          <cell r="AL477">
            <v>60554912830042</v>
          </cell>
          <cell r="AM477">
            <v>669815466000</v>
          </cell>
          <cell r="AN477">
            <v>31640331000</v>
          </cell>
          <cell r="AO477">
            <v>53898326000</v>
          </cell>
          <cell r="AP477">
            <v>5501938000</v>
          </cell>
          <cell r="AQ477">
            <v>0.39055244272649281</v>
          </cell>
          <cell r="AR477">
            <v>0</v>
          </cell>
          <cell r="AS477">
            <v>0</v>
          </cell>
          <cell r="AT477">
            <v>668100000</v>
          </cell>
          <cell r="AU477">
            <v>0.19663232198608946</v>
          </cell>
          <cell r="AV477">
            <v>23145254000</v>
          </cell>
          <cell r="AW477">
            <v>3.5872776706574572E-2</v>
          </cell>
          <cell r="AX477">
            <v>1828764000</v>
          </cell>
          <cell r="AY477">
            <v>0.66833754341648244</v>
          </cell>
          <cell r="AZ477">
            <v>496275000</v>
          </cell>
          <cell r="BA477">
            <v>0.39679906228212131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14087578000</v>
          </cell>
          <cell r="BM477">
            <v>1164610000</v>
          </cell>
          <cell r="BN477">
            <v>3397712000</v>
          </cell>
          <cell r="BO477">
            <v>645203860000</v>
          </cell>
          <cell r="BP477">
            <v>2736288000</v>
          </cell>
          <cell r="BQ477">
            <v>1250696000</v>
          </cell>
          <cell r="BR477">
            <v>1974722000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165600</v>
          </cell>
          <cell r="BY477">
            <v>459</v>
          </cell>
          <cell r="BZ477">
            <v>4429350</v>
          </cell>
          <cell r="CA477">
            <v>1239300</v>
          </cell>
        </row>
        <row r="478">
          <cell r="A478" t="str">
            <v>2021_Q3_M8_W33_D5</v>
          </cell>
          <cell r="B478">
            <v>2021</v>
          </cell>
          <cell r="C478">
            <v>3</v>
          </cell>
          <cell r="D478">
            <v>8</v>
          </cell>
          <cell r="E478">
            <v>33</v>
          </cell>
          <cell r="F478">
            <v>33</v>
          </cell>
          <cell r="G478">
            <v>5</v>
          </cell>
          <cell r="H478">
            <v>44427</v>
          </cell>
          <cell r="I478">
            <v>17.497</v>
          </cell>
          <cell r="J478">
            <v>4.4390000000000001</v>
          </cell>
          <cell r="K478">
            <v>18.998999999999999</v>
          </cell>
          <cell r="L478">
            <v>5.3639999999999999</v>
          </cell>
          <cell r="M478">
            <v>1.4870000000000001</v>
          </cell>
          <cell r="N478">
            <v>0</v>
          </cell>
          <cell r="O478">
            <v>0</v>
          </cell>
          <cell r="P478">
            <v>0</v>
          </cell>
          <cell r="Q478">
            <v>18</v>
          </cell>
          <cell r="R478">
            <v>87.4</v>
          </cell>
          <cell r="S478">
            <v>-830</v>
          </cell>
          <cell r="T478">
            <v>269.60000000000002</v>
          </cell>
          <cell r="U478">
            <v>44787</v>
          </cell>
          <cell r="V478">
            <v>0.16612388724035609</v>
          </cell>
          <cell r="W478">
            <v>7.5496213099117762E-4</v>
          </cell>
          <cell r="X478">
            <v>1.4999341946145359E-4</v>
          </cell>
          <cell r="Y478">
            <v>0.19867674589787657</v>
          </cell>
          <cell r="Z478">
            <v>1.1237317376207262E-3</v>
          </cell>
          <cell r="AA478">
            <v>62126620000</v>
          </cell>
          <cell r="AB478">
            <v>55015370000</v>
          </cell>
          <cell r="AC478">
            <v>7111250000</v>
          </cell>
          <cell r="AD478">
            <v>0</v>
          </cell>
          <cell r="AE478">
            <v>0</v>
          </cell>
          <cell r="AF478">
            <v>0</v>
          </cell>
          <cell r="AH478">
            <v>47.786000000000001</v>
          </cell>
          <cell r="AI478">
            <v>0</v>
          </cell>
          <cell r="AJ478">
            <v>0</v>
          </cell>
          <cell r="AK478">
            <v>0</v>
          </cell>
          <cell r="AL478">
            <v>63802172351030</v>
          </cell>
          <cell r="AM478">
            <v>48168224000</v>
          </cell>
          <cell r="AN478">
            <v>9569906000</v>
          </cell>
          <cell r="AO478">
            <v>71696526000</v>
          </cell>
          <cell r="AP478">
            <v>1000875000</v>
          </cell>
          <cell r="AQ478">
            <v>0.10211428474650559</v>
          </cell>
          <cell r="AR478">
            <v>0</v>
          </cell>
          <cell r="AS478">
            <v>0</v>
          </cell>
          <cell r="AT478">
            <v>4420265000</v>
          </cell>
          <cell r="AU478">
            <v>0.41318309700116229</v>
          </cell>
          <cell r="AV478">
            <v>906696000</v>
          </cell>
          <cell r="AW478">
            <v>5.350856506710347E-2</v>
          </cell>
          <cell r="AX478">
            <v>2135221000</v>
          </cell>
          <cell r="AY478">
            <v>0.67343278291026576</v>
          </cell>
          <cell r="AZ478">
            <v>1106849000</v>
          </cell>
          <cell r="BA478">
            <v>0.42498475682333736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9801518000</v>
          </cell>
          <cell r="BM478">
            <v>1892760000</v>
          </cell>
          <cell r="BN478">
            <v>10698078000</v>
          </cell>
          <cell r="BO478">
            <v>16944876000</v>
          </cell>
          <cell r="BP478">
            <v>3170652000</v>
          </cell>
          <cell r="BQ478">
            <v>2604444000</v>
          </cell>
          <cell r="BR478">
            <v>3055896000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291480</v>
          </cell>
          <cell r="BY478">
            <v>205</v>
          </cell>
          <cell r="BZ478">
            <v>4737900</v>
          </cell>
          <cell r="CA478">
            <v>553500</v>
          </cell>
          <cell r="CB478">
            <v>500000</v>
          </cell>
        </row>
        <row r="479">
          <cell r="A479" t="str">
            <v>2021_Q3_M8_W33_D6</v>
          </cell>
          <cell r="B479">
            <v>2021</v>
          </cell>
          <cell r="C479">
            <v>3</v>
          </cell>
          <cell r="D479">
            <v>8</v>
          </cell>
          <cell r="E479">
            <v>33</v>
          </cell>
          <cell r="F479">
            <v>34</v>
          </cell>
          <cell r="G479">
            <v>6</v>
          </cell>
          <cell r="H479">
            <v>44428</v>
          </cell>
          <cell r="I479">
            <v>32.606000000000002</v>
          </cell>
          <cell r="J479">
            <v>7.0140000000000002</v>
          </cell>
          <cell r="K479">
            <v>18.018999999999998</v>
          </cell>
          <cell r="L479">
            <v>5.032</v>
          </cell>
          <cell r="M479">
            <v>1.042</v>
          </cell>
          <cell r="N479">
            <v>0</v>
          </cell>
          <cell r="O479">
            <v>0</v>
          </cell>
          <cell r="P479">
            <v>0</v>
          </cell>
          <cell r="Q479">
            <v>36</v>
          </cell>
          <cell r="R479">
            <v>85.4</v>
          </cell>
          <cell r="S479">
            <v>-1807</v>
          </cell>
          <cell r="T479">
            <v>366.5</v>
          </cell>
          <cell r="U479">
            <v>41269</v>
          </cell>
          <cell r="V479">
            <v>0.11260300136425648</v>
          </cell>
          <cell r="W479">
            <v>3.0234597028512117E-3</v>
          </cell>
          <cell r="X479">
            <v>1.7177383131121314E-3</v>
          </cell>
          <cell r="Y479">
            <v>0.56813666525545337</v>
          </cell>
          <cell r="Z479">
            <v>2.0942370249878764E-3</v>
          </cell>
          <cell r="AA479">
            <v>36653815000</v>
          </cell>
          <cell r="AB479">
            <v>36653815000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H479">
            <v>63.713000000000008</v>
          </cell>
          <cell r="AI479">
            <v>0</v>
          </cell>
          <cell r="AJ479">
            <v>0</v>
          </cell>
          <cell r="AK479">
            <v>0</v>
          </cell>
          <cell r="AL479">
            <v>97354423385376</v>
          </cell>
          <cell r="AM479">
            <v>294347176000</v>
          </cell>
          <cell r="AN479">
            <v>167229423000</v>
          </cell>
          <cell r="AO479">
            <v>203883238000</v>
          </cell>
          <cell r="AP479">
            <v>135828980000</v>
          </cell>
          <cell r="AQ479">
            <v>0.74071050545334549</v>
          </cell>
          <cell r="AR479">
            <v>0</v>
          </cell>
          <cell r="AS479">
            <v>0</v>
          </cell>
          <cell r="AT479">
            <v>7239484000</v>
          </cell>
          <cell r="AU479">
            <v>0.42310124459075593</v>
          </cell>
          <cell r="AV479">
            <v>21276101000</v>
          </cell>
          <cell r="AW479">
            <v>0.25913056384209443</v>
          </cell>
          <cell r="AX479">
            <v>1764322000</v>
          </cell>
          <cell r="AY479">
            <v>0.72457410292823998</v>
          </cell>
          <cell r="AZ479">
            <v>1120536000</v>
          </cell>
          <cell r="BA479">
            <v>0.39868440153363144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183376608000</v>
          </cell>
          <cell r="BM479">
            <v>1827764000</v>
          </cell>
          <cell r="BN479">
            <v>17110524000</v>
          </cell>
          <cell r="BO479">
            <v>82105718000</v>
          </cell>
          <cell r="BP479">
            <v>2434978000</v>
          </cell>
          <cell r="BQ479">
            <v>2810584000</v>
          </cell>
          <cell r="BR479">
            <v>4681000000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216510</v>
          </cell>
          <cell r="BY479">
            <v>1171</v>
          </cell>
          <cell r="BZ479">
            <v>13823550</v>
          </cell>
          <cell r="CA479">
            <v>3161700</v>
          </cell>
          <cell r="CB479">
            <v>48683395</v>
          </cell>
        </row>
        <row r="480">
          <cell r="A480" t="str">
            <v>2021_Q3_M8_W34_D2</v>
          </cell>
          <cell r="B480">
            <v>2021</v>
          </cell>
          <cell r="C480">
            <v>3</v>
          </cell>
          <cell r="D480">
            <v>8</v>
          </cell>
          <cell r="E480">
            <v>34</v>
          </cell>
          <cell r="F480">
            <v>34</v>
          </cell>
          <cell r="G480">
            <v>2</v>
          </cell>
          <cell r="H480">
            <v>44431</v>
          </cell>
          <cell r="I480">
            <v>25.989000000000001</v>
          </cell>
          <cell r="J480">
            <v>9.1579999999999995</v>
          </cell>
          <cell r="K480">
            <v>22.247</v>
          </cell>
          <cell r="L480">
            <v>4.4790000000000001</v>
          </cell>
          <cell r="M480">
            <v>5.5949999999999998</v>
          </cell>
          <cell r="N480">
            <v>0</v>
          </cell>
          <cell r="O480">
            <v>0</v>
          </cell>
          <cell r="P480">
            <v>0</v>
          </cell>
          <cell r="Q480">
            <v>40</v>
          </cell>
          <cell r="R480">
            <v>82.8</v>
          </cell>
          <cell r="S480">
            <v>-2326</v>
          </cell>
          <cell r="T480">
            <v>419</v>
          </cell>
          <cell r="U480">
            <v>41275</v>
          </cell>
          <cell r="V480">
            <v>9.8508353221957043E-2</v>
          </cell>
          <cell r="W480">
            <v>1.0535322431575461E-2</v>
          </cell>
          <cell r="X480">
            <v>1.0311706023375942E-3</v>
          </cell>
          <cell r="Y480">
            <v>9.7877460232927302E-2</v>
          </cell>
          <cell r="Z480">
            <v>1.607338938182626E-3</v>
          </cell>
          <cell r="AA480">
            <v>36971416000</v>
          </cell>
          <cell r="AB480">
            <v>36971416000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H480">
            <v>67.468000000000004</v>
          </cell>
          <cell r="AI480">
            <v>0</v>
          </cell>
          <cell r="AJ480">
            <v>0</v>
          </cell>
          <cell r="AK480">
            <v>0</v>
          </cell>
          <cell r="AL480">
            <v>64167733108374</v>
          </cell>
          <cell r="AM480">
            <v>676027758000</v>
          </cell>
          <cell r="AN480">
            <v>66167880000</v>
          </cell>
          <cell r="AO480">
            <v>103139296000</v>
          </cell>
          <cell r="AP480">
            <v>34177697000</v>
          </cell>
          <cell r="AQ480">
            <v>0.4030058218337656</v>
          </cell>
          <cell r="AR480">
            <v>0</v>
          </cell>
          <cell r="AS480">
            <v>0</v>
          </cell>
          <cell r="AT480">
            <v>5553518000</v>
          </cell>
          <cell r="AU480">
            <v>0.36942298492006093</v>
          </cell>
          <cell r="AV480">
            <v>23402517000</v>
          </cell>
          <cell r="AW480">
            <v>4.1736526364947672E-2</v>
          </cell>
          <cell r="AX480">
            <v>2212193000</v>
          </cell>
          <cell r="AY480">
            <v>0.64760809896180971</v>
          </cell>
          <cell r="AZ480">
            <v>821955000</v>
          </cell>
          <cell r="BA480">
            <v>0.25195258618047167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84806956000</v>
          </cell>
          <cell r="BM480">
            <v>3476130000</v>
          </cell>
          <cell r="BN480">
            <v>15032952000</v>
          </cell>
          <cell r="BO480">
            <v>560720286000</v>
          </cell>
          <cell r="BP480">
            <v>3415944000</v>
          </cell>
          <cell r="BQ480">
            <v>3262340000</v>
          </cell>
          <cell r="BR480">
            <v>5313150000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240060</v>
          </cell>
          <cell r="BY480">
            <v>809</v>
          </cell>
          <cell r="BZ480">
            <v>5931300</v>
          </cell>
          <cell r="CA480">
            <v>2184300</v>
          </cell>
          <cell r="CB480">
            <v>1600000</v>
          </cell>
        </row>
        <row r="481">
          <cell r="A481" t="str">
            <v>2021_Q3_M8_W34_D3</v>
          </cell>
          <cell r="B481">
            <v>2021</v>
          </cell>
          <cell r="C481">
            <v>3</v>
          </cell>
          <cell r="D481">
            <v>8</v>
          </cell>
          <cell r="E481">
            <v>34</v>
          </cell>
          <cell r="F481">
            <v>34</v>
          </cell>
          <cell r="G481">
            <v>3</v>
          </cell>
          <cell r="H481">
            <v>44432</v>
          </cell>
          <cell r="I481">
            <v>32.289000000000001</v>
          </cell>
          <cell r="J481">
            <v>9.8119999999999994</v>
          </cell>
          <cell r="K481">
            <v>15.074999999999999</v>
          </cell>
          <cell r="L481">
            <v>8.8559999999999999</v>
          </cell>
          <cell r="M481">
            <v>5.5940000000000003</v>
          </cell>
          <cell r="N481">
            <v>0</v>
          </cell>
          <cell r="O481">
            <v>0</v>
          </cell>
          <cell r="P481">
            <v>0</v>
          </cell>
          <cell r="Q481">
            <v>64</v>
          </cell>
          <cell r="R481">
            <v>85.3</v>
          </cell>
          <cell r="S481">
            <v>-2150</v>
          </cell>
          <cell r="T481">
            <v>422.6</v>
          </cell>
          <cell r="U481">
            <v>41758</v>
          </cell>
          <cell r="V481">
            <v>9.8812115475627071E-2</v>
          </cell>
          <cell r="W481">
            <v>2.8617470115962279E-3</v>
          </cell>
          <cell r="X481">
            <v>6.4496756843471139E-4</v>
          </cell>
          <cell r="Y481">
            <v>0.22537546674154149</v>
          </cell>
          <cell r="Z481">
            <v>1.9608790605049843E-3</v>
          </cell>
          <cell r="AA481">
            <v>78470940000</v>
          </cell>
          <cell r="AB481">
            <v>69205015000</v>
          </cell>
          <cell r="AC481">
            <v>9265925000</v>
          </cell>
          <cell r="AD481">
            <v>0</v>
          </cell>
          <cell r="AE481">
            <v>0</v>
          </cell>
          <cell r="AF481">
            <v>0</v>
          </cell>
          <cell r="AH481">
            <v>71.625999999999991</v>
          </cell>
          <cell r="AI481">
            <v>0</v>
          </cell>
          <cell r="AJ481">
            <v>0</v>
          </cell>
          <cell r="AK481">
            <v>0</v>
          </cell>
          <cell r="AL481">
            <v>59632384452046</v>
          </cell>
          <cell r="AM481">
            <v>170652798000</v>
          </cell>
          <cell r="AN481">
            <v>38460954000</v>
          </cell>
          <cell r="AO481">
            <v>116931894000</v>
          </cell>
          <cell r="AP481">
            <v>15666768000</v>
          </cell>
          <cell r="AQ481">
            <v>0.14112915662914552</v>
          </cell>
          <cell r="AR481">
            <v>0</v>
          </cell>
          <cell r="AS481">
            <v>0</v>
          </cell>
          <cell r="AT481">
            <v>2848787000</v>
          </cell>
          <cell r="AU481">
            <v>0.28835849497394761</v>
          </cell>
          <cell r="AV481">
            <v>17736029000</v>
          </cell>
          <cell r="AW481">
            <v>0.42947587175759083</v>
          </cell>
          <cell r="AX481">
            <v>2173824000</v>
          </cell>
          <cell r="AY481">
            <v>0.66020620510446926</v>
          </cell>
          <cell r="AZ481">
            <v>35546000</v>
          </cell>
          <cell r="BA481">
            <v>3.3098621713276884E-2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111010144000</v>
          </cell>
          <cell r="BM481">
            <v>1073942000</v>
          </cell>
          <cell r="BN481">
            <v>9879324000</v>
          </cell>
          <cell r="BO481">
            <v>41296916000</v>
          </cell>
          <cell r="BP481">
            <v>3292644000</v>
          </cell>
          <cell r="BQ481">
            <v>1073942000</v>
          </cell>
          <cell r="BR481">
            <v>3025886000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385050</v>
          </cell>
          <cell r="BY481">
            <v>646</v>
          </cell>
          <cell r="BZ481">
            <v>5482500</v>
          </cell>
          <cell r="CA481">
            <v>1744200</v>
          </cell>
          <cell r="CB481">
            <v>500000</v>
          </cell>
        </row>
        <row r="482">
          <cell r="A482" t="str">
            <v>2021_Q3_M8_W34_D4</v>
          </cell>
          <cell r="B482">
            <v>2021</v>
          </cell>
          <cell r="C482">
            <v>3</v>
          </cell>
          <cell r="D482">
            <v>8</v>
          </cell>
          <cell r="E482">
            <v>34</v>
          </cell>
          <cell r="F482">
            <v>34</v>
          </cell>
          <cell r="G482">
            <v>4</v>
          </cell>
          <cell r="H482">
            <v>44433</v>
          </cell>
          <cell r="I482">
            <v>63.389000000000003</v>
          </cell>
          <cell r="J482">
            <v>9.2140000000000004</v>
          </cell>
          <cell r="K482">
            <v>7.2290000000000001</v>
          </cell>
          <cell r="L482">
            <v>8.5399999999999991</v>
          </cell>
          <cell r="M482">
            <v>4.9059999999999997</v>
          </cell>
          <cell r="N482">
            <v>0</v>
          </cell>
          <cell r="O482">
            <v>0</v>
          </cell>
          <cell r="P482">
            <v>0</v>
          </cell>
          <cell r="Q482">
            <v>52</v>
          </cell>
          <cell r="R482">
            <v>84</v>
          </cell>
          <cell r="S482">
            <v>-1655</v>
          </cell>
          <cell r="T482">
            <v>391.5</v>
          </cell>
          <cell r="U482">
            <v>40790</v>
          </cell>
          <cell r="V482">
            <v>0.1041890166028097</v>
          </cell>
          <cell r="W482">
            <v>5.1146553958298143E-3</v>
          </cell>
          <cell r="X482">
            <v>1.8647498929460302E-3</v>
          </cell>
          <cell r="Y482">
            <v>0.36458954682781491</v>
          </cell>
          <cell r="Z482">
            <v>3.0636749172677259E-3</v>
          </cell>
          <cell r="AA482">
            <v>50084290000</v>
          </cell>
          <cell r="AB482">
            <v>37221040000</v>
          </cell>
          <cell r="AC482">
            <v>9960285000</v>
          </cell>
          <cell r="AD482">
            <v>2902965000</v>
          </cell>
          <cell r="AE482">
            <v>0</v>
          </cell>
          <cell r="AF482">
            <v>0</v>
          </cell>
          <cell r="AH482">
            <v>93.27800000000002</v>
          </cell>
          <cell r="AI482">
            <v>0</v>
          </cell>
          <cell r="AJ482">
            <v>0</v>
          </cell>
          <cell r="AK482">
            <v>0</v>
          </cell>
          <cell r="AL482">
            <v>41774330324230</v>
          </cell>
          <cell r="AM482">
            <v>213661304000</v>
          </cell>
          <cell r="AN482">
            <v>77898678000</v>
          </cell>
          <cell r="AO482">
            <v>127982968000</v>
          </cell>
          <cell r="AP482">
            <v>54351178000</v>
          </cell>
          <cell r="AQ482">
            <v>0.36078638974626809</v>
          </cell>
          <cell r="AR482">
            <v>0</v>
          </cell>
          <cell r="AS482">
            <v>0</v>
          </cell>
          <cell r="AT482">
            <v>1226804000</v>
          </cell>
          <cell r="AU482">
            <v>0.30001589580179649</v>
          </cell>
          <cell r="AV482">
            <v>19433466000</v>
          </cell>
          <cell r="AW482">
            <v>0.39992577483169173</v>
          </cell>
          <cell r="AX482">
            <v>1624510000</v>
          </cell>
          <cell r="AY482">
            <v>0.73455256099303479</v>
          </cell>
          <cell r="AZ482">
            <v>1262720000</v>
          </cell>
          <cell r="BA482">
            <v>0.4548473780140771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150646420000</v>
          </cell>
          <cell r="BM482">
            <v>702960000</v>
          </cell>
          <cell r="BN482">
            <v>4089130000</v>
          </cell>
          <cell r="BO482">
            <v>48592682000</v>
          </cell>
          <cell r="BP482">
            <v>2211564000</v>
          </cell>
          <cell r="BQ482">
            <v>2776140000</v>
          </cell>
          <cell r="BR482">
            <v>4642408000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633120</v>
          </cell>
          <cell r="BY482">
            <v>817</v>
          </cell>
          <cell r="BZ482">
            <v>4220250</v>
          </cell>
          <cell r="CA482">
            <v>2205900</v>
          </cell>
          <cell r="CB482">
            <v>500000</v>
          </cell>
        </row>
        <row r="483">
          <cell r="A483" t="str">
            <v>2021_Q3_M8_W34_D5</v>
          </cell>
          <cell r="B483">
            <v>2021</v>
          </cell>
          <cell r="C483">
            <v>3</v>
          </cell>
          <cell r="D483">
            <v>8</v>
          </cell>
          <cell r="E483">
            <v>34</v>
          </cell>
          <cell r="F483">
            <v>34</v>
          </cell>
          <cell r="G483">
            <v>5</v>
          </cell>
          <cell r="H483">
            <v>44434</v>
          </cell>
          <cell r="I483">
            <v>15.388999999999999</v>
          </cell>
          <cell r="J483">
            <v>8.3070000000000004</v>
          </cell>
          <cell r="K483">
            <v>22.986999999999998</v>
          </cell>
          <cell r="L483">
            <v>8.0909999999999993</v>
          </cell>
          <cell r="M483">
            <v>2.819</v>
          </cell>
          <cell r="N483">
            <v>0</v>
          </cell>
          <cell r="O483">
            <v>0</v>
          </cell>
          <cell r="P483">
            <v>0</v>
          </cell>
          <cell r="Q483">
            <v>73</v>
          </cell>
          <cell r="R483">
            <v>82.9</v>
          </cell>
          <cell r="S483">
            <v>-1533</v>
          </cell>
          <cell r="T483">
            <v>373</v>
          </cell>
          <cell r="U483">
            <v>43182</v>
          </cell>
          <cell r="V483">
            <v>0.11576943699731904</v>
          </cell>
          <cell r="W483">
            <v>1.0177755836874131E-2</v>
          </cell>
          <cell r="X483">
            <v>5.1594997550523753E-3</v>
          </cell>
          <cell r="Y483">
            <v>0.50693884170019543</v>
          </cell>
          <cell r="Z483">
            <v>6.6473680253208312E-3</v>
          </cell>
          <cell r="AA483">
            <v>66709205000</v>
          </cell>
          <cell r="AB483">
            <v>64005220000</v>
          </cell>
          <cell r="AC483">
            <v>0</v>
          </cell>
          <cell r="AD483">
            <v>0</v>
          </cell>
          <cell r="AE483">
            <v>0</v>
          </cell>
          <cell r="AF483">
            <v>2703985000</v>
          </cell>
          <cell r="AH483">
            <v>57.592999999999996</v>
          </cell>
          <cell r="AI483">
            <v>0</v>
          </cell>
          <cell r="AJ483">
            <v>0</v>
          </cell>
          <cell r="AK483">
            <v>0</v>
          </cell>
          <cell r="AL483">
            <v>44835424165584</v>
          </cell>
          <cell r="AM483">
            <v>456324000000</v>
          </cell>
          <cell r="AN483">
            <v>231328360000</v>
          </cell>
          <cell r="AO483">
            <v>298037565000</v>
          </cell>
          <cell r="AP483">
            <v>114562000000</v>
          </cell>
          <cell r="AQ483">
            <v>0.40461541721704608</v>
          </cell>
          <cell r="AR483">
            <v>0</v>
          </cell>
          <cell r="AS483">
            <v>0</v>
          </cell>
          <cell r="AT483">
            <v>1818702000</v>
          </cell>
          <cell r="AU483">
            <v>0.33333980938416424</v>
          </cell>
          <cell r="AV483">
            <v>109358793000</v>
          </cell>
          <cell r="AW483">
            <v>0.74742535232445284</v>
          </cell>
          <cell r="AX483">
            <v>1869696000</v>
          </cell>
          <cell r="AY483">
            <v>0.27641868716735657</v>
          </cell>
          <cell r="AZ483">
            <v>3712497000</v>
          </cell>
          <cell r="BA483">
            <v>0.43218824214202561</v>
          </cell>
          <cell r="BB483">
            <v>6672000</v>
          </cell>
          <cell r="BC483">
            <v>3.5264270613107824E-3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283138000000</v>
          </cell>
          <cell r="BM483">
            <v>4170000000</v>
          </cell>
          <cell r="BN483">
            <v>5456000000</v>
          </cell>
          <cell r="BO483">
            <v>146314000000</v>
          </cell>
          <cell r="BP483">
            <v>6764000000</v>
          </cell>
          <cell r="BQ483">
            <v>8590000000</v>
          </cell>
          <cell r="BR483">
            <v>1892000000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626070</v>
          </cell>
          <cell r="BY483">
            <v>1052</v>
          </cell>
          <cell r="BZ483">
            <v>3909150</v>
          </cell>
          <cell r="CA483">
            <v>2840400</v>
          </cell>
          <cell r="CB483">
            <v>5152232</v>
          </cell>
        </row>
        <row r="484">
          <cell r="A484" t="str">
            <v>2021_Q3_M8_W34_D6</v>
          </cell>
          <cell r="B484">
            <v>2021</v>
          </cell>
          <cell r="C484">
            <v>3</v>
          </cell>
          <cell r="D484">
            <v>8</v>
          </cell>
          <cell r="E484">
            <v>34</v>
          </cell>
          <cell r="F484">
            <v>35</v>
          </cell>
          <cell r="G484">
            <v>6</v>
          </cell>
          <cell r="H484">
            <v>44435</v>
          </cell>
          <cell r="I484">
            <v>17.117999999999999</v>
          </cell>
          <cell r="J484">
            <v>6.3860000000000001</v>
          </cell>
          <cell r="K484">
            <v>20.472000000000001</v>
          </cell>
          <cell r="L484">
            <v>7.7969999999999997</v>
          </cell>
          <cell r="M484">
            <v>2.419</v>
          </cell>
          <cell r="N484">
            <v>0</v>
          </cell>
          <cell r="O484">
            <v>0</v>
          </cell>
          <cell r="P484">
            <v>0</v>
          </cell>
          <cell r="Q484">
            <v>101</v>
          </cell>
          <cell r="R484">
            <v>82.1</v>
          </cell>
          <cell r="S484">
            <v>-1753</v>
          </cell>
          <cell r="T484">
            <v>387.5</v>
          </cell>
          <cell r="U484">
            <v>41051</v>
          </cell>
          <cell r="V484">
            <v>0.10593806451612903</v>
          </cell>
          <cell r="W484">
            <v>4.8770632644996228E-3</v>
          </cell>
          <cell r="X484">
            <v>1.6762262353674886E-3</v>
          </cell>
          <cell r="Y484">
            <v>0.34369581538316707</v>
          </cell>
          <cell r="Z484">
            <v>5.0818826242304705E-3</v>
          </cell>
          <cell r="AA484">
            <v>179215870000</v>
          </cell>
          <cell r="AB484">
            <v>152354180000</v>
          </cell>
          <cell r="AC484">
            <v>26861690000</v>
          </cell>
          <cell r="AD484">
            <v>0</v>
          </cell>
          <cell r="AE484">
            <v>0</v>
          </cell>
          <cell r="AF484">
            <v>0</v>
          </cell>
          <cell r="AH484">
            <v>54.191999999999993</v>
          </cell>
          <cell r="AI484">
            <v>0</v>
          </cell>
          <cell r="AJ484">
            <v>0</v>
          </cell>
          <cell r="AK484">
            <v>0</v>
          </cell>
          <cell r="AL484">
            <v>52623004066430</v>
          </cell>
          <cell r="AM484">
            <v>256645720000</v>
          </cell>
          <cell r="AN484">
            <v>88208060000</v>
          </cell>
          <cell r="AO484">
            <v>267423930000</v>
          </cell>
          <cell r="AP484">
            <v>75633645000</v>
          </cell>
          <cell r="AQ484">
            <v>0.38790884894224925</v>
          </cell>
          <cell r="AR484">
            <v>0</v>
          </cell>
          <cell r="AS484">
            <v>0</v>
          </cell>
          <cell r="AT484">
            <v>3782052000</v>
          </cell>
          <cell r="AU484">
            <v>0.44779209093061806</v>
          </cell>
          <cell r="AV484">
            <v>6453769000</v>
          </cell>
          <cell r="AW484">
            <v>0.13814849221171238</v>
          </cell>
          <cell r="AX484">
            <v>1611363000</v>
          </cell>
          <cell r="AY484">
            <v>0.744737404017071</v>
          </cell>
          <cell r="AZ484">
            <v>727231000</v>
          </cell>
          <cell r="BA484">
            <v>0.43031420118343194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194977880000</v>
          </cell>
          <cell r="BM484">
            <v>1422000000</v>
          </cell>
          <cell r="BN484">
            <v>8446000000</v>
          </cell>
          <cell r="BO484">
            <v>46716174000</v>
          </cell>
          <cell r="BP484">
            <v>2163666000</v>
          </cell>
          <cell r="BQ484">
            <v>1690000000</v>
          </cell>
          <cell r="BR484">
            <v>1230000000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629100</v>
          </cell>
          <cell r="BY484">
            <v>716</v>
          </cell>
          <cell r="BZ484">
            <v>13410450</v>
          </cell>
          <cell r="CA484">
            <v>1933200</v>
          </cell>
          <cell r="CB484">
            <v>600000</v>
          </cell>
        </row>
        <row r="485">
          <cell r="A485" t="str">
            <v>2021_Q3_M8_W35_D2</v>
          </cell>
          <cell r="B485">
            <v>2021</v>
          </cell>
          <cell r="C485">
            <v>3</v>
          </cell>
          <cell r="D485">
            <v>8</v>
          </cell>
          <cell r="E485">
            <v>35</v>
          </cell>
          <cell r="F485">
            <v>35</v>
          </cell>
          <cell r="G485">
            <v>2</v>
          </cell>
          <cell r="H485">
            <v>44438</v>
          </cell>
          <cell r="I485">
            <v>16.178000000000001</v>
          </cell>
          <cell r="J485">
            <v>4.6420000000000003</v>
          </cell>
          <cell r="K485">
            <v>25.471</v>
          </cell>
          <cell r="L485">
            <v>7.46</v>
          </cell>
          <cell r="M485">
            <v>4.7220000000000004</v>
          </cell>
          <cell r="N485">
            <v>0</v>
          </cell>
          <cell r="O485">
            <v>0</v>
          </cell>
          <cell r="P485">
            <v>0</v>
          </cell>
          <cell r="Q485">
            <v>106</v>
          </cell>
          <cell r="R485">
            <v>79.599999999999994</v>
          </cell>
          <cell r="S485">
            <v>-1638</v>
          </cell>
          <cell r="T485">
            <v>375.9</v>
          </cell>
          <cell r="U485">
            <v>40772</v>
          </cell>
          <cell r="V485">
            <v>0.10846501729183293</v>
          </cell>
          <cell r="W485">
            <v>1.0146058516037873E-2</v>
          </cell>
          <cell r="X485">
            <v>2.0887747330268791E-3</v>
          </cell>
          <cell r="Y485">
            <v>0.20587055847599864</v>
          </cell>
          <cell r="Z485">
            <v>4.1010195141485337E-3</v>
          </cell>
          <cell r="AA485">
            <v>104762425000</v>
          </cell>
          <cell r="AB485">
            <v>104762425000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H485">
            <v>58.472999999999999</v>
          </cell>
          <cell r="AI485">
            <v>0</v>
          </cell>
          <cell r="AJ485">
            <v>0</v>
          </cell>
          <cell r="AK485">
            <v>0</v>
          </cell>
          <cell r="AL485">
            <v>52062465751112</v>
          </cell>
          <cell r="AM485">
            <v>528228824000</v>
          </cell>
          <cell r="AN485">
            <v>108746763000</v>
          </cell>
          <cell r="AO485">
            <v>213509188000</v>
          </cell>
          <cell r="AP485">
            <v>87996112000</v>
          </cell>
          <cell r="AQ485">
            <v>0.39706810368112022</v>
          </cell>
          <cell r="AR485">
            <v>0</v>
          </cell>
          <cell r="AS485">
            <v>0</v>
          </cell>
          <cell r="AT485">
            <v>3564131000</v>
          </cell>
          <cell r="AU485">
            <v>0.46668289434368126</v>
          </cell>
          <cell r="AV485">
            <v>12574945000</v>
          </cell>
          <cell r="AW485">
            <v>4.3850693882117618E-2</v>
          </cell>
          <cell r="AX485">
            <v>1704821000</v>
          </cell>
          <cell r="AY485">
            <v>0.73091114102707011</v>
          </cell>
          <cell r="AZ485">
            <v>1240616000</v>
          </cell>
          <cell r="BA485">
            <v>0.47355515247011976</v>
          </cell>
          <cell r="BB485">
            <v>1666138000</v>
          </cell>
          <cell r="BC485">
            <v>0.28837202379200993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221614658000</v>
          </cell>
          <cell r="BM485">
            <v>1479720000</v>
          </cell>
          <cell r="BN485">
            <v>7637158000</v>
          </cell>
          <cell r="BO485">
            <v>286767298000</v>
          </cell>
          <cell r="BP485">
            <v>2332460000</v>
          </cell>
          <cell r="BQ485">
            <v>2619792000</v>
          </cell>
          <cell r="BR485">
            <v>5777738000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546930</v>
          </cell>
          <cell r="BY485">
            <v>657</v>
          </cell>
          <cell r="BZ485">
            <v>4176900</v>
          </cell>
          <cell r="CA485">
            <v>1773900</v>
          </cell>
        </row>
        <row r="486">
          <cell r="A486" t="str">
            <v>2021_Q3_M8_W35_D3</v>
          </cell>
          <cell r="B486">
            <v>2021</v>
          </cell>
          <cell r="C486">
            <v>3</v>
          </cell>
          <cell r="D486">
            <v>8</v>
          </cell>
          <cell r="E486">
            <v>35</v>
          </cell>
          <cell r="F486">
            <v>35</v>
          </cell>
          <cell r="G486">
            <v>3</v>
          </cell>
          <cell r="H486">
            <v>44439</v>
          </cell>
          <cell r="I486">
            <v>16.193999999999999</v>
          </cell>
          <cell r="J486">
            <v>4.4429999999999996</v>
          </cell>
          <cell r="K486">
            <v>24.599</v>
          </cell>
          <cell r="L486">
            <v>7.23</v>
          </cell>
          <cell r="M486">
            <v>4.1529999999999996</v>
          </cell>
          <cell r="N486">
            <v>0</v>
          </cell>
          <cell r="O486">
            <v>0</v>
          </cell>
          <cell r="P486">
            <v>0</v>
          </cell>
          <cell r="Q486">
            <v>54</v>
          </cell>
          <cell r="R486">
            <v>74</v>
          </cell>
          <cell r="S486">
            <v>-890</v>
          </cell>
          <cell r="T486">
            <v>266</v>
          </cell>
          <cell r="U486">
            <v>41730</v>
          </cell>
          <cell r="V486">
            <v>0.15687969924812031</v>
          </cell>
          <cell r="W486">
            <v>4.4218249553053856E-3</v>
          </cell>
          <cell r="X486">
            <v>1.798875017019321E-3</v>
          </cell>
          <cell r="Y486">
            <v>0.40681732886350425</v>
          </cell>
          <cell r="Z486">
            <v>2.6252640169822658E-3</v>
          </cell>
          <cell r="AA486">
            <v>46897945000</v>
          </cell>
          <cell r="AB486">
            <v>35907375000</v>
          </cell>
          <cell r="AC486">
            <v>10990570000</v>
          </cell>
          <cell r="AD486">
            <v>0</v>
          </cell>
          <cell r="AE486">
            <v>0</v>
          </cell>
          <cell r="AF486">
            <v>0</v>
          </cell>
          <cell r="AH486">
            <v>56.619000000000007</v>
          </cell>
          <cell r="AI486">
            <v>0</v>
          </cell>
          <cell r="AJ486">
            <v>0</v>
          </cell>
          <cell r="AK486">
            <v>0</v>
          </cell>
          <cell r="AL486">
            <v>56750446826014</v>
          </cell>
          <cell r="AM486">
            <v>250940542000</v>
          </cell>
          <cell r="AN486">
            <v>102086961000</v>
          </cell>
          <cell r="AO486">
            <v>148984906000</v>
          </cell>
          <cell r="AP486">
            <v>95956960000</v>
          </cell>
          <cell r="AQ486">
            <v>0.48322732110006328</v>
          </cell>
          <cell r="AR486">
            <v>0</v>
          </cell>
          <cell r="AS486">
            <v>0</v>
          </cell>
          <cell r="AT486">
            <v>420445000</v>
          </cell>
          <cell r="AU486">
            <v>0.27151444154992066</v>
          </cell>
          <cell r="AV486">
            <v>3170811000</v>
          </cell>
          <cell r="AW486">
            <v>7.8494016275445611E-2</v>
          </cell>
          <cell r="AX486">
            <v>1523586000</v>
          </cell>
          <cell r="AY486">
            <v>0.25097956398736326</v>
          </cell>
          <cell r="AZ486">
            <v>1015159000</v>
          </cell>
          <cell r="BA486">
            <v>0.48552594072058941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198575196000</v>
          </cell>
          <cell r="BM486">
            <v>453570000</v>
          </cell>
          <cell r="BN486">
            <v>1548518000</v>
          </cell>
          <cell r="BO486">
            <v>40395576000</v>
          </cell>
          <cell r="BP486">
            <v>6070558000</v>
          </cell>
          <cell r="BQ486">
            <v>2090844000</v>
          </cell>
          <cell r="BR486">
            <v>1806280000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522690</v>
          </cell>
          <cell r="BY486">
            <v>884</v>
          </cell>
          <cell r="BZ486">
            <v>2269500</v>
          </cell>
          <cell r="CA486">
            <v>2386800</v>
          </cell>
          <cell r="CB486">
            <v>600000</v>
          </cell>
        </row>
        <row r="487">
          <cell r="A487" t="str">
            <v>2021_Q3_M9_W35_D4</v>
          </cell>
          <cell r="B487">
            <v>2021</v>
          </cell>
          <cell r="C487">
            <v>3</v>
          </cell>
          <cell r="D487">
            <v>9</v>
          </cell>
          <cell r="E487">
            <v>35</v>
          </cell>
          <cell r="F487">
            <v>35</v>
          </cell>
          <cell r="G487">
            <v>4</v>
          </cell>
          <cell r="H487">
            <v>44440</v>
          </cell>
          <cell r="I487">
            <v>17.693999999999999</v>
          </cell>
          <cell r="J487">
            <v>4.1840000000000002</v>
          </cell>
          <cell r="K487">
            <v>22.896000000000001</v>
          </cell>
          <cell r="L487">
            <v>6.9619999999999997</v>
          </cell>
          <cell r="M487">
            <v>4.1360000000000001</v>
          </cell>
          <cell r="N487">
            <v>0</v>
          </cell>
          <cell r="O487">
            <v>0</v>
          </cell>
          <cell r="P487">
            <v>0</v>
          </cell>
          <cell r="Q487">
            <v>76</v>
          </cell>
          <cell r="R487">
            <v>73.900000000000006</v>
          </cell>
          <cell r="S487">
            <v>-1353</v>
          </cell>
          <cell r="T487">
            <v>355</v>
          </cell>
          <cell r="U487">
            <v>41100</v>
          </cell>
          <cell r="V487">
            <v>0.11577464788732394</v>
          </cell>
          <cell r="W487">
            <v>1.3280919299839008E-2</v>
          </cell>
          <cell r="X487">
            <v>2.5840998068999391E-3</v>
          </cell>
          <cell r="Y487">
            <v>0.19457235968079889</v>
          </cell>
          <cell r="Z487">
            <v>5.0653666762739387E-3</v>
          </cell>
          <cell r="AA487">
            <v>146677000000</v>
          </cell>
          <cell r="AB487">
            <v>112080665000</v>
          </cell>
          <cell r="AC487">
            <v>32839215000</v>
          </cell>
          <cell r="AD487">
            <v>1757120000</v>
          </cell>
          <cell r="AE487">
            <v>0</v>
          </cell>
          <cell r="AF487">
            <v>0</v>
          </cell>
          <cell r="AH487">
            <v>55.872000000000007</v>
          </cell>
          <cell r="AI487">
            <v>0</v>
          </cell>
          <cell r="AJ487">
            <v>0</v>
          </cell>
          <cell r="AK487">
            <v>0</v>
          </cell>
          <cell r="AL487">
            <v>59113754272230</v>
          </cell>
          <cell r="AM487">
            <v>785085000000</v>
          </cell>
          <cell r="AN487">
            <v>152755841000</v>
          </cell>
          <cell r="AO487">
            <v>299432841000</v>
          </cell>
          <cell r="AP487">
            <v>82998062000</v>
          </cell>
          <cell r="AQ487">
            <v>0.40557488895295712</v>
          </cell>
          <cell r="AR487">
            <v>0</v>
          </cell>
          <cell r="AS487">
            <v>0</v>
          </cell>
          <cell r="AT487">
            <v>641884000</v>
          </cell>
          <cell r="AU487">
            <v>0.2050747603833866</v>
          </cell>
          <cell r="AV487">
            <v>67490282000</v>
          </cell>
          <cell r="AW487">
            <v>0.1186120949033392</v>
          </cell>
          <cell r="AX487">
            <v>1595409000</v>
          </cell>
          <cell r="AY487">
            <v>0.71671563342318056</v>
          </cell>
          <cell r="AZ487">
            <v>30204000</v>
          </cell>
          <cell r="BA487">
            <v>3.5450704225352112E-2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204643000000</v>
          </cell>
          <cell r="BM487">
            <v>524000000</v>
          </cell>
          <cell r="BN487">
            <v>3130000000</v>
          </cell>
          <cell r="BO487">
            <v>569000000000</v>
          </cell>
          <cell r="BP487">
            <v>2226000000</v>
          </cell>
          <cell r="BQ487">
            <v>852000000</v>
          </cell>
          <cell r="BR487">
            <v>4710000000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442410</v>
          </cell>
          <cell r="BY487">
            <v>1137</v>
          </cell>
          <cell r="BZ487">
            <v>17250750</v>
          </cell>
          <cell r="CA487">
            <v>3069900</v>
          </cell>
          <cell r="CB487">
            <v>600000</v>
          </cell>
        </row>
        <row r="488">
          <cell r="A488" t="str">
            <v>2021_Q3_M9_W36_D2</v>
          </cell>
          <cell r="B488">
            <v>2021</v>
          </cell>
          <cell r="C488">
            <v>3</v>
          </cell>
          <cell r="D488">
            <v>9</v>
          </cell>
          <cell r="E488">
            <v>36</v>
          </cell>
          <cell r="F488">
            <v>36</v>
          </cell>
          <cell r="G488">
            <v>2</v>
          </cell>
          <cell r="H488">
            <v>44445</v>
          </cell>
          <cell r="I488">
            <v>18.969000000000001</v>
          </cell>
          <cell r="J488">
            <v>3.21</v>
          </cell>
          <cell r="K488">
            <v>20.896000000000001</v>
          </cell>
          <cell r="L488">
            <v>6.2729999999999997</v>
          </cell>
          <cell r="M488">
            <v>4.1239999999999997</v>
          </cell>
          <cell r="N488">
            <v>0</v>
          </cell>
          <cell r="O488">
            <v>0</v>
          </cell>
          <cell r="P488">
            <v>0</v>
          </cell>
          <cell r="Q488">
            <v>54</v>
          </cell>
          <cell r="R488">
            <v>74.099999999999994</v>
          </cell>
          <cell r="S488">
            <v>-1421</v>
          </cell>
          <cell r="T488">
            <v>315.2</v>
          </cell>
          <cell r="U488">
            <v>42740</v>
          </cell>
          <cell r="V488">
            <v>0.13559644670050761</v>
          </cell>
          <cell r="W488">
            <v>7.0621772925887833E-3</v>
          </cell>
          <cell r="X488">
            <v>1.6352005102022622E-3</v>
          </cell>
          <cell r="Y488">
            <v>0.23154339553586123</v>
          </cell>
          <cell r="Z488">
            <v>2.9473728199639485E-3</v>
          </cell>
          <cell r="AA488">
            <v>90929230000</v>
          </cell>
          <cell r="AB488">
            <v>63615070000</v>
          </cell>
          <cell r="AC488">
            <v>27314160000</v>
          </cell>
          <cell r="AD488">
            <v>0</v>
          </cell>
          <cell r="AE488">
            <v>0</v>
          </cell>
          <cell r="AF488">
            <v>0</v>
          </cell>
          <cell r="AH488">
            <v>53.472000000000001</v>
          </cell>
          <cell r="AI488">
            <v>0</v>
          </cell>
          <cell r="AJ488">
            <v>0</v>
          </cell>
          <cell r="AK488">
            <v>0</v>
          </cell>
          <cell r="AL488">
            <v>69296714557644</v>
          </cell>
          <cell r="AM488">
            <v>489385684000</v>
          </cell>
          <cell r="AN488">
            <v>113314023000</v>
          </cell>
          <cell r="AO488">
            <v>204243253000</v>
          </cell>
          <cell r="AP488">
            <v>101902552000</v>
          </cell>
          <cell r="AQ488">
            <v>0.48535937027289555</v>
          </cell>
          <cell r="AR488">
            <v>0</v>
          </cell>
          <cell r="AS488">
            <v>0</v>
          </cell>
          <cell r="AT488">
            <v>3824228000</v>
          </cell>
          <cell r="AU488">
            <v>0.31641800430249878</v>
          </cell>
          <cell r="AV488">
            <v>5016608000</v>
          </cell>
          <cell r="AW488">
            <v>1.989623167575294E-2</v>
          </cell>
          <cell r="AX488">
            <v>2363652000</v>
          </cell>
          <cell r="AY488">
            <v>0.63431641806425576</v>
          </cell>
          <cell r="AZ488">
            <v>206983000</v>
          </cell>
          <cell r="BA488">
            <v>0.11273583877995642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209952786000</v>
          </cell>
          <cell r="BM488">
            <v>3154000000</v>
          </cell>
          <cell r="BN488">
            <v>12086000000</v>
          </cell>
          <cell r="BO488">
            <v>252138600000</v>
          </cell>
          <cell r="BP488">
            <v>3726298000</v>
          </cell>
          <cell r="BQ488">
            <v>1836000000</v>
          </cell>
          <cell r="BR488">
            <v>6492000000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520020</v>
          </cell>
          <cell r="BY488">
            <v>456</v>
          </cell>
          <cell r="BZ488">
            <v>3623550</v>
          </cell>
          <cell r="CA488">
            <v>1231200</v>
          </cell>
          <cell r="CB488">
            <v>600000</v>
          </cell>
        </row>
        <row r="489">
          <cell r="A489" t="str">
            <v>2021_Q3_M9_W36_D3</v>
          </cell>
          <cell r="B489">
            <v>2021</v>
          </cell>
          <cell r="C489">
            <v>3</v>
          </cell>
          <cell r="D489">
            <v>9</v>
          </cell>
          <cell r="E489">
            <v>36</v>
          </cell>
          <cell r="F489">
            <v>36</v>
          </cell>
          <cell r="G489">
            <v>3</v>
          </cell>
          <cell r="H489">
            <v>44446</v>
          </cell>
          <cell r="I489">
            <v>14.968999999999999</v>
          </cell>
          <cell r="J489">
            <v>2.2440000000000002</v>
          </cell>
          <cell r="K489">
            <v>15.096</v>
          </cell>
          <cell r="L489">
            <v>5.8470000000000004</v>
          </cell>
          <cell r="M489">
            <v>3.9470000000000001</v>
          </cell>
          <cell r="N489">
            <v>0</v>
          </cell>
          <cell r="O489">
            <v>0</v>
          </cell>
          <cell r="P489">
            <v>0</v>
          </cell>
          <cell r="Q489">
            <v>46</v>
          </cell>
          <cell r="R489">
            <v>67.7</v>
          </cell>
          <cell r="S489">
            <v>-991</v>
          </cell>
          <cell r="T489">
            <v>261.10000000000002</v>
          </cell>
          <cell r="U489">
            <v>42983</v>
          </cell>
          <cell r="V489">
            <v>0.16462274990425121</v>
          </cell>
          <cell r="W489">
            <v>4.2649989726944518E-3</v>
          </cell>
          <cell r="X489">
            <v>1.3804666861199669E-3</v>
          </cell>
          <cell r="Y489">
            <v>0.3236733924106539</v>
          </cell>
          <cell r="Z489">
            <v>2.7514010094545267E-3</v>
          </cell>
          <cell r="AA489">
            <v>90247680000</v>
          </cell>
          <cell r="AB489">
            <v>53337720000</v>
          </cell>
          <cell r="AC489">
            <v>36909960000</v>
          </cell>
          <cell r="AD489">
            <v>0</v>
          </cell>
          <cell r="AE489">
            <v>0</v>
          </cell>
          <cell r="AF489">
            <v>0</v>
          </cell>
          <cell r="AH489">
            <v>42.103000000000002</v>
          </cell>
          <cell r="AI489">
            <v>0</v>
          </cell>
          <cell r="AJ489">
            <v>0</v>
          </cell>
          <cell r="AK489">
            <v>0</v>
          </cell>
          <cell r="AL489">
            <v>65829324179796</v>
          </cell>
          <cell r="AM489">
            <v>280762000000</v>
          </cell>
          <cell r="AN489">
            <v>90875189000</v>
          </cell>
          <cell r="AO489">
            <v>181122869000</v>
          </cell>
          <cell r="AP489">
            <v>70056500000</v>
          </cell>
          <cell r="AQ489">
            <v>0.43429731572748126</v>
          </cell>
          <cell r="AR489">
            <v>0</v>
          </cell>
          <cell r="AS489">
            <v>0</v>
          </cell>
          <cell r="AT489">
            <v>2027975000</v>
          </cell>
          <cell r="AU489">
            <v>0.36123530459565373</v>
          </cell>
          <cell r="AV489">
            <v>14665199000</v>
          </cell>
          <cell r="AW489">
            <v>0.14307511219512195</v>
          </cell>
          <cell r="AX489">
            <v>1907875000</v>
          </cell>
          <cell r="AY489">
            <v>0.67751242897727271</v>
          </cell>
          <cell r="AZ489">
            <v>530935000</v>
          </cell>
          <cell r="BA489">
            <v>0.2455758556891767</v>
          </cell>
          <cell r="BB489">
            <v>1686705000</v>
          </cell>
          <cell r="BC489">
            <v>0.34705864197530867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161310000000</v>
          </cell>
          <cell r="BM489">
            <v>1500000000</v>
          </cell>
          <cell r="BN489">
            <v>5614000000</v>
          </cell>
          <cell r="BO489">
            <v>102500000000</v>
          </cell>
          <cell r="BP489">
            <v>2816000000</v>
          </cell>
          <cell r="BQ489">
            <v>2162000000</v>
          </cell>
          <cell r="BR489">
            <v>4860000000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653730</v>
          </cell>
          <cell r="BY489">
            <v>498</v>
          </cell>
          <cell r="BZ489">
            <v>2527050</v>
          </cell>
          <cell r="CA489">
            <v>1344600</v>
          </cell>
          <cell r="CB489">
            <v>1400000</v>
          </cell>
        </row>
        <row r="490">
          <cell r="A490" t="str">
            <v>2021_Q3_M9_W36_D4</v>
          </cell>
          <cell r="B490">
            <v>2021</v>
          </cell>
          <cell r="C490">
            <v>3</v>
          </cell>
          <cell r="D490">
            <v>9</v>
          </cell>
          <cell r="E490">
            <v>36</v>
          </cell>
          <cell r="F490">
            <v>36</v>
          </cell>
          <cell r="G490">
            <v>4</v>
          </cell>
          <cell r="H490">
            <v>44447</v>
          </cell>
          <cell r="I490">
            <v>5.9690000000000003</v>
          </cell>
          <cell r="J490">
            <v>1.605</v>
          </cell>
          <cell r="K490">
            <v>9.4359999999999999</v>
          </cell>
          <cell r="L490">
            <v>5.3920000000000003</v>
          </cell>
          <cell r="M490">
            <v>3.8130000000000002</v>
          </cell>
          <cell r="N490">
            <v>0</v>
          </cell>
          <cell r="O490">
            <v>0</v>
          </cell>
          <cell r="P490">
            <v>0</v>
          </cell>
          <cell r="Q490">
            <v>14</v>
          </cell>
          <cell r="R490">
            <v>59.4</v>
          </cell>
          <cell r="S490">
            <v>-557</v>
          </cell>
          <cell r="T490">
            <v>168.2</v>
          </cell>
          <cell r="U490">
            <v>42227</v>
          </cell>
          <cell r="V490">
            <v>0.25105231866825206</v>
          </cell>
          <cell r="W490">
            <v>6.8766194638372261E-3</v>
          </cell>
          <cell r="X490">
            <v>1.3298662968158164E-3</v>
          </cell>
          <cell r="Y490">
            <v>0.19338954319187193</v>
          </cell>
          <cell r="Z490">
            <v>2.1998632073517606E-3</v>
          </cell>
          <cell r="AA490">
            <v>42037695000</v>
          </cell>
          <cell r="AB490">
            <v>42037695000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H490">
            <v>26.214999999999996</v>
          </cell>
          <cell r="AI490">
            <v>0</v>
          </cell>
          <cell r="AJ490">
            <v>0</v>
          </cell>
          <cell r="AK490">
            <v>0</v>
          </cell>
          <cell r="AL490">
            <v>48319361242448</v>
          </cell>
          <cell r="AM490">
            <v>332273860000</v>
          </cell>
          <cell r="AN490">
            <v>64258290000</v>
          </cell>
          <cell r="AO490">
            <v>106295985000</v>
          </cell>
          <cell r="AP490">
            <v>46203500000</v>
          </cell>
          <cell r="AQ490">
            <v>0.47521753440437742</v>
          </cell>
          <cell r="AR490">
            <v>0</v>
          </cell>
          <cell r="AS490">
            <v>0</v>
          </cell>
          <cell r="AT490">
            <v>1399111000</v>
          </cell>
          <cell r="AU490">
            <v>3.2753225082251126E-2</v>
          </cell>
          <cell r="AV490">
            <v>14485843000</v>
          </cell>
          <cell r="AW490">
            <v>7.9386401026784292E-2</v>
          </cell>
          <cell r="AX490">
            <v>1922756000</v>
          </cell>
          <cell r="AY490">
            <v>0.69614627081824765</v>
          </cell>
          <cell r="AZ490">
            <v>247080000</v>
          </cell>
          <cell r="BA490">
            <v>0.19789831160093552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97226000000</v>
          </cell>
          <cell r="BM490">
            <v>1176000000</v>
          </cell>
          <cell r="BN490">
            <v>42716740000</v>
          </cell>
          <cell r="BO490">
            <v>182472600000</v>
          </cell>
          <cell r="BP490">
            <v>2762000000</v>
          </cell>
          <cell r="BQ490">
            <v>1248520000</v>
          </cell>
          <cell r="BR490">
            <v>4672000000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728820</v>
          </cell>
          <cell r="BY490">
            <v>434</v>
          </cell>
          <cell r="BZ490">
            <v>1420350</v>
          </cell>
          <cell r="CA490">
            <v>1171800</v>
          </cell>
        </row>
        <row r="491">
          <cell r="A491" t="str">
            <v>2021_Q3_M9_W36_D5</v>
          </cell>
          <cell r="B491">
            <v>2021</v>
          </cell>
          <cell r="C491">
            <v>3</v>
          </cell>
          <cell r="D491">
            <v>9</v>
          </cell>
          <cell r="E491">
            <v>36</v>
          </cell>
          <cell r="F491">
            <v>36</v>
          </cell>
          <cell r="G491">
            <v>5</v>
          </cell>
          <cell r="H491">
            <v>44448</v>
          </cell>
          <cell r="I491">
            <v>5.9690000000000003</v>
          </cell>
          <cell r="J491">
            <v>1.1839999999999999</v>
          </cell>
          <cell r="K491">
            <v>6.7930000000000001</v>
          </cell>
          <cell r="L491">
            <v>5.3730000000000002</v>
          </cell>
          <cell r="M491">
            <v>3.6619999999999999</v>
          </cell>
          <cell r="N491">
            <v>0</v>
          </cell>
          <cell r="O491">
            <v>0</v>
          </cell>
          <cell r="P491">
            <v>0</v>
          </cell>
          <cell r="Q491">
            <v>9</v>
          </cell>
          <cell r="R491">
            <v>57.5</v>
          </cell>
          <cell r="S491">
            <v>-390</v>
          </cell>
          <cell r="T491">
            <v>154.6</v>
          </cell>
          <cell r="U491">
            <v>42421</v>
          </cell>
          <cell r="V491">
            <v>0.27439197930142301</v>
          </cell>
          <cell r="W491">
            <v>9.9943449363827583E-3</v>
          </cell>
          <cell r="X491">
            <v>1.9716382160735849E-4</v>
          </cell>
          <cell r="Y491">
            <v>1.9727538209094248E-2</v>
          </cell>
          <cell r="Z491">
            <v>5.8025004461451405E-4</v>
          </cell>
          <cell r="AA491">
            <v>18156470000</v>
          </cell>
          <cell r="AB491">
            <v>11241820000</v>
          </cell>
          <cell r="AC491">
            <v>6914650000</v>
          </cell>
          <cell r="AD491">
            <v>0</v>
          </cell>
          <cell r="AE491">
            <v>0</v>
          </cell>
          <cell r="AF491">
            <v>0</v>
          </cell>
          <cell r="AH491">
            <v>22.981000000000002</v>
          </cell>
          <cell r="AI491">
            <v>0</v>
          </cell>
          <cell r="AJ491">
            <v>0</v>
          </cell>
          <cell r="AK491">
            <v>0</v>
          </cell>
          <cell r="AL491">
            <v>47395257019360</v>
          </cell>
          <cell r="AM491">
            <v>473684547000</v>
          </cell>
          <cell r="AN491">
            <v>9344630000</v>
          </cell>
          <cell r="AO491">
            <v>27501100000</v>
          </cell>
          <cell r="AP491">
            <v>12077000</v>
          </cell>
          <cell r="AQ491">
            <v>2.2562023613809595E-4</v>
          </cell>
          <cell r="AR491">
            <v>0</v>
          </cell>
          <cell r="AS491">
            <v>0</v>
          </cell>
          <cell r="AT491">
            <v>896951000</v>
          </cell>
          <cell r="AU491">
            <v>0.34287117737003059</v>
          </cell>
          <cell r="AV491">
            <v>6908368000</v>
          </cell>
          <cell r="AW491">
            <v>3.6829344664239747E-2</v>
          </cell>
          <cell r="AX491">
            <v>1132032000</v>
          </cell>
          <cell r="AY491">
            <v>0.94810050251256284</v>
          </cell>
          <cell r="AZ491">
            <v>325133000</v>
          </cell>
          <cell r="BA491">
            <v>0.40845854271356785</v>
          </cell>
          <cell r="BB491">
            <v>70069000</v>
          </cell>
          <cell r="BC491">
            <v>3.0999492586763941E-4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53528000000</v>
          </cell>
          <cell r="BM491">
            <v>1940000000</v>
          </cell>
          <cell r="BN491">
            <v>2616000000</v>
          </cell>
          <cell r="BO491">
            <v>187577815000</v>
          </cell>
          <cell r="BP491">
            <v>1194000000</v>
          </cell>
          <cell r="BQ491">
            <v>796000000</v>
          </cell>
          <cell r="BR491">
            <v>226032732000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158130</v>
          </cell>
          <cell r="BY491">
            <v>167</v>
          </cell>
          <cell r="BZ491">
            <v>994500</v>
          </cell>
          <cell r="CA491">
            <v>450900</v>
          </cell>
          <cell r="CB491">
            <v>600000</v>
          </cell>
        </row>
        <row r="492">
          <cell r="A492" t="str">
            <v>2021_Q3_M9_W36_D6</v>
          </cell>
          <cell r="B492">
            <v>2021</v>
          </cell>
          <cell r="C492">
            <v>3</v>
          </cell>
          <cell r="D492">
            <v>9</v>
          </cell>
          <cell r="E492">
            <v>36</v>
          </cell>
          <cell r="F492">
            <v>37</v>
          </cell>
          <cell r="G492">
            <v>6</v>
          </cell>
          <cell r="H492">
            <v>44449</v>
          </cell>
          <cell r="I492">
            <v>5.85</v>
          </cell>
          <cell r="J492">
            <v>0.24299999999999999</v>
          </cell>
          <cell r="K492">
            <v>6.9820000000000002</v>
          </cell>
          <cell r="L492">
            <v>5.335</v>
          </cell>
          <cell r="M492">
            <v>3.7389999999999999</v>
          </cell>
          <cell r="N492">
            <v>0</v>
          </cell>
          <cell r="O492">
            <v>0</v>
          </cell>
          <cell r="P492">
            <v>0</v>
          </cell>
          <cell r="Q492">
            <v>13</v>
          </cell>
          <cell r="R492">
            <v>57.6</v>
          </cell>
          <cell r="S492">
            <v>-462</v>
          </cell>
          <cell r="T492">
            <v>160.9</v>
          </cell>
          <cell r="U492">
            <v>42681</v>
          </cell>
          <cell r="V492">
            <v>0.26526413921690489</v>
          </cell>
          <cell r="W492">
            <v>2.3549493683732892E-3</v>
          </cell>
          <cell r="X492">
            <v>1.6843694176626328E-4</v>
          </cell>
          <cell r="Y492">
            <v>7.1524655276394844E-2</v>
          </cell>
          <cell r="Z492">
            <v>6.829187218370383E-4</v>
          </cell>
          <cell r="AA492">
            <v>25271160000</v>
          </cell>
          <cell r="AB492">
            <v>12448520000</v>
          </cell>
          <cell r="AC492">
            <v>12822640000</v>
          </cell>
          <cell r="AD492">
            <v>0</v>
          </cell>
          <cell r="AE492">
            <v>0</v>
          </cell>
          <cell r="AF492">
            <v>0</v>
          </cell>
          <cell r="AH492">
            <v>22.149000000000001</v>
          </cell>
          <cell r="AI492">
            <v>0</v>
          </cell>
          <cell r="AJ492">
            <v>0</v>
          </cell>
          <cell r="AK492">
            <v>0</v>
          </cell>
          <cell r="AL492">
            <v>49119640342800</v>
          </cell>
          <cell r="AM492">
            <v>115674266000</v>
          </cell>
          <cell r="AN492">
            <v>8273562000</v>
          </cell>
          <cell r="AO492">
            <v>33544722000</v>
          </cell>
          <cell r="AP492">
            <v>290238000</v>
          </cell>
          <cell r="AQ492">
            <v>9.2449796331287512E-2</v>
          </cell>
          <cell r="AR492">
            <v>0</v>
          </cell>
          <cell r="AS492">
            <v>0</v>
          </cell>
          <cell r="AT492">
            <v>1988936000</v>
          </cell>
          <cell r="AU492">
            <v>0.39392032056520371</v>
          </cell>
          <cell r="AV492">
            <v>4648817000</v>
          </cell>
          <cell r="AW492">
            <v>4.6026655205060239E-2</v>
          </cell>
          <cell r="AX492">
            <v>1206948000</v>
          </cell>
          <cell r="AY492">
            <v>0.90643559448815347</v>
          </cell>
          <cell r="AZ492">
            <v>138623000</v>
          </cell>
          <cell r="BA492">
            <v>0.36380170060885997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3139412000</v>
          </cell>
          <cell r="BM492">
            <v>954200000</v>
          </cell>
          <cell r="BN492">
            <v>5049082000</v>
          </cell>
          <cell r="BO492">
            <v>101002712000</v>
          </cell>
          <cell r="BP492">
            <v>1331532000</v>
          </cell>
          <cell r="BQ492">
            <v>381040000</v>
          </cell>
          <cell r="BR492">
            <v>3816288000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79830</v>
          </cell>
          <cell r="BY492">
            <v>178</v>
          </cell>
          <cell r="BZ492">
            <v>3534300</v>
          </cell>
          <cell r="CA492">
            <v>480600</v>
          </cell>
          <cell r="CB492">
            <v>600000</v>
          </cell>
        </row>
        <row r="493">
          <cell r="A493" t="str">
            <v>2021_Q3_M9_W37_D2</v>
          </cell>
          <cell r="B493">
            <v>2021</v>
          </cell>
          <cell r="C493">
            <v>3</v>
          </cell>
          <cell r="D493">
            <v>9</v>
          </cell>
          <cell r="E493">
            <v>37</v>
          </cell>
          <cell r="F493">
            <v>37</v>
          </cell>
          <cell r="G493">
            <v>2</v>
          </cell>
          <cell r="H493">
            <v>44452</v>
          </cell>
          <cell r="I493">
            <v>2.403</v>
          </cell>
          <cell r="J493">
            <v>0.51</v>
          </cell>
          <cell r="K493">
            <v>5.0220000000000002</v>
          </cell>
          <cell r="L493">
            <v>4.6669999999999998</v>
          </cell>
          <cell r="M493">
            <v>4.4980000000000002</v>
          </cell>
          <cell r="N493">
            <v>0</v>
          </cell>
          <cell r="O493">
            <v>0</v>
          </cell>
          <cell r="P493">
            <v>0</v>
          </cell>
          <cell r="Q493">
            <v>6</v>
          </cell>
          <cell r="R493">
            <v>57.3</v>
          </cell>
          <cell r="S493">
            <v>-395</v>
          </cell>
          <cell r="T493">
            <v>111.8</v>
          </cell>
          <cell r="U493">
            <v>40510</v>
          </cell>
          <cell r="V493">
            <v>0.36234347048300536</v>
          </cell>
          <cell r="W493">
            <v>1.9630897526495784E-3</v>
          </cell>
          <cell r="X493">
            <v>3.1365636630578507E-4</v>
          </cell>
          <cell r="Y493">
            <v>0.1597768853321371</v>
          </cell>
          <cell r="Z493">
            <v>1.2829379404037404E-3</v>
          </cell>
          <cell r="AA493">
            <v>56584320000</v>
          </cell>
          <cell r="AB493">
            <v>10791125000</v>
          </cell>
          <cell r="AC493">
            <v>45793195000</v>
          </cell>
          <cell r="AD493">
            <v>0</v>
          </cell>
          <cell r="AE493">
            <v>0</v>
          </cell>
          <cell r="AF493">
            <v>0</v>
          </cell>
          <cell r="AH493">
            <v>17.100000000000001</v>
          </cell>
          <cell r="AI493">
            <v>0</v>
          </cell>
          <cell r="AJ493">
            <v>0</v>
          </cell>
          <cell r="AK493">
            <v>0</v>
          </cell>
          <cell r="AL493">
            <v>58377587599000</v>
          </cell>
          <cell r="AM493">
            <v>114600444000</v>
          </cell>
          <cell r="AN493">
            <v>18310502000</v>
          </cell>
          <cell r="AO493">
            <v>74894822000</v>
          </cell>
          <cell r="AP493">
            <v>8416360000</v>
          </cell>
          <cell r="AQ493">
            <v>0.1800435406067242</v>
          </cell>
          <cell r="AR493">
            <v>0</v>
          </cell>
          <cell r="AS493">
            <v>0</v>
          </cell>
          <cell r="AT493">
            <v>936808000</v>
          </cell>
          <cell r="AU493">
            <v>0.27148834505387121</v>
          </cell>
          <cell r="AV493">
            <v>5262601000</v>
          </cell>
          <cell r="AW493">
            <v>0.11567001579060482</v>
          </cell>
          <cell r="AX493">
            <v>2215333000</v>
          </cell>
          <cell r="AY493">
            <v>0.60962087556467448</v>
          </cell>
          <cell r="AZ493">
            <v>1479400000</v>
          </cell>
          <cell r="BA493">
            <v>0.3355680340712473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46746248000</v>
          </cell>
          <cell r="BM493">
            <v>4903334000</v>
          </cell>
          <cell r="BN493">
            <v>3450638000</v>
          </cell>
          <cell r="BO493">
            <v>45496674000</v>
          </cell>
          <cell r="BP493">
            <v>3633952000</v>
          </cell>
          <cell r="BQ493">
            <v>4408644000</v>
          </cell>
          <cell r="BR493">
            <v>5960954000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251100</v>
          </cell>
          <cell r="BY493">
            <v>371</v>
          </cell>
          <cell r="BZ493">
            <v>1007250</v>
          </cell>
          <cell r="CA493">
            <v>1001700</v>
          </cell>
          <cell r="CB493">
            <v>600000</v>
          </cell>
        </row>
        <row r="494">
          <cell r="A494" t="str">
            <v>2021_Q3_M9_W37_D3</v>
          </cell>
          <cell r="B494">
            <v>2021</v>
          </cell>
          <cell r="C494">
            <v>3</v>
          </cell>
          <cell r="D494">
            <v>9</v>
          </cell>
          <cell r="E494">
            <v>37</v>
          </cell>
          <cell r="F494">
            <v>37</v>
          </cell>
          <cell r="G494">
            <v>3</v>
          </cell>
          <cell r="H494">
            <v>44453</v>
          </cell>
          <cell r="I494">
            <v>2.1749999999999998</v>
          </cell>
          <cell r="J494">
            <v>0.50600000000000001</v>
          </cell>
          <cell r="K494">
            <v>5.16</v>
          </cell>
          <cell r="L494">
            <v>4.431</v>
          </cell>
          <cell r="M494">
            <v>4.2309999999999999</v>
          </cell>
          <cell r="N494">
            <v>0</v>
          </cell>
          <cell r="O494">
            <v>0</v>
          </cell>
          <cell r="P494">
            <v>0</v>
          </cell>
          <cell r="Q494">
            <v>10</v>
          </cell>
          <cell r="R494">
            <v>57.5</v>
          </cell>
          <cell r="S494">
            <v>-461</v>
          </cell>
          <cell r="T494">
            <v>116.9</v>
          </cell>
          <cell r="U494">
            <v>40522</v>
          </cell>
          <cell r="V494">
            <v>0.34663815226689476</v>
          </cell>
          <cell r="W494">
            <v>1.9818285498365579E-3</v>
          </cell>
          <cell r="X494">
            <v>1.3058797979698496E-4</v>
          </cell>
          <cell r="Y494">
            <v>6.5892672606696776E-2</v>
          </cell>
          <cell r="Z494">
            <v>3.462211903413634E-4</v>
          </cell>
          <cell r="AA494">
            <v>10697290000</v>
          </cell>
          <cell r="AB494">
            <v>10697290000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H494">
            <v>16.503</v>
          </cell>
          <cell r="AI494">
            <v>0</v>
          </cell>
          <cell r="AJ494">
            <v>0</v>
          </cell>
          <cell r="AK494">
            <v>0</v>
          </cell>
          <cell r="AL494">
            <v>49608731294192</v>
          </cell>
          <cell r="AM494">
            <v>98316000000</v>
          </cell>
          <cell r="AN494">
            <v>6478304000</v>
          </cell>
          <cell r="AO494">
            <v>17175594000</v>
          </cell>
          <cell r="AP494">
            <v>553624000</v>
          </cell>
          <cell r="AQ494">
            <v>1.9459543057996485E-2</v>
          </cell>
          <cell r="AR494">
            <v>0</v>
          </cell>
          <cell r="AS494">
            <v>0</v>
          </cell>
          <cell r="AT494">
            <v>8126000</v>
          </cell>
          <cell r="AU494">
            <v>6.0714285714285709E-4</v>
          </cell>
          <cell r="AV494">
            <v>470673000</v>
          </cell>
          <cell r="AW494">
            <v>1.1015563564875491E-2</v>
          </cell>
          <cell r="AX494">
            <v>1521915000</v>
          </cell>
          <cell r="AY494">
            <v>0.72610448473282441</v>
          </cell>
          <cell r="AZ494">
            <v>556530000</v>
          </cell>
          <cell r="BA494">
            <v>0.29046450939457202</v>
          </cell>
          <cell r="BB494">
            <v>3367436000</v>
          </cell>
          <cell r="BC494">
            <v>0.36007656116338749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28450000000</v>
          </cell>
          <cell r="BM494">
            <v>390000000</v>
          </cell>
          <cell r="BN494">
            <v>13384000000</v>
          </cell>
          <cell r="BO494">
            <v>42728000000</v>
          </cell>
          <cell r="BP494">
            <v>2096000000</v>
          </cell>
          <cell r="BQ494">
            <v>1916000000</v>
          </cell>
          <cell r="BR494">
            <v>9352000000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27750</v>
          </cell>
          <cell r="BY494">
            <v>480</v>
          </cell>
          <cell r="BZ494">
            <v>1175550</v>
          </cell>
          <cell r="CA494">
            <v>1296000</v>
          </cell>
        </row>
        <row r="495">
          <cell r="A495" t="str">
            <v>2021_Q3_M9_W37_D4</v>
          </cell>
          <cell r="B495">
            <v>2021</v>
          </cell>
          <cell r="C495">
            <v>3</v>
          </cell>
          <cell r="D495">
            <v>9</v>
          </cell>
          <cell r="E495">
            <v>37</v>
          </cell>
          <cell r="F495">
            <v>37</v>
          </cell>
          <cell r="G495">
            <v>4</v>
          </cell>
          <cell r="H495">
            <v>44454</v>
          </cell>
          <cell r="I495">
            <v>3.0550000000000002</v>
          </cell>
          <cell r="J495">
            <v>0.505</v>
          </cell>
          <cell r="K495">
            <v>12.246</v>
          </cell>
          <cell r="L495">
            <v>4.3899999999999997</v>
          </cell>
          <cell r="M495">
            <v>4.2770000000000001</v>
          </cell>
          <cell r="N495">
            <v>0</v>
          </cell>
          <cell r="O495">
            <v>0</v>
          </cell>
          <cell r="P495">
            <v>0</v>
          </cell>
          <cell r="Q495">
            <v>17</v>
          </cell>
          <cell r="R495">
            <v>21.3</v>
          </cell>
          <cell r="S495">
            <v>-600</v>
          </cell>
          <cell r="T495">
            <v>112.9</v>
          </cell>
          <cell r="U495">
            <v>42298</v>
          </cell>
          <cell r="V495">
            <v>0.3746501328609389</v>
          </cell>
          <cell r="W495">
            <v>3.9885342522694399E-3</v>
          </cell>
          <cell r="X495">
            <v>6.9835749301147023E-4</v>
          </cell>
          <cell r="Y495">
            <v>0.17509126131087158</v>
          </cell>
          <cell r="Z495">
            <v>1.7121974304110425E-3</v>
          </cell>
          <cell r="AA495">
            <v>50323105000</v>
          </cell>
          <cell r="AB495">
            <v>50323105000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H495">
            <v>24.473000000000003</v>
          </cell>
          <cell r="AI495">
            <v>0</v>
          </cell>
          <cell r="AJ495">
            <v>0</v>
          </cell>
          <cell r="AK495">
            <v>0</v>
          </cell>
          <cell r="AL495">
            <v>49636143876000</v>
          </cell>
          <cell r="AM495">
            <v>197975460000</v>
          </cell>
          <cell r="AN495">
            <v>34663773000</v>
          </cell>
          <cell r="AO495">
            <v>84986878000</v>
          </cell>
          <cell r="AP495">
            <v>2420260000</v>
          </cell>
          <cell r="AQ495">
            <v>9.2018097483081138E-2</v>
          </cell>
          <cell r="AR495">
            <v>0</v>
          </cell>
          <cell r="AS495">
            <v>0</v>
          </cell>
          <cell r="AT495">
            <v>14114000</v>
          </cell>
          <cell r="AU495">
            <v>2.1916149068322982E-2</v>
          </cell>
          <cell r="AV495">
            <v>30912188000</v>
          </cell>
          <cell r="AW495">
            <v>0.19460721210747653</v>
          </cell>
          <cell r="AX495">
            <v>1187706000</v>
          </cell>
          <cell r="AY495">
            <v>0.86441484716157202</v>
          </cell>
          <cell r="AZ495">
            <v>129505000</v>
          </cell>
          <cell r="BA495">
            <v>0.26215587044534411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26302000000</v>
          </cell>
          <cell r="BM495">
            <v>964000000</v>
          </cell>
          <cell r="BN495">
            <v>644000000</v>
          </cell>
          <cell r="BO495">
            <v>158844000000</v>
          </cell>
          <cell r="BP495">
            <v>1374000000</v>
          </cell>
          <cell r="BQ495">
            <v>494000000</v>
          </cell>
          <cell r="BR495">
            <v>9353460000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8269</v>
          </cell>
          <cell r="BY495">
            <v>617</v>
          </cell>
          <cell r="BZ495">
            <v>1530000</v>
          </cell>
          <cell r="CA495">
            <v>1665900</v>
          </cell>
        </row>
        <row r="496">
          <cell r="A496" t="str">
            <v>2021_Q3_M9_W37_D5</v>
          </cell>
          <cell r="B496">
            <v>2021</v>
          </cell>
          <cell r="C496">
            <v>3</v>
          </cell>
          <cell r="D496">
            <v>9</v>
          </cell>
          <cell r="E496">
            <v>37</v>
          </cell>
          <cell r="F496">
            <v>37</v>
          </cell>
          <cell r="G496">
            <v>5</v>
          </cell>
          <cell r="H496">
            <v>44455</v>
          </cell>
          <cell r="I496">
            <v>10.295</v>
          </cell>
          <cell r="J496">
            <v>5.5010000000000003</v>
          </cell>
          <cell r="K496">
            <v>10.951000000000001</v>
          </cell>
          <cell r="L496">
            <v>4.319</v>
          </cell>
          <cell r="M496">
            <v>4.319</v>
          </cell>
          <cell r="N496">
            <v>0</v>
          </cell>
          <cell r="O496">
            <v>0</v>
          </cell>
          <cell r="P496">
            <v>0</v>
          </cell>
          <cell r="Q496">
            <v>11</v>
          </cell>
          <cell r="R496">
            <v>21.4</v>
          </cell>
          <cell r="S496">
            <v>-501</v>
          </cell>
          <cell r="T496">
            <v>116.1</v>
          </cell>
          <cell r="U496">
            <v>42085</v>
          </cell>
          <cell r="V496">
            <v>0.36248923341946598</v>
          </cell>
          <cell r="W496">
            <v>3.7739197147586535E-3</v>
          </cell>
          <cell r="X496">
            <v>1.118862208552403E-3</v>
          </cell>
          <cell r="Y496">
            <v>0.2964721809467416</v>
          </cell>
          <cell r="Z496">
            <v>1.2981925429844036E-3</v>
          </cell>
          <cell r="AA496">
            <v>8506445000</v>
          </cell>
          <cell r="AB496">
            <v>8506445000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H496">
            <v>35.384999999999998</v>
          </cell>
          <cell r="AI496">
            <v>0</v>
          </cell>
          <cell r="AJ496">
            <v>0</v>
          </cell>
          <cell r="AK496">
            <v>0</v>
          </cell>
          <cell r="AL496">
            <v>47434501401800</v>
          </cell>
          <cell r="AM496">
            <v>179014000000</v>
          </cell>
          <cell r="AN496">
            <v>53072671000</v>
          </cell>
          <cell r="AO496">
            <v>61579116000</v>
          </cell>
          <cell r="AP496">
            <v>42852344000</v>
          </cell>
          <cell r="AQ496">
            <v>0.55207863952589542</v>
          </cell>
          <cell r="AR496">
            <v>0</v>
          </cell>
          <cell r="AS496">
            <v>0</v>
          </cell>
          <cell r="AT496">
            <v>12201000</v>
          </cell>
          <cell r="AU496">
            <v>6.8010033444816055E-3</v>
          </cell>
          <cell r="AV496">
            <v>8464313000</v>
          </cell>
          <cell r="AW496">
            <v>9.0624336188436835E-2</v>
          </cell>
          <cell r="AX496">
            <v>1352251000</v>
          </cell>
          <cell r="AY496">
            <v>0.87467723156532984</v>
          </cell>
          <cell r="AZ496">
            <v>391562000</v>
          </cell>
          <cell r="BA496">
            <v>0.42285313174946004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77620000000</v>
          </cell>
          <cell r="BM496">
            <v>3202000000</v>
          </cell>
          <cell r="BN496">
            <v>1794000000</v>
          </cell>
          <cell r="BO496">
            <v>93400000000</v>
          </cell>
          <cell r="BP496">
            <v>1546000000</v>
          </cell>
          <cell r="BQ496">
            <v>926000000</v>
          </cell>
          <cell r="BR496">
            <v>526000000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161940</v>
          </cell>
          <cell r="BY496">
            <v>153</v>
          </cell>
          <cell r="BZ496">
            <v>1277550</v>
          </cell>
          <cell r="CA496">
            <v>413100</v>
          </cell>
        </row>
        <row r="497">
          <cell r="A497" t="str">
            <v>2021_Q3_M9_W37_D6</v>
          </cell>
          <cell r="B497">
            <v>2021</v>
          </cell>
          <cell r="C497">
            <v>3</v>
          </cell>
          <cell r="D497">
            <v>9</v>
          </cell>
          <cell r="E497">
            <v>37</v>
          </cell>
          <cell r="F497">
            <v>38</v>
          </cell>
          <cell r="G497">
            <v>6</v>
          </cell>
          <cell r="H497">
            <v>44456</v>
          </cell>
          <cell r="I497">
            <v>10.295</v>
          </cell>
          <cell r="J497">
            <v>5.4630000000000001</v>
          </cell>
          <cell r="K497">
            <v>13.435</v>
          </cell>
          <cell r="L497">
            <v>4.3710000000000004</v>
          </cell>
          <cell r="M497">
            <v>4.1820000000000004</v>
          </cell>
          <cell r="N497">
            <v>0</v>
          </cell>
          <cell r="O497">
            <v>0</v>
          </cell>
          <cell r="P497">
            <v>0</v>
          </cell>
          <cell r="Q497">
            <v>20</v>
          </cell>
          <cell r="R497">
            <v>22</v>
          </cell>
          <cell r="S497">
            <v>-803</v>
          </cell>
          <cell r="T497">
            <v>147.30000000000001</v>
          </cell>
          <cell r="U497">
            <v>43139</v>
          </cell>
          <cell r="V497">
            <v>0.29286490156143924</v>
          </cell>
          <cell r="W497">
            <v>9.585797569635195E-3</v>
          </cell>
          <cell r="X497">
            <v>3.3254735790275803E-4</v>
          </cell>
          <cell r="Y497">
            <v>3.4691673330987494E-2</v>
          </cell>
          <cell r="Z497">
            <v>6.9117396650381936E-4</v>
          </cell>
          <cell r="AA497">
            <v>23390910000</v>
          </cell>
          <cell r="AB497">
            <v>23390910000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H497">
            <v>37.746000000000002</v>
          </cell>
          <cell r="AI497">
            <v>0</v>
          </cell>
          <cell r="AJ497">
            <v>0</v>
          </cell>
          <cell r="AK497">
            <v>0</v>
          </cell>
          <cell r="AL497">
            <v>65223576385600</v>
          </cell>
          <cell r="AM497">
            <v>625220000000</v>
          </cell>
          <cell r="AN497">
            <v>21689928000</v>
          </cell>
          <cell r="AO497">
            <v>45080838000</v>
          </cell>
          <cell r="AP497">
            <v>2452000</v>
          </cell>
          <cell r="AQ497">
            <v>5.5537938844847114E-5</v>
          </cell>
          <cell r="AR497">
            <v>0</v>
          </cell>
          <cell r="AS497">
            <v>0</v>
          </cell>
          <cell r="AT497">
            <v>80818000</v>
          </cell>
          <cell r="AU497">
            <v>0.12395398773006135</v>
          </cell>
          <cell r="AV497">
            <v>19883943000</v>
          </cell>
          <cell r="AW497">
            <v>3.4881907458476309E-2</v>
          </cell>
          <cell r="AX497">
            <v>1198791000</v>
          </cell>
          <cell r="AY497">
            <v>0.92214692307692303</v>
          </cell>
          <cell r="AZ497">
            <v>523924000</v>
          </cell>
          <cell r="BA497">
            <v>0.37638218390804595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44150000000</v>
          </cell>
          <cell r="BM497">
            <v>3542000000</v>
          </cell>
          <cell r="BN497">
            <v>652000000</v>
          </cell>
          <cell r="BO497">
            <v>570036000000</v>
          </cell>
          <cell r="BP497">
            <v>1300000000</v>
          </cell>
          <cell r="BQ497">
            <v>1392000000</v>
          </cell>
          <cell r="BR497">
            <v>4148000000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113940</v>
          </cell>
          <cell r="BY497">
            <v>452</v>
          </cell>
          <cell r="BZ497">
            <v>6142950</v>
          </cell>
          <cell r="CA497">
            <v>1220400</v>
          </cell>
        </row>
        <row r="498">
          <cell r="A498" t="str">
            <v>2021_Q3_M9_W38_D2</v>
          </cell>
          <cell r="B498">
            <v>2021</v>
          </cell>
          <cell r="C498">
            <v>3</v>
          </cell>
          <cell r="D498">
            <v>9</v>
          </cell>
          <cell r="E498">
            <v>38</v>
          </cell>
          <cell r="F498">
            <v>38</v>
          </cell>
          <cell r="G498">
            <v>2</v>
          </cell>
          <cell r="H498">
            <v>44459</v>
          </cell>
          <cell r="I498">
            <v>10.289</v>
          </cell>
          <cell r="J498">
            <v>5.1669999999999998</v>
          </cell>
          <cell r="K498">
            <v>12.589</v>
          </cell>
          <cell r="L498">
            <v>4.3259999999999996</v>
          </cell>
          <cell r="M498">
            <v>4.157</v>
          </cell>
          <cell r="N498">
            <v>0</v>
          </cell>
          <cell r="O498">
            <v>0</v>
          </cell>
          <cell r="P498">
            <v>0</v>
          </cell>
          <cell r="Q498">
            <v>23</v>
          </cell>
          <cell r="R498">
            <v>21.9</v>
          </cell>
          <cell r="S498">
            <v>-861</v>
          </cell>
          <cell r="T498">
            <v>150.5</v>
          </cell>
          <cell r="U498">
            <v>44090</v>
          </cell>
          <cell r="V498">
            <v>0.29295681063122925</v>
          </cell>
          <cell r="W498">
            <v>8.979223633030027E-4</v>
          </cell>
          <cell r="X498">
            <v>7.7193479562093315E-5</v>
          </cell>
          <cell r="Y498">
            <v>8.5968990991757352E-2</v>
          </cell>
          <cell r="Z498">
            <v>6.7654958328871987E-4</v>
          </cell>
          <cell r="AA498">
            <v>37727405000</v>
          </cell>
          <cell r="AB498">
            <v>32732835000</v>
          </cell>
          <cell r="AC498">
            <v>0</v>
          </cell>
          <cell r="AD498">
            <v>4994570000</v>
          </cell>
          <cell r="AE498">
            <v>0</v>
          </cell>
          <cell r="AF498">
            <v>0</v>
          </cell>
          <cell r="AH498">
            <v>36.528000000000006</v>
          </cell>
          <cell r="AI498">
            <v>0</v>
          </cell>
          <cell r="AJ498">
            <v>0</v>
          </cell>
          <cell r="AK498">
            <v>0</v>
          </cell>
          <cell r="AL498">
            <v>62946560092442</v>
          </cell>
          <cell r="AM498">
            <v>56521124000</v>
          </cell>
          <cell r="AN498">
            <v>4859064000</v>
          </cell>
          <cell r="AO498">
            <v>42586469000</v>
          </cell>
          <cell r="AP498">
            <v>296154999.99999994</v>
          </cell>
          <cell r="AQ498">
            <v>1.1007039182836933E-2</v>
          </cell>
          <cell r="AR498">
            <v>0</v>
          </cell>
          <cell r="AS498">
            <v>0</v>
          </cell>
          <cell r="AT498">
            <v>815365000</v>
          </cell>
          <cell r="AU498">
            <v>0.25835392902408111</v>
          </cell>
          <cell r="AV498">
            <v>2242325000</v>
          </cell>
          <cell r="AW498">
            <v>0.13485235746932883</v>
          </cell>
          <cell r="AX498">
            <v>1204569000</v>
          </cell>
          <cell r="AY498">
            <v>0.90433108108108107</v>
          </cell>
          <cell r="AZ498">
            <v>300650000</v>
          </cell>
          <cell r="BA498">
            <v>0.40738482384823849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26905964000</v>
          </cell>
          <cell r="BM498">
            <v>2040000000</v>
          </cell>
          <cell r="BN498">
            <v>3156000000</v>
          </cell>
          <cell r="BO498">
            <v>16628000000</v>
          </cell>
          <cell r="BP498">
            <v>1332000000</v>
          </cell>
          <cell r="BQ498">
            <v>738000000</v>
          </cell>
          <cell r="BR498">
            <v>5721160000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115050</v>
          </cell>
          <cell r="BY498">
            <v>280</v>
          </cell>
          <cell r="BZ498">
            <v>2195550</v>
          </cell>
          <cell r="CA498">
            <v>756000</v>
          </cell>
        </row>
        <row r="499">
          <cell r="A499" t="str">
            <v>2021_Q3_M9_W38_D3</v>
          </cell>
          <cell r="B499">
            <v>2021</v>
          </cell>
          <cell r="C499">
            <v>3</v>
          </cell>
          <cell r="D499">
            <v>9</v>
          </cell>
          <cell r="E499">
            <v>38</v>
          </cell>
          <cell r="F499">
            <v>38</v>
          </cell>
          <cell r="G499">
            <v>3</v>
          </cell>
          <cell r="H499">
            <v>44460</v>
          </cell>
          <cell r="I499">
            <v>52.414999999999999</v>
          </cell>
          <cell r="J499">
            <v>5.1980000000000004</v>
          </cell>
          <cell r="K499">
            <v>6.8819999999999997</v>
          </cell>
          <cell r="L499">
            <v>4.3659999999999997</v>
          </cell>
          <cell r="M499">
            <v>4.12</v>
          </cell>
          <cell r="N499">
            <v>0</v>
          </cell>
          <cell r="O499">
            <v>0</v>
          </cell>
          <cell r="P499">
            <v>0</v>
          </cell>
          <cell r="Q499">
            <v>29</v>
          </cell>
          <cell r="R499">
            <v>20.3</v>
          </cell>
          <cell r="S499">
            <v>-1637</v>
          </cell>
          <cell r="T499">
            <v>297</v>
          </cell>
          <cell r="U499">
            <v>46445</v>
          </cell>
          <cell r="V499">
            <v>0.15638047138047137</v>
          </cell>
          <cell r="W499">
            <v>1.282018717838812E-2</v>
          </cell>
          <cell r="X499">
            <v>2.2097540712666271E-3</v>
          </cell>
          <cell r="Y499">
            <v>0.1723651956495427</v>
          </cell>
          <cell r="Z499">
            <v>2.390739201647442E-3</v>
          </cell>
          <cell r="AA499">
            <v>10770232000</v>
          </cell>
          <cell r="AB499">
            <v>10770232000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H499">
            <v>72.981000000000009</v>
          </cell>
          <cell r="AI499">
            <v>0</v>
          </cell>
          <cell r="AJ499">
            <v>0</v>
          </cell>
          <cell r="AK499">
            <v>0</v>
          </cell>
          <cell r="AL499">
            <v>59508933012000</v>
          </cell>
          <cell r="AM499">
            <v>762915660000</v>
          </cell>
          <cell r="AN499">
            <v>131500107000</v>
          </cell>
          <cell r="AO499">
            <v>142270339000</v>
          </cell>
          <cell r="AP499">
            <v>128150546000</v>
          </cell>
          <cell r="AQ499">
            <v>0.33903351494058642</v>
          </cell>
          <cell r="AR499">
            <v>0</v>
          </cell>
          <cell r="AS499">
            <v>0</v>
          </cell>
          <cell r="AT499">
            <v>180880000</v>
          </cell>
          <cell r="AU499">
            <v>3.8069196362800618E-3</v>
          </cell>
          <cell r="AV499">
            <v>1817078000</v>
          </cell>
          <cell r="AW499">
            <v>5.510672109371683E-3</v>
          </cell>
          <cell r="AX499">
            <v>1235048000</v>
          </cell>
          <cell r="AY499">
            <v>0.84572633770217898</v>
          </cell>
          <cell r="AZ499">
            <v>116555000</v>
          </cell>
          <cell r="BA499">
            <v>2.6967838963442851E-2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377987840000</v>
          </cell>
          <cell r="BM499">
            <v>982000000</v>
          </cell>
          <cell r="BN499">
            <v>47513480000</v>
          </cell>
          <cell r="BO499">
            <v>329738000000</v>
          </cell>
          <cell r="BP499">
            <v>1460340000</v>
          </cell>
          <cell r="BQ499">
            <v>4322000000</v>
          </cell>
          <cell r="BR499">
            <v>912000000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176010</v>
          </cell>
          <cell r="BY499">
            <v>908</v>
          </cell>
          <cell r="BZ499">
            <v>4174350</v>
          </cell>
          <cell r="CA499">
            <v>2451600</v>
          </cell>
        </row>
        <row r="500">
          <cell r="A500" t="str">
            <v>2021_Q3_M9_W38_D4</v>
          </cell>
          <cell r="B500">
            <v>2021</v>
          </cell>
          <cell r="C500">
            <v>3</v>
          </cell>
          <cell r="D500">
            <v>9</v>
          </cell>
          <cell r="E500">
            <v>38</v>
          </cell>
          <cell r="F500">
            <v>38</v>
          </cell>
          <cell r="G500">
            <v>4</v>
          </cell>
          <cell r="H500">
            <v>44461</v>
          </cell>
          <cell r="I500">
            <v>7.415</v>
          </cell>
          <cell r="J500">
            <v>5.14</v>
          </cell>
          <cell r="K500">
            <v>14.742000000000001</v>
          </cell>
          <cell r="L500">
            <v>10.34</v>
          </cell>
          <cell r="M500">
            <v>3.9430000000000001</v>
          </cell>
          <cell r="N500">
            <v>0</v>
          </cell>
          <cell r="O500">
            <v>0</v>
          </cell>
          <cell r="P500">
            <v>0</v>
          </cell>
          <cell r="Q500">
            <v>14</v>
          </cell>
          <cell r="R500">
            <v>20.7</v>
          </cell>
          <cell r="S500">
            <v>-1768</v>
          </cell>
          <cell r="T500">
            <v>301</v>
          </cell>
          <cell r="U500">
            <v>44714</v>
          </cell>
          <cell r="V500">
            <v>0.1485514950166113</v>
          </cell>
          <cell r="W500">
            <v>2.2575509118965779E-3</v>
          </cell>
          <cell r="X500">
            <v>1.1721042811761498E-3</v>
          </cell>
          <cell r="Y500">
            <v>0.51919284521980513</v>
          </cell>
          <cell r="Z500">
            <v>1.5405371991263645E-3</v>
          </cell>
          <cell r="AA500">
            <v>18474610000</v>
          </cell>
          <cell r="AB500">
            <v>18474610000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H500">
            <v>41.58</v>
          </cell>
          <cell r="AI500">
            <v>0</v>
          </cell>
          <cell r="AJ500">
            <v>0</v>
          </cell>
          <cell r="AK500">
            <v>0</v>
          </cell>
          <cell r="AL500">
            <v>50143755077000</v>
          </cell>
          <cell r="AM500">
            <v>113202080000</v>
          </cell>
          <cell r="AN500">
            <v>58773710000</v>
          </cell>
          <cell r="AO500">
            <v>77248320000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202488000</v>
          </cell>
          <cell r="AU500">
            <v>0.33194754098360657</v>
          </cell>
          <cell r="AV500">
            <v>57089870000</v>
          </cell>
          <cell r="AW500">
            <v>0.68167008955223884</v>
          </cell>
          <cell r="AX500">
            <v>1163552000</v>
          </cell>
          <cell r="AY500">
            <v>0.93683735909822863</v>
          </cell>
          <cell r="AZ500">
            <v>317800000</v>
          </cell>
          <cell r="BA500">
            <v>0.42486631016042781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23674080000</v>
          </cell>
          <cell r="BM500">
            <v>2554000000</v>
          </cell>
          <cell r="BN500">
            <v>610000000</v>
          </cell>
          <cell r="BO500">
            <v>83750000000</v>
          </cell>
          <cell r="BP500">
            <v>1242000000</v>
          </cell>
          <cell r="BQ500">
            <v>748000000</v>
          </cell>
          <cell r="BR500">
            <v>624000000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182850</v>
          </cell>
          <cell r="BY500">
            <v>263</v>
          </cell>
          <cell r="BZ500">
            <v>4508400</v>
          </cell>
          <cell r="CA500">
            <v>710100</v>
          </cell>
        </row>
        <row r="501">
          <cell r="A501" t="str">
            <v>2021_Q3_M9_W38_D5</v>
          </cell>
          <cell r="B501">
            <v>2021</v>
          </cell>
          <cell r="C501">
            <v>3</v>
          </cell>
          <cell r="D501">
            <v>9</v>
          </cell>
          <cell r="E501">
            <v>38</v>
          </cell>
          <cell r="F501">
            <v>38</v>
          </cell>
          <cell r="G501">
            <v>5</v>
          </cell>
          <cell r="H501">
            <v>44462</v>
          </cell>
          <cell r="I501">
            <v>7.1150000000000002</v>
          </cell>
          <cell r="J501">
            <v>5.0380000000000003</v>
          </cell>
          <cell r="K501">
            <v>11.249000000000001</v>
          </cell>
          <cell r="L501">
            <v>10.292999999999999</v>
          </cell>
          <cell r="M501">
            <v>3.9870000000000001</v>
          </cell>
          <cell r="N501">
            <v>0</v>
          </cell>
          <cell r="O501">
            <v>0</v>
          </cell>
          <cell r="P501">
            <v>0</v>
          </cell>
          <cell r="Q501">
            <v>3</v>
          </cell>
          <cell r="R501">
            <v>23.2</v>
          </cell>
          <cell r="S501">
            <v>-1553</v>
          </cell>
          <cell r="T501">
            <v>284.10000000000002</v>
          </cell>
          <cell r="U501">
            <v>46104</v>
          </cell>
          <cell r="V501">
            <v>0.16228088701161564</v>
          </cell>
          <cell r="W501">
            <v>3.6317628788807921E-3</v>
          </cell>
          <cell r="X501">
            <v>1.0904799701931004E-3</v>
          </cell>
          <cell r="Y501">
            <v>0.30026188563531875</v>
          </cell>
          <cell r="Z501">
            <v>1.9004507691513797E-3</v>
          </cell>
          <cell r="AA501">
            <v>47836065000</v>
          </cell>
          <cell r="AB501">
            <v>31600655000</v>
          </cell>
          <cell r="AC501">
            <v>16235410000</v>
          </cell>
          <cell r="AD501">
            <v>0</v>
          </cell>
          <cell r="AE501">
            <v>0</v>
          </cell>
          <cell r="AF501">
            <v>0</v>
          </cell>
          <cell r="AH501">
            <v>37.682000000000002</v>
          </cell>
          <cell r="AI501">
            <v>0</v>
          </cell>
          <cell r="AJ501">
            <v>0</v>
          </cell>
          <cell r="AK501">
            <v>0</v>
          </cell>
          <cell r="AL501">
            <v>59058999486800</v>
          </cell>
          <cell r="AM501">
            <v>214488282000</v>
          </cell>
          <cell r="AN501">
            <v>64402656000</v>
          </cell>
          <cell r="AO501">
            <v>112238721000</v>
          </cell>
          <cell r="AP501">
            <v>872800000</v>
          </cell>
          <cell r="AQ501">
            <v>7.5336199009097661E-3</v>
          </cell>
          <cell r="AR501">
            <v>0</v>
          </cell>
          <cell r="AS501">
            <v>0</v>
          </cell>
          <cell r="AT501">
            <v>314765000</v>
          </cell>
          <cell r="AU501">
            <v>0.25129734304145113</v>
          </cell>
          <cell r="AV501">
            <v>61820014000</v>
          </cell>
          <cell r="AW501">
            <v>0.66170228794164421</v>
          </cell>
          <cell r="AX501">
            <v>1192888000</v>
          </cell>
          <cell r="AY501">
            <v>0.87199415204678365</v>
          </cell>
          <cell r="AZ501">
            <v>202189000</v>
          </cell>
          <cell r="BA501">
            <v>0.32506270096463025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115854000000</v>
          </cell>
          <cell r="BM501">
            <v>1180000000</v>
          </cell>
          <cell r="BN501">
            <v>1252560000</v>
          </cell>
          <cell r="BO501">
            <v>93425722000</v>
          </cell>
          <cell r="BP501">
            <v>1368000000</v>
          </cell>
          <cell r="BQ501">
            <v>622000000</v>
          </cell>
          <cell r="BR501">
            <v>786000000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302010</v>
          </cell>
          <cell r="BY501">
            <v>573</v>
          </cell>
          <cell r="BZ501">
            <v>3960150</v>
          </cell>
          <cell r="CA501">
            <v>1547100</v>
          </cell>
          <cell r="CB501">
            <v>1500000</v>
          </cell>
        </row>
        <row r="502">
          <cell r="A502" t="str">
            <v>2021_Q3_M9_W38_D6</v>
          </cell>
          <cell r="B502">
            <v>2021</v>
          </cell>
          <cell r="C502">
            <v>3</v>
          </cell>
          <cell r="D502">
            <v>9</v>
          </cell>
          <cell r="E502">
            <v>38</v>
          </cell>
          <cell r="F502">
            <v>39</v>
          </cell>
          <cell r="G502">
            <v>6</v>
          </cell>
          <cell r="H502">
            <v>44463</v>
          </cell>
          <cell r="I502">
            <v>17.748000000000001</v>
          </cell>
          <cell r="J502">
            <v>5.2859999999999996</v>
          </cell>
          <cell r="K502">
            <v>10.249000000000001</v>
          </cell>
          <cell r="L502">
            <v>10.27</v>
          </cell>
          <cell r="M502">
            <v>3.9649999999999999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22.2</v>
          </cell>
          <cell r="S502">
            <v>-816</v>
          </cell>
          <cell r="T502">
            <v>202.4</v>
          </cell>
          <cell r="U502">
            <v>43867</v>
          </cell>
          <cell r="V502">
            <v>0.21673418972332015</v>
          </cell>
          <cell r="W502">
            <v>1.9618856329608999E-3</v>
          </cell>
          <cell r="X502">
            <v>1.4282224745875824E-3</v>
          </cell>
          <cell r="Y502">
            <v>0.72798457289892737</v>
          </cell>
          <cell r="Z502">
            <v>4.1808395016975884E-3</v>
          </cell>
          <cell r="AA502">
            <v>128297665000</v>
          </cell>
          <cell r="AB502">
            <v>86721935000</v>
          </cell>
          <cell r="AC502">
            <v>38132810000</v>
          </cell>
          <cell r="AD502">
            <v>0</v>
          </cell>
          <cell r="AE502">
            <v>0</v>
          </cell>
          <cell r="AF502">
            <v>3442920000</v>
          </cell>
          <cell r="AH502">
            <v>47.518000000000001</v>
          </cell>
          <cell r="AI502">
            <v>0</v>
          </cell>
          <cell r="AJ502">
            <v>0</v>
          </cell>
          <cell r="AK502">
            <v>0</v>
          </cell>
          <cell r="AL502">
            <v>46609340760600</v>
          </cell>
          <cell r="AM502">
            <v>91442196000</v>
          </cell>
          <cell r="AN502">
            <v>66568508000</v>
          </cell>
          <cell r="AO502">
            <v>194866173000</v>
          </cell>
          <cell r="AP502">
            <v>62230983000</v>
          </cell>
          <cell r="AQ502">
            <v>0.88642719503711165</v>
          </cell>
          <cell r="AR502">
            <v>0</v>
          </cell>
          <cell r="AS502">
            <v>0</v>
          </cell>
          <cell r="AT502">
            <v>505611000</v>
          </cell>
          <cell r="AU502">
            <v>0.22816380866425992</v>
          </cell>
          <cell r="AV502">
            <v>2621127000</v>
          </cell>
          <cell r="AW502">
            <v>0.20293643542892537</v>
          </cell>
          <cell r="AX502">
            <v>1149246000</v>
          </cell>
          <cell r="AY502">
            <v>0.94510361842105262</v>
          </cell>
          <cell r="AZ502">
            <v>61541000</v>
          </cell>
          <cell r="BA502">
            <v>0.20772912616115791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70204280000</v>
          </cell>
          <cell r="BM502">
            <v>2542000000</v>
          </cell>
          <cell r="BN502">
            <v>2216000000</v>
          </cell>
          <cell r="BO502">
            <v>12916000000</v>
          </cell>
          <cell r="BP502">
            <v>1216000000</v>
          </cell>
          <cell r="BQ502">
            <v>296256000</v>
          </cell>
          <cell r="BR502">
            <v>2051660000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586950</v>
          </cell>
          <cell r="BY502">
            <v>939</v>
          </cell>
          <cell r="BZ502">
            <v>6242400</v>
          </cell>
          <cell r="CA502">
            <v>2535300</v>
          </cell>
          <cell r="CB502">
            <v>600000</v>
          </cell>
        </row>
        <row r="503">
          <cell r="A503" t="str">
            <v>2021_Q3_M9_W39_D2</v>
          </cell>
          <cell r="B503">
            <v>2021</v>
          </cell>
          <cell r="C503">
            <v>3</v>
          </cell>
          <cell r="D503">
            <v>9</v>
          </cell>
          <cell r="E503">
            <v>39</v>
          </cell>
          <cell r="F503">
            <v>39</v>
          </cell>
          <cell r="G503">
            <v>2</v>
          </cell>
          <cell r="H503">
            <v>44466</v>
          </cell>
          <cell r="I503">
            <v>24.974</v>
          </cell>
          <cell r="J503">
            <v>5.4539999999999997</v>
          </cell>
          <cell r="K503">
            <v>10.249000000000001</v>
          </cell>
          <cell r="L503">
            <v>10.271000000000001</v>
          </cell>
          <cell r="M503">
            <v>3.7040000000000002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22.4</v>
          </cell>
          <cell r="S503">
            <v>-802</v>
          </cell>
          <cell r="T503">
            <v>240.7</v>
          </cell>
          <cell r="U503">
            <v>43701</v>
          </cell>
          <cell r="V503">
            <v>0.18155795596177815</v>
          </cell>
          <cell r="W503">
            <v>3.5568931255192567E-3</v>
          </cell>
          <cell r="X503">
            <v>1.8881520482526375E-3</v>
          </cell>
          <cell r="Y503">
            <v>0.53084306489444877</v>
          </cell>
          <cell r="Z503">
            <v>2.3568980013828839E-3</v>
          </cell>
          <cell r="AA503">
            <v>25282995000</v>
          </cell>
          <cell r="AB503">
            <v>8047085000</v>
          </cell>
          <cell r="AC503">
            <v>17235910000</v>
          </cell>
          <cell r="AD503">
            <v>0</v>
          </cell>
          <cell r="AE503">
            <v>0</v>
          </cell>
          <cell r="AF503">
            <v>0</v>
          </cell>
          <cell r="AH503">
            <v>54.652000000000001</v>
          </cell>
          <cell r="AI503">
            <v>0</v>
          </cell>
          <cell r="AJ503">
            <v>0</v>
          </cell>
          <cell r="AK503">
            <v>0</v>
          </cell>
          <cell r="AL503">
            <v>53937521660000</v>
          </cell>
          <cell r="AM503">
            <v>191850000000</v>
          </cell>
          <cell r="AN503">
            <v>101842242000</v>
          </cell>
          <cell r="AO503">
            <v>127125237000</v>
          </cell>
          <cell r="AP503">
            <v>99834313000</v>
          </cell>
          <cell r="AQ503">
            <v>0.60467531374164163</v>
          </cell>
          <cell r="AR503">
            <v>0</v>
          </cell>
          <cell r="AS503">
            <v>0</v>
          </cell>
          <cell r="AT503">
            <v>346045000</v>
          </cell>
          <cell r="AU503">
            <v>0.14613386824324323</v>
          </cell>
          <cell r="AV503">
            <v>2578000</v>
          </cell>
          <cell r="AW503">
            <v>1.4809283088235294E-4</v>
          </cell>
          <cell r="AX503">
            <v>1129107000</v>
          </cell>
          <cell r="AY503">
            <v>0.93469122516556291</v>
          </cell>
          <cell r="AZ503">
            <v>530199000</v>
          </cell>
          <cell r="BA503">
            <v>0.35631653225806453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165104000000</v>
          </cell>
          <cell r="BM503">
            <v>1706000000</v>
          </cell>
          <cell r="BN503">
            <v>2368000000</v>
          </cell>
          <cell r="BO503">
            <v>17408000000</v>
          </cell>
          <cell r="BP503">
            <v>1208000000</v>
          </cell>
          <cell r="BQ503">
            <v>1488000000</v>
          </cell>
          <cell r="BR503">
            <v>2568000000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87600</v>
          </cell>
          <cell r="BY503">
            <v>346</v>
          </cell>
          <cell r="BZ503">
            <v>2045100</v>
          </cell>
          <cell r="CA503">
            <v>934200</v>
          </cell>
          <cell r="CB503">
            <v>900000</v>
          </cell>
        </row>
        <row r="504">
          <cell r="A504" t="str">
            <v>2021_Q3_M9_W39_D3</v>
          </cell>
          <cell r="B504">
            <v>2021</v>
          </cell>
          <cell r="C504">
            <v>3</v>
          </cell>
          <cell r="D504">
            <v>9</v>
          </cell>
          <cell r="E504">
            <v>39</v>
          </cell>
          <cell r="F504">
            <v>39</v>
          </cell>
          <cell r="G504">
            <v>3</v>
          </cell>
          <cell r="H504">
            <v>44467</v>
          </cell>
          <cell r="I504">
            <v>24.974</v>
          </cell>
          <cell r="J504">
            <v>5.39</v>
          </cell>
          <cell r="K504">
            <v>10.226000000000001</v>
          </cell>
          <cell r="L504">
            <v>8.6910000000000007</v>
          </cell>
          <cell r="M504">
            <v>3.593</v>
          </cell>
          <cell r="N504">
            <v>0</v>
          </cell>
          <cell r="O504">
            <v>0</v>
          </cell>
          <cell r="P504">
            <v>0</v>
          </cell>
          <cell r="Q504">
            <v>18</v>
          </cell>
          <cell r="R504">
            <v>19.5</v>
          </cell>
          <cell r="S504">
            <v>-1008</v>
          </cell>
          <cell r="T504">
            <v>271</v>
          </cell>
          <cell r="U504">
            <v>41831</v>
          </cell>
          <cell r="V504">
            <v>0.1543579335793358</v>
          </cell>
          <cell r="W504">
            <v>2.5349305419147682E-3</v>
          </cell>
          <cell r="X504">
            <v>1.0130998787186809E-4</v>
          </cell>
          <cell r="Y504">
            <v>3.9965587299817397E-2</v>
          </cell>
          <cell r="Z504">
            <v>6.45998059202789E-4</v>
          </cell>
          <cell r="AA504">
            <v>25745270000</v>
          </cell>
          <cell r="AB504">
            <v>25745270000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H504">
            <v>52.874000000000009</v>
          </cell>
          <cell r="AI504">
            <v>0</v>
          </cell>
          <cell r="AJ504">
            <v>0</v>
          </cell>
          <cell r="AK504">
            <v>0</v>
          </cell>
          <cell r="AL504">
            <v>47266080083400</v>
          </cell>
          <cell r="AM504">
            <v>119816230000</v>
          </cell>
          <cell r="AN504">
            <v>4788526000</v>
          </cell>
          <cell r="AO504">
            <v>30533796000</v>
          </cell>
          <cell r="AP504">
            <v>371035000</v>
          </cell>
          <cell r="AQ504">
            <v>4.4471423093929048E-3</v>
          </cell>
          <cell r="AR504">
            <v>0</v>
          </cell>
          <cell r="AS504">
            <v>0</v>
          </cell>
          <cell r="AT504">
            <v>195174000</v>
          </cell>
          <cell r="AU504">
            <v>0.35229963898916966</v>
          </cell>
          <cell r="AV504">
            <v>65417000</v>
          </cell>
          <cell r="AW504">
            <v>3.6145982981544921E-3</v>
          </cell>
          <cell r="AX504">
            <v>3958180000</v>
          </cell>
          <cell r="AY504">
            <v>0.37877320574162682</v>
          </cell>
          <cell r="AZ504">
            <v>198720000</v>
          </cell>
          <cell r="BA504">
            <v>0.48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83432230000</v>
          </cell>
          <cell r="BM504">
            <v>1306000000</v>
          </cell>
          <cell r="BN504">
            <v>554000000</v>
          </cell>
          <cell r="BO504">
            <v>18098000000</v>
          </cell>
          <cell r="BP504">
            <v>10450000000</v>
          </cell>
          <cell r="BQ504">
            <v>414000000</v>
          </cell>
          <cell r="BR504">
            <v>5562000000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58470</v>
          </cell>
          <cell r="BY504">
            <v>248</v>
          </cell>
          <cell r="BZ504">
            <v>2570400</v>
          </cell>
          <cell r="CA504">
            <v>669600</v>
          </cell>
          <cell r="CB504">
            <v>28298269</v>
          </cell>
        </row>
        <row r="505">
          <cell r="A505" t="str">
            <v>2021_Q3_M9_W39_D4</v>
          </cell>
          <cell r="B505">
            <v>2021</v>
          </cell>
          <cell r="C505">
            <v>3</v>
          </cell>
          <cell r="D505">
            <v>9</v>
          </cell>
          <cell r="E505">
            <v>39</v>
          </cell>
          <cell r="F505">
            <v>39</v>
          </cell>
          <cell r="G505">
            <v>4</v>
          </cell>
          <cell r="H505">
            <v>44468</v>
          </cell>
          <cell r="I505">
            <v>24.303999999999998</v>
          </cell>
          <cell r="J505">
            <v>4.7320000000000002</v>
          </cell>
          <cell r="K505">
            <v>11.426</v>
          </cell>
          <cell r="L505">
            <v>8.6080000000000005</v>
          </cell>
          <cell r="M505">
            <v>3.5230000000000001</v>
          </cell>
          <cell r="N505">
            <v>0</v>
          </cell>
          <cell r="O505">
            <v>0</v>
          </cell>
          <cell r="P505">
            <v>0</v>
          </cell>
          <cell r="Q505">
            <v>28</v>
          </cell>
          <cell r="R505">
            <v>23.5</v>
          </cell>
          <cell r="S505">
            <v>-1095</v>
          </cell>
          <cell r="T505">
            <v>220</v>
          </cell>
          <cell r="U505">
            <v>42762</v>
          </cell>
          <cell r="V505">
            <v>0.19437272727272728</v>
          </cell>
          <cell r="W505">
            <v>4.0988381574147241E-3</v>
          </cell>
          <cell r="X505">
            <v>2.0406373030528394E-3</v>
          </cell>
          <cell r="Y505">
            <v>0.49785749636427179</v>
          </cell>
          <cell r="Z505">
            <v>3.0277536349935185E-3</v>
          </cell>
          <cell r="AA505">
            <v>42724390000</v>
          </cell>
          <cell r="AB505">
            <v>33028845000</v>
          </cell>
          <cell r="AC505">
            <v>9695545000</v>
          </cell>
          <cell r="AD505">
            <v>0</v>
          </cell>
          <cell r="AE505">
            <v>0</v>
          </cell>
          <cell r="AF505">
            <v>0</v>
          </cell>
          <cell r="AH505">
            <v>52.592999999999996</v>
          </cell>
          <cell r="AI505">
            <v>0</v>
          </cell>
          <cell r="AJ505">
            <v>0</v>
          </cell>
          <cell r="AK505">
            <v>0</v>
          </cell>
          <cell r="AL505">
            <v>43282021194000</v>
          </cell>
          <cell r="AM505">
            <v>177406000000</v>
          </cell>
          <cell r="AN505">
            <v>88322907000</v>
          </cell>
          <cell r="AO505">
            <v>131047297000</v>
          </cell>
          <cell r="AP505">
            <v>11352669000</v>
          </cell>
          <cell r="AQ505">
            <v>0.22843311602076544</v>
          </cell>
          <cell r="AR505">
            <v>0</v>
          </cell>
          <cell r="AS505">
            <v>0</v>
          </cell>
          <cell r="AT505">
            <v>1323406000</v>
          </cell>
          <cell r="AU505">
            <v>0.46079596100278553</v>
          </cell>
          <cell r="AV505">
            <v>74194028000</v>
          </cell>
          <cell r="AW505">
            <v>0.63410447327487485</v>
          </cell>
          <cell r="AX505">
            <v>1251631000</v>
          </cell>
          <cell r="AY505">
            <v>0.87404399441340785</v>
          </cell>
          <cell r="AZ505">
            <v>201173000</v>
          </cell>
          <cell r="BA505">
            <v>0.29497507331378298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49698000000</v>
          </cell>
          <cell r="BM505">
            <v>2736000000</v>
          </cell>
          <cell r="BN505">
            <v>2872000000</v>
          </cell>
          <cell r="BO505">
            <v>117006000000</v>
          </cell>
          <cell r="BP505">
            <v>1432000000</v>
          </cell>
          <cell r="BQ505">
            <v>682000000</v>
          </cell>
          <cell r="BR505">
            <v>2980000000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479100</v>
          </cell>
          <cell r="BY505">
            <v>203</v>
          </cell>
          <cell r="BZ505">
            <v>2792250</v>
          </cell>
          <cell r="CA505">
            <v>548100</v>
          </cell>
          <cell r="CB505">
            <v>600000</v>
          </cell>
        </row>
        <row r="506">
          <cell r="A506" t="str">
            <v>2021_Q3_M9_W39_D5</v>
          </cell>
          <cell r="B506">
            <v>2021</v>
          </cell>
          <cell r="C506">
            <v>3</v>
          </cell>
          <cell r="D506">
            <v>9</v>
          </cell>
          <cell r="E506">
            <v>39</v>
          </cell>
          <cell r="F506">
            <v>39</v>
          </cell>
          <cell r="G506">
            <v>5</v>
          </cell>
          <cell r="H506">
            <v>44469</v>
          </cell>
          <cell r="I506">
            <v>24.277999999999999</v>
          </cell>
          <cell r="J506">
            <v>4.0620000000000003</v>
          </cell>
          <cell r="K506">
            <v>10.38</v>
          </cell>
          <cell r="L506">
            <v>8.5980000000000008</v>
          </cell>
          <cell r="M506">
            <v>3.4849999999999999</v>
          </cell>
          <cell r="N506">
            <v>0</v>
          </cell>
          <cell r="O506">
            <v>0</v>
          </cell>
          <cell r="P506">
            <v>0</v>
          </cell>
          <cell r="Q506">
            <v>38</v>
          </cell>
          <cell r="R506">
            <v>24</v>
          </cell>
          <cell r="S506">
            <v>-1176</v>
          </cell>
          <cell r="T506">
            <v>223.5</v>
          </cell>
          <cell r="U506">
            <v>43425</v>
          </cell>
          <cell r="V506">
            <v>0.19429530201342282</v>
          </cell>
          <cell r="W506">
            <v>3.9242107124086911E-3</v>
          </cell>
          <cell r="X506">
            <v>1.567848109870762E-4</v>
          </cell>
          <cell r="Y506">
            <v>3.9953209059673873E-2</v>
          </cell>
          <cell r="Z506">
            <v>5.4496931344327054E-4</v>
          </cell>
          <cell r="AA506">
            <v>14781485000</v>
          </cell>
          <cell r="AB506">
            <v>14781485000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H506">
            <v>50.802999999999997</v>
          </cell>
          <cell r="AI506">
            <v>0</v>
          </cell>
          <cell r="AJ506">
            <v>0</v>
          </cell>
          <cell r="AK506">
            <v>0</v>
          </cell>
          <cell r="AL506">
            <v>38078503666354</v>
          </cell>
          <cell r="AM506">
            <v>149428072000</v>
          </cell>
          <cell r="AN506">
            <v>5970131000</v>
          </cell>
          <cell r="AO506">
            <v>20751616000</v>
          </cell>
          <cell r="AP506">
            <v>259591000</v>
          </cell>
          <cell r="AQ506">
            <v>2.2821582052893574E-3</v>
          </cell>
          <cell r="AR506">
            <v>0</v>
          </cell>
          <cell r="AS506">
            <v>0</v>
          </cell>
          <cell r="AT506">
            <v>1349798000</v>
          </cell>
          <cell r="AU506">
            <v>0.32797527814035943</v>
          </cell>
          <cell r="AV506">
            <v>2761880000</v>
          </cell>
          <cell r="AW506">
            <v>0.13387734557289779</v>
          </cell>
          <cell r="AX506">
            <v>1249471000</v>
          </cell>
          <cell r="AY506">
            <v>0.85674799847502858</v>
          </cell>
          <cell r="AZ506">
            <v>349391000</v>
          </cell>
          <cell r="BA506">
            <v>7.563279699192782E-2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113748030000</v>
          </cell>
          <cell r="BM506">
            <v>830200000</v>
          </cell>
          <cell r="BN506">
            <v>4115548000</v>
          </cell>
          <cell r="BO506">
            <v>20629928000</v>
          </cell>
          <cell r="BP506">
            <v>1458388000</v>
          </cell>
          <cell r="BQ506">
            <v>4619570000</v>
          </cell>
          <cell r="BR506">
            <v>4026408000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61830</v>
          </cell>
          <cell r="BY506">
            <v>145</v>
          </cell>
          <cell r="BZ506">
            <v>2998800</v>
          </cell>
          <cell r="CA506">
            <v>391500</v>
          </cell>
          <cell r="CB506">
            <v>1600000</v>
          </cell>
        </row>
        <row r="507">
          <cell r="A507" t="str">
            <v>2021_Q4_M10_W39_D6</v>
          </cell>
          <cell r="B507">
            <v>2021</v>
          </cell>
          <cell r="C507">
            <v>4</v>
          </cell>
          <cell r="D507">
            <v>10</v>
          </cell>
          <cell r="E507">
            <v>39</v>
          </cell>
          <cell r="F507">
            <v>40</v>
          </cell>
          <cell r="G507">
            <v>6</v>
          </cell>
          <cell r="H507">
            <v>44470</v>
          </cell>
          <cell r="I507">
            <v>21.713999999999999</v>
          </cell>
          <cell r="J507">
            <v>3.9020000000000001</v>
          </cell>
          <cell r="K507">
            <v>10.38</v>
          </cell>
          <cell r="L507">
            <v>7.5919999999999996</v>
          </cell>
          <cell r="M507">
            <v>3.3450000000000002</v>
          </cell>
          <cell r="N507">
            <v>0</v>
          </cell>
          <cell r="O507">
            <v>0</v>
          </cell>
          <cell r="P507">
            <v>0</v>
          </cell>
          <cell r="Q507">
            <v>46</v>
          </cell>
          <cell r="R507">
            <v>24.4</v>
          </cell>
          <cell r="S507">
            <v>-1230</v>
          </cell>
          <cell r="T507">
            <v>212.3</v>
          </cell>
          <cell r="U507">
            <v>43508</v>
          </cell>
          <cell r="V507">
            <v>0.20493641073951954</v>
          </cell>
          <cell r="W507">
            <v>2.1299866036573944E-3</v>
          </cell>
          <cell r="X507">
            <v>1.7383203553547095E-4</v>
          </cell>
          <cell r="Y507">
            <v>8.1611797575151135E-2</v>
          </cell>
          <cell r="Z507">
            <v>8.242583177746019E-4</v>
          </cell>
          <cell r="AA507">
            <v>36626855000</v>
          </cell>
          <cell r="AB507">
            <v>36626855000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H507">
            <v>46.933</v>
          </cell>
          <cell r="AI507">
            <v>0</v>
          </cell>
          <cell r="AJ507">
            <v>0</v>
          </cell>
          <cell r="AK507">
            <v>0</v>
          </cell>
          <cell r="AL507">
            <v>56312077171774</v>
          </cell>
          <cell r="AM507">
            <v>119943970000</v>
          </cell>
          <cell r="AN507">
            <v>9788843000</v>
          </cell>
          <cell r="AO507">
            <v>46415698000</v>
          </cell>
          <cell r="AP507">
            <v>6271093000</v>
          </cell>
          <cell r="AQ507">
            <v>0.14272065364589306</v>
          </cell>
          <cell r="AR507">
            <v>0</v>
          </cell>
          <cell r="AS507">
            <v>0</v>
          </cell>
          <cell r="AT507">
            <v>327887000</v>
          </cell>
          <cell r="AU507">
            <v>0.15932312925170067</v>
          </cell>
          <cell r="AV507">
            <v>7788000</v>
          </cell>
          <cell r="AW507">
            <v>1.2244447855113278E-4</v>
          </cell>
          <cell r="AX507">
            <v>2930084000</v>
          </cell>
          <cell r="AY507">
            <v>0.61094328607172643</v>
          </cell>
          <cell r="AZ507">
            <v>251991000</v>
          </cell>
          <cell r="BA507">
            <v>0.33961051212938004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43939632000</v>
          </cell>
          <cell r="BM507">
            <v>752000000</v>
          </cell>
          <cell r="BN507">
            <v>2058000000</v>
          </cell>
          <cell r="BO507">
            <v>63604338000</v>
          </cell>
          <cell r="BP507">
            <v>4796000000</v>
          </cell>
          <cell r="BQ507">
            <v>742000000</v>
          </cell>
          <cell r="BR507">
            <v>4052000000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181350</v>
          </cell>
          <cell r="BY507">
            <v>396</v>
          </cell>
          <cell r="BZ507">
            <v>9409500</v>
          </cell>
          <cell r="CA507">
            <v>1069200</v>
          </cell>
        </row>
        <row r="508">
          <cell r="A508" t="str">
            <v>2021_Q4_M10_W40_D2</v>
          </cell>
          <cell r="B508">
            <v>2021</v>
          </cell>
          <cell r="C508">
            <v>4</v>
          </cell>
          <cell r="D508">
            <v>10</v>
          </cell>
          <cell r="E508">
            <v>40</v>
          </cell>
          <cell r="F508">
            <v>40</v>
          </cell>
          <cell r="G508">
            <v>2</v>
          </cell>
          <cell r="H508">
            <v>44473</v>
          </cell>
          <cell r="I508">
            <v>20.32</v>
          </cell>
          <cell r="J508">
            <v>2.899</v>
          </cell>
          <cell r="K508">
            <v>10.88</v>
          </cell>
          <cell r="L508">
            <v>7.5970000000000004</v>
          </cell>
          <cell r="M508">
            <v>3.121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24.7</v>
          </cell>
          <cell r="S508">
            <v>-1127</v>
          </cell>
          <cell r="T508">
            <v>185.6</v>
          </cell>
          <cell r="U508">
            <v>44591</v>
          </cell>
          <cell r="V508">
            <v>0.24025323275862068</v>
          </cell>
          <cell r="W508">
            <v>1.1601924798779312E-3</v>
          </cell>
          <cell r="X508">
            <v>1.5521533034520139E-4</v>
          </cell>
          <cell r="Y508">
            <v>0.13378412033969764</v>
          </cell>
          <cell r="Z508">
            <v>9.3835722095329344E-4</v>
          </cell>
          <cell r="AA508">
            <v>44828785000</v>
          </cell>
          <cell r="AB508">
            <v>44828785000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H508">
            <v>44.817000000000007</v>
          </cell>
          <cell r="AI508">
            <v>0</v>
          </cell>
          <cell r="AJ508">
            <v>0</v>
          </cell>
          <cell r="AK508">
            <v>0</v>
          </cell>
          <cell r="AL508">
            <v>57242225882198</v>
          </cell>
          <cell r="AM508">
            <v>66412000000</v>
          </cell>
          <cell r="AN508">
            <v>8884871000</v>
          </cell>
          <cell r="AO508">
            <v>53713656000</v>
          </cell>
          <cell r="AP508">
            <v>3394866000</v>
          </cell>
          <cell r="AQ508">
            <v>9.4239007328447699E-2</v>
          </cell>
          <cell r="AR508">
            <v>0</v>
          </cell>
          <cell r="AS508">
            <v>0</v>
          </cell>
          <cell r="AT508">
            <v>1969743000</v>
          </cell>
          <cell r="AU508">
            <v>0.4426388764044944</v>
          </cell>
          <cell r="AV508">
            <v>1948150000</v>
          </cell>
          <cell r="AW508">
            <v>9.6347675568743824E-2</v>
          </cell>
          <cell r="AX508">
            <v>1171604000</v>
          </cell>
          <cell r="AY508">
            <v>0.91962637362637367</v>
          </cell>
          <cell r="AZ508">
            <v>400508000</v>
          </cell>
          <cell r="BA508">
            <v>0.35823613595706622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36024000000</v>
          </cell>
          <cell r="BM508">
            <v>1980000000</v>
          </cell>
          <cell r="BN508">
            <v>4450000000</v>
          </cell>
          <cell r="BO508">
            <v>20220000000</v>
          </cell>
          <cell r="BP508">
            <v>1274000000</v>
          </cell>
          <cell r="BQ508">
            <v>1118000000</v>
          </cell>
          <cell r="BR508">
            <v>1346000000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223110</v>
          </cell>
          <cell r="BY508">
            <v>389</v>
          </cell>
          <cell r="BZ508">
            <v>2873850</v>
          </cell>
          <cell r="CA508">
            <v>1050300</v>
          </cell>
        </row>
        <row r="509">
          <cell r="A509" t="str">
            <v>2021_Q4_M10_W40_D3</v>
          </cell>
          <cell r="B509">
            <v>2021</v>
          </cell>
          <cell r="C509">
            <v>4</v>
          </cell>
          <cell r="D509">
            <v>10</v>
          </cell>
          <cell r="E509">
            <v>40</v>
          </cell>
          <cell r="F509">
            <v>40</v>
          </cell>
          <cell r="G509">
            <v>3</v>
          </cell>
          <cell r="H509">
            <v>44474</v>
          </cell>
          <cell r="I509">
            <v>11.316000000000001</v>
          </cell>
          <cell r="J509">
            <v>2.637</v>
          </cell>
          <cell r="K509">
            <v>11.089</v>
          </cell>
          <cell r="L509">
            <v>7.6210000000000004</v>
          </cell>
          <cell r="M509">
            <v>3.048</v>
          </cell>
          <cell r="N509">
            <v>0</v>
          </cell>
          <cell r="O509">
            <v>0</v>
          </cell>
          <cell r="P509">
            <v>0</v>
          </cell>
          <cell r="Q509">
            <v>28</v>
          </cell>
          <cell r="R509">
            <v>24.4</v>
          </cell>
          <cell r="S509">
            <v>-847</v>
          </cell>
          <cell r="T509">
            <v>144.4</v>
          </cell>
          <cell r="U509">
            <v>44326</v>
          </cell>
          <cell r="V509">
            <v>0.3069667590027701</v>
          </cell>
          <cell r="W509">
            <v>2.3783985372394117E-3</v>
          </cell>
          <cell r="X509">
            <v>5.1483087183727271E-4</v>
          </cell>
          <cell r="Y509">
            <v>0.21646114550458512</v>
          </cell>
          <cell r="Z509">
            <v>9.136688802600508E-4</v>
          </cell>
          <cell r="AA509">
            <v>19584770000</v>
          </cell>
          <cell r="AB509">
            <v>19584770000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H509">
            <v>35.711000000000006</v>
          </cell>
          <cell r="AI509">
            <v>0</v>
          </cell>
          <cell r="AJ509">
            <v>0</v>
          </cell>
          <cell r="AK509">
            <v>0</v>
          </cell>
          <cell r="AL509">
            <v>49104572749846</v>
          </cell>
          <cell r="AM509">
            <v>116790244000</v>
          </cell>
          <cell r="AN509">
            <v>25280550000</v>
          </cell>
          <cell r="AO509">
            <v>44865320000</v>
          </cell>
          <cell r="AP509">
            <v>21959297000</v>
          </cell>
          <cell r="AQ509">
            <v>0.37081056346806651</v>
          </cell>
          <cell r="AR509">
            <v>0</v>
          </cell>
          <cell r="AS509">
            <v>0</v>
          </cell>
          <cell r="AT509">
            <v>1006671000</v>
          </cell>
          <cell r="AU509">
            <v>0.29584650922214256</v>
          </cell>
          <cell r="AV509">
            <v>1016705000</v>
          </cell>
          <cell r="AW509">
            <v>2.2213626965143632E-2</v>
          </cell>
          <cell r="AX509">
            <v>1156127000</v>
          </cell>
          <cell r="AY509">
            <v>0.92429821812320911</v>
          </cell>
          <cell r="AZ509">
            <v>141750000</v>
          </cell>
          <cell r="BA509">
            <v>0.29692082111436952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59219718000</v>
          </cell>
          <cell r="BM509">
            <v>1339520000</v>
          </cell>
          <cell r="BN509">
            <v>3402680000</v>
          </cell>
          <cell r="BO509">
            <v>45769428000</v>
          </cell>
          <cell r="BP509">
            <v>1250816000</v>
          </cell>
          <cell r="BQ509">
            <v>477400000</v>
          </cell>
          <cell r="BR509">
            <v>5330682000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379710</v>
          </cell>
          <cell r="BY509">
            <v>328</v>
          </cell>
          <cell r="BZ509">
            <v>2159850</v>
          </cell>
          <cell r="CA509">
            <v>885600</v>
          </cell>
        </row>
        <row r="510">
          <cell r="A510" t="str">
            <v>2021_Q4_M10_W40_D4</v>
          </cell>
          <cell r="B510">
            <v>2021</v>
          </cell>
          <cell r="C510">
            <v>4</v>
          </cell>
          <cell r="D510">
            <v>10</v>
          </cell>
          <cell r="E510">
            <v>40</v>
          </cell>
          <cell r="F510">
            <v>40</v>
          </cell>
          <cell r="G510">
            <v>4</v>
          </cell>
          <cell r="H510">
            <v>44475</v>
          </cell>
          <cell r="I510">
            <v>9.6379999999999999</v>
          </cell>
          <cell r="J510">
            <v>2.59</v>
          </cell>
          <cell r="K510">
            <v>11.388999999999999</v>
          </cell>
          <cell r="L510">
            <v>7.6150000000000002</v>
          </cell>
          <cell r="M510">
            <v>3.0190000000000001</v>
          </cell>
          <cell r="N510">
            <v>1</v>
          </cell>
          <cell r="O510">
            <v>0</v>
          </cell>
          <cell r="P510">
            <v>0</v>
          </cell>
          <cell r="Q510">
            <v>11</v>
          </cell>
          <cell r="R510">
            <v>21.5</v>
          </cell>
          <cell r="S510">
            <v>-663</v>
          </cell>
          <cell r="T510">
            <v>110</v>
          </cell>
          <cell r="U510">
            <v>44535</v>
          </cell>
          <cell r="V510">
            <v>0.40486363636363637</v>
          </cell>
          <cell r="W510">
            <v>1.5151971581139636E-3</v>
          </cell>
          <cell r="X510">
            <v>1.3638579470986323E-4</v>
          </cell>
          <cell r="Y510">
            <v>9.0011912957670123E-2</v>
          </cell>
          <cell r="Z510">
            <v>7.0672396551645978E-4</v>
          </cell>
          <cell r="AA510">
            <v>26873115000</v>
          </cell>
          <cell r="AB510">
            <v>26873115000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H510">
            <v>35.250999999999998</v>
          </cell>
          <cell r="AI510">
            <v>0</v>
          </cell>
          <cell r="AJ510">
            <v>0</v>
          </cell>
          <cell r="AK510">
            <v>0</v>
          </cell>
          <cell r="AL510">
            <v>47117861604800</v>
          </cell>
          <cell r="AM510">
            <v>71392850000</v>
          </cell>
          <cell r="AN510">
            <v>6426207000</v>
          </cell>
          <cell r="AO510">
            <v>33299322000</v>
          </cell>
          <cell r="AP510">
            <v>4111266000</v>
          </cell>
          <cell r="AQ510">
            <v>0.13423737274069056</v>
          </cell>
          <cell r="AR510">
            <v>0</v>
          </cell>
          <cell r="AS510">
            <v>0</v>
          </cell>
          <cell r="AT510">
            <v>197949000</v>
          </cell>
          <cell r="AU510">
            <v>0.16831167108527778</v>
          </cell>
          <cell r="AV510">
            <v>777600000</v>
          </cell>
          <cell r="AW510">
            <v>2.3583628133739796E-2</v>
          </cell>
          <cell r="AX510">
            <v>1124232000</v>
          </cell>
          <cell r="AY510">
            <v>0.96540211348518967</v>
          </cell>
          <cell r="AZ510">
            <v>215160000</v>
          </cell>
          <cell r="BA510">
            <v>0.3498024679315222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30626836000</v>
          </cell>
          <cell r="BM510">
            <v>981100000</v>
          </cell>
          <cell r="BN510">
            <v>1176086000</v>
          </cell>
          <cell r="BO510">
            <v>32972026000</v>
          </cell>
          <cell r="BP510">
            <v>1164522000</v>
          </cell>
          <cell r="BQ510">
            <v>615090000</v>
          </cell>
          <cell r="BR510">
            <v>3857190000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183420</v>
          </cell>
          <cell r="BY510">
            <v>196</v>
          </cell>
          <cell r="BZ510">
            <v>1690650</v>
          </cell>
          <cell r="CA510">
            <v>529200</v>
          </cell>
        </row>
        <row r="511">
          <cell r="A511" t="str">
            <v>2021_Q4_M10_W40_D5</v>
          </cell>
          <cell r="B511">
            <v>2021</v>
          </cell>
          <cell r="C511">
            <v>4</v>
          </cell>
          <cell r="D511">
            <v>10</v>
          </cell>
          <cell r="E511">
            <v>40</v>
          </cell>
          <cell r="F511">
            <v>40</v>
          </cell>
          <cell r="G511">
            <v>5</v>
          </cell>
          <cell r="H511">
            <v>44476</v>
          </cell>
          <cell r="I511">
            <v>17.683</v>
          </cell>
          <cell r="J511">
            <v>8.1859999999999999</v>
          </cell>
          <cell r="K511">
            <v>12.042999999999999</v>
          </cell>
          <cell r="L511">
            <v>7.609</v>
          </cell>
          <cell r="M511">
            <v>3.0070000000000001</v>
          </cell>
          <cell r="N511">
            <v>1</v>
          </cell>
          <cell r="O511">
            <v>0</v>
          </cell>
          <cell r="P511">
            <v>0</v>
          </cell>
          <cell r="Q511">
            <v>11</v>
          </cell>
          <cell r="R511">
            <v>21.2</v>
          </cell>
          <cell r="S511">
            <v>-749</v>
          </cell>
          <cell r="T511">
            <v>132.19999999999999</v>
          </cell>
          <cell r="U511">
            <v>44518</v>
          </cell>
          <cell r="V511">
            <v>0.33674735249621784</v>
          </cell>
          <cell r="W511">
            <v>2.6794027019020014E-3</v>
          </cell>
          <cell r="X511">
            <v>9.4114059308469098E-4</v>
          </cell>
          <cell r="Y511">
            <v>0.35125014706322893</v>
          </cell>
          <cell r="Z511">
            <v>1.5768958757653607E-3</v>
          </cell>
          <cell r="AA511">
            <v>30953495000</v>
          </cell>
          <cell r="AB511">
            <v>30953495000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H511">
            <v>49.527999999999999</v>
          </cell>
          <cell r="AI511">
            <v>0</v>
          </cell>
          <cell r="AJ511">
            <v>0</v>
          </cell>
          <cell r="AK511">
            <v>0</v>
          </cell>
          <cell r="AL511">
            <v>48687751157150</v>
          </cell>
          <cell r="AM511">
            <v>130454092000</v>
          </cell>
          <cell r="AN511">
            <v>45822019000</v>
          </cell>
          <cell r="AO511">
            <v>76775514000</v>
          </cell>
          <cell r="AP511">
            <v>40202368000</v>
          </cell>
          <cell r="AQ511">
            <v>0.76022995563771101</v>
          </cell>
          <cell r="AR511">
            <v>0</v>
          </cell>
          <cell r="AS511">
            <v>0</v>
          </cell>
          <cell r="AT511">
            <v>894378000</v>
          </cell>
          <cell r="AU511">
            <v>0.18022163938020286</v>
          </cell>
          <cell r="AV511">
            <v>3521479000</v>
          </cell>
          <cell r="AW511">
            <v>5.4629124131761735E-2</v>
          </cell>
          <cell r="AX511">
            <v>1113019000</v>
          </cell>
          <cell r="AY511">
            <v>0.94687146418028534</v>
          </cell>
          <cell r="AZ511">
            <v>90775000</v>
          </cell>
          <cell r="BA511">
            <v>0.26004812788265963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52881852000</v>
          </cell>
          <cell r="BM511">
            <v>2937610000</v>
          </cell>
          <cell r="BN511">
            <v>4962656000</v>
          </cell>
          <cell r="BO511">
            <v>64461568000</v>
          </cell>
          <cell r="BP511">
            <v>1175470000</v>
          </cell>
          <cell r="BQ511">
            <v>349070000</v>
          </cell>
          <cell r="BR511">
            <v>3685866000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121590</v>
          </cell>
          <cell r="BY511">
            <v>310</v>
          </cell>
          <cell r="BZ511">
            <v>1909950</v>
          </cell>
          <cell r="CA511">
            <v>837000</v>
          </cell>
        </row>
        <row r="512">
          <cell r="A512" t="str">
            <v>2021_Q4_M10_W40_D6</v>
          </cell>
          <cell r="B512">
            <v>2021</v>
          </cell>
          <cell r="C512">
            <v>4</v>
          </cell>
          <cell r="D512">
            <v>10</v>
          </cell>
          <cell r="E512">
            <v>40</v>
          </cell>
          <cell r="F512">
            <v>41</v>
          </cell>
          <cell r="G512">
            <v>6</v>
          </cell>
          <cell r="H512">
            <v>44477</v>
          </cell>
          <cell r="I512">
            <v>14.726000000000001</v>
          </cell>
          <cell r="J512">
            <v>8.0030000000000001</v>
          </cell>
          <cell r="K512">
            <v>12.042999999999999</v>
          </cell>
          <cell r="L512">
            <v>7.7830000000000004</v>
          </cell>
          <cell r="M512">
            <v>3.024</v>
          </cell>
          <cell r="N512">
            <v>1</v>
          </cell>
          <cell r="O512">
            <v>0</v>
          </cell>
          <cell r="P512">
            <v>0</v>
          </cell>
          <cell r="Q512">
            <v>27</v>
          </cell>
          <cell r="R512">
            <v>21.7</v>
          </cell>
          <cell r="S512">
            <v>-885</v>
          </cell>
          <cell r="T512">
            <v>164.8</v>
          </cell>
          <cell r="U512">
            <v>44571</v>
          </cell>
          <cell r="V512">
            <v>0.27045509708737864</v>
          </cell>
          <cell r="W512">
            <v>2.7637075192165003E-3</v>
          </cell>
          <cell r="X512">
            <v>3.3226241222076349E-4</v>
          </cell>
          <cell r="Y512">
            <v>0.12022343533477758</v>
          </cell>
          <cell r="Z512">
            <v>9.336670110811873E-4</v>
          </cell>
          <cell r="AA512">
            <v>26368115000</v>
          </cell>
          <cell r="AB512">
            <v>25687415000</v>
          </cell>
          <cell r="AC512">
            <v>0</v>
          </cell>
          <cell r="AD512">
            <v>0</v>
          </cell>
          <cell r="AE512">
            <v>0</v>
          </cell>
          <cell r="AF512">
            <v>680700000</v>
          </cell>
          <cell r="AH512">
            <v>46.579000000000001</v>
          </cell>
          <cell r="AI512">
            <v>0</v>
          </cell>
          <cell r="AJ512">
            <v>0</v>
          </cell>
          <cell r="AK512">
            <v>0</v>
          </cell>
          <cell r="AL512">
            <v>43844219099694</v>
          </cell>
          <cell r="AM512">
            <v>121172598000</v>
          </cell>
          <cell r="AN512">
            <v>14567786000</v>
          </cell>
          <cell r="AO512">
            <v>40935901000</v>
          </cell>
          <cell r="AP512">
            <v>12245775000</v>
          </cell>
          <cell r="AQ512">
            <v>0.25685556447973396</v>
          </cell>
          <cell r="AR512">
            <v>0</v>
          </cell>
          <cell r="AS512">
            <v>0</v>
          </cell>
          <cell r="AT512">
            <v>609328000</v>
          </cell>
          <cell r="AU512">
            <v>0.37227648246965656</v>
          </cell>
          <cell r="AV512">
            <v>220958000</v>
          </cell>
          <cell r="AW512">
            <v>3.4284693573588209E-3</v>
          </cell>
          <cell r="AX512">
            <v>1446154000</v>
          </cell>
          <cell r="AY512">
            <v>0.80687950543441878</v>
          </cell>
          <cell r="AZ512">
            <v>45571000</v>
          </cell>
          <cell r="BA512">
            <v>0.27164725378223392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47675724000</v>
          </cell>
          <cell r="BM512">
            <v>3614696000</v>
          </cell>
          <cell r="BN512">
            <v>1636762000</v>
          </cell>
          <cell r="BO512">
            <v>64448002000</v>
          </cell>
          <cell r="BP512">
            <v>1792280000</v>
          </cell>
          <cell r="BQ512">
            <v>167758000</v>
          </cell>
          <cell r="BR512">
            <v>1837376000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130860</v>
          </cell>
          <cell r="BY512">
            <v>268</v>
          </cell>
          <cell r="BZ512">
            <v>6770250</v>
          </cell>
          <cell r="CA512">
            <v>723600</v>
          </cell>
        </row>
        <row r="513">
          <cell r="A513" t="str">
            <v>2021_Q4_M10_W41_D2</v>
          </cell>
          <cell r="B513">
            <v>2021</v>
          </cell>
          <cell r="C513">
            <v>4</v>
          </cell>
          <cell r="D513">
            <v>10</v>
          </cell>
          <cell r="E513">
            <v>41</v>
          </cell>
          <cell r="F513">
            <v>41</v>
          </cell>
          <cell r="G513">
            <v>2</v>
          </cell>
          <cell r="H513">
            <v>44480</v>
          </cell>
          <cell r="I513">
            <v>21.802</v>
          </cell>
          <cell r="J513">
            <v>8.3879999999999999</v>
          </cell>
          <cell r="K513">
            <v>8.3339999999999996</v>
          </cell>
          <cell r="L513">
            <v>7.8470000000000004</v>
          </cell>
          <cell r="M513">
            <v>3.3290000000000002</v>
          </cell>
          <cell r="N513">
            <v>1</v>
          </cell>
          <cell r="O513">
            <v>0</v>
          </cell>
          <cell r="P513">
            <v>0</v>
          </cell>
          <cell r="Q513">
            <v>61</v>
          </cell>
          <cell r="R513">
            <v>31</v>
          </cell>
          <cell r="S513">
            <v>-1531</v>
          </cell>
          <cell r="T513">
            <v>276.60000000000002</v>
          </cell>
          <cell r="U513">
            <v>44591</v>
          </cell>
          <cell r="V513">
            <v>0.16121113521330441</v>
          </cell>
          <cell r="W513">
            <v>2.6352045320012906E-3</v>
          </cell>
          <cell r="X513">
            <v>6.4134872042675268E-4</v>
          </cell>
          <cell r="Y513">
            <v>0.2433772075899111</v>
          </cell>
          <cell r="Z513">
            <v>1.7526459873967936E-3</v>
          </cell>
          <cell r="AA513">
            <v>65088375000</v>
          </cell>
          <cell r="AB513">
            <v>58166910000</v>
          </cell>
          <cell r="AC513">
            <v>0</v>
          </cell>
          <cell r="AD513">
            <v>6921465000</v>
          </cell>
          <cell r="AE513">
            <v>0</v>
          </cell>
          <cell r="AF513">
            <v>0</v>
          </cell>
          <cell r="AH513">
            <v>50.7</v>
          </cell>
          <cell r="AI513">
            <v>0</v>
          </cell>
          <cell r="AJ513">
            <v>0</v>
          </cell>
          <cell r="AK513">
            <v>0</v>
          </cell>
          <cell r="AL513">
            <v>58569724712330</v>
          </cell>
          <cell r="AM513">
            <v>154343204000</v>
          </cell>
          <cell r="AN513">
            <v>37563618000</v>
          </cell>
          <cell r="AO513">
            <v>102651993000</v>
          </cell>
          <cell r="AP513">
            <v>22835868000</v>
          </cell>
          <cell r="AQ513">
            <v>0.39214516804846722</v>
          </cell>
          <cell r="AR513">
            <v>0</v>
          </cell>
          <cell r="AS513">
            <v>0</v>
          </cell>
          <cell r="AT513">
            <v>833245000</v>
          </cell>
          <cell r="AU513">
            <v>0.25559662576687114</v>
          </cell>
          <cell r="AV513">
            <v>11998593000</v>
          </cell>
          <cell r="AW513">
            <v>0.14786424972941367</v>
          </cell>
          <cell r="AX513">
            <v>1274512000</v>
          </cell>
          <cell r="AY513">
            <v>0.24415938697318007</v>
          </cell>
          <cell r="AZ513">
            <v>621400000</v>
          </cell>
          <cell r="BA513">
            <v>0.3878901373283396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58233200000</v>
          </cell>
          <cell r="BM513">
            <v>2330000000</v>
          </cell>
          <cell r="BN513">
            <v>3260000000</v>
          </cell>
          <cell r="BO513">
            <v>81146004000</v>
          </cell>
          <cell r="BP513">
            <v>5220000000</v>
          </cell>
          <cell r="BQ513">
            <v>1602000000</v>
          </cell>
          <cell r="BR513">
            <v>2552000000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45071</v>
          </cell>
          <cell r="BY513">
            <v>648</v>
          </cell>
          <cell r="BZ513">
            <v>3904050</v>
          </cell>
          <cell r="CA513">
            <v>1749600</v>
          </cell>
        </row>
        <row r="514">
          <cell r="A514" t="str">
            <v>2021_Q4_M10_W41_D3</v>
          </cell>
          <cell r="B514">
            <v>2021</v>
          </cell>
          <cell r="C514">
            <v>4</v>
          </cell>
          <cell r="D514">
            <v>10</v>
          </cell>
          <cell r="E514">
            <v>41</v>
          </cell>
          <cell r="F514">
            <v>41</v>
          </cell>
          <cell r="G514">
            <v>3</v>
          </cell>
          <cell r="H514">
            <v>44481</v>
          </cell>
          <cell r="I514">
            <v>19.584</v>
          </cell>
          <cell r="J514">
            <v>8.218</v>
          </cell>
          <cell r="K514">
            <v>8.1219999999999999</v>
          </cell>
          <cell r="L514">
            <v>7.7859999999999996</v>
          </cell>
          <cell r="M514">
            <v>3.4260000000000002</v>
          </cell>
          <cell r="N514">
            <v>1</v>
          </cell>
          <cell r="O514">
            <v>0</v>
          </cell>
          <cell r="P514">
            <v>0</v>
          </cell>
          <cell r="Q514">
            <v>56</v>
          </cell>
          <cell r="R514">
            <v>30.4</v>
          </cell>
          <cell r="S514">
            <v>-1441</v>
          </cell>
          <cell r="T514">
            <v>257.8</v>
          </cell>
          <cell r="U514">
            <v>44738</v>
          </cell>
          <cell r="V514">
            <v>0.17353762606671838</v>
          </cell>
          <cell r="W514">
            <v>3.3057318731941118E-3</v>
          </cell>
          <cell r="X514">
            <v>1.6315432991356277E-4</v>
          </cell>
          <cell r="Y514">
            <v>4.9354979826575419E-2</v>
          </cell>
          <cell r="Z514">
            <v>6.9181831023396013E-4</v>
          </cell>
          <cell r="AA514">
            <v>28697300000</v>
          </cell>
          <cell r="AB514">
            <v>27786740000</v>
          </cell>
          <cell r="AC514">
            <v>0</v>
          </cell>
          <cell r="AD514">
            <v>910560000</v>
          </cell>
          <cell r="AE514">
            <v>0</v>
          </cell>
          <cell r="AF514">
            <v>0</v>
          </cell>
          <cell r="AH514">
            <v>48.136000000000003</v>
          </cell>
          <cell r="AI514">
            <v>0</v>
          </cell>
          <cell r="AJ514">
            <v>0</v>
          </cell>
          <cell r="AK514">
            <v>0</v>
          </cell>
          <cell r="AL514">
            <v>54282684404956</v>
          </cell>
          <cell r="AM514">
            <v>179444000000</v>
          </cell>
          <cell r="AN514">
            <v>8856455000</v>
          </cell>
          <cell r="AO514">
            <v>37553755000</v>
          </cell>
          <cell r="AP514">
            <v>5627864000</v>
          </cell>
          <cell r="AQ514">
            <v>0.13488314326925238</v>
          </cell>
          <cell r="AR514">
            <v>0</v>
          </cell>
          <cell r="AS514">
            <v>0</v>
          </cell>
          <cell r="AT514">
            <v>669529000</v>
          </cell>
          <cell r="AU514">
            <v>0.38434500574052816</v>
          </cell>
          <cell r="AV514">
            <v>940433000</v>
          </cell>
          <cell r="AW514">
            <v>9.977010185083594E-3</v>
          </cell>
          <cell r="AX514">
            <v>1255976000</v>
          </cell>
          <cell r="AY514">
            <v>0.9088104196816208</v>
          </cell>
          <cell r="AZ514">
            <v>362653000</v>
          </cell>
          <cell r="BA514">
            <v>0.40931489841986457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41723998000</v>
          </cell>
          <cell r="BM514">
            <v>84000000</v>
          </cell>
          <cell r="BN514">
            <v>1742000000</v>
          </cell>
          <cell r="BO514">
            <v>94260002000</v>
          </cell>
          <cell r="BP514">
            <v>1382000000</v>
          </cell>
          <cell r="BQ514">
            <v>886000000</v>
          </cell>
          <cell r="BR514">
            <v>38572000000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794000000</v>
          </cell>
          <cell r="BX514">
            <v>187830</v>
          </cell>
          <cell r="BY514">
            <v>250</v>
          </cell>
          <cell r="BZ514">
            <v>3674550</v>
          </cell>
          <cell r="CA514">
            <v>675000</v>
          </cell>
        </row>
        <row r="515">
          <cell r="A515" t="str">
            <v>2021_Q4_M10_W41_D4</v>
          </cell>
          <cell r="B515">
            <v>2021</v>
          </cell>
          <cell r="C515">
            <v>4</v>
          </cell>
          <cell r="D515">
            <v>10</v>
          </cell>
          <cell r="E515">
            <v>41</v>
          </cell>
          <cell r="F515">
            <v>41</v>
          </cell>
          <cell r="G515">
            <v>4</v>
          </cell>
          <cell r="H515">
            <v>44482</v>
          </cell>
          <cell r="I515">
            <v>21.56</v>
          </cell>
          <cell r="J515">
            <v>7.9420000000000002</v>
          </cell>
          <cell r="K515">
            <v>12.388999999999999</v>
          </cell>
          <cell r="L515">
            <v>7.7690000000000001</v>
          </cell>
          <cell r="M515">
            <v>3.8969999999999998</v>
          </cell>
          <cell r="N515">
            <v>1</v>
          </cell>
          <cell r="O515">
            <v>0</v>
          </cell>
          <cell r="P515">
            <v>0</v>
          </cell>
          <cell r="Q515">
            <v>62</v>
          </cell>
          <cell r="R515">
            <v>33</v>
          </cell>
          <cell r="S515">
            <v>-1563</v>
          </cell>
          <cell r="T515">
            <v>281.89999999999998</v>
          </cell>
          <cell r="U515">
            <v>45952</v>
          </cell>
          <cell r="V515">
            <v>0.16300815892160342</v>
          </cell>
          <cell r="W515">
            <v>2.6674714295269121E-3</v>
          </cell>
          <cell r="X515">
            <v>5.36426355753514E-4</v>
          </cell>
          <cell r="Y515">
            <v>0.20109919447146679</v>
          </cell>
          <cell r="Z515">
            <v>1.9280309523786142E-3</v>
          </cell>
          <cell r="AA515">
            <v>64322400000</v>
          </cell>
          <cell r="AB515">
            <v>50558490000</v>
          </cell>
          <cell r="AC515">
            <v>13763910000</v>
          </cell>
          <cell r="AD515">
            <v>0</v>
          </cell>
          <cell r="AE515">
            <v>0</v>
          </cell>
          <cell r="AF515">
            <v>0</v>
          </cell>
          <cell r="AH515">
            <v>54.556999999999995</v>
          </cell>
          <cell r="AI515">
            <v>0</v>
          </cell>
          <cell r="AJ515">
            <v>0</v>
          </cell>
          <cell r="AK515">
            <v>0</v>
          </cell>
          <cell r="AL515">
            <v>46221750169548</v>
          </cell>
          <cell r="AM515">
            <v>123295198000</v>
          </cell>
          <cell r="AN515">
            <v>24794565000</v>
          </cell>
          <cell r="AO515">
            <v>89116965000</v>
          </cell>
          <cell r="AP515">
            <v>5935136000</v>
          </cell>
          <cell r="AQ515">
            <v>0.21637389719285455</v>
          </cell>
          <cell r="AR515">
            <v>0</v>
          </cell>
          <cell r="AS515">
            <v>0</v>
          </cell>
          <cell r="AT515">
            <v>1193419000</v>
          </cell>
          <cell r="AU515">
            <v>2.5965792886173556E-2</v>
          </cell>
          <cell r="AV515">
            <v>13688236000</v>
          </cell>
          <cell r="AW515">
            <v>0.38915780912934606</v>
          </cell>
          <cell r="AX515">
            <v>1172765000</v>
          </cell>
          <cell r="AY515">
            <v>0.97083195364238406</v>
          </cell>
          <cell r="AZ515">
            <v>1031395000</v>
          </cell>
          <cell r="BA515">
            <v>0.1690257292690921</v>
          </cell>
          <cell r="BB515">
            <v>1773614000</v>
          </cell>
          <cell r="BC515">
            <v>0.41771408384361752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27430000000</v>
          </cell>
          <cell r="BM515">
            <v>2514000000</v>
          </cell>
          <cell r="BN515">
            <v>45961200000</v>
          </cell>
          <cell r="BO515">
            <v>35173998000</v>
          </cell>
          <cell r="BP515">
            <v>1208000000</v>
          </cell>
          <cell r="BQ515">
            <v>6102000000</v>
          </cell>
          <cell r="BR515">
            <v>4246000000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660000000</v>
          </cell>
          <cell r="BX515">
            <v>162660</v>
          </cell>
          <cell r="BY515">
            <v>410</v>
          </cell>
          <cell r="BZ515">
            <v>3985650</v>
          </cell>
          <cell r="CA515">
            <v>1107000</v>
          </cell>
        </row>
        <row r="516">
          <cell r="A516" t="str">
            <v>2021_Q4_M10_W41_D5</v>
          </cell>
          <cell r="B516">
            <v>2021</v>
          </cell>
          <cell r="C516">
            <v>4</v>
          </cell>
          <cell r="D516">
            <v>10</v>
          </cell>
          <cell r="E516">
            <v>41</v>
          </cell>
          <cell r="F516">
            <v>41</v>
          </cell>
          <cell r="G516">
            <v>5</v>
          </cell>
          <cell r="H516">
            <v>44483</v>
          </cell>
          <cell r="I516">
            <v>6.6050000000000004</v>
          </cell>
          <cell r="J516">
            <v>7.9260000000000002</v>
          </cell>
          <cell r="K516">
            <v>10.089</v>
          </cell>
          <cell r="L516">
            <v>7.7640000000000002</v>
          </cell>
          <cell r="M516">
            <v>3.516</v>
          </cell>
          <cell r="N516">
            <v>1</v>
          </cell>
          <cell r="O516">
            <v>0</v>
          </cell>
          <cell r="P516">
            <v>0</v>
          </cell>
          <cell r="Q516">
            <v>117</v>
          </cell>
          <cell r="R516">
            <v>35.6</v>
          </cell>
          <cell r="S516">
            <v>-1458</v>
          </cell>
          <cell r="T516">
            <v>287.2</v>
          </cell>
          <cell r="U516">
            <v>45659</v>
          </cell>
          <cell r="V516">
            <v>0.15897980501392758</v>
          </cell>
          <cell r="W516">
            <v>6.5770318411996643E-3</v>
          </cell>
          <cell r="X516">
            <v>5.2321127483384682E-3</v>
          </cell>
          <cell r="Y516">
            <v>0.79551275935196319</v>
          </cell>
          <cell r="Z516">
            <v>8.5030206352916127E-3</v>
          </cell>
          <cell r="AA516">
            <v>175982050000</v>
          </cell>
          <cell r="AB516">
            <v>175982050000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H516">
            <v>36.9</v>
          </cell>
          <cell r="AI516">
            <v>0</v>
          </cell>
          <cell r="AJ516">
            <v>0</v>
          </cell>
          <cell r="AK516">
            <v>0</v>
          </cell>
          <cell r="AL516">
            <v>53802202960820</v>
          </cell>
          <cell r="AM516">
            <v>353858802000</v>
          </cell>
          <cell r="AN516">
            <v>281499192000</v>
          </cell>
          <cell r="AO516">
            <v>457481242000</v>
          </cell>
          <cell r="AP516">
            <v>278560039000</v>
          </cell>
          <cell r="AQ516">
            <v>0.85789760075800492</v>
          </cell>
          <cell r="AR516">
            <v>0</v>
          </cell>
          <cell r="AS516">
            <v>0</v>
          </cell>
          <cell r="AT516">
            <v>142144000</v>
          </cell>
          <cell r="AU516">
            <v>0.20965191740412981</v>
          </cell>
          <cell r="AV516">
            <v>820514000</v>
          </cell>
          <cell r="AW516">
            <v>4.1223573151125403E-2</v>
          </cell>
          <cell r="AX516">
            <v>1147442000</v>
          </cell>
          <cell r="AY516">
            <v>0.98577491408934703</v>
          </cell>
          <cell r="AZ516">
            <v>827291000</v>
          </cell>
          <cell r="BA516">
            <v>0.26618114543114541</v>
          </cell>
          <cell r="BB516">
            <v>1762000</v>
          </cell>
          <cell r="BC516">
            <v>7.3723849372384933E-4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324700802000</v>
          </cell>
          <cell r="BM516">
            <v>1460000000</v>
          </cell>
          <cell r="BN516">
            <v>678000000</v>
          </cell>
          <cell r="BO516">
            <v>19904000000</v>
          </cell>
          <cell r="BP516">
            <v>1164000000</v>
          </cell>
          <cell r="BQ516">
            <v>3108000000</v>
          </cell>
          <cell r="BR516">
            <v>2390000000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454000000</v>
          </cell>
          <cell r="BX516">
            <v>433650</v>
          </cell>
          <cell r="BY516">
            <v>569</v>
          </cell>
          <cell r="BZ516">
            <v>3717900</v>
          </cell>
          <cell r="CA516">
            <v>1536300</v>
          </cell>
        </row>
        <row r="517">
          <cell r="A517" t="str">
            <v>2021_Q4_M10_W41_D6</v>
          </cell>
          <cell r="B517">
            <v>2021</v>
          </cell>
          <cell r="C517">
            <v>4</v>
          </cell>
          <cell r="D517">
            <v>10</v>
          </cell>
          <cell r="E517">
            <v>41</v>
          </cell>
          <cell r="F517">
            <v>42</v>
          </cell>
          <cell r="G517">
            <v>6</v>
          </cell>
          <cell r="H517">
            <v>44484</v>
          </cell>
          <cell r="I517">
            <v>11.605</v>
          </cell>
          <cell r="J517">
            <v>7.891</v>
          </cell>
          <cell r="K517">
            <v>10.798999999999999</v>
          </cell>
          <cell r="L517">
            <v>7.7350000000000003</v>
          </cell>
          <cell r="M517">
            <v>4.7519999999999998</v>
          </cell>
          <cell r="N517">
            <v>1</v>
          </cell>
          <cell r="O517">
            <v>0</v>
          </cell>
          <cell r="P517">
            <v>0</v>
          </cell>
          <cell r="Q517">
            <v>103</v>
          </cell>
          <cell r="R517">
            <v>36</v>
          </cell>
          <cell r="S517">
            <v>-1487</v>
          </cell>
          <cell r="T517">
            <v>302</v>
          </cell>
          <cell r="U517">
            <v>45596</v>
          </cell>
          <cell r="V517">
            <v>0.15098013245033112</v>
          </cell>
          <cell r="W517">
            <v>2.5001584510002954E-3</v>
          </cell>
          <cell r="X517">
            <v>1.7120252069215331E-3</v>
          </cell>
          <cell r="Y517">
            <v>0.6847666819823216</v>
          </cell>
          <cell r="Z517">
            <v>2.4290716980565922E-3</v>
          </cell>
          <cell r="AA517">
            <v>39746485000</v>
          </cell>
          <cell r="AB517">
            <v>39746485000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H517">
            <v>43.782000000000004</v>
          </cell>
          <cell r="AI517">
            <v>0</v>
          </cell>
          <cell r="AJ517">
            <v>0</v>
          </cell>
          <cell r="AK517">
            <v>0</v>
          </cell>
          <cell r="AL517">
            <v>55430833971564</v>
          </cell>
          <cell r="AM517">
            <v>138585868000</v>
          </cell>
          <cell r="AN517">
            <v>94898985000</v>
          </cell>
          <cell r="AO517">
            <v>134645470000</v>
          </cell>
          <cell r="AP517">
            <v>83530016000</v>
          </cell>
          <cell r="AQ517">
            <v>0.88464757079403278</v>
          </cell>
          <cell r="AR517">
            <v>0</v>
          </cell>
          <cell r="AS517">
            <v>0</v>
          </cell>
          <cell r="AT517">
            <v>289287000</v>
          </cell>
          <cell r="AU517">
            <v>0.34114033018867923</v>
          </cell>
          <cell r="AV517">
            <v>3586585000</v>
          </cell>
          <cell r="AW517">
            <v>0.11212983805414869</v>
          </cell>
          <cell r="AX517">
            <v>1192289000</v>
          </cell>
          <cell r="AY517">
            <v>0.92139799072642969</v>
          </cell>
          <cell r="AZ517">
            <v>6300808000</v>
          </cell>
          <cell r="BA517">
            <v>0.91183010065892256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94421800000</v>
          </cell>
          <cell r="BM517">
            <v>1818000000</v>
          </cell>
          <cell r="BN517">
            <v>848000000</v>
          </cell>
          <cell r="BO517">
            <v>31986000000</v>
          </cell>
          <cell r="BP517">
            <v>1294000000</v>
          </cell>
          <cell r="BQ517">
            <v>6910068000</v>
          </cell>
          <cell r="BR517">
            <v>574000000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734000000</v>
          </cell>
          <cell r="BX517">
            <v>403200</v>
          </cell>
          <cell r="BY517">
            <v>319</v>
          </cell>
          <cell r="BZ517">
            <v>11375550</v>
          </cell>
          <cell r="CA517">
            <v>861300</v>
          </cell>
        </row>
        <row r="518">
          <cell r="A518" t="str">
            <v>2021_Q4_M10_W42_D2</v>
          </cell>
          <cell r="B518">
            <v>2021</v>
          </cell>
          <cell r="C518">
            <v>4</v>
          </cell>
          <cell r="D518">
            <v>10</v>
          </cell>
          <cell r="E518">
            <v>42</v>
          </cell>
          <cell r="F518">
            <v>42</v>
          </cell>
          <cell r="G518">
            <v>2</v>
          </cell>
          <cell r="H518">
            <v>44487</v>
          </cell>
          <cell r="I518">
            <v>11.566000000000001</v>
          </cell>
          <cell r="J518">
            <v>8.14</v>
          </cell>
          <cell r="K518">
            <v>10.199</v>
          </cell>
          <cell r="L518">
            <v>7.601</v>
          </cell>
          <cell r="M518">
            <v>4.68</v>
          </cell>
          <cell r="N518">
            <v>1</v>
          </cell>
          <cell r="O518">
            <v>0</v>
          </cell>
          <cell r="P518">
            <v>0</v>
          </cell>
          <cell r="Q518">
            <v>113</v>
          </cell>
          <cell r="R518">
            <v>35.6</v>
          </cell>
          <cell r="S518">
            <v>-1779</v>
          </cell>
          <cell r="T518">
            <v>348.5</v>
          </cell>
          <cell r="U518">
            <v>46591</v>
          </cell>
          <cell r="V518">
            <v>0.13369010043041607</v>
          </cell>
          <cell r="W518">
            <v>1.2293437840996549E-3</v>
          </cell>
          <cell r="X518">
            <v>7.0578783156836718E-5</v>
          </cell>
          <cell r="Y518">
            <v>5.7411754197404678E-2</v>
          </cell>
          <cell r="Z518">
            <v>1.0163494427140221E-3</v>
          </cell>
          <cell r="AA518">
            <v>54640785000</v>
          </cell>
          <cell r="AB518">
            <v>21691375000</v>
          </cell>
          <cell r="AC518">
            <v>32949410000</v>
          </cell>
          <cell r="AD518">
            <v>0</v>
          </cell>
          <cell r="AE518">
            <v>0</v>
          </cell>
          <cell r="AF518">
            <v>0</v>
          </cell>
          <cell r="AH518">
            <v>43.186</v>
          </cell>
          <cell r="AI518">
            <v>0</v>
          </cell>
          <cell r="AJ518">
            <v>0</v>
          </cell>
          <cell r="AK518">
            <v>0</v>
          </cell>
          <cell r="AL518">
            <v>57773821219600</v>
          </cell>
          <cell r="AM518">
            <v>71023888000</v>
          </cell>
          <cell r="AN518">
            <v>4077606000</v>
          </cell>
          <cell r="AO518">
            <v>58718391000</v>
          </cell>
          <cell r="AP518">
            <v>104099000</v>
          </cell>
          <cell r="AQ518">
            <v>3.1581518111765063E-3</v>
          </cell>
          <cell r="AR518">
            <v>0</v>
          </cell>
          <cell r="AS518">
            <v>0</v>
          </cell>
          <cell r="AT518">
            <v>619315000</v>
          </cell>
          <cell r="AU518">
            <v>0.73042076311965731</v>
          </cell>
          <cell r="AV518">
            <v>1772165000</v>
          </cell>
          <cell r="AW518">
            <v>5.4314239303665565E-2</v>
          </cell>
          <cell r="AX518">
            <v>1394003000</v>
          </cell>
          <cell r="AY518">
            <v>0.83976084337349399</v>
          </cell>
          <cell r="AZ518">
            <v>188024000</v>
          </cell>
          <cell r="BA518">
            <v>0.23921628498727734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32962000000</v>
          </cell>
          <cell r="BM518">
            <v>584000000</v>
          </cell>
          <cell r="BN518">
            <v>847888000</v>
          </cell>
          <cell r="BO518">
            <v>32628000000</v>
          </cell>
          <cell r="BP518">
            <v>1660000000</v>
          </cell>
          <cell r="BQ518">
            <v>786000000</v>
          </cell>
          <cell r="BR518">
            <v>1456000000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100000000</v>
          </cell>
          <cell r="BX518">
            <v>48810</v>
          </cell>
          <cell r="BY518">
            <v>2242</v>
          </cell>
          <cell r="BZ518">
            <v>4536450</v>
          </cell>
          <cell r="CA518">
            <v>6053400</v>
          </cell>
        </row>
        <row r="519">
          <cell r="A519" t="str">
            <v>2021_Q4_M10_W42_D3</v>
          </cell>
          <cell r="B519">
            <v>2021</v>
          </cell>
          <cell r="C519">
            <v>4</v>
          </cell>
          <cell r="D519">
            <v>10</v>
          </cell>
          <cell r="E519">
            <v>42</v>
          </cell>
          <cell r="F519">
            <v>42</v>
          </cell>
          <cell r="G519">
            <v>3</v>
          </cell>
          <cell r="H519">
            <v>44488</v>
          </cell>
          <cell r="I519">
            <v>9.5670000000000002</v>
          </cell>
          <cell r="J519">
            <v>8.1359999999999992</v>
          </cell>
          <cell r="K519">
            <v>9.7379999999999995</v>
          </cell>
          <cell r="L519">
            <v>7.5830000000000002</v>
          </cell>
          <cell r="M519">
            <v>4.4690000000000003</v>
          </cell>
          <cell r="N519">
            <v>1</v>
          </cell>
          <cell r="O519">
            <v>0</v>
          </cell>
          <cell r="P519">
            <v>0</v>
          </cell>
          <cell r="Q519">
            <v>76</v>
          </cell>
          <cell r="R519">
            <v>29.1</v>
          </cell>
          <cell r="S519">
            <v>-1449</v>
          </cell>
          <cell r="T519">
            <v>257</v>
          </cell>
          <cell r="U519">
            <v>45773</v>
          </cell>
          <cell r="V519">
            <v>0.17810505836575877</v>
          </cell>
          <cell r="W519">
            <v>1.329157635738053E-3</v>
          </cell>
          <cell r="X519">
            <v>2.6238548346718763E-4</v>
          </cell>
          <cell r="Y519">
            <v>0.1974073476405156</v>
          </cell>
          <cell r="Z519">
            <v>2.6526481883358808E-3</v>
          </cell>
          <cell r="AA519">
            <v>118506280000</v>
          </cell>
          <cell r="AB519">
            <v>101589045000</v>
          </cell>
          <cell r="AC519">
            <v>16917235000</v>
          </cell>
          <cell r="AD519">
            <v>0</v>
          </cell>
          <cell r="AE519">
            <v>0</v>
          </cell>
          <cell r="AF519">
            <v>0</v>
          </cell>
          <cell r="AH519">
            <v>40.493000000000002</v>
          </cell>
          <cell r="AI519">
            <v>0</v>
          </cell>
          <cell r="AJ519">
            <v>0</v>
          </cell>
          <cell r="AK519">
            <v>0</v>
          </cell>
          <cell r="AL519">
            <v>49578767956600</v>
          </cell>
          <cell r="AM519">
            <v>65897998000</v>
          </cell>
          <cell r="AN519">
            <v>13008749000</v>
          </cell>
          <cell r="AO519">
            <v>131515029000</v>
          </cell>
          <cell r="AP519">
            <v>10143764000</v>
          </cell>
          <cell r="AQ519">
            <v>0.55381982965713039</v>
          </cell>
          <cell r="AR519">
            <v>0</v>
          </cell>
          <cell r="AS519">
            <v>0</v>
          </cell>
          <cell r="AT519">
            <v>44933000</v>
          </cell>
          <cell r="AU519">
            <v>0.10074663677130045</v>
          </cell>
          <cell r="AV519">
            <v>1254738000</v>
          </cell>
          <cell r="AW519">
            <v>2.8586941975163673E-2</v>
          </cell>
          <cell r="AX519">
            <v>1170697000</v>
          </cell>
          <cell r="AY519">
            <v>0.96274424342105258</v>
          </cell>
          <cell r="AZ519">
            <v>394617000</v>
          </cell>
          <cell r="BA519">
            <v>0.44239573991031389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18316000000</v>
          </cell>
          <cell r="BM519">
            <v>58000000</v>
          </cell>
          <cell r="BN519">
            <v>446000000</v>
          </cell>
          <cell r="BO519">
            <v>43891998000</v>
          </cell>
          <cell r="BP519">
            <v>1216000000</v>
          </cell>
          <cell r="BQ519">
            <v>892000000</v>
          </cell>
          <cell r="BR519">
            <v>1066000000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12000000</v>
          </cell>
          <cell r="BX519">
            <v>529590</v>
          </cell>
          <cell r="BY519">
            <v>1352</v>
          </cell>
          <cell r="BZ519">
            <v>3694950</v>
          </cell>
          <cell r="CA519">
            <v>3650400</v>
          </cell>
        </row>
        <row r="520">
          <cell r="A520" t="str">
            <v>2021_Q4_M10_W42_D4</v>
          </cell>
          <cell r="B520">
            <v>2021</v>
          </cell>
          <cell r="C520">
            <v>4</v>
          </cell>
          <cell r="D520">
            <v>10</v>
          </cell>
          <cell r="E520">
            <v>42</v>
          </cell>
          <cell r="F520">
            <v>42</v>
          </cell>
          <cell r="G520">
            <v>4</v>
          </cell>
          <cell r="H520">
            <v>44489</v>
          </cell>
          <cell r="I520">
            <v>11.474</v>
          </cell>
          <cell r="J520">
            <v>7.9809999999999999</v>
          </cell>
          <cell r="K520">
            <v>14.038</v>
          </cell>
          <cell r="L520">
            <v>7.5410000000000004</v>
          </cell>
          <cell r="M520">
            <v>4.2489999999999997</v>
          </cell>
          <cell r="N520">
            <v>1</v>
          </cell>
          <cell r="O520">
            <v>0</v>
          </cell>
          <cell r="P520">
            <v>0</v>
          </cell>
          <cell r="Q520">
            <v>53</v>
          </cell>
          <cell r="R520">
            <v>31.5</v>
          </cell>
          <cell r="S520">
            <v>-1561</v>
          </cell>
          <cell r="T520">
            <v>273.10000000000002</v>
          </cell>
          <cell r="U520">
            <v>46738</v>
          </cell>
          <cell r="V520">
            <v>0.17113877700476016</v>
          </cell>
          <cell r="W520">
            <v>8.9615538924833361E-3</v>
          </cell>
          <cell r="X520">
            <v>4.6127609586909275E-3</v>
          </cell>
          <cell r="Y520">
            <v>0.51472780435544374</v>
          </cell>
          <cell r="Z520">
            <v>6.9287577156014676E-3</v>
          </cell>
          <cell r="AA520">
            <v>132103980000</v>
          </cell>
          <cell r="AB520">
            <v>132103980000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H520">
            <v>46.282999999999994</v>
          </cell>
          <cell r="AI520">
            <v>0</v>
          </cell>
          <cell r="AJ520">
            <v>0</v>
          </cell>
          <cell r="AK520">
            <v>0</v>
          </cell>
          <cell r="AL520">
            <v>57039794898600</v>
          </cell>
          <cell r="AM520">
            <v>511165196000</v>
          </cell>
          <cell r="AN520">
            <v>263110939000</v>
          </cell>
          <cell r="AO520">
            <v>395214919000</v>
          </cell>
          <cell r="AP520">
            <v>246065554000</v>
          </cell>
          <cell r="AQ520">
            <v>0.8489468814616411</v>
          </cell>
          <cell r="AR520">
            <v>0</v>
          </cell>
          <cell r="AS520">
            <v>0</v>
          </cell>
          <cell r="AT520">
            <v>343953000</v>
          </cell>
          <cell r="AU520">
            <v>2.5947124001955355E-3</v>
          </cell>
          <cell r="AV520">
            <v>15136125000</v>
          </cell>
          <cell r="AW520">
            <v>0.22442508523886737</v>
          </cell>
          <cell r="AX520">
            <v>1143281000</v>
          </cell>
          <cell r="AY520">
            <v>0.93558183306055642</v>
          </cell>
          <cell r="AZ520">
            <v>422026000</v>
          </cell>
          <cell r="BA520">
            <v>0.11272061965811966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289847998000</v>
          </cell>
          <cell r="BM520">
            <v>1024000000</v>
          </cell>
          <cell r="BN520">
            <v>132559200000</v>
          </cell>
          <cell r="BO520">
            <v>67443998000</v>
          </cell>
          <cell r="BP520">
            <v>1222000000</v>
          </cell>
          <cell r="BQ520">
            <v>3744000000</v>
          </cell>
          <cell r="BR520">
            <v>15190000000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134000000</v>
          </cell>
          <cell r="BX520">
            <v>476280</v>
          </cell>
          <cell r="BY520">
            <v>1240</v>
          </cell>
          <cell r="BZ520">
            <v>4924050</v>
          </cell>
          <cell r="CA520">
            <v>3348000</v>
          </cell>
        </row>
        <row r="521">
          <cell r="A521" t="str">
            <v>2021_Q4_M10_W42_D5</v>
          </cell>
          <cell r="B521">
            <v>2021</v>
          </cell>
          <cell r="C521">
            <v>4</v>
          </cell>
          <cell r="D521">
            <v>10</v>
          </cell>
          <cell r="E521">
            <v>42</v>
          </cell>
          <cell r="F521">
            <v>42</v>
          </cell>
          <cell r="G521">
            <v>5</v>
          </cell>
          <cell r="H521">
            <v>44490</v>
          </cell>
          <cell r="I521">
            <v>15.475</v>
          </cell>
          <cell r="J521">
            <v>8.2270000000000003</v>
          </cell>
          <cell r="K521">
            <v>13.026</v>
          </cell>
          <cell r="L521">
            <v>7.5170000000000003</v>
          </cell>
          <cell r="M521">
            <v>4.9450000000000003</v>
          </cell>
          <cell r="N521">
            <v>1</v>
          </cell>
          <cell r="O521">
            <v>0</v>
          </cell>
          <cell r="P521">
            <v>0</v>
          </cell>
          <cell r="Q521">
            <v>111</v>
          </cell>
          <cell r="R521">
            <v>31.6</v>
          </cell>
          <cell r="S521">
            <v>-1572</v>
          </cell>
          <cell r="T521">
            <v>342.1</v>
          </cell>
          <cell r="U521">
            <v>46214</v>
          </cell>
          <cell r="V521">
            <v>0.13508915521777259</v>
          </cell>
          <cell r="W521">
            <v>4.4236584377664902E-3</v>
          </cell>
          <cell r="X521">
            <v>8.9173185334044224E-4</v>
          </cell>
          <cell r="Y521">
            <v>0.20158243813025462</v>
          </cell>
          <cell r="Z521">
            <v>2.03171540419975E-3</v>
          </cell>
          <cell r="AA521">
            <v>57193835000</v>
          </cell>
          <cell r="AB521">
            <v>57193835000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H521">
            <v>50.19</v>
          </cell>
          <cell r="AI521">
            <v>0</v>
          </cell>
          <cell r="AJ521">
            <v>0</v>
          </cell>
          <cell r="AK521">
            <v>0</v>
          </cell>
          <cell r="AL521">
            <v>50170754619124</v>
          </cell>
          <cell r="AM521">
            <v>221938282000</v>
          </cell>
          <cell r="AN521">
            <v>44738860000</v>
          </cell>
          <cell r="AO521">
            <v>101932695000</v>
          </cell>
          <cell r="AP521">
            <v>40268728000</v>
          </cell>
          <cell r="AQ521">
            <v>0.67764131371186487</v>
          </cell>
          <cell r="AR521">
            <v>0</v>
          </cell>
          <cell r="AS521">
            <v>0</v>
          </cell>
          <cell r="AT521">
            <v>839480000</v>
          </cell>
          <cell r="AU521">
            <v>6.7585342556439167E-3</v>
          </cell>
          <cell r="AV521">
            <v>38000000</v>
          </cell>
          <cell r="AW521">
            <v>1.304037423403244E-3</v>
          </cell>
          <cell r="AX521">
            <v>1181035000</v>
          </cell>
          <cell r="AY521">
            <v>0.3116187335092348</v>
          </cell>
          <cell r="AZ521">
            <v>2411617000</v>
          </cell>
          <cell r="BA521">
            <v>0.48320980005722497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59424842000</v>
          </cell>
          <cell r="BM521">
            <v>65720000</v>
          </cell>
          <cell r="BN521">
            <v>124210364000</v>
          </cell>
          <cell r="BO521">
            <v>29140268000</v>
          </cell>
          <cell r="BP521">
            <v>3790000000</v>
          </cell>
          <cell r="BQ521">
            <v>4990828000</v>
          </cell>
          <cell r="BR521">
            <v>306260000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10000000</v>
          </cell>
          <cell r="BX521">
            <v>212160</v>
          </cell>
          <cell r="BY521">
            <v>300</v>
          </cell>
          <cell r="BZ521">
            <v>4235550</v>
          </cell>
          <cell r="CA521">
            <v>810000</v>
          </cell>
        </row>
        <row r="522">
          <cell r="A522" t="str">
            <v>2021_Q4_M10_W42_D6</v>
          </cell>
          <cell r="B522">
            <v>2021</v>
          </cell>
          <cell r="C522">
            <v>4</v>
          </cell>
          <cell r="D522">
            <v>10</v>
          </cell>
          <cell r="E522">
            <v>42</v>
          </cell>
          <cell r="F522">
            <v>43</v>
          </cell>
          <cell r="G522">
            <v>6</v>
          </cell>
          <cell r="H522">
            <v>44491</v>
          </cell>
          <cell r="I522">
            <v>15.476000000000001</v>
          </cell>
          <cell r="J522">
            <v>8.3710000000000004</v>
          </cell>
          <cell r="K522">
            <v>12.430999999999999</v>
          </cell>
          <cell r="L522">
            <v>7.4160000000000004</v>
          </cell>
          <cell r="M522">
            <v>4.8289999999999997</v>
          </cell>
          <cell r="N522">
            <v>1</v>
          </cell>
          <cell r="O522">
            <v>0</v>
          </cell>
          <cell r="P522">
            <v>0</v>
          </cell>
          <cell r="Q522">
            <v>101</v>
          </cell>
          <cell r="R522">
            <v>30.5</v>
          </cell>
          <cell r="S522">
            <v>-1644</v>
          </cell>
          <cell r="T522">
            <v>329.8</v>
          </cell>
          <cell r="U522">
            <v>47377</v>
          </cell>
          <cell r="V522">
            <v>0.14365372953305033</v>
          </cell>
          <cell r="W522">
            <v>5.4691555189103692E-4</v>
          </cell>
          <cell r="X522">
            <v>7.6475402061955197E-5</v>
          </cell>
          <cell r="Y522">
            <v>0.13983036649356709</v>
          </cell>
          <cell r="Z522">
            <v>1.2361197152213187E-3</v>
          </cell>
          <cell r="AA522">
            <v>62520035000</v>
          </cell>
          <cell r="AB522">
            <v>33310390000</v>
          </cell>
          <cell r="AC522">
            <v>29209645000</v>
          </cell>
          <cell r="AD522">
            <v>0</v>
          </cell>
          <cell r="AE522">
            <v>0</v>
          </cell>
          <cell r="AF522">
            <v>0</v>
          </cell>
          <cell r="AH522">
            <v>49.523000000000003</v>
          </cell>
          <cell r="AI522">
            <v>0</v>
          </cell>
          <cell r="AJ522">
            <v>0</v>
          </cell>
          <cell r="AK522">
            <v>0</v>
          </cell>
          <cell r="AL522">
            <v>53913113090400</v>
          </cell>
          <cell r="AM522">
            <v>29485920000</v>
          </cell>
          <cell r="AN522">
            <v>4123027000</v>
          </cell>
          <cell r="AO522">
            <v>66643062000</v>
          </cell>
          <cell r="AP522">
            <v>15073000</v>
          </cell>
          <cell r="AQ522">
            <v>1.1003537513572831E-3</v>
          </cell>
          <cell r="AR522">
            <v>0</v>
          </cell>
          <cell r="AS522">
            <v>0</v>
          </cell>
          <cell r="AT522">
            <v>861559000</v>
          </cell>
          <cell r="AU522">
            <v>0.37457718935482354</v>
          </cell>
          <cell r="AV522">
            <v>1602428000</v>
          </cell>
          <cell r="AW522">
            <v>0.21123691129153876</v>
          </cell>
          <cell r="AX522">
            <v>1371362000</v>
          </cell>
          <cell r="AY522">
            <v>0.86807370158807329</v>
          </cell>
          <cell r="AZ522">
            <v>272605000</v>
          </cell>
          <cell r="BA522">
            <v>0.22271650326797385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13698322000</v>
          </cell>
          <cell r="BM522">
            <v>104800000</v>
          </cell>
          <cell r="BN522">
            <v>2300084000</v>
          </cell>
          <cell r="BO522">
            <v>7585928000</v>
          </cell>
          <cell r="BP522">
            <v>1579776000</v>
          </cell>
          <cell r="BQ522">
            <v>1224000000</v>
          </cell>
          <cell r="BR522">
            <v>2659010000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334000000</v>
          </cell>
          <cell r="BX522">
            <v>157860</v>
          </cell>
          <cell r="BY522">
            <v>452</v>
          </cell>
          <cell r="BZ522">
            <v>12576600</v>
          </cell>
          <cell r="CA522">
            <v>1220400</v>
          </cell>
        </row>
        <row r="523">
          <cell r="A523" t="str">
            <v>2021_Q4_M10_W43_D2</v>
          </cell>
          <cell r="B523">
            <v>2021</v>
          </cell>
          <cell r="C523">
            <v>4</v>
          </cell>
          <cell r="D523">
            <v>10</v>
          </cell>
          <cell r="E523">
            <v>43</v>
          </cell>
          <cell r="F523">
            <v>43</v>
          </cell>
          <cell r="G523">
            <v>2</v>
          </cell>
          <cell r="H523">
            <v>44494</v>
          </cell>
          <cell r="I523">
            <v>17.263000000000002</v>
          </cell>
          <cell r="J523">
            <v>7.9219999999999997</v>
          </cell>
          <cell r="K523">
            <v>16.28</v>
          </cell>
          <cell r="L523">
            <v>7.3639999999999999</v>
          </cell>
          <cell r="M523">
            <v>5.9059999999999997</v>
          </cell>
          <cell r="N523">
            <v>1</v>
          </cell>
          <cell r="O523">
            <v>0</v>
          </cell>
          <cell r="P523">
            <v>0</v>
          </cell>
          <cell r="Q523">
            <v>130</v>
          </cell>
          <cell r="R523">
            <v>32.200000000000003</v>
          </cell>
          <cell r="S523">
            <v>-1993</v>
          </cell>
          <cell r="T523">
            <v>409</v>
          </cell>
          <cell r="U523">
            <v>46685</v>
          </cell>
          <cell r="V523">
            <v>0.11414425427872861</v>
          </cell>
          <cell r="W523">
            <v>2.0061475945486753E-3</v>
          </cell>
          <cell r="X523">
            <v>6.4416462924570895E-4</v>
          </cell>
          <cell r="Y523">
            <v>0.32109533266450779</v>
          </cell>
          <cell r="Z523">
            <v>1.7309711567039246E-3</v>
          </cell>
          <cell r="AA523">
            <v>71115520000</v>
          </cell>
          <cell r="AB523">
            <v>61340390000</v>
          </cell>
          <cell r="AC523">
            <v>9775130000</v>
          </cell>
          <cell r="AD523">
            <v>0</v>
          </cell>
          <cell r="AE523">
            <v>0</v>
          </cell>
          <cell r="AF523">
            <v>0</v>
          </cell>
          <cell r="AH523">
            <v>55.734999999999999</v>
          </cell>
          <cell r="AI523">
            <v>0</v>
          </cell>
          <cell r="AJ523">
            <v>0</v>
          </cell>
          <cell r="AK523">
            <v>0</v>
          </cell>
          <cell r="AL523">
            <v>65435308128230</v>
          </cell>
          <cell r="AM523">
            <v>131272886000</v>
          </cell>
          <cell r="AN523">
            <v>42151111000</v>
          </cell>
          <cell r="AO523">
            <v>113266631000</v>
          </cell>
          <cell r="AP523">
            <v>23185220000</v>
          </cell>
          <cell r="AQ523">
            <v>0.36063509251489484</v>
          </cell>
          <cell r="AR523">
            <v>0</v>
          </cell>
          <cell r="AS523">
            <v>0</v>
          </cell>
          <cell r="AT523">
            <v>964949000</v>
          </cell>
          <cell r="AU523">
            <v>0.46791349979973212</v>
          </cell>
          <cell r="AV523">
            <v>14270853000</v>
          </cell>
          <cell r="AW523">
            <v>0.30273644233349134</v>
          </cell>
          <cell r="AX523">
            <v>1223885000</v>
          </cell>
          <cell r="AY523">
            <v>0.90159798211662645</v>
          </cell>
          <cell r="AZ523">
            <v>2506204000</v>
          </cell>
          <cell r="BA523">
            <v>0.24355984369123479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64289972000</v>
          </cell>
          <cell r="BM523">
            <v>964900000</v>
          </cell>
          <cell r="BN523">
            <v>2062238000</v>
          </cell>
          <cell r="BO523">
            <v>47139528000</v>
          </cell>
          <cell r="BP523">
            <v>1357462000</v>
          </cell>
          <cell r="BQ523">
            <v>10289890000</v>
          </cell>
          <cell r="BR523">
            <v>4504896000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664000000</v>
          </cell>
          <cell r="BX523">
            <v>131460</v>
          </cell>
          <cell r="BY523">
            <v>441</v>
          </cell>
          <cell r="BZ523">
            <v>5082150</v>
          </cell>
          <cell r="CA523">
            <v>1190700</v>
          </cell>
        </row>
        <row r="524">
          <cell r="A524" t="str">
            <v>2021_Q4_M10_W43_D3</v>
          </cell>
          <cell r="B524">
            <v>2021</v>
          </cell>
          <cell r="C524">
            <v>4</v>
          </cell>
          <cell r="D524">
            <v>10</v>
          </cell>
          <cell r="E524">
            <v>43</v>
          </cell>
          <cell r="F524">
            <v>43</v>
          </cell>
          <cell r="G524">
            <v>3</v>
          </cell>
          <cell r="H524">
            <v>44495</v>
          </cell>
          <cell r="I524">
            <v>17.026</v>
          </cell>
          <cell r="J524">
            <v>6.8120000000000003</v>
          </cell>
          <cell r="K524">
            <v>22.041</v>
          </cell>
          <cell r="L524">
            <v>7.3630000000000004</v>
          </cell>
          <cell r="M524">
            <v>6.1449999999999996</v>
          </cell>
          <cell r="N524">
            <v>1</v>
          </cell>
          <cell r="O524">
            <v>0</v>
          </cell>
          <cell r="P524">
            <v>0</v>
          </cell>
          <cell r="Q524">
            <v>121</v>
          </cell>
          <cell r="R524">
            <v>34.4</v>
          </cell>
          <cell r="S524">
            <v>-1742</v>
          </cell>
          <cell r="T524">
            <v>373.2</v>
          </cell>
          <cell r="U524">
            <v>46421</v>
          </cell>
          <cell r="V524">
            <v>0.12438638799571275</v>
          </cell>
          <cell r="W524">
            <v>3.6424246982778609E-3</v>
          </cell>
          <cell r="X524">
            <v>2.2483059594273032E-3</v>
          </cell>
          <cell r="Y524">
            <v>0.61725530262583128</v>
          </cell>
          <cell r="Z524">
            <v>4.3340088213809323E-3</v>
          </cell>
          <cell r="AA524">
            <v>106178070000</v>
          </cell>
          <cell r="AB524">
            <v>106178070000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H524">
            <v>60.387</v>
          </cell>
          <cell r="AI524">
            <v>0</v>
          </cell>
          <cell r="AJ524">
            <v>0</v>
          </cell>
          <cell r="AK524">
            <v>0</v>
          </cell>
          <cell r="AL524">
            <v>50907572663800</v>
          </cell>
          <cell r="AM524">
            <v>185427000000</v>
          </cell>
          <cell r="AN524">
            <v>114455799000</v>
          </cell>
          <cell r="AO524">
            <v>220633869000</v>
          </cell>
          <cell r="AP524">
            <v>93410686000</v>
          </cell>
          <cell r="AQ524">
            <v>0.74814136171780521</v>
          </cell>
          <cell r="AR524">
            <v>0</v>
          </cell>
          <cell r="AS524">
            <v>0</v>
          </cell>
          <cell r="AT524">
            <v>2202028000</v>
          </cell>
          <cell r="AU524">
            <v>0.4269150833656456</v>
          </cell>
          <cell r="AV524">
            <v>15364666000</v>
          </cell>
          <cell r="AW524">
            <v>0.32501303041841179</v>
          </cell>
          <cell r="AX524">
            <v>1148487000</v>
          </cell>
          <cell r="AY524">
            <v>0.96673989898989898</v>
          </cell>
          <cell r="AZ524">
            <v>605799000</v>
          </cell>
          <cell r="BA524">
            <v>0.28683664772727274</v>
          </cell>
          <cell r="BB524">
            <v>1724133000</v>
          </cell>
          <cell r="BC524">
            <v>0.40077475592747558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124857000000</v>
          </cell>
          <cell r="BM524">
            <v>290000000</v>
          </cell>
          <cell r="BN524">
            <v>5158000000</v>
          </cell>
          <cell r="BO524">
            <v>47274000000</v>
          </cell>
          <cell r="BP524">
            <v>1188000000</v>
          </cell>
          <cell r="BQ524">
            <v>2112000000</v>
          </cell>
          <cell r="BR524">
            <v>4302000000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246000000</v>
          </cell>
          <cell r="BX524">
            <v>588960</v>
          </cell>
          <cell r="BY524">
            <v>1203</v>
          </cell>
          <cell r="BZ524">
            <v>4442100</v>
          </cell>
          <cell r="CA524">
            <v>3248100</v>
          </cell>
        </row>
        <row r="525">
          <cell r="A525" t="str">
            <v>2021_Q4_M10_W43_D4</v>
          </cell>
          <cell r="B525">
            <v>2021</v>
          </cell>
          <cell r="C525">
            <v>4</v>
          </cell>
          <cell r="D525">
            <v>10</v>
          </cell>
          <cell r="E525">
            <v>43</v>
          </cell>
          <cell r="F525">
            <v>43</v>
          </cell>
          <cell r="G525">
            <v>4</v>
          </cell>
          <cell r="H525">
            <v>44496</v>
          </cell>
          <cell r="I525">
            <v>30.140999999999998</v>
          </cell>
          <cell r="J525">
            <v>6.7430000000000003</v>
          </cell>
          <cell r="K525">
            <v>26.411999999999999</v>
          </cell>
          <cell r="L525">
            <v>7.3540000000000001</v>
          </cell>
          <cell r="M525">
            <v>7.976</v>
          </cell>
          <cell r="N525">
            <v>1</v>
          </cell>
          <cell r="O525">
            <v>0</v>
          </cell>
          <cell r="P525">
            <v>0</v>
          </cell>
          <cell r="Q525">
            <v>162</v>
          </cell>
          <cell r="R525">
            <v>38.299999999999997</v>
          </cell>
          <cell r="S525">
            <v>-2314</v>
          </cell>
          <cell r="T525">
            <v>456.6</v>
          </cell>
          <cell r="U525">
            <v>48508</v>
          </cell>
          <cell r="V525">
            <v>0.10623740692071836</v>
          </cell>
          <cell r="W525">
            <v>5.8463746253364819E-3</v>
          </cell>
          <cell r="X525">
            <v>4.9168343105391622E-3</v>
          </cell>
          <cell r="Y525">
            <v>0.8410056873931816</v>
          </cell>
          <cell r="Z525">
            <v>7.4268788101694849E-3</v>
          </cell>
          <cell r="AA525">
            <v>177967760000</v>
          </cell>
          <cell r="AB525">
            <v>177967760000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H525">
            <v>79.626000000000005</v>
          </cell>
          <cell r="AI525">
            <v>0</v>
          </cell>
          <cell r="AJ525">
            <v>0</v>
          </cell>
          <cell r="AK525">
            <v>0</v>
          </cell>
          <cell r="AL525">
            <v>70902233018662</v>
          </cell>
          <cell r="AM525">
            <v>414521016000</v>
          </cell>
          <cell r="AN525">
            <v>348614532000</v>
          </cell>
          <cell r="AO525">
            <v>526582292000</v>
          </cell>
          <cell r="AP525">
            <v>331650619000</v>
          </cell>
          <cell r="AQ525">
            <v>0.89807440479888034</v>
          </cell>
          <cell r="AR525">
            <v>0</v>
          </cell>
          <cell r="AS525">
            <v>0</v>
          </cell>
          <cell r="AT525">
            <v>308194000</v>
          </cell>
          <cell r="AU525">
            <v>0.22035420375653317</v>
          </cell>
          <cell r="AV525">
            <v>12063437000</v>
          </cell>
          <cell r="AW525">
            <v>0.38419296380678597</v>
          </cell>
          <cell r="AX525">
            <v>1182060000</v>
          </cell>
          <cell r="AY525">
            <v>0.96453750244794045</v>
          </cell>
          <cell r="AZ525">
            <v>3410222000</v>
          </cell>
          <cell r="BA525">
            <v>0.45359807548604325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369290804000</v>
          </cell>
          <cell r="BM525">
            <v>2641674000</v>
          </cell>
          <cell r="BN525">
            <v>1398630000</v>
          </cell>
          <cell r="BO525">
            <v>31399422000</v>
          </cell>
          <cell r="BP525">
            <v>1225520000</v>
          </cell>
          <cell r="BQ525">
            <v>7518158000</v>
          </cell>
          <cell r="BR525">
            <v>944808000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102000000</v>
          </cell>
          <cell r="BX525">
            <v>356820</v>
          </cell>
          <cell r="BY525">
            <v>740</v>
          </cell>
          <cell r="BZ525">
            <v>5900700</v>
          </cell>
          <cell r="CA525">
            <v>1998000</v>
          </cell>
          <cell r="CB525">
            <v>40911049</v>
          </cell>
        </row>
        <row r="526">
          <cell r="A526" t="str">
            <v>2021_Q4_M10_W43_D5</v>
          </cell>
          <cell r="B526">
            <v>2021</v>
          </cell>
          <cell r="C526">
            <v>4</v>
          </cell>
          <cell r="D526">
            <v>10</v>
          </cell>
          <cell r="E526">
            <v>43</v>
          </cell>
          <cell r="F526">
            <v>43</v>
          </cell>
          <cell r="G526">
            <v>5</v>
          </cell>
          <cell r="H526">
            <v>44497</v>
          </cell>
          <cell r="I526">
            <v>30.536000000000001</v>
          </cell>
          <cell r="J526">
            <v>7.4480000000000004</v>
          </cell>
          <cell r="K526">
            <v>27.84</v>
          </cell>
          <cell r="L526">
            <v>7.3920000000000003</v>
          </cell>
          <cell r="M526">
            <v>9.5609999999999999</v>
          </cell>
          <cell r="N526">
            <v>1</v>
          </cell>
          <cell r="O526">
            <v>0</v>
          </cell>
          <cell r="P526">
            <v>0</v>
          </cell>
          <cell r="Q526">
            <v>154</v>
          </cell>
          <cell r="R526">
            <v>36.700000000000003</v>
          </cell>
          <cell r="S526">
            <v>-2392</v>
          </cell>
          <cell r="T526">
            <v>522.5</v>
          </cell>
          <cell r="U526">
            <v>48181</v>
          </cell>
          <cell r="V526">
            <v>9.2212440191387565E-2</v>
          </cell>
          <cell r="W526">
            <v>1.4815483175170418E-3</v>
          </cell>
          <cell r="X526">
            <v>1.6466075031045148E-4</v>
          </cell>
          <cell r="Y526">
            <v>0.11114099240881317</v>
          </cell>
          <cell r="Z526">
            <v>7.7869248743424324E-4</v>
          </cell>
          <cell r="AA526">
            <v>40292265000</v>
          </cell>
          <cell r="AB526">
            <v>22625960000</v>
          </cell>
          <cell r="AC526">
            <v>17666305000</v>
          </cell>
          <cell r="AD526">
            <v>0</v>
          </cell>
          <cell r="AE526">
            <v>0</v>
          </cell>
          <cell r="AF526">
            <v>0</v>
          </cell>
          <cell r="AH526">
            <v>83.776999999999987</v>
          </cell>
          <cell r="AI526">
            <v>0</v>
          </cell>
          <cell r="AJ526">
            <v>0</v>
          </cell>
          <cell r="AK526">
            <v>0</v>
          </cell>
          <cell r="AL526">
            <v>65619189634618</v>
          </cell>
          <cell r="AM526">
            <v>97218000000</v>
          </cell>
          <cell r="AN526">
            <v>10804905000</v>
          </cell>
          <cell r="AO526">
            <v>51097170000</v>
          </cell>
          <cell r="AP526">
            <v>1011404000</v>
          </cell>
          <cell r="AQ526">
            <v>2.3358060046189375E-2</v>
          </cell>
          <cell r="AR526">
            <v>0</v>
          </cell>
          <cell r="AS526">
            <v>0</v>
          </cell>
          <cell r="AT526">
            <v>1434038000</v>
          </cell>
          <cell r="AU526">
            <v>0.42935269461077846</v>
          </cell>
          <cell r="AV526">
            <v>4062749000</v>
          </cell>
          <cell r="AW526">
            <v>0.10655552349979018</v>
          </cell>
          <cell r="AX526">
            <v>1304891000</v>
          </cell>
          <cell r="AY526">
            <v>0.89253830369357046</v>
          </cell>
          <cell r="AZ526">
            <v>2991823000</v>
          </cell>
          <cell r="BA526">
            <v>0.4723433849068519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43300000000</v>
          </cell>
          <cell r="BM526">
            <v>460000000</v>
          </cell>
          <cell r="BN526">
            <v>3340000000</v>
          </cell>
          <cell r="BO526">
            <v>38128000000</v>
          </cell>
          <cell r="BP526">
            <v>1462000000</v>
          </cell>
          <cell r="BQ526">
            <v>6334000000</v>
          </cell>
          <cell r="BR526">
            <v>4014000000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180000000</v>
          </cell>
          <cell r="BX526">
            <v>97830</v>
          </cell>
          <cell r="BY526">
            <v>324</v>
          </cell>
          <cell r="BZ526">
            <v>6099600</v>
          </cell>
          <cell r="CA526">
            <v>874800</v>
          </cell>
          <cell r="CB526">
            <v>1600000</v>
          </cell>
        </row>
        <row r="527">
          <cell r="A527" t="str">
            <v>2021_Q4_M10_W43_D6</v>
          </cell>
          <cell r="B527">
            <v>2021</v>
          </cell>
          <cell r="C527">
            <v>4</v>
          </cell>
          <cell r="D527">
            <v>10</v>
          </cell>
          <cell r="E527">
            <v>43</v>
          </cell>
          <cell r="F527">
            <v>44</v>
          </cell>
          <cell r="G527">
            <v>6</v>
          </cell>
          <cell r="H527">
            <v>44498</v>
          </cell>
          <cell r="I527">
            <v>30.268999999999998</v>
          </cell>
          <cell r="J527">
            <v>7.8520000000000003</v>
          </cell>
          <cell r="K527">
            <v>28.27</v>
          </cell>
          <cell r="L527">
            <v>7.3949999999999996</v>
          </cell>
          <cell r="M527">
            <v>11.507999999999999</v>
          </cell>
          <cell r="N527">
            <v>1</v>
          </cell>
          <cell r="O527">
            <v>0</v>
          </cell>
          <cell r="P527">
            <v>0</v>
          </cell>
          <cell r="Q527">
            <v>147</v>
          </cell>
          <cell r="R527">
            <v>34.700000000000003</v>
          </cell>
          <cell r="S527">
            <v>-2347</v>
          </cell>
          <cell r="T527">
            <v>522.5</v>
          </cell>
          <cell r="U527">
            <v>51038</v>
          </cell>
          <cell r="V527">
            <v>9.7680382775119617E-2</v>
          </cell>
          <cell r="W527">
            <v>5.0394641258037706E-3</v>
          </cell>
          <cell r="X527">
            <v>1.3252794654112184E-4</v>
          </cell>
          <cell r="Y527">
            <v>2.6298023605830164E-2</v>
          </cell>
          <cell r="Z527">
            <v>6.4823242441049741E-4</v>
          </cell>
          <cell r="AA527">
            <v>36171920000</v>
          </cell>
          <cell r="AB527">
            <v>36171920000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H527">
            <v>86.293999999999983</v>
          </cell>
          <cell r="AI527">
            <v>0</v>
          </cell>
          <cell r="AJ527">
            <v>0</v>
          </cell>
          <cell r="AK527">
            <v>0</v>
          </cell>
          <cell r="AL527">
            <v>70140791000000</v>
          </cell>
          <cell r="AM527">
            <v>353472000000</v>
          </cell>
          <cell r="AN527">
            <v>9295615000</v>
          </cell>
          <cell r="AO527">
            <v>45467535000</v>
          </cell>
          <cell r="AP527">
            <v>1569069000</v>
          </cell>
          <cell r="AQ527">
            <v>8.3585606222032816E-2</v>
          </cell>
          <cell r="AR527">
            <v>0</v>
          </cell>
          <cell r="AS527">
            <v>0</v>
          </cell>
          <cell r="AT527">
            <v>827567000</v>
          </cell>
          <cell r="AU527">
            <v>2.7497757162128936E-3</v>
          </cell>
          <cell r="AV527">
            <v>1985607000</v>
          </cell>
          <cell r="AW527">
            <v>0.13376495553759093</v>
          </cell>
          <cell r="AX527">
            <v>1241955000</v>
          </cell>
          <cell r="AY527">
            <v>0.23837907869481767</v>
          </cell>
          <cell r="AZ527">
            <v>3671417000</v>
          </cell>
          <cell r="BA527">
            <v>0.32036797556719021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18772000000</v>
          </cell>
          <cell r="BM527">
            <v>1332000000</v>
          </cell>
          <cell r="BN527">
            <v>300958000000</v>
          </cell>
          <cell r="BO527">
            <v>14844000000</v>
          </cell>
          <cell r="BP527">
            <v>5210000000</v>
          </cell>
          <cell r="BQ527">
            <v>11460000000</v>
          </cell>
          <cell r="BR527">
            <v>660000000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236000000</v>
          </cell>
          <cell r="BX527">
            <v>137010</v>
          </cell>
          <cell r="BY527">
            <v>311</v>
          </cell>
          <cell r="BZ527">
            <v>17954550</v>
          </cell>
          <cell r="CA527">
            <v>839700</v>
          </cell>
        </row>
        <row r="528">
          <cell r="A528" t="str">
            <v>2021_Q4_M11_W44_D2</v>
          </cell>
          <cell r="B528">
            <v>2021</v>
          </cell>
          <cell r="C528">
            <v>4</v>
          </cell>
          <cell r="D528">
            <v>11</v>
          </cell>
          <cell r="E528">
            <v>44</v>
          </cell>
          <cell r="F528">
            <v>44</v>
          </cell>
          <cell r="G528">
            <v>2</v>
          </cell>
          <cell r="H528">
            <v>44501</v>
          </cell>
          <cell r="I528">
            <v>26.559000000000001</v>
          </cell>
          <cell r="J528">
            <v>8.1519999999999992</v>
          </cell>
          <cell r="K528">
            <v>34.33</v>
          </cell>
          <cell r="L528">
            <v>7.3529999999999998</v>
          </cell>
          <cell r="M528">
            <v>11.638</v>
          </cell>
          <cell r="N528">
            <v>1</v>
          </cell>
          <cell r="O528">
            <v>0</v>
          </cell>
          <cell r="P528">
            <v>0</v>
          </cell>
          <cell r="Q528">
            <v>124</v>
          </cell>
          <cell r="R528">
            <v>33</v>
          </cell>
          <cell r="S528">
            <v>-2330</v>
          </cell>
          <cell r="T528">
            <v>493.2</v>
          </cell>
          <cell r="U528">
            <v>49003</v>
          </cell>
          <cell r="V528">
            <v>9.935725871857258E-2</v>
          </cell>
          <cell r="W528">
            <v>2.9543823171840765E-3</v>
          </cell>
          <cell r="X528">
            <v>5.0540426507899032E-4</v>
          </cell>
          <cell r="Y528">
            <v>0.17106935082142941</v>
          </cell>
          <cell r="Z528">
            <v>2.0404433182729951E-3</v>
          </cell>
          <cell r="AA528">
            <v>125821740000</v>
          </cell>
          <cell r="AB528">
            <v>73489860000</v>
          </cell>
          <cell r="AC528">
            <v>52331880000</v>
          </cell>
          <cell r="AD528">
            <v>0</v>
          </cell>
          <cell r="AE528">
            <v>0</v>
          </cell>
          <cell r="AF528">
            <v>0</v>
          </cell>
          <cell r="AH528">
            <v>89.031999999999996</v>
          </cell>
          <cell r="AI528">
            <v>0</v>
          </cell>
          <cell r="AJ528">
            <v>0</v>
          </cell>
          <cell r="AK528">
            <v>0</v>
          </cell>
          <cell r="AL528">
            <v>81966474884270</v>
          </cell>
          <cell r="AM528">
            <v>242160304000</v>
          </cell>
          <cell r="AN528">
            <v>41426206000</v>
          </cell>
          <cell r="AO528">
            <v>167247946000</v>
          </cell>
          <cell r="AP528">
            <v>10307608000</v>
          </cell>
          <cell r="AQ528">
            <v>0.26347210859676135</v>
          </cell>
          <cell r="AR528">
            <v>0</v>
          </cell>
          <cell r="AS528">
            <v>0</v>
          </cell>
          <cell r="AT528">
            <v>613522000</v>
          </cell>
          <cell r="AU528">
            <v>9.072781655034895E-2</v>
          </cell>
          <cell r="AV528">
            <v>28710557000</v>
          </cell>
          <cell r="AW528">
            <v>0.15374071973743331</v>
          </cell>
          <cell r="AX528">
            <v>1549921000</v>
          </cell>
          <cell r="AY528">
            <v>0.78244616243602549</v>
          </cell>
          <cell r="AZ528">
            <v>244598000</v>
          </cell>
          <cell r="BA528">
            <v>0.1412858387225715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39122198000</v>
          </cell>
          <cell r="BM528">
            <v>3251170000</v>
          </cell>
          <cell r="BN528">
            <v>6762226000</v>
          </cell>
          <cell r="BO528">
            <v>186746602000</v>
          </cell>
          <cell r="BP528">
            <v>1980866000</v>
          </cell>
          <cell r="BQ528">
            <v>1731228000</v>
          </cell>
          <cell r="BR528">
            <v>2224014000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342000000</v>
          </cell>
          <cell r="BX528">
            <v>457860</v>
          </cell>
          <cell r="BY528">
            <v>897</v>
          </cell>
          <cell r="BZ528">
            <v>5941500</v>
          </cell>
          <cell r="CA528">
            <v>2421900</v>
          </cell>
        </row>
        <row r="529">
          <cell r="A529" t="str">
            <v>2021_Q4_M11_W44_D3</v>
          </cell>
          <cell r="B529">
            <v>2021</v>
          </cell>
          <cell r="C529">
            <v>4</v>
          </cell>
          <cell r="D529">
            <v>11</v>
          </cell>
          <cell r="E529">
            <v>44</v>
          </cell>
          <cell r="F529">
            <v>44</v>
          </cell>
          <cell r="G529">
            <v>3</v>
          </cell>
          <cell r="H529">
            <v>44502</v>
          </cell>
          <cell r="I529">
            <v>30.442</v>
          </cell>
          <cell r="J529">
            <v>8.2690000000000001</v>
          </cell>
          <cell r="K529">
            <v>38.427</v>
          </cell>
          <cell r="L529">
            <v>7.3849999999999998</v>
          </cell>
          <cell r="M529">
            <v>13.481</v>
          </cell>
          <cell r="N529">
            <v>1</v>
          </cell>
          <cell r="O529">
            <v>0</v>
          </cell>
          <cell r="P529">
            <v>0</v>
          </cell>
          <cell r="Q529">
            <v>115</v>
          </cell>
          <cell r="R529">
            <v>33.799999999999997</v>
          </cell>
          <cell r="S529">
            <v>-2602</v>
          </cell>
          <cell r="T529">
            <v>538.79999999999995</v>
          </cell>
          <cell r="U529">
            <v>50927</v>
          </cell>
          <cell r="V529">
            <v>9.4519302152932444E-2</v>
          </cell>
          <cell r="W529">
            <v>1.7138984076839061E-3</v>
          </cell>
          <cell r="X529">
            <v>4.5393573107472309E-4</v>
          </cell>
          <cell r="Y529">
            <v>0.26485568166677609</v>
          </cell>
          <cell r="Z529">
            <v>1.6901665739468069E-3</v>
          </cell>
          <cell r="AA529">
            <v>90516100000</v>
          </cell>
          <cell r="AB529">
            <v>90110560000</v>
          </cell>
          <cell r="AC529">
            <v>405540000</v>
          </cell>
          <cell r="AD529">
            <v>0</v>
          </cell>
          <cell r="AE529">
            <v>0</v>
          </cell>
          <cell r="AF529">
            <v>0</v>
          </cell>
          <cell r="AH529">
            <v>99.004000000000005</v>
          </cell>
          <cell r="AI529">
            <v>0</v>
          </cell>
          <cell r="AJ529">
            <v>0</v>
          </cell>
          <cell r="AK529">
            <v>0</v>
          </cell>
          <cell r="AL529">
            <v>73219415711800</v>
          </cell>
          <cell r="AM529">
            <v>125490640000</v>
          </cell>
          <cell r="AN529">
            <v>33236909000</v>
          </cell>
          <cell r="AO529">
            <v>123753009000</v>
          </cell>
          <cell r="AP529">
            <v>15258651000</v>
          </cell>
          <cell r="AQ529">
            <v>0.39000105815670127</v>
          </cell>
          <cell r="AR529">
            <v>0</v>
          </cell>
          <cell r="AS529">
            <v>0</v>
          </cell>
          <cell r="AT529">
            <v>239081000</v>
          </cell>
          <cell r="AU529">
            <v>0.32308243243243245</v>
          </cell>
          <cell r="AV529">
            <v>13054835000</v>
          </cell>
          <cell r="AW529">
            <v>0.19062049177934176</v>
          </cell>
          <cell r="AX529">
            <v>1217820000</v>
          </cell>
          <cell r="AY529">
            <v>0.90075443786982246</v>
          </cell>
          <cell r="AZ529">
            <v>3466522000</v>
          </cell>
          <cell r="BA529">
            <v>0.46356271730409199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39124640000</v>
          </cell>
          <cell r="BM529">
            <v>3596000000</v>
          </cell>
          <cell r="BN529">
            <v>740000000</v>
          </cell>
          <cell r="BO529">
            <v>68486000000</v>
          </cell>
          <cell r="BP529">
            <v>1352000000</v>
          </cell>
          <cell r="BQ529">
            <v>7478000000</v>
          </cell>
          <cell r="BR529">
            <v>4648000000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66000000</v>
          </cell>
          <cell r="BX529">
            <v>215310</v>
          </cell>
          <cell r="BY529">
            <v>830</v>
          </cell>
          <cell r="BZ529">
            <v>6635100</v>
          </cell>
          <cell r="CA529">
            <v>2241000</v>
          </cell>
        </row>
        <row r="530">
          <cell r="A530" t="str">
            <v>2021_Q4_M11_W44_D4</v>
          </cell>
          <cell r="B530">
            <v>2021</v>
          </cell>
          <cell r="C530">
            <v>4</v>
          </cell>
          <cell r="D530">
            <v>11</v>
          </cell>
          <cell r="E530">
            <v>44</v>
          </cell>
          <cell r="F530">
            <v>44</v>
          </cell>
          <cell r="G530">
            <v>4</v>
          </cell>
          <cell r="H530">
            <v>44503</v>
          </cell>
          <cell r="I530">
            <v>30.384</v>
          </cell>
          <cell r="J530">
            <v>8.5879999999999992</v>
          </cell>
          <cell r="K530">
            <v>38.72</v>
          </cell>
          <cell r="L530">
            <v>7.4160000000000004</v>
          </cell>
          <cell r="M530">
            <v>13.37</v>
          </cell>
          <cell r="N530">
            <v>1</v>
          </cell>
          <cell r="O530">
            <v>0</v>
          </cell>
          <cell r="P530">
            <v>0</v>
          </cell>
          <cell r="Q530">
            <v>54</v>
          </cell>
          <cell r="R530">
            <v>32.700000000000003</v>
          </cell>
          <cell r="S530">
            <v>-2172</v>
          </cell>
          <cell r="T530">
            <v>467</v>
          </cell>
          <cell r="U530">
            <v>50576</v>
          </cell>
          <cell r="V530">
            <v>0.10829978586723769</v>
          </cell>
          <cell r="W530">
            <v>5.6784056122643806E-4</v>
          </cell>
          <cell r="X530">
            <v>1.4682485195820203E-4</v>
          </cell>
          <cell r="Y530">
            <v>0.25856703797468356</v>
          </cell>
          <cell r="Z530">
            <v>1.2059025576163823E-3</v>
          </cell>
          <cell r="AA530">
            <v>110506995000</v>
          </cell>
          <cell r="AB530">
            <v>110506995000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H530">
            <v>99.478000000000009</v>
          </cell>
          <cell r="AI530">
            <v>0</v>
          </cell>
          <cell r="AJ530">
            <v>0</v>
          </cell>
          <cell r="AK530">
            <v>0</v>
          </cell>
          <cell r="AL530">
            <v>104342669484600</v>
          </cell>
          <cell r="AM530">
            <v>59250000000</v>
          </cell>
          <cell r="AN530">
            <v>15320097000</v>
          </cell>
          <cell r="AO530">
            <v>125827092000</v>
          </cell>
          <cell r="AP530">
            <v>267120000</v>
          </cell>
          <cell r="AQ530">
            <v>2.1237080616950229E-2</v>
          </cell>
          <cell r="AR530">
            <v>0</v>
          </cell>
          <cell r="AS530">
            <v>0</v>
          </cell>
          <cell r="AT530">
            <v>1775902000</v>
          </cell>
          <cell r="AU530">
            <v>0.4228338095238095</v>
          </cell>
          <cell r="AV530">
            <v>11476821000</v>
          </cell>
          <cell r="AW530">
            <v>0.38783525952960257</v>
          </cell>
          <cell r="AX530">
            <v>1238732000</v>
          </cell>
          <cell r="AY530">
            <v>0.22687399267399266</v>
          </cell>
          <cell r="AZ530">
            <v>561522000</v>
          </cell>
          <cell r="BA530">
            <v>0.10202071220930232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12578000000</v>
          </cell>
          <cell r="BM530">
            <v>524000000</v>
          </cell>
          <cell r="BN530">
            <v>4200000000</v>
          </cell>
          <cell r="BO530">
            <v>29592000000</v>
          </cell>
          <cell r="BP530">
            <v>5460000000</v>
          </cell>
          <cell r="BQ530">
            <v>5504000000</v>
          </cell>
          <cell r="BR530">
            <v>1174000000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218000000</v>
          </cell>
          <cell r="BX530">
            <v>503820</v>
          </cell>
          <cell r="BY530">
            <v>852</v>
          </cell>
          <cell r="BZ530">
            <v>5538600</v>
          </cell>
          <cell r="CA530">
            <v>2300400</v>
          </cell>
        </row>
        <row r="531">
          <cell r="A531" t="str">
            <v>2021_Q4_M11_W44_D5</v>
          </cell>
          <cell r="B531">
            <v>2021</v>
          </cell>
          <cell r="C531">
            <v>4</v>
          </cell>
          <cell r="D531">
            <v>11</v>
          </cell>
          <cell r="E531">
            <v>44</v>
          </cell>
          <cell r="F531">
            <v>44</v>
          </cell>
          <cell r="G531">
            <v>5</v>
          </cell>
          <cell r="H531">
            <v>44504</v>
          </cell>
          <cell r="I531">
            <v>31.082000000000001</v>
          </cell>
          <cell r="J531">
            <v>8.5350000000000001</v>
          </cell>
          <cell r="K531">
            <v>42.512999999999998</v>
          </cell>
          <cell r="L531">
            <v>7.3869999999999996</v>
          </cell>
          <cell r="M531">
            <v>13.379</v>
          </cell>
          <cell r="N531">
            <v>1</v>
          </cell>
          <cell r="O531">
            <v>0</v>
          </cell>
          <cell r="P531">
            <v>0</v>
          </cell>
          <cell r="Q531">
            <v>53</v>
          </cell>
          <cell r="R531">
            <v>31.9</v>
          </cell>
          <cell r="S531">
            <v>-2243</v>
          </cell>
          <cell r="T531">
            <v>482.5</v>
          </cell>
          <cell r="U531">
            <v>50869</v>
          </cell>
          <cell r="V531">
            <v>0.10542797927461139</v>
          </cell>
          <cell r="W531">
            <v>5.7018933272043456E-3</v>
          </cell>
          <cell r="X531">
            <v>4.599712495369653E-4</v>
          </cell>
          <cell r="Y531">
            <v>8.0669914910963536E-2</v>
          </cell>
          <cell r="Z531">
            <v>1.3259133643664666E-3</v>
          </cell>
          <cell r="AA531">
            <v>58863600000</v>
          </cell>
          <cell r="AB531">
            <v>58863600000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H531">
            <v>103.896</v>
          </cell>
          <cell r="AI531">
            <v>0</v>
          </cell>
          <cell r="AJ531">
            <v>0</v>
          </cell>
          <cell r="AK531">
            <v>0</v>
          </cell>
          <cell r="AL531">
            <v>67976368156652</v>
          </cell>
          <cell r="AM531">
            <v>387594000000</v>
          </cell>
          <cell r="AN531">
            <v>31267175000</v>
          </cell>
          <cell r="AO531">
            <v>90130775000</v>
          </cell>
          <cell r="AP531">
            <v>18045512000</v>
          </cell>
          <cell r="AQ531">
            <v>0.37382981330087062</v>
          </cell>
          <cell r="AR531">
            <v>0</v>
          </cell>
          <cell r="AS531">
            <v>0</v>
          </cell>
          <cell r="AT531">
            <v>161608000</v>
          </cell>
          <cell r="AU531">
            <v>2.7179280188361923E-2</v>
          </cell>
          <cell r="AV531">
            <v>11814861000</v>
          </cell>
          <cell r="AW531">
            <v>3.617067287017179E-2</v>
          </cell>
          <cell r="AX531">
            <v>1220630000</v>
          </cell>
          <cell r="AY531">
            <v>0.92471969696969702</v>
          </cell>
          <cell r="AZ531">
            <v>24564000</v>
          </cell>
          <cell r="BA531">
            <v>7.3107142857142857E-2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48271998000</v>
          </cell>
          <cell r="BM531">
            <v>512000000</v>
          </cell>
          <cell r="BN531">
            <v>5946000000</v>
          </cell>
          <cell r="BO531">
            <v>326642002000</v>
          </cell>
          <cell r="BP531">
            <v>1320000000</v>
          </cell>
          <cell r="BQ531">
            <v>336000000</v>
          </cell>
          <cell r="BR531">
            <v>4356000000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210000000</v>
          </cell>
          <cell r="BX531">
            <v>245670</v>
          </cell>
          <cell r="BY531">
            <v>583</v>
          </cell>
          <cell r="BZ531">
            <v>5719650</v>
          </cell>
          <cell r="CA531">
            <v>1574100</v>
          </cell>
        </row>
        <row r="532">
          <cell r="A532" t="str">
            <v>2021_Q4_M11_W44_D6</v>
          </cell>
          <cell r="B532">
            <v>2021</v>
          </cell>
          <cell r="C532">
            <v>4</v>
          </cell>
          <cell r="D532">
            <v>11</v>
          </cell>
          <cell r="E532">
            <v>44</v>
          </cell>
          <cell r="F532">
            <v>45</v>
          </cell>
          <cell r="G532">
            <v>6</v>
          </cell>
          <cell r="H532">
            <v>44505</v>
          </cell>
          <cell r="I532">
            <v>31.484999999999999</v>
          </cell>
          <cell r="J532">
            <v>8.5350000000000001</v>
          </cell>
          <cell r="K532">
            <v>41.101999999999997</v>
          </cell>
          <cell r="L532">
            <v>7.3710000000000004</v>
          </cell>
          <cell r="M532">
            <v>13.387</v>
          </cell>
          <cell r="N532">
            <v>1</v>
          </cell>
          <cell r="O532">
            <v>0</v>
          </cell>
          <cell r="P532">
            <v>0</v>
          </cell>
          <cell r="Q532">
            <v>66</v>
          </cell>
          <cell r="R532">
            <v>32.200000000000003</v>
          </cell>
          <cell r="S532">
            <v>-2379</v>
          </cell>
          <cell r="T532">
            <v>522.70000000000005</v>
          </cell>
          <cell r="U532">
            <v>51382</v>
          </cell>
          <cell r="V532">
            <v>9.8301128754543707E-2</v>
          </cell>
          <cell r="W532">
            <v>6.7465490624692896E-4</v>
          </cell>
          <cell r="X532">
            <v>9.8826528051879992E-5</v>
          </cell>
          <cell r="Y532">
            <v>0.14648456142066313</v>
          </cell>
          <cell r="Z532">
            <v>7.547950976220045E-4</v>
          </cell>
          <cell r="AA532">
            <v>42519660000</v>
          </cell>
          <cell r="AB532">
            <v>42519660000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H532">
            <v>102.87999999999998</v>
          </cell>
          <cell r="AI532">
            <v>0</v>
          </cell>
          <cell r="AJ532">
            <v>0</v>
          </cell>
          <cell r="AK532">
            <v>0</v>
          </cell>
          <cell r="AL532">
            <v>64819660533224</v>
          </cell>
          <cell r="AM532">
            <v>43730902000</v>
          </cell>
          <cell r="AN532">
            <v>6405902000</v>
          </cell>
          <cell r="AO532">
            <v>48925562000</v>
          </cell>
          <cell r="AP532">
            <v>1101936000</v>
          </cell>
          <cell r="AQ532">
            <v>0.10069980376105454</v>
          </cell>
          <cell r="AR532">
            <v>0</v>
          </cell>
          <cell r="AS532">
            <v>0</v>
          </cell>
          <cell r="AT532">
            <v>91816000</v>
          </cell>
          <cell r="AU532">
            <v>8.185856093120622E-2</v>
          </cell>
          <cell r="AV532">
            <v>3960077000</v>
          </cell>
          <cell r="AW532">
            <v>0.15836854298814515</v>
          </cell>
          <cell r="AX532">
            <v>1195345000</v>
          </cell>
          <cell r="AY532">
            <v>0.97160402509997723</v>
          </cell>
          <cell r="AZ532">
            <v>56728000</v>
          </cell>
          <cell r="BA532">
            <v>0.25000661066697222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10942782000</v>
          </cell>
          <cell r="BM532">
            <v>1915340000</v>
          </cell>
          <cell r="BN532">
            <v>1121642000</v>
          </cell>
          <cell r="BO532">
            <v>25005452000</v>
          </cell>
          <cell r="BP532">
            <v>1230280000</v>
          </cell>
          <cell r="BQ532">
            <v>226906000</v>
          </cell>
          <cell r="BR532">
            <v>3114500000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174000000</v>
          </cell>
          <cell r="BX532">
            <v>102720</v>
          </cell>
          <cell r="BY532">
            <v>338</v>
          </cell>
          <cell r="BZ532">
            <v>18199350</v>
          </cell>
          <cell r="CA532">
            <v>912600</v>
          </cell>
        </row>
        <row r="533">
          <cell r="A533" t="str">
            <v>2021_Q4_M11_W45_D2</v>
          </cell>
          <cell r="B533">
            <v>2021</v>
          </cell>
          <cell r="C533">
            <v>4</v>
          </cell>
          <cell r="D533">
            <v>11</v>
          </cell>
          <cell r="E533">
            <v>45</v>
          </cell>
          <cell r="F533">
            <v>45</v>
          </cell>
          <cell r="G533">
            <v>2</v>
          </cell>
          <cell r="H533">
            <v>44508</v>
          </cell>
          <cell r="I533">
            <v>33.081000000000003</v>
          </cell>
          <cell r="J533">
            <v>6.6660000000000004</v>
          </cell>
          <cell r="K533">
            <v>42.731999999999999</v>
          </cell>
          <cell r="L533">
            <v>7.3929999999999998</v>
          </cell>
          <cell r="M533">
            <v>6.5979999999999999</v>
          </cell>
          <cell r="N533">
            <v>1</v>
          </cell>
          <cell r="O533">
            <v>0</v>
          </cell>
          <cell r="P533">
            <v>0</v>
          </cell>
          <cell r="Q533">
            <v>78</v>
          </cell>
          <cell r="R533">
            <v>31.6</v>
          </cell>
          <cell r="S533">
            <v>-2378</v>
          </cell>
          <cell r="T533">
            <v>521.1</v>
          </cell>
          <cell r="U533">
            <v>52111</v>
          </cell>
          <cell r="V533">
            <v>0.10000191901746305</v>
          </cell>
          <cell r="W533">
            <v>2.8475612106556567E-3</v>
          </cell>
          <cell r="X533">
            <v>2.0510503368404242E-4</v>
          </cell>
          <cell r="Y533">
            <v>7.2028314234838367E-2</v>
          </cell>
          <cell r="Z533">
            <v>6.7216174885306647E-4</v>
          </cell>
          <cell r="AA533">
            <v>36735195000</v>
          </cell>
          <cell r="AB533">
            <v>36735195000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H533">
            <v>97.47</v>
          </cell>
          <cell r="AI533">
            <v>0</v>
          </cell>
          <cell r="AJ533">
            <v>0</v>
          </cell>
          <cell r="AK533">
            <v>0</v>
          </cell>
          <cell r="AL533">
            <v>78652535777600</v>
          </cell>
          <cell r="AM533">
            <v>223967910000</v>
          </cell>
          <cell r="AN533">
            <v>16132031000</v>
          </cell>
          <cell r="AO533">
            <v>52867226000</v>
          </cell>
          <cell r="AP533">
            <v>4123574000</v>
          </cell>
          <cell r="AQ533">
            <v>3.3116759156617576E-2</v>
          </cell>
          <cell r="AR533">
            <v>0</v>
          </cell>
          <cell r="AS533">
            <v>0</v>
          </cell>
          <cell r="AT533">
            <v>3908947000</v>
          </cell>
          <cell r="AU533">
            <v>0.33306797166779251</v>
          </cell>
          <cell r="AV533">
            <v>6462269000</v>
          </cell>
          <cell r="AW533">
            <v>8.5818835241733574E-2</v>
          </cell>
          <cell r="AX533">
            <v>1236405000</v>
          </cell>
          <cell r="AY533">
            <v>0.23068867118713135</v>
          </cell>
          <cell r="AZ533">
            <v>400836000</v>
          </cell>
          <cell r="BA533">
            <v>0.26757970261801356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124516230000</v>
          </cell>
          <cell r="BM533">
            <v>2964120000</v>
          </cell>
          <cell r="BN533">
            <v>11736184000</v>
          </cell>
          <cell r="BO533">
            <v>75301290000</v>
          </cell>
          <cell r="BP533">
            <v>5359626000</v>
          </cell>
          <cell r="BQ533">
            <v>1498006000</v>
          </cell>
          <cell r="BR533">
            <v>2304454000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288000000</v>
          </cell>
          <cell r="BX533">
            <v>178950</v>
          </cell>
          <cell r="BY533">
            <v>375</v>
          </cell>
          <cell r="BZ533">
            <v>6063900</v>
          </cell>
          <cell r="CA533">
            <v>1012500</v>
          </cell>
        </row>
        <row r="534">
          <cell r="A534" t="str">
            <v>2021_Q4_M11_W45_D3</v>
          </cell>
          <cell r="B534">
            <v>2021</v>
          </cell>
          <cell r="C534">
            <v>4</v>
          </cell>
          <cell r="D534">
            <v>11</v>
          </cell>
          <cell r="E534">
            <v>45</v>
          </cell>
          <cell r="F534">
            <v>45</v>
          </cell>
          <cell r="G534">
            <v>3</v>
          </cell>
          <cell r="H534">
            <v>44509</v>
          </cell>
          <cell r="I534">
            <v>10.914</v>
          </cell>
          <cell r="J534">
            <v>6.74</v>
          </cell>
          <cell r="K534">
            <v>40.369999999999997</v>
          </cell>
          <cell r="L534">
            <v>7.2839999999999998</v>
          </cell>
          <cell r="M534">
            <v>6.8109999999999999</v>
          </cell>
          <cell r="N534">
            <v>1</v>
          </cell>
          <cell r="O534">
            <v>0</v>
          </cell>
          <cell r="P534">
            <v>0</v>
          </cell>
          <cell r="Q534">
            <v>42</v>
          </cell>
          <cell r="R534">
            <v>30.1</v>
          </cell>
          <cell r="S534">
            <v>-1836</v>
          </cell>
          <cell r="T534">
            <v>424.5</v>
          </cell>
          <cell r="U534">
            <v>52682</v>
          </cell>
          <cell r="V534">
            <v>0.12410365135453474</v>
          </cell>
          <cell r="W534">
            <v>1.1832414382524196E-3</v>
          </cell>
          <cell r="X534">
            <v>2.2681551206939787E-4</v>
          </cell>
          <cell r="Y534">
            <v>0.19168996684598158</v>
          </cell>
          <cell r="Z534">
            <v>1.1192605412714306E-3</v>
          </cell>
          <cell r="AA534">
            <v>66719290000</v>
          </cell>
          <cell r="AB534">
            <v>66719290000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H534">
            <v>73.119</v>
          </cell>
          <cell r="AI534">
            <v>0</v>
          </cell>
          <cell r="AJ534">
            <v>0</v>
          </cell>
          <cell r="AK534">
            <v>0</v>
          </cell>
          <cell r="AL534">
            <v>74760111622400</v>
          </cell>
          <cell r="AM534">
            <v>88459262000</v>
          </cell>
          <cell r="AN534">
            <v>16956753000</v>
          </cell>
          <cell r="AO534">
            <v>83676043000</v>
          </cell>
          <cell r="AP534">
            <v>8209395000</v>
          </cell>
          <cell r="AQ534">
            <v>0.37301867502726282</v>
          </cell>
          <cell r="AR534">
            <v>0</v>
          </cell>
          <cell r="AS534">
            <v>0</v>
          </cell>
          <cell r="AT534">
            <v>363446000</v>
          </cell>
          <cell r="AU534">
            <v>1.707019687890712E-2</v>
          </cell>
          <cell r="AV534">
            <v>6580457000</v>
          </cell>
          <cell r="AW534">
            <v>0.18329962767132993</v>
          </cell>
          <cell r="AX534">
            <v>1398985000</v>
          </cell>
          <cell r="AY534">
            <v>0.85932739557739557</v>
          </cell>
          <cell r="AZ534">
            <v>404470000</v>
          </cell>
          <cell r="BA534">
            <v>0.23625584112149534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22008000000</v>
          </cell>
          <cell r="BM534">
            <v>338000000</v>
          </cell>
          <cell r="BN534">
            <v>21291260000</v>
          </cell>
          <cell r="BO534">
            <v>35900002000</v>
          </cell>
          <cell r="BP534">
            <v>1628000000</v>
          </cell>
          <cell r="BQ534">
            <v>1712000000</v>
          </cell>
          <cell r="BR534">
            <v>5282000000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300000000</v>
          </cell>
          <cell r="BX534">
            <v>503700</v>
          </cell>
          <cell r="BY534">
            <v>552</v>
          </cell>
          <cell r="BZ534">
            <v>4681800</v>
          </cell>
          <cell r="CA534">
            <v>1490400</v>
          </cell>
        </row>
        <row r="535">
          <cell r="A535" t="str">
            <v>2021_Q4_M11_W45_D4</v>
          </cell>
          <cell r="B535">
            <v>2021</v>
          </cell>
          <cell r="C535">
            <v>4</v>
          </cell>
          <cell r="D535">
            <v>11</v>
          </cell>
          <cell r="E535">
            <v>45</v>
          </cell>
          <cell r="F535">
            <v>45</v>
          </cell>
          <cell r="G535">
            <v>4</v>
          </cell>
          <cell r="H535">
            <v>44510</v>
          </cell>
          <cell r="I535">
            <v>12.016</v>
          </cell>
          <cell r="J535">
            <v>6.8840000000000003</v>
          </cell>
          <cell r="K535">
            <v>41.906999999999996</v>
          </cell>
          <cell r="L535">
            <v>7.2919999999999998</v>
          </cell>
          <cell r="M535">
            <v>6.6429999999999998</v>
          </cell>
          <cell r="N535">
            <v>1</v>
          </cell>
          <cell r="O535">
            <v>0</v>
          </cell>
          <cell r="P535">
            <v>0</v>
          </cell>
          <cell r="Q535">
            <v>62</v>
          </cell>
          <cell r="R535">
            <v>30.6</v>
          </cell>
          <cell r="S535">
            <v>-2058</v>
          </cell>
          <cell r="T535">
            <v>453.8</v>
          </cell>
          <cell r="U535">
            <v>50664</v>
          </cell>
          <cell r="V535">
            <v>0.11164389598942265</v>
          </cell>
          <cell r="W535">
            <v>7.2642274047530044E-4</v>
          </cell>
          <cell r="X535">
            <v>1.9896819361918457E-4</v>
          </cell>
          <cell r="Y535">
            <v>0.27390138349606058</v>
          </cell>
          <cell r="Z535">
            <v>7.2352636016789317E-4</v>
          </cell>
          <cell r="AA535">
            <v>38310900000</v>
          </cell>
          <cell r="AB535">
            <v>34323575000</v>
          </cell>
          <cell r="AC535">
            <v>0</v>
          </cell>
          <cell r="AD535">
            <v>3987325000</v>
          </cell>
          <cell r="AE535">
            <v>0</v>
          </cell>
          <cell r="AF535">
            <v>0</v>
          </cell>
          <cell r="AH535">
            <v>75.74199999999999</v>
          </cell>
          <cell r="AI535">
            <v>0</v>
          </cell>
          <cell r="AJ535">
            <v>0</v>
          </cell>
          <cell r="AK535">
            <v>0</v>
          </cell>
          <cell r="AL535">
            <v>73034607872114</v>
          </cell>
          <cell r="AM535">
            <v>53054000000</v>
          </cell>
          <cell r="AN535">
            <v>14531564000</v>
          </cell>
          <cell r="AO535">
            <v>52842464000</v>
          </cell>
          <cell r="AP535">
            <v>5831613000</v>
          </cell>
          <cell r="AQ535">
            <v>0.39360238930885527</v>
          </cell>
          <cell r="AR535">
            <v>0</v>
          </cell>
          <cell r="AS535">
            <v>0</v>
          </cell>
          <cell r="AT535">
            <v>1255566000</v>
          </cell>
          <cell r="AU535">
            <v>0.38349602932193039</v>
          </cell>
          <cell r="AV535">
            <v>5825322000</v>
          </cell>
          <cell r="AW535">
            <v>0.21481385057895125</v>
          </cell>
          <cell r="AX535">
            <v>1278098000</v>
          </cell>
          <cell r="AY535">
            <v>0.85434358288770051</v>
          </cell>
          <cell r="AZ535">
            <v>340965000</v>
          </cell>
          <cell r="BA535">
            <v>0.32785096153846155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14816000000</v>
          </cell>
          <cell r="BM535">
            <v>318000000</v>
          </cell>
          <cell r="BN535">
            <v>3274000000</v>
          </cell>
          <cell r="BO535">
            <v>27118000000</v>
          </cell>
          <cell r="BP535">
            <v>1496000000</v>
          </cell>
          <cell r="BQ535">
            <v>1040000000</v>
          </cell>
          <cell r="BR535">
            <v>4870000000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122000000</v>
          </cell>
          <cell r="BX535">
            <v>57240</v>
          </cell>
          <cell r="BY535">
            <v>312</v>
          </cell>
          <cell r="BZ535">
            <v>5247900</v>
          </cell>
          <cell r="CA535">
            <v>842400</v>
          </cell>
        </row>
        <row r="536">
          <cell r="A536" t="str">
            <v>2021_Q4_M11_W45_D5</v>
          </cell>
          <cell r="B536">
            <v>2021</v>
          </cell>
          <cell r="C536">
            <v>4</v>
          </cell>
          <cell r="D536">
            <v>11</v>
          </cell>
          <cell r="E536">
            <v>45</v>
          </cell>
          <cell r="F536">
            <v>45</v>
          </cell>
          <cell r="G536">
            <v>5</v>
          </cell>
          <cell r="H536">
            <v>44511</v>
          </cell>
          <cell r="I536">
            <v>13.108000000000001</v>
          </cell>
          <cell r="J536">
            <v>5.6609999999999996</v>
          </cell>
          <cell r="K536">
            <v>38.889000000000003</v>
          </cell>
          <cell r="L536">
            <v>7.149</v>
          </cell>
          <cell r="M536">
            <v>6.6070000000000002</v>
          </cell>
          <cell r="N536">
            <v>1</v>
          </cell>
          <cell r="O536">
            <v>0</v>
          </cell>
          <cell r="P536">
            <v>0</v>
          </cell>
          <cell r="Q536">
            <v>70</v>
          </cell>
          <cell r="R536">
            <v>29.05</v>
          </cell>
          <cell r="S536">
            <v>-1856</v>
          </cell>
          <cell r="T536">
            <v>421.2</v>
          </cell>
          <cell r="U536">
            <v>52500</v>
          </cell>
          <cell r="V536">
            <v>0.12464387464387465</v>
          </cell>
          <cell r="W536">
            <v>1.3209989152203939E-3</v>
          </cell>
          <cell r="X536">
            <v>3.4248691423200816E-4</v>
          </cell>
          <cell r="Y536">
            <v>0.25926358476597844</v>
          </cell>
          <cell r="Z536">
            <v>1.9732122096424365E-3</v>
          </cell>
          <cell r="AA536">
            <v>150073760000</v>
          </cell>
          <cell r="AB536">
            <v>136768585000</v>
          </cell>
          <cell r="AC536">
            <v>13305175000</v>
          </cell>
          <cell r="AD536">
            <v>0</v>
          </cell>
          <cell r="AE536">
            <v>0</v>
          </cell>
          <cell r="AF536">
            <v>0</v>
          </cell>
          <cell r="AH536">
            <v>72.414000000000001</v>
          </cell>
          <cell r="AI536">
            <v>0</v>
          </cell>
          <cell r="AJ536">
            <v>0</v>
          </cell>
          <cell r="AK536">
            <v>0</v>
          </cell>
          <cell r="AL536">
            <v>92028841658600</v>
          </cell>
          <cell r="AM536">
            <v>121570000000</v>
          </cell>
          <cell r="AN536">
            <v>31518674000</v>
          </cell>
          <cell r="AO536">
            <v>181592434000</v>
          </cell>
          <cell r="AP536">
            <v>18664232000</v>
          </cell>
          <cell r="AQ536">
            <v>0.38387972027972028</v>
          </cell>
          <cell r="AR536">
            <v>0</v>
          </cell>
          <cell r="AS536">
            <v>0</v>
          </cell>
          <cell r="AT536">
            <v>2594878000</v>
          </cell>
          <cell r="AU536">
            <v>0.45222690833042872</v>
          </cell>
          <cell r="AV536">
            <v>8488439000</v>
          </cell>
          <cell r="AW536">
            <v>0.14594977647867952</v>
          </cell>
          <cell r="AX536">
            <v>1444102000</v>
          </cell>
          <cell r="AY536">
            <v>0.24352478920741991</v>
          </cell>
          <cell r="AZ536">
            <v>327023000</v>
          </cell>
          <cell r="BA536">
            <v>0.39880853658536586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48620000000</v>
          </cell>
          <cell r="BM536">
            <v>1220000000</v>
          </cell>
          <cell r="BN536">
            <v>5738000000</v>
          </cell>
          <cell r="BO536">
            <v>58160000000</v>
          </cell>
          <cell r="BP536">
            <v>5930000000</v>
          </cell>
          <cell r="BQ536">
            <v>820000000</v>
          </cell>
          <cell r="BR536">
            <v>1020000000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62000000</v>
          </cell>
          <cell r="BX536">
            <v>625500</v>
          </cell>
          <cell r="BY536">
            <v>1274</v>
          </cell>
          <cell r="BZ536">
            <v>4732800</v>
          </cell>
          <cell r="CA536">
            <v>3439800</v>
          </cell>
        </row>
        <row r="537">
          <cell r="A537" t="str">
            <v>2021_Q4_M11_W45_D6</v>
          </cell>
          <cell r="B537">
            <v>2021</v>
          </cell>
          <cell r="C537">
            <v>4</v>
          </cell>
          <cell r="D537">
            <v>11</v>
          </cell>
          <cell r="E537">
            <v>45</v>
          </cell>
          <cell r="F537">
            <v>46</v>
          </cell>
          <cell r="G537">
            <v>6</v>
          </cell>
          <cell r="H537">
            <v>44512</v>
          </cell>
          <cell r="I537">
            <v>16.981999999999999</v>
          </cell>
          <cell r="J537">
            <v>5.4210000000000003</v>
          </cell>
          <cell r="K537">
            <v>38.017000000000003</v>
          </cell>
          <cell r="L537">
            <v>7.1040000000000001</v>
          </cell>
          <cell r="M537">
            <v>6.5090000000000003</v>
          </cell>
          <cell r="N537">
            <v>1</v>
          </cell>
          <cell r="O537">
            <v>0</v>
          </cell>
          <cell r="P537">
            <v>0</v>
          </cell>
          <cell r="Q537">
            <v>72</v>
          </cell>
          <cell r="R537">
            <v>33.4</v>
          </cell>
          <cell r="S537">
            <v>-1924</v>
          </cell>
          <cell r="T537">
            <v>434.2</v>
          </cell>
          <cell r="U537">
            <v>52307</v>
          </cell>
          <cell r="V537">
            <v>0.12046752648549056</v>
          </cell>
          <cell r="W537">
            <v>1.6192825030798201E-3</v>
          </cell>
          <cell r="X537">
            <v>3.2705760817650705E-4</v>
          </cell>
          <cell r="Y537">
            <v>0.20197686787478691</v>
          </cell>
          <cell r="Z537">
            <v>6.4561127925359229E-4</v>
          </cell>
          <cell r="AA537">
            <v>22027490000</v>
          </cell>
          <cell r="AB537">
            <v>22027490000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H537">
            <v>75.033000000000001</v>
          </cell>
          <cell r="AI537">
            <v>0</v>
          </cell>
          <cell r="AJ537">
            <v>0</v>
          </cell>
          <cell r="AK537">
            <v>0</v>
          </cell>
          <cell r="AL537">
            <v>69148441848186</v>
          </cell>
          <cell r="AM537">
            <v>111970862000</v>
          </cell>
          <cell r="AN537">
            <v>22615524000</v>
          </cell>
          <cell r="AO537">
            <v>44643014000</v>
          </cell>
          <cell r="AP537">
            <v>17466303000</v>
          </cell>
          <cell r="AQ537">
            <v>0.32397800771709423</v>
          </cell>
          <cell r="AR537">
            <v>0</v>
          </cell>
          <cell r="AS537">
            <v>0</v>
          </cell>
          <cell r="AT537">
            <v>509682000</v>
          </cell>
          <cell r="AU537">
            <v>8.8136665940382442E-2</v>
          </cell>
          <cell r="AV537">
            <v>3193546000</v>
          </cell>
          <cell r="AW537">
            <v>7.8786845611091921E-2</v>
          </cell>
          <cell r="AX537">
            <v>1261941000</v>
          </cell>
          <cell r="AY537">
            <v>0.90138642857142859</v>
          </cell>
          <cell r="AZ537">
            <v>184052000</v>
          </cell>
          <cell r="BA537">
            <v>4.3347150259067359E-2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53912002000</v>
          </cell>
          <cell r="BM537">
            <v>4794000000</v>
          </cell>
          <cell r="BN537">
            <v>5782860000</v>
          </cell>
          <cell r="BO537">
            <v>40534000000</v>
          </cell>
          <cell r="BP537">
            <v>1400000000</v>
          </cell>
          <cell r="BQ537">
            <v>4246000000</v>
          </cell>
          <cell r="BR537">
            <v>1172000000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130000000</v>
          </cell>
          <cell r="BX537">
            <v>122700</v>
          </cell>
          <cell r="BY537">
            <v>428</v>
          </cell>
          <cell r="BZ537">
            <v>14718600</v>
          </cell>
          <cell r="CA537">
            <v>1155600</v>
          </cell>
        </row>
        <row r="538">
          <cell r="A538" t="str">
            <v>2021_Q4_M11_W46_D2</v>
          </cell>
          <cell r="B538">
            <v>2021</v>
          </cell>
          <cell r="C538">
            <v>4</v>
          </cell>
          <cell r="D538">
            <v>11</v>
          </cell>
          <cell r="E538">
            <v>46</v>
          </cell>
          <cell r="F538">
            <v>46</v>
          </cell>
          <cell r="G538">
            <v>2</v>
          </cell>
          <cell r="H538">
            <v>44515</v>
          </cell>
          <cell r="I538">
            <v>17</v>
          </cell>
          <cell r="J538">
            <v>5.5250000000000004</v>
          </cell>
          <cell r="K538">
            <v>32.139000000000003</v>
          </cell>
          <cell r="L538">
            <v>7.0460000000000003</v>
          </cell>
          <cell r="M538">
            <v>6.5019999999999998</v>
          </cell>
          <cell r="N538">
            <v>1</v>
          </cell>
          <cell r="O538">
            <v>0</v>
          </cell>
          <cell r="P538">
            <v>0</v>
          </cell>
          <cell r="Q538">
            <v>49</v>
          </cell>
          <cell r="R538">
            <v>32.5</v>
          </cell>
          <cell r="S538">
            <v>-1620</v>
          </cell>
          <cell r="T538">
            <v>373</v>
          </cell>
          <cell r="U538">
            <v>53444</v>
          </cell>
          <cell r="V538">
            <v>0.14328150134048256</v>
          </cell>
          <cell r="W538">
            <v>5.1985267296656363E-3</v>
          </cell>
          <cell r="X538">
            <v>2.7928027746981679E-4</v>
          </cell>
          <cell r="Y538">
            <v>5.3722966523590383E-2</v>
          </cell>
          <cell r="Z538">
            <v>9.9700805617463826E-4</v>
          </cell>
          <cell r="AA538">
            <v>61658730000</v>
          </cell>
          <cell r="AB538">
            <v>61658730000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H538">
            <v>69.212000000000003</v>
          </cell>
          <cell r="AI538">
            <v>0</v>
          </cell>
          <cell r="AJ538">
            <v>0</v>
          </cell>
          <cell r="AK538">
            <v>0</v>
          </cell>
          <cell r="AL538">
            <v>85908239627100</v>
          </cell>
          <cell r="AM538">
            <v>446596280000</v>
          </cell>
          <cell r="AN538">
            <v>23992477000</v>
          </cell>
          <cell r="AO538">
            <v>85651207000</v>
          </cell>
          <cell r="AP538">
            <v>10323268000</v>
          </cell>
          <cell r="AQ538">
            <v>0.38042703419811319</v>
          </cell>
          <cell r="AR538">
            <v>0</v>
          </cell>
          <cell r="AS538">
            <v>0</v>
          </cell>
          <cell r="AT538">
            <v>257246000</v>
          </cell>
          <cell r="AU538">
            <v>9.2202867383512549E-2</v>
          </cell>
          <cell r="AV538">
            <v>12061002000</v>
          </cell>
          <cell r="AW538">
            <v>2.9706295645005071E-2</v>
          </cell>
          <cell r="AX538">
            <v>1315003000</v>
          </cell>
          <cell r="AY538">
            <v>0.23970160408312066</v>
          </cell>
          <cell r="AZ538">
            <v>35958000</v>
          </cell>
          <cell r="BA538">
            <v>0.172875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27136000000</v>
          </cell>
          <cell r="BM538">
            <v>168000000</v>
          </cell>
          <cell r="BN538">
            <v>2790000000</v>
          </cell>
          <cell r="BO538">
            <v>406008280000</v>
          </cell>
          <cell r="BP538">
            <v>5486000000</v>
          </cell>
          <cell r="BQ538">
            <v>208000000</v>
          </cell>
          <cell r="BR538">
            <v>4710000000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90000000</v>
          </cell>
          <cell r="BX538">
            <v>429390</v>
          </cell>
          <cell r="BY538">
            <v>1620</v>
          </cell>
          <cell r="BZ538">
            <v>4131000</v>
          </cell>
          <cell r="CA538">
            <v>4374000</v>
          </cell>
        </row>
        <row r="539">
          <cell r="A539" t="str">
            <v>2021_Q4_M11_W46_D3</v>
          </cell>
          <cell r="B539">
            <v>2021</v>
          </cell>
          <cell r="C539">
            <v>4</v>
          </cell>
          <cell r="D539">
            <v>11</v>
          </cell>
          <cell r="E539">
            <v>46</v>
          </cell>
          <cell r="F539">
            <v>46</v>
          </cell>
          <cell r="G539">
            <v>3</v>
          </cell>
          <cell r="H539">
            <v>44516</v>
          </cell>
          <cell r="I539">
            <v>19.045000000000002</v>
          </cell>
          <cell r="J539">
            <v>5.3970000000000002</v>
          </cell>
          <cell r="K539">
            <v>28.5</v>
          </cell>
          <cell r="L539">
            <v>7.0339999999999998</v>
          </cell>
          <cell r="M539">
            <v>6.59</v>
          </cell>
          <cell r="N539">
            <v>1</v>
          </cell>
          <cell r="O539">
            <v>0</v>
          </cell>
          <cell r="P539">
            <v>0</v>
          </cell>
          <cell r="Q539">
            <v>33</v>
          </cell>
          <cell r="R539">
            <v>32.6</v>
          </cell>
          <cell r="S539">
            <v>-1439</v>
          </cell>
          <cell r="T539">
            <v>339.6</v>
          </cell>
          <cell r="U539">
            <v>52996</v>
          </cell>
          <cell r="V539">
            <v>0.15605418138987043</v>
          </cell>
          <cell r="W539">
            <v>8.375981856704932E-3</v>
          </cell>
          <cell r="X539">
            <v>4.749119434528986E-4</v>
          </cell>
          <cell r="Y539">
            <v>5.6699256466599665E-2</v>
          </cell>
          <cell r="Z539">
            <v>1.5947213859881268E-3</v>
          </cell>
          <cell r="AA539">
            <v>95091185000</v>
          </cell>
          <cell r="AB539">
            <v>95091185000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H539">
            <v>67.566000000000003</v>
          </cell>
          <cell r="AI539">
            <v>0</v>
          </cell>
          <cell r="AJ539">
            <v>0</v>
          </cell>
          <cell r="AK539">
            <v>0</v>
          </cell>
          <cell r="AL539">
            <v>84917291628400</v>
          </cell>
          <cell r="AM539">
            <v>711265694000</v>
          </cell>
          <cell r="AN539">
            <v>40328236000</v>
          </cell>
          <cell r="AO539">
            <v>135419421000</v>
          </cell>
          <cell r="AP539">
            <v>14498460000</v>
          </cell>
          <cell r="AQ539">
            <v>0.373221667278472</v>
          </cell>
          <cell r="AR539">
            <v>0</v>
          </cell>
          <cell r="AS539">
            <v>0</v>
          </cell>
          <cell r="AT539">
            <v>504178000</v>
          </cell>
          <cell r="AU539">
            <v>5.0745667759393438E-2</v>
          </cell>
          <cell r="AV539">
            <v>23782660000</v>
          </cell>
          <cell r="AW539">
            <v>3.6103409549206746E-2</v>
          </cell>
          <cell r="AX539">
            <v>1320850000</v>
          </cell>
          <cell r="AY539">
            <v>0.8843362975242467</v>
          </cell>
          <cell r="AZ539">
            <v>222088000</v>
          </cell>
          <cell r="BA539">
            <v>0.35787743526113092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38846780000</v>
          </cell>
          <cell r="BM539">
            <v>680980000</v>
          </cell>
          <cell r="BN539">
            <v>9935390000</v>
          </cell>
          <cell r="BO539">
            <v>658737230000</v>
          </cell>
          <cell r="BP539">
            <v>1493606000</v>
          </cell>
          <cell r="BQ539">
            <v>620570000</v>
          </cell>
          <cell r="BR539">
            <v>799138000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152000000</v>
          </cell>
          <cell r="BX539">
            <v>535740</v>
          </cell>
          <cell r="BY539">
            <v>1489</v>
          </cell>
          <cell r="BZ539">
            <v>3669450</v>
          </cell>
          <cell r="CA539">
            <v>4020300</v>
          </cell>
        </row>
        <row r="540">
          <cell r="A540" t="str">
            <v>2021_Q4_M11_W46_D4</v>
          </cell>
          <cell r="B540">
            <v>2021</v>
          </cell>
          <cell r="C540">
            <v>4</v>
          </cell>
          <cell r="D540">
            <v>11</v>
          </cell>
          <cell r="E540">
            <v>46</v>
          </cell>
          <cell r="F540">
            <v>46</v>
          </cell>
          <cell r="G540">
            <v>4</v>
          </cell>
          <cell r="H540">
            <v>44517</v>
          </cell>
          <cell r="I540">
            <v>52.99</v>
          </cell>
          <cell r="J540">
            <v>5.5170000000000003</v>
          </cell>
          <cell r="K540">
            <v>30.905000000000001</v>
          </cell>
          <cell r="L540">
            <v>6.9560000000000004</v>
          </cell>
          <cell r="M540">
            <v>6.5960000000000001</v>
          </cell>
          <cell r="N540">
            <v>1</v>
          </cell>
          <cell r="O540">
            <v>0</v>
          </cell>
          <cell r="P540">
            <v>0</v>
          </cell>
          <cell r="Q540">
            <v>52</v>
          </cell>
          <cell r="R540">
            <v>34</v>
          </cell>
          <cell r="S540">
            <v>-2188</v>
          </cell>
          <cell r="T540">
            <v>461.7</v>
          </cell>
          <cell r="U540">
            <v>52900</v>
          </cell>
          <cell r="V540">
            <v>0.11457656486896253</v>
          </cell>
          <cell r="W540">
            <v>7.4330136237574481E-3</v>
          </cell>
          <cell r="X540">
            <v>3.0985253754459911E-3</v>
          </cell>
          <cell r="Y540">
            <v>0.41685990801126255</v>
          </cell>
          <cell r="Z540">
            <v>3.796043043426765E-3</v>
          </cell>
          <cell r="AA540">
            <v>45766185000</v>
          </cell>
          <cell r="AB540">
            <v>42908175000</v>
          </cell>
          <cell r="AC540">
            <v>2858010000</v>
          </cell>
          <cell r="AD540">
            <v>0</v>
          </cell>
          <cell r="AE540">
            <v>0</v>
          </cell>
          <cell r="AF540">
            <v>0</v>
          </cell>
          <cell r="AH540">
            <v>103.96400000000001</v>
          </cell>
          <cell r="AI540">
            <v>0</v>
          </cell>
          <cell r="AJ540">
            <v>0</v>
          </cell>
          <cell r="AK540">
            <v>0</v>
          </cell>
          <cell r="AL540">
            <v>65612940146000</v>
          </cell>
          <cell r="AM540">
            <v>487701878000</v>
          </cell>
          <cell r="AN540">
            <v>203303360000</v>
          </cell>
          <cell r="AO540">
            <v>249069545000</v>
          </cell>
          <cell r="AP540">
            <v>188884883000</v>
          </cell>
          <cell r="AQ540">
            <v>0.96672335868763548</v>
          </cell>
          <cell r="AR540">
            <v>0</v>
          </cell>
          <cell r="AS540">
            <v>0</v>
          </cell>
          <cell r="AT540">
            <v>291800000</v>
          </cell>
          <cell r="AU540">
            <v>0.30116316272925248</v>
          </cell>
          <cell r="AV540">
            <v>12747738000</v>
          </cell>
          <cell r="AW540">
            <v>4.4170111813316058E-2</v>
          </cell>
          <cell r="AX540">
            <v>1341362000</v>
          </cell>
          <cell r="AY540">
            <v>0.88581779663255544</v>
          </cell>
          <cell r="AZ540">
            <v>37577000</v>
          </cell>
          <cell r="BA540">
            <v>0.15321541572887107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195386696000</v>
          </cell>
          <cell r="BM540">
            <v>86488000</v>
          </cell>
          <cell r="BN540">
            <v>968910000</v>
          </cell>
          <cell r="BO540">
            <v>288605518000</v>
          </cell>
          <cell r="BP540">
            <v>1514264000</v>
          </cell>
          <cell r="BQ540">
            <v>245256000</v>
          </cell>
          <cell r="BR540">
            <v>798746000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96000000</v>
          </cell>
          <cell r="BX540">
            <v>122940</v>
          </cell>
          <cell r="BY540">
            <v>2301</v>
          </cell>
          <cell r="BZ540">
            <v>5579400</v>
          </cell>
          <cell r="CA540">
            <v>6212700</v>
          </cell>
        </row>
        <row r="541">
          <cell r="A541" t="str">
            <v>2021_Q4_M11_W46_D5</v>
          </cell>
          <cell r="B541">
            <v>2021</v>
          </cell>
          <cell r="C541">
            <v>4</v>
          </cell>
          <cell r="D541">
            <v>11</v>
          </cell>
          <cell r="E541">
            <v>46</v>
          </cell>
          <cell r="F541">
            <v>46</v>
          </cell>
          <cell r="G541">
            <v>5</v>
          </cell>
          <cell r="H541">
            <v>44518</v>
          </cell>
          <cell r="I541">
            <v>24.99</v>
          </cell>
          <cell r="J541">
            <v>5.4669999999999996</v>
          </cell>
          <cell r="K541">
            <v>21.907</v>
          </cell>
          <cell r="L541">
            <v>6.9180000000000001</v>
          </cell>
          <cell r="M541">
            <v>6.6769999999999996</v>
          </cell>
          <cell r="N541">
            <v>1</v>
          </cell>
          <cell r="O541">
            <v>0</v>
          </cell>
          <cell r="P541">
            <v>0</v>
          </cell>
          <cell r="Q541">
            <v>57</v>
          </cell>
          <cell r="R541">
            <v>33.4</v>
          </cell>
          <cell r="S541">
            <v>-2110</v>
          </cell>
          <cell r="T541">
            <v>449.8</v>
          </cell>
          <cell r="U541">
            <v>53429</v>
          </cell>
          <cell r="V541">
            <v>0.11878390395731436</v>
          </cell>
          <cell r="W541">
            <v>1.7753489796116205E-3</v>
          </cell>
          <cell r="X541">
            <v>6.8408171496511566E-4</v>
          </cell>
          <cell r="Y541">
            <v>0.38532239172197402</v>
          </cell>
          <cell r="Z541">
            <v>1.0805581708044269E-3</v>
          </cell>
          <cell r="AA541">
            <v>33970430000</v>
          </cell>
          <cell r="AB541">
            <v>33970430000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H541">
            <v>66.959000000000003</v>
          </cell>
          <cell r="AI541">
            <v>0</v>
          </cell>
          <cell r="AJ541">
            <v>0</v>
          </cell>
          <cell r="AK541">
            <v>0</v>
          </cell>
          <cell r="AL541">
            <v>85680825430320</v>
          </cell>
          <cell r="AM541">
            <v>152113366000</v>
          </cell>
          <cell r="AN541">
            <v>58612686000</v>
          </cell>
          <cell r="AO541">
            <v>92583116000</v>
          </cell>
          <cell r="AP541">
            <v>33133031000</v>
          </cell>
          <cell r="AQ541">
            <v>0.47344893213666833</v>
          </cell>
          <cell r="AR541">
            <v>0</v>
          </cell>
          <cell r="AS541">
            <v>0</v>
          </cell>
          <cell r="AT541">
            <v>275460000</v>
          </cell>
          <cell r="AU541">
            <v>0.28481680156501382</v>
          </cell>
          <cell r="AV541">
            <v>23704241000</v>
          </cell>
          <cell r="AW541">
            <v>0.41207521429640298</v>
          </cell>
          <cell r="AX541">
            <v>1268335000</v>
          </cell>
          <cell r="AY541">
            <v>0.20456224275189347</v>
          </cell>
          <cell r="AZ541">
            <v>231619000</v>
          </cell>
          <cell r="BA541">
            <v>3.992452195341073E-2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69982270000</v>
          </cell>
          <cell r="BM541">
            <v>5262720000</v>
          </cell>
          <cell r="BN541">
            <v>967148000</v>
          </cell>
          <cell r="BO541">
            <v>57524064000</v>
          </cell>
          <cell r="BP541">
            <v>6200240000</v>
          </cell>
          <cell r="BQ541">
            <v>5801422000</v>
          </cell>
          <cell r="BR541">
            <v>6169502000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206000000</v>
          </cell>
          <cell r="BX541">
            <v>504870</v>
          </cell>
          <cell r="BY541">
            <v>1570</v>
          </cell>
          <cell r="BZ541">
            <v>5625300</v>
          </cell>
          <cell r="CA541">
            <v>4239000</v>
          </cell>
        </row>
        <row r="542">
          <cell r="A542" t="str">
            <v>2021_Q4_M11_W46_D6</v>
          </cell>
          <cell r="B542">
            <v>2021</v>
          </cell>
          <cell r="C542">
            <v>4</v>
          </cell>
          <cell r="D542">
            <v>11</v>
          </cell>
          <cell r="E542">
            <v>46</v>
          </cell>
          <cell r="F542">
            <v>47</v>
          </cell>
          <cell r="G542">
            <v>6</v>
          </cell>
          <cell r="H542">
            <v>44519</v>
          </cell>
          <cell r="I542">
            <v>22.431999999999999</v>
          </cell>
          <cell r="J542">
            <v>5.8109999999999999</v>
          </cell>
          <cell r="K542">
            <v>28.556999999999999</v>
          </cell>
          <cell r="L542">
            <v>6.8570000000000002</v>
          </cell>
          <cell r="M542">
            <v>6.5709999999999997</v>
          </cell>
          <cell r="N542">
            <v>1</v>
          </cell>
          <cell r="O542">
            <v>0</v>
          </cell>
          <cell r="P542">
            <v>0</v>
          </cell>
          <cell r="Q542">
            <v>66</v>
          </cell>
          <cell r="R542">
            <v>35</v>
          </cell>
          <cell r="S542">
            <v>-2313</v>
          </cell>
          <cell r="T542">
            <v>482.2</v>
          </cell>
          <cell r="U542">
            <v>51831</v>
          </cell>
          <cell r="V542">
            <v>0.1074885939444214</v>
          </cell>
          <cell r="W542">
            <v>1.5135542393676761E-3</v>
          </cell>
          <cell r="X542">
            <v>6.0436064666684341E-4</v>
          </cell>
          <cell r="Y542">
            <v>0.39929896857831121</v>
          </cell>
          <cell r="Z542">
            <v>1.4090107976976617E-3</v>
          </cell>
          <cell r="AA542">
            <v>91002405000</v>
          </cell>
          <cell r="AB542">
            <v>87929735000</v>
          </cell>
          <cell r="AC542">
            <v>3072670000</v>
          </cell>
          <cell r="AD542">
            <v>0</v>
          </cell>
          <cell r="AE542">
            <v>0</v>
          </cell>
          <cell r="AF542">
            <v>0</v>
          </cell>
          <cell r="AH542">
            <v>71.227999999999994</v>
          </cell>
          <cell r="AI542">
            <v>0</v>
          </cell>
          <cell r="AJ542">
            <v>0</v>
          </cell>
          <cell r="AK542">
            <v>0</v>
          </cell>
          <cell r="AL542">
            <v>113095616627200</v>
          </cell>
          <cell r="AM542">
            <v>171176350000</v>
          </cell>
          <cell r="AN542">
            <v>68350540000</v>
          </cell>
          <cell r="AO542">
            <v>159352945000</v>
          </cell>
          <cell r="AP542">
            <v>42893498000</v>
          </cell>
          <cell r="AQ542">
            <v>0.65995065344095349</v>
          </cell>
          <cell r="AR542">
            <v>0</v>
          </cell>
          <cell r="AS542">
            <v>0</v>
          </cell>
          <cell r="AT542">
            <v>761327000</v>
          </cell>
          <cell r="AU542">
            <v>0.1157897698583135</v>
          </cell>
          <cell r="AV542">
            <v>22225330000</v>
          </cell>
          <cell r="AW542">
            <v>0.2402489818080443</v>
          </cell>
          <cell r="AX542">
            <v>1384772000</v>
          </cell>
          <cell r="AY542">
            <v>0.84064154242144629</v>
          </cell>
          <cell r="AZ542">
            <v>200466000</v>
          </cell>
          <cell r="BA542">
            <v>0.21384910466835499</v>
          </cell>
          <cell r="BB542">
            <v>885147000</v>
          </cell>
          <cell r="BC542">
            <v>0.46045432271395087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64995008000</v>
          </cell>
          <cell r="BM542">
            <v>1915660000</v>
          </cell>
          <cell r="BN542">
            <v>6575080000</v>
          </cell>
          <cell r="BO542">
            <v>92509570000</v>
          </cell>
          <cell r="BP542">
            <v>1647280000</v>
          </cell>
          <cell r="BQ542">
            <v>937418000</v>
          </cell>
          <cell r="BR542">
            <v>1922334000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674000000</v>
          </cell>
          <cell r="BX542">
            <v>407550</v>
          </cell>
          <cell r="BY542">
            <v>761</v>
          </cell>
          <cell r="BZ542">
            <v>17694450</v>
          </cell>
          <cell r="CA542">
            <v>2054700</v>
          </cell>
        </row>
        <row r="543">
          <cell r="A543" t="str">
            <v>2021_Q4_M11_W47_D2</v>
          </cell>
          <cell r="B543">
            <v>2021</v>
          </cell>
          <cell r="C543">
            <v>4</v>
          </cell>
          <cell r="D543">
            <v>11</v>
          </cell>
          <cell r="E543">
            <v>47</v>
          </cell>
          <cell r="F543">
            <v>47</v>
          </cell>
          <cell r="G543">
            <v>2</v>
          </cell>
          <cell r="H543">
            <v>44522</v>
          </cell>
          <cell r="I543">
            <v>26.850999999999999</v>
          </cell>
          <cell r="J543">
            <v>6.3019999999999996</v>
          </cell>
          <cell r="K543">
            <v>27.271999999999998</v>
          </cell>
          <cell r="L543">
            <v>6.806</v>
          </cell>
          <cell r="M543">
            <v>6.6710000000000003</v>
          </cell>
          <cell r="N543">
            <v>1</v>
          </cell>
          <cell r="O543">
            <v>0</v>
          </cell>
          <cell r="P543">
            <v>0</v>
          </cell>
          <cell r="Q543">
            <v>50</v>
          </cell>
          <cell r="R543">
            <v>38.5</v>
          </cell>
          <cell r="S543">
            <v>-1667</v>
          </cell>
          <cell r="T543">
            <v>418.1</v>
          </cell>
          <cell r="U543">
            <v>50729</v>
          </cell>
          <cell r="V543">
            <v>0.12133221717292514</v>
          </cell>
          <cell r="W543">
            <v>2.2615320513431915E-3</v>
          </cell>
          <cell r="X543">
            <v>1.2352774054354963E-3</v>
          </cell>
          <cell r="Y543">
            <v>0.54621264584856455</v>
          </cell>
          <cell r="Z543">
            <v>2.3837589168463004E-3</v>
          </cell>
          <cell r="AA543">
            <v>104898835000</v>
          </cell>
          <cell r="AB543">
            <v>82534915000</v>
          </cell>
          <cell r="AC543">
            <v>22363920000</v>
          </cell>
          <cell r="AD543">
            <v>0</v>
          </cell>
          <cell r="AE543">
            <v>0</v>
          </cell>
          <cell r="AF543">
            <v>0</v>
          </cell>
          <cell r="AH543">
            <v>74.902000000000001</v>
          </cell>
          <cell r="AI543">
            <v>0</v>
          </cell>
          <cell r="AJ543">
            <v>0</v>
          </cell>
          <cell r="AK543">
            <v>0</v>
          </cell>
          <cell r="AL543">
            <v>91336981882400</v>
          </cell>
          <cell r="AM543">
            <v>206561512000</v>
          </cell>
          <cell r="AN543">
            <v>112826510000</v>
          </cell>
          <cell r="AO543">
            <v>217725345000</v>
          </cell>
          <cell r="AP543">
            <v>93182347000</v>
          </cell>
          <cell r="AQ543">
            <v>0.86557693727132989</v>
          </cell>
          <cell r="AR543">
            <v>0</v>
          </cell>
          <cell r="AS543">
            <v>0</v>
          </cell>
          <cell r="AT543">
            <v>1209366000</v>
          </cell>
          <cell r="AU543">
            <v>6.1704021762223345E-2</v>
          </cell>
          <cell r="AV543">
            <v>16454839000</v>
          </cell>
          <cell r="AW543">
            <v>0.26854485616103907</v>
          </cell>
          <cell r="AX543">
            <v>1291234000</v>
          </cell>
          <cell r="AY543">
            <v>0.24014737280633233</v>
          </cell>
          <cell r="AZ543">
            <v>688724000</v>
          </cell>
          <cell r="BA543">
            <v>0.12841925084233158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107653454000</v>
          </cell>
          <cell r="BM543">
            <v>1064320000</v>
          </cell>
          <cell r="BN543">
            <v>19599468000</v>
          </cell>
          <cell r="BO543">
            <v>61274080000</v>
          </cell>
          <cell r="BP543">
            <v>5376840000</v>
          </cell>
          <cell r="BQ543">
            <v>5363090000</v>
          </cell>
          <cell r="BR543">
            <v>4622260000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1608000000</v>
          </cell>
          <cell r="BX543">
            <v>608130</v>
          </cell>
          <cell r="BY543">
            <v>1042</v>
          </cell>
          <cell r="BZ543">
            <v>4250850</v>
          </cell>
          <cell r="CA543">
            <v>2813400</v>
          </cell>
        </row>
        <row r="544">
          <cell r="A544" t="str">
            <v>2021_Q4_M11_W47_D3</v>
          </cell>
          <cell r="B544">
            <v>2021</v>
          </cell>
          <cell r="C544">
            <v>4</v>
          </cell>
          <cell r="D544">
            <v>11</v>
          </cell>
          <cell r="E544">
            <v>47</v>
          </cell>
          <cell r="F544">
            <v>47</v>
          </cell>
          <cell r="G544">
            <v>3</v>
          </cell>
          <cell r="H544">
            <v>44523</v>
          </cell>
          <cell r="I544">
            <v>16.850999999999999</v>
          </cell>
          <cell r="J544">
            <v>6.6559999999999997</v>
          </cell>
          <cell r="K544">
            <v>23.338999999999999</v>
          </cell>
          <cell r="L544">
            <v>6.5579999999999998</v>
          </cell>
          <cell r="M544">
            <v>6.6950000000000003</v>
          </cell>
          <cell r="N544">
            <v>1</v>
          </cell>
          <cell r="O544">
            <v>0</v>
          </cell>
          <cell r="P544">
            <v>0</v>
          </cell>
          <cell r="Q544">
            <v>39</v>
          </cell>
          <cell r="R544">
            <v>39.5</v>
          </cell>
          <cell r="S544">
            <v>-1612</v>
          </cell>
          <cell r="T544">
            <v>386.1</v>
          </cell>
          <cell r="U544">
            <v>52448</v>
          </cell>
          <cell r="V544">
            <v>0.13584045584045584</v>
          </cell>
          <cell r="W544">
            <v>3.3943428281981943E-3</v>
          </cell>
          <cell r="X544">
            <v>2.6505616129243357E-4</v>
          </cell>
          <cell r="Y544">
            <v>7.8087622467154352E-2</v>
          </cell>
          <cell r="Z544">
            <v>7.7862648923798566E-4</v>
          </cell>
          <cell r="AA544">
            <v>32875435000</v>
          </cell>
          <cell r="AB544">
            <v>32875435000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H544">
            <v>61.098999999999997</v>
          </cell>
          <cell r="AI544">
            <v>0</v>
          </cell>
          <cell r="AJ544">
            <v>0</v>
          </cell>
          <cell r="AK544">
            <v>0</v>
          </cell>
          <cell r="AL544">
            <v>64013501581200</v>
          </cell>
          <cell r="AM544">
            <v>217283770000</v>
          </cell>
          <cell r="AN544">
            <v>16967173000</v>
          </cell>
          <cell r="AO544">
            <v>49842608000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783048000</v>
          </cell>
          <cell r="AU544">
            <v>7.0869708624428885E-3</v>
          </cell>
          <cell r="AV544">
            <v>13461229000</v>
          </cell>
          <cell r="AW544">
            <v>0.15608783812223762</v>
          </cell>
          <cell r="AX544">
            <v>1768924000</v>
          </cell>
          <cell r="AY544">
            <v>0.73699209313913794</v>
          </cell>
          <cell r="AZ544">
            <v>67333000</v>
          </cell>
          <cell r="BA544">
            <v>0.20249430106039373</v>
          </cell>
          <cell r="BB544">
            <v>886639000</v>
          </cell>
          <cell r="BC544">
            <v>0.11171414834119472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9076360000</v>
          </cell>
          <cell r="BM544">
            <v>633440000</v>
          </cell>
          <cell r="BN544">
            <v>110491212000</v>
          </cell>
          <cell r="BO544">
            <v>86241370000</v>
          </cell>
          <cell r="BP544">
            <v>2400194000</v>
          </cell>
          <cell r="BQ544">
            <v>332518000</v>
          </cell>
          <cell r="BR544">
            <v>7936676000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172000000</v>
          </cell>
          <cell r="BX544">
            <v>275310</v>
          </cell>
          <cell r="BY544">
            <v>453</v>
          </cell>
          <cell r="BZ544">
            <v>4110600</v>
          </cell>
          <cell r="CA544">
            <v>1223100</v>
          </cell>
        </row>
        <row r="545">
          <cell r="A545" t="str">
            <v>2021_Q4_M11_W47_D4</v>
          </cell>
          <cell r="B545">
            <v>2021</v>
          </cell>
          <cell r="C545">
            <v>4</v>
          </cell>
          <cell r="D545">
            <v>11</v>
          </cell>
          <cell r="E545">
            <v>47</v>
          </cell>
          <cell r="F545">
            <v>47</v>
          </cell>
          <cell r="G545">
            <v>4</v>
          </cell>
          <cell r="H545">
            <v>44524</v>
          </cell>
          <cell r="I545">
            <v>26.164999999999999</v>
          </cell>
          <cell r="J545">
            <v>6.9489999999999998</v>
          </cell>
          <cell r="K545">
            <v>18.312999999999999</v>
          </cell>
          <cell r="L545">
            <v>6.5620000000000003</v>
          </cell>
          <cell r="M545">
            <v>6.827</v>
          </cell>
          <cell r="N545">
            <v>1</v>
          </cell>
          <cell r="O545">
            <v>0</v>
          </cell>
          <cell r="P545">
            <v>0</v>
          </cell>
          <cell r="Q545">
            <v>24</v>
          </cell>
          <cell r="R545">
            <v>41.1</v>
          </cell>
          <cell r="S545">
            <v>-1610</v>
          </cell>
          <cell r="T545">
            <v>398.5</v>
          </cell>
          <cell r="U545">
            <v>55010</v>
          </cell>
          <cell r="V545">
            <v>0.13804265997490589</v>
          </cell>
          <cell r="W545">
            <v>4.5462829191825491E-3</v>
          </cell>
          <cell r="X545">
            <v>9.6267797062963211E-4</v>
          </cell>
          <cell r="Y545">
            <v>0.21175056364567998</v>
          </cell>
          <cell r="Z545">
            <v>1.8979380957106545E-3</v>
          </cell>
          <cell r="AA545">
            <v>80273285000</v>
          </cell>
          <cell r="AB545">
            <v>71573960000</v>
          </cell>
          <cell r="AC545">
            <v>8699325000</v>
          </cell>
          <cell r="AD545">
            <v>0</v>
          </cell>
          <cell r="AE545">
            <v>0</v>
          </cell>
          <cell r="AF545">
            <v>0</v>
          </cell>
          <cell r="AH545">
            <v>65.815999999999988</v>
          </cell>
          <cell r="AI545">
            <v>0</v>
          </cell>
          <cell r="AJ545">
            <v>0</v>
          </cell>
          <cell r="AK545">
            <v>0</v>
          </cell>
          <cell r="AL545">
            <v>85829902128080</v>
          </cell>
          <cell r="AM545">
            <v>390207018000</v>
          </cell>
          <cell r="AN545">
            <v>82626556000</v>
          </cell>
          <cell r="AO545">
            <v>162899841000</v>
          </cell>
          <cell r="AP545">
            <v>61399689000</v>
          </cell>
          <cell r="AQ545">
            <v>0.20985610169412972</v>
          </cell>
          <cell r="AR545">
            <v>0</v>
          </cell>
          <cell r="AS545">
            <v>0</v>
          </cell>
          <cell r="AT545">
            <v>1771398000</v>
          </cell>
          <cell r="AU545">
            <v>0.36633192017371524</v>
          </cell>
          <cell r="AV545">
            <v>16987783000</v>
          </cell>
          <cell r="AW545">
            <v>0.19891362593540832</v>
          </cell>
          <cell r="AX545">
            <v>1302156000</v>
          </cell>
          <cell r="AY545">
            <v>0.91825025879990185</v>
          </cell>
          <cell r="AZ545">
            <v>260970000</v>
          </cell>
          <cell r="BA545">
            <v>0.44123763631752472</v>
          </cell>
          <cell r="BB545">
            <v>904560000</v>
          </cell>
          <cell r="BC545">
            <v>0.21819097547691285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292579956000</v>
          </cell>
          <cell r="BM545">
            <v>955490000</v>
          </cell>
          <cell r="BN545">
            <v>4835500000</v>
          </cell>
          <cell r="BO545">
            <v>85402812000</v>
          </cell>
          <cell r="BP545">
            <v>1418084000</v>
          </cell>
          <cell r="BQ545">
            <v>591450000</v>
          </cell>
          <cell r="BR545">
            <v>4145726000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278000000</v>
          </cell>
          <cell r="BX545">
            <v>403110</v>
          </cell>
          <cell r="BY545">
            <v>690</v>
          </cell>
          <cell r="BZ545">
            <v>4105500</v>
          </cell>
          <cell r="CA545">
            <v>1863000</v>
          </cell>
        </row>
        <row r="546">
          <cell r="A546" t="str">
            <v>2021_Q4_M11_W47_D5</v>
          </cell>
          <cell r="B546">
            <v>2021</v>
          </cell>
          <cell r="C546">
            <v>4</v>
          </cell>
          <cell r="D546">
            <v>11</v>
          </cell>
          <cell r="E546">
            <v>47</v>
          </cell>
          <cell r="F546">
            <v>47</v>
          </cell>
          <cell r="G546">
            <v>5</v>
          </cell>
          <cell r="H546">
            <v>44525</v>
          </cell>
          <cell r="I546">
            <v>21.045999999999999</v>
          </cell>
          <cell r="J546">
            <v>5.82</v>
          </cell>
          <cell r="K546">
            <v>19.48</v>
          </cell>
          <cell r="L546">
            <v>6.5279999999999996</v>
          </cell>
          <cell r="M546">
            <v>6.976</v>
          </cell>
          <cell r="N546">
            <v>1</v>
          </cell>
          <cell r="O546">
            <v>0</v>
          </cell>
          <cell r="P546">
            <v>0</v>
          </cell>
          <cell r="Q546">
            <v>28</v>
          </cell>
          <cell r="R546">
            <v>22.3</v>
          </cell>
          <cell r="S546">
            <v>-1601</v>
          </cell>
          <cell r="T546">
            <v>363.7</v>
          </cell>
          <cell r="U546">
            <v>54010</v>
          </cell>
          <cell r="V546">
            <v>0.14850151223535882</v>
          </cell>
          <cell r="W546">
            <v>3.3212014120766135E-3</v>
          </cell>
          <cell r="X546">
            <v>7.3343729102703296E-4</v>
          </cell>
          <cell r="Y546">
            <v>0.22083493291316053</v>
          </cell>
          <cell r="Z546">
            <v>1.7662213534701159E-3</v>
          </cell>
          <cell r="AA546">
            <v>77486765000</v>
          </cell>
          <cell r="AB546">
            <v>68715510000</v>
          </cell>
          <cell r="AC546">
            <v>8771255000</v>
          </cell>
          <cell r="AD546">
            <v>0</v>
          </cell>
          <cell r="AE546">
            <v>0</v>
          </cell>
          <cell r="AF546">
            <v>0</v>
          </cell>
          <cell r="AH546">
            <v>60.85</v>
          </cell>
          <cell r="AI546">
            <v>0</v>
          </cell>
          <cell r="AJ546">
            <v>0</v>
          </cell>
          <cell r="AK546">
            <v>0</v>
          </cell>
          <cell r="AL546">
            <v>75027072761660</v>
          </cell>
          <cell r="AM546">
            <v>249180020000</v>
          </cell>
          <cell r="AN546">
            <v>55027653000</v>
          </cell>
          <cell r="AO546">
            <v>132514418000</v>
          </cell>
          <cell r="AP546">
            <v>34719508000</v>
          </cell>
          <cell r="AQ546">
            <v>0.35698683623233302</v>
          </cell>
          <cell r="AR546">
            <v>0</v>
          </cell>
          <cell r="AS546">
            <v>0</v>
          </cell>
          <cell r="AT546">
            <v>3180705000</v>
          </cell>
          <cell r="AU546">
            <v>0.40957389547724615</v>
          </cell>
          <cell r="AV546">
            <v>15482883000</v>
          </cell>
          <cell r="AW546">
            <v>0.11765954631175685</v>
          </cell>
          <cell r="AX546">
            <v>1339403000</v>
          </cell>
          <cell r="AY546">
            <v>0.89193161295821766</v>
          </cell>
          <cell r="AZ546">
            <v>305154000</v>
          </cell>
          <cell r="BA546">
            <v>0.40287228396479752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97257110000</v>
          </cell>
          <cell r="BM546">
            <v>1144100000</v>
          </cell>
          <cell r="BN546">
            <v>7765888000</v>
          </cell>
          <cell r="BO546">
            <v>131590538000</v>
          </cell>
          <cell r="BP546">
            <v>1501688000</v>
          </cell>
          <cell r="BQ546">
            <v>757446000</v>
          </cell>
          <cell r="BR546">
            <v>8101250000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1062000000</v>
          </cell>
          <cell r="BX546">
            <v>368670</v>
          </cell>
          <cell r="BY546">
            <v>637</v>
          </cell>
          <cell r="BZ546">
            <v>4082550</v>
          </cell>
          <cell r="CA546">
            <v>1719900</v>
          </cell>
        </row>
        <row r="547">
          <cell r="A547" t="str">
            <v>2021_Q4_M11_W47_D6</v>
          </cell>
          <cell r="B547">
            <v>2021</v>
          </cell>
          <cell r="C547">
            <v>4</v>
          </cell>
          <cell r="D547">
            <v>11</v>
          </cell>
          <cell r="E547">
            <v>47</v>
          </cell>
          <cell r="F547">
            <v>48</v>
          </cell>
          <cell r="G547">
            <v>6</v>
          </cell>
          <cell r="H547">
            <v>44526</v>
          </cell>
          <cell r="I547">
            <v>27.129000000000001</v>
          </cell>
          <cell r="J547">
            <v>4.609</v>
          </cell>
          <cell r="K547">
            <v>15.608000000000001</v>
          </cell>
          <cell r="L547">
            <v>6.2220000000000004</v>
          </cell>
          <cell r="M547">
            <v>7.02</v>
          </cell>
          <cell r="N547">
            <v>1</v>
          </cell>
          <cell r="O547">
            <v>0</v>
          </cell>
          <cell r="P547">
            <v>0</v>
          </cell>
          <cell r="Q547">
            <v>25</v>
          </cell>
          <cell r="R547">
            <v>24.3</v>
          </cell>
          <cell r="S547">
            <v>-1443</v>
          </cell>
          <cell r="T547">
            <v>353.2</v>
          </cell>
          <cell r="U547">
            <v>55466</v>
          </cell>
          <cell r="V547">
            <v>0.15703850509626274</v>
          </cell>
          <cell r="W547">
            <v>1.908218558465424E-3</v>
          </cell>
          <cell r="X547">
            <v>7.56519791962187E-4</v>
          </cell>
          <cell r="Y547">
            <v>0.39645342961687519</v>
          </cell>
          <cell r="Z547">
            <v>1.2374531566278133E-3</v>
          </cell>
          <cell r="AA547">
            <v>41215960000</v>
          </cell>
          <cell r="AB547">
            <v>28257110000</v>
          </cell>
          <cell r="AC547">
            <v>12958850000</v>
          </cell>
          <cell r="AD547">
            <v>0</v>
          </cell>
          <cell r="AE547">
            <v>0</v>
          </cell>
          <cell r="AF547">
            <v>0</v>
          </cell>
          <cell r="AH547">
            <v>61.588000000000008</v>
          </cell>
          <cell r="AI547">
            <v>0</v>
          </cell>
          <cell r="AJ547">
            <v>0</v>
          </cell>
          <cell r="AK547">
            <v>0</v>
          </cell>
          <cell r="AL547">
            <v>85699938969000</v>
          </cell>
          <cell r="AM547">
            <v>163534214000</v>
          </cell>
          <cell r="AN547">
            <v>64833700000</v>
          </cell>
          <cell r="AO547">
            <v>106049660000</v>
          </cell>
          <cell r="AP547">
            <v>55303193000</v>
          </cell>
          <cell r="AQ547">
            <v>0.46503752880039018</v>
          </cell>
          <cell r="AR547">
            <v>0</v>
          </cell>
          <cell r="AS547">
            <v>0</v>
          </cell>
          <cell r="AT547">
            <v>3220483000</v>
          </cell>
          <cell r="AU547">
            <v>0.17407169380949034</v>
          </cell>
          <cell r="AV547">
            <v>4144087000</v>
          </cell>
          <cell r="AW547">
            <v>0.20626481377326278</v>
          </cell>
          <cell r="AX547">
            <v>1870301000</v>
          </cell>
          <cell r="AY547">
            <v>0.62046577205699405</v>
          </cell>
          <cell r="AZ547">
            <v>295636000</v>
          </cell>
          <cell r="BA547">
            <v>0.37126861454301596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118922000000</v>
          </cell>
          <cell r="BM547">
            <v>1295490000</v>
          </cell>
          <cell r="BN547">
            <v>18500900000</v>
          </cell>
          <cell r="BO547">
            <v>20091100000</v>
          </cell>
          <cell r="BP547">
            <v>3014350000</v>
          </cell>
          <cell r="BQ547">
            <v>796286000</v>
          </cell>
          <cell r="BR547">
            <v>408088000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506000000</v>
          </cell>
          <cell r="BX547">
            <v>269430</v>
          </cell>
          <cell r="BY547">
            <v>378</v>
          </cell>
          <cell r="BZ547">
            <v>11038950</v>
          </cell>
          <cell r="CA547">
            <v>1020600</v>
          </cell>
        </row>
        <row r="548">
          <cell r="A548" t="str">
            <v>2021_Q4_M11_W48_D2</v>
          </cell>
          <cell r="B548">
            <v>2021</v>
          </cell>
          <cell r="C548">
            <v>4</v>
          </cell>
          <cell r="D548">
            <v>11</v>
          </cell>
          <cell r="E548">
            <v>48</v>
          </cell>
          <cell r="F548">
            <v>48</v>
          </cell>
          <cell r="G548">
            <v>2</v>
          </cell>
          <cell r="H548">
            <v>44529</v>
          </cell>
          <cell r="I548">
            <v>38.935000000000002</v>
          </cell>
          <cell r="J548">
            <v>4.1159999999999997</v>
          </cell>
          <cell r="K548">
            <v>17.753</v>
          </cell>
          <cell r="L548">
            <v>6.0469999999999997</v>
          </cell>
          <cell r="M548">
            <v>7.0490000000000004</v>
          </cell>
          <cell r="N548">
            <v>1</v>
          </cell>
          <cell r="O548">
            <v>0</v>
          </cell>
          <cell r="P548">
            <v>0</v>
          </cell>
          <cell r="Q548">
            <v>23</v>
          </cell>
          <cell r="R548">
            <v>17.2</v>
          </cell>
          <cell r="S548">
            <v>-1775</v>
          </cell>
          <cell r="T548">
            <v>418</v>
          </cell>
          <cell r="U548">
            <v>55101</v>
          </cell>
          <cell r="V548">
            <v>0.13182057416267942</v>
          </cell>
          <cell r="W548">
            <v>5.6057099603429618E-3</v>
          </cell>
          <cell r="X548">
            <v>1.5189325664803424E-3</v>
          </cell>
          <cell r="Y548">
            <v>0.27096167608133137</v>
          </cell>
          <cell r="Z548">
            <v>2.4405179403669966E-3</v>
          </cell>
          <cell r="AA548">
            <v>71902310000</v>
          </cell>
          <cell r="AB548">
            <v>58471520000</v>
          </cell>
          <cell r="AC548">
            <v>13430790000</v>
          </cell>
          <cell r="AD548">
            <v>0</v>
          </cell>
          <cell r="AE548">
            <v>0</v>
          </cell>
          <cell r="AF548">
            <v>0</v>
          </cell>
          <cell r="AH548">
            <v>74.900000000000006</v>
          </cell>
          <cell r="AI548">
            <v>0</v>
          </cell>
          <cell r="AJ548">
            <v>0</v>
          </cell>
          <cell r="AK548">
            <v>0</v>
          </cell>
          <cell r="AL548">
            <v>78020237774350</v>
          </cell>
          <cell r="AM548">
            <v>437358824000</v>
          </cell>
          <cell r="AN548">
            <v>118507480000</v>
          </cell>
          <cell r="AO548">
            <v>190409790000</v>
          </cell>
          <cell r="AP548">
            <v>90061918000</v>
          </cell>
          <cell r="AQ548">
            <v>0.36883140865673519</v>
          </cell>
          <cell r="AR548">
            <v>0</v>
          </cell>
          <cell r="AS548">
            <v>0</v>
          </cell>
          <cell r="AT548">
            <v>1141259000</v>
          </cell>
          <cell r="AU548">
            <v>0.12172066061934397</v>
          </cell>
          <cell r="AV548">
            <v>25639829000</v>
          </cell>
          <cell r="AW548">
            <v>0.15376953106469307</v>
          </cell>
          <cell r="AX548">
            <v>1570383000</v>
          </cell>
          <cell r="AY548">
            <v>0.25549223135117549</v>
          </cell>
          <cell r="AZ548">
            <v>94091000</v>
          </cell>
          <cell r="BA548">
            <v>1.2074620851438442E-2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244181802000</v>
          </cell>
          <cell r="BM548">
            <v>1000940000</v>
          </cell>
          <cell r="BN548">
            <v>9376050000</v>
          </cell>
          <cell r="BO548">
            <v>166741934000</v>
          </cell>
          <cell r="BP548">
            <v>6146500000</v>
          </cell>
          <cell r="BQ548">
            <v>7792460000</v>
          </cell>
          <cell r="BR548">
            <v>1811138000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308000000</v>
          </cell>
          <cell r="BX548">
            <v>291690</v>
          </cell>
          <cell r="BY548">
            <v>850</v>
          </cell>
          <cell r="BZ548">
            <v>4526250</v>
          </cell>
          <cell r="CA548">
            <v>2295000</v>
          </cell>
          <cell r="CB548">
            <v>33060813</v>
          </cell>
        </row>
        <row r="549">
          <cell r="A549" t="str">
            <v>2021_Q4_M11_W48_D3</v>
          </cell>
          <cell r="B549">
            <v>2021</v>
          </cell>
          <cell r="C549">
            <v>4</v>
          </cell>
          <cell r="D549">
            <v>11</v>
          </cell>
          <cell r="E549">
            <v>48</v>
          </cell>
          <cell r="F549">
            <v>48</v>
          </cell>
          <cell r="G549">
            <v>3</v>
          </cell>
          <cell r="H549">
            <v>44530</v>
          </cell>
          <cell r="I549">
            <v>21.847000000000001</v>
          </cell>
          <cell r="J549">
            <v>0.192</v>
          </cell>
          <cell r="K549">
            <v>19.712</v>
          </cell>
          <cell r="L549">
            <v>5.86</v>
          </cell>
          <cell r="M549">
            <v>7.0140000000000002</v>
          </cell>
          <cell r="N549">
            <v>1</v>
          </cell>
          <cell r="O549">
            <v>0</v>
          </cell>
          <cell r="P549">
            <v>0</v>
          </cell>
          <cell r="Q549">
            <v>19</v>
          </cell>
          <cell r="R549">
            <v>19.2</v>
          </cell>
          <cell r="S549">
            <v>-1792</v>
          </cell>
          <cell r="T549">
            <v>407.3</v>
          </cell>
          <cell r="U549">
            <v>53998</v>
          </cell>
          <cell r="V549">
            <v>0.13257549717652836</v>
          </cell>
          <cell r="W549">
            <v>2.8100950563402088E-3</v>
          </cell>
          <cell r="X549">
            <v>3.4438282930261731E-4</v>
          </cell>
          <cell r="Y549">
            <v>0.12255202133664905</v>
          </cell>
          <cell r="Z549">
            <v>8.0436885845334961E-4</v>
          </cell>
          <cell r="AA549">
            <v>38778200000</v>
          </cell>
          <cell r="AB549">
            <v>31790035000</v>
          </cell>
          <cell r="AC549">
            <v>6988165000</v>
          </cell>
          <cell r="AD549">
            <v>0</v>
          </cell>
          <cell r="AE549">
            <v>0</v>
          </cell>
          <cell r="AF549">
            <v>0</v>
          </cell>
          <cell r="AH549">
            <v>55.625000000000007</v>
          </cell>
          <cell r="AI549">
            <v>0</v>
          </cell>
          <cell r="AJ549">
            <v>0</v>
          </cell>
          <cell r="AK549">
            <v>0</v>
          </cell>
          <cell r="AL549">
            <v>84302995183562</v>
          </cell>
          <cell r="AM549">
            <v>236899430000</v>
          </cell>
          <cell r="AN549">
            <v>29032504000</v>
          </cell>
          <cell r="AO549">
            <v>67810704000</v>
          </cell>
          <cell r="AP549">
            <v>12824883000</v>
          </cell>
          <cell r="AQ549">
            <v>0.17457078199930001</v>
          </cell>
          <cell r="AR549">
            <v>0</v>
          </cell>
          <cell r="AS549">
            <v>0</v>
          </cell>
          <cell r="AT549">
            <v>8881179000</v>
          </cell>
          <cell r="AU549">
            <v>0.44198401185793174</v>
          </cell>
          <cell r="AV549">
            <v>5613122000</v>
          </cell>
          <cell r="AW549">
            <v>6.0840418022358914E-2</v>
          </cell>
          <cell r="AX549">
            <v>1597909000</v>
          </cell>
          <cell r="AY549">
            <v>0.76123166484843574</v>
          </cell>
          <cell r="AZ549">
            <v>115411000</v>
          </cell>
          <cell r="BA549">
            <v>0.27504087089563267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73465232000</v>
          </cell>
          <cell r="BM549">
            <v>43396986000</v>
          </cell>
          <cell r="BN549">
            <v>20093892000</v>
          </cell>
          <cell r="BO549">
            <v>92259754000</v>
          </cell>
          <cell r="BP549">
            <v>2099110000</v>
          </cell>
          <cell r="BQ549">
            <v>419614000</v>
          </cell>
          <cell r="BR549">
            <v>4752842000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412000000</v>
          </cell>
          <cell r="BX549">
            <v>187110</v>
          </cell>
          <cell r="BY549">
            <v>251</v>
          </cell>
          <cell r="BZ549">
            <v>4569600</v>
          </cell>
          <cell r="CA549">
            <v>677700</v>
          </cell>
          <cell r="CB549">
            <v>1600000</v>
          </cell>
        </row>
        <row r="550">
          <cell r="A550" t="str">
            <v>2021_Q4_M12_W48_D4</v>
          </cell>
          <cell r="B550">
            <v>2021</v>
          </cell>
          <cell r="C550">
            <v>4</v>
          </cell>
          <cell r="D550">
            <v>12</v>
          </cell>
          <cell r="E550">
            <v>48</v>
          </cell>
          <cell r="F550">
            <v>48</v>
          </cell>
          <cell r="G550">
            <v>4</v>
          </cell>
          <cell r="H550">
            <v>44531</v>
          </cell>
          <cell r="I550">
            <v>26.818000000000001</v>
          </cell>
          <cell r="J550">
            <v>5.1189999999999998</v>
          </cell>
          <cell r="K550">
            <v>20.59</v>
          </cell>
          <cell r="L550">
            <v>5.8639999999999999</v>
          </cell>
          <cell r="M550">
            <v>6.9909999999999997</v>
          </cell>
          <cell r="N550">
            <v>1</v>
          </cell>
          <cell r="O550">
            <v>0</v>
          </cell>
          <cell r="P550">
            <v>0</v>
          </cell>
          <cell r="Q550">
            <v>27</v>
          </cell>
          <cell r="R550">
            <v>22.7</v>
          </cell>
          <cell r="S550">
            <v>-1935</v>
          </cell>
          <cell r="T550">
            <v>434.6</v>
          </cell>
          <cell r="U550">
            <v>54410</v>
          </cell>
          <cell r="V550">
            <v>0.12519558214450069</v>
          </cell>
          <cell r="W550">
            <v>3.7115293617303352E-3</v>
          </cell>
          <cell r="X550">
            <v>1.0281177558386265E-3</v>
          </cell>
          <cell r="Y550">
            <v>0.2770064993798978</v>
          </cell>
          <cell r="Z550">
            <v>2.1093905315747634E-3</v>
          </cell>
          <cell r="AA550">
            <v>69995070000</v>
          </cell>
          <cell r="AB550">
            <v>54169725000</v>
          </cell>
          <cell r="AC550">
            <v>15825345000</v>
          </cell>
          <cell r="AD550">
            <v>0</v>
          </cell>
          <cell r="AE550">
            <v>0</v>
          </cell>
          <cell r="AF550">
            <v>0</v>
          </cell>
          <cell r="AH550">
            <v>66.382000000000005</v>
          </cell>
          <cell r="AI550">
            <v>0</v>
          </cell>
          <cell r="AJ550">
            <v>0</v>
          </cell>
          <cell r="AK550">
            <v>0</v>
          </cell>
          <cell r="AL550">
            <v>64733961282200</v>
          </cell>
          <cell r="AM550">
            <v>240261998000</v>
          </cell>
          <cell r="AN550">
            <v>66554135000</v>
          </cell>
          <cell r="AO550">
            <v>136549205000</v>
          </cell>
          <cell r="AP550">
            <v>52536608000</v>
          </cell>
          <cell r="AQ550">
            <v>0.34079715616445466</v>
          </cell>
          <cell r="AR550">
            <v>0</v>
          </cell>
          <cell r="AS550">
            <v>0</v>
          </cell>
          <cell r="AT550">
            <v>348920000</v>
          </cell>
          <cell r="AU550">
            <v>1.3176737160120846E-2</v>
          </cell>
          <cell r="AV550">
            <v>12384240000</v>
          </cell>
          <cell r="AW550">
            <v>0.24153060972542068</v>
          </cell>
          <cell r="AX550">
            <v>1240376000</v>
          </cell>
          <cell r="AY550">
            <v>0.90406413994169099</v>
          </cell>
          <cell r="AZ550">
            <v>43991000</v>
          </cell>
          <cell r="BA550">
            <v>0.12085439560439561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154158000000</v>
          </cell>
          <cell r="BM550">
            <v>4822000000</v>
          </cell>
          <cell r="BN550">
            <v>26480000000</v>
          </cell>
          <cell r="BO550">
            <v>51273998000</v>
          </cell>
          <cell r="BP550">
            <v>1372000000</v>
          </cell>
          <cell r="BQ550">
            <v>364000000</v>
          </cell>
          <cell r="BR550">
            <v>1542000000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250000000</v>
          </cell>
          <cell r="BX550">
            <v>245430</v>
          </cell>
          <cell r="BY550">
            <v>751</v>
          </cell>
          <cell r="BZ550">
            <v>4934250</v>
          </cell>
          <cell r="CA550">
            <v>2027700</v>
          </cell>
        </row>
        <row r="551">
          <cell r="A551" t="str">
            <v>2021_Q4_M12_W48_D5</v>
          </cell>
          <cell r="B551">
            <v>2021</v>
          </cell>
          <cell r="C551">
            <v>4</v>
          </cell>
          <cell r="D551">
            <v>12</v>
          </cell>
          <cell r="E551">
            <v>48</v>
          </cell>
          <cell r="F551">
            <v>48</v>
          </cell>
          <cell r="G551">
            <v>5</v>
          </cell>
          <cell r="H551">
            <v>44532</v>
          </cell>
          <cell r="I551">
            <v>8.3059999999999992</v>
          </cell>
          <cell r="J551">
            <v>5.12</v>
          </cell>
          <cell r="K551">
            <v>17.632999999999999</v>
          </cell>
          <cell r="L551">
            <v>5.8140000000000001</v>
          </cell>
          <cell r="M551">
            <v>6.9249999999999998</v>
          </cell>
          <cell r="N551">
            <v>1</v>
          </cell>
          <cell r="O551">
            <v>0</v>
          </cell>
          <cell r="P551">
            <v>0</v>
          </cell>
          <cell r="Q551">
            <v>28</v>
          </cell>
          <cell r="R551">
            <v>23.8</v>
          </cell>
          <cell r="S551">
            <v>-1581</v>
          </cell>
          <cell r="T551">
            <v>379.4</v>
          </cell>
          <cell r="U551">
            <v>55370</v>
          </cell>
          <cell r="V551">
            <v>0.14594095940959409</v>
          </cell>
          <cell r="W551">
            <v>2.5256223102461729E-3</v>
          </cell>
          <cell r="X551">
            <v>4.0619289280237233E-4</v>
          </cell>
          <cell r="Y551">
            <v>0.16082883460226507</v>
          </cell>
          <cell r="Z551">
            <v>1.6663789059941042E-3</v>
          </cell>
          <cell r="AA551">
            <v>71835840000</v>
          </cell>
          <cell r="AB551">
            <v>55919500000</v>
          </cell>
          <cell r="AC551">
            <v>15916340000</v>
          </cell>
          <cell r="AD551">
            <v>0</v>
          </cell>
          <cell r="AE551">
            <v>0</v>
          </cell>
          <cell r="AF551">
            <v>0</v>
          </cell>
          <cell r="AH551">
            <v>44.797999999999995</v>
          </cell>
          <cell r="AI551">
            <v>0</v>
          </cell>
          <cell r="AJ551">
            <v>0</v>
          </cell>
          <cell r="AK551">
            <v>0</v>
          </cell>
          <cell r="AL551">
            <v>57004155932550</v>
          </cell>
          <cell r="AM551">
            <v>143970968000</v>
          </cell>
          <cell r="AN551">
            <v>23154683000</v>
          </cell>
          <cell r="AO551">
            <v>94990523000</v>
          </cell>
          <cell r="AP551">
            <v>11955935000</v>
          </cell>
          <cell r="AQ551">
            <v>0.24280526083633017</v>
          </cell>
          <cell r="AR551">
            <v>0</v>
          </cell>
          <cell r="AS551">
            <v>0</v>
          </cell>
          <cell r="AT551">
            <v>11362000</v>
          </cell>
          <cell r="AU551">
            <v>9.601230363616391E-3</v>
          </cell>
          <cell r="AV551">
            <v>8588562000</v>
          </cell>
          <cell r="AW551">
            <v>9.8144394691087641E-2</v>
          </cell>
          <cell r="AX551">
            <v>1564868000</v>
          </cell>
          <cell r="AY551">
            <v>0.79890828780278111</v>
          </cell>
          <cell r="AZ551">
            <v>126895000</v>
          </cell>
          <cell r="BA551">
            <v>0.47144120313266263</v>
          </cell>
          <cell r="BB551">
            <v>907061000</v>
          </cell>
          <cell r="BC551">
            <v>0.30429649837663536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49240840000</v>
          </cell>
          <cell r="BM551">
            <v>564520000</v>
          </cell>
          <cell r="BN551">
            <v>1183390000</v>
          </cell>
          <cell r="BO551">
            <v>87509450000</v>
          </cell>
          <cell r="BP551">
            <v>1958758000</v>
          </cell>
          <cell r="BQ551">
            <v>269164000</v>
          </cell>
          <cell r="BR551">
            <v>2980846000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264000000</v>
          </cell>
          <cell r="BX551">
            <v>335430</v>
          </cell>
          <cell r="BY551">
            <v>526</v>
          </cell>
          <cell r="BZ551">
            <v>4031550</v>
          </cell>
          <cell r="CA551">
            <v>1420200</v>
          </cell>
        </row>
        <row r="552">
          <cell r="A552" t="str">
            <v>2021_Q4_M12_W48_D6</v>
          </cell>
          <cell r="B552">
            <v>2021</v>
          </cell>
          <cell r="C552">
            <v>4</v>
          </cell>
          <cell r="D552">
            <v>12</v>
          </cell>
          <cell r="E552">
            <v>48</v>
          </cell>
          <cell r="F552">
            <v>49</v>
          </cell>
          <cell r="G552">
            <v>6</v>
          </cell>
          <cell r="H552">
            <v>44533</v>
          </cell>
          <cell r="I552">
            <v>11.291</v>
          </cell>
          <cell r="J552">
            <v>4.673</v>
          </cell>
          <cell r="K552">
            <v>19.053000000000001</v>
          </cell>
          <cell r="L552">
            <v>5.8330000000000002</v>
          </cell>
          <cell r="M552">
            <v>6.875</v>
          </cell>
          <cell r="N552">
            <v>1</v>
          </cell>
          <cell r="O552">
            <v>0</v>
          </cell>
          <cell r="P552">
            <v>0</v>
          </cell>
          <cell r="Q552">
            <v>58</v>
          </cell>
          <cell r="R552">
            <v>20.3</v>
          </cell>
          <cell r="S552">
            <v>-1740</v>
          </cell>
          <cell r="T552">
            <v>408.6</v>
          </cell>
          <cell r="U552">
            <v>54647</v>
          </cell>
          <cell r="V552">
            <v>0.13374204601076847</v>
          </cell>
          <cell r="W552">
            <v>9.5436639492945481E-4</v>
          </cell>
          <cell r="X552">
            <v>2.3111667032159336E-4</v>
          </cell>
          <cell r="Y552">
            <v>0.24216765337664381</v>
          </cell>
          <cell r="Z552">
            <v>1.5674708148662284E-3</v>
          </cell>
          <cell r="AA552">
            <v>106906495000</v>
          </cell>
          <cell r="AB552">
            <v>89145600000</v>
          </cell>
          <cell r="AC552">
            <v>11649175000</v>
          </cell>
          <cell r="AD552">
            <v>6111720000</v>
          </cell>
          <cell r="AE552">
            <v>0</v>
          </cell>
          <cell r="AF552">
            <v>0</v>
          </cell>
          <cell r="AH552">
            <v>48.725000000000001</v>
          </cell>
          <cell r="AI552">
            <v>0</v>
          </cell>
          <cell r="AJ552">
            <v>0</v>
          </cell>
          <cell r="AK552">
            <v>0</v>
          </cell>
          <cell r="AL552">
            <v>79998625690968</v>
          </cell>
          <cell r="AM552">
            <v>76348000000</v>
          </cell>
          <cell r="AN552">
            <v>18489016000</v>
          </cell>
          <cell r="AO552">
            <v>125395511000</v>
          </cell>
          <cell r="AP552">
            <v>7846269000</v>
          </cell>
          <cell r="AQ552">
            <v>0.25310545161290321</v>
          </cell>
          <cell r="AR552">
            <v>0</v>
          </cell>
          <cell r="AS552">
            <v>0</v>
          </cell>
          <cell r="AT552">
            <v>1998795000</v>
          </cell>
          <cell r="AU552">
            <v>0.33763429054054056</v>
          </cell>
          <cell r="AV552">
            <v>7318554000</v>
          </cell>
          <cell r="AW552">
            <v>0.24758301759133966</v>
          </cell>
          <cell r="AX552">
            <v>1229899000</v>
          </cell>
          <cell r="AY552">
            <v>0.8423965753424657</v>
          </cell>
          <cell r="AZ552">
            <v>95499000</v>
          </cell>
          <cell r="BA552">
            <v>2.2901438848920864E-2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31000000000</v>
          </cell>
          <cell r="BM552">
            <v>1560000000</v>
          </cell>
          <cell r="BN552">
            <v>5920000000</v>
          </cell>
          <cell r="BO552">
            <v>29560000000</v>
          </cell>
          <cell r="BP552">
            <v>1460000000</v>
          </cell>
          <cell r="BQ552">
            <v>4170000000</v>
          </cell>
          <cell r="BR552">
            <v>2340000000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338000000</v>
          </cell>
          <cell r="BX552">
            <v>199380</v>
          </cell>
          <cell r="BY552">
            <v>833</v>
          </cell>
          <cell r="BZ552">
            <v>13311000</v>
          </cell>
          <cell r="CA552">
            <v>2249100</v>
          </cell>
        </row>
        <row r="553">
          <cell r="A553" t="str">
            <v>2021_Q4_M12_W49_D2</v>
          </cell>
          <cell r="B553">
            <v>2021</v>
          </cell>
          <cell r="C553">
            <v>4</v>
          </cell>
          <cell r="D553">
            <v>12</v>
          </cell>
          <cell r="E553">
            <v>49</v>
          </cell>
          <cell r="F553">
            <v>49</v>
          </cell>
          <cell r="G553">
            <v>2</v>
          </cell>
          <cell r="H553">
            <v>44536</v>
          </cell>
          <cell r="I553">
            <v>11.975</v>
          </cell>
          <cell r="J553">
            <v>5.133</v>
          </cell>
          <cell r="K553">
            <v>18.95</v>
          </cell>
          <cell r="L553">
            <v>4.6989999999999998</v>
          </cell>
          <cell r="M553">
            <v>6.5659999999999998</v>
          </cell>
          <cell r="N553">
            <v>1</v>
          </cell>
          <cell r="O553">
            <v>0</v>
          </cell>
          <cell r="P553">
            <v>0</v>
          </cell>
          <cell r="Q553">
            <v>99</v>
          </cell>
          <cell r="R553">
            <v>22.3</v>
          </cell>
          <cell r="S553">
            <v>-1880</v>
          </cell>
          <cell r="T553">
            <v>423.5</v>
          </cell>
          <cell r="U553">
            <v>54106</v>
          </cell>
          <cell r="V553">
            <v>0.12775914994096813</v>
          </cell>
          <cell r="W553">
            <v>2.0595386048383557E-3</v>
          </cell>
          <cell r="X553">
            <v>2.8876795530171137E-4</v>
          </cell>
          <cell r="Y553">
            <v>0.14021002307183048</v>
          </cell>
          <cell r="Z553">
            <v>2.0049475485062018E-3</v>
          </cell>
          <cell r="AA553">
            <v>130080155000</v>
          </cell>
          <cell r="AB553">
            <v>113458800000</v>
          </cell>
          <cell r="AC553">
            <v>16621355000</v>
          </cell>
          <cell r="AD553">
            <v>0</v>
          </cell>
          <cell r="AE553">
            <v>0</v>
          </cell>
          <cell r="AF553">
            <v>0</v>
          </cell>
          <cell r="AH553">
            <v>48.323</v>
          </cell>
          <cell r="AI553">
            <v>0</v>
          </cell>
          <cell r="AJ553">
            <v>0</v>
          </cell>
          <cell r="AK553">
            <v>0</v>
          </cell>
          <cell r="AL553">
            <v>75796353432400</v>
          </cell>
          <cell r="AM553">
            <v>156105516000</v>
          </cell>
          <cell r="AN553">
            <v>21887558000</v>
          </cell>
          <cell r="AO553">
            <v>151967713000</v>
          </cell>
          <cell r="AP553">
            <v>6197256000</v>
          </cell>
          <cell r="AQ553">
            <v>0.15537115474784055</v>
          </cell>
          <cell r="AR553">
            <v>0</v>
          </cell>
          <cell r="AS553">
            <v>0</v>
          </cell>
          <cell r="AT553">
            <v>5942191000</v>
          </cell>
          <cell r="AU553">
            <v>0.31947126033866519</v>
          </cell>
          <cell r="AV553">
            <v>5730093000</v>
          </cell>
          <cell r="AW553">
            <v>6.5316981357559395E-2</v>
          </cell>
          <cell r="AX553">
            <v>3397767000</v>
          </cell>
          <cell r="AY553">
            <v>0.87933928571428577</v>
          </cell>
          <cell r="AZ553">
            <v>620251000</v>
          </cell>
          <cell r="BA553">
            <v>0.36788664661111847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39886786000</v>
          </cell>
          <cell r="BM553">
            <v>1300914000</v>
          </cell>
          <cell r="BN553">
            <v>18600080000</v>
          </cell>
          <cell r="BO553">
            <v>87727462000</v>
          </cell>
          <cell r="BP553">
            <v>3864000000</v>
          </cell>
          <cell r="BQ553">
            <v>1685984000</v>
          </cell>
          <cell r="BR553">
            <v>2154290000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886000000</v>
          </cell>
          <cell r="BX553">
            <v>350370</v>
          </cell>
          <cell r="BY553">
            <v>958</v>
          </cell>
          <cell r="BZ553">
            <v>4794000</v>
          </cell>
          <cell r="CA553">
            <v>2586600</v>
          </cell>
        </row>
        <row r="554">
          <cell r="A554" t="str">
            <v>2021_Q4_M12_W49_D3</v>
          </cell>
          <cell r="B554">
            <v>2021</v>
          </cell>
          <cell r="C554">
            <v>4</v>
          </cell>
          <cell r="D554">
            <v>12</v>
          </cell>
          <cell r="E554">
            <v>49</v>
          </cell>
          <cell r="F554">
            <v>49</v>
          </cell>
          <cell r="G554">
            <v>3</v>
          </cell>
          <cell r="H554">
            <v>44537</v>
          </cell>
          <cell r="I554">
            <v>6.2279999999999998</v>
          </cell>
          <cell r="J554">
            <v>6.0259999999999998</v>
          </cell>
          <cell r="K554">
            <v>20.951000000000001</v>
          </cell>
          <cell r="L554">
            <v>4.6189999999999998</v>
          </cell>
          <cell r="M554">
            <v>6.3109999999999999</v>
          </cell>
          <cell r="N554">
            <v>1</v>
          </cell>
          <cell r="O554">
            <v>0</v>
          </cell>
          <cell r="P554">
            <v>0</v>
          </cell>
          <cell r="Q554">
            <v>82</v>
          </cell>
          <cell r="R554">
            <v>21.4</v>
          </cell>
          <cell r="S554">
            <v>-1741</v>
          </cell>
          <cell r="T554">
            <v>448.1</v>
          </cell>
          <cell r="U554">
            <v>53380</v>
          </cell>
          <cell r="V554">
            <v>0.11912519526891319</v>
          </cell>
          <cell r="W554">
            <v>4.123756810030724E-3</v>
          </cell>
          <cell r="X554">
            <v>6.9547032869155933E-4</v>
          </cell>
          <cell r="Y554">
            <v>0.16864969510323227</v>
          </cell>
          <cell r="Z554">
            <v>2.2031583595797555E-3</v>
          </cell>
          <cell r="AA554">
            <v>84997925000</v>
          </cell>
          <cell r="AB554">
            <v>84997925000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H554">
            <v>45.134999999999998</v>
          </cell>
          <cell r="AI554">
            <v>0</v>
          </cell>
          <cell r="AJ554">
            <v>0</v>
          </cell>
          <cell r="AK554">
            <v>0</v>
          </cell>
          <cell r="AL554">
            <v>56376334665154</v>
          </cell>
          <cell r="AM554">
            <v>232482294000</v>
          </cell>
          <cell r="AN554">
            <v>39208068000</v>
          </cell>
          <cell r="AO554">
            <v>124205993000</v>
          </cell>
          <cell r="AP554">
            <v>28266631000</v>
          </cell>
          <cell r="AQ554">
            <v>0.58586488772437961</v>
          </cell>
          <cell r="AR554">
            <v>0</v>
          </cell>
          <cell r="AS554">
            <v>0</v>
          </cell>
          <cell r="AT554">
            <v>3754830000</v>
          </cell>
          <cell r="AU554">
            <v>6.8643147441955335E-2</v>
          </cell>
          <cell r="AV554">
            <v>5340366000</v>
          </cell>
          <cell r="AW554">
            <v>4.4231585280081295E-2</v>
          </cell>
          <cell r="AX554">
            <v>1360687000</v>
          </cell>
          <cell r="AY554">
            <v>0.87085305630294485</v>
          </cell>
          <cell r="AZ554">
            <v>485554000</v>
          </cell>
          <cell r="BA554">
            <v>0.45024238984892828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48247696000</v>
          </cell>
          <cell r="BM554">
            <v>884580000</v>
          </cell>
          <cell r="BN554">
            <v>54700726000</v>
          </cell>
          <cell r="BO554">
            <v>120736482000</v>
          </cell>
          <cell r="BP554">
            <v>1562476000</v>
          </cell>
          <cell r="BQ554">
            <v>1078428000</v>
          </cell>
          <cell r="BR554">
            <v>5107906000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164000000</v>
          </cell>
          <cell r="BX554">
            <v>339540</v>
          </cell>
          <cell r="BY554">
            <v>737</v>
          </cell>
          <cell r="BZ554">
            <v>4439550</v>
          </cell>
          <cell r="CA554">
            <v>1989900</v>
          </cell>
        </row>
        <row r="555">
          <cell r="A555" t="str">
            <v>2021_Q4_M12_W49_D4</v>
          </cell>
          <cell r="B555">
            <v>2021</v>
          </cell>
          <cell r="C555">
            <v>4</v>
          </cell>
          <cell r="D555">
            <v>12</v>
          </cell>
          <cell r="E555">
            <v>49</v>
          </cell>
          <cell r="F555">
            <v>49</v>
          </cell>
          <cell r="G555">
            <v>4</v>
          </cell>
          <cell r="H555">
            <v>44538</v>
          </cell>
          <cell r="I555">
            <v>3.48</v>
          </cell>
          <cell r="J555">
            <v>5.5380000000000003</v>
          </cell>
          <cell r="K555">
            <v>17.161000000000001</v>
          </cell>
          <cell r="L555">
            <v>4.5549999999999997</v>
          </cell>
          <cell r="M555">
            <v>6.1109999999999998</v>
          </cell>
          <cell r="N555">
            <v>1</v>
          </cell>
          <cell r="O555">
            <v>0</v>
          </cell>
          <cell r="P555">
            <v>0</v>
          </cell>
          <cell r="Q555">
            <v>89</v>
          </cell>
          <cell r="R555">
            <v>14.1</v>
          </cell>
          <cell r="S555">
            <v>-1225</v>
          </cell>
          <cell r="T555">
            <v>319.2</v>
          </cell>
          <cell r="U555">
            <v>53611</v>
          </cell>
          <cell r="V555">
            <v>0.16795426065162908</v>
          </cell>
          <cell r="W555">
            <v>4.8597482543366721E-3</v>
          </cell>
          <cell r="X555">
            <v>2.4844505637038553E-3</v>
          </cell>
          <cell r="Y555">
            <v>0.51123030117595436</v>
          </cell>
          <cell r="Z555">
            <v>4.6084304511389163E-3</v>
          </cell>
          <cell r="AA555">
            <v>113560796000</v>
          </cell>
          <cell r="AB555">
            <v>106990766000</v>
          </cell>
          <cell r="AC555">
            <v>3094650000</v>
          </cell>
          <cell r="AD555">
            <v>3475380000</v>
          </cell>
          <cell r="AE555">
            <v>0</v>
          </cell>
          <cell r="AF555">
            <v>0</v>
          </cell>
          <cell r="AH555">
            <v>37.844999999999999</v>
          </cell>
          <cell r="AI555">
            <v>0</v>
          </cell>
          <cell r="AJ555">
            <v>0</v>
          </cell>
          <cell r="AK555">
            <v>0</v>
          </cell>
          <cell r="AL555">
            <v>53466041120162</v>
          </cell>
          <cell r="AM555">
            <v>259831500000</v>
          </cell>
          <cell r="AN555">
            <v>132833736000</v>
          </cell>
          <cell r="AO555">
            <v>246394532000</v>
          </cell>
          <cell r="AP555">
            <v>119780912000</v>
          </cell>
          <cell r="AQ555">
            <v>0.75290580267212015</v>
          </cell>
          <cell r="AR555">
            <v>0</v>
          </cell>
          <cell r="AS555">
            <v>0</v>
          </cell>
          <cell r="AT555">
            <v>1039781000</v>
          </cell>
          <cell r="AU555">
            <v>0.38199155033063925</v>
          </cell>
          <cell r="AV555">
            <v>10290896000</v>
          </cell>
          <cell r="AW555">
            <v>0.12726176970563491</v>
          </cell>
          <cell r="AX555">
            <v>1346224000</v>
          </cell>
          <cell r="AY555">
            <v>0.24611042047531992</v>
          </cell>
          <cell r="AZ555">
            <v>375923000</v>
          </cell>
          <cell r="BA555">
            <v>7.7637959520859154E-2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159091498000</v>
          </cell>
          <cell r="BM555">
            <v>666000000</v>
          </cell>
          <cell r="BN555">
            <v>2722000000</v>
          </cell>
          <cell r="BO555">
            <v>80864002000</v>
          </cell>
          <cell r="BP555">
            <v>5470000000</v>
          </cell>
          <cell r="BQ555">
            <v>4842000000</v>
          </cell>
          <cell r="BR555">
            <v>5888000000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288000000</v>
          </cell>
          <cell r="BX555">
            <v>775230</v>
          </cell>
          <cell r="BY555">
            <v>826</v>
          </cell>
          <cell r="BZ555">
            <v>3123750</v>
          </cell>
          <cell r="CA555">
            <v>2230200</v>
          </cell>
        </row>
        <row r="556">
          <cell r="A556" t="str">
            <v>2021_Q4_M12_W49_D5</v>
          </cell>
          <cell r="B556">
            <v>2021</v>
          </cell>
          <cell r="C556">
            <v>4</v>
          </cell>
          <cell r="D556">
            <v>12</v>
          </cell>
          <cell r="E556">
            <v>49</v>
          </cell>
          <cell r="F556">
            <v>49</v>
          </cell>
          <cell r="G556">
            <v>5</v>
          </cell>
          <cell r="H556">
            <v>44539</v>
          </cell>
          <cell r="I556">
            <v>4.7380000000000004</v>
          </cell>
          <cell r="J556">
            <v>5.1550000000000002</v>
          </cell>
          <cell r="K556">
            <v>15.433</v>
          </cell>
          <cell r="L556">
            <v>4.5350000000000001</v>
          </cell>
          <cell r="M556">
            <v>6.1120000000000001</v>
          </cell>
          <cell r="N556">
            <v>1</v>
          </cell>
          <cell r="O556">
            <v>0</v>
          </cell>
          <cell r="P556">
            <v>0</v>
          </cell>
          <cell r="Q556">
            <v>81</v>
          </cell>
          <cell r="R556">
            <v>14.3</v>
          </cell>
          <cell r="S556">
            <v>-1235</v>
          </cell>
          <cell r="T556">
            <v>285.10000000000002</v>
          </cell>
          <cell r="U556">
            <v>55164</v>
          </cell>
          <cell r="V556">
            <v>0.19349000350754123</v>
          </cell>
          <cell r="W556">
            <v>4.5019837907757671E-3</v>
          </cell>
          <cell r="X556">
            <v>2.2851748681493775E-3</v>
          </cell>
          <cell r="Y556">
            <v>0.50759286891070832</v>
          </cell>
          <cell r="Z556">
            <v>3.3101411566144648E-3</v>
          </cell>
          <cell r="AA556">
            <v>49817935000</v>
          </cell>
          <cell r="AB556">
            <v>49817935000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H556">
            <v>36.972999999999999</v>
          </cell>
          <cell r="AI556">
            <v>0</v>
          </cell>
          <cell r="AJ556">
            <v>0</v>
          </cell>
          <cell r="AK556">
            <v>0</v>
          </cell>
          <cell r="AL556">
            <v>48604461981480</v>
          </cell>
          <cell r="AM556">
            <v>218816500000</v>
          </cell>
          <cell r="AN556">
            <v>111069695000</v>
          </cell>
          <cell r="AO556">
            <v>160887630000</v>
          </cell>
          <cell r="AP556">
            <v>102453071000</v>
          </cell>
          <cell r="AQ556">
            <v>0.66864025907666136</v>
          </cell>
          <cell r="AR556">
            <v>0</v>
          </cell>
          <cell r="AS556">
            <v>0</v>
          </cell>
          <cell r="AT556">
            <v>897521000</v>
          </cell>
          <cell r="AU556">
            <v>7.3576341353445096E-2</v>
          </cell>
          <cell r="AV556">
            <v>5486913000</v>
          </cell>
          <cell r="AW556">
            <v>0.11465464666271119</v>
          </cell>
          <cell r="AX556">
            <v>1295146000</v>
          </cell>
          <cell r="AY556">
            <v>0.95371575846833578</v>
          </cell>
          <cell r="AZ556">
            <v>47144000</v>
          </cell>
          <cell r="BA556">
            <v>0.14114970059880239</v>
          </cell>
          <cell r="BB556">
            <v>889900000</v>
          </cell>
          <cell r="BC556">
            <v>0.34226923076923077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153225998000</v>
          </cell>
          <cell r="BM556">
            <v>1014000000</v>
          </cell>
          <cell r="BN556">
            <v>12198500000</v>
          </cell>
          <cell r="BO556">
            <v>47856002000</v>
          </cell>
          <cell r="BP556">
            <v>1358000000</v>
          </cell>
          <cell r="BQ556">
            <v>334000000</v>
          </cell>
          <cell r="BR556">
            <v>2600000000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230000000</v>
          </cell>
          <cell r="BX556">
            <v>456330</v>
          </cell>
          <cell r="BY556">
            <v>438</v>
          </cell>
          <cell r="BZ556">
            <v>3149250</v>
          </cell>
          <cell r="CA556">
            <v>1182600</v>
          </cell>
        </row>
        <row r="557">
          <cell r="A557" t="str">
            <v>2021_Q4_M12_W49_D6</v>
          </cell>
          <cell r="B557">
            <v>2021</v>
          </cell>
          <cell r="C557">
            <v>4</v>
          </cell>
          <cell r="D557">
            <v>12</v>
          </cell>
          <cell r="E557">
            <v>49</v>
          </cell>
          <cell r="F557">
            <v>50</v>
          </cell>
          <cell r="G557">
            <v>6</v>
          </cell>
          <cell r="H557">
            <v>44540</v>
          </cell>
          <cell r="I557">
            <v>4.7380000000000004</v>
          </cell>
          <cell r="J557">
            <v>4.7770000000000001</v>
          </cell>
          <cell r="K557">
            <v>13.396000000000001</v>
          </cell>
          <cell r="L557">
            <v>4.4530000000000003</v>
          </cell>
          <cell r="M557">
            <v>6.101</v>
          </cell>
          <cell r="N557">
            <v>1</v>
          </cell>
          <cell r="O557">
            <v>40</v>
          </cell>
          <cell r="P557">
            <v>0</v>
          </cell>
          <cell r="Q557">
            <v>52</v>
          </cell>
          <cell r="R557">
            <v>10.199999999999999</v>
          </cell>
          <cell r="S557">
            <v>-1034</v>
          </cell>
          <cell r="T557">
            <v>249.4</v>
          </cell>
          <cell r="U557">
            <v>55307</v>
          </cell>
          <cell r="V557">
            <v>0.22176022453889335</v>
          </cell>
          <cell r="W557">
            <v>8.9904782799546216E-4</v>
          </cell>
          <cell r="X557">
            <v>1.3659915136878431E-4</v>
          </cell>
          <cell r="Y557">
            <v>0.15193758008775679</v>
          </cell>
          <cell r="Z557">
            <v>2.0356226398742061E-3</v>
          </cell>
          <cell r="AA557">
            <v>108794105000</v>
          </cell>
          <cell r="AB557">
            <v>91764155000</v>
          </cell>
          <cell r="AC557">
            <v>17029950000</v>
          </cell>
          <cell r="AD557">
            <v>0</v>
          </cell>
          <cell r="AE557">
            <v>0</v>
          </cell>
          <cell r="AF557">
            <v>0</v>
          </cell>
          <cell r="AH557">
            <v>74.465000000000003</v>
          </cell>
          <cell r="AI557">
            <v>0</v>
          </cell>
          <cell r="AJ557">
            <v>0</v>
          </cell>
          <cell r="AK557">
            <v>0</v>
          </cell>
          <cell r="AL557">
            <v>57289499397200</v>
          </cell>
          <cell r="AM557">
            <v>51506000000</v>
          </cell>
          <cell r="AN557">
            <v>7825697000</v>
          </cell>
          <cell r="AO557">
            <v>116619802000</v>
          </cell>
          <cell r="AP557">
            <v>5136000</v>
          </cell>
          <cell r="AQ557">
            <v>2.7515268402442946E-4</v>
          </cell>
          <cell r="AR557">
            <v>0</v>
          </cell>
          <cell r="AS557">
            <v>0</v>
          </cell>
          <cell r="AT557">
            <v>811703000</v>
          </cell>
          <cell r="AU557">
            <v>0.12522415921012034</v>
          </cell>
          <cell r="AV557">
            <v>5614053000</v>
          </cell>
          <cell r="AW557">
            <v>0.27601047197640116</v>
          </cell>
          <cell r="AX557">
            <v>1351270000</v>
          </cell>
          <cell r="AY557">
            <v>0.84454375000000004</v>
          </cell>
          <cell r="AZ557">
            <v>43535000</v>
          </cell>
          <cell r="BA557">
            <v>0.12367897727272727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18666000000</v>
          </cell>
          <cell r="BM557">
            <v>1458000000</v>
          </cell>
          <cell r="BN557">
            <v>6482000000</v>
          </cell>
          <cell r="BO557">
            <v>20340000000</v>
          </cell>
          <cell r="BP557">
            <v>1600000000</v>
          </cell>
          <cell r="BQ557">
            <v>352000000</v>
          </cell>
          <cell r="BR557">
            <v>2342000000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266000000</v>
          </cell>
          <cell r="BX557">
            <v>422370</v>
          </cell>
          <cell r="BY557">
            <v>691</v>
          </cell>
          <cell r="BZ557">
            <v>7910100</v>
          </cell>
          <cell r="CA557">
            <v>1865700</v>
          </cell>
        </row>
        <row r="558">
          <cell r="A558" t="str">
            <v>2021_Q4_M12_W50_D2</v>
          </cell>
          <cell r="B558">
            <v>2021</v>
          </cell>
          <cell r="C558">
            <v>4</v>
          </cell>
          <cell r="D558">
            <v>12</v>
          </cell>
          <cell r="E558">
            <v>50</v>
          </cell>
          <cell r="F558">
            <v>50</v>
          </cell>
          <cell r="G558">
            <v>2</v>
          </cell>
          <cell r="H558">
            <v>44543</v>
          </cell>
          <cell r="I558">
            <v>4.7359999999999998</v>
          </cell>
          <cell r="J558">
            <v>3.1960000000000002</v>
          </cell>
          <cell r="K558">
            <v>12.082000000000001</v>
          </cell>
          <cell r="L558">
            <v>3.3119999999999998</v>
          </cell>
          <cell r="M558">
            <v>6.01</v>
          </cell>
          <cell r="N558">
            <v>1</v>
          </cell>
          <cell r="O558">
            <v>40</v>
          </cell>
          <cell r="P558">
            <v>0</v>
          </cell>
          <cell r="Q558">
            <v>59</v>
          </cell>
          <cell r="R558">
            <v>10.199999999999999</v>
          </cell>
          <cell r="S558">
            <v>-1152</v>
          </cell>
          <cell r="T558">
            <v>253.1</v>
          </cell>
          <cell r="U558">
            <v>55842</v>
          </cell>
          <cell r="V558">
            <v>0.22063216120110629</v>
          </cell>
          <cell r="W558">
            <v>2.3046822868778636E-3</v>
          </cell>
          <cell r="X558">
            <v>1.7430335240030065E-4</v>
          </cell>
          <cell r="Y558">
            <v>7.5630100249708662E-2</v>
          </cell>
          <cell r="Z558">
            <v>1.5411794147867515E-3</v>
          </cell>
          <cell r="AA558">
            <v>85794345000</v>
          </cell>
          <cell r="AB558">
            <v>67981385000</v>
          </cell>
          <cell r="AC558">
            <v>17812960000</v>
          </cell>
          <cell r="AD558">
            <v>0</v>
          </cell>
          <cell r="AE558">
            <v>0</v>
          </cell>
          <cell r="AF558">
            <v>0</v>
          </cell>
          <cell r="AH558">
            <v>70.336000000000013</v>
          </cell>
          <cell r="AI558">
            <v>0</v>
          </cell>
          <cell r="AJ558">
            <v>0</v>
          </cell>
          <cell r="AK558">
            <v>0</v>
          </cell>
          <cell r="AL558">
            <v>62766733108348</v>
          </cell>
          <cell r="AM558">
            <v>144657378000</v>
          </cell>
          <cell r="AN558">
            <v>10940452000</v>
          </cell>
          <cell r="AO558">
            <v>96734797000</v>
          </cell>
          <cell r="AP558">
            <v>15591000</v>
          </cell>
          <cell r="AQ558">
            <v>2.551834015922881E-4</v>
          </cell>
          <cell r="AR558">
            <v>0</v>
          </cell>
          <cell r="AS558">
            <v>0</v>
          </cell>
          <cell r="AT558">
            <v>3370579000</v>
          </cell>
          <cell r="AU558">
            <v>0.4845155590464072</v>
          </cell>
          <cell r="AV558">
            <v>3866383000</v>
          </cell>
          <cell r="AW558">
            <v>0.10164234178213163</v>
          </cell>
          <cell r="AX558">
            <v>3444117000</v>
          </cell>
          <cell r="AY558">
            <v>0.59738211903874006</v>
          </cell>
          <cell r="AZ558">
            <v>243782000</v>
          </cell>
          <cell r="BA558">
            <v>0.33939594755263253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61097234000</v>
          </cell>
          <cell r="BM558">
            <v>29066860000</v>
          </cell>
          <cell r="BN558">
            <v>6956596000</v>
          </cell>
          <cell r="BO558">
            <v>38039098000</v>
          </cell>
          <cell r="BP558">
            <v>5765350000</v>
          </cell>
          <cell r="BQ558">
            <v>718282000</v>
          </cell>
          <cell r="BR558">
            <v>2787958000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226000000</v>
          </cell>
          <cell r="BX558">
            <v>269580</v>
          </cell>
          <cell r="BY558">
            <v>698</v>
          </cell>
          <cell r="BZ558">
            <v>2937600</v>
          </cell>
          <cell r="CA558">
            <v>1884600</v>
          </cell>
        </row>
        <row r="559">
          <cell r="A559" t="str">
            <v>2021_Q4_M12_W50_D3</v>
          </cell>
          <cell r="B559">
            <v>2021</v>
          </cell>
          <cell r="C559">
            <v>4</v>
          </cell>
          <cell r="D559">
            <v>12</v>
          </cell>
          <cell r="E559">
            <v>50</v>
          </cell>
          <cell r="F559">
            <v>50</v>
          </cell>
          <cell r="G559">
            <v>3</v>
          </cell>
          <cell r="H559">
            <v>44544</v>
          </cell>
          <cell r="I559">
            <v>4.7359999999999998</v>
          </cell>
          <cell r="J559">
            <v>2.2170000000000001</v>
          </cell>
          <cell r="K559">
            <v>12.079000000000001</v>
          </cell>
          <cell r="L559">
            <v>3.2519999999999998</v>
          </cell>
          <cell r="M559">
            <v>5.798</v>
          </cell>
          <cell r="N559">
            <v>1</v>
          </cell>
          <cell r="O559">
            <v>40</v>
          </cell>
          <cell r="P559">
            <v>0</v>
          </cell>
          <cell r="Q559">
            <v>48</v>
          </cell>
          <cell r="R559">
            <v>10.199999999999999</v>
          </cell>
          <cell r="S559">
            <v>-1025</v>
          </cell>
          <cell r="T559">
            <v>226.7</v>
          </cell>
          <cell r="U559">
            <v>55955</v>
          </cell>
          <cell r="V559">
            <v>0.2468239964711072</v>
          </cell>
          <cell r="W559">
            <v>3.3663987126923039E-4</v>
          </cell>
          <cell r="X559">
            <v>5.9145629134788703E-5</v>
          </cell>
          <cell r="Y559">
            <v>0.17569407008086252</v>
          </cell>
          <cell r="Z559">
            <v>7.5910559377983221E-4</v>
          </cell>
          <cell r="AA559">
            <v>46284205000</v>
          </cell>
          <cell r="AB559">
            <v>46284205000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H559">
            <v>69.081999999999994</v>
          </cell>
          <cell r="AI559">
            <v>0</v>
          </cell>
          <cell r="AJ559">
            <v>0</v>
          </cell>
          <cell r="AK559">
            <v>0</v>
          </cell>
          <cell r="AL559">
            <v>66124074715432</v>
          </cell>
          <cell r="AM559">
            <v>22260000000</v>
          </cell>
          <cell r="AN559">
            <v>3910950000</v>
          </cell>
          <cell r="AO559">
            <v>50195155000</v>
          </cell>
          <cell r="AP559">
            <v>56160000</v>
          </cell>
          <cell r="AQ559">
            <v>1.2452328159645233E-2</v>
          </cell>
          <cell r="AR559">
            <v>0</v>
          </cell>
          <cell r="AS559">
            <v>0</v>
          </cell>
          <cell r="AT559">
            <v>2084440000</v>
          </cell>
          <cell r="AU559">
            <v>0.42995874587458743</v>
          </cell>
          <cell r="AV559">
            <v>11066000</v>
          </cell>
          <cell r="AW559">
            <v>1.1597149444560889E-3</v>
          </cell>
          <cell r="AX559">
            <v>1306668000</v>
          </cell>
          <cell r="AY559">
            <v>0.90115034482758616</v>
          </cell>
          <cell r="AZ559">
            <v>452616000</v>
          </cell>
          <cell r="BA559">
            <v>0.39495287958115183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4510000000</v>
          </cell>
          <cell r="BM559">
            <v>46000000</v>
          </cell>
          <cell r="BN559">
            <v>4848000000</v>
          </cell>
          <cell r="BO559">
            <v>9542000000</v>
          </cell>
          <cell r="BP559">
            <v>1450000000</v>
          </cell>
          <cell r="BQ559">
            <v>1146000000</v>
          </cell>
          <cell r="BR559">
            <v>380000000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338000000</v>
          </cell>
          <cell r="BX559">
            <v>197340</v>
          </cell>
          <cell r="BY559">
            <v>733</v>
          </cell>
          <cell r="BZ559">
            <v>2613750</v>
          </cell>
          <cell r="CA559">
            <v>1979100</v>
          </cell>
        </row>
        <row r="560">
          <cell r="A560" t="str">
            <v>2021_Q4_M12_W50_D4</v>
          </cell>
          <cell r="B560">
            <v>2021</v>
          </cell>
          <cell r="C560">
            <v>4</v>
          </cell>
          <cell r="D560">
            <v>12</v>
          </cell>
          <cell r="E560">
            <v>50</v>
          </cell>
          <cell r="F560">
            <v>50</v>
          </cell>
          <cell r="G560">
            <v>4</v>
          </cell>
          <cell r="H560">
            <v>44545</v>
          </cell>
          <cell r="I560">
            <v>6.2279999999999998</v>
          </cell>
          <cell r="J560">
            <v>2.3159999999999998</v>
          </cell>
          <cell r="K560">
            <v>9.9879999999999995</v>
          </cell>
          <cell r="L560">
            <v>3.206</v>
          </cell>
          <cell r="M560">
            <v>5.5430000000000001</v>
          </cell>
          <cell r="N560">
            <v>1</v>
          </cell>
          <cell r="O560">
            <v>40</v>
          </cell>
          <cell r="P560">
            <v>0</v>
          </cell>
          <cell r="Q560">
            <v>66</v>
          </cell>
          <cell r="R560">
            <v>10.199999999999999</v>
          </cell>
          <cell r="S560">
            <v>-1210</v>
          </cell>
          <cell r="T560">
            <v>259.2</v>
          </cell>
          <cell r="U560">
            <v>56401</v>
          </cell>
          <cell r="V560">
            <v>0.21759645061728394</v>
          </cell>
          <cell r="W560">
            <v>1.7395025742380451E-3</v>
          </cell>
          <cell r="X560">
            <v>2.2021026519523142E-4</v>
          </cell>
          <cell r="Y560">
            <v>0.12659381391929828</v>
          </cell>
          <cell r="Z560">
            <v>1.1155818268284376E-3</v>
          </cell>
          <cell r="AA560">
            <v>56005625000</v>
          </cell>
          <cell r="AB560">
            <v>56005625000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H560">
            <v>68.281000000000006</v>
          </cell>
          <cell r="AI560">
            <v>0</v>
          </cell>
          <cell r="AJ560">
            <v>0</v>
          </cell>
          <cell r="AK560">
            <v>0</v>
          </cell>
          <cell r="AL560">
            <v>62550149457330</v>
          </cell>
          <cell r="AM560">
            <v>108806146000</v>
          </cell>
          <cell r="AN560">
            <v>13774185000</v>
          </cell>
          <cell r="AO560">
            <v>69779810000</v>
          </cell>
          <cell r="AP560">
            <v>3817164000</v>
          </cell>
          <cell r="AQ560">
            <v>0.16176968173977196</v>
          </cell>
          <cell r="AR560">
            <v>0</v>
          </cell>
          <cell r="AS560">
            <v>0</v>
          </cell>
          <cell r="AT560">
            <v>1466584000</v>
          </cell>
          <cell r="AU560">
            <v>6.4903125739605425E-2</v>
          </cell>
          <cell r="AV560">
            <v>7277214000</v>
          </cell>
          <cell r="AW560">
            <v>0.12265130169873378</v>
          </cell>
          <cell r="AX560">
            <v>707406000</v>
          </cell>
          <cell r="AY560">
            <v>0.84429491111943911</v>
          </cell>
          <cell r="AZ560">
            <v>505817000</v>
          </cell>
          <cell r="BA560">
            <v>0.43046863165276356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23596288000</v>
          </cell>
          <cell r="BM560">
            <v>585660000</v>
          </cell>
          <cell r="BN560">
            <v>22596508000</v>
          </cell>
          <cell r="BO560">
            <v>59332546000</v>
          </cell>
          <cell r="BP560">
            <v>837866000</v>
          </cell>
          <cell r="BQ560">
            <v>1175038000</v>
          </cell>
          <cell r="BR560">
            <v>454240000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228000000</v>
          </cell>
          <cell r="BX560">
            <v>156540</v>
          </cell>
          <cell r="BY560">
            <v>1647</v>
          </cell>
          <cell r="BZ560">
            <v>3085500</v>
          </cell>
          <cell r="CA560">
            <v>4446900</v>
          </cell>
        </row>
        <row r="561">
          <cell r="A561" t="str">
            <v>2021_Q4_M12_W50_D5</v>
          </cell>
          <cell r="B561">
            <v>2021</v>
          </cell>
          <cell r="C561">
            <v>4</v>
          </cell>
          <cell r="D561">
            <v>12</v>
          </cell>
          <cell r="E561">
            <v>50</v>
          </cell>
          <cell r="F561">
            <v>50</v>
          </cell>
          <cell r="G561">
            <v>5</v>
          </cell>
          <cell r="H561">
            <v>44546</v>
          </cell>
          <cell r="I561">
            <v>6.468</v>
          </cell>
          <cell r="J561">
            <v>6.274</v>
          </cell>
          <cell r="K561">
            <v>11.987</v>
          </cell>
          <cell r="L561">
            <v>3.1789999999999998</v>
          </cell>
          <cell r="M561">
            <v>5.5030000000000001</v>
          </cell>
          <cell r="N561">
            <v>1</v>
          </cell>
          <cell r="O561">
            <v>40</v>
          </cell>
          <cell r="P561">
            <v>0</v>
          </cell>
          <cell r="Q561">
            <v>46</v>
          </cell>
          <cell r="R561">
            <v>10.1</v>
          </cell>
          <cell r="S561">
            <v>-1474</v>
          </cell>
          <cell r="T561">
            <v>320.8</v>
          </cell>
          <cell r="U561">
            <v>55391</v>
          </cell>
          <cell r="V561">
            <v>0.17266521197007481</v>
          </cell>
          <cell r="W561">
            <v>2.3243538940677538E-3</v>
          </cell>
          <cell r="X561">
            <v>1.5153546644653331E-4</v>
          </cell>
          <cell r="Y561">
            <v>6.5194661980382637E-2</v>
          </cell>
          <cell r="Z561">
            <v>2.304466849384402E-3</v>
          </cell>
          <cell r="AA561">
            <v>139256035000</v>
          </cell>
          <cell r="AB561">
            <v>139256035000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H561">
            <v>74.411000000000001</v>
          </cell>
          <cell r="AI561">
            <v>0</v>
          </cell>
          <cell r="AJ561">
            <v>0</v>
          </cell>
          <cell r="AK561">
            <v>0</v>
          </cell>
          <cell r="AL561">
            <v>64682059123488</v>
          </cell>
          <cell r="AM561">
            <v>150343996000</v>
          </cell>
          <cell r="AN561">
            <v>9801626000</v>
          </cell>
          <cell r="AO561">
            <v>149057661000</v>
          </cell>
          <cell r="AP561">
            <v>618367000</v>
          </cell>
          <cell r="AQ561">
            <v>7.7199375780274651E-2</v>
          </cell>
          <cell r="AR561">
            <v>0</v>
          </cell>
          <cell r="AS561">
            <v>0</v>
          </cell>
          <cell r="AT561">
            <v>2210754000</v>
          </cell>
          <cell r="AU561">
            <v>0.47914044213263979</v>
          </cell>
          <cell r="AV561">
            <v>5504477000</v>
          </cell>
          <cell r="AW561">
            <v>4.0984596100981222E-2</v>
          </cell>
          <cell r="AX561">
            <v>1332711000</v>
          </cell>
          <cell r="AY561">
            <v>0.87678355263157892</v>
          </cell>
          <cell r="AZ561">
            <v>135317000</v>
          </cell>
          <cell r="BA561">
            <v>0.2582385496183206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8010000000</v>
          </cell>
          <cell r="BM561">
            <v>820000000</v>
          </cell>
          <cell r="BN561">
            <v>4614000000</v>
          </cell>
          <cell r="BO561">
            <v>134305996000</v>
          </cell>
          <cell r="BP561">
            <v>1520000000</v>
          </cell>
          <cell r="BQ561">
            <v>524000000</v>
          </cell>
          <cell r="BR561">
            <v>358000000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192000000</v>
          </cell>
          <cell r="BX561">
            <v>283500</v>
          </cell>
          <cell r="BY561">
            <v>1411</v>
          </cell>
          <cell r="BZ561">
            <v>4883250</v>
          </cell>
          <cell r="CA561">
            <v>3809700</v>
          </cell>
        </row>
        <row r="562">
          <cell r="A562" t="str">
            <v>2021_Q4_M12_W50_D6</v>
          </cell>
          <cell r="B562">
            <v>2021</v>
          </cell>
          <cell r="C562">
            <v>4</v>
          </cell>
          <cell r="D562">
            <v>12</v>
          </cell>
          <cell r="E562">
            <v>50</v>
          </cell>
          <cell r="F562">
            <v>51</v>
          </cell>
          <cell r="G562">
            <v>6</v>
          </cell>
          <cell r="H562">
            <v>44547</v>
          </cell>
          <cell r="I562">
            <v>7.1749999999999998</v>
          </cell>
          <cell r="J562">
            <v>5.8570000000000002</v>
          </cell>
          <cell r="K562">
            <v>13.986000000000001</v>
          </cell>
          <cell r="L562">
            <v>3.1840000000000002</v>
          </cell>
          <cell r="M562">
            <v>5.4119999999999999</v>
          </cell>
          <cell r="N562">
            <v>1</v>
          </cell>
          <cell r="O562">
            <v>40</v>
          </cell>
          <cell r="P562">
            <v>0</v>
          </cell>
          <cell r="Q562">
            <v>96</v>
          </cell>
          <cell r="R562">
            <v>10.5</v>
          </cell>
          <cell r="S562">
            <v>-1621</v>
          </cell>
          <cell r="T562">
            <v>335.4</v>
          </cell>
          <cell r="U562">
            <v>54940</v>
          </cell>
          <cell r="V562">
            <v>0.16380441264162193</v>
          </cell>
          <cell r="W562">
            <v>1.5227352437155047E-3</v>
          </cell>
          <cell r="X562">
            <v>1.1427201917070848E-4</v>
          </cell>
          <cell r="Y562">
            <v>7.504391826637076E-2</v>
          </cell>
          <cell r="Z562">
            <v>5.3009592953659381E-4</v>
          </cell>
          <cell r="AA562">
            <v>35135175000</v>
          </cell>
          <cell r="AB562">
            <v>35135175000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H562">
            <v>76.614000000000004</v>
          </cell>
          <cell r="AI562">
            <v>0</v>
          </cell>
          <cell r="AJ562">
            <v>0</v>
          </cell>
          <cell r="AK562">
            <v>0</v>
          </cell>
          <cell r="AL562">
            <v>84495321515024</v>
          </cell>
          <cell r="AM562">
            <v>128664004000</v>
          </cell>
          <cell r="AN562">
            <v>9655451000</v>
          </cell>
          <cell r="AO562">
            <v>44790626000</v>
          </cell>
          <cell r="AP562">
            <v>1840911000</v>
          </cell>
          <cell r="AQ562">
            <v>0.26572040993071594</v>
          </cell>
          <cell r="AR562">
            <v>0</v>
          </cell>
          <cell r="AS562">
            <v>0</v>
          </cell>
          <cell r="AT562">
            <v>921398000</v>
          </cell>
          <cell r="AU562">
            <v>0.12478304442036836</v>
          </cell>
          <cell r="AV562">
            <v>5509576000</v>
          </cell>
          <cell r="AW562">
            <v>0.10434012179607144</v>
          </cell>
          <cell r="AX562">
            <v>1199747000</v>
          </cell>
          <cell r="AY562">
            <v>0.95673604465709727</v>
          </cell>
          <cell r="AZ562">
            <v>183819000</v>
          </cell>
          <cell r="BA562">
            <v>0.27683584337349398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6928000000</v>
          </cell>
          <cell r="BM562">
            <v>55300002000</v>
          </cell>
          <cell r="BN562">
            <v>7384000000</v>
          </cell>
          <cell r="BO562">
            <v>52804002000</v>
          </cell>
          <cell r="BP562">
            <v>1254000000</v>
          </cell>
          <cell r="BQ562">
            <v>664000000</v>
          </cell>
          <cell r="BR562">
            <v>4030000000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300000000</v>
          </cell>
          <cell r="BX562">
            <v>83207</v>
          </cell>
          <cell r="BY562">
            <v>337</v>
          </cell>
          <cell r="BZ562">
            <v>12400650</v>
          </cell>
          <cell r="CA562">
            <v>909900</v>
          </cell>
        </row>
        <row r="563">
          <cell r="A563" t="str">
            <v>2021_Q4_M12_W51_D2</v>
          </cell>
          <cell r="B563">
            <v>2021</v>
          </cell>
          <cell r="C563">
            <v>4</v>
          </cell>
          <cell r="D563">
            <v>12</v>
          </cell>
          <cell r="E563">
            <v>51</v>
          </cell>
          <cell r="F563">
            <v>51</v>
          </cell>
          <cell r="G563">
            <v>2</v>
          </cell>
          <cell r="H563">
            <v>44550</v>
          </cell>
          <cell r="I563">
            <v>11.542999999999999</v>
          </cell>
          <cell r="J563">
            <v>5.1719999999999997</v>
          </cell>
          <cell r="K563">
            <v>13.484999999999999</v>
          </cell>
          <cell r="L563">
            <v>3.3820000000000001</v>
          </cell>
          <cell r="M563">
            <v>5.3029999999999999</v>
          </cell>
          <cell r="N563">
            <v>1</v>
          </cell>
          <cell r="O563">
            <v>40</v>
          </cell>
          <cell r="P563">
            <v>0</v>
          </cell>
          <cell r="Q563">
            <v>66</v>
          </cell>
          <cell r="R563">
            <v>10.4</v>
          </cell>
          <cell r="S563">
            <v>-1275</v>
          </cell>
          <cell r="T563">
            <v>272.2</v>
          </cell>
          <cell r="U563">
            <v>57020</v>
          </cell>
          <cell r="V563">
            <v>0.20947832476120501</v>
          </cell>
          <cell r="W563">
            <v>1.7697190537853701E-3</v>
          </cell>
          <cell r="X563">
            <v>1.0093728385141775E-3</v>
          </cell>
          <cell r="Y563">
            <v>0.57035767138019033</v>
          </cell>
          <cell r="Z563">
            <v>2.1317376071711804E-3</v>
          </cell>
          <cell r="AA563">
            <v>79025755000</v>
          </cell>
          <cell r="AB563">
            <v>73296580000</v>
          </cell>
          <cell r="AC563">
            <v>0</v>
          </cell>
          <cell r="AD563">
            <v>5729175000</v>
          </cell>
          <cell r="AE563">
            <v>0</v>
          </cell>
          <cell r="AF563">
            <v>0</v>
          </cell>
          <cell r="AH563">
            <v>79.884999999999991</v>
          </cell>
          <cell r="AI563">
            <v>0</v>
          </cell>
          <cell r="AJ563">
            <v>0</v>
          </cell>
          <cell r="AK563">
            <v>0</v>
          </cell>
          <cell r="AL563">
            <v>70410046008982</v>
          </cell>
          <cell r="AM563">
            <v>124606000000</v>
          </cell>
          <cell r="AN563">
            <v>71069988000</v>
          </cell>
          <cell r="AO563">
            <v>150095743000</v>
          </cell>
          <cell r="AP563">
            <v>65254387000</v>
          </cell>
          <cell r="AQ563">
            <v>0.90180192095080158</v>
          </cell>
          <cell r="AR563">
            <v>0</v>
          </cell>
          <cell r="AS563">
            <v>0</v>
          </cell>
          <cell r="AT563">
            <v>1464707000</v>
          </cell>
          <cell r="AU563">
            <v>0.10641579482708514</v>
          </cell>
          <cell r="AV563">
            <v>1379354000</v>
          </cell>
          <cell r="AW563">
            <v>4.6039853137516691E-2</v>
          </cell>
          <cell r="AX563">
            <v>1882474000</v>
          </cell>
          <cell r="AY563">
            <v>0.66754397163120571</v>
          </cell>
          <cell r="AZ563">
            <v>204082000</v>
          </cell>
          <cell r="BA563">
            <v>0.37792962962962962</v>
          </cell>
          <cell r="BB563">
            <v>884984000</v>
          </cell>
          <cell r="BC563">
            <v>0.27314320987654322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72360000000</v>
          </cell>
          <cell r="BM563">
            <v>1660000000</v>
          </cell>
          <cell r="BN563">
            <v>13764000000</v>
          </cell>
          <cell r="BO563">
            <v>29960000000</v>
          </cell>
          <cell r="BP563">
            <v>2820000000</v>
          </cell>
          <cell r="BQ563">
            <v>540000000</v>
          </cell>
          <cell r="BR563">
            <v>3240000000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262000000</v>
          </cell>
          <cell r="BX563">
            <v>571080</v>
          </cell>
          <cell r="BY563">
            <v>366</v>
          </cell>
          <cell r="BZ563">
            <v>3251250</v>
          </cell>
          <cell r="CA563">
            <v>988200</v>
          </cell>
        </row>
        <row r="564">
          <cell r="A564" t="str">
            <v>2021_Q4_M12_W51_D3</v>
          </cell>
          <cell r="B564">
            <v>2021</v>
          </cell>
          <cell r="C564">
            <v>4</v>
          </cell>
          <cell r="D564">
            <v>12</v>
          </cell>
          <cell r="E564">
            <v>51</v>
          </cell>
          <cell r="F564">
            <v>51</v>
          </cell>
          <cell r="G564">
            <v>3</v>
          </cell>
          <cell r="H564">
            <v>44551</v>
          </cell>
          <cell r="I564">
            <v>11.583</v>
          </cell>
          <cell r="J564">
            <v>5.0810000000000004</v>
          </cell>
          <cell r="K564">
            <v>10.988</v>
          </cell>
          <cell r="L564">
            <v>3.4319999999999999</v>
          </cell>
          <cell r="M564">
            <v>5.3330000000000002</v>
          </cell>
          <cell r="N564">
            <v>1</v>
          </cell>
          <cell r="O564">
            <v>40</v>
          </cell>
          <cell r="P564">
            <v>0</v>
          </cell>
          <cell r="Q564">
            <v>82</v>
          </cell>
          <cell r="R564">
            <v>10.3</v>
          </cell>
          <cell r="S564">
            <v>-1477</v>
          </cell>
          <cell r="T564">
            <v>324.2</v>
          </cell>
          <cell r="U564">
            <v>55622</v>
          </cell>
          <cell r="V564">
            <v>0.17156693399136336</v>
          </cell>
          <cell r="W564">
            <v>3.3205604530933843E-4</v>
          </cell>
          <cell r="X564">
            <v>9.2041947466792545E-5</v>
          </cell>
          <cell r="Y564">
            <v>0.27718798909698406</v>
          </cell>
          <cell r="Z564">
            <v>5.2087431551269122E-4</v>
          </cell>
          <cell r="AA564">
            <v>29375225000</v>
          </cell>
          <cell r="AB564">
            <v>29375225000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H564">
            <v>77.417000000000002</v>
          </cell>
          <cell r="AI564">
            <v>0</v>
          </cell>
          <cell r="AJ564">
            <v>0</v>
          </cell>
          <cell r="AK564">
            <v>0</v>
          </cell>
          <cell r="AL564">
            <v>68500484545644</v>
          </cell>
          <cell r="AM564">
            <v>22746000000</v>
          </cell>
          <cell r="AN564">
            <v>6304918000</v>
          </cell>
          <cell r="AO564">
            <v>35680143000</v>
          </cell>
          <cell r="AP564">
            <v>101659000</v>
          </cell>
          <cell r="AQ564">
            <v>3.5795422535211265E-2</v>
          </cell>
          <cell r="AR564">
            <v>0</v>
          </cell>
          <cell r="AS564">
            <v>0</v>
          </cell>
          <cell r="AT564">
            <v>658868000</v>
          </cell>
          <cell r="AU564">
            <v>0.40872704714640201</v>
          </cell>
          <cell r="AV564">
            <v>4122085000</v>
          </cell>
          <cell r="AW564">
            <v>0.3375438093678349</v>
          </cell>
          <cell r="AX564">
            <v>1310063000</v>
          </cell>
          <cell r="AY564">
            <v>0.86874204244031827</v>
          </cell>
          <cell r="AZ564">
            <v>112243000</v>
          </cell>
          <cell r="BA564">
            <v>0.3620741935483871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2840000000</v>
          </cell>
          <cell r="BM564">
            <v>964000000</v>
          </cell>
          <cell r="BN564">
            <v>1612000000</v>
          </cell>
          <cell r="BO564">
            <v>12212000000</v>
          </cell>
          <cell r="BP564">
            <v>1508000000</v>
          </cell>
          <cell r="BQ564">
            <v>310000000</v>
          </cell>
          <cell r="BR564">
            <v>3014000000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286000000</v>
          </cell>
          <cell r="BX564">
            <v>19020</v>
          </cell>
          <cell r="BY564">
            <v>228</v>
          </cell>
          <cell r="BZ564">
            <v>3766350</v>
          </cell>
          <cell r="CA564">
            <v>615600</v>
          </cell>
          <cell r="CB564">
            <v>1600000</v>
          </cell>
        </row>
        <row r="565">
          <cell r="A565" t="str">
            <v>2021_Q4_M12_W51_D4</v>
          </cell>
          <cell r="B565">
            <v>2021</v>
          </cell>
          <cell r="C565">
            <v>4</v>
          </cell>
          <cell r="D565">
            <v>12</v>
          </cell>
          <cell r="E565">
            <v>51</v>
          </cell>
          <cell r="F565">
            <v>51</v>
          </cell>
          <cell r="G565">
            <v>4</v>
          </cell>
          <cell r="H565">
            <v>44552</v>
          </cell>
          <cell r="I565">
            <v>9.6319999999999997</v>
          </cell>
          <cell r="J565">
            <v>4.2160000000000002</v>
          </cell>
          <cell r="K565">
            <v>11.071</v>
          </cell>
          <cell r="L565">
            <v>3.3580000000000001</v>
          </cell>
          <cell r="M565">
            <v>5.1760000000000002</v>
          </cell>
          <cell r="N565">
            <v>1</v>
          </cell>
          <cell r="O565">
            <v>40</v>
          </cell>
          <cell r="P565">
            <v>0</v>
          </cell>
          <cell r="Q565">
            <v>100</v>
          </cell>
          <cell r="R565">
            <v>10.3</v>
          </cell>
          <cell r="S565">
            <v>-1701</v>
          </cell>
          <cell r="T565">
            <v>348.3</v>
          </cell>
          <cell r="U565">
            <v>55575</v>
          </cell>
          <cell r="V565">
            <v>0.15956072351421188</v>
          </cell>
          <cell r="W565">
            <v>1.3184071780572291E-3</v>
          </cell>
          <cell r="X565">
            <v>2.2682686386762529E-4</v>
          </cell>
          <cell r="Y565">
            <v>0.17204613843340227</v>
          </cell>
          <cell r="Z565">
            <v>9.8907816231512576E-4</v>
          </cell>
          <cell r="AA565">
            <v>61961490000</v>
          </cell>
          <cell r="AB565">
            <v>47671230000</v>
          </cell>
          <cell r="AC565">
            <v>14290260000</v>
          </cell>
          <cell r="AD565">
            <v>0</v>
          </cell>
          <cell r="AE565">
            <v>0</v>
          </cell>
          <cell r="AF565">
            <v>0</v>
          </cell>
          <cell r="AH565">
            <v>74.453000000000003</v>
          </cell>
          <cell r="AI565">
            <v>0</v>
          </cell>
          <cell r="AJ565">
            <v>0</v>
          </cell>
          <cell r="AK565">
            <v>0</v>
          </cell>
          <cell r="AL565">
            <v>81287483702814</v>
          </cell>
          <cell r="AM565">
            <v>107170002000</v>
          </cell>
          <cell r="AN565">
            <v>18438185000</v>
          </cell>
          <cell r="AO565">
            <v>80399675000</v>
          </cell>
          <cell r="AP565">
            <v>7507069000</v>
          </cell>
          <cell r="AQ565">
            <v>0.1817428130662464</v>
          </cell>
          <cell r="AR565">
            <v>0</v>
          </cell>
          <cell r="AS565">
            <v>0</v>
          </cell>
          <cell r="AT565">
            <v>5133866000</v>
          </cell>
          <cell r="AU565">
            <v>0.26528865233567589</v>
          </cell>
          <cell r="AV565">
            <v>4160471000</v>
          </cell>
          <cell r="AW565">
            <v>0.10836253060374017</v>
          </cell>
          <cell r="AX565">
            <v>1342186000</v>
          </cell>
          <cell r="AY565">
            <v>0.88301710526315791</v>
          </cell>
          <cell r="AZ565">
            <v>294593000</v>
          </cell>
          <cell r="BA565">
            <v>0.46174451410658307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41306002000</v>
          </cell>
          <cell r="BM565">
            <v>1558000000</v>
          </cell>
          <cell r="BN565">
            <v>19352000000</v>
          </cell>
          <cell r="BO565">
            <v>38394000000</v>
          </cell>
          <cell r="BP565">
            <v>1520000000</v>
          </cell>
          <cell r="BQ565">
            <v>638000000</v>
          </cell>
          <cell r="BR565">
            <v>4092000000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310000000</v>
          </cell>
          <cell r="BX565">
            <v>205350</v>
          </cell>
          <cell r="BY565">
            <v>498</v>
          </cell>
          <cell r="BZ565">
            <v>4337550</v>
          </cell>
          <cell r="CA565">
            <v>1344600</v>
          </cell>
        </row>
        <row r="566">
          <cell r="A566" t="str">
            <v>2021_Q4_M12_W51_D5</v>
          </cell>
          <cell r="B566">
            <v>2021</v>
          </cell>
          <cell r="C566">
            <v>4</v>
          </cell>
          <cell r="D566">
            <v>12</v>
          </cell>
          <cell r="E566">
            <v>51</v>
          </cell>
          <cell r="F566">
            <v>51</v>
          </cell>
          <cell r="G566">
            <v>5</v>
          </cell>
          <cell r="H566">
            <v>44553</v>
          </cell>
          <cell r="I566">
            <v>12.175000000000001</v>
          </cell>
          <cell r="J566">
            <v>4.1840000000000002</v>
          </cell>
          <cell r="K566">
            <v>12.526</v>
          </cell>
          <cell r="L566">
            <v>3.3279999999999998</v>
          </cell>
          <cell r="M566">
            <v>5.0449999999999999</v>
          </cell>
          <cell r="N566">
            <v>1</v>
          </cell>
          <cell r="O566">
            <v>40</v>
          </cell>
          <cell r="P566">
            <v>0</v>
          </cell>
          <cell r="Q566">
            <v>135</v>
          </cell>
          <cell r="R566">
            <v>11.5</v>
          </cell>
          <cell r="S566">
            <v>-2148</v>
          </cell>
          <cell r="T566">
            <v>422.7</v>
          </cell>
          <cell r="U566">
            <v>54686</v>
          </cell>
          <cell r="V566">
            <v>0.12937307783297847</v>
          </cell>
          <cell r="W566">
            <v>1.195672214424115E-3</v>
          </cell>
          <cell r="X566">
            <v>2.3521572429610962E-4</v>
          </cell>
          <cell r="Y566">
            <v>0.19672258120458139</v>
          </cell>
          <cell r="Z566">
            <v>1.2733707853917543E-3</v>
          </cell>
          <cell r="AA566">
            <v>110307300000</v>
          </cell>
          <cell r="AB566">
            <v>104492060000</v>
          </cell>
          <cell r="AC566">
            <v>5815240000</v>
          </cell>
          <cell r="AD566">
            <v>0</v>
          </cell>
          <cell r="AE566">
            <v>0</v>
          </cell>
          <cell r="AF566">
            <v>0</v>
          </cell>
          <cell r="AH566">
            <v>78.25800000000001</v>
          </cell>
          <cell r="AI566">
            <v>0</v>
          </cell>
          <cell r="AJ566">
            <v>0</v>
          </cell>
          <cell r="AK566">
            <v>0</v>
          </cell>
          <cell r="AL566">
            <v>106253202564542</v>
          </cell>
          <cell r="AM566">
            <v>127044002000</v>
          </cell>
          <cell r="AN566">
            <v>24992424000</v>
          </cell>
          <cell r="AO566">
            <v>135299724000</v>
          </cell>
          <cell r="AP566">
            <v>16171582000</v>
          </cell>
          <cell r="AQ566">
            <v>0.33031539971749663</v>
          </cell>
          <cell r="AR566">
            <v>0</v>
          </cell>
          <cell r="AS566">
            <v>0</v>
          </cell>
          <cell r="AT566">
            <v>1566483000</v>
          </cell>
          <cell r="AU566">
            <v>0.19970461499235084</v>
          </cell>
          <cell r="AV566">
            <v>5662113000</v>
          </cell>
          <cell r="AW566">
            <v>9.3728074822049326E-2</v>
          </cell>
          <cell r="AX566">
            <v>1339636000</v>
          </cell>
          <cell r="AY566">
            <v>0.87329595827900908</v>
          </cell>
          <cell r="AZ566">
            <v>252610000</v>
          </cell>
          <cell r="BA566">
            <v>0.37929429429429429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48958002000</v>
          </cell>
          <cell r="BM566">
            <v>4972000000</v>
          </cell>
          <cell r="BN566">
            <v>7844000000</v>
          </cell>
          <cell r="BO566">
            <v>60410000000</v>
          </cell>
          <cell r="BP566">
            <v>1534000000</v>
          </cell>
          <cell r="BQ566">
            <v>666000000</v>
          </cell>
          <cell r="BR566">
            <v>2302000000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358000000</v>
          </cell>
          <cell r="BX566">
            <v>214620</v>
          </cell>
          <cell r="BY566">
            <v>1137</v>
          </cell>
          <cell r="BZ566">
            <v>5477400</v>
          </cell>
          <cell r="CA566">
            <v>3069900</v>
          </cell>
        </row>
        <row r="567">
          <cell r="A567" t="str">
            <v>2021_Q4_M12_W51_D6</v>
          </cell>
          <cell r="B567">
            <v>2021</v>
          </cell>
          <cell r="C567">
            <v>4</v>
          </cell>
          <cell r="D567">
            <v>12</v>
          </cell>
          <cell r="E567">
            <v>51</v>
          </cell>
          <cell r="F567">
            <v>53</v>
          </cell>
          <cell r="G567">
            <v>6</v>
          </cell>
          <cell r="H567">
            <v>44554</v>
          </cell>
          <cell r="I567">
            <v>11.752000000000001</v>
          </cell>
          <cell r="J567">
            <v>4.2830000000000004</v>
          </cell>
          <cell r="K567">
            <v>12.113</v>
          </cell>
          <cell r="L567">
            <v>3.4980000000000002</v>
          </cell>
          <cell r="M567">
            <v>4.923</v>
          </cell>
          <cell r="N567">
            <v>1</v>
          </cell>
          <cell r="O567">
            <v>40</v>
          </cell>
          <cell r="P567">
            <v>0</v>
          </cell>
          <cell r="Q567">
            <v>109</v>
          </cell>
          <cell r="R567">
            <v>11.6</v>
          </cell>
          <cell r="S567">
            <v>-2026</v>
          </cell>
          <cell r="T567">
            <v>403.2</v>
          </cell>
          <cell r="U567">
            <v>55915</v>
          </cell>
          <cell r="V567">
            <v>0.13867807539682539</v>
          </cell>
          <cell r="W567">
            <v>1.6503493327682198E-3</v>
          </cell>
          <cell r="X567">
            <v>5.8193914675825893E-4</v>
          </cell>
          <cell r="Y567">
            <v>0.35261573728886902</v>
          </cell>
          <cell r="Z567">
            <v>1.83313174825338E-3</v>
          </cell>
          <cell r="AA567">
            <v>77308080000</v>
          </cell>
          <cell r="AB567">
            <v>77308080000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H567">
            <v>77.569000000000003</v>
          </cell>
          <cell r="AI567">
            <v>0</v>
          </cell>
          <cell r="AJ567">
            <v>0</v>
          </cell>
          <cell r="AK567">
            <v>0</v>
          </cell>
          <cell r="AL567">
            <v>61787513695030</v>
          </cell>
          <cell r="AM567">
            <v>101970982000</v>
          </cell>
          <cell r="AN567">
            <v>35956573000</v>
          </cell>
          <cell r="AO567">
            <v>113264653000</v>
          </cell>
          <cell r="AP567">
            <v>32243789000</v>
          </cell>
          <cell r="AQ567">
            <v>0.64719423685858324</v>
          </cell>
          <cell r="AR567">
            <v>0</v>
          </cell>
          <cell r="AS567">
            <v>0</v>
          </cell>
          <cell r="AT567">
            <v>687038000</v>
          </cell>
          <cell r="AU567">
            <v>0.1801317537150447</v>
          </cell>
          <cell r="AV567">
            <v>1125953000</v>
          </cell>
          <cell r="AW567">
            <v>2.7073628338875562E-2</v>
          </cell>
          <cell r="AX567">
            <v>1652661000</v>
          </cell>
          <cell r="AY567">
            <v>0.7347720272308218</v>
          </cell>
          <cell r="AZ567">
            <v>247132000</v>
          </cell>
          <cell r="BA567">
            <v>0.35267389523616532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49820884000</v>
          </cell>
          <cell r="BM567">
            <v>2519448000</v>
          </cell>
          <cell r="BN567">
            <v>3814086000</v>
          </cell>
          <cell r="BO567">
            <v>41588552000</v>
          </cell>
          <cell r="BP567">
            <v>2249216000</v>
          </cell>
          <cell r="BQ567">
            <v>700738000</v>
          </cell>
          <cell r="BR567">
            <v>210058000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1068000000</v>
          </cell>
          <cell r="BX567">
            <v>414810</v>
          </cell>
          <cell r="BY567">
            <v>710</v>
          </cell>
          <cell r="BZ567">
            <v>15498900</v>
          </cell>
          <cell r="CA567">
            <v>1917000</v>
          </cell>
        </row>
        <row r="568">
          <cell r="A568" t="str">
            <v>2021_Q4_M12_W52_D2</v>
          </cell>
          <cell r="B568">
            <v>2021</v>
          </cell>
          <cell r="C568">
            <v>4</v>
          </cell>
          <cell r="D568">
            <v>12</v>
          </cell>
          <cell r="E568">
            <v>52</v>
          </cell>
          <cell r="F568">
            <v>53</v>
          </cell>
          <cell r="G568">
            <v>2</v>
          </cell>
          <cell r="H568">
            <v>44557</v>
          </cell>
          <cell r="I568">
            <v>13.861000000000001</v>
          </cell>
          <cell r="J568">
            <v>5.6820000000000004</v>
          </cell>
          <cell r="K568">
            <v>8.1129999999999995</v>
          </cell>
          <cell r="L568">
            <v>3.4569999999999999</v>
          </cell>
          <cell r="M568">
            <v>4.9219999999999997</v>
          </cell>
          <cell r="N568">
            <v>1</v>
          </cell>
          <cell r="O568">
            <v>40</v>
          </cell>
          <cell r="P568">
            <v>0</v>
          </cell>
          <cell r="Q568">
            <v>116</v>
          </cell>
          <cell r="R568">
            <v>1.9</v>
          </cell>
          <cell r="S568">
            <v>-1958</v>
          </cell>
          <cell r="T568">
            <v>388.1</v>
          </cell>
          <cell r="U568">
            <v>57574</v>
          </cell>
          <cell r="V568">
            <v>0.14834836382375677</v>
          </cell>
          <cell r="W568">
            <v>2.5690038667743813E-3</v>
          </cell>
          <cell r="X568">
            <v>4.5458893617825153E-4</v>
          </cell>
          <cell r="Y568">
            <v>0.1769514410069882</v>
          </cell>
          <cell r="Z568">
            <v>1.2235917386159893E-3</v>
          </cell>
          <cell r="AA568">
            <v>41796690000</v>
          </cell>
          <cell r="AB568">
            <v>41796690000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H568">
            <v>77.034999999999997</v>
          </cell>
          <cell r="AI568">
            <v>0</v>
          </cell>
          <cell r="AJ568">
            <v>0</v>
          </cell>
          <cell r="AK568">
            <v>0</v>
          </cell>
          <cell r="AL568">
            <v>54351804528546</v>
          </cell>
          <cell r="AM568">
            <v>139629996000</v>
          </cell>
          <cell r="AN568">
            <v>24707729000</v>
          </cell>
          <cell r="AO568">
            <v>66504419000</v>
          </cell>
          <cell r="AP568">
            <v>7409970000</v>
          </cell>
          <cell r="AQ568">
            <v>0.10215294334425938</v>
          </cell>
          <cell r="AR568">
            <v>0</v>
          </cell>
          <cell r="AS568">
            <v>0</v>
          </cell>
          <cell r="AT568">
            <v>7561337000</v>
          </cell>
          <cell r="AU568">
            <v>0.48414246382379306</v>
          </cell>
          <cell r="AV568">
            <v>8296632000</v>
          </cell>
          <cell r="AW568">
            <v>0.20758187587979762</v>
          </cell>
          <cell r="AX568">
            <v>1337234000</v>
          </cell>
          <cell r="AY568">
            <v>0.24410989412194231</v>
          </cell>
          <cell r="AZ568">
            <v>102556000</v>
          </cell>
          <cell r="BA568">
            <v>0.25897979797979798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72537998000</v>
          </cell>
          <cell r="BM568">
            <v>1898000000</v>
          </cell>
          <cell r="BN568">
            <v>15618000000</v>
          </cell>
          <cell r="BO568">
            <v>39967998000</v>
          </cell>
          <cell r="BP568">
            <v>5478000000</v>
          </cell>
          <cell r="BQ568">
            <v>396000000</v>
          </cell>
          <cell r="BR568">
            <v>3182000000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552000000</v>
          </cell>
          <cell r="BX568">
            <v>352560</v>
          </cell>
          <cell r="BY568">
            <v>294</v>
          </cell>
          <cell r="BZ568">
            <v>4992900</v>
          </cell>
          <cell r="CA568">
            <v>793800</v>
          </cell>
        </row>
        <row r="569">
          <cell r="A569" t="str">
            <v>2021_Q4_M12_W52_D3</v>
          </cell>
          <cell r="B569">
            <v>2021</v>
          </cell>
          <cell r="C569">
            <v>4</v>
          </cell>
          <cell r="D569">
            <v>12</v>
          </cell>
          <cell r="E569">
            <v>52</v>
          </cell>
          <cell r="F569">
            <v>53</v>
          </cell>
          <cell r="G569">
            <v>3</v>
          </cell>
          <cell r="H569">
            <v>44558</v>
          </cell>
          <cell r="I569">
            <v>14.678000000000001</v>
          </cell>
          <cell r="J569">
            <v>7.2619999999999996</v>
          </cell>
          <cell r="K569">
            <v>7.0579999999999998</v>
          </cell>
          <cell r="L569">
            <v>10.52</v>
          </cell>
          <cell r="M569">
            <v>4.9219999999999997</v>
          </cell>
          <cell r="N569">
            <v>1</v>
          </cell>
          <cell r="O569">
            <v>40</v>
          </cell>
          <cell r="P569">
            <v>0</v>
          </cell>
          <cell r="Q569">
            <v>111</v>
          </cell>
          <cell r="R569">
            <v>1.9</v>
          </cell>
          <cell r="S569">
            <v>-1870</v>
          </cell>
          <cell r="T569">
            <v>415.6</v>
          </cell>
          <cell r="U569">
            <v>58675</v>
          </cell>
          <cell r="V569">
            <v>0.14118142444658324</v>
          </cell>
          <cell r="W569">
            <v>2.6751773204616524E-3</v>
          </cell>
          <cell r="X569">
            <v>2.2444680944519769E-4</v>
          </cell>
          <cell r="Y569">
            <v>8.3899787774241882E-2</v>
          </cell>
          <cell r="Z569">
            <v>9.9247061782816392E-4</v>
          </cell>
          <cell r="AA569">
            <v>55362660000</v>
          </cell>
          <cell r="AB569">
            <v>55362660000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H569">
            <v>85.44</v>
          </cell>
          <cell r="AI569">
            <v>0</v>
          </cell>
          <cell r="AJ569">
            <v>0</v>
          </cell>
          <cell r="AK569">
            <v>0</v>
          </cell>
          <cell r="AL569">
            <v>72084562217626</v>
          </cell>
          <cell r="AM569">
            <v>192838986000</v>
          </cell>
          <cell r="AN569">
            <v>16179150000</v>
          </cell>
          <cell r="AO569">
            <v>71541810000</v>
          </cell>
          <cell r="AP569">
            <v>4689609000</v>
          </cell>
          <cell r="AQ569">
            <v>7.9266758871678666E-2</v>
          </cell>
          <cell r="AR569">
            <v>0</v>
          </cell>
          <cell r="AS569">
            <v>0</v>
          </cell>
          <cell r="AT569">
            <v>41273000</v>
          </cell>
          <cell r="AU569">
            <v>3.8521116175870956E-4</v>
          </cell>
          <cell r="AV569">
            <v>7236486000</v>
          </cell>
          <cell r="AW569">
            <v>0.51410102301790284</v>
          </cell>
          <cell r="AX569">
            <v>1860565000</v>
          </cell>
          <cell r="AY569">
            <v>0.93028250000000001</v>
          </cell>
          <cell r="AZ569">
            <v>1464007000</v>
          </cell>
          <cell r="BA569">
            <v>0.73200350000000003</v>
          </cell>
          <cell r="BB569">
            <v>887210000</v>
          </cell>
          <cell r="BC569">
            <v>0.22247504205212357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59162366000</v>
          </cell>
          <cell r="BM569">
            <v>3930880000</v>
          </cell>
          <cell r="BN569">
            <v>107143832000</v>
          </cell>
          <cell r="BO569">
            <v>14076000000</v>
          </cell>
          <cell r="BP569">
            <v>2000000000</v>
          </cell>
          <cell r="BQ569">
            <v>2000000000</v>
          </cell>
          <cell r="BR569">
            <v>3987908000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538000000</v>
          </cell>
          <cell r="BX569">
            <v>287850</v>
          </cell>
          <cell r="BY569">
            <v>466</v>
          </cell>
          <cell r="BZ569">
            <v>4768500</v>
          </cell>
          <cell r="CA569">
            <v>1258200</v>
          </cell>
          <cell r="CB569">
            <v>16808221</v>
          </cell>
        </row>
        <row r="570">
          <cell r="A570" t="str">
            <v>2021_Q4_M12_W52_D4</v>
          </cell>
          <cell r="B570">
            <v>2021</v>
          </cell>
          <cell r="C570">
            <v>4</v>
          </cell>
          <cell r="D570">
            <v>12</v>
          </cell>
          <cell r="E570">
            <v>52</v>
          </cell>
          <cell r="F570">
            <v>53</v>
          </cell>
          <cell r="G570">
            <v>4</v>
          </cell>
          <cell r="H570">
            <v>44559</v>
          </cell>
          <cell r="I570">
            <v>11.874000000000001</v>
          </cell>
          <cell r="J570">
            <v>7.1879999999999997</v>
          </cell>
          <cell r="K570">
            <v>7.51</v>
          </cell>
          <cell r="L570">
            <v>10.471</v>
          </cell>
          <cell r="M570">
            <v>4.8319999999999999</v>
          </cell>
          <cell r="N570">
            <v>1</v>
          </cell>
          <cell r="O570">
            <v>40</v>
          </cell>
          <cell r="P570">
            <v>0</v>
          </cell>
          <cell r="Q570">
            <v>95</v>
          </cell>
          <cell r="R570">
            <v>2.13</v>
          </cell>
          <cell r="S570">
            <v>-1697</v>
          </cell>
          <cell r="T570">
            <v>353.5</v>
          </cell>
          <cell r="U570">
            <v>57298</v>
          </cell>
          <cell r="V570">
            <v>0.16208769448373408</v>
          </cell>
          <cell r="W570">
            <v>1.9720869783055473E-3</v>
          </cell>
          <cell r="X570">
            <v>2.1030780717777112E-4</v>
          </cell>
          <cell r="Y570">
            <v>0.10664225741121793</v>
          </cell>
          <cell r="Z570">
            <v>9.5067801088422966E-4</v>
          </cell>
          <cell r="AA570">
            <v>46269445000</v>
          </cell>
          <cell r="AB570">
            <v>35249215000</v>
          </cell>
          <cell r="AC570">
            <v>5194300000</v>
          </cell>
          <cell r="AD570">
            <v>5825930000</v>
          </cell>
          <cell r="AE570">
            <v>0</v>
          </cell>
          <cell r="AF570">
            <v>0</v>
          </cell>
          <cell r="AH570">
            <v>82.875</v>
          </cell>
          <cell r="AI570">
            <v>0</v>
          </cell>
          <cell r="AJ570">
            <v>0</v>
          </cell>
          <cell r="AK570">
            <v>0</v>
          </cell>
          <cell r="AL570">
            <v>62495012317304</v>
          </cell>
          <cell r="AM570">
            <v>123245600000</v>
          </cell>
          <cell r="AN570">
            <v>13143189000</v>
          </cell>
          <cell r="AO570">
            <v>59412634000</v>
          </cell>
          <cell r="AP570">
            <v>7675885000</v>
          </cell>
          <cell r="AQ570">
            <v>7.7319643186459938E-2</v>
          </cell>
          <cell r="AR570">
            <v>0</v>
          </cell>
          <cell r="AS570">
            <v>0</v>
          </cell>
          <cell r="AT570">
            <v>169488000</v>
          </cell>
          <cell r="AU570">
            <v>4.3372938999767123E-2</v>
          </cell>
          <cell r="AV570">
            <v>1047200000</v>
          </cell>
          <cell r="AW570">
            <v>0.11469263971594076</v>
          </cell>
          <cell r="AX570">
            <v>2402734000</v>
          </cell>
          <cell r="AY570">
            <v>0.80091133333333331</v>
          </cell>
          <cell r="AZ570">
            <v>1314069000</v>
          </cell>
          <cell r="BA570">
            <v>0.87604599999999999</v>
          </cell>
          <cell r="BB570">
            <v>533813000</v>
          </cell>
          <cell r="BC570">
            <v>0.16976452344970411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99274708000</v>
          </cell>
          <cell r="BM570">
            <v>2778280000</v>
          </cell>
          <cell r="BN570">
            <v>3907690000</v>
          </cell>
          <cell r="BO570">
            <v>9130490000</v>
          </cell>
          <cell r="BP570">
            <v>3000000000</v>
          </cell>
          <cell r="BQ570">
            <v>1500000000</v>
          </cell>
          <cell r="BR570">
            <v>3144432000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510000000</v>
          </cell>
          <cell r="BX570">
            <v>270720</v>
          </cell>
          <cell r="BY570">
            <v>325</v>
          </cell>
          <cell r="BZ570">
            <v>4327350</v>
          </cell>
          <cell r="CA570">
            <v>877500</v>
          </cell>
          <cell r="CB570">
            <v>19798230</v>
          </cell>
        </row>
        <row r="571">
          <cell r="A571" t="str">
            <v>2021_Q4_M12_W52_D5</v>
          </cell>
          <cell r="B571">
            <v>2021</v>
          </cell>
          <cell r="C571">
            <v>4</v>
          </cell>
          <cell r="D571">
            <v>12</v>
          </cell>
          <cell r="E571">
            <v>52</v>
          </cell>
          <cell r="F571">
            <v>53</v>
          </cell>
          <cell r="G571">
            <v>5</v>
          </cell>
          <cell r="H571">
            <v>44560</v>
          </cell>
          <cell r="I571">
            <v>15.063000000000001</v>
          </cell>
          <cell r="J571">
            <v>7.3680000000000003</v>
          </cell>
          <cell r="K571">
            <v>9.1080000000000005</v>
          </cell>
          <cell r="L571">
            <v>10.494999999999999</v>
          </cell>
          <cell r="M571">
            <v>4.8680000000000003</v>
          </cell>
          <cell r="N571">
            <v>1</v>
          </cell>
          <cell r="O571">
            <v>40</v>
          </cell>
          <cell r="P571">
            <v>0</v>
          </cell>
          <cell r="Q571">
            <v>103</v>
          </cell>
          <cell r="R571">
            <v>2.13</v>
          </cell>
          <cell r="S571">
            <v>-1943</v>
          </cell>
          <cell r="T571">
            <v>387.3</v>
          </cell>
          <cell r="U571">
            <v>56992</v>
          </cell>
          <cell r="V571">
            <v>0.14715207849212497</v>
          </cell>
          <cell r="W571">
            <v>1.1287236593381729E-3</v>
          </cell>
          <cell r="X571">
            <v>4.0063557484973995E-4</v>
          </cell>
          <cell r="Y571">
            <v>0.35494566941624367</v>
          </cell>
          <cell r="Z571">
            <v>1.0308046437805386E-3</v>
          </cell>
          <cell r="AA571">
            <v>35195380000</v>
          </cell>
          <cell r="AB571">
            <v>23236520000</v>
          </cell>
          <cell r="AC571">
            <v>1672185000</v>
          </cell>
          <cell r="AD571">
            <v>5858480000</v>
          </cell>
          <cell r="AE571">
            <v>0</v>
          </cell>
          <cell r="AF571">
            <v>4428195000</v>
          </cell>
          <cell r="AH571">
            <v>87.902000000000001</v>
          </cell>
          <cell r="AI571">
            <v>0</v>
          </cell>
          <cell r="AJ571">
            <v>0</v>
          </cell>
          <cell r="AK571">
            <v>0</v>
          </cell>
          <cell r="AL571">
            <v>55850694258472</v>
          </cell>
          <cell r="AM571">
            <v>63040000000</v>
          </cell>
          <cell r="AN571">
            <v>22375775000</v>
          </cell>
          <cell r="AO571">
            <v>57571155000</v>
          </cell>
          <cell r="AP571">
            <v>15072581000</v>
          </cell>
          <cell r="AQ571">
            <v>0.38115974610560388</v>
          </cell>
          <cell r="AR571">
            <v>0</v>
          </cell>
          <cell r="AS571">
            <v>0</v>
          </cell>
          <cell r="AT571">
            <v>486546000</v>
          </cell>
          <cell r="AU571">
            <v>0.39111414790996785</v>
          </cell>
          <cell r="AV571">
            <v>4544044000</v>
          </cell>
          <cell r="AW571">
            <v>0.30472398068669526</v>
          </cell>
          <cell r="AX571">
            <v>1314823000</v>
          </cell>
          <cell r="AY571">
            <v>0.89322214673913047</v>
          </cell>
          <cell r="AZ571">
            <v>67871000</v>
          </cell>
          <cell r="BA571">
            <v>0.25137407407407408</v>
          </cell>
          <cell r="BB571">
            <v>889910000</v>
          </cell>
          <cell r="BC571">
            <v>0.24556015452538632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39544000000</v>
          </cell>
          <cell r="BM571">
            <v>1004000000</v>
          </cell>
          <cell r="BN571">
            <v>1244000000</v>
          </cell>
          <cell r="BO571">
            <v>14912000000</v>
          </cell>
          <cell r="BP571">
            <v>1472000000</v>
          </cell>
          <cell r="BQ571">
            <v>270000000</v>
          </cell>
          <cell r="BR571">
            <v>3624000000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970000000</v>
          </cell>
          <cell r="BX571">
            <v>70440</v>
          </cell>
          <cell r="BY571">
            <v>288</v>
          </cell>
          <cell r="BZ571">
            <v>4954650</v>
          </cell>
          <cell r="CA571">
            <v>777600</v>
          </cell>
        </row>
        <row r="572">
          <cell r="A572" t="str">
            <v>2021_Q4_M12_W52_D6</v>
          </cell>
          <cell r="B572">
            <v>2021</v>
          </cell>
          <cell r="C572">
            <v>4</v>
          </cell>
          <cell r="D572">
            <v>12</v>
          </cell>
          <cell r="E572">
            <v>52</v>
          </cell>
          <cell r="F572">
            <v>53</v>
          </cell>
          <cell r="G572">
            <v>6</v>
          </cell>
          <cell r="H572">
            <v>44561</v>
          </cell>
          <cell r="I572">
            <v>15.263999999999999</v>
          </cell>
          <cell r="J572">
            <v>9.0530000000000008</v>
          </cell>
          <cell r="K572">
            <v>11.000999999999999</v>
          </cell>
          <cell r="L572">
            <v>10.459</v>
          </cell>
          <cell r="M572">
            <v>5.1120000000000001</v>
          </cell>
          <cell r="N572">
            <v>1</v>
          </cell>
          <cell r="O572">
            <v>40</v>
          </cell>
          <cell r="P572">
            <v>0</v>
          </cell>
          <cell r="Q572">
            <v>101</v>
          </cell>
          <cell r="R572">
            <v>2.2000000000000002</v>
          </cell>
          <cell r="S572">
            <v>-1978</v>
          </cell>
          <cell r="T572">
            <v>395.3</v>
          </cell>
          <cell r="U572">
            <v>60526</v>
          </cell>
          <cell r="V572">
            <v>0.1531140905641285</v>
          </cell>
          <cell r="W572">
            <v>2.0026692367456369E-3</v>
          </cell>
          <cell r="X572">
            <v>1.8034201553390308E-4</v>
          </cell>
          <cell r="Y572">
            <v>9.0050824282376832E-2</v>
          </cell>
          <cell r="Z572">
            <v>2.5580281762675104E-4</v>
          </cell>
          <cell r="AA572">
            <v>4746790000</v>
          </cell>
          <cell r="AB572">
            <v>4746790000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H572">
            <v>91.88900000000001</v>
          </cell>
          <cell r="AI572">
            <v>0</v>
          </cell>
          <cell r="AJ572">
            <v>0</v>
          </cell>
          <cell r="AK572">
            <v>0</v>
          </cell>
          <cell r="AL572">
            <v>62904049100346</v>
          </cell>
          <cell r="AM572">
            <v>125976004000</v>
          </cell>
          <cell r="AN572">
            <v>11344243000</v>
          </cell>
          <cell r="AO572">
            <v>16091033000</v>
          </cell>
          <cell r="AP572">
            <v>519183000</v>
          </cell>
          <cell r="AQ572">
            <v>7.6915999999999998E-2</v>
          </cell>
          <cell r="AR572">
            <v>0</v>
          </cell>
          <cell r="AS572">
            <v>0</v>
          </cell>
          <cell r="AT572">
            <v>3757597000</v>
          </cell>
          <cell r="AU572">
            <v>0.37863734381297864</v>
          </cell>
          <cell r="AV572">
            <v>5306140000</v>
          </cell>
          <cell r="AW572">
            <v>5.3561663797401175E-2</v>
          </cell>
          <cell r="AX572">
            <v>1297857000</v>
          </cell>
          <cell r="AY572">
            <v>0.70921147540983609</v>
          </cell>
          <cell r="AZ572">
            <v>463466000</v>
          </cell>
          <cell r="BA572">
            <v>0.46532730923694782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6750000000</v>
          </cell>
          <cell r="BM572">
            <v>2122000000</v>
          </cell>
          <cell r="BN572">
            <v>9924000000</v>
          </cell>
          <cell r="BO572">
            <v>99066004000</v>
          </cell>
          <cell r="BP572">
            <v>1830000000</v>
          </cell>
          <cell r="BQ572">
            <v>996000000</v>
          </cell>
          <cell r="BR572">
            <v>4830000000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458000000</v>
          </cell>
          <cell r="BX572">
            <v>38160</v>
          </cell>
          <cell r="BY572">
            <v>105</v>
          </cell>
          <cell r="BZ572">
            <v>5043900</v>
          </cell>
          <cell r="CA572">
            <v>283500</v>
          </cell>
        </row>
        <row r="573">
          <cell r="A573" t="str">
            <v>2022_Q1_M1_W1_D3</v>
          </cell>
          <cell r="B573">
            <v>2022</v>
          </cell>
          <cell r="C573">
            <v>1</v>
          </cell>
          <cell r="D573">
            <v>1</v>
          </cell>
          <cell r="E573">
            <v>1</v>
          </cell>
          <cell r="F573">
            <v>1</v>
          </cell>
          <cell r="G573">
            <v>3</v>
          </cell>
          <cell r="H573">
            <v>44565</v>
          </cell>
          <cell r="I573">
            <v>22.791</v>
          </cell>
          <cell r="J573">
            <v>6.96</v>
          </cell>
          <cell r="K573">
            <v>13.092000000000001</v>
          </cell>
          <cell r="L573">
            <v>10.237</v>
          </cell>
          <cell r="M573">
            <v>5.2220000000000004</v>
          </cell>
          <cell r="N573">
            <v>1</v>
          </cell>
          <cell r="O573">
            <v>40</v>
          </cell>
          <cell r="P573">
            <v>0</v>
          </cell>
          <cell r="Q573">
            <v>71</v>
          </cell>
          <cell r="R573">
            <v>2.2000000000000002</v>
          </cell>
          <cell r="S573">
            <v>-1835</v>
          </cell>
          <cell r="T573">
            <v>369.8</v>
          </cell>
          <cell r="U573">
            <v>-391</v>
          </cell>
          <cell r="V573">
            <v>-1.057328285559762E-3</v>
          </cell>
          <cell r="W573">
            <v>3.4237858840082428E-3</v>
          </cell>
          <cell r="X573">
            <v>7.5336032500604813E-4</v>
          </cell>
          <cell r="Y573">
            <v>0.22003721918617339</v>
          </cell>
          <cell r="Z573">
            <v>1.6043268274953688E-3</v>
          </cell>
          <cell r="AA573">
            <v>58455275000</v>
          </cell>
          <cell r="AB573">
            <v>58455275000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H573">
            <v>99.302000000000007</v>
          </cell>
          <cell r="AI573">
            <v>0</v>
          </cell>
          <cell r="AJ573">
            <v>0</v>
          </cell>
          <cell r="AK573">
            <v>0</v>
          </cell>
          <cell r="AL573">
            <v>68692803804852</v>
          </cell>
          <cell r="AM573">
            <v>235189452000</v>
          </cell>
          <cell r="AN573">
            <v>51750433000</v>
          </cell>
          <cell r="AO573">
            <v>110205708000</v>
          </cell>
          <cell r="AP573">
            <v>23837053000</v>
          </cell>
          <cell r="AQ573">
            <v>0.18115749907540493</v>
          </cell>
          <cell r="AR573">
            <v>0</v>
          </cell>
          <cell r="AS573">
            <v>0</v>
          </cell>
          <cell r="AT573">
            <v>5135480000</v>
          </cell>
          <cell r="AU573">
            <v>0.24679373537937854</v>
          </cell>
          <cell r="AV573">
            <v>20870344000</v>
          </cell>
          <cell r="AW573">
            <v>0.28819498241335334</v>
          </cell>
          <cell r="AX573">
            <v>1677005000</v>
          </cell>
          <cell r="AY573">
            <v>0.71636694965283854</v>
          </cell>
          <cell r="AZ573">
            <v>230551000</v>
          </cell>
          <cell r="BA573">
            <v>0.30627749909664803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131581928000</v>
          </cell>
          <cell r="BM573">
            <v>2727842000</v>
          </cell>
          <cell r="BN573">
            <v>20808794000</v>
          </cell>
          <cell r="BO573">
            <v>72417444000</v>
          </cell>
          <cell r="BP573">
            <v>2340986000</v>
          </cell>
          <cell r="BQ573">
            <v>752752000</v>
          </cell>
          <cell r="BR573">
            <v>4013706000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546000000</v>
          </cell>
          <cell r="BX573">
            <v>449250</v>
          </cell>
          <cell r="BY573">
            <v>679</v>
          </cell>
          <cell r="BZ573">
            <v>14767050</v>
          </cell>
          <cell r="CA573">
            <v>1833300</v>
          </cell>
        </row>
        <row r="574">
          <cell r="A574" t="str">
            <v>2022_Q1_M1_W1_D4</v>
          </cell>
          <cell r="B574">
            <v>2022</v>
          </cell>
          <cell r="C574">
            <v>1</v>
          </cell>
          <cell r="D574">
            <v>1</v>
          </cell>
          <cell r="E574">
            <v>1</v>
          </cell>
          <cell r="F574">
            <v>1</v>
          </cell>
          <cell r="G574">
            <v>4</v>
          </cell>
          <cell r="H574">
            <v>44566</v>
          </cell>
          <cell r="I574">
            <v>20.715</v>
          </cell>
          <cell r="J574">
            <v>6.78</v>
          </cell>
          <cell r="K574">
            <v>13.146000000000001</v>
          </cell>
          <cell r="L574">
            <v>10.117000000000001</v>
          </cell>
          <cell r="M574">
            <v>5.2480000000000002</v>
          </cell>
          <cell r="N574">
            <v>1</v>
          </cell>
          <cell r="O574">
            <v>40</v>
          </cell>
          <cell r="P574">
            <v>0</v>
          </cell>
          <cell r="Q574">
            <v>47</v>
          </cell>
          <cell r="R574">
            <v>2.2000000000000002</v>
          </cell>
          <cell r="S574">
            <v>-1508</v>
          </cell>
          <cell r="T574">
            <v>308.89999999999998</v>
          </cell>
          <cell r="U574">
            <v>-1220</v>
          </cell>
          <cell r="V574">
            <v>-3.9494982194885073E-3</v>
          </cell>
          <cell r="W574">
            <v>1.8398143548997764E-3</v>
          </cell>
          <cell r="X574">
            <v>3.3277454603909147E-4</v>
          </cell>
          <cell r="Y574">
            <v>0.18087398065617294</v>
          </cell>
          <cell r="Z574">
            <v>1.4998640668294836E-3</v>
          </cell>
          <cell r="AA574">
            <v>93658235000</v>
          </cell>
          <cell r="AB574">
            <v>93658235000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H574">
            <v>97.006</v>
          </cell>
          <cell r="AI574">
            <v>0</v>
          </cell>
          <cell r="AJ574">
            <v>0</v>
          </cell>
          <cell r="AK574">
            <v>0</v>
          </cell>
          <cell r="AL574">
            <v>80249401037010</v>
          </cell>
          <cell r="AM574">
            <v>147644000000</v>
          </cell>
          <cell r="AN574">
            <v>26704958000</v>
          </cell>
          <cell r="AO574">
            <v>120363193000</v>
          </cell>
          <cell r="AP574">
            <v>19950446000</v>
          </cell>
          <cell r="AQ574">
            <v>0.25455438654261908</v>
          </cell>
          <cell r="AR574">
            <v>0</v>
          </cell>
          <cell r="AS574">
            <v>0</v>
          </cell>
          <cell r="AT574">
            <v>413089000</v>
          </cell>
          <cell r="AU574">
            <v>0.22043169690501602</v>
          </cell>
          <cell r="AV574">
            <v>4890874000</v>
          </cell>
          <cell r="AW574">
            <v>8.0702167536867778E-2</v>
          </cell>
          <cell r="AX574">
            <v>1319876000</v>
          </cell>
          <cell r="AY574">
            <v>0.77548531139835486</v>
          </cell>
          <cell r="AZ574">
            <v>130673000</v>
          </cell>
          <cell r="BA574">
            <v>0.32185467980295568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78374002000</v>
          </cell>
          <cell r="BM574">
            <v>446000000</v>
          </cell>
          <cell r="BN574">
            <v>1874000000</v>
          </cell>
          <cell r="BO574">
            <v>60603998000</v>
          </cell>
          <cell r="BP574">
            <v>1702000000</v>
          </cell>
          <cell r="BQ574">
            <v>406000000</v>
          </cell>
          <cell r="BR574">
            <v>3812000000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426000000</v>
          </cell>
          <cell r="BX574">
            <v>513000</v>
          </cell>
          <cell r="BY574">
            <v>763</v>
          </cell>
          <cell r="BZ574">
            <v>4029000</v>
          </cell>
          <cell r="CA574">
            <v>2060100</v>
          </cell>
        </row>
        <row r="575">
          <cell r="A575" t="str">
            <v>2022_Q1_M1_W1_D5</v>
          </cell>
          <cell r="B575">
            <v>2022</v>
          </cell>
          <cell r="C575">
            <v>1</v>
          </cell>
          <cell r="D575">
            <v>1</v>
          </cell>
          <cell r="E575">
            <v>1</v>
          </cell>
          <cell r="F575">
            <v>1</v>
          </cell>
          <cell r="G575">
            <v>5</v>
          </cell>
          <cell r="H575">
            <v>44567</v>
          </cell>
          <cell r="I575">
            <v>22.565000000000001</v>
          </cell>
          <cell r="J575">
            <v>7.3860000000000001</v>
          </cell>
          <cell r="K575">
            <v>18.190999999999999</v>
          </cell>
          <cell r="L575">
            <v>10.082000000000001</v>
          </cell>
          <cell r="M575">
            <v>5.2750000000000004</v>
          </cell>
          <cell r="N575">
            <v>1</v>
          </cell>
          <cell r="O575">
            <v>40</v>
          </cell>
          <cell r="P575">
            <v>0</v>
          </cell>
          <cell r="Q575">
            <v>60</v>
          </cell>
          <cell r="R575">
            <v>2.2000000000000002</v>
          </cell>
          <cell r="S575">
            <v>-1947</v>
          </cell>
          <cell r="T575">
            <v>398.8</v>
          </cell>
          <cell r="U575">
            <v>-1631</v>
          </cell>
          <cell r="V575">
            <v>-4.0897693079237716E-3</v>
          </cell>
          <cell r="W575">
            <v>3.3683008902011952E-3</v>
          </cell>
          <cell r="X575">
            <v>6.5786730728712838E-4</v>
          </cell>
          <cell r="Y575">
            <v>0.19531132423500108</v>
          </cell>
          <cell r="Z575">
            <v>1.2758297554448753E-3</v>
          </cell>
          <cell r="AA575">
            <v>52952995000</v>
          </cell>
          <cell r="AB575">
            <v>52952995000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H575">
            <v>104.499</v>
          </cell>
          <cell r="AI575">
            <v>0</v>
          </cell>
          <cell r="AJ575">
            <v>0</v>
          </cell>
          <cell r="AK575">
            <v>0</v>
          </cell>
          <cell r="AL575">
            <v>85689664732642</v>
          </cell>
          <cell r="AM575">
            <v>288628574000</v>
          </cell>
          <cell r="AN575">
            <v>56372429000</v>
          </cell>
          <cell r="AO575">
            <v>109325424000</v>
          </cell>
          <cell r="AP575">
            <v>30787804000</v>
          </cell>
          <cell r="AQ575">
            <v>0.29439134259810751</v>
          </cell>
          <cell r="AR575">
            <v>0</v>
          </cell>
          <cell r="AS575">
            <v>0</v>
          </cell>
          <cell r="AT575">
            <v>9691357000</v>
          </cell>
          <cell r="AU575">
            <v>0.15869899131355217</v>
          </cell>
          <cell r="AV575">
            <v>14407481000</v>
          </cell>
          <cell r="AW575">
            <v>0.12394933496824793</v>
          </cell>
          <cell r="AX575">
            <v>1376603000</v>
          </cell>
          <cell r="AY575">
            <v>0.87162961330780375</v>
          </cell>
          <cell r="AZ575">
            <v>109184000</v>
          </cell>
          <cell r="BA575">
            <v>0.24232631845279048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104581214000</v>
          </cell>
          <cell r="BM575">
            <v>1016140000</v>
          </cell>
          <cell r="BN575">
            <v>61067540000</v>
          </cell>
          <cell r="BO575">
            <v>116236856000</v>
          </cell>
          <cell r="BP575">
            <v>1579344000</v>
          </cell>
          <cell r="BQ575">
            <v>450566000</v>
          </cell>
          <cell r="BR575">
            <v>3246914000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450000000</v>
          </cell>
          <cell r="BX575">
            <v>159480</v>
          </cell>
          <cell r="BY575">
            <v>645</v>
          </cell>
          <cell r="BZ575">
            <v>4964850</v>
          </cell>
          <cell r="CA575">
            <v>1741500</v>
          </cell>
        </row>
        <row r="576">
          <cell r="A576" t="str">
            <v>2022_Q1_M1_W1_D6</v>
          </cell>
          <cell r="B576">
            <v>2022</v>
          </cell>
          <cell r="C576">
            <v>1</v>
          </cell>
          <cell r="D576">
            <v>1</v>
          </cell>
          <cell r="E576">
            <v>1</v>
          </cell>
          <cell r="F576">
            <v>2</v>
          </cell>
          <cell r="G576">
            <v>6</v>
          </cell>
          <cell r="H576">
            <v>44568</v>
          </cell>
          <cell r="I576">
            <v>29.917999999999999</v>
          </cell>
          <cell r="J576">
            <v>6.569</v>
          </cell>
          <cell r="K576">
            <v>20.684000000000001</v>
          </cell>
          <cell r="L576">
            <v>9.9209999999999994</v>
          </cell>
          <cell r="M576">
            <v>5.2539999999999996</v>
          </cell>
          <cell r="N576">
            <v>1</v>
          </cell>
          <cell r="O576">
            <v>9.8170000000000002</v>
          </cell>
          <cell r="P576">
            <v>0</v>
          </cell>
          <cell r="Q576">
            <v>72</v>
          </cell>
          <cell r="R576">
            <v>2.1</v>
          </cell>
          <cell r="S576">
            <v>-2186</v>
          </cell>
          <cell r="T576">
            <v>435.3</v>
          </cell>
          <cell r="U576">
            <v>-613</v>
          </cell>
          <cell r="V576">
            <v>-1.4082242131863083E-3</v>
          </cell>
          <cell r="W576">
            <v>3.4423237777250737E-3</v>
          </cell>
          <cell r="X576">
            <v>1.2858074933315047E-3</v>
          </cell>
          <cell r="Y576">
            <v>0.37352892300597462</v>
          </cell>
          <cell r="Z576">
            <v>2.0048508608556479E-3</v>
          </cell>
          <cell r="AA576">
            <v>56277710000</v>
          </cell>
          <cell r="AB576">
            <v>56277710000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H576">
            <v>83.163000000000011</v>
          </cell>
          <cell r="AI576">
            <v>0</v>
          </cell>
          <cell r="AJ576">
            <v>0</v>
          </cell>
          <cell r="AK576">
            <v>0</v>
          </cell>
          <cell r="AL576">
            <v>78267476680550</v>
          </cell>
          <cell r="AM576">
            <v>269421996000</v>
          </cell>
          <cell r="AN576">
            <v>100636908000</v>
          </cell>
          <cell r="AO576">
            <v>156914618000</v>
          </cell>
          <cell r="AP576">
            <v>19521365000</v>
          </cell>
          <cell r="AQ576">
            <v>0.26698439508739297</v>
          </cell>
          <cell r="AR576">
            <v>0</v>
          </cell>
          <cell r="AS576">
            <v>0</v>
          </cell>
          <cell r="AT576">
            <v>899640000</v>
          </cell>
          <cell r="AU576">
            <v>0.22213333333333332</v>
          </cell>
          <cell r="AV576">
            <v>93149000</v>
          </cell>
          <cell r="AW576">
            <v>8.8085830014216057E-4</v>
          </cell>
          <cell r="AX576">
            <v>1779781000</v>
          </cell>
          <cell r="AY576">
            <v>0.8156649862511457</v>
          </cell>
          <cell r="AZ576">
            <v>13715817000</v>
          </cell>
          <cell r="BA576">
            <v>0.97970121428571433</v>
          </cell>
          <cell r="BB576">
            <v>1640918000</v>
          </cell>
          <cell r="BC576">
            <v>0.82045900000000005</v>
          </cell>
          <cell r="BD576">
            <v>62986238000</v>
          </cell>
          <cell r="BE576">
            <v>0.9660169626698567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73118000000</v>
          </cell>
          <cell r="BM576">
            <v>2612000000</v>
          </cell>
          <cell r="BN576">
            <v>4050000000</v>
          </cell>
          <cell r="BO576">
            <v>105747996000</v>
          </cell>
          <cell r="BP576">
            <v>2182000000</v>
          </cell>
          <cell r="BQ576">
            <v>14000000000</v>
          </cell>
          <cell r="BR576">
            <v>2000000000</v>
          </cell>
          <cell r="BS576">
            <v>65202000000</v>
          </cell>
          <cell r="BT576">
            <v>0</v>
          </cell>
          <cell r="BU576">
            <v>0</v>
          </cell>
          <cell r="BV576">
            <v>0</v>
          </cell>
          <cell r="BW576">
            <v>510000000</v>
          </cell>
          <cell r="BX576">
            <v>433230</v>
          </cell>
          <cell r="BY576">
            <v>665</v>
          </cell>
          <cell r="BZ576">
            <v>16722900</v>
          </cell>
          <cell r="CA576">
            <v>1795500</v>
          </cell>
        </row>
        <row r="577">
          <cell r="A577" t="str">
            <v>2022_Q1_M1_W2_D2</v>
          </cell>
          <cell r="B577">
            <v>2022</v>
          </cell>
          <cell r="C577">
            <v>1</v>
          </cell>
          <cell r="D577">
            <v>1</v>
          </cell>
          <cell r="E577">
            <v>2</v>
          </cell>
          <cell r="F577">
            <v>2</v>
          </cell>
          <cell r="G577">
            <v>2</v>
          </cell>
          <cell r="H577">
            <v>44571</v>
          </cell>
          <cell r="I577">
            <v>36.423000000000002</v>
          </cell>
          <cell r="J577">
            <v>5.5940000000000003</v>
          </cell>
          <cell r="K577">
            <v>26.504000000000001</v>
          </cell>
          <cell r="L577">
            <v>9.44</v>
          </cell>
          <cell r="M577">
            <v>5.2839999999999998</v>
          </cell>
          <cell r="N577">
            <v>1</v>
          </cell>
          <cell r="O577">
            <v>6.9349999999999996</v>
          </cell>
          <cell r="P577">
            <v>0</v>
          </cell>
          <cell r="Q577">
            <v>80</v>
          </cell>
          <cell r="R577">
            <v>2.2999999999999998</v>
          </cell>
          <cell r="S577">
            <v>-2149</v>
          </cell>
          <cell r="T577">
            <v>438.5</v>
          </cell>
          <cell r="U577">
            <v>-376</v>
          </cell>
          <cell r="V577">
            <v>-8.5746864310148234E-4</v>
          </cell>
          <cell r="W577">
            <v>1.3019916855851498E-3</v>
          </cell>
          <cell r="X577">
            <v>4.3870823466008688E-4</v>
          </cell>
          <cell r="Y577">
            <v>0.33695164071874983</v>
          </cell>
          <cell r="Z577">
            <v>9.6651028518693121E-4</v>
          </cell>
          <cell r="AA577">
            <v>53384645000</v>
          </cell>
          <cell r="AB577">
            <v>39283560000</v>
          </cell>
          <cell r="AC577">
            <v>8278850000</v>
          </cell>
          <cell r="AD577">
            <v>5822235000</v>
          </cell>
          <cell r="AE577">
            <v>0</v>
          </cell>
          <cell r="AF577">
            <v>0</v>
          </cell>
          <cell r="AH577">
            <v>91.18</v>
          </cell>
          <cell r="AI577">
            <v>0</v>
          </cell>
          <cell r="AJ577">
            <v>0</v>
          </cell>
          <cell r="AK577">
            <v>0</v>
          </cell>
          <cell r="AL577">
            <v>101145201968640</v>
          </cell>
          <cell r="AM577">
            <v>131690212000</v>
          </cell>
          <cell r="AN577">
            <v>44373233000</v>
          </cell>
          <cell r="AO577">
            <v>97757878000</v>
          </cell>
          <cell r="AP577">
            <v>18143017000</v>
          </cell>
          <cell r="AQ577">
            <v>0.2824158554709611</v>
          </cell>
          <cell r="AR577">
            <v>0</v>
          </cell>
          <cell r="AS577">
            <v>0</v>
          </cell>
          <cell r="AT577">
            <v>3506977000</v>
          </cell>
          <cell r="AU577">
            <v>0.45671707995036637</v>
          </cell>
          <cell r="AV577">
            <v>16418313000</v>
          </cell>
          <cell r="AW577">
            <v>0.35707825084318928</v>
          </cell>
          <cell r="AX577">
            <v>2217192000</v>
          </cell>
          <cell r="AY577">
            <v>0.67071825677965746</v>
          </cell>
          <cell r="AZ577">
            <v>106195000</v>
          </cell>
          <cell r="BA577">
            <v>0.22034534846082979</v>
          </cell>
          <cell r="BB577">
            <v>0</v>
          </cell>
          <cell r="BC577">
            <v>0</v>
          </cell>
          <cell r="BD577">
            <v>3981539000</v>
          </cell>
          <cell r="BE577">
            <v>0.75897040282700601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64242204000</v>
          </cell>
          <cell r="BM577">
            <v>853500000</v>
          </cell>
          <cell r="BN577">
            <v>7678664000</v>
          </cell>
          <cell r="BO577">
            <v>45979594000</v>
          </cell>
          <cell r="BP577">
            <v>3305698000</v>
          </cell>
          <cell r="BQ577">
            <v>481948000</v>
          </cell>
          <cell r="BR577">
            <v>3306630000</v>
          </cell>
          <cell r="BS577">
            <v>5245974000</v>
          </cell>
          <cell r="BT577">
            <v>0</v>
          </cell>
          <cell r="BU577">
            <v>0</v>
          </cell>
          <cell r="BV577">
            <v>0</v>
          </cell>
          <cell r="BW577">
            <v>596000000</v>
          </cell>
          <cell r="BX577">
            <v>306750</v>
          </cell>
          <cell r="BY577">
            <v>563</v>
          </cell>
          <cell r="BZ577">
            <v>5479950</v>
          </cell>
          <cell r="CA577">
            <v>1520100</v>
          </cell>
        </row>
        <row r="578">
          <cell r="A578" t="str">
            <v>2022_Q1_M1_W2_D3</v>
          </cell>
          <cell r="B578">
            <v>2022</v>
          </cell>
          <cell r="C578">
            <v>1</v>
          </cell>
          <cell r="D578">
            <v>1</v>
          </cell>
          <cell r="E578">
            <v>2</v>
          </cell>
          <cell r="F578">
            <v>2</v>
          </cell>
          <cell r="G578">
            <v>3</v>
          </cell>
          <cell r="H578">
            <v>44572</v>
          </cell>
          <cell r="I578">
            <v>36.646000000000001</v>
          </cell>
          <cell r="J578">
            <v>1.8580000000000001</v>
          </cell>
          <cell r="K578">
            <v>26.949000000000002</v>
          </cell>
          <cell r="L578">
            <v>9.27</v>
          </cell>
          <cell r="M578">
            <v>5.1609999999999996</v>
          </cell>
          <cell r="N578">
            <v>1</v>
          </cell>
          <cell r="O578">
            <v>4.0339999999999998</v>
          </cell>
          <cell r="P578">
            <v>0</v>
          </cell>
          <cell r="Q578">
            <v>83</v>
          </cell>
          <cell r="R578">
            <v>2.2999999999999998</v>
          </cell>
          <cell r="S578">
            <v>-2116</v>
          </cell>
          <cell r="T578">
            <v>431.3</v>
          </cell>
          <cell r="U578">
            <v>-1900</v>
          </cell>
          <cell r="V578">
            <v>-4.4052863436123352E-3</v>
          </cell>
          <cell r="W578">
            <v>2.075076016650499E-3</v>
          </cell>
          <cell r="X578">
            <v>6.5787158354385904E-4</v>
          </cell>
          <cell r="Y578">
            <v>0.31703493186036041</v>
          </cell>
          <cell r="Z578">
            <v>2.1748550817568529E-3</v>
          </cell>
          <cell r="AA578">
            <v>133143140000</v>
          </cell>
          <cell r="AB578">
            <v>132486620000</v>
          </cell>
          <cell r="AC578">
            <v>0</v>
          </cell>
          <cell r="AD578">
            <v>0</v>
          </cell>
          <cell r="AE578">
            <v>656520000</v>
          </cell>
          <cell r="AF578">
            <v>0</v>
          </cell>
          <cell r="AH578">
            <v>84.918000000000006</v>
          </cell>
          <cell r="AI578">
            <v>0</v>
          </cell>
          <cell r="AJ578">
            <v>0</v>
          </cell>
          <cell r="AK578">
            <v>0</v>
          </cell>
          <cell r="AL578">
            <v>87768350912744</v>
          </cell>
          <cell r="AM578">
            <v>182126000000</v>
          </cell>
          <cell r="AN578">
            <v>57740304000</v>
          </cell>
          <cell r="AO578">
            <v>190883444000</v>
          </cell>
          <cell r="AP578">
            <v>42088688000</v>
          </cell>
          <cell r="AQ578">
            <v>0.42634408427876824</v>
          </cell>
          <cell r="AR578">
            <v>0</v>
          </cell>
          <cell r="AS578">
            <v>0</v>
          </cell>
          <cell r="AT578">
            <v>8029398000</v>
          </cell>
          <cell r="AU578">
            <v>0.48929908592321752</v>
          </cell>
          <cell r="AV578">
            <v>1932881000</v>
          </cell>
          <cell r="AW578">
            <v>3.6766358517842199E-2</v>
          </cell>
          <cell r="AX578">
            <v>1563526000</v>
          </cell>
          <cell r="AY578">
            <v>0.73198782771535575</v>
          </cell>
          <cell r="AZ578">
            <v>237239000</v>
          </cell>
          <cell r="BA578">
            <v>0.37419400630914829</v>
          </cell>
          <cell r="BB578">
            <v>0</v>
          </cell>
          <cell r="BC578">
            <v>0</v>
          </cell>
          <cell r="BD578">
            <v>3888572000</v>
          </cell>
          <cell r="BE578">
            <v>0.66813951890034362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98720000000</v>
          </cell>
          <cell r="BM578">
            <v>306000000</v>
          </cell>
          <cell r="BN578">
            <v>16410000000</v>
          </cell>
          <cell r="BO578">
            <v>52572000000</v>
          </cell>
          <cell r="BP578">
            <v>2136000000</v>
          </cell>
          <cell r="BQ578">
            <v>634000000</v>
          </cell>
          <cell r="BR578">
            <v>4814000000</v>
          </cell>
          <cell r="BS578">
            <v>5820000000</v>
          </cell>
          <cell r="BT578">
            <v>0</v>
          </cell>
          <cell r="BU578">
            <v>0</v>
          </cell>
          <cell r="BV578">
            <v>0</v>
          </cell>
          <cell r="BW578">
            <v>714000000</v>
          </cell>
          <cell r="BX578">
            <v>772380</v>
          </cell>
          <cell r="BY578">
            <v>1275</v>
          </cell>
          <cell r="BZ578">
            <v>5395800</v>
          </cell>
          <cell r="CA578">
            <v>3442500</v>
          </cell>
        </row>
        <row r="579">
          <cell r="A579" t="str">
            <v>2022_Q1_M1_W2_D4</v>
          </cell>
          <cell r="B579">
            <v>2022</v>
          </cell>
          <cell r="C579">
            <v>1</v>
          </cell>
          <cell r="D579">
            <v>1</v>
          </cell>
          <cell r="E579">
            <v>2</v>
          </cell>
          <cell r="F579">
            <v>2</v>
          </cell>
          <cell r="G579">
            <v>4</v>
          </cell>
          <cell r="H579">
            <v>44573</v>
          </cell>
          <cell r="I579">
            <v>31.76</v>
          </cell>
          <cell r="J579">
            <v>6.798</v>
          </cell>
          <cell r="K579">
            <v>28.788</v>
          </cell>
          <cell r="L579">
            <v>9.2289999999999992</v>
          </cell>
          <cell r="M579">
            <v>5.0869999999999997</v>
          </cell>
          <cell r="N579">
            <v>1</v>
          </cell>
          <cell r="O579">
            <v>12.898999999999999</v>
          </cell>
          <cell r="P579">
            <v>0</v>
          </cell>
          <cell r="Q579">
            <v>77</v>
          </cell>
          <cell r="R579">
            <v>2.2999999999999998</v>
          </cell>
          <cell r="S579">
            <v>-2142</v>
          </cell>
          <cell r="T579">
            <v>445.4</v>
          </cell>
          <cell r="U579">
            <v>-2599</v>
          </cell>
          <cell r="V579">
            <v>-5.8352043107319264E-3</v>
          </cell>
          <cell r="W579">
            <v>2.5161646504835568E-3</v>
          </cell>
          <cell r="X579">
            <v>6.9310600936606747E-4</v>
          </cell>
          <cell r="Y579">
            <v>0.27546130943094932</v>
          </cell>
          <cell r="Z579">
            <v>1.6107413743623341E-3</v>
          </cell>
          <cell r="AA579">
            <v>80066860000</v>
          </cell>
          <cell r="AB579">
            <v>80066860000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H579">
            <v>95.561000000000007</v>
          </cell>
          <cell r="AI579">
            <v>0</v>
          </cell>
          <cell r="AJ579">
            <v>0</v>
          </cell>
          <cell r="AK579">
            <v>0</v>
          </cell>
          <cell r="AL579">
            <v>87253459330576</v>
          </cell>
          <cell r="AM579">
            <v>219544070000</v>
          </cell>
          <cell r="AN579">
            <v>60475897000</v>
          </cell>
          <cell r="AO579">
            <v>140542757000</v>
          </cell>
          <cell r="AP579">
            <v>49730386000</v>
          </cell>
          <cell r="AQ579">
            <v>0.35376642363701927</v>
          </cell>
          <cell r="AR579">
            <v>0</v>
          </cell>
          <cell r="AS579">
            <v>0</v>
          </cell>
          <cell r="AT579">
            <v>553107000</v>
          </cell>
          <cell r="AU579">
            <v>0.31934584295612012</v>
          </cell>
          <cell r="AV579">
            <v>6028901000</v>
          </cell>
          <cell r="AW579">
            <v>9.2598467162253492E-2</v>
          </cell>
          <cell r="AX579">
            <v>1458147000</v>
          </cell>
          <cell r="AY579">
            <v>0.8011796703296703</v>
          </cell>
          <cell r="AZ579">
            <v>193033000</v>
          </cell>
          <cell r="BA579">
            <v>0.29881269349845202</v>
          </cell>
          <cell r="BB579">
            <v>0</v>
          </cell>
          <cell r="BC579">
            <v>0</v>
          </cell>
          <cell r="BD579">
            <v>2512323000</v>
          </cell>
          <cell r="BE579">
            <v>0.7415357142857143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140574070000</v>
          </cell>
          <cell r="BM579">
            <v>826000000</v>
          </cell>
          <cell r="BN579">
            <v>1732000000</v>
          </cell>
          <cell r="BO579">
            <v>65108000000</v>
          </cell>
          <cell r="BP579">
            <v>1820000000</v>
          </cell>
          <cell r="BQ579">
            <v>646000000</v>
          </cell>
          <cell r="BR579">
            <v>4686000000</v>
          </cell>
          <cell r="BS579">
            <v>3388000000</v>
          </cell>
          <cell r="BT579">
            <v>0</v>
          </cell>
          <cell r="BU579">
            <v>0</v>
          </cell>
          <cell r="BV579">
            <v>0</v>
          </cell>
          <cell r="BW579">
            <v>764000000</v>
          </cell>
          <cell r="BX579">
            <v>498030</v>
          </cell>
          <cell r="BY579">
            <v>828</v>
          </cell>
          <cell r="BZ579">
            <v>5462100</v>
          </cell>
          <cell r="CA579">
            <v>2235600</v>
          </cell>
        </row>
        <row r="580">
          <cell r="A580" t="str">
            <v>2022_Q1_M1_W2_D5</v>
          </cell>
          <cell r="B580">
            <v>2022</v>
          </cell>
          <cell r="C580">
            <v>1</v>
          </cell>
          <cell r="D580">
            <v>1</v>
          </cell>
          <cell r="E580">
            <v>2</v>
          </cell>
          <cell r="F580">
            <v>2</v>
          </cell>
          <cell r="G580">
            <v>5</v>
          </cell>
          <cell r="H580">
            <v>44574</v>
          </cell>
          <cell r="I580">
            <v>26.289000000000001</v>
          </cell>
          <cell r="J580">
            <v>5.242</v>
          </cell>
          <cell r="K580">
            <v>15.584</v>
          </cell>
          <cell r="L580">
            <v>9.2110000000000003</v>
          </cell>
          <cell r="M580">
            <v>5.1020000000000003</v>
          </cell>
          <cell r="N580">
            <v>1</v>
          </cell>
          <cell r="O580">
            <v>11.928000000000001</v>
          </cell>
          <cell r="P580">
            <v>0</v>
          </cell>
          <cell r="Q580">
            <v>73</v>
          </cell>
          <cell r="R580">
            <v>2.4</v>
          </cell>
          <cell r="S580">
            <v>-2011</v>
          </cell>
          <cell r="T580">
            <v>420.7</v>
          </cell>
          <cell r="U580">
            <v>-277</v>
          </cell>
          <cell r="V580">
            <v>-6.5842643213691462E-4</v>
          </cell>
          <cell r="W580">
            <v>2.2830916322130906E-3</v>
          </cell>
          <cell r="X580">
            <v>8.0037691930529172E-4</v>
          </cell>
          <cell r="Y580">
            <v>0.35056714676381817</v>
          </cell>
          <cell r="Z580">
            <v>1.7493561947771598E-3</v>
          </cell>
          <cell r="AA580">
            <v>71254135000</v>
          </cell>
          <cell r="AB580">
            <v>71254135000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H580">
            <v>74.355999999999995</v>
          </cell>
          <cell r="AI580">
            <v>0</v>
          </cell>
          <cell r="AJ580">
            <v>0</v>
          </cell>
          <cell r="AK580">
            <v>0</v>
          </cell>
          <cell r="AL580">
            <v>75085027504494</v>
          </cell>
          <cell r="AM580">
            <v>171425998000</v>
          </cell>
          <cell r="AN580">
            <v>60096323000</v>
          </cell>
          <cell r="AO580">
            <v>131350458000</v>
          </cell>
          <cell r="AP580">
            <v>29709988000</v>
          </cell>
          <cell r="AQ580">
            <v>0.34809594254472037</v>
          </cell>
          <cell r="AR580">
            <v>0</v>
          </cell>
          <cell r="AS580">
            <v>0</v>
          </cell>
          <cell r="AT580">
            <v>3986143000</v>
          </cell>
          <cell r="AU580">
            <v>0.28776660410049093</v>
          </cell>
          <cell r="AV580">
            <v>22804258000</v>
          </cell>
          <cell r="AW580">
            <v>0.36754977113016568</v>
          </cell>
          <cell r="AX580">
            <v>1201479000</v>
          </cell>
          <cell r="AY580">
            <v>0.84850211864406777</v>
          </cell>
          <cell r="AZ580">
            <v>89449000</v>
          </cell>
          <cell r="BA580">
            <v>0.46107731958762888</v>
          </cell>
          <cell r="BB580">
            <v>0</v>
          </cell>
          <cell r="BC580">
            <v>0</v>
          </cell>
          <cell r="BD580">
            <v>2305006000</v>
          </cell>
          <cell r="BE580">
            <v>0.7469235255994815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85349998000</v>
          </cell>
          <cell r="BM580">
            <v>706000000</v>
          </cell>
          <cell r="BN580">
            <v>13852000000</v>
          </cell>
          <cell r="BO580">
            <v>62044000000</v>
          </cell>
          <cell r="BP580">
            <v>1416000000</v>
          </cell>
          <cell r="BQ580">
            <v>194000000</v>
          </cell>
          <cell r="BR580">
            <v>4158000000</v>
          </cell>
          <cell r="BS580">
            <v>3086000000</v>
          </cell>
          <cell r="BT580">
            <v>0</v>
          </cell>
          <cell r="BU580">
            <v>0</v>
          </cell>
          <cell r="BV580">
            <v>0</v>
          </cell>
          <cell r="BW580">
            <v>620000000</v>
          </cell>
          <cell r="BX580">
            <v>641520</v>
          </cell>
          <cell r="BY580">
            <v>777</v>
          </cell>
          <cell r="BZ580">
            <v>5128050</v>
          </cell>
          <cell r="CA580">
            <v>2097900</v>
          </cell>
        </row>
        <row r="581">
          <cell r="A581" t="str">
            <v>2022_Q1_M1_W2_D6</v>
          </cell>
          <cell r="B581">
            <v>2022</v>
          </cell>
          <cell r="C581">
            <v>1</v>
          </cell>
          <cell r="D581">
            <v>1</v>
          </cell>
          <cell r="E581">
            <v>2</v>
          </cell>
          <cell r="F581">
            <v>3</v>
          </cell>
          <cell r="G581">
            <v>6</v>
          </cell>
          <cell r="H581">
            <v>44575</v>
          </cell>
          <cell r="I581">
            <v>18.344000000000001</v>
          </cell>
          <cell r="J581">
            <v>7.4169999999999998</v>
          </cell>
          <cell r="K581">
            <v>14.069000000000001</v>
          </cell>
          <cell r="L581">
            <v>8.9329999999999998</v>
          </cell>
          <cell r="M581">
            <v>5.1180000000000003</v>
          </cell>
          <cell r="N581">
            <v>1</v>
          </cell>
          <cell r="O581">
            <v>10.978</v>
          </cell>
          <cell r="P581">
            <v>0</v>
          </cell>
          <cell r="Q581">
            <v>89</v>
          </cell>
          <cell r="R581">
            <v>3.3</v>
          </cell>
          <cell r="S581">
            <v>-2142</v>
          </cell>
          <cell r="T581">
            <v>434.5</v>
          </cell>
          <cell r="U581">
            <v>-14</v>
          </cell>
          <cell r="V581">
            <v>-3.2220943613348679E-5</v>
          </cell>
          <cell r="W581">
            <v>5.2720473094641724E-3</v>
          </cell>
          <cell r="X581">
            <v>4.9643324331213249E-4</v>
          </cell>
          <cell r="Y581">
            <v>9.4163275511764663E-2</v>
          </cell>
          <cell r="Z581">
            <v>2.331407836347612E-3</v>
          </cell>
          <cell r="AA581">
            <v>102229680000</v>
          </cell>
          <cell r="AB581">
            <v>85124240000</v>
          </cell>
          <cell r="AC581">
            <v>7739185000</v>
          </cell>
          <cell r="AD581">
            <v>6015090000</v>
          </cell>
          <cell r="AE581">
            <v>3351165000</v>
          </cell>
          <cell r="AF581">
            <v>0</v>
          </cell>
          <cell r="AH581">
            <v>65.859000000000009</v>
          </cell>
          <cell r="AI581">
            <v>0</v>
          </cell>
          <cell r="AJ581">
            <v>0</v>
          </cell>
          <cell r="AK581">
            <v>0</v>
          </cell>
          <cell r="AL581">
            <v>55711768646828</v>
          </cell>
          <cell r="AM581">
            <v>293715080000</v>
          </cell>
          <cell r="AN581">
            <v>27657174000</v>
          </cell>
          <cell r="AO581">
            <v>129886854000</v>
          </cell>
          <cell r="AP581">
            <v>5551375000</v>
          </cell>
          <cell r="AQ581">
            <v>0.42273644532439841</v>
          </cell>
          <cell r="AR581">
            <v>0</v>
          </cell>
          <cell r="AS581">
            <v>0</v>
          </cell>
          <cell r="AT581">
            <v>7223509000</v>
          </cell>
          <cell r="AU581">
            <v>0.49347649952179262</v>
          </cell>
          <cell r="AV581">
            <v>10600267000</v>
          </cell>
          <cell r="AW581">
            <v>4.1504068784135255E-2</v>
          </cell>
          <cell r="AX581">
            <v>1778350000</v>
          </cell>
          <cell r="AY581">
            <v>0.73974625623960066</v>
          </cell>
          <cell r="AZ581">
            <v>97917000</v>
          </cell>
          <cell r="BA581">
            <v>0.34722340425531917</v>
          </cell>
          <cell r="BB581">
            <v>0</v>
          </cell>
          <cell r="BC581">
            <v>0</v>
          </cell>
          <cell r="BD581">
            <v>2405756000</v>
          </cell>
          <cell r="BE581">
            <v>0.78516840731070492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13132000000</v>
          </cell>
          <cell r="BM581">
            <v>222000000</v>
          </cell>
          <cell r="BN581">
            <v>14638000000</v>
          </cell>
          <cell r="BO581">
            <v>255403080000</v>
          </cell>
          <cell r="BP581">
            <v>2404000000</v>
          </cell>
          <cell r="BQ581">
            <v>282000000</v>
          </cell>
          <cell r="BR581">
            <v>3976000000</v>
          </cell>
          <cell r="BS581">
            <v>3064000000</v>
          </cell>
          <cell r="BT581">
            <v>0</v>
          </cell>
          <cell r="BU581">
            <v>0</v>
          </cell>
          <cell r="BV581">
            <v>0</v>
          </cell>
          <cell r="BW581">
            <v>594000000</v>
          </cell>
          <cell r="BX581">
            <v>332010</v>
          </cell>
          <cell r="BY581">
            <v>1125</v>
          </cell>
          <cell r="BZ581">
            <v>16386300</v>
          </cell>
          <cell r="CA581">
            <v>3037500</v>
          </cell>
        </row>
        <row r="582">
          <cell r="A582" t="str">
            <v>2022_Q1_M1_W3_D2</v>
          </cell>
          <cell r="B582">
            <v>2022</v>
          </cell>
          <cell r="C582">
            <v>1</v>
          </cell>
          <cell r="D582">
            <v>1</v>
          </cell>
          <cell r="E582">
            <v>3</v>
          </cell>
          <cell r="F582">
            <v>3</v>
          </cell>
          <cell r="G582">
            <v>2</v>
          </cell>
          <cell r="H582">
            <v>44578</v>
          </cell>
          <cell r="I582">
            <v>15.624000000000001</v>
          </cell>
          <cell r="J582">
            <v>10.725</v>
          </cell>
          <cell r="K582">
            <v>16.858000000000001</v>
          </cell>
          <cell r="L582">
            <v>8.6140000000000008</v>
          </cell>
          <cell r="M582">
            <v>5.0860000000000003</v>
          </cell>
          <cell r="N582">
            <v>1</v>
          </cell>
          <cell r="O582">
            <v>10.377000000000001</v>
          </cell>
          <cell r="P582">
            <v>0</v>
          </cell>
          <cell r="Q582">
            <v>85</v>
          </cell>
          <cell r="R582">
            <v>6</v>
          </cell>
          <cell r="S582">
            <v>-1839</v>
          </cell>
          <cell r="T582">
            <v>431.4</v>
          </cell>
          <cell r="U582">
            <v>-3991</v>
          </cell>
          <cell r="V582">
            <v>-9.2512749188687991E-3</v>
          </cell>
          <cell r="W582">
            <v>1.7055574595204836E-3</v>
          </cell>
          <cell r="X582">
            <v>5.47861896229275E-4</v>
          </cell>
          <cell r="Y582">
            <v>0.32122160011150019</v>
          </cell>
          <cell r="Z582">
            <v>3.3275195856792583E-3</v>
          </cell>
          <cell r="AA582">
            <v>209825595000</v>
          </cell>
          <cell r="AB582">
            <v>194691605000</v>
          </cell>
          <cell r="AC582">
            <v>7833915000</v>
          </cell>
          <cell r="AD582">
            <v>7300075000</v>
          </cell>
          <cell r="AE582">
            <v>0</v>
          </cell>
          <cell r="AF582">
            <v>0</v>
          </cell>
          <cell r="AH582">
            <v>68.283999999999992</v>
          </cell>
          <cell r="AI582">
            <v>0</v>
          </cell>
          <cell r="AJ582">
            <v>0</v>
          </cell>
          <cell r="AK582">
            <v>0</v>
          </cell>
          <cell r="AL582">
            <v>75486127589156</v>
          </cell>
          <cell r="AM582">
            <v>128745928000</v>
          </cell>
          <cell r="AN582">
            <v>41355973000</v>
          </cell>
          <cell r="AO582">
            <v>251181568000</v>
          </cell>
          <cell r="AP582">
            <v>25022436000</v>
          </cell>
          <cell r="AQ582">
            <v>0.74744187383059291</v>
          </cell>
          <cell r="AR582">
            <v>0</v>
          </cell>
          <cell r="AS582">
            <v>0</v>
          </cell>
          <cell r="AT582">
            <v>5216397000</v>
          </cell>
          <cell r="AU582">
            <v>0.21526009412950839</v>
          </cell>
          <cell r="AV582">
            <v>8220414000</v>
          </cell>
          <cell r="AW582">
            <v>0.1630864836206328</v>
          </cell>
          <cell r="AX582">
            <v>1791827000</v>
          </cell>
          <cell r="AY582">
            <v>0.71934692088186314</v>
          </cell>
          <cell r="AZ582">
            <v>130811000</v>
          </cell>
          <cell r="BA582">
            <v>0.32761885202791036</v>
          </cell>
          <cell r="BB582">
            <v>0</v>
          </cell>
          <cell r="BC582">
            <v>0</v>
          </cell>
          <cell r="BD582">
            <v>974088000</v>
          </cell>
          <cell r="BE582">
            <v>8.3684766143686987E-2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33477434000</v>
          </cell>
          <cell r="BM582">
            <v>731500000</v>
          </cell>
          <cell r="BN582">
            <v>24232996000</v>
          </cell>
          <cell r="BO582">
            <v>50405244000</v>
          </cell>
          <cell r="BP582">
            <v>2490908000</v>
          </cell>
          <cell r="BQ582">
            <v>399278000</v>
          </cell>
          <cell r="BR582">
            <v>4286600000</v>
          </cell>
          <cell r="BS582">
            <v>11639968000</v>
          </cell>
          <cell r="BT582">
            <v>0</v>
          </cell>
          <cell r="BU582">
            <v>0</v>
          </cell>
          <cell r="BV582">
            <v>0</v>
          </cell>
          <cell r="BW582">
            <v>1082000000</v>
          </cell>
          <cell r="BX582">
            <v>726420</v>
          </cell>
          <cell r="BY582">
            <v>2261</v>
          </cell>
          <cell r="BZ582">
            <v>4689450</v>
          </cell>
          <cell r="CA582">
            <v>6104700</v>
          </cell>
        </row>
        <row r="583">
          <cell r="A583" t="str">
            <v>2022_Q1_M1_W3_D3</v>
          </cell>
          <cell r="B583">
            <v>2022</v>
          </cell>
          <cell r="C583">
            <v>1</v>
          </cell>
          <cell r="D583">
            <v>1</v>
          </cell>
          <cell r="E583">
            <v>3</v>
          </cell>
          <cell r="F583">
            <v>3</v>
          </cell>
          <cell r="G583">
            <v>3</v>
          </cell>
          <cell r="H583">
            <v>44579</v>
          </cell>
          <cell r="I583">
            <v>12.609</v>
          </cell>
          <cell r="J583">
            <v>9.3309999999999995</v>
          </cell>
          <cell r="K583">
            <v>21.675999999999998</v>
          </cell>
          <cell r="L583">
            <v>7.1829999999999998</v>
          </cell>
          <cell r="M583">
            <v>4.9180000000000001</v>
          </cell>
          <cell r="N583">
            <v>1</v>
          </cell>
          <cell r="O583">
            <v>10.304</v>
          </cell>
          <cell r="P583">
            <v>0</v>
          </cell>
          <cell r="Q583">
            <v>127</v>
          </cell>
          <cell r="R583">
            <v>9.1</v>
          </cell>
          <cell r="S583">
            <v>-2200</v>
          </cell>
          <cell r="T583">
            <v>476.6</v>
          </cell>
          <cell r="U583">
            <v>-3975</v>
          </cell>
          <cell r="V583">
            <v>-8.3403273185060842E-3</v>
          </cell>
          <cell r="W583">
            <v>5.5137547794111737E-3</v>
          </cell>
          <cell r="X583">
            <v>2.5346514759954338E-3</v>
          </cell>
          <cell r="Y583">
            <v>0.4596960832317093</v>
          </cell>
          <cell r="Z583">
            <v>5.0476529414173943E-3</v>
          </cell>
          <cell r="AA583">
            <v>139171230000</v>
          </cell>
          <cell r="AB583">
            <v>121300725000</v>
          </cell>
          <cell r="AC583">
            <v>5513870000</v>
          </cell>
          <cell r="AD583">
            <v>12356635000</v>
          </cell>
          <cell r="AE583">
            <v>0</v>
          </cell>
          <cell r="AF583">
            <v>0</v>
          </cell>
          <cell r="AH583">
            <v>67.021000000000001</v>
          </cell>
          <cell r="AI583">
            <v>0</v>
          </cell>
          <cell r="AJ583">
            <v>0</v>
          </cell>
          <cell r="AK583">
            <v>0</v>
          </cell>
          <cell r="AL583">
            <v>55380481036302</v>
          </cell>
          <cell r="AM583">
            <v>305354392000</v>
          </cell>
          <cell r="AN583">
            <v>140370218000</v>
          </cell>
          <cell r="AO583">
            <v>279541448000</v>
          </cell>
          <cell r="AP583">
            <v>119343808000</v>
          </cell>
          <cell r="AQ583">
            <v>0.71859078715321578</v>
          </cell>
          <cell r="AR583">
            <v>0</v>
          </cell>
          <cell r="AS583">
            <v>0</v>
          </cell>
          <cell r="AT583">
            <v>3013432000</v>
          </cell>
          <cell r="AU583">
            <v>9.1023714425265981E-2</v>
          </cell>
          <cell r="AV583">
            <v>12871706000</v>
          </cell>
          <cell r="AW583">
            <v>0.1583532353810741</v>
          </cell>
          <cell r="AX583">
            <v>3902944000</v>
          </cell>
          <cell r="AY583">
            <v>0.57584757628577554</v>
          </cell>
          <cell r="AZ583">
            <v>353933000</v>
          </cell>
          <cell r="BA583">
            <v>0.39279190295981442</v>
          </cell>
          <cell r="BB583">
            <v>0</v>
          </cell>
          <cell r="BC583">
            <v>0</v>
          </cell>
          <cell r="BD583">
            <v>884395000</v>
          </cell>
          <cell r="BE583">
            <v>7.9949979451907432E-2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166080348000</v>
          </cell>
          <cell r="BM583">
            <v>593362000</v>
          </cell>
          <cell r="BN583">
            <v>33106010000</v>
          </cell>
          <cell r="BO583">
            <v>81284768000</v>
          </cell>
          <cell r="BP583">
            <v>6777738000</v>
          </cell>
          <cell r="BQ583">
            <v>901070000</v>
          </cell>
          <cell r="BR583">
            <v>4675242000</v>
          </cell>
          <cell r="BS583">
            <v>11061854000</v>
          </cell>
          <cell r="BT583">
            <v>0</v>
          </cell>
          <cell r="BU583">
            <v>0</v>
          </cell>
          <cell r="BV583">
            <v>0</v>
          </cell>
          <cell r="BW583">
            <v>874000000</v>
          </cell>
          <cell r="BX583">
            <v>527820</v>
          </cell>
          <cell r="BY583">
            <v>2089</v>
          </cell>
          <cell r="BZ583">
            <v>5610000</v>
          </cell>
          <cell r="CA583">
            <v>5640300</v>
          </cell>
        </row>
        <row r="584">
          <cell r="A584" t="str">
            <v>2022_Q1_M1_W3_D4</v>
          </cell>
          <cell r="B584">
            <v>2022</v>
          </cell>
          <cell r="C584">
            <v>1</v>
          </cell>
          <cell r="D584">
            <v>1</v>
          </cell>
          <cell r="E584">
            <v>3</v>
          </cell>
          <cell r="F584">
            <v>3</v>
          </cell>
          <cell r="G584">
            <v>4</v>
          </cell>
          <cell r="H584">
            <v>44580</v>
          </cell>
          <cell r="I584">
            <v>53.414999999999999</v>
          </cell>
          <cell r="J584">
            <v>8.8260000000000005</v>
          </cell>
          <cell r="K584">
            <v>19.016999999999999</v>
          </cell>
          <cell r="L584">
            <v>7.0229999999999997</v>
          </cell>
          <cell r="M584">
            <v>4.758</v>
          </cell>
          <cell r="N584">
            <v>1</v>
          </cell>
          <cell r="O584">
            <v>10.166</v>
          </cell>
          <cell r="P584">
            <v>0</v>
          </cell>
          <cell r="Q584">
            <v>93</v>
          </cell>
          <cell r="R584">
            <v>9</v>
          </cell>
          <cell r="S584">
            <v>-2484</v>
          </cell>
          <cell r="T584">
            <v>526.29999999999995</v>
          </cell>
          <cell r="U584">
            <v>-1418</v>
          </cell>
          <cell r="V584">
            <v>-2.6942808284248529E-3</v>
          </cell>
          <cell r="W584">
            <v>5.5865886850470442E-3</v>
          </cell>
          <cell r="X584">
            <v>2.371054489604734E-3</v>
          </cell>
          <cell r="Y584">
            <v>0.42441901906096163</v>
          </cell>
          <cell r="Z584">
            <v>4.1054158238927208E-3</v>
          </cell>
          <cell r="AA584">
            <v>91438610000</v>
          </cell>
          <cell r="AB584">
            <v>85543200000</v>
          </cell>
          <cell r="AC584">
            <v>0</v>
          </cell>
          <cell r="AD584">
            <v>5895410000</v>
          </cell>
          <cell r="AE584">
            <v>0</v>
          </cell>
          <cell r="AF584">
            <v>0</v>
          </cell>
          <cell r="AH584">
            <v>104.20499999999998</v>
          </cell>
          <cell r="AI584">
            <v>0</v>
          </cell>
          <cell r="AJ584">
            <v>0</v>
          </cell>
          <cell r="AK584">
            <v>0</v>
          </cell>
          <cell r="AL584">
            <v>52721776132964</v>
          </cell>
          <cell r="AM584">
            <v>294534878000</v>
          </cell>
          <cell r="AN584">
            <v>125006204000</v>
          </cell>
          <cell r="AO584">
            <v>216444814000</v>
          </cell>
          <cell r="AP584">
            <v>102614115000</v>
          </cell>
          <cell r="AQ584">
            <v>0.44316426218631472</v>
          </cell>
          <cell r="AR584">
            <v>0</v>
          </cell>
          <cell r="AS584">
            <v>0</v>
          </cell>
          <cell r="AT584">
            <v>1097210000</v>
          </cell>
          <cell r="AU584">
            <v>0.44207436225754021</v>
          </cell>
          <cell r="AV584">
            <v>17887617000</v>
          </cell>
          <cell r="AW584">
            <v>0.33572848428519442</v>
          </cell>
          <cell r="AX584">
            <v>1474715000</v>
          </cell>
          <cell r="AY584">
            <v>0.81321769991926907</v>
          </cell>
          <cell r="AZ584">
            <v>294482000</v>
          </cell>
          <cell r="BA584">
            <v>0.43879710093099217</v>
          </cell>
          <cell r="BB584">
            <v>868644000</v>
          </cell>
          <cell r="BC584">
            <v>0.3661959955718076</v>
          </cell>
          <cell r="BD584">
            <v>769421000</v>
          </cell>
          <cell r="BE584">
            <v>0.70507707618180115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231548714000</v>
          </cell>
          <cell r="BM584">
            <v>258320000</v>
          </cell>
          <cell r="BN584">
            <v>2481958000</v>
          </cell>
          <cell r="BO584">
            <v>53280010000</v>
          </cell>
          <cell r="BP584">
            <v>1813432000</v>
          </cell>
          <cell r="BQ584">
            <v>671112000</v>
          </cell>
          <cell r="BR584">
            <v>2372074000</v>
          </cell>
          <cell r="BS584">
            <v>1091258000</v>
          </cell>
          <cell r="BT584">
            <v>0</v>
          </cell>
          <cell r="BU584">
            <v>0</v>
          </cell>
          <cell r="BV584">
            <v>0</v>
          </cell>
          <cell r="BW584">
            <v>1018000000</v>
          </cell>
          <cell r="BX584">
            <v>565920</v>
          </cell>
          <cell r="BY584">
            <v>1968</v>
          </cell>
          <cell r="BZ584">
            <v>6334200</v>
          </cell>
          <cell r="CA584">
            <v>5313600</v>
          </cell>
        </row>
        <row r="585">
          <cell r="A585" t="str">
            <v>2022_Q1_M1_W3_D5</v>
          </cell>
          <cell r="B585">
            <v>2022</v>
          </cell>
          <cell r="C585">
            <v>1</v>
          </cell>
          <cell r="D585">
            <v>1</v>
          </cell>
          <cell r="E585">
            <v>3</v>
          </cell>
          <cell r="F585">
            <v>3</v>
          </cell>
          <cell r="G585">
            <v>5</v>
          </cell>
          <cell r="H585">
            <v>44581</v>
          </cell>
          <cell r="I585">
            <v>33.119999999999997</v>
          </cell>
          <cell r="J585">
            <v>6.3979999999999997</v>
          </cell>
          <cell r="K585">
            <v>12.016999999999999</v>
          </cell>
          <cell r="L585">
            <v>6.9210000000000003</v>
          </cell>
          <cell r="M585">
            <v>4.7210000000000001</v>
          </cell>
          <cell r="N585">
            <v>1</v>
          </cell>
          <cell r="O585">
            <v>10.266999999999999</v>
          </cell>
          <cell r="P585">
            <v>0</v>
          </cell>
          <cell r="Q585">
            <v>91</v>
          </cell>
          <cell r="R585">
            <v>9.1999999999999993</v>
          </cell>
          <cell r="S585">
            <v>-2512</v>
          </cell>
          <cell r="T585">
            <v>504.4</v>
          </cell>
          <cell r="U585">
            <v>-4688</v>
          </cell>
          <cell r="V585">
            <v>-9.2942109436954801E-3</v>
          </cell>
          <cell r="W585">
            <v>2.4444140761783681E-3</v>
          </cell>
          <cell r="X585">
            <v>7.9273389826196524E-4</v>
          </cell>
          <cell r="Y585">
            <v>0.32430426006273733</v>
          </cell>
          <cell r="Z585">
            <v>2.4858919063612387E-3</v>
          </cell>
          <cell r="AA585">
            <v>89176660000</v>
          </cell>
          <cell r="AB585">
            <v>78414050000</v>
          </cell>
          <cell r="AC585">
            <v>10762610000</v>
          </cell>
          <cell r="AD585">
            <v>0</v>
          </cell>
          <cell r="AE585">
            <v>0</v>
          </cell>
          <cell r="AF585">
            <v>0</v>
          </cell>
          <cell r="AH585">
            <v>74.443999999999988</v>
          </cell>
          <cell r="AI585">
            <v>0</v>
          </cell>
          <cell r="AJ585">
            <v>0</v>
          </cell>
          <cell r="AK585">
            <v>0</v>
          </cell>
          <cell r="AL585">
            <v>52668835143218</v>
          </cell>
          <cell r="AM585">
            <v>128744442000</v>
          </cell>
          <cell r="AN585">
            <v>41752371000</v>
          </cell>
          <cell r="AO585">
            <v>130929031000</v>
          </cell>
          <cell r="AP585">
            <v>15249138000</v>
          </cell>
          <cell r="AQ585">
            <v>0.31851334713204188</v>
          </cell>
          <cell r="AR585">
            <v>2200000</v>
          </cell>
          <cell r="AS585">
            <v>4.5871559633027525E-3</v>
          </cell>
          <cell r="AT585">
            <v>5241138000</v>
          </cell>
          <cell r="AU585">
            <v>0.43685651629229355</v>
          </cell>
          <cell r="AV585">
            <v>18889744000</v>
          </cell>
          <cell r="AW585">
            <v>0.31223752642112396</v>
          </cell>
          <cell r="AX585">
            <v>1207136000</v>
          </cell>
          <cell r="AY585">
            <v>0.84926684236372108</v>
          </cell>
          <cell r="AZ585">
            <v>79255000</v>
          </cell>
          <cell r="BA585">
            <v>0.24131473982279328</v>
          </cell>
          <cell r="BB585">
            <v>0</v>
          </cell>
          <cell r="BC585">
            <v>0</v>
          </cell>
          <cell r="BD585">
            <v>1083760000</v>
          </cell>
          <cell r="BE585">
            <v>0.84581525302032279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47875978000</v>
          </cell>
          <cell r="BM585">
            <v>479600000</v>
          </cell>
          <cell r="BN585">
            <v>11997390000</v>
          </cell>
          <cell r="BO585">
            <v>60497994000</v>
          </cell>
          <cell r="BP585">
            <v>1421386000</v>
          </cell>
          <cell r="BQ585">
            <v>328430000</v>
          </cell>
          <cell r="BR585">
            <v>4036344000</v>
          </cell>
          <cell r="BS585">
            <v>1281320000</v>
          </cell>
          <cell r="BT585">
            <v>0</v>
          </cell>
          <cell r="BU585">
            <v>0</v>
          </cell>
          <cell r="BV585">
            <v>0</v>
          </cell>
          <cell r="BW585">
            <v>826000000</v>
          </cell>
          <cell r="BX585">
            <v>530160</v>
          </cell>
          <cell r="BY585">
            <v>1298</v>
          </cell>
          <cell r="BZ585">
            <v>6405600</v>
          </cell>
          <cell r="CA585">
            <v>3504600</v>
          </cell>
        </row>
        <row r="586">
          <cell r="A586" t="str">
            <v>2022_Q1_M1_W3_D6</v>
          </cell>
          <cell r="B586">
            <v>2022</v>
          </cell>
          <cell r="C586">
            <v>1</v>
          </cell>
          <cell r="D586">
            <v>1</v>
          </cell>
          <cell r="E586">
            <v>3</v>
          </cell>
          <cell r="F586">
            <v>4</v>
          </cell>
          <cell r="G586">
            <v>6</v>
          </cell>
          <cell r="H586">
            <v>44582</v>
          </cell>
          <cell r="I586">
            <v>32.634999999999998</v>
          </cell>
          <cell r="J586">
            <v>4.976</v>
          </cell>
          <cell r="K586">
            <v>9.1479999999999997</v>
          </cell>
          <cell r="L586">
            <v>6.8209999999999997</v>
          </cell>
          <cell r="M586">
            <v>4.702</v>
          </cell>
          <cell r="N586">
            <v>1</v>
          </cell>
          <cell r="O586">
            <v>10.244999999999999</v>
          </cell>
          <cell r="P586">
            <v>0</v>
          </cell>
          <cell r="Q586">
            <v>44</v>
          </cell>
          <cell r="R586">
            <v>9.1999999999999993</v>
          </cell>
          <cell r="S586">
            <v>-1908</v>
          </cell>
          <cell r="T586">
            <v>385.3</v>
          </cell>
          <cell r="U586">
            <v>-3240</v>
          </cell>
          <cell r="V586">
            <v>-8.409031923176746E-3</v>
          </cell>
          <cell r="W586">
            <v>1.5624686840039579E-3</v>
          </cell>
          <cell r="X586">
            <v>2.7906000524582268E-4</v>
          </cell>
          <cell r="Y586">
            <v>0.17860198294068069</v>
          </cell>
          <cell r="Z586">
            <v>1.8320749086248595E-3</v>
          </cell>
          <cell r="AA586">
            <v>86394085000</v>
          </cell>
          <cell r="AB586">
            <v>86394085000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H586">
            <v>69.527000000000001</v>
          </cell>
          <cell r="AI586">
            <v>0</v>
          </cell>
          <cell r="AJ586">
            <v>0</v>
          </cell>
          <cell r="AK586">
            <v>0</v>
          </cell>
          <cell r="AL586">
            <v>55629913667940</v>
          </cell>
          <cell r="AM586">
            <v>86919998000</v>
          </cell>
          <cell r="AN586">
            <v>15524084000</v>
          </cell>
          <cell r="AO586">
            <v>101918169000</v>
          </cell>
          <cell r="AP586">
            <v>1219926000</v>
          </cell>
          <cell r="AQ586">
            <v>8.0843339960238569E-2</v>
          </cell>
          <cell r="AR586">
            <v>0</v>
          </cell>
          <cell r="AS586">
            <v>0</v>
          </cell>
          <cell r="AT586">
            <v>3222137000</v>
          </cell>
          <cell r="AU586">
            <v>0.28269319178803298</v>
          </cell>
          <cell r="AV586">
            <v>8517937000</v>
          </cell>
          <cell r="AW586">
            <v>0.19149178056255475</v>
          </cell>
          <cell r="AX586">
            <v>1365792000</v>
          </cell>
          <cell r="AY586">
            <v>0.86007052896725444</v>
          </cell>
          <cell r="AZ586">
            <v>194778000</v>
          </cell>
          <cell r="BA586">
            <v>0.41797854077253221</v>
          </cell>
          <cell r="BB586">
            <v>0</v>
          </cell>
          <cell r="BC586">
            <v>0</v>
          </cell>
          <cell r="BD586">
            <v>1003514000</v>
          </cell>
          <cell r="BE586">
            <v>0.11115573770491803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15090000000</v>
          </cell>
          <cell r="BM586">
            <v>272000000</v>
          </cell>
          <cell r="BN586">
            <v>11398000000</v>
          </cell>
          <cell r="BO586">
            <v>44481998000</v>
          </cell>
          <cell r="BP586">
            <v>1588000000</v>
          </cell>
          <cell r="BQ586">
            <v>466000000</v>
          </cell>
          <cell r="BR586">
            <v>3946000000</v>
          </cell>
          <cell r="BS586">
            <v>9028000000</v>
          </cell>
          <cell r="BT586">
            <v>0</v>
          </cell>
          <cell r="BU586">
            <v>0</v>
          </cell>
          <cell r="BV586">
            <v>0</v>
          </cell>
          <cell r="BW586">
            <v>650000000</v>
          </cell>
          <cell r="BX586">
            <v>584040</v>
          </cell>
          <cell r="BY586">
            <v>798</v>
          </cell>
          <cell r="BZ586">
            <v>14596200</v>
          </cell>
          <cell r="CA586">
            <v>2154600</v>
          </cell>
        </row>
        <row r="587">
          <cell r="A587" t="str">
            <v>2022_Q1_M1_W4_D2</v>
          </cell>
          <cell r="B587">
            <v>2022</v>
          </cell>
          <cell r="C587">
            <v>1</v>
          </cell>
          <cell r="D587">
            <v>1</v>
          </cell>
          <cell r="E587">
            <v>4</v>
          </cell>
          <cell r="F587">
            <v>4</v>
          </cell>
          <cell r="G587">
            <v>2</v>
          </cell>
          <cell r="H587">
            <v>44585</v>
          </cell>
          <cell r="I587">
            <v>30.628</v>
          </cell>
          <cell r="J587">
            <v>5.0890000000000004</v>
          </cell>
          <cell r="K587">
            <v>9.4499999999999993</v>
          </cell>
          <cell r="L587">
            <v>6.7050000000000001</v>
          </cell>
          <cell r="M587">
            <v>4.5010000000000003</v>
          </cell>
          <cell r="N587">
            <v>1</v>
          </cell>
          <cell r="O587">
            <v>10.154999999999999</v>
          </cell>
          <cell r="P587">
            <v>0</v>
          </cell>
          <cell r="Q587">
            <v>63</v>
          </cell>
          <cell r="R587">
            <v>9</v>
          </cell>
          <cell r="S587">
            <v>-1615</v>
          </cell>
          <cell r="T587">
            <v>361</v>
          </cell>
          <cell r="U587">
            <v>-3260</v>
          </cell>
          <cell r="V587">
            <v>-9.0304709141274236E-3</v>
          </cell>
          <cell r="W587">
            <v>2.2469473726507523E-3</v>
          </cell>
          <cell r="X587">
            <v>3.5105217086043292E-4</v>
          </cell>
          <cell r="Y587">
            <v>0.15623515491877865</v>
          </cell>
          <cell r="Z587">
            <v>2.6972602097910035E-3</v>
          </cell>
          <cell r="AA587">
            <v>139739955000</v>
          </cell>
          <cell r="AB587">
            <v>118414270000</v>
          </cell>
          <cell r="AC587">
            <v>21325685000</v>
          </cell>
          <cell r="AD587">
            <v>0</v>
          </cell>
          <cell r="AE587">
            <v>0</v>
          </cell>
          <cell r="AF587">
            <v>0</v>
          </cell>
          <cell r="AH587">
            <v>67.527999999999992</v>
          </cell>
          <cell r="AI587">
            <v>0</v>
          </cell>
          <cell r="AJ587">
            <v>0</v>
          </cell>
          <cell r="AK587">
            <v>0</v>
          </cell>
          <cell r="AL587">
            <v>59559916546742</v>
          </cell>
          <cell r="AM587">
            <v>133827998000</v>
          </cell>
          <cell r="AN587">
            <v>20908638000</v>
          </cell>
          <cell r="AO587">
            <v>160648593000</v>
          </cell>
          <cell r="AP587">
            <v>7716731000</v>
          </cell>
          <cell r="AQ587">
            <v>0.15512263678998767</v>
          </cell>
          <cell r="AR587">
            <v>0</v>
          </cell>
          <cell r="AS587">
            <v>0</v>
          </cell>
          <cell r="AT587">
            <v>381782000</v>
          </cell>
          <cell r="AU587">
            <v>0.40615106382978722</v>
          </cell>
          <cell r="AV587">
            <v>9408533000</v>
          </cell>
          <cell r="AW587">
            <v>0.13176848725629461</v>
          </cell>
          <cell r="AX587">
            <v>1851665000</v>
          </cell>
          <cell r="AY587">
            <v>0.70405513307984791</v>
          </cell>
          <cell r="AZ587">
            <v>369702000</v>
          </cell>
          <cell r="BA587">
            <v>0.41169487750556794</v>
          </cell>
          <cell r="BB587">
            <v>0</v>
          </cell>
          <cell r="BC587">
            <v>0</v>
          </cell>
          <cell r="BD587">
            <v>1180225000</v>
          </cell>
          <cell r="BE587">
            <v>0.67441428571428574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49746002000</v>
          </cell>
          <cell r="BM587">
            <v>1066000000</v>
          </cell>
          <cell r="BN587">
            <v>940000000</v>
          </cell>
          <cell r="BO587">
            <v>71401996000</v>
          </cell>
          <cell r="BP587">
            <v>2630000000</v>
          </cell>
          <cell r="BQ587">
            <v>898000000</v>
          </cell>
          <cell r="BR587">
            <v>4434000000</v>
          </cell>
          <cell r="BS587">
            <v>1750000000</v>
          </cell>
          <cell r="BT587">
            <v>0</v>
          </cell>
          <cell r="BU587">
            <v>0</v>
          </cell>
          <cell r="BV587">
            <v>0</v>
          </cell>
          <cell r="BW587">
            <v>962000000</v>
          </cell>
          <cell r="BX587">
            <v>492360</v>
          </cell>
          <cell r="BY587">
            <v>1033</v>
          </cell>
          <cell r="BZ587">
            <v>4118250</v>
          </cell>
          <cell r="CA587">
            <v>2789100</v>
          </cell>
        </row>
        <row r="588">
          <cell r="A588" t="str">
            <v>2022_Q1_M1_W4_D3</v>
          </cell>
          <cell r="B588">
            <v>2022</v>
          </cell>
          <cell r="C588">
            <v>1</v>
          </cell>
          <cell r="D588">
            <v>1</v>
          </cell>
          <cell r="E588">
            <v>4</v>
          </cell>
          <cell r="F588">
            <v>4</v>
          </cell>
          <cell r="G588">
            <v>3</v>
          </cell>
          <cell r="H588">
            <v>44586</v>
          </cell>
          <cell r="I588">
            <v>28.196999999999999</v>
          </cell>
          <cell r="J588">
            <v>9.8239999999999998</v>
          </cell>
          <cell r="K588">
            <v>11.132</v>
          </cell>
          <cell r="L588">
            <v>6.6310000000000002</v>
          </cell>
          <cell r="M588">
            <v>4.4189999999999996</v>
          </cell>
          <cell r="N588">
            <v>1</v>
          </cell>
          <cell r="O588">
            <v>10.217000000000001</v>
          </cell>
          <cell r="P588">
            <v>0</v>
          </cell>
          <cell r="Q588">
            <v>60</v>
          </cell>
          <cell r="R588">
            <v>9</v>
          </cell>
          <cell r="S588">
            <v>-1608</v>
          </cell>
          <cell r="T588">
            <v>357.1</v>
          </cell>
          <cell r="U588">
            <v>-1899</v>
          </cell>
          <cell r="V588">
            <v>-5.3178381405768688E-3</v>
          </cell>
          <cell r="W588">
            <v>8.8997714821537743E-3</v>
          </cell>
          <cell r="X588">
            <v>5.7232194306658824E-4</v>
          </cell>
          <cell r="Y588">
            <v>6.4307487469114702E-2</v>
          </cell>
          <cell r="Z588">
            <v>1.9967643533250327E-3</v>
          </cell>
          <cell r="AA588">
            <v>74248485000</v>
          </cell>
          <cell r="AB588">
            <v>74248485000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H588">
            <v>71.42</v>
          </cell>
          <cell r="AI588">
            <v>0</v>
          </cell>
          <cell r="AJ588">
            <v>0</v>
          </cell>
          <cell r="AK588">
            <v>0</v>
          </cell>
          <cell r="AL588">
            <v>52124595887684</v>
          </cell>
          <cell r="AM588">
            <v>463896992000</v>
          </cell>
          <cell r="AN588">
            <v>29832050000</v>
          </cell>
          <cell r="AO588">
            <v>104080535000</v>
          </cell>
          <cell r="AP588">
            <v>20308776000</v>
          </cell>
          <cell r="AQ588">
            <v>0.11557859319478668</v>
          </cell>
          <cell r="AR588">
            <v>0</v>
          </cell>
          <cell r="AS588">
            <v>0</v>
          </cell>
          <cell r="AT588">
            <v>777891000</v>
          </cell>
          <cell r="AU588">
            <v>7.0813928083750567E-3</v>
          </cell>
          <cell r="AV588">
            <v>4529304000</v>
          </cell>
          <cell r="AW588">
            <v>4.9261014737071077E-2</v>
          </cell>
          <cell r="AX588">
            <v>1286123000</v>
          </cell>
          <cell r="AY588">
            <v>0.88211454046639237</v>
          </cell>
          <cell r="AZ588">
            <v>150169000</v>
          </cell>
          <cell r="BA588">
            <v>0.28549239543726235</v>
          </cell>
          <cell r="BB588">
            <v>1729322000</v>
          </cell>
          <cell r="BC588">
            <v>2.2785416886265415E-2</v>
          </cell>
          <cell r="BD588">
            <v>1050465000</v>
          </cell>
          <cell r="BE588">
            <v>0.8993707191780822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175713992000</v>
          </cell>
          <cell r="BM588">
            <v>6532000000</v>
          </cell>
          <cell r="BN588">
            <v>109850000000</v>
          </cell>
          <cell r="BO588">
            <v>91945000000</v>
          </cell>
          <cell r="BP588">
            <v>1458000000</v>
          </cell>
          <cell r="BQ588">
            <v>526000000</v>
          </cell>
          <cell r="BR588">
            <v>75896000000</v>
          </cell>
          <cell r="BS588">
            <v>1168000000</v>
          </cell>
          <cell r="BT588">
            <v>0</v>
          </cell>
          <cell r="BU588">
            <v>0</v>
          </cell>
          <cell r="BV588">
            <v>0</v>
          </cell>
          <cell r="BW588">
            <v>808000000</v>
          </cell>
          <cell r="BX588">
            <v>387870</v>
          </cell>
          <cell r="BY588">
            <v>709</v>
          </cell>
          <cell r="BZ588">
            <v>4100400</v>
          </cell>
          <cell r="CA588">
            <v>1914300</v>
          </cell>
        </row>
        <row r="589">
          <cell r="A589" t="str">
            <v>2022_Q1_M1_W4_D4</v>
          </cell>
          <cell r="B589">
            <v>2022</v>
          </cell>
          <cell r="C589">
            <v>1</v>
          </cell>
          <cell r="D589">
            <v>1</v>
          </cell>
          <cell r="E589">
            <v>4</v>
          </cell>
          <cell r="F589">
            <v>4</v>
          </cell>
          <cell r="G589">
            <v>4</v>
          </cell>
          <cell r="H589">
            <v>44587</v>
          </cell>
          <cell r="I589">
            <v>24.285</v>
          </cell>
          <cell r="J589">
            <v>0.81599999999999995</v>
          </cell>
          <cell r="K589">
            <v>9.9760000000000009</v>
          </cell>
          <cell r="L589">
            <v>6.5359999999999996</v>
          </cell>
          <cell r="M589">
            <v>4.3940000000000001</v>
          </cell>
          <cell r="N589">
            <v>1</v>
          </cell>
          <cell r="O589">
            <v>10.374000000000001</v>
          </cell>
          <cell r="P589">
            <v>0</v>
          </cell>
          <cell r="Q589">
            <v>56</v>
          </cell>
          <cell r="R589">
            <v>9</v>
          </cell>
          <cell r="S589">
            <v>-1320</v>
          </cell>
          <cell r="T589">
            <v>308.3</v>
          </cell>
          <cell r="U589">
            <v>-1210</v>
          </cell>
          <cell r="V589">
            <v>-3.9247486214725917E-3</v>
          </cell>
          <cell r="W589">
            <v>4.9925739541215961E-3</v>
          </cell>
          <cell r="X589">
            <v>2.2580976939046266E-3</v>
          </cell>
          <cell r="Y589">
            <v>0.45229128594889706</v>
          </cell>
          <cell r="Z589">
            <v>3.1651980910757348E-3</v>
          </cell>
          <cell r="AA589">
            <v>48472645000</v>
          </cell>
          <cell r="AB589">
            <v>48472645000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H589">
            <v>57.381</v>
          </cell>
          <cell r="AI589">
            <v>0</v>
          </cell>
          <cell r="AJ589">
            <v>0</v>
          </cell>
          <cell r="AK589">
            <v>0</v>
          </cell>
          <cell r="AL589">
            <v>53436912993498</v>
          </cell>
          <cell r="AM589">
            <v>266787740000</v>
          </cell>
          <cell r="AN589">
            <v>120665770000</v>
          </cell>
          <cell r="AO589">
            <v>169138415000</v>
          </cell>
          <cell r="AP589">
            <v>52649912000</v>
          </cell>
          <cell r="AQ589">
            <v>0.36732087053280216</v>
          </cell>
          <cell r="AR589">
            <v>0</v>
          </cell>
          <cell r="AS589">
            <v>0</v>
          </cell>
          <cell r="AT589">
            <v>39497094000</v>
          </cell>
          <cell r="AU589">
            <v>0.84302583421836219</v>
          </cell>
          <cell r="AV589">
            <v>25774754000</v>
          </cell>
          <cell r="AW589">
            <v>0.37917526334947987</v>
          </cell>
          <cell r="AX589">
            <v>1450958000</v>
          </cell>
          <cell r="AY589">
            <v>0.8058692976570796</v>
          </cell>
          <cell r="AZ589">
            <v>77139000</v>
          </cell>
          <cell r="BA589">
            <v>0.27289804928785211</v>
          </cell>
          <cell r="BB589">
            <v>0</v>
          </cell>
          <cell r="BC589">
            <v>0</v>
          </cell>
          <cell r="BD589">
            <v>1215913000</v>
          </cell>
          <cell r="BE589">
            <v>0.7422685006568569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143334932000</v>
          </cell>
          <cell r="BM589">
            <v>208680000</v>
          </cell>
          <cell r="BN589">
            <v>46851582000</v>
          </cell>
          <cell r="BO589">
            <v>67975832000</v>
          </cell>
          <cell r="BP589">
            <v>1800488000</v>
          </cell>
          <cell r="BQ589">
            <v>282666000</v>
          </cell>
          <cell r="BR589">
            <v>4019456000</v>
          </cell>
          <cell r="BS589">
            <v>1638104000</v>
          </cell>
          <cell r="BT589">
            <v>0</v>
          </cell>
          <cell r="BU589">
            <v>0</v>
          </cell>
          <cell r="BV589">
            <v>0</v>
          </cell>
          <cell r="BW589">
            <v>676000000</v>
          </cell>
          <cell r="BX589">
            <v>838080</v>
          </cell>
          <cell r="BY589">
            <v>536</v>
          </cell>
          <cell r="BZ589">
            <v>3366000</v>
          </cell>
          <cell r="CA589">
            <v>1447200</v>
          </cell>
        </row>
        <row r="590">
          <cell r="A590" t="str">
            <v>2022_Q1_M1_W4_D5</v>
          </cell>
          <cell r="B590">
            <v>2022</v>
          </cell>
          <cell r="C590">
            <v>1</v>
          </cell>
          <cell r="D590">
            <v>1</v>
          </cell>
          <cell r="E590">
            <v>4</v>
          </cell>
          <cell r="F590">
            <v>4</v>
          </cell>
          <cell r="G590">
            <v>5</v>
          </cell>
          <cell r="H590">
            <v>44588</v>
          </cell>
          <cell r="I590">
            <v>26.852</v>
          </cell>
          <cell r="J590">
            <v>0.80700000000000005</v>
          </cell>
          <cell r="K590">
            <v>9.57</v>
          </cell>
          <cell r="L590">
            <v>6.2859999999999996</v>
          </cell>
          <cell r="M590">
            <v>4.41</v>
          </cell>
          <cell r="N590">
            <v>1</v>
          </cell>
          <cell r="O590">
            <v>10.238</v>
          </cell>
          <cell r="P590">
            <v>0</v>
          </cell>
          <cell r="Q590">
            <v>63</v>
          </cell>
          <cell r="R590">
            <v>9</v>
          </cell>
          <cell r="S590">
            <v>-1606</v>
          </cell>
          <cell r="T590">
            <v>351.3</v>
          </cell>
          <cell r="U590">
            <v>-1183</v>
          </cell>
          <cell r="V590">
            <v>-3.367492171932821E-3</v>
          </cell>
          <cell r="W590">
            <v>5.1107092575661747E-3</v>
          </cell>
          <cell r="X590">
            <v>1.466789835432857E-3</v>
          </cell>
          <cell r="Y590">
            <v>0.28700318517656642</v>
          </cell>
          <cell r="Z590">
            <v>3.1150551419275403E-3</v>
          </cell>
          <cell r="AA590">
            <v>66523915000</v>
          </cell>
          <cell r="AB590">
            <v>60294145000</v>
          </cell>
          <cell r="AC590">
            <v>0</v>
          </cell>
          <cell r="AD590">
            <v>6229770000</v>
          </cell>
          <cell r="AE590">
            <v>0</v>
          </cell>
          <cell r="AF590">
            <v>0</v>
          </cell>
          <cell r="AH590">
            <v>59.162999999999997</v>
          </cell>
          <cell r="AI590">
            <v>0</v>
          </cell>
          <cell r="AJ590">
            <v>0</v>
          </cell>
          <cell r="AK590">
            <v>0</v>
          </cell>
          <cell r="AL590">
            <v>40359955850478</v>
          </cell>
          <cell r="AM590">
            <v>206268000000</v>
          </cell>
          <cell r="AN590">
            <v>59199573000</v>
          </cell>
          <cell r="AO590">
            <v>125723488000</v>
          </cell>
          <cell r="AP590">
            <v>42799516000</v>
          </cell>
          <cell r="AQ590">
            <v>0.29125223545423612</v>
          </cell>
          <cell r="AR590">
            <v>0</v>
          </cell>
          <cell r="AS590">
            <v>0</v>
          </cell>
          <cell r="AT590">
            <v>20757000</v>
          </cell>
          <cell r="AU590">
            <v>9.1039473684210535E-3</v>
          </cell>
          <cell r="AV590">
            <v>11491768000</v>
          </cell>
          <cell r="AW590">
            <v>0.24565557930739632</v>
          </cell>
          <cell r="AX590">
            <v>1673328000</v>
          </cell>
          <cell r="AY590">
            <v>0.76758165137614676</v>
          </cell>
          <cell r="AZ590">
            <v>142171000</v>
          </cell>
          <cell r="BA590">
            <v>0.35542750000000001</v>
          </cell>
          <cell r="BB590">
            <v>1770410000</v>
          </cell>
          <cell r="BC590">
            <v>0.35693750000000002</v>
          </cell>
          <cell r="BD590">
            <v>1301623000</v>
          </cell>
          <cell r="BE590">
            <v>0.79367256097560979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146950000000</v>
          </cell>
          <cell r="BM590">
            <v>480000000</v>
          </cell>
          <cell r="BN590">
            <v>2280000000</v>
          </cell>
          <cell r="BO590">
            <v>46780000000</v>
          </cell>
          <cell r="BP590">
            <v>2180000000</v>
          </cell>
          <cell r="BQ590">
            <v>400000000</v>
          </cell>
          <cell r="BR590">
            <v>4960000000</v>
          </cell>
          <cell r="BS590">
            <v>1640000000</v>
          </cell>
          <cell r="BT590">
            <v>0</v>
          </cell>
          <cell r="BU590">
            <v>0</v>
          </cell>
          <cell r="BV590">
            <v>0</v>
          </cell>
          <cell r="BW590">
            <v>598000000</v>
          </cell>
          <cell r="BX590">
            <v>262680</v>
          </cell>
          <cell r="BY590">
            <v>656</v>
          </cell>
          <cell r="BZ590">
            <v>4095300</v>
          </cell>
          <cell r="CA590">
            <v>1771200</v>
          </cell>
        </row>
        <row r="591">
          <cell r="A591" t="str">
            <v>2022_Q1_M1_W4_D6</v>
          </cell>
          <cell r="B591">
            <v>2022</v>
          </cell>
          <cell r="C591">
            <v>1</v>
          </cell>
          <cell r="D591">
            <v>1</v>
          </cell>
          <cell r="E591">
            <v>4</v>
          </cell>
          <cell r="F591">
            <v>5</v>
          </cell>
          <cell r="G591">
            <v>6</v>
          </cell>
          <cell r="H591">
            <v>44589</v>
          </cell>
          <cell r="I591">
            <v>20.280999999999999</v>
          </cell>
          <cell r="J591">
            <v>0.81399999999999995</v>
          </cell>
          <cell r="K591">
            <v>10.430999999999999</v>
          </cell>
          <cell r="L591">
            <v>6.2770000000000001</v>
          </cell>
          <cell r="M591">
            <v>4.4450000000000003</v>
          </cell>
          <cell r="N591">
            <v>1</v>
          </cell>
          <cell r="O591">
            <v>10.994999999999999</v>
          </cell>
          <cell r="P591">
            <v>0</v>
          </cell>
          <cell r="Q591">
            <v>49</v>
          </cell>
          <cell r="R591">
            <v>9.3000000000000007</v>
          </cell>
          <cell r="S591">
            <v>-1443</v>
          </cell>
          <cell r="T591">
            <v>309.3</v>
          </cell>
          <cell r="U591">
            <v>-217</v>
          </cell>
          <cell r="V591">
            <v>-7.0158422243776265E-4</v>
          </cell>
          <cell r="W591">
            <v>3.115716122176778E-3</v>
          </cell>
          <cell r="X591">
            <v>6.5810724647820081E-4</v>
          </cell>
          <cell r="Y591">
            <v>0.21122182531135661</v>
          </cell>
          <cell r="Z591">
            <v>2.4366227991962433E-3</v>
          </cell>
          <cell r="AA591">
            <v>87151775000</v>
          </cell>
          <cell r="AB591">
            <v>83545480000</v>
          </cell>
          <cell r="AC591">
            <v>3606295000</v>
          </cell>
          <cell r="AD591">
            <v>0</v>
          </cell>
          <cell r="AE591">
            <v>0</v>
          </cell>
          <cell r="AF591">
            <v>0</v>
          </cell>
          <cell r="AH591">
            <v>54.242999999999995</v>
          </cell>
          <cell r="AI591">
            <v>0</v>
          </cell>
          <cell r="AJ591">
            <v>0</v>
          </cell>
          <cell r="AK591">
            <v>0</v>
          </cell>
          <cell r="AL591">
            <v>49002537462666</v>
          </cell>
          <cell r="AM591">
            <v>152677996000</v>
          </cell>
          <cell r="AN591">
            <v>32248925000</v>
          </cell>
          <cell r="AO591">
            <v>119400700000</v>
          </cell>
          <cell r="AP591">
            <v>17703786000</v>
          </cell>
          <cell r="AQ591">
            <v>0.19467974212495859</v>
          </cell>
          <cell r="AR591">
            <v>0</v>
          </cell>
          <cell r="AS591">
            <v>0</v>
          </cell>
          <cell r="AT591">
            <v>43998000</v>
          </cell>
          <cell r="AU591">
            <v>2.0911596958174905E-2</v>
          </cell>
          <cell r="AV591">
            <v>11290670000</v>
          </cell>
          <cell r="AW591">
            <v>0.23211772674305031</v>
          </cell>
          <cell r="AX591">
            <v>1302231000</v>
          </cell>
          <cell r="AY591">
            <v>0.87633310901749661</v>
          </cell>
          <cell r="AZ591">
            <v>96546000</v>
          </cell>
          <cell r="BA591">
            <v>0.43884545454545454</v>
          </cell>
          <cell r="BB591">
            <v>0</v>
          </cell>
          <cell r="BC591">
            <v>0</v>
          </cell>
          <cell r="BD591">
            <v>1811694000</v>
          </cell>
          <cell r="BE591">
            <v>0.63479117028731602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90937998000</v>
          </cell>
          <cell r="BM591">
            <v>688000000</v>
          </cell>
          <cell r="BN591">
            <v>2104000000</v>
          </cell>
          <cell r="BO591">
            <v>48641998000</v>
          </cell>
          <cell r="BP591">
            <v>1486000000</v>
          </cell>
          <cell r="BQ591">
            <v>220000000</v>
          </cell>
          <cell r="BR591">
            <v>5048000000</v>
          </cell>
          <cell r="BS591">
            <v>2854000000</v>
          </cell>
          <cell r="BT591">
            <v>0</v>
          </cell>
          <cell r="BU591">
            <v>0</v>
          </cell>
          <cell r="BV591">
            <v>0</v>
          </cell>
          <cell r="BW591">
            <v>698000000</v>
          </cell>
          <cell r="BX591">
            <v>408596</v>
          </cell>
          <cell r="BY591">
            <v>529</v>
          </cell>
          <cell r="BZ591">
            <v>19986900</v>
          </cell>
          <cell r="CA591">
            <v>1428300</v>
          </cell>
          <cell r="CB591">
            <v>33328180</v>
          </cell>
        </row>
        <row r="592">
          <cell r="A592" t="str">
            <v>2022_Q1_M2_W6_D2</v>
          </cell>
          <cell r="B592">
            <v>2022</v>
          </cell>
          <cell r="C592">
            <v>1</v>
          </cell>
          <cell r="D592">
            <v>2</v>
          </cell>
          <cell r="E592">
            <v>6</v>
          </cell>
          <cell r="F592">
            <v>6</v>
          </cell>
          <cell r="G592">
            <v>2</v>
          </cell>
          <cell r="H592">
            <v>44599</v>
          </cell>
          <cell r="I592">
            <v>17.899000000000001</v>
          </cell>
          <cell r="J592">
            <v>0.78500000000000003</v>
          </cell>
          <cell r="K592">
            <v>6.931</v>
          </cell>
          <cell r="L592">
            <v>6.1619999999999999</v>
          </cell>
          <cell r="M592">
            <v>4.5010000000000003</v>
          </cell>
          <cell r="N592">
            <v>1</v>
          </cell>
          <cell r="O592">
            <v>11.266</v>
          </cell>
          <cell r="P592">
            <v>0</v>
          </cell>
          <cell r="Q592">
            <v>37</v>
          </cell>
          <cell r="R592">
            <v>9.6</v>
          </cell>
          <cell r="S592">
            <v>-1095</v>
          </cell>
          <cell r="T592">
            <v>255.2</v>
          </cell>
          <cell r="U592">
            <v>1023</v>
          </cell>
          <cell r="V592">
            <v>4.0086206896551724E-3</v>
          </cell>
          <cell r="W592">
            <v>4.9274620670042967E-3</v>
          </cell>
          <cell r="X592">
            <v>6.3119095884882608E-4</v>
          </cell>
          <cell r="Y592">
            <v>0.12809656376158882</v>
          </cell>
          <cell r="Z592">
            <v>1.6271883036660206E-3</v>
          </cell>
          <cell r="AA592">
            <v>41910780000</v>
          </cell>
          <cell r="AB592">
            <v>35672380000</v>
          </cell>
          <cell r="AC592">
            <v>6238400000</v>
          </cell>
          <cell r="AD592">
            <v>0</v>
          </cell>
          <cell r="AE592">
            <v>0</v>
          </cell>
          <cell r="AF592">
            <v>0</v>
          </cell>
          <cell r="AH592">
            <v>48.543999999999997</v>
          </cell>
          <cell r="AI592">
            <v>0</v>
          </cell>
          <cell r="AJ592">
            <v>0</v>
          </cell>
          <cell r="AK592">
            <v>0</v>
          </cell>
          <cell r="AL592">
            <v>42079208562240</v>
          </cell>
          <cell r="AM592">
            <v>207343704000</v>
          </cell>
          <cell r="AN592">
            <v>26560016000</v>
          </cell>
          <cell r="AO592">
            <v>68470796000</v>
          </cell>
          <cell r="AP592">
            <v>11451785000</v>
          </cell>
          <cell r="AQ592">
            <v>7.8169180887372014E-2</v>
          </cell>
          <cell r="AR592">
            <v>0</v>
          </cell>
          <cell r="AS592">
            <v>0</v>
          </cell>
          <cell r="AT592">
            <v>205950000</v>
          </cell>
          <cell r="AU592">
            <v>4.3273188608908289E-2</v>
          </cell>
          <cell r="AV592">
            <v>10431747000</v>
          </cell>
          <cell r="AW592">
            <v>0.26895821079048765</v>
          </cell>
          <cell r="AX592">
            <v>1615602000</v>
          </cell>
          <cell r="AY592">
            <v>0.26333940554087854</v>
          </cell>
          <cell r="AZ592">
            <v>141499000</v>
          </cell>
          <cell r="BA592">
            <v>0.25336448932817646</v>
          </cell>
          <cell r="BB592">
            <v>1355582000</v>
          </cell>
          <cell r="BC592">
            <v>0.18661615647110716</v>
          </cell>
          <cell r="BD592">
            <v>1357851000</v>
          </cell>
          <cell r="BE592">
            <v>0.70693423436556369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146500000000</v>
          </cell>
          <cell r="BM592">
            <v>674344000</v>
          </cell>
          <cell r="BN592">
            <v>4759298000</v>
          </cell>
          <cell r="BO592">
            <v>38785754000</v>
          </cell>
          <cell r="BP592">
            <v>6135056000</v>
          </cell>
          <cell r="BQ592">
            <v>558480000</v>
          </cell>
          <cell r="BR592">
            <v>7264012000</v>
          </cell>
          <cell r="BS592">
            <v>1920760000</v>
          </cell>
          <cell r="BT592">
            <v>0</v>
          </cell>
          <cell r="BU592">
            <v>0</v>
          </cell>
          <cell r="BV592">
            <v>0</v>
          </cell>
          <cell r="BW592">
            <v>746000000</v>
          </cell>
          <cell r="BX592">
            <v>394650</v>
          </cell>
          <cell r="BY592">
            <v>360</v>
          </cell>
          <cell r="BZ592">
            <v>25094550</v>
          </cell>
          <cell r="CA592">
            <v>972000</v>
          </cell>
        </row>
        <row r="593">
          <cell r="A593" t="str">
            <v>2022_Q1_M2_W6_D3</v>
          </cell>
          <cell r="B593">
            <v>2022</v>
          </cell>
          <cell r="C593">
            <v>1</v>
          </cell>
          <cell r="D593">
            <v>2</v>
          </cell>
          <cell r="E593">
            <v>6</v>
          </cell>
          <cell r="F593">
            <v>6</v>
          </cell>
          <cell r="G593">
            <v>3</v>
          </cell>
          <cell r="H593">
            <v>44600</v>
          </cell>
          <cell r="I593">
            <v>53.859000000000002</v>
          </cell>
          <cell r="J593">
            <v>0.78600000000000003</v>
          </cell>
          <cell r="K593">
            <v>5.9329999999999998</v>
          </cell>
          <cell r="L593">
            <v>6.0910000000000002</v>
          </cell>
          <cell r="M593">
            <v>4.47</v>
          </cell>
          <cell r="N593">
            <v>1</v>
          </cell>
          <cell r="O593">
            <v>11.412000000000001</v>
          </cell>
          <cell r="P593">
            <v>0</v>
          </cell>
          <cell r="Q593">
            <v>15</v>
          </cell>
          <cell r="R593">
            <v>9.8000000000000007</v>
          </cell>
          <cell r="S593">
            <v>-983</v>
          </cell>
          <cell r="T593">
            <v>285.60000000000002</v>
          </cell>
          <cell r="U593">
            <v>1931</v>
          </cell>
          <cell r="V593">
            <v>6.7612044817927167E-3</v>
          </cell>
          <cell r="W593">
            <v>7.7978832290782809E-3</v>
          </cell>
          <cell r="X593">
            <v>5.5703648614316295E-3</v>
          </cell>
          <cell r="Y593">
            <v>0.71434320030078902</v>
          </cell>
          <cell r="Z593">
            <v>7.0126567439181327E-3</v>
          </cell>
          <cell r="AA593">
            <v>74716500000</v>
          </cell>
          <cell r="AB593">
            <v>66279595000</v>
          </cell>
          <cell r="AC593">
            <v>8436905000</v>
          </cell>
          <cell r="AD593">
            <v>0</v>
          </cell>
          <cell r="AE593">
            <v>0</v>
          </cell>
          <cell r="AF593">
            <v>0</v>
          </cell>
          <cell r="AH593">
            <v>83.551000000000002</v>
          </cell>
          <cell r="AI593">
            <v>0</v>
          </cell>
          <cell r="AJ593">
            <v>0</v>
          </cell>
          <cell r="AK593">
            <v>0</v>
          </cell>
          <cell r="AL593">
            <v>51804007848390</v>
          </cell>
          <cell r="AM593">
            <v>403961604000</v>
          </cell>
          <cell r="AN593">
            <v>288567225000</v>
          </cell>
          <cell r="AO593">
            <v>363283725000</v>
          </cell>
          <cell r="AP593">
            <v>279872532000</v>
          </cell>
          <cell r="AQ593">
            <v>0.85705979122314035</v>
          </cell>
          <cell r="AR593">
            <v>0</v>
          </cell>
          <cell r="AS593">
            <v>0</v>
          </cell>
          <cell r="AT593">
            <v>16393000</v>
          </cell>
          <cell r="AU593">
            <v>3.2143137254901963E-2</v>
          </cell>
          <cell r="AV593">
            <v>5750903000</v>
          </cell>
          <cell r="AW593">
            <v>8.0943906601514098E-2</v>
          </cell>
          <cell r="AX593">
            <v>1504588000</v>
          </cell>
          <cell r="AY593">
            <v>0.79946227417640803</v>
          </cell>
          <cell r="AZ593">
            <v>154162000</v>
          </cell>
          <cell r="BA593">
            <v>0.42586187845303869</v>
          </cell>
          <cell r="BB593">
            <v>0</v>
          </cell>
          <cell r="BC593">
            <v>0</v>
          </cell>
          <cell r="BD593">
            <v>1268647000</v>
          </cell>
          <cell r="BE593">
            <v>0.71837315968289917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326549600000</v>
          </cell>
          <cell r="BM593">
            <v>208000000</v>
          </cell>
          <cell r="BN593">
            <v>510000000</v>
          </cell>
          <cell r="BO593">
            <v>71048004000</v>
          </cell>
          <cell r="BP593">
            <v>1882000000</v>
          </cell>
          <cell r="BQ593">
            <v>362000000</v>
          </cell>
          <cell r="BR593">
            <v>946000000</v>
          </cell>
          <cell r="BS593">
            <v>1766000000</v>
          </cell>
          <cell r="BT593">
            <v>0</v>
          </cell>
          <cell r="BU593">
            <v>0</v>
          </cell>
          <cell r="BV593">
            <v>0</v>
          </cell>
          <cell r="BW593">
            <v>690000000</v>
          </cell>
          <cell r="BX593">
            <v>738690</v>
          </cell>
          <cell r="BY593">
            <v>406</v>
          </cell>
          <cell r="BZ593">
            <v>2588250</v>
          </cell>
          <cell r="CA593">
            <v>1096200</v>
          </cell>
        </row>
        <row r="594">
          <cell r="A594" t="str">
            <v>2022_Q1_M2_W6_D4</v>
          </cell>
          <cell r="B594">
            <v>2022</v>
          </cell>
          <cell r="C594">
            <v>1</v>
          </cell>
          <cell r="D594">
            <v>2</v>
          </cell>
          <cell r="E594">
            <v>6</v>
          </cell>
          <cell r="F594">
            <v>6</v>
          </cell>
          <cell r="G594">
            <v>4</v>
          </cell>
          <cell r="H594">
            <v>44601</v>
          </cell>
          <cell r="I594">
            <v>49.759</v>
          </cell>
          <cell r="J594">
            <v>0.78100000000000003</v>
          </cell>
          <cell r="K594">
            <v>14.028</v>
          </cell>
          <cell r="L594">
            <v>5.1710000000000003</v>
          </cell>
          <cell r="M594">
            <v>4.4530000000000003</v>
          </cell>
          <cell r="N594">
            <v>1</v>
          </cell>
          <cell r="O594">
            <v>11.420999999999999</v>
          </cell>
          <cell r="P594">
            <v>0</v>
          </cell>
          <cell r="Q594">
            <v>30</v>
          </cell>
          <cell r="R594">
            <v>9.8000000000000007</v>
          </cell>
          <cell r="S594">
            <v>-1135</v>
          </cell>
          <cell r="T594">
            <v>350.7</v>
          </cell>
          <cell r="U594">
            <v>1628</v>
          </cell>
          <cell r="V594">
            <v>4.642144282862846E-3</v>
          </cell>
          <cell r="W594">
            <v>1.3786453413323487E-2</v>
          </cell>
          <cell r="X594">
            <v>4.6045310300477744E-3</v>
          </cell>
          <cell r="Y594">
            <v>0.3339895252246578</v>
          </cell>
          <cell r="Z594">
            <v>5.824544322948706E-3</v>
          </cell>
          <cell r="AA594">
            <v>70693150000</v>
          </cell>
          <cell r="AB594">
            <v>70693150000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H594">
            <v>86.613</v>
          </cell>
          <cell r="AI594">
            <v>0</v>
          </cell>
          <cell r="AJ594">
            <v>0</v>
          </cell>
          <cell r="AK594">
            <v>0</v>
          </cell>
          <cell r="AL594">
            <v>57944573564364</v>
          </cell>
          <cell r="AM594">
            <v>798850164000</v>
          </cell>
          <cell r="AN594">
            <v>266807587000</v>
          </cell>
          <cell r="AO594">
            <v>337500737000</v>
          </cell>
          <cell r="AP594">
            <v>242128838000</v>
          </cell>
          <cell r="AQ594">
            <v>0.88328588185813506</v>
          </cell>
          <cell r="AR594">
            <v>0</v>
          </cell>
          <cell r="AS594">
            <v>0</v>
          </cell>
          <cell r="AT594">
            <v>11836000</v>
          </cell>
          <cell r="AU594">
            <v>1.005317070684764E-2</v>
          </cell>
          <cell r="AV594">
            <v>20389750000</v>
          </cell>
          <cell r="AW594">
            <v>4.0421316688338101E-2</v>
          </cell>
          <cell r="AX594">
            <v>3070161000</v>
          </cell>
          <cell r="AY594">
            <v>0.61059358118818063</v>
          </cell>
          <cell r="AZ594">
            <v>97834000</v>
          </cell>
          <cell r="BA594">
            <v>1.880013067122735E-2</v>
          </cell>
          <cell r="BB594">
            <v>0</v>
          </cell>
          <cell r="BC594">
            <v>0</v>
          </cell>
          <cell r="BD594">
            <v>1109168000</v>
          </cell>
          <cell r="BE594">
            <v>0.85072857048626083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274122844000</v>
          </cell>
          <cell r="BM594">
            <v>1801612000</v>
          </cell>
          <cell r="BN594">
            <v>1177340000</v>
          </cell>
          <cell r="BO594">
            <v>504430624000</v>
          </cell>
          <cell r="BP594">
            <v>5028158000</v>
          </cell>
          <cell r="BQ594">
            <v>5203900000</v>
          </cell>
          <cell r="BR594">
            <v>5203900000</v>
          </cell>
          <cell r="BS594">
            <v>1303786000</v>
          </cell>
          <cell r="BT594">
            <v>0</v>
          </cell>
          <cell r="BU594">
            <v>0</v>
          </cell>
          <cell r="BV594">
            <v>0</v>
          </cell>
          <cell r="BW594">
            <v>578000000</v>
          </cell>
          <cell r="BX594">
            <v>494310</v>
          </cell>
          <cell r="BY594">
            <v>306</v>
          </cell>
          <cell r="BZ594">
            <v>3001350</v>
          </cell>
          <cell r="CA594">
            <v>826200</v>
          </cell>
        </row>
        <row r="595">
          <cell r="A595" t="str">
            <v>2022_Q1_M2_W6_D5</v>
          </cell>
          <cell r="B595">
            <v>2022</v>
          </cell>
          <cell r="C595">
            <v>1</v>
          </cell>
          <cell r="D595">
            <v>2</v>
          </cell>
          <cell r="E595">
            <v>6</v>
          </cell>
          <cell r="F595">
            <v>6</v>
          </cell>
          <cell r="G595">
            <v>5</v>
          </cell>
          <cell r="H595">
            <v>44602</v>
          </cell>
          <cell r="I595">
            <v>17.63</v>
          </cell>
          <cell r="J595">
            <v>0.51700000000000002</v>
          </cell>
          <cell r="K595">
            <v>14.379</v>
          </cell>
          <cell r="L595">
            <v>4.5039999999999996</v>
          </cell>
          <cell r="M595">
            <v>4.444</v>
          </cell>
          <cell r="N595">
            <v>1</v>
          </cell>
          <cell r="O595">
            <v>10.898999999999999</v>
          </cell>
          <cell r="P595">
            <v>0</v>
          </cell>
          <cell r="Q595">
            <v>53</v>
          </cell>
          <cell r="R595">
            <v>9.8000000000000007</v>
          </cell>
          <cell r="S595">
            <v>-994</v>
          </cell>
          <cell r="T595">
            <v>321.8</v>
          </cell>
          <cell r="U595">
            <v>473</v>
          </cell>
          <cell r="V595">
            <v>1.4698570540708515E-3</v>
          </cell>
          <cell r="W595">
            <v>1.0581461271483555E-2</v>
          </cell>
          <cell r="X595">
            <v>9.612375022685103E-4</v>
          </cell>
          <cell r="Y595">
            <v>9.0841659540822739E-2</v>
          </cell>
          <cell r="Z595">
            <v>2.2450874016206497E-3</v>
          </cell>
          <cell r="AA595">
            <v>65949225000</v>
          </cell>
          <cell r="AB595">
            <v>60661300000</v>
          </cell>
          <cell r="AC595">
            <v>5287925000</v>
          </cell>
          <cell r="AD595">
            <v>0</v>
          </cell>
          <cell r="AE595">
            <v>0</v>
          </cell>
          <cell r="AF595">
            <v>0</v>
          </cell>
          <cell r="AH595">
            <v>53.372999999999998</v>
          </cell>
          <cell r="AI595">
            <v>0</v>
          </cell>
          <cell r="AJ595">
            <v>0</v>
          </cell>
          <cell r="AK595">
            <v>0</v>
          </cell>
          <cell r="AL595">
            <v>51368329766026</v>
          </cell>
          <cell r="AM595">
            <v>543551992000</v>
          </cell>
          <cell r="AN595">
            <v>49377165000</v>
          </cell>
          <cell r="AO595">
            <v>115326390000</v>
          </cell>
          <cell r="AP595">
            <v>42444028000</v>
          </cell>
          <cell r="AQ595">
            <v>0.81808773755830544</v>
          </cell>
          <cell r="AR595">
            <v>0</v>
          </cell>
          <cell r="AS595">
            <v>0</v>
          </cell>
          <cell r="AT595">
            <v>726749000</v>
          </cell>
          <cell r="AU595">
            <v>0.35451170731707315</v>
          </cell>
          <cell r="AV595">
            <v>1162987000</v>
          </cell>
          <cell r="AW595">
            <v>2.43596262334466E-3</v>
          </cell>
          <cell r="AX595">
            <v>2553904000</v>
          </cell>
          <cell r="AY595">
            <v>0.63340873015873012</v>
          </cell>
          <cell r="AZ595">
            <v>24775000</v>
          </cell>
          <cell r="BA595">
            <v>0.10322916666666666</v>
          </cell>
          <cell r="BB595">
            <v>903640000</v>
          </cell>
          <cell r="BC595">
            <v>0.22301085883514313</v>
          </cell>
          <cell r="BD595">
            <v>1561082000</v>
          </cell>
          <cell r="BE595">
            <v>0.72005627306273068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51882000000</v>
          </cell>
          <cell r="BM595">
            <v>1162000000</v>
          </cell>
          <cell r="BN595">
            <v>2050000000</v>
          </cell>
          <cell r="BO595">
            <v>477423992000</v>
          </cell>
          <cell r="BP595">
            <v>4032000000</v>
          </cell>
          <cell r="BQ595">
            <v>240000000</v>
          </cell>
          <cell r="BR595">
            <v>4052000000</v>
          </cell>
          <cell r="BS595">
            <v>2168000000</v>
          </cell>
          <cell r="BT595">
            <v>0</v>
          </cell>
          <cell r="BU595">
            <v>0</v>
          </cell>
          <cell r="BV595">
            <v>0</v>
          </cell>
          <cell r="BW595">
            <v>542000000</v>
          </cell>
          <cell r="BX595">
            <v>315300</v>
          </cell>
          <cell r="BY595">
            <v>229</v>
          </cell>
          <cell r="BZ595">
            <v>2641800</v>
          </cell>
          <cell r="CA595">
            <v>618300</v>
          </cell>
        </row>
        <row r="596">
          <cell r="A596" t="str">
            <v>2022_Q1_M2_W6_D6</v>
          </cell>
          <cell r="B596">
            <v>2022</v>
          </cell>
          <cell r="C596">
            <v>1</v>
          </cell>
          <cell r="D596">
            <v>2</v>
          </cell>
          <cell r="E596">
            <v>6</v>
          </cell>
          <cell r="F596">
            <v>7</v>
          </cell>
          <cell r="G596">
            <v>6</v>
          </cell>
          <cell r="H596">
            <v>44603</v>
          </cell>
          <cell r="I596">
            <v>17.57</v>
          </cell>
          <cell r="J596">
            <v>10.484</v>
          </cell>
          <cell r="K596">
            <v>13.35</v>
          </cell>
          <cell r="L596">
            <v>4.0549999999999997</v>
          </cell>
          <cell r="M596">
            <v>4.407</v>
          </cell>
          <cell r="N596">
            <v>1</v>
          </cell>
          <cell r="O596">
            <v>10.912000000000001</v>
          </cell>
          <cell r="P596">
            <v>0</v>
          </cell>
          <cell r="Q596">
            <v>45</v>
          </cell>
          <cell r="R596">
            <v>9.8000000000000007</v>
          </cell>
          <cell r="S596">
            <v>-660</v>
          </cell>
          <cell r="T596">
            <v>309.3</v>
          </cell>
          <cell r="U596">
            <v>-240</v>
          </cell>
          <cell r="V596">
            <v>-7.7594568380213384E-4</v>
          </cell>
          <cell r="W596">
            <v>1.3000540806809577E-3</v>
          </cell>
          <cell r="X596">
            <v>1.3431547298966239E-4</v>
          </cell>
          <cell r="Y596">
            <v>0.10331529663697454</v>
          </cell>
          <cell r="Z596">
            <v>1.2850509971305225E-3</v>
          </cell>
          <cell r="AA596">
            <v>58929480000</v>
          </cell>
          <cell r="AB596">
            <v>13064535000</v>
          </cell>
          <cell r="AC596">
            <v>45864945000</v>
          </cell>
          <cell r="AD596">
            <v>0</v>
          </cell>
          <cell r="AE596">
            <v>0</v>
          </cell>
          <cell r="AF596">
            <v>0</v>
          </cell>
          <cell r="AH596">
            <v>61.777999999999999</v>
          </cell>
          <cell r="AI596">
            <v>0</v>
          </cell>
          <cell r="AJ596">
            <v>0</v>
          </cell>
          <cell r="AK596">
            <v>0</v>
          </cell>
          <cell r="AL596">
            <v>51210272702754</v>
          </cell>
          <cell r="AM596">
            <v>66576124000</v>
          </cell>
          <cell r="AN596">
            <v>6878332000</v>
          </cell>
          <cell r="AO596">
            <v>65807812000</v>
          </cell>
          <cell r="AP596">
            <v>599576000</v>
          </cell>
          <cell r="AQ596">
            <v>2.8574162737800307E-2</v>
          </cell>
          <cell r="AR596">
            <v>0</v>
          </cell>
          <cell r="AS596">
            <v>0</v>
          </cell>
          <cell r="AT596">
            <v>77753000</v>
          </cell>
          <cell r="AU596">
            <v>4.7785834305402078E-2</v>
          </cell>
          <cell r="AV596">
            <v>2945919000</v>
          </cell>
          <cell r="AW596">
            <v>8.5378864492481152E-2</v>
          </cell>
          <cell r="AX596">
            <v>2088483000</v>
          </cell>
          <cell r="AY596">
            <v>0.6909096262342026</v>
          </cell>
          <cell r="AZ596">
            <v>86120000</v>
          </cell>
          <cell r="BA596">
            <v>0.35712804690934125</v>
          </cell>
          <cell r="BB596">
            <v>0</v>
          </cell>
          <cell r="BC596">
            <v>0</v>
          </cell>
          <cell r="BD596">
            <v>1080481000</v>
          </cell>
          <cell r="BE596">
            <v>0.81337879200774477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20983152000</v>
          </cell>
          <cell r="BM596">
            <v>1050344000</v>
          </cell>
          <cell r="BN596">
            <v>1627114000</v>
          </cell>
          <cell r="BO596">
            <v>34504078000</v>
          </cell>
          <cell r="BP596">
            <v>3022802000</v>
          </cell>
          <cell r="BQ596">
            <v>241146000</v>
          </cell>
          <cell r="BR596">
            <v>3053102000</v>
          </cell>
          <cell r="BS596">
            <v>1328386000</v>
          </cell>
          <cell r="BT596">
            <v>0</v>
          </cell>
          <cell r="BU596">
            <v>0</v>
          </cell>
          <cell r="BV596">
            <v>0</v>
          </cell>
          <cell r="BW596">
            <v>766000000</v>
          </cell>
          <cell r="BX596">
            <v>129000</v>
          </cell>
          <cell r="BY596">
            <v>334</v>
          </cell>
          <cell r="BZ596">
            <v>5370300</v>
          </cell>
          <cell r="CA596">
            <v>901800</v>
          </cell>
        </row>
        <row r="597">
          <cell r="A597" t="str">
            <v>2022_Q1_M2_W7_D2</v>
          </cell>
          <cell r="B597">
            <v>2022</v>
          </cell>
          <cell r="C597">
            <v>1</v>
          </cell>
          <cell r="D597">
            <v>2</v>
          </cell>
          <cell r="E597">
            <v>7</v>
          </cell>
          <cell r="F597">
            <v>7</v>
          </cell>
          <cell r="G597">
            <v>2</v>
          </cell>
          <cell r="H597">
            <v>44606</v>
          </cell>
          <cell r="I597">
            <v>17.379000000000001</v>
          </cell>
          <cell r="J597">
            <v>10.215</v>
          </cell>
          <cell r="K597">
            <v>12.161</v>
          </cell>
          <cell r="L597">
            <v>3.2549999999999999</v>
          </cell>
          <cell r="M597">
            <v>4.0979999999999999</v>
          </cell>
          <cell r="N597">
            <v>1</v>
          </cell>
          <cell r="O597">
            <v>10.746</v>
          </cell>
          <cell r="P597">
            <v>0</v>
          </cell>
          <cell r="Q597">
            <v>63</v>
          </cell>
          <cell r="R597">
            <v>11.7</v>
          </cell>
          <cell r="S597">
            <v>-961</v>
          </cell>
          <cell r="T597">
            <v>342.3</v>
          </cell>
          <cell r="U597">
            <v>-2316</v>
          </cell>
          <cell r="V597">
            <v>-6.7659947414548645E-3</v>
          </cell>
          <cell r="W597">
            <v>1.1827552444875849E-3</v>
          </cell>
          <cell r="X597">
            <v>1.8411800217074426E-4</v>
          </cell>
          <cell r="Y597">
            <v>0.15566872607739843</v>
          </cell>
          <cell r="Z597">
            <v>3.1531079052507446E-3</v>
          </cell>
          <cell r="AA597">
            <v>178724392000</v>
          </cell>
          <cell r="AB597">
            <v>124536572000</v>
          </cell>
          <cell r="AC597">
            <v>54187820000</v>
          </cell>
          <cell r="AD597">
            <v>0</v>
          </cell>
          <cell r="AE597">
            <v>0</v>
          </cell>
          <cell r="AF597">
            <v>0</v>
          </cell>
          <cell r="AH597">
            <v>58.854000000000006</v>
          </cell>
          <cell r="AI597">
            <v>0</v>
          </cell>
          <cell r="AJ597">
            <v>0</v>
          </cell>
          <cell r="AK597">
            <v>0</v>
          </cell>
          <cell r="AL597">
            <v>60197035973276</v>
          </cell>
          <cell r="AM597">
            <v>71198360000</v>
          </cell>
          <cell r="AN597">
            <v>11083358000</v>
          </cell>
          <cell r="AO597">
            <v>189807750000</v>
          </cell>
          <cell r="AP597">
            <v>532614000</v>
          </cell>
          <cell r="AQ597">
            <v>2.6110195856617908E-2</v>
          </cell>
          <cell r="AR597">
            <v>0</v>
          </cell>
          <cell r="AS597">
            <v>0</v>
          </cell>
          <cell r="AT597">
            <v>815669000</v>
          </cell>
          <cell r="AU597">
            <v>8.6487741113489544E-2</v>
          </cell>
          <cell r="AV597">
            <v>3417144000</v>
          </cell>
          <cell r="AW597">
            <v>0.16137652292970722</v>
          </cell>
          <cell r="AX597">
            <v>2789044000</v>
          </cell>
          <cell r="AY597">
            <v>0.59619620424175468</v>
          </cell>
          <cell r="AZ597">
            <v>588641000</v>
          </cell>
          <cell r="BA597">
            <v>0.107877357522373</v>
          </cell>
          <cell r="BB597">
            <v>1790147000</v>
          </cell>
          <cell r="BC597">
            <v>0.35795623374582236</v>
          </cell>
          <cell r="BD597">
            <v>1150099000</v>
          </cell>
          <cell r="BE597">
            <v>0.83740519932896851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20398698000</v>
          </cell>
          <cell r="BM597">
            <v>3104580000</v>
          </cell>
          <cell r="BN597">
            <v>9431036000</v>
          </cell>
          <cell r="BO597">
            <v>21174976000</v>
          </cell>
          <cell r="BP597">
            <v>4678064000</v>
          </cell>
          <cell r="BQ597">
            <v>5456576000</v>
          </cell>
          <cell r="BR597">
            <v>5001022000</v>
          </cell>
          <cell r="BS597">
            <v>1373408000</v>
          </cell>
          <cell r="BT597">
            <v>0</v>
          </cell>
          <cell r="BU597">
            <v>0</v>
          </cell>
          <cell r="BV597">
            <v>0</v>
          </cell>
          <cell r="BW597">
            <v>580000000</v>
          </cell>
          <cell r="BX597">
            <v>338610</v>
          </cell>
          <cell r="BY597">
            <v>1455</v>
          </cell>
          <cell r="BZ597">
            <v>2450550</v>
          </cell>
          <cell r="CA597">
            <v>3928500</v>
          </cell>
        </row>
        <row r="598">
          <cell r="A598" t="str">
            <v>2022_Q1_M2_W7_D3</v>
          </cell>
          <cell r="B598">
            <v>2022</v>
          </cell>
          <cell r="C598">
            <v>1</v>
          </cell>
          <cell r="D598">
            <v>2</v>
          </cell>
          <cell r="E598">
            <v>7</v>
          </cell>
          <cell r="F598">
            <v>7</v>
          </cell>
          <cell r="G598">
            <v>3</v>
          </cell>
          <cell r="H598">
            <v>44607</v>
          </cell>
          <cell r="I598">
            <v>12.742000000000001</v>
          </cell>
          <cell r="J598">
            <v>4.4859999999999998</v>
          </cell>
          <cell r="K598">
            <v>10.522</v>
          </cell>
          <cell r="L598">
            <v>3.073</v>
          </cell>
          <cell r="M598">
            <v>4.0720000000000001</v>
          </cell>
          <cell r="N598">
            <v>1</v>
          </cell>
          <cell r="O598">
            <v>11.112</v>
          </cell>
          <cell r="P598">
            <v>0</v>
          </cell>
          <cell r="Q598">
            <v>62</v>
          </cell>
          <cell r="R598">
            <v>11.7</v>
          </cell>
          <cell r="S598">
            <v>-953</v>
          </cell>
          <cell r="T598">
            <v>328.5</v>
          </cell>
          <cell r="U598">
            <v>-1001</v>
          </cell>
          <cell r="V598">
            <v>-3.0471841704718416E-3</v>
          </cell>
          <cell r="W598">
            <v>4.3669264060206704E-3</v>
          </cell>
          <cell r="X598">
            <v>1.1125123054421778E-3</v>
          </cell>
          <cell r="Y598">
            <v>0.25475865677707776</v>
          </cell>
          <cell r="Z598">
            <v>2.8663796778891676E-3</v>
          </cell>
          <cell r="AA598">
            <v>79055890000</v>
          </cell>
          <cell r="AB598">
            <v>66207490000</v>
          </cell>
          <cell r="AC598">
            <v>0</v>
          </cell>
          <cell r="AD598">
            <v>12848400000</v>
          </cell>
          <cell r="AE598">
            <v>0</v>
          </cell>
          <cell r="AF598">
            <v>0</v>
          </cell>
          <cell r="AH598">
            <v>47.007000000000005</v>
          </cell>
          <cell r="AI598">
            <v>0</v>
          </cell>
          <cell r="AJ598">
            <v>0</v>
          </cell>
          <cell r="AK598">
            <v>0</v>
          </cell>
          <cell r="AL598">
            <v>45075181420190</v>
          </cell>
          <cell r="AM598">
            <v>196840000000</v>
          </cell>
          <cell r="AN598">
            <v>50146694000</v>
          </cell>
          <cell r="AO598">
            <v>129202584000</v>
          </cell>
          <cell r="AP598">
            <v>25208898000</v>
          </cell>
          <cell r="AQ598">
            <v>0.55752165417204769</v>
          </cell>
          <cell r="AR598">
            <v>0</v>
          </cell>
          <cell r="AS598">
            <v>0</v>
          </cell>
          <cell r="AT598">
            <v>19108600000</v>
          </cell>
          <cell r="AU598">
            <v>0.20559703458937759</v>
          </cell>
          <cell r="AV598">
            <v>1018801000</v>
          </cell>
          <cell r="AW598">
            <v>2.1013138354921211E-2</v>
          </cell>
          <cell r="AX598">
            <v>1514974000</v>
          </cell>
          <cell r="AY598">
            <v>0.75222144985104267</v>
          </cell>
          <cell r="AZ598">
            <v>86577000</v>
          </cell>
          <cell r="BA598">
            <v>0.32794318181818183</v>
          </cell>
          <cell r="BB598">
            <v>1774797000</v>
          </cell>
          <cell r="BC598">
            <v>0.36836799501867995</v>
          </cell>
          <cell r="BD598">
            <v>1434047000</v>
          </cell>
          <cell r="BE598">
            <v>0.69546411251212414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45215998000</v>
          </cell>
          <cell r="BM598">
            <v>398000000</v>
          </cell>
          <cell r="BN598">
            <v>92942002000</v>
          </cell>
          <cell r="BO598">
            <v>48484000000</v>
          </cell>
          <cell r="BP598">
            <v>2014000000</v>
          </cell>
          <cell r="BQ598">
            <v>264000000</v>
          </cell>
          <cell r="BR598">
            <v>4818000000</v>
          </cell>
          <cell r="BS598">
            <v>2062000000</v>
          </cell>
          <cell r="BT598">
            <v>0</v>
          </cell>
          <cell r="BU598">
            <v>0</v>
          </cell>
          <cell r="BV598">
            <v>0</v>
          </cell>
          <cell r="BW598">
            <v>642000000</v>
          </cell>
          <cell r="BX598">
            <v>548160</v>
          </cell>
          <cell r="BY598">
            <v>1174</v>
          </cell>
          <cell r="BZ598">
            <v>2430150</v>
          </cell>
          <cell r="CA598">
            <v>3169800</v>
          </cell>
        </row>
        <row r="599">
          <cell r="A599" t="str">
            <v>2022_Q1_M2_W7_D4</v>
          </cell>
          <cell r="B599">
            <v>2022</v>
          </cell>
          <cell r="C599">
            <v>1</v>
          </cell>
          <cell r="D599">
            <v>2</v>
          </cell>
          <cell r="E599">
            <v>7</v>
          </cell>
          <cell r="F599">
            <v>7</v>
          </cell>
          <cell r="G599">
            <v>4</v>
          </cell>
          <cell r="H599">
            <v>44608</v>
          </cell>
          <cell r="I599">
            <v>9.2230000000000008</v>
          </cell>
          <cell r="J599">
            <v>9.9819999999999993</v>
          </cell>
          <cell r="K599">
            <v>6.5209999999999999</v>
          </cell>
          <cell r="L599">
            <v>11.38</v>
          </cell>
          <cell r="M599">
            <v>3.9380000000000002</v>
          </cell>
          <cell r="N599">
            <v>1</v>
          </cell>
          <cell r="O599">
            <v>10.996</v>
          </cell>
          <cell r="P599">
            <v>0</v>
          </cell>
          <cell r="Q599">
            <v>71</v>
          </cell>
          <cell r="R599">
            <v>11.7</v>
          </cell>
          <cell r="S599">
            <v>-1028</v>
          </cell>
          <cell r="T599">
            <v>344.1</v>
          </cell>
          <cell r="U599">
            <v>-1144</v>
          </cell>
          <cell r="V599">
            <v>-3.3246149375181634E-3</v>
          </cell>
          <cell r="W599">
            <v>2.8164222731062246E-3</v>
          </cell>
          <cell r="X599">
            <v>7.5946686352771145E-4</v>
          </cell>
          <cell r="Y599">
            <v>0.26965660326570895</v>
          </cell>
          <cell r="Z599">
            <v>1.4423741606038405E-3</v>
          </cell>
          <cell r="AA599">
            <v>32706405000</v>
          </cell>
          <cell r="AB599">
            <v>32706405000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H599">
            <v>53.040000000000006</v>
          </cell>
          <cell r="AI599">
            <v>0</v>
          </cell>
          <cell r="AJ599">
            <v>0</v>
          </cell>
          <cell r="AK599">
            <v>0</v>
          </cell>
          <cell r="AL599">
            <v>47892891377838</v>
          </cell>
          <cell r="AM599">
            <v>134886606000</v>
          </cell>
          <cell r="AN599">
            <v>36373064000</v>
          </cell>
          <cell r="AO599">
            <v>69079469000</v>
          </cell>
          <cell r="AP599">
            <v>9000025000</v>
          </cell>
          <cell r="AQ599">
            <v>0.25924242775135242</v>
          </cell>
          <cell r="AR599">
            <v>0</v>
          </cell>
          <cell r="AS599">
            <v>0</v>
          </cell>
          <cell r="AT599">
            <v>10133915000</v>
          </cell>
          <cell r="AU599">
            <v>0.2260239826527034</v>
          </cell>
          <cell r="AV599">
            <v>11321926000</v>
          </cell>
          <cell r="AW599">
            <v>0.28571319698754066</v>
          </cell>
          <cell r="AX599">
            <v>4550235000</v>
          </cell>
          <cell r="AY599">
            <v>0.56383482549779707</v>
          </cell>
          <cell r="AZ599">
            <v>252571000</v>
          </cell>
          <cell r="BA599">
            <v>0.45268000845960005</v>
          </cell>
          <cell r="BB599">
            <v>0</v>
          </cell>
          <cell r="BC599">
            <v>0</v>
          </cell>
          <cell r="BD599">
            <v>1114392000</v>
          </cell>
          <cell r="BE599">
            <v>0.8986206106857918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34716636000</v>
          </cell>
          <cell r="BM599">
            <v>988864000</v>
          </cell>
          <cell r="BN599">
            <v>44835574000</v>
          </cell>
          <cell r="BO599">
            <v>39626892000</v>
          </cell>
          <cell r="BP599">
            <v>8070156000</v>
          </cell>
          <cell r="BQ599">
            <v>557946000</v>
          </cell>
          <cell r="BR599">
            <v>4008424000</v>
          </cell>
          <cell r="BS599">
            <v>1240114000</v>
          </cell>
          <cell r="BT599">
            <v>0</v>
          </cell>
          <cell r="BU599">
            <v>0</v>
          </cell>
          <cell r="BV599">
            <v>0</v>
          </cell>
          <cell r="BW599">
            <v>842000000</v>
          </cell>
          <cell r="BX599">
            <v>431100</v>
          </cell>
          <cell r="BY599">
            <v>1239</v>
          </cell>
          <cell r="BZ599">
            <v>2621400</v>
          </cell>
          <cell r="CA599">
            <v>3345300</v>
          </cell>
        </row>
        <row r="600">
          <cell r="A600" t="str">
            <v>2022_Q1_M2_W7_D5</v>
          </cell>
          <cell r="B600">
            <v>2022</v>
          </cell>
          <cell r="C600">
            <v>1</v>
          </cell>
          <cell r="D600">
            <v>2</v>
          </cell>
          <cell r="E600">
            <v>7</v>
          </cell>
          <cell r="F600">
            <v>7</v>
          </cell>
          <cell r="G600">
            <v>5</v>
          </cell>
          <cell r="H600">
            <v>44609</v>
          </cell>
          <cell r="I600">
            <v>15.029</v>
          </cell>
          <cell r="J600">
            <v>9.7420000000000009</v>
          </cell>
          <cell r="K600">
            <v>4.5140000000000002</v>
          </cell>
          <cell r="L600">
            <v>11.064</v>
          </cell>
          <cell r="M600">
            <v>3.9159999999999999</v>
          </cell>
          <cell r="N600">
            <v>1</v>
          </cell>
          <cell r="O600">
            <v>10.721</v>
          </cell>
          <cell r="P600">
            <v>0</v>
          </cell>
          <cell r="Q600">
            <v>47</v>
          </cell>
          <cell r="R600">
            <v>12</v>
          </cell>
          <cell r="S600">
            <v>-824</v>
          </cell>
          <cell r="T600">
            <v>302.3</v>
          </cell>
          <cell r="U600">
            <v>461</v>
          </cell>
          <cell r="V600">
            <v>1.5249751902084022E-3</v>
          </cell>
          <cell r="W600">
            <v>2.0539490067030199E-3</v>
          </cell>
          <cell r="X600">
            <v>9.0018580924102962E-4</v>
          </cell>
          <cell r="Y600">
            <v>0.43827076831181883</v>
          </cell>
          <cell r="Z600">
            <v>3.3242071724143571E-3</v>
          </cell>
          <cell r="AA600">
            <v>114801450000</v>
          </cell>
          <cell r="AB600">
            <v>111423555000</v>
          </cell>
          <cell r="AC600">
            <v>3377895000</v>
          </cell>
          <cell r="AD600">
            <v>0</v>
          </cell>
          <cell r="AE600">
            <v>0</v>
          </cell>
          <cell r="AF600">
            <v>0</v>
          </cell>
          <cell r="AH600">
            <v>55.986000000000004</v>
          </cell>
          <cell r="AI600">
            <v>0</v>
          </cell>
          <cell r="AJ600">
            <v>0</v>
          </cell>
          <cell r="AK600">
            <v>0</v>
          </cell>
          <cell r="AL600">
            <v>47359916766456</v>
          </cell>
          <cell r="AM600">
            <v>97274854000</v>
          </cell>
          <cell r="AN600">
            <v>42632725000</v>
          </cell>
          <cell r="AO600">
            <v>157434175000</v>
          </cell>
          <cell r="AP600">
            <v>31505892000</v>
          </cell>
          <cell r="AQ600">
            <v>0.72270751303210856</v>
          </cell>
          <cell r="AR600">
            <v>0</v>
          </cell>
          <cell r="AS600">
            <v>0</v>
          </cell>
          <cell r="AT600">
            <v>542290000</v>
          </cell>
          <cell r="AU600">
            <v>3.8032987123671279E-2</v>
          </cell>
          <cell r="AV600">
            <v>7416304000</v>
          </cell>
          <cell r="AW600">
            <v>0.24675101195043089</v>
          </cell>
          <cell r="AX600">
            <v>1826795000</v>
          </cell>
          <cell r="AY600">
            <v>0.70389400717459072</v>
          </cell>
          <cell r="AZ600">
            <v>41606000</v>
          </cell>
          <cell r="BA600">
            <v>0.24353496212875053</v>
          </cell>
          <cell r="BB600">
            <v>0</v>
          </cell>
          <cell r="BC600">
            <v>0</v>
          </cell>
          <cell r="BD600">
            <v>1299838000</v>
          </cell>
          <cell r="BE600">
            <v>0.76926327351664592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43594250000</v>
          </cell>
          <cell r="BM600">
            <v>884420000</v>
          </cell>
          <cell r="BN600">
            <v>14258412000</v>
          </cell>
          <cell r="BO600">
            <v>30055820000</v>
          </cell>
          <cell r="BP600">
            <v>2595270000</v>
          </cell>
          <cell r="BQ600">
            <v>170842000</v>
          </cell>
          <cell r="BR600">
            <v>3378122000</v>
          </cell>
          <cell r="BS600">
            <v>1689718000</v>
          </cell>
          <cell r="BT600">
            <v>0</v>
          </cell>
          <cell r="BU600">
            <v>0</v>
          </cell>
          <cell r="BV600">
            <v>0</v>
          </cell>
          <cell r="BW600">
            <v>648000000</v>
          </cell>
          <cell r="BX600">
            <v>503520</v>
          </cell>
          <cell r="BY600">
            <v>363</v>
          </cell>
          <cell r="BZ600">
            <v>3123750</v>
          </cell>
          <cell r="CA600">
            <v>980100</v>
          </cell>
        </row>
        <row r="601">
          <cell r="A601" t="str">
            <v>2022_Q1_M2_W7_D6</v>
          </cell>
          <cell r="B601">
            <v>2022</v>
          </cell>
          <cell r="C601">
            <v>1</v>
          </cell>
          <cell r="D601">
            <v>2</v>
          </cell>
          <cell r="E601">
            <v>7</v>
          </cell>
          <cell r="F601">
            <v>8</v>
          </cell>
          <cell r="G601">
            <v>6</v>
          </cell>
          <cell r="H601">
            <v>44610</v>
          </cell>
          <cell r="I601">
            <v>5.04</v>
          </cell>
          <cell r="J601">
            <v>8.9179999999999993</v>
          </cell>
          <cell r="K601">
            <v>1.387</v>
          </cell>
          <cell r="L601">
            <v>10.782999999999999</v>
          </cell>
          <cell r="M601">
            <v>3.8090000000000002</v>
          </cell>
          <cell r="N601">
            <v>1</v>
          </cell>
          <cell r="O601">
            <v>10.641</v>
          </cell>
          <cell r="P601">
            <v>0</v>
          </cell>
          <cell r="Q601">
            <v>46</v>
          </cell>
          <cell r="R601">
            <v>11.8</v>
          </cell>
          <cell r="S601">
            <v>-834</v>
          </cell>
          <cell r="T601">
            <v>269.8</v>
          </cell>
          <cell r="U601">
            <v>0</v>
          </cell>
          <cell r="V601">
            <v>0</v>
          </cell>
          <cell r="W601">
            <v>1.9213889826241368E-3</v>
          </cell>
          <cell r="X601">
            <v>5.652893596968505E-4</v>
          </cell>
          <cell r="Y601">
            <v>0.29420870256308362</v>
          </cell>
          <cell r="Z601">
            <v>1.213116883008721E-3</v>
          </cell>
          <cell r="AA601">
            <v>33939155000</v>
          </cell>
          <cell r="AB601">
            <v>15620470000</v>
          </cell>
          <cell r="AC601">
            <v>0</v>
          </cell>
          <cell r="AD601">
            <v>12274255000</v>
          </cell>
          <cell r="AE601">
            <v>0</v>
          </cell>
          <cell r="AF601">
            <v>6044430000</v>
          </cell>
          <cell r="AH601">
            <v>41.578000000000003</v>
          </cell>
          <cell r="AI601">
            <v>0</v>
          </cell>
          <cell r="AJ601">
            <v>0</v>
          </cell>
          <cell r="AK601">
            <v>0</v>
          </cell>
          <cell r="AL601">
            <v>52389183507508</v>
          </cell>
          <cell r="AM601">
            <v>100660000000</v>
          </cell>
          <cell r="AN601">
            <v>29615048000</v>
          </cell>
          <cell r="AO601">
            <v>63554203000</v>
          </cell>
          <cell r="AP601">
            <v>12876680000</v>
          </cell>
          <cell r="AQ601">
            <v>0.36448935688405798</v>
          </cell>
          <cell r="AR601">
            <v>0</v>
          </cell>
          <cell r="AS601">
            <v>0</v>
          </cell>
          <cell r="AT601">
            <v>1856074000</v>
          </cell>
          <cell r="AU601">
            <v>0.45492009803921568</v>
          </cell>
          <cell r="AV601">
            <v>11843994000</v>
          </cell>
          <cell r="AW601">
            <v>0.21479858541893362</v>
          </cell>
          <cell r="AX601">
            <v>1754541000</v>
          </cell>
          <cell r="AY601">
            <v>0.75626767241379311</v>
          </cell>
          <cell r="AZ601">
            <v>205581000</v>
          </cell>
          <cell r="BA601">
            <v>0.31148636363636362</v>
          </cell>
          <cell r="BB601">
            <v>0</v>
          </cell>
          <cell r="BC601">
            <v>0</v>
          </cell>
          <cell r="BD601">
            <v>1078178000</v>
          </cell>
          <cell r="BE601">
            <v>0.91371016949152539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35328000000</v>
          </cell>
          <cell r="BM601">
            <v>1060000000</v>
          </cell>
          <cell r="BN601">
            <v>4080000000</v>
          </cell>
          <cell r="BO601">
            <v>55140000000</v>
          </cell>
          <cell r="BP601">
            <v>2320000000</v>
          </cell>
          <cell r="BQ601">
            <v>660000000</v>
          </cell>
          <cell r="BR601">
            <v>220000000</v>
          </cell>
          <cell r="BS601">
            <v>1180000000</v>
          </cell>
          <cell r="BT601">
            <v>0</v>
          </cell>
          <cell r="BU601">
            <v>0</v>
          </cell>
          <cell r="BV601">
            <v>0</v>
          </cell>
          <cell r="BW601">
            <v>672000000</v>
          </cell>
          <cell r="BX601">
            <v>307620</v>
          </cell>
          <cell r="BY601">
            <v>328</v>
          </cell>
          <cell r="BZ601">
            <v>6380100</v>
          </cell>
          <cell r="CA601">
            <v>885600</v>
          </cell>
        </row>
        <row r="602">
          <cell r="A602" t="str">
            <v>2022_Q1_M2_W8_D2</v>
          </cell>
          <cell r="B602">
            <v>2022</v>
          </cell>
          <cell r="C602">
            <v>1</v>
          </cell>
          <cell r="D602">
            <v>2</v>
          </cell>
          <cell r="E602">
            <v>8</v>
          </cell>
          <cell r="F602">
            <v>8</v>
          </cell>
          <cell r="G602">
            <v>2</v>
          </cell>
          <cell r="H602">
            <v>44613</v>
          </cell>
          <cell r="I602">
            <v>6.6289999999999996</v>
          </cell>
          <cell r="J602">
            <v>9.7680000000000007</v>
          </cell>
          <cell r="K602">
            <v>8.4060000000000006</v>
          </cell>
          <cell r="L602">
            <v>10.625999999999999</v>
          </cell>
          <cell r="M602">
            <v>3.786</v>
          </cell>
          <cell r="N602">
            <v>1</v>
          </cell>
          <cell r="O602">
            <v>10.117000000000001</v>
          </cell>
          <cell r="P602">
            <v>0</v>
          </cell>
          <cell r="Q602">
            <v>60</v>
          </cell>
          <cell r="R602">
            <v>12.2</v>
          </cell>
          <cell r="S602">
            <v>-1157</v>
          </cell>
          <cell r="T602">
            <v>329</v>
          </cell>
          <cell r="U602">
            <v>-67</v>
          </cell>
          <cell r="V602">
            <v>-2.0364741641337386E-4</v>
          </cell>
          <cell r="W602">
            <v>7.0853514828959161E-3</v>
          </cell>
          <cell r="X602">
            <v>7.217100160371179E-4</v>
          </cell>
          <cell r="Y602">
            <v>0.1018594515429941</v>
          </cell>
          <cell r="Z602">
            <v>1.7822315666289896E-3</v>
          </cell>
          <cell r="AA602">
            <v>60697570000</v>
          </cell>
          <cell r="AB602">
            <v>60697570000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H602">
            <v>50.331999999999994</v>
          </cell>
          <cell r="AI602">
            <v>0</v>
          </cell>
          <cell r="AJ602">
            <v>0</v>
          </cell>
          <cell r="AK602">
            <v>0</v>
          </cell>
          <cell r="AL602">
            <v>57233697859440</v>
          </cell>
          <cell r="AM602">
            <v>405520866000</v>
          </cell>
          <cell r="AN602">
            <v>41306133000</v>
          </cell>
          <cell r="AO602">
            <v>102003703000</v>
          </cell>
          <cell r="AP602">
            <v>6447270000</v>
          </cell>
          <cell r="AQ602">
            <v>0.26816102397201758</v>
          </cell>
          <cell r="AR602">
            <v>0</v>
          </cell>
          <cell r="AS602">
            <v>0</v>
          </cell>
          <cell r="AT602">
            <v>11613213000</v>
          </cell>
          <cell r="AU602">
            <v>0.46300840783606528</v>
          </cell>
          <cell r="AV602">
            <v>19951543000</v>
          </cell>
          <cell r="AW602">
            <v>5.7323363298750568E-2</v>
          </cell>
          <cell r="AX602">
            <v>1535634000</v>
          </cell>
          <cell r="AY602">
            <v>0.72672368264136156</v>
          </cell>
          <cell r="AZ602">
            <v>194562000</v>
          </cell>
          <cell r="BA602">
            <v>0.44778778170570038</v>
          </cell>
          <cell r="BB602">
            <v>0</v>
          </cell>
          <cell r="BC602">
            <v>0</v>
          </cell>
          <cell r="BD602">
            <v>1563911000</v>
          </cell>
          <cell r="BE602">
            <v>0.64573936410046362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24042532000</v>
          </cell>
          <cell r="BM602">
            <v>2255404000</v>
          </cell>
          <cell r="BN602">
            <v>25082078000</v>
          </cell>
          <cell r="BO602">
            <v>348052554000</v>
          </cell>
          <cell r="BP602">
            <v>2113092000</v>
          </cell>
          <cell r="BQ602">
            <v>434496000</v>
          </cell>
          <cell r="BR602">
            <v>258818000</v>
          </cell>
          <cell r="BS602">
            <v>2421892000</v>
          </cell>
          <cell r="BT602">
            <v>0</v>
          </cell>
          <cell r="BU602">
            <v>0</v>
          </cell>
          <cell r="BV602">
            <v>0</v>
          </cell>
          <cell r="BW602">
            <v>860000000</v>
          </cell>
          <cell r="BX602">
            <v>206880</v>
          </cell>
          <cell r="BY602">
            <v>655</v>
          </cell>
          <cell r="BZ602">
            <v>2950350</v>
          </cell>
          <cell r="CA602">
            <v>1768500</v>
          </cell>
          <cell r="CB602">
            <v>1600000</v>
          </cell>
        </row>
        <row r="603">
          <cell r="A603" t="str">
            <v>2022_Q1_M2_W8_D3</v>
          </cell>
          <cell r="B603">
            <v>2022</v>
          </cell>
          <cell r="C603">
            <v>1</v>
          </cell>
          <cell r="D603">
            <v>2</v>
          </cell>
          <cell r="E603">
            <v>8</v>
          </cell>
          <cell r="F603">
            <v>8</v>
          </cell>
          <cell r="G603">
            <v>3</v>
          </cell>
          <cell r="H603">
            <v>44614</v>
          </cell>
          <cell r="I603">
            <v>25.8</v>
          </cell>
          <cell r="J603">
            <v>10.206</v>
          </cell>
          <cell r="K603">
            <v>8.5079999999999991</v>
          </cell>
          <cell r="L603">
            <v>9.6050000000000004</v>
          </cell>
          <cell r="M603">
            <v>3.5830000000000002</v>
          </cell>
          <cell r="N603">
            <v>1</v>
          </cell>
          <cell r="O603">
            <v>9.8699999999999992</v>
          </cell>
          <cell r="P603">
            <v>0</v>
          </cell>
          <cell r="Q603">
            <v>41</v>
          </cell>
          <cell r="R603">
            <v>13.4</v>
          </cell>
          <cell r="S603">
            <v>-1087</v>
          </cell>
          <cell r="T603">
            <v>332.3</v>
          </cell>
          <cell r="U603">
            <v>2097</v>
          </cell>
          <cell r="V603">
            <v>6.3105627445079748E-3</v>
          </cell>
          <cell r="W603">
            <v>2.9410265871403192E-3</v>
          </cell>
          <cell r="X603">
            <v>1.8377660902487872E-3</v>
          </cell>
          <cell r="Y603">
            <v>0.62487231441036462</v>
          </cell>
          <cell r="Z603">
            <v>2.8281592587613776E-3</v>
          </cell>
          <cell r="AA603">
            <v>67113155000</v>
          </cell>
          <cell r="AB603">
            <v>60866850000</v>
          </cell>
          <cell r="AC603">
            <v>6246305000</v>
          </cell>
          <cell r="AD603">
            <v>0</v>
          </cell>
          <cell r="AE603">
            <v>0</v>
          </cell>
          <cell r="AF603">
            <v>0</v>
          </cell>
          <cell r="AH603">
            <v>68.572000000000003</v>
          </cell>
          <cell r="AI603">
            <v>0</v>
          </cell>
          <cell r="AJ603">
            <v>0</v>
          </cell>
          <cell r="AK603">
            <v>0</v>
          </cell>
          <cell r="AL603">
            <v>67764153806506</v>
          </cell>
          <cell r="AM603">
            <v>199296178000</v>
          </cell>
          <cell r="AN603">
            <v>124534664000</v>
          </cell>
          <cell r="AO603">
            <v>191647819000</v>
          </cell>
          <cell r="AP603">
            <v>105320954000</v>
          </cell>
          <cell r="AQ603">
            <v>0.84265418943833914</v>
          </cell>
          <cell r="AR603">
            <v>0</v>
          </cell>
          <cell r="AS603">
            <v>0</v>
          </cell>
          <cell r="AT603">
            <v>3006580000</v>
          </cell>
          <cell r="AU603">
            <v>0.34748814307000059</v>
          </cell>
          <cell r="AV603">
            <v>858802000</v>
          </cell>
          <cell r="AW603">
            <v>2.69590704001774E-2</v>
          </cell>
          <cell r="AX603">
            <v>3307661000</v>
          </cell>
          <cell r="AY603">
            <v>0.59196813066727083</v>
          </cell>
          <cell r="AZ603">
            <v>389103000</v>
          </cell>
          <cell r="BA603">
            <v>0.43101966214345055</v>
          </cell>
          <cell r="BB603">
            <v>0</v>
          </cell>
          <cell r="BC603">
            <v>0</v>
          </cell>
          <cell r="BD603">
            <v>11651564000</v>
          </cell>
          <cell r="BE603">
            <v>0.51497100417357811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124987160000</v>
          </cell>
          <cell r="BM603">
            <v>3071112000</v>
          </cell>
          <cell r="BN603">
            <v>8652324000</v>
          </cell>
          <cell r="BO603">
            <v>31855772000</v>
          </cell>
          <cell r="BP603">
            <v>5587566000</v>
          </cell>
          <cell r="BQ603">
            <v>902750000</v>
          </cell>
          <cell r="BR603">
            <v>881824000</v>
          </cell>
          <cell r="BS603">
            <v>22625670000</v>
          </cell>
          <cell r="BT603">
            <v>0</v>
          </cell>
          <cell r="BU603">
            <v>0</v>
          </cell>
          <cell r="BV603">
            <v>0</v>
          </cell>
          <cell r="BW603">
            <v>732000000</v>
          </cell>
          <cell r="BX603">
            <v>380310</v>
          </cell>
          <cell r="BY603">
            <v>572</v>
          </cell>
          <cell r="BZ603">
            <v>2771850</v>
          </cell>
          <cell r="CA603">
            <v>1544400</v>
          </cell>
          <cell r="CB603">
            <v>8350403</v>
          </cell>
        </row>
        <row r="604">
          <cell r="A604" t="str">
            <v>2022_Q1_M2_W8_D4</v>
          </cell>
          <cell r="B604">
            <v>2022</v>
          </cell>
          <cell r="C604">
            <v>1</v>
          </cell>
          <cell r="D604">
            <v>2</v>
          </cell>
          <cell r="E604">
            <v>8</v>
          </cell>
          <cell r="F604">
            <v>8</v>
          </cell>
          <cell r="G604">
            <v>4</v>
          </cell>
          <cell r="H604">
            <v>44615</v>
          </cell>
          <cell r="I604">
            <v>35.984999999999999</v>
          </cell>
          <cell r="J604">
            <v>9.6690000000000005</v>
          </cell>
          <cell r="K604">
            <v>14.028</v>
          </cell>
          <cell r="L604">
            <v>9.2929999999999993</v>
          </cell>
          <cell r="M604">
            <v>3.6269999999999998</v>
          </cell>
          <cell r="N604">
            <v>1</v>
          </cell>
          <cell r="O604">
            <v>9.9930000000000003</v>
          </cell>
          <cell r="P604">
            <v>0</v>
          </cell>
          <cell r="Q604">
            <v>31</v>
          </cell>
          <cell r="R604">
            <v>13.4</v>
          </cell>
          <cell r="S604">
            <v>-966</v>
          </cell>
          <cell r="T604">
            <v>386.4</v>
          </cell>
          <cell r="U604">
            <v>627</v>
          </cell>
          <cell r="V604">
            <v>1.6226708074534161E-3</v>
          </cell>
          <cell r="W604">
            <v>5.8823427080709036E-3</v>
          </cell>
          <cell r="X604">
            <v>3.4704529596052401E-3</v>
          </cell>
          <cell r="Y604">
            <v>0.58997802947515865</v>
          </cell>
          <cell r="Z604">
            <v>4.8397852999080932E-3</v>
          </cell>
          <cell r="AA604">
            <v>77113455000</v>
          </cell>
          <cell r="AB604">
            <v>77113455000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H604">
            <v>83.594999999999985</v>
          </cell>
          <cell r="AI604">
            <v>0</v>
          </cell>
          <cell r="AJ604">
            <v>0</v>
          </cell>
          <cell r="AK604">
            <v>0</v>
          </cell>
          <cell r="AL604">
            <v>56314637966518</v>
          </cell>
          <cell r="AM604">
            <v>331262000000</v>
          </cell>
          <cell r="AN604">
            <v>195437302000</v>
          </cell>
          <cell r="AO604">
            <v>272550757000</v>
          </cell>
          <cell r="AP604">
            <v>170558153000</v>
          </cell>
          <cell r="AQ604">
            <v>0.82130204460966538</v>
          </cell>
          <cell r="AR604">
            <v>0</v>
          </cell>
          <cell r="AS604">
            <v>0</v>
          </cell>
          <cell r="AT604">
            <v>3714985000</v>
          </cell>
          <cell r="AU604">
            <v>6.5777559403661603E-2</v>
          </cell>
          <cell r="AV604">
            <v>17844318000</v>
          </cell>
          <cell r="AW604">
            <v>0.31595166259428448</v>
          </cell>
          <cell r="AX604">
            <v>1947757000</v>
          </cell>
          <cell r="AY604">
            <v>0.698120788530466</v>
          </cell>
          <cell r="AZ604">
            <v>227330000</v>
          </cell>
          <cell r="BA604">
            <v>0.34548632218844982</v>
          </cell>
          <cell r="BB604">
            <v>1786000</v>
          </cell>
          <cell r="BC604">
            <v>4.167055529631358E-4</v>
          </cell>
          <cell r="BD604">
            <v>1142973000</v>
          </cell>
          <cell r="BE604">
            <v>0.86327265861027191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207668000000</v>
          </cell>
          <cell r="BM604">
            <v>1002000000</v>
          </cell>
          <cell r="BN604">
            <v>56478000000</v>
          </cell>
          <cell r="BO604">
            <v>56478000000</v>
          </cell>
          <cell r="BP604">
            <v>2790000000</v>
          </cell>
          <cell r="BQ604">
            <v>658000000</v>
          </cell>
          <cell r="BR604">
            <v>4286000000</v>
          </cell>
          <cell r="BS604">
            <v>1324000000</v>
          </cell>
          <cell r="BT604">
            <v>0</v>
          </cell>
          <cell r="BU604">
            <v>0</v>
          </cell>
          <cell r="BV604">
            <v>0</v>
          </cell>
          <cell r="BW604">
            <v>578000000</v>
          </cell>
          <cell r="BX604">
            <v>450390</v>
          </cell>
          <cell r="BY604">
            <v>241</v>
          </cell>
          <cell r="BZ604">
            <v>2886600</v>
          </cell>
          <cell r="CA604">
            <v>650700</v>
          </cell>
          <cell r="CB604">
            <v>19027060</v>
          </cell>
        </row>
        <row r="605">
          <cell r="A605" t="str">
            <v>2022_Q1_M2_W8_D5</v>
          </cell>
          <cell r="B605">
            <v>2022</v>
          </cell>
          <cell r="C605">
            <v>1</v>
          </cell>
          <cell r="D605">
            <v>2</v>
          </cell>
          <cell r="E605">
            <v>8</v>
          </cell>
          <cell r="F605">
            <v>8</v>
          </cell>
          <cell r="G605">
            <v>5</v>
          </cell>
          <cell r="H605">
            <v>44616</v>
          </cell>
          <cell r="I605">
            <v>57.128999999999998</v>
          </cell>
          <cell r="J605">
            <v>7.5049999999999999</v>
          </cell>
          <cell r="K605">
            <v>7.7709999999999999</v>
          </cell>
          <cell r="L605">
            <v>8.8829999999999991</v>
          </cell>
          <cell r="M605">
            <v>3.6629999999999998</v>
          </cell>
          <cell r="N605">
            <v>1</v>
          </cell>
          <cell r="O605">
            <v>9.9540000000000006</v>
          </cell>
          <cell r="P605">
            <v>0</v>
          </cell>
          <cell r="Q605">
            <v>26</v>
          </cell>
          <cell r="R605">
            <v>13.2</v>
          </cell>
          <cell r="S605">
            <v>-1154</v>
          </cell>
          <cell r="T605">
            <v>370.7</v>
          </cell>
          <cell r="U605">
            <v>-1622</v>
          </cell>
          <cell r="V605">
            <v>-4.3755057998381437E-3</v>
          </cell>
          <cell r="W605">
            <v>7.446806008222338E-3</v>
          </cell>
          <cell r="X605">
            <v>5.0843318618425852E-3</v>
          </cell>
          <cell r="Y605">
            <v>0.68275336516471041</v>
          </cell>
          <cell r="Z605">
            <v>6.5724138350320852E-3</v>
          </cell>
          <cell r="AA605">
            <v>127625550000</v>
          </cell>
          <cell r="AB605">
            <v>127625550000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H605">
            <v>95.905000000000001</v>
          </cell>
          <cell r="AI605">
            <v>0</v>
          </cell>
          <cell r="AJ605">
            <v>0</v>
          </cell>
          <cell r="AK605">
            <v>0</v>
          </cell>
          <cell r="AL605">
            <v>85765134111834</v>
          </cell>
          <cell r="AM605">
            <v>638676316000</v>
          </cell>
          <cell r="AN605">
            <v>436058404000</v>
          </cell>
          <cell r="AO605">
            <v>563683954000</v>
          </cell>
          <cell r="AP605">
            <v>255876035000</v>
          </cell>
          <cell r="AQ605">
            <v>0.69329979203826975</v>
          </cell>
          <cell r="AR605">
            <v>0</v>
          </cell>
          <cell r="AS605">
            <v>0</v>
          </cell>
          <cell r="AT605">
            <v>6580065000</v>
          </cell>
          <cell r="AU605">
            <v>0.42320892100156743</v>
          </cell>
          <cell r="AV605">
            <v>169987109000</v>
          </cell>
          <cell r="AW605">
            <v>0.69044601589057719</v>
          </cell>
          <cell r="AX605">
            <v>2096461000</v>
          </cell>
          <cell r="AY605">
            <v>0.63334434997389844</v>
          </cell>
          <cell r="AZ605">
            <v>283294000</v>
          </cell>
          <cell r="BA605">
            <v>0.27926146445329442</v>
          </cell>
          <cell r="BB605">
            <v>0</v>
          </cell>
          <cell r="BC605">
            <v>0</v>
          </cell>
          <cell r="BD605">
            <v>1235440000</v>
          </cell>
          <cell r="BE605">
            <v>0.81938117964785129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369069828000</v>
          </cell>
          <cell r="BM605">
            <v>754268000</v>
          </cell>
          <cell r="BN605">
            <v>15548030000</v>
          </cell>
          <cell r="BO605">
            <v>246198986000</v>
          </cell>
          <cell r="BP605">
            <v>3310144000</v>
          </cell>
          <cell r="BQ605">
            <v>1014440000</v>
          </cell>
          <cell r="BR605">
            <v>644848000</v>
          </cell>
          <cell r="BS605">
            <v>1507772000</v>
          </cell>
          <cell r="BT605">
            <v>0</v>
          </cell>
          <cell r="BU605">
            <v>0</v>
          </cell>
          <cell r="BV605">
            <v>0</v>
          </cell>
          <cell r="BW605">
            <v>628000000</v>
          </cell>
          <cell r="BX605">
            <v>894390</v>
          </cell>
          <cell r="BY605">
            <v>596</v>
          </cell>
          <cell r="BZ605">
            <v>3366000</v>
          </cell>
          <cell r="CA605">
            <v>1609200</v>
          </cell>
          <cell r="CB605">
            <v>1284840</v>
          </cell>
        </row>
        <row r="606">
          <cell r="A606" t="str">
            <v>2022_Q1_M2_W8_D6</v>
          </cell>
          <cell r="B606">
            <v>2022</v>
          </cell>
          <cell r="C606">
            <v>1</v>
          </cell>
          <cell r="D606">
            <v>2</v>
          </cell>
          <cell r="E606">
            <v>8</v>
          </cell>
          <cell r="F606">
            <v>9</v>
          </cell>
          <cell r="G606">
            <v>6</v>
          </cell>
          <cell r="H606">
            <v>44617</v>
          </cell>
          <cell r="I606">
            <v>5.4390000000000001</v>
          </cell>
          <cell r="J606">
            <v>6.58</v>
          </cell>
          <cell r="K606">
            <v>4.625</v>
          </cell>
          <cell r="L606">
            <v>8.5250000000000004</v>
          </cell>
          <cell r="M606">
            <v>3.8149999999999999</v>
          </cell>
          <cell r="N606">
            <v>1</v>
          </cell>
          <cell r="O606">
            <v>9.9410000000000007</v>
          </cell>
          <cell r="P606">
            <v>0</v>
          </cell>
          <cell r="Q606">
            <v>53</v>
          </cell>
          <cell r="R606">
            <v>13.7</v>
          </cell>
          <cell r="S606">
            <v>-844</v>
          </cell>
          <cell r="T606">
            <v>375.8</v>
          </cell>
          <cell r="U606">
            <v>532</v>
          </cell>
          <cell r="V606">
            <v>1.4156466205428419E-3</v>
          </cell>
          <cell r="W606">
            <v>6.2742615769103803E-3</v>
          </cell>
          <cell r="X606">
            <v>3.0848563287104295E-4</v>
          </cell>
          <cell r="Y606">
            <v>4.9166842837137466E-2</v>
          </cell>
          <cell r="Z606">
            <v>1.4383690657132416E-3</v>
          </cell>
          <cell r="AA606">
            <v>70152210000</v>
          </cell>
          <cell r="AB606">
            <v>43639310000</v>
          </cell>
          <cell r="AC606">
            <v>26512900000</v>
          </cell>
          <cell r="AD606">
            <v>0</v>
          </cell>
          <cell r="AE606">
            <v>0</v>
          </cell>
          <cell r="AF606">
            <v>0</v>
          </cell>
          <cell r="AH606">
            <v>39.924999999999997</v>
          </cell>
          <cell r="AI606">
            <v>0</v>
          </cell>
          <cell r="AJ606">
            <v>0</v>
          </cell>
          <cell r="AK606">
            <v>0</v>
          </cell>
          <cell r="AL606">
            <v>62088006568548</v>
          </cell>
          <cell r="AM606">
            <v>389556394000</v>
          </cell>
          <cell r="AN606">
            <v>19153258000</v>
          </cell>
          <cell r="AO606">
            <v>89305468000</v>
          </cell>
          <cell r="AP606">
            <v>4535344000</v>
          </cell>
          <cell r="AQ606">
            <v>3.3153218165766822E-2</v>
          </cell>
          <cell r="AR606">
            <v>0</v>
          </cell>
          <cell r="AS606">
            <v>0</v>
          </cell>
          <cell r="AT606">
            <v>2108802000</v>
          </cell>
          <cell r="AU606">
            <v>0.34870294796579115</v>
          </cell>
          <cell r="AV606">
            <v>9184948000</v>
          </cell>
          <cell r="AW606">
            <v>3.8580576879373239E-2</v>
          </cell>
          <cell r="AX606">
            <v>1921777000</v>
          </cell>
          <cell r="AY606">
            <v>0.69126331699575627</v>
          </cell>
          <cell r="AZ606">
            <v>378375000</v>
          </cell>
          <cell r="BA606">
            <v>0.45877538648075172</v>
          </cell>
          <cell r="BB606">
            <v>0</v>
          </cell>
          <cell r="BC606">
            <v>0</v>
          </cell>
          <cell r="BD606">
            <v>1024012000</v>
          </cell>
          <cell r="BE606">
            <v>0.8975554172619622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136799510000</v>
          </cell>
          <cell r="BM606">
            <v>2118942000</v>
          </cell>
          <cell r="BN606">
            <v>6047560000</v>
          </cell>
          <cell r="BO606">
            <v>238071816000</v>
          </cell>
          <cell r="BP606">
            <v>2780094000</v>
          </cell>
          <cell r="BQ606">
            <v>824750000</v>
          </cell>
          <cell r="BR606">
            <v>1186832000</v>
          </cell>
          <cell r="BS606">
            <v>1140890000</v>
          </cell>
          <cell r="BT606">
            <v>0</v>
          </cell>
          <cell r="BU606">
            <v>0</v>
          </cell>
          <cell r="BV606">
            <v>0</v>
          </cell>
          <cell r="BW606">
            <v>586000000</v>
          </cell>
          <cell r="BX606">
            <v>410310</v>
          </cell>
          <cell r="BY606">
            <v>346</v>
          </cell>
          <cell r="BZ606">
            <v>7726500</v>
          </cell>
          <cell r="CA606">
            <v>934200</v>
          </cell>
        </row>
        <row r="607">
          <cell r="A607" t="str">
            <v>2022_Q1_M2_W9_D2</v>
          </cell>
          <cell r="B607">
            <v>2022</v>
          </cell>
          <cell r="C607">
            <v>1</v>
          </cell>
          <cell r="D607">
            <v>2</v>
          </cell>
          <cell r="E607">
            <v>9</v>
          </cell>
          <cell r="F607">
            <v>9</v>
          </cell>
          <cell r="G607">
            <v>2</v>
          </cell>
          <cell r="H607">
            <v>44620</v>
          </cell>
          <cell r="I607">
            <v>6.4409999999999998</v>
          </cell>
          <cell r="J607">
            <v>6.5810000000000004</v>
          </cell>
          <cell r="K607">
            <v>4.6269999999999998</v>
          </cell>
          <cell r="L607">
            <v>8.0790000000000006</v>
          </cell>
          <cell r="M607">
            <v>3.867</v>
          </cell>
          <cell r="N607">
            <v>1</v>
          </cell>
          <cell r="O607">
            <v>9.8330000000000002</v>
          </cell>
          <cell r="P607">
            <v>0</v>
          </cell>
          <cell r="Q607">
            <v>69</v>
          </cell>
          <cell r="R607">
            <v>13.8</v>
          </cell>
          <cell r="S607">
            <v>-1191</v>
          </cell>
          <cell r="T607">
            <v>411.9</v>
          </cell>
          <cell r="U607">
            <v>2237</v>
          </cell>
          <cell r="V607">
            <v>5.43092983733916E-3</v>
          </cell>
          <cell r="W607">
            <v>6.1405035051137532E-3</v>
          </cell>
          <cell r="X607">
            <v>1.3024348971997781E-4</v>
          </cell>
          <cell r="Y607">
            <v>2.1210555390370228E-2</v>
          </cell>
          <cell r="Z607">
            <v>2.1882585219617653E-3</v>
          </cell>
          <cell r="AA607">
            <v>116895045000</v>
          </cell>
          <cell r="AB607">
            <v>44698060000</v>
          </cell>
          <cell r="AC607">
            <v>72196985000</v>
          </cell>
          <cell r="AD607">
            <v>0</v>
          </cell>
          <cell r="AE607">
            <v>0</v>
          </cell>
          <cell r="AF607">
            <v>0</v>
          </cell>
          <cell r="AH607">
            <v>40.428000000000004</v>
          </cell>
          <cell r="AI607">
            <v>0</v>
          </cell>
          <cell r="AJ607">
            <v>0</v>
          </cell>
          <cell r="AK607">
            <v>0</v>
          </cell>
          <cell r="AL607">
            <v>56799898527790</v>
          </cell>
          <cell r="AM607">
            <v>348779976000</v>
          </cell>
          <cell r="AN607">
            <v>7397817000</v>
          </cell>
          <cell r="AO607">
            <v>124292862000</v>
          </cell>
          <cell r="AP607">
            <v>2775028000</v>
          </cell>
          <cell r="AQ607">
            <v>0.2326121451652787</v>
          </cell>
          <cell r="AR607">
            <v>0</v>
          </cell>
          <cell r="AS607">
            <v>0</v>
          </cell>
          <cell r="AT607">
            <v>1016842000</v>
          </cell>
          <cell r="AU607">
            <v>0.25521400145371603</v>
          </cell>
          <cell r="AV607">
            <v>34890000</v>
          </cell>
          <cell r="AW607">
            <v>1.086864618990465E-4</v>
          </cell>
          <cell r="AX607">
            <v>2084792000</v>
          </cell>
          <cell r="AY607">
            <v>0.67486294221690479</v>
          </cell>
          <cell r="AZ607">
            <v>285039000</v>
          </cell>
          <cell r="BA607">
            <v>0.37976945152806313</v>
          </cell>
          <cell r="BB607">
            <v>0</v>
          </cell>
          <cell r="BC607">
            <v>0</v>
          </cell>
          <cell r="BD607">
            <v>1201226000</v>
          </cell>
          <cell r="BE607">
            <v>0.72690381501267154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11929850000</v>
          </cell>
          <cell r="BM607">
            <v>1355864000</v>
          </cell>
          <cell r="BN607">
            <v>3984272000</v>
          </cell>
          <cell r="BO607">
            <v>321015142000</v>
          </cell>
          <cell r="BP607">
            <v>3089208000</v>
          </cell>
          <cell r="BQ607">
            <v>750558000</v>
          </cell>
          <cell r="BR607">
            <v>4140558000</v>
          </cell>
          <cell r="BS607">
            <v>1652524000</v>
          </cell>
          <cell r="BT607">
            <v>0</v>
          </cell>
          <cell r="BU607">
            <v>0</v>
          </cell>
          <cell r="BV607">
            <v>0</v>
          </cell>
          <cell r="BW607">
            <v>862000000</v>
          </cell>
          <cell r="BX607">
            <v>63900</v>
          </cell>
          <cell r="BY607">
            <v>671</v>
          </cell>
          <cell r="BZ607">
            <v>3460350</v>
          </cell>
          <cell r="CA607">
            <v>1811700</v>
          </cell>
        </row>
        <row r="608">
          <cell r="A608" t="str">
            <v>2022_Q1_M3_W9_D3</v>
          </cell>
          <cell r="B608">
            <v>2022</v>
          </cell>
          <cell r="C608">
            <v>1</v>
          </cell>
          <cell r="D608">
            <v>3</v>
          </cell>
          <cell r="E608">
            <v>9</v>
          </cell>
          <cell r="F608">
            <v>9</v>
          </cell>
          <cell r="G608">
            <v>3</v>
          </cell>
          <cell r="H608">
            <v>44621</v>
          </cell>
          <cell r="I608">
            <v>7.1509999999999998</v>
          </cell>
          <cell r="J608">
            <v>4.4710000000000001</v>
          </cell>
          <cell r="K608">
            <v>4.9870000000000001</v>
          </cell>
          <cell r="L608">
            <v>7.476</v>
          </cell>
          <cell r="M608">
            <v>3.7389999999999999</v>
          </cell>
          <cell r="N608">
            <v>1</v>
          </cell>
          <cell r="O608">
            <v>9.8260000000000005</v>
          </cell>
          <cell r="P608">
            <v>0</v>
          </cell>
          <cell r="Q608">
            <v>72</v>
          </cell>
          <cell r="R608">
            <v>13.8</v>
          </cell>
          <cell r="S608">
            <v>-872</v>
          </cell>
          <cell r="T608">
            <v>399.2</v>
          </cell>
          <cell r="U608">
            <v>90</v>
          </cell>
          <cell r="V608">
            <v>2.2545090180360722E-4</v>
          </cell>
          <cell r="W608">
            <v>1.3085536154362047E-2</v>
          </cell>
          <cell r="X608">
            <v>2.4104553274832417E-4</v>
          </cell>
          <cell r="Y608">
            <v>1.8420760900039388E-2</v>
          </cell>
          <cell r="Z608">
            <v>1.6537462388256587E-3</v>
          </cell>
          <cell r="AA608">
            <v>90127785000</v>
          </cell>
          <cell r="AB608">
            <v>50082115000</v>
          </cell>
          <cell r="AC608">
            <v>40045670000</v>
          </cell>
          <cell r="AD608">
            <v>0</v>
          </cell>
          <cell r="AE608">
            <v>0</v>
          </cell>
          <cell r="AF608">
            <v>0</v>
          </cell>
          <cell r="AH608">
            <v>38.650000000000006</v>
          </cell>
          <cell r="AI608">
            <v>0</v>
          </cell>
          <cell r="AJ608">
            <v>0</v>
          </cell>
          <cell r="AK608">
            <v>0</v>
          </cell>
          <cell r="AL608">
            <v>63798216148882</v>
          </cell>
          <cell r="AM608">
            <v>834833864000</v>
          </cell>
          <cell r="AN608">
            <v>15378275000</v>
          </cell>
          <cell r="AO608">
            <v>105506060000</v>
          </cell>
          <cell r="AP608">
            <v>5853320000</v>
          </cell>
          <cell r="AQ608">
            <v>0.23539449566520584</v>
          </cell>
          <cell r="AR608">
            <v>0</v>
          </cell>
          <cell r="AS608">
            <v>0</v>
          </cell>
          <cell r="AT608">
            <v>4794791000</v>
          </cell>
          <cell r="AU608">
            <v>0.1271764364442072</v>
          </cell>
          <cell r="AV608">
            <v>1086444000</v>
          </cell>
          <cell r="AW608">
            <v>1.4215630930711348E-3</v>
          </cell>
          <cell r="AX608">
            <v>2388605000</v>
          </cell>
          <cell r="AY608">
            <v>0.62825885915205482</v>
          </cell>
          <cell r="AZ608">
            <v>240929000</v>
          </cell>
          <cell r="BA608">
            <v>0.36011473258459209</v>
          </cell>
          <cell r="BB608">
            <v>1781000</v>
          </cell>
          <cell r="BC608">
            <v>5.6495203776074712E-3</v>
          </cell>
          <cell r="BD608">
            <v>1012405000</v>
          </cell>
          <cell r="BE608">
            <v>0.89493573537471494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24866002000</v>
          </cell>
          <cell r="BM608">
            <v>1440360000</v>
          </cell>
          <cell r="BN608">
            <v>37701882000</v>
          </cell>
          <cell r="BO608">
            <v>764260134000</v>
          </cell>
          <cell r="BP608">
            <v>3801944000</v>
          </cell>
          <cell r="BQ608">
            <v>669034000</v>
          </cell>
          <cell r="BR608">
            <v>315248000</v>
          </cell>
          <cell r="BS608">
            <v>1131260000</v>
          </cell>
          <cell r="BT608">
            <v>0</v>
          </cell>
          <cell r="BU608">
            <v>0</v>
          </cell>
          <cell r="BV608">
            <v>0</v>
          </cell>
          <cell r="BW608">
            <v>648000000</v>
          </cell>
          <cell r="BX608">
            <v>242100</v>
          </cell>
          <cell r="BY608">
            <v>609</v>
          </cell>
          <cell r="BZ608">
            <v>2646900</v>
          </cell>
          <cell r="CA608">
            <v>1644300</v>
          </cell>
        </row>
        <row r="609">
          <cell r="A609" t="str">
            <v>2022_Q1_M3_W9_D4</v>
          </cell>
          <cell r="B609">
            <v>2022</v>
          </cell>
          <cell r="C609">
            <v>1</v>
          </cell>
          <cell r="D609">
            <v>3</v>
          </cell>
          <cell r="E609">
            <v>9</v>
          </cell>
          <cell r="F609">
            <v>9</v>
          </cell>
          <cell r="G609">
            <v>4</v>
          </cell>
          <cell r="H609">
            <v>44622</v>
          </cell>
          <cell r="I609">
            <v>12.821</v>
          </cell>
          <cell r="J609">
            <v>8.6509999999999998</v>
          </cell>
          <cell r="K609">
            <v>13.555</v>
          </cell>
          <cell r="L609">
            <v>6.9320000000000004</v>
          </cell>
          <cell r="M609">
            <v>3.6269999999999998</v>
          </cell>
          <cell r="N609">
            <v>1</v>
          </cell>
          <cell r="O609">
            <v>9.548</v>
          </cell>
          <cell r="P609">
            <v>0</v>
          </cell>
          <cell r="Q609">
            <v>102</v>
          </cell>
          <cell r="R609">
            <v>13.7</v>
          </cell>
          <cell r="S609">
            <v>-1432</v>
          </cell>
          <cell r="T609">
            <v>483.1</v>
          </cell>
          <cell r="U609">
            <v>-2405</v>
          </cell>
          <cell r="V609">
            <v>-4.9782653694887191E-3</v>
          </cell>
          <cell r="W609">
            <v>4.5726557404238899E-3</v>
          </cell>
          <cell r="X609">
            <v>6.9245800528202294E-4</v>
          </cell>
          <cell r="Y609">
            <v>0.15143453708103366</v>
          </cell>
          <cell r="Z609">
            <v>1.4650108166514618E-3</v>
          </cell>
          <cell r="AA609">
            <v>55467825000</v>
          </cell>
          <cell r="AB609">
            <v>55467825000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H609">
            <v>56.134000000000007</v>
          </cell>
          <cell r="AI609">
            <v>0</v>
          </cell>
          <cell r="AJ609">
            <v>0</v>
          </cell>
          <cell r="AK609">
            <v>0</v>
          </cell>
          <cell r="AL609">
            <v>71798101286664</v>
          </cell>
          <cell r="AM609">
            <v>328308000000</v>
          </cell>
          <cell r="AN609">
            <v>49717170000</v>
          </cell>
          <cell r="AO609">
            <v>105184995000</v>
          </cell>
          <cell r="AP609">
            <v>16978666000</v>
          </cell>
          <cell r="AQ609">
            <v>0.17458063731751342</v>
          </cell>
          <cell r="AR609">
            <v>0</v>
          </cell>
          <cell r="AS609">
            <v>0</v>
          </cell>
          <cell r="AT609">
            <v>1823075000</v>
          </cell>
          <cell r="AU609">
            <v>0.36200853852263704</v>
          </cell>
          <cell r="AV609">
            <v>27144017000</v>
          </cell>
          <cell r="AW609">
            <v>0.12860440579921742</v>
          </cell>
          <cell r="AX609">
            <v>2265109000</v>
          </cell>
          <cell r="AY609">
            <v>0.63841854565952649</v>
          </cell>
          <cell r="AZ609">
            <v>246543000</v>
          </cell>
          <cell r="BA609">
            <v>0.35627601156069366</v>
          </cell>
          <cell r="BB609">
            <v>0</v>
          </cell>
          <cell r="BC609">
            <v>0</v>
          </cell>
          <cell r="BD609">
            <v>1259760000</v>
          </cell>
          <cell r="BE609">
            <v>0.77762962962962967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97254004000</v>
          </cell>
          <cell r="BM609">
            <v>1318000000</v>
          </cell>
          <cell r="BN609">
            <v>5036000000</v>
          </cell>
          <cell r="BO609">
            <v>211065996000</v>
          </cell>
          <cell r="BP609">
            <v>3548000000</v>
          </cell>
          <cell r="BQ609">
            <v>692000000</v>
          </cell>
          <cell r="BR609">
            <v>6782000000</v>
          </cell>
          <cell r="BS609">
            <v>1620000000</v>
          </cell>
          <cell r="BT609">
            <v>0</v>
          </cell>
          <cell r="BU609">
            <v>0</v>
          </cell>
          <cell r="BV609">
            <v>0</v>
          </cell>
          <cell r="BW609">
            <v>992000000</v>
          </cell>
          <cell r="BX609">
            <v>82770</v>
          </cell>
          <cell r="BY609">
            <v>686</v>
          </cell>
          <cell r="BZ609">
            <v>4074900</v>
          </cell>
          <cell r="CA609">
            <v>1852200</v>
          </cell>
        </row>
        <row r="610">
          <cell r="A610" t="str">
            <v>2022_Q1_M3_W9_D5</v>
          </cell>
          <cell r="B610">
            <v>2022</v>
          </cell>
          <cell r="C610">
            <v>1</v>
          </cell>
          <cell r="D610">
            <v>3</v>
          </cell>
          <cell r="E610">
            <v>9</v>
          </cell>
          <cell r="F610">
            <v>9</v>
          </cell>
          <cell r="G610">
            <v>5</v>
          </cell>
          <cell r="H610">
            <v>44623</v>
          </cell>
          <cell r="I610">
            <v>17.466000000000001</v>
          </cell>
          <cell r="J610">
            <v>7.657</v>
          </cell>
          <cell r="K610">
            <v>14.006</v>
          </cell>
          <cell r="L610">
            <v>1.228</v>
          </cell>
          <cell r="M610">
            <v>3.5750000000000002</v>
          </cell>
          <cell r="N610">
            <v>1</v>
          </cell>
          <cell r="O610">
            <v>9.3149999999999995</v>
          </cell>
          <cell r="P610">
            <v>0</v>
          </cell>
          <cell r="Q610">
            <v>93</v>
          </cell>
          <cell r="R610">
            <v>13.7</v>
          </cell>
          <cell r="S610">
            <v>-1434</v>
          </cell>
          <cell r="T610">
            <v>453.6</v>
          </cell>
          <cell r="U610">
            <v>822</v>
          </cell>
          <cell r="V610">
            <v>1.8121693121693121E-3</v>
          </cell>
          <cell r="W610">
            <v>1.9606126632527835E-3</v>
          </cell>
          <cell r="X610">
            <v>5.8902416423083981E-4</v>
          </cell>
          <cell r="Y610">
            <v>0.30042862380252638</v>
          </cell>
          <cell r="Z610">
            <v>1.0603078507445138E-3</v>
          </cell>
          <cell r="AA610">
            <v>34599059000</v>
          </cell>
          <cell r="AB610">
            <v>34599059000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H610">
            <v>54.247000000000007</v>
          </cell>
          <cell r="AI610">
            <v>0</v>
          </cell>
          <cell r="AJ610">
            <v>0</v>
          </cell>
          <cell r="AK610">
            <v>0</v>
          </cell>
          <cell r="AL610">
            <v>73414505933670</v>
          </cell>
          <cell r="AM610">
            <v>143937410000</v>
          </cell>
          <cell r="AN610">
            <v>43242918000</v>
          </cell>
          <cell r="AO610">
            <v>77841977000</v>
          </cell>
          <cell r="AP610">
            <v>17250297000</v>
          </cell>
          <cell r="AQ610">
            <v>0.2410028951144399</v>
          </cell>
          <cell r="AR610">
            <v>0</v>
          </cell>
          <cell r="AS610">
            <v>0</v>
          </cell>
          <cell r="AT610">
            <v>2190970000</v>
          </cell>
          <cell r="AU610">
            <v>0.12297097912506774</v>
          </cell>
          <cell r="AV610">
            <v>9783354000</v>
          </cell>
          <cell r="AW610">
            <v>0.38464590621112843</v>
          </cell>
          <cell r="AX610">
            <v>12517549000</v>
          </cell>
          <cell r="AY610">
            <v>0.49443259425939839</v>
          </cell>
          <cell r="AZ610">
            <v>284242000</v>
          </cell>
          <cell r="BA610">
            <v>0.4604317245981942</v>
          </cell>
          <cell r="BB610">
            <v>0</v>
          </cell>
          <cell r="BC610">
            <v>0</v>
          </cell>
          <cell r="BD610">
            <v>1216506000</v>
          </cell>
          <cell r="BE610">
            <v>0.76862023081870756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71577136000</v>
          </cell>
          <cell r="BM610">
            <v>228480000</v>
          </cell>
          <cell r="BN610">
            <v>17816968000</v>
          </cell>
          <cell r="BO610">
            <v>25434702000</v>
          </cell>
          <cell r="BP610">
            <v>25316998000</v>
          </cell>
          <cell r="BQ610">
            <v>617338000</v>
          </cell>
          <cell r="BR610">
            <v>661074000</v>
          </cell>
          <cell r="BS610">
            <v>1582714000</v>
          </cell>
          <cell r="BT610">
            <v>0</v>
          </cell>
          <cell r="BU610">
            <v>0</v>
          </cell>
          <cell r="BV610">
            <v>0</v>
          </cell>
          <cell r="BW610">
            <v>702000000</v>
          </cell>
          <cell r="BX610">
            <v>419490</v>
          </cell>
          <cell r="BY610">
            <v>466</v>
          </cell>
          <cell r="BZ610">
            <v>4080000</v>
          </cell>
          <cell r="CA610">
            <v>1258200</v>
          </cell>
        </row>
        <row r="611">
          <cell r="A611" t="str">
            <v>2022_Q1_M3_W9_D6</v>
          </cell>
          <cell r="B611">
            <v>2022</v>
          </cell>
          <cell r="C611">
            <v>1</v>
          </cell>
          <cell r="D611">
            <v>3</v>
          </cell>
          <cell r="E611">
            <v>9</v>
          </cell>
          <cell r="F611">
            <v>10</v>
          </cell>
          <cell r="G611">
            <v>6</v>
          </cell>
          <cell r="H611">
            <v>44624</v>
          </cell>
          <cell r="I611">
            <v>16.286000000000001</v>
          </cell>
          <cell r="J611">
            <v>7.5629999999999997</v>
          </cell>
          <cell r="K611">
            <v>8.6519999999999992</v>
          </cell>
          <cell r="L611">
            <v>5.7060000000000004</v>
          </cell>
          <cell r="M611">
            <v>3.629</v>
          </cell>
          <cell r="N611">
            <v>1</v>
          </cell>
          <cell r="O611">
            <v>9.2959999999999994</v>
          </cell>
          <cell r="P611">
            <v>0</v>
          </cell>
          <cell r="Q611">
            <v>40</v>
          </cell>
          <cell r="R611">
            <v>14.2</v>
          </cell>
          <cell r="S611">
            <v>-1049</v>
          </cell>
          <cell r="T611">
            <v>346.7</v>
          </cell>
          <cell r="U611">
            <v>1064</v>
          </cell>
          <cell r="V611">
            <v>3.0689356792616093E-3</v>
          </cell>
          <cell r="W611">
            <v>3.6329146242594142E-3</v>
          </cell>
          <cell r="X611">
            <v>1.1841226746037354E-3</v>
          </cell>
          <cell r="Y611">
            <v>0.32594288527909571</v>
          </cell>
          <cell r="Z611">
            <v>2.2837224839605381E-3</v>
          </cell>
          <cell r="AA611">
            <v>78811665000</v>
          </cell>
          <cell r="AB611">
            <v>77593105000</v>
          </cell>
          <cell r="AC611">
            <v>1218560000</v>
          </cell>
          <cell r="AD611">
            <v>0</v>
          </cell>
          <cell r="AE611">
            <v>0</v>
          </cell>
          <cell r="AF611">
            <v>0</v>
          </cell>
          <cell r="AH611">
            <v>52.131999999999998</v>
          </cell>
          <cell r="AI611">
            <v>0</v>
          </cell>
          <cell r="AJ611">
            <v>0</v>
          </cell>
          <cell r="AK611">
            <v>0</v>
          </cell>
          <cell r="AL611">
            <v>71673043528536</v>
          </cell>
          <cell r="AM611">
            <v>260382048000</v>
          </cell>
          <cell r="AN611">
            <v>84869676000</v>
          </cell>
          <cell r="AO611">
            <v>163681341000</v>
          </cell>
          <cell r="AP611">
            <v>75970915000</v>
          </cell>
          <cell r="AQ611">
            <v>0.87607868122744104</v>
          </cell>
          <cell r="AR611">
            <v>0</v>
          </cell>
          <cell r="AS611">
            <v>0</v>
          </cell>
          <cell r="AT611">
            <v>325985000</v>
          </cell>
          <cell r="AU611">
            <v>3.6144028206234807E-3</v>
          </cell>
          <cell r="AV611">
            <v>5021182000</v>
          </cell>
          <cell r="AW611">
            <v>6.8154649116044116E-2</v>
          </cell>
          <cell r="AX611">
            <v>2245882000</v>
          </cell>
          <cell r="AY611">
            <v>0.6306669639512491</v>
          </cell>
          <cell r="AZ611">
            <v>288879000</v>
          </cell>
          <cell r="BA611">
            <v>0.42357624633431085</v>
          </cell>
          <cell r="BB611">
            <v>0</v>
          </cell>
          <cell r="BC611">
            <v>0</v>
          </cell>
          <cell r="BD611">
            <v>1016833000</v>
          </cell>
          <cell r="BE611">
            <v>0.89603968248373289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86717000000</v>
          </cell>
          <cell r="BM611">
            <v>440150000</v>
          </cell>
          <cell r="BN611">
            <v>90190556000</v>
          </cell>
          <cell r="BO611">
            <v>73673360000</v>
          </cell>
          <cell r="BP611">
            <v>3561122000</v>
          </cell>
          <cell r="BQ611">
            <v>682000000</v>
          </cell>
          <cell r="BR611">
            <v>3067052000</v>
          </cell>
          <cell r="BS611">
            <v>1134808000</v>
          </cell>
          <cell r="BT611">
            <v>0</v>
          </cell>
          <cell r="BU611">
            <v>0</v>
          </cell>
          <cell r="BV611">
            <v>0</v>
          </cell>
          <cell r="BW611">
            <v>916000000</v>
          </cell>
          <cell r="BX611">
            <v>568200</v>
          </cell>
          <cell r="BY611">
            <v>387</v>
          </cell>
          <cell r="BZ611">
            <v>9294750</v>
          </cell>
          <cell r="CA611">
            <v>1044900</v>
          </cell>
        </row>
        <row r="612">
          <cell r="A612" t="str">
            <v>2022_Q1_M3_W10_D2</v>
          </cell>
          <cell r="B612">
            <v>2022</v>
          </cell>
          <cell r="C612">
            <v>1</v>
          </cell>
          <cell r="D612">
            <v>3</v>
          </cell>
          <cell r="E612">
            <v>10</v>
          </cell>
          <cell r="F612">
            <v>10</v>
          </cell>
          <cell r="G612">
            <v>2</v>
          </cell>
          <cell r="H612">
            <v>44627</v>
          </cell>
          <cell r="I612">
            <v>18.646000000000001</v>
          </cell>
          <cell r="J612">
            <v>6.3120000000000003</v>
          </cell>
          <cell r="K612">
            <v>9.0860000000000003</v>
          </cell>
          <cell r="L612">
            <v>5.6280000000000001</v>
          </cell>
          <cell r="M612">
            <v>3.573</v>
          </cell>
          <cell r="N612">
            <v>1</v>
          </cell>
          <cell r="O612">
            <v>8.9440000000000008</v>
          </cell>
          <cell r="P612">
            <v>0</v>
          </cell>
          <cell r="Q612">
            <v>14</v>
          </cell>
          <cell r="R612">
            <v>14.1</v>
          </cell>
          <cell r="S612">
            <v>-1152</v>
          </cell>
          <cell r="T612">
            <v>344.3</v>
          </cell>
          <cell r="U612">
            <v>126</v>
          </cell>
          <cell r="V612">
            <v>3.6595991867557361E-4</v>
          </cell>
          <cell r="W612">
            <v>1.1507925136347148E-2</v>
          </cell>
          <cell r="X612">
            <v>1.2244426316143171E-3</v>
          </cell>
          <cell r="Y612">
            <v>0.10639994761062378</v>
          </cell>
          <cell r="Z612">
            <v>2.2677738914412726E-3</v>
          </cell>
          <cell r="AA612">
            <v>79895630000</v>
          </cell>
          <cell r="AB612">
            <v>73561695000</v>
          </cell>
          <cell r="AC612">
            <v>0</v>
          </cell>
          <cell r="AD612">
            <v>6333935000</v>
          </cell>
          <cell r="AE612">
            <v>0</v>
          </cell>
          <cell r="AF612">
            <v>0</v>
          </cell>
          <cell r="AH612">
            <v>53.189000000000007</v>
          </cell>
          <cell r="AI612">
            <v>0</v>
          </cell>
          <cell r="AJ612">
            <v>0</v>
          </cell>
          <cell r="AK612">
            <v>0</v>
          </cell>
          <cell r="AL612">
            <v>76577433339102</v>
          </cell>
          <cell r="AM612">
            <v>881247370000</v>
          </cell>
          <cell r="AN612">
            <v>93764674000</v>
          </cell>
          <cell r="AO612">
            <v>173660304000</v>
          </cell>
          <cell r="AP612">
            <v>80942807000</v>
          </cell>
          <cell r="AQ612">
            <v>0.8016945396570887</v>
          </cell>
          <cell r="AR612">
            <v>0</v>
          </cell>
          <cell r="AS612">
            <v>0</v>
          </cell>
          <cell r="AT612">
            <v>2814897000</v>
          </cell>
          <cell r="AU612">
            <v>5.6596227018728587E-2</v>
          </cell>
          <cell r="AV612">
            <v>7309914000</v>
          </cell>
          <cell r="AW612">
            <v>1.0328543998485951E-2</v>
          </cell>
          <cell r="AX612">
            <v>1264531000</v>
          </cell>
          <cell r="AY612">
            <v>0.56622903839695515</v>
          </cell>
          <cell r="AZ612">
            <v>104368000</v>
          </cell>
          <cell r="BA612">
            <v>0.2523367649405473</v>
          </cell>
          <cell r="BB612">
            <v>0</v>
          </cell>
          <cell r="BC612">
            <v>0</v>
          </cell>
          <cell r="BD612">
            <v>1328157000</v>
          </cell>
          <cell r="BE612">
            <v>0.69695893151193877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100964648000</v>
          </cell>
          <cell r="BM612">
            <v>2036464000</v>
          </cell>
          <cell r="BN612">
            <v>49736478000</v>
          </cell>
          <cell r="BO612">
            <v>707739058000</v>
          </cell>
          <cell r="BP612">
            <v>2233250000</v>
          </cell>
          <cell r="BQ612">
            <v>413606000</v>
          </cell>
          <cell r="BR612">
            <v>15510220000</v>
          </cell>
          <cell r="BS612">
            <v>1905646000</v>
          </cell>
          <cell r="BT612">
            <v>0</v>
          </cell>
          <cell r="BU612">
            <v>0</v>
          </cell>
          <cell r="BV612">
            <v>0</v>
          </cell>
          <cell r="BW612">
            <v>708000000</v>
          </cell>
          <cell r="BX612">
            <v>420270</v>
          </cell>
          <cell r="BY612">
            <v>163</v>
          </cell>
          <cell r="BZ612">
            <v>3360900</v>
          </cell>
          <cell r="CA612">
            <v>440100</v>
          </cell>
        </row>
        <row r="613">
          <cell r="A613" t="str">
            <v>2022_Q1_M3_W10_D3</v>
          </cell>
          <cell r="B613">
            <v>2022</v>
          </cell>
          <cell r="C613">
            <v>1</v>
          </cell>
          <cell r="D613">
            <v>3</v>
          </cell>
          <cell r="E613">
            <v>10</v>
          </cell>
          <cell r="F613">
            <v>10</v>
          </cell>
          <cell r="G613">
            <v>3</v>
          </cell>
          <cell r="H613">
            <v>44628</v>
          </cell>
          <cell r="I613">
            <v>29.581</v>
          </cell>
          <cell r="J613">
            <v>6.1840000000000002</v>
          </cell>
          <cell r="K613">
            <v>8.609</v>
          </cell>
          <cell r="L613">
            <v>3.79</v>
          </cell>
          <cell r="M613">
            <v>3.484</v>
          </cell>
          <cell r="N613">
            <v>1</v>
          </cell>
          <cell r="O613">
            <v>8.8580000000000005</v>
          </cell>
          <cell r="P613">
            <v>0</v>
          </cell>
          <cell r="Q613">
            <v>24</v>
          </cell>
          <cell r="R613">
            <v>14.2</v>
          </cell>
          <cell r="S613">
            <v>-1375</v>
          </cell>
          <cell r="T613">
            <v>400.3</v>
          </cell>
          <cell r="U613">
            <v>-2137</v>
          </cell>
          <cell r="V613">
            <v>-5.3384961279040717E-3</v>
          </cell>
          <cell r="W613">
            <v>5.662986968198439E-3</v>
          </cell>
          <cell r="X613">
            <v>1.3929175949175766E-3</v>
          </cell>
          <cell r="Y613">
            <v>0.24596870922355385</v>
          </cell>
          <cell r="Z613">
            <v>2.1769669620172617E-3</v>
          </cell>
          <cell r="AA613">
            <v>65326700000</v>
          </cell>
          <cell r="AB613">
            <v>49583400000</v>
          </cell>
          <cell r="AC613">
            <v>12765465000</v>
          </cell>
          <cell r="AD613">
            <v>0</v>
          </cell>
          <cell r="AE613">
            <v>0</v>
          </cell>
          <cell r="AF613">
            <v>2977835000</v>
          </cell>
          <cell r="AH613">
            <v>61.506</v>
          </cell>
          <cell r="AI613">
            <v>0</v>
          </cell>
          <cell r="AJ613">
            <v>0</v>
          </cell>
          <cell r="AK613">
            <v>0</v>
          </cell>
          <cell r="AL613">
            <v>83319625958826</v>
          </cell>
          <cell r="AM613">
            <v>471837956000</v>
          </cell>
          <cell r="AN613">
            <v>116057373000</v>
          </cell>
          <cell r="AO613">
            <v>181384073000</v>
          </cell>
          <cell r="AP613">
            <v>107169499000</v>
          </cell>
          <cell r="AQ613">
            <v>0.45168521096638659</v>
          </cell>
          <cell r="AR613">
            <v>0</v>
          </cell>
          <cell r="AS613">
            <v>0</v>
          </cell>
          <cell r="AT613">
            <v>749361000</v>
          </cell>
          <cell r="AU613">
            <v>1.3995421051575866E-2</v>
          </cell>
          <cell r="AV613">
            <v>1786456000</v>
          </cell>
          <cell r="AW613">
            <v>1.0684440910614056E-2</v>
          </cell>
          <cell r="AX613">
            <v>4869389000</v>
          </cell>
          <cell r="AY613">
            <v>0.51544529264241312</v>
          </cell>
          <cell r="AZ613">
            <v>420685000</v>
          </cell>
          <cell r="BA613">
            <v>0.4097743482047016</v>
          </cell>
          <cell r="BB613">
            <v>0</v>
          </cell>
          <cell r="BC613">
            <v>0</v>
          </cell>
          <cell r="BD613">
            <v>1061983000</v>
          </cell>
          <cell r="BE613">
            <v>0.87581315027280948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237265902000</v>
          </cell>
          <cell r="BM613">
            <v>582530000</v>
          </cell>
          <cell r="BN613">
            <v>53543298000</v>
          </cell>
          <cell r="BO613">
            <v>167201636000</v>
          </cell>
          <cell r="BP613">
            <v>9446956000</v>
          </cell>
          <cell r="BQ613">
            <v>1026626000</v>
          </cell>
          <cell r="BR613">
            <v>616440000</v>
          </cell>
          <cell r="BS613">
            <v>1212568000</v>
          </cell>
          <cell r="BT613">
            <v>0</v>
          </cell>
          <cell r="BU613">
            <v>0</v>
          </cell>
          <cell r="BV613">
            <v>0</v>
          </cell>
          <cell r="BW613">
            <v>942000000</v>
          </cell>
          <cell r="BX613">
            <v>249360</v>
          </cell>
          <cell r="BY613">
            <v>429</v>
          </cell>
          <cell r="BZ613">
            <v>3929550</v>
          </cell>
          <cell r="CA613">
            <v>1158300</v>
          </cell>
        </row>
        <row r="614">
          <cell r="A614" t="str">
            <v>2022_Q1_M3_W10_D4</v>
          </cell>
          <cell r="B614">
            <v>2022</v>
          </cell>
          <cell r="C614">
            <v>1</v>
          </cell>
          <cell r="D614">
            <v>3</v>
          </cell>
          <cell r="E614">
            <v>10</v>
          </cell>
          <cell r="F614">
            <v>10</v>
          </cell>
          <cell r="G614">
            <v>4</v>
          </cell>
          <cell r="H614">
            <v>44629</v>
          </cell>
          <cell r="I614">
            <v>20.489000000000001</v>
          </cell>
          <cell r="J614">
            <v>6.399</v>
          </cell>
          <cell r="K614">
            <v>5.5309999999999997</v>
          </cell>
          <cell r="L614">
            <v>8.3260000000000005</v>
          </cell>
          <cell r="M614">
            <v>3.4649999999999999</v>
          </cell>
          <cell r="N614">
            <v>1</v>
          </cell>
          <cell r="O614">
            <v>8.8580000000000005</v>
          </cell>
          <cell r="P614">
            <v>0</v>
          </cell>
          <cell r="Q614">
            <v>56</v>
          </cell>
          <cell r="R614">
            <v>27.2</v>
          </cell>
          <cell r="S614">
            <v>-1789</v>
          </cell>
          <cell r="T614">
            <v>464.5</v>
          </cell>
          <cell r="U614">
            <v>-3153</v>
          </cell>
          <cell r="V614">
            <v>-6.7879440258342303E-3</v>
          </cell>
          <cell r="W614">
            <v>4.3449088078829027E-3</v>
          </cell>
          <cell r="X614">
            <v>6.6909833949199877E-4</v>
          </cell>
          <cell r="Y614">
            <v>0.15399594538740691</v>
          </cell>
          <cell r="Z614">
            <v>1.1801502071172921E-3</v>
          </cell>
          <cell r="AA614">
            <v>38224888000</v>
          </cell>
          <cell r="AB614">
            <v>38224888000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H614">
            <v>54.068000000000012</v>
          </cell>
          <cell r="AI614">
            <v>0</v>
          </cell>
          <cell r="AJ614">
            <v>0</v>
          </cell>
          <cell r="AK614">
            <v>0</v>
          </cell>
          <cell r="AL614">
            <v>74796494096812</v>
          </cell>
          <cell r="AM614">
            <v>324983946000</v>
          </cell>
          <cell r="AN614">
            <v>50046210000</v>
          </cell>
          <cell r="AO614">
            <v>88271098000</v>
          </cell>
          <cell r="AP614">
            <v>30272401000</v>
          </cell>
          <cell r="AQ614">
            <v>0.17663382401667022</v>
          </cell>
          <cell r="AR614">
            <v>0</v>
          </cell>
          <cell r="AS614">
            <v>0</v>
          </cell>
          <cell r="AT614">
            <v>5666385000</v>
          </cell>
          <cell r="AU614">
            <v>0.1196838507988069</v>
          </cell>
          <cell r="AV614">
            <v>9799822000</v>
          </cell>
          <cell r="AW614">
            <v>0.1007712617188052</v>
          </cell>
          <cell r="AX614">
            <v>3298389000</v>
          </cell>
          <cell r="AY614">
            <v>0.51696634535360375</v>
          </cell>
          <cell r="AZ614">
            <v>35213000</v>
          </cell>
          <cell r="BA614">
            <v>0.23722042576125033</v>
          </cell>
          <cell r="BB614">
            <v>0</v>
          </cell>
          <cell r="BC614">
            <v>0</v>
          </cell>
          <cell r="BD614">
            <v>974000000</v>
          </cell>
          <cell r="BE614">
            <v>0.87437384419268538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171385074000</v>
          </cell>
          <cell r="BM614">
            <v>148440000</v>
          </cell>
          <cell r="BN614">
            <v>47344608000</v>
          </cell>
          <cell r="BO614">
            <v>97248182000</v>
          </cell>
          <cell r="BP614">
            <v>6380278000</v>
          </cell>
          <cell r="BQ614">
            <v>148440000</v>
          </cell>
          <cell r="BR614">
            <v>614984000</v>
          </cell>
          <cell r="BS614">
            <v>1113940000</v>
          </cell>
          <cell r="BT614">
            <v>0</v>
          </cell>
          <cell r="BU614">
            <v>0</v>
          </cell>
          <cell r="BV614">
            <v>0</v>
          </cell>
          <cell r="BW614">
            <v>600000000</v>
          </cell>
          <cell r="BX614">
            <v>172020</v>
          </cell>
          <cell r="BY614">
            <v>582</v>
          </cell>
          <cell r="BZ614">
            <v>4954650</v>
          </cell>
          <cell r="CA614">
            <v>1571400</v>
          </cell>
        </row>
        <row r="615">
          <cell r="A615" t="str">
            <v>2022_Q1_M3_W10_D5</v>
          </cell>
          <cell r="B615">
            <v>2022</v>
          </cell>
          <cell r="C615">
            <v>1</v>
          </cell>
          <cell r="D615">
            <v>3</v>
          </cell>
          <cell r="E615">
            <v>10</v>
          </cell>
          <cell r="F615">
            <v>10</v>
          </cell>
          <cell r="G615">
            <v>5</v>
          </cell>
          <cell r="H615">
            <v>44630</v>
          </cell>
          <cell r="I615">
            <v>10.372999999999999</v>
          </cell>
          <cell r="J615">
            <v>6.016</v>
          </cell>
          <cell r="K615">
            <v>6.1849999999999996</v>
          </cell>
          <cell r="L615">
            <v>8.3089999999999993</v>
          </cell>
          <cell r="M615">
            <v>3.1669999999999998</v>
          </cell>
          <cell r="N615">
            <v>1</v>
          </cell>
          <cell r="O615">
            <v>8.8569999999999993</v>
          </cell>
          <cell r="P615">
            <v>0</v>
          </cell>
          <cell r="Q615">
            <v>64</v>
          </cell>
          <cell r="R615">
            <v>26.9</v>
          </cell>
          <cell r="S615">
            <v>-1701</v>
          </cell>
          <cell r="T615">
            <v>458.5</v>
          </cell>
          <cell r="U615">
            <v>-2041</v>
          </cell>
          <cell r="V615">
            <v>-4.4514721919302076E-3</v>
          </cell>
          <cell r="W615">
            <v>9.2317832051826837E-4</v>
          </cell>
          <cell r="X615">
            <v>1.254691027235741E-4</v>
          </cell>
          <cell r="Y615">
            <v>0.13590993195457221</v>
          </cell>
          <cell r="Z615">
            <v>9.1977706437530531E-4</v>
          </cell>
          <cell r="AA615">
            <v>43414150000</v>
          </cell>
          <cell r="AB615">
            <v>25045085000</v>
          </cell>
          <cell r="AC615">
            <v>18369065000</v>
          </cell>
          <cell r="AD615">
            <v>0</v>
          </cell>
          <cell r="AE615">
            <v>0</v>
          </cell>
          <cell r="AF615">
            <v>0</v>
          </cell>
          <cell r="AH615">
            <v>43.906999999999996</v>
          </cell>
          <cell r="AI615">
            <v>0</v>
          </cell>
          <cell r="AJ615">
            <v>0</v>
          </cell>
          <cell r="AK615">
            <v>0</v>
          </cell>
          <cell r="AL615">
            <v>54656571627108</v>
          </cell>
          <cell r="AM615">
            <v>50457762000</v>
          </cell>
          <cell r="AN615">
            <v>6857711000</v>
          </cell>
          <cell r="AO615">
            <v>50271861000</v>
          </cell>
          <cell r="AP615">
            <v>291611000</v>
          </cell>
          <cell r="AQ615">
            <v>1.7495289768905298E-2</v>
          </cell>
          <cell r="AR615">
            <v>0</v>
          </cell>
          <cell r="AS615">
            <v>0</v>
          </cell>
          <cell r="AT615">
            <v>841219000</v>
          </cell>
          <cell r="AU615">
            <v>0.30346611660166029</v>
          </cell>
          <cell r="AV615">
            <v>1881486000</v>
          </cell>
          <cell r="AW615">
            <v>9.8985588769505542E-2</v>
          </cell>
          <cell r="AX615">
            <v>2302304000</v>
          </cell>
          <cell r="AY615">
            <v>0.33709062147964708</v>
          </cell>
          <cell r="AZ615">
            <v>562113000</v>
          </cell>
          <cell r="BA615">
            <v>0.42642661095407808</v>
          </cell>
          <cell r="BB615">
            <v>0</v>
          </cell>
          <cell r="BC615">
            <v>0</v>
          </cell>
          <cell r="BD615">
            <v>978978000</v>
          </cell>
          <cell r="BE615">
            <v>0.91173397258589961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16667972000</v>
          </cell>
          <cell r="BM615">
            <v>1488856000</v>
          </cell>
          <cell r="BN615">
            <v>2772036000</v>
          </cell>
          <cell r="BO615">
            <v>19007676000</v>
          </cell>
          <cell r="BP615">
            <v>6829926000</v>
          </cell>
          <cell r="BQ615">
            <v>1318194000</v>
          </cell>
          <cell r="BR615">
            <v>573348000</v>
          </cell>
          <cell r="BS615">
            <v>1073754000</v>
          </cell>
          <cell r="BT615">
            <v>0</v>
          </cell>
          <cell r="BU615">
            <v>0</v>
          </cell>
          <cell r="BV615">
            <v>0</v>
          </cell>
          <cell r="BW615">
            <v>726000000</v>
          </cell>
          <cell r="BX615">
            <v>129000</v>
          </cell>
          <cell r="BY615">
            <v>224</v>
          </cell>
          <cell r="BZ615">
            <v>4730250</v>
          </cell>
          <cell r="CA615">
            <v>604800</v>
          </cell>
        </row>
        <row r="616">
          <cell r="A616" t="str">
            <v>2022_Q1_M3_W10_D6</v>
          </cell>
          <cell r="B616">
            <v>2022</v>
          </cell>
          <cell r="C616">
            <v>1</v>
          </cell>
          <cell r="D616">
            <v>3</v>
          </cell>
          <cell r="E616">
            <v>10</v>
          </cell>
          <cell r="F616">
            <v>11</v>
          </cell>
          <cell r="G616">
            <v>6</v>
          </cell>
          <cell r="H616">
            <v>44631</v>
          </cell>
          <cell r="I616">
            <v>13.884</v>
          </cell>
          <cell r="J616">
            <v>5.9320000000000004</v>
          </cell>
          <cell r="K616">
            <v>5.9829999999999997</v>
          </cell>
          <cell r="L616">
            <v>9.4420000000000002</v>
          </cell>
          <cell r="M616">
            <v>2.9929999999999999</v>
          </cell>
          <cell r="N616">
            <v>1</v>
          </cell>
          <cell r="O616">
            <v>8.7739999999999991</v>
          </cell>
          <cell r="P616">
            <v>0</v>
          </cell>
          <cell r="Q616">
            <v>90</v>
          </cell>
          <cell r="R616">
            <v>27.1</v>
          </cell>
          <cell r="S616">
            <v>-1759</v>
          </cell>
          <cell r="T616">
            <v>451.1</v>
          </cell>
          <cell r="U616">
            <v>-2188</v>
          </cell>
          <cell r="V616">
            <v>-4.8503657725559746E-3</v>
          </cell>
          <cell r="W616">
            <v>2.527902601473361E-3</v>
          </cell>
          <cell r="X616">
            <v>3.4635488919756014E-4</v>
          </cell>
          <cell r="Y616">
            <v>0.13701275080602035</v>
          </cell>
          <cell r="Z616">
            <v>1.6263784176734227E-3</v>
          </cell>
          <cell r="AA616">
            <v>90589610000</v>
          </cell>
          <cell r="AB616">
            <v>71582625000</v>
          </cell>
          <cell r="AC616">
            <v>15949775000</v>
          </cell>
          <cell r="AD616">
            <v>0</v>
          </cell>
          <cell r="AE616">
            <v>0</v>
          </cell>
          <cell r="AF616">
            <v>3057210000</v>
          </cell>
          <cell r="AH616">
            <v>48.008000000000003</v>
          </cell>
          <cell r="AI616">
            <v>0</v>
          </cell>
          <cell r="AJ616">
            <v>0</v>
          </cell>
          <cell r="AK616">
            <v>0</v>
          </cell>
          <cell r="AL616">
            <v>70771831911454</v>
          </cell>
          <cell r="AM616">
            <v>178904298000</v>
          </cell>
          <cell r="AN616">
            <v>24512170000</v>
          </cell>
          <cell r="AO616">
            <v>115101780000</v>
          </cell>
          <cell r="AP616">
            <v>17365318000</v>
          </cell>
          <cell r="AQ616">
            <v>0.23987135008892552</v>
          </cell>
          <cell r="AR616">
            <v>0</v>
          </cell>
          <cell r="AS616">
            <v>0</v>
          </cell>
          <cell r="AT616">
            <v>439538000</v>
          </cell>
          <cell r="AU616">
            <v>0.24177007700770076</v>
          </cell>
          <cell r="AV616">
            <v>625575000</v>
          </cell>
          <cell r="AW616">
            <v>7.0700820505865602E-3</v>
          </cell>
          <cell r="AX616">
            <v>4716839000</v>
          </cell>
          <cell r="AY616">
            <v>0.43513274907749078</v>
          </cell>
          <cell r="AZ616">
            <v>320401000</v>
          </cell>
          <cell r="BA616">
            <v>0.4025138190954774</v>
          </cell>
          <cell r="BB616">
            <v>0</v>
          </cell>
          <cell r="BC616">
            <v>0</v>
          </cell>
          <cell r="BD616">
            <v>1044499000</v>
          </cell>
          <cell r="BE616">
            <v>0.83426437699680511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72394298000</v>
          </cell>
          <cell r="BM616">
            <v>1838000000</v>
          </cell>
          <cell r="BN616">
            <v>1818000000</v>
          </cell>
          <cell r="BO616">
            <v>88482000000</v>
          </cell>
          <cell r="BP616">
            <v>10840000000</v>
          </cell>
          <cell r="BQ616">
            <v>796000000</v>
          </cell>
          <cell r="BR616">
            <v>724000000</v>
          </cell>
          <cell r="BS616">
            <v>1252000000</v>
          </cell>
          <cell r="BT616">
            <v>0</v>
          </cell>
          <cell r="BU616">
            <v>0</v>
          </cell>
          <cell r="BV616">
            <v>0</v>
          </cell>
          <cell r="BW616">
            <v>760000000</v>
          </cell>
          <cell r="BX616">
            <v>239880</v>
          </cell>
          <cell r="BY616">
            <v>702</v>
          </cell>
          <cell r="BZ616">
            <v>14634450</v>
          </cell>
          <cell r="CA616">
            <v>1895400</v>
          </cell>
        </row>
        <row r="617">
          <cell r="A617" t="str">
            <v>2022_Q1_M3_W11_D2</v>
          </cell>
          <cell r="B617">
            <v>2022</v>
          </cell>
          <cell r="C617">
            <v>1</v>
          </cell>
          <cell r="D617">
            <v>3</v>
          </cell>
          <cell r="E617">
            <v>11</v>
          </cell>
          <cell r="F617">
            <v>11</v>
          </cell>
          <cell r="G617">
            <v>2</v>
          </cell>
          <cell r="H617">
            <v>44634</v>
          </cell>
          <cell r="I617">
            <v>16.768000000000001</v>
          </cell>
          <cell r="J617">
            <v>5.6980000000000004</v>
          </cell>
          <cell r="K617">
            <v>10.888</v>
          </cell>
          <cell r="L617">
            <v>9.0660000000000007</v>
          </cell>
          <cell r="M617">
            <v>2.827</v>
          </cell>
          <cell r="N617">
            <v>1</v>
          </cell>
          <cell r="O617">
            <v>8.7289999999999992</v>
          </cell>
          <cell r="P617">
            <v>0</v>
          </cell>
          <cell r="Q617">
            <v>115</v>
          </cell>
          <cell r="R617">
            <v>26.5</v>
          </cell>
          <cell r="S617">
            <v>-1983</v>
          </cell>
          <cell r="T617">
            <v>502.6</v>
          </cell>
          <cell r="U617">
            <v>-5084</v>
          </cell>
          <cell r="V617">
            <v>-1.0115399920413848E-2</v>
          </cell>
          <cell r="W617">
            <v>3.9064131689438043E-3</v>
          </cell>
          <cell r="X617">
            <v>4.2539414899770323E-4</v>
          </cell>
          <cell r="Y617">
            <v>0.10889635340665184</v>
          </cell>
          <cell r="Z617">
            <v>1.4169620685407585E-3</v>
          </cell>
          <cell r="AA617">
            <v>68425125000</v>
          </cell>
          <cell r="AB617">
            <v>63856860000</v>
          </cell>
          <cell r="AC617">
            <v>4568265000</v>
          </cell>
          <cell r="AD617">
            <v>0</v>
          </cell>
          <cell r="AE617">
            <v>0</v>
          </cell>
          <cell r="AF617">
            <v>0</v>
          </cell>
          <cell r="AH617">
            <v>54.975999999999999</v>
          </cell>
          <cell r="AI617">
            <v>0</v>
          </cell>
          <cell r="AJ617">
            <v>0</v>
          </cell>
          <cell r="AK617">
            <v>0</v>
          </cell>
          <cell r="AL617">
            <v>69006997555480</v>
          </cell>
          <cell r="AM617">
            <v>269569844000</v>
          </cell>
          <cell r="AN617">
            <v>29355173000</v>
          </cell>
          <cell r="AO617">
            <v>97780298000</v>
          </cell>
          <cell r="AP617">
            <v>10380604000</v>
          </cell>
          <cell r="AQ617">
            <v>0.12503175597726626</v>
          </cell>
          <cell r="AR617">
            <v>0</v>
          </cell>
          <cell r="AS617">
            <v>0</v>
          </cell>
          <cell r="AT617">
            <v>519963000</v>
          </cell>
          <cell r="AU617">
            <v>2.2458365705915799E-2</v>
          </cell>
          <cell r="AV617">
            <v>15214122000</v>
          </cell>
          <cell r="AW617">
            <v>9.7990561653641811E-2</v>
          </cell>
          <cell r="AX617">
            <v>1936754000</v>
          </cell>
          <cell r="AY617">
            <v>0.66026229754100318</v>
          </cell>
          <cell r="AZ617">
            <v>302651000</v>
          </cell>
          <cell r="BA617">
            <v>0.37752283965093131</v>
          </cell>
          <cell r="BB617">
            <v>0</v>
          </cell>
          <cell r="BC617">
            <v>0</v>
          </cell>
          <cell r="BD617">
            <v>1001079000</v>
          </cell>
          <cell r="BE617">
            <v>0.86367965793737478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83023740000</v>
          </cell>
          <cell r="BM617">
            <v>1604332000</v>
          </cell>
          <cell r="BN617">
            <v>23152308000</v>
          </cell>
          <cell r="BO617">
            <v>155261096000</v>
          </cell>
          <cell r="BP617">
            <v>2933310000</v>
          </cell>
          <cell r="BQ617">
            <v>801676000</v>
          </cell>
          <cell r="BR617">
            <v>692296000</v>
          </cell>
          <cell r="BS617">
            <v>1159086000</v>
          </cell>
          <cell r="BT617">
            <v>0</v>
          </cell>
          <cell r="BU617">
            <v>0</v>
          </cell>
          <cell r="BV617">
            <v>0</v>
          </cell>
          <cell r="BW617">
            <v>942000000</v>
          </cell>
          <cell r="BX617">
            <v>190260</v>
          </cell>
          <cell r="BY617">
            <v>942</v>
          </cell>
          <cell r="BZ617">
            <v>5449350</v>
          </cell>
          <cell r="CA617">
            <v>2543400</v>
          </cell>
        </row>
        <row r="618">
          <cell r="A618" t="str">
            <v>2022_Q1_M3_W11_D3</v>
          </cell>
          <cell r="B618">
            <v>2022</v>
          </cell>
          <cell r="C618">
            <v>1</v>
          </cell>
          <cell r="D618">
            <v>3</v>
          </cell>
          <cell r="E618">
            <v>11</v>
          </cell>
          <cell r="F618">
            <v>11</v>
          </cell>
          <cell r="G618">
            <v>3</v>
          </cell>
          <cell r="H618">
            <v>44635</v>
          </cell>
          <cell r="I618">
            <v>15.849</v>
          </cell>
          <cell r="J618">
            <v>5.74</v>
          </cell>
          <cell r="K618">
            <v>30.132000000000001</v>
          </cell>
          <cell r="L618">
            <v>10.343</v>
          </cell>
          <cell r="M618">
            <v>2.7730000000000001</v>
          </cell>
          <cell r="N618">
            <v>1</v>
          </cell>
          <cell r="O618">
            <v>8.7140000000000004</v>
          </cell>
          <cell r="P618">
            <v>0</v>
          </cell>
          <cell r="Q618">
            <v>72</v>
          </cell>
          <cell r="R618">
            <v>27.9</v>
          </cell>
          <cell r="S618">
            <v>-1840</v>
          </cell>
          <cell r="T618">
            <v>470.1</v>
          </cell>
          <cell r="U618">
            <v>-3310</v>
          </cell>
          <cell r="V618">
            <v>-7.0410550946607108E-3</v>
          </cell>
          <cell r="W618">
            <v>6.613468916597422E-3</v>
          </cell>
          <cell r="X618">
            <v>1.3326540366109965E-3</v>
          </cell>
          <cell r="Y618">
            <v>0.20150605581081896</v>
          </cell>
          <cell r="Z618">
            <v>3.1176538164516239E-3</v>
          </cell>
          <cell r="AA618">
            <v>94834985000</v>
          </cell>
          <cell r="AB618">
            <v>94834985000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H618">
            <v>74.551000000000002</v>
          </cell>
          <cell r="AI618">
            <v>0</v>
          </cell>
          <cell r="AJ618">
            <v>0</v>
          </cell>
          <cell r="AK618">
            <v>0</v>
          </cell>
          <cell r="AL618">
            <v>53128849690092</v>
          </cell>
          <cell r="AM618">
            <v>351365996000</v>
          </cell>
          <cell r="AN618">
            <v>70802376000</v>
          </cell>
          <cell r="AO618">
            <v>165637361000</v>
          </cell>
          <cell r="AP618">
            <v>3200926000</v>
          </cell>
          <cell r="AQ618">
            <v>8.5330720835999144E-2</v>
          </cell>
          <cell r="AR618">
            <v>0</v>
          </cell>
          <cell r="AS618">
            <v>0</v>
          </cell>
          <cell r="AT618">
            <v>190704000</v>
          </cell>
          <cell r="AU618">
            <v>3.5829106075977906E-3</v>
          </cell>
          <cell r="AV618">
            <v>60929948000</v>
          </cell>
          <cell r="AW618">
            <v>0.24928381064207203</v>
          </cell>
          <cell r="AX618">
            <v>5004074000</v>
          </cell>
          <cell r="AY618">
            <v>0.48517296878029864</v>
          </cell>
          <cell r="AZ618">
            <v>454158000</v>
          </cell>
          <cell r="BA618">
            <v>0.43922437137330755</v>
          </cell>
          <cell r="BB618">
            <v>0</v>
          </cell>
          <cell r="BC618">
            <v>0</v>
          </cell>
          <cell r="BD618">
            <v>1022566000</v>
          </cell>
          <cell r="BE618">
            <v>0.82464999999999999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37512000000</v>
          </cell>
          <cell r="BM618">
            <v>1916000000</v>
          </cell>
          <cell r="BN618">
            <v>53226000000</v>
          </cell>
          <cell r="BO618">
            <v>244419996000</v>
          </cell>
          <cell r="BP618">
            <v>10314000000</v>
          </cell>
          <cell r="BQ618">
            <v>1034000000</v>
          </cell>
          <cell r="BR618">
            <v>780000000</v>
          </cell>
          <cell r="BS618">
            <v>1240000000</v>
          </cell>
          <cell r="BT618">
            <v>0</v>
          </cell>
          <cell r="BU618">
            <v>0</v>
          </cell>
          <cell r="BV618">
            <v>0</v>
          </cell>
          <cell r="BW618">
            <v>924000000</v>
          </cell>
          <cell r="BX618">
            <v>565980</v>
          </cell>
          <cell r="BY618">
            <v>2645</v>
          </cell>
          <cell r="BZ618">
            <v>5084700</v>
          </cell>
          <cell r="CA618">
            <v>7141500</v>
          </cell>
        </row>
        <row r="619">
          <cell r="A619" t="str">
            <v>2022_Q1_M3_W11_D4</v>
          </cell>
          <cell r="B619">
            <v>2022</v>
          </cell>
          <cell r="C619">
            <v>1</v>
          </cell>
          <cell r="D619">
            <v>3</v>
          </cell>
          <cell r="E619">
            <v>11</v>
          </cell>
          <cell r="F619">
            <v>11</v>
          </cell>
          <cell r="G619">
            <v>4</v>
          </cell>
          <cell r="H619">
            <v>44636</v>
          </cell>
          <cell r="I619">
            <v>11.898</v>
          </cell>
          <cell r="J619">
            <v>5.7370000000000001</v>
          </cell>
          <cell r="K619">
            <v>26.806000000000001</v>
          </cell>
          <cell r="L619">
            <v>10.115</v>
          </cell>
          <cell r="M619">
            <v>2.67</v>
          </cell>
          <cell r="N619">
            <v>1</v>
          </cell>
          <cell r="O619">
            <v>8.7140000000000004</v>
          </cell>
          <cell r="P619">
            <v>0</v>
          </cell>
          <cell r="Q619">
            <v>54</v>
          </cell>
          <cell r="R619">
            <v>28</v>
          </cell>
          <cell r="S619">
            <v>-1630</v>
          </cell>
          <cell r="T619">
            <v>409.4</v>
          </cell>
          <cell r="U619">
            <v>-2137</v>
          </cell>
          <cell r="V619">
            <v>-5.2198339032730823E-3</v>
          </cell>
          <cell r="W619">
            <v>2.7542973720168051E-3</v>
          </cell>
          <cell r="X619">
            <v>5.6001913508455328E-4</v>
          </cell>
          <cell r="Y619">
            <v>0.20332558886859961</v>
          </cell>
          <cell r="Z619">
            <v>1.1805743002842714E-3</v>
          </cell>
          <cell r="AA619">
            <v>27942385000</v>
          </cell>
          <cell r="AB619">
            <v>27942385000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H619">
            <v>66.940000000000012</v>
          </cell>
          <cell r="AI619">
            <v>0</v>
          </cell>
          <cell r="AJ619">
            <v>0</v>
          </cell>
          <cell r="AK619">
            <v>0</v>
          </cell>
          <cell r="AL619">
            <v>45028043543892</v>
          </cell>
          <cell r="AM619">
            <v>124020622000</v>
          </cell>
          <cell r="AN619">
            <v>25216566000</v>
          </cell>
          <cell r="AO619">
            <v>53158951000</v>
          </cell>
          <cell r="AP619">
            <v>9779659000</v>
          </cell>
          <cell r="AQ619">
            <v>0.21933956572481336</v>
          </cell>
          <cell r="AR619">
            <v>0</v>
          </cell>
          <cell r="AS619">
            <v>0</v>
          </cell>
          <cell r="AT619">
            <v>11033000</v>
          </cell>
          <cell r="AU619">
            <v>7.6123254401942925E-2</v>
          </cell>
          <cell r="AV619">
            <v>12679109000</v>
          </cell>
          <cell r="AW619">
            <v>0.18189757001052326</v>
          </cell>
          <cell r="AX619">
            <v>1599547000</v>
          </cell>
          <cell r="AY619">
            <v>0.62100676623189055</v>
          </cell>
          <cell r="AZ619">
            <v>188218000</v>
          </cell>
          <cell r="BA619">
            <v>0.38315656617063293</v>
          </cell>
          <cell r="BB619">
            <v>0</v>
          </cell>
          <cell r="BC619">
            <v>0</v>
          </cell>
          <cell r="BD619">
            <v>959000000</v>
          </cell>
          <cell r="BE619">
            <v>0.92689244568158968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44586844000</v>
          </cell>
          <cell r="BM619">
            <v>1668160000</v>
          </cell>
          <cell r="BN619">
            <v>144936000</v>
          </cell>
          <cell r="BO619">
            <v>69704664000</v>
          </cell>
          <cell r="BP619">
            <v>2575732000</v>
          </cell>
          <cell r="BQ619">
            <v>491230000</v>
          </cell>
          <cell r="BR619">
            <v>2878416000</v>
          </cell>
          <cell r="BS619">
            <v>1034640000</v>
          </cell>
          <cell r="BT619">
            <v>0</v>
          </cell>
          <cell r="BU619">
            <v>0</v>
          </cell>
          <cell r="BV619">
            <v>0</v>
          </cell>
          <cell r="BW619">
            <v>936000000</v>
          </cell>
          <cell r="BX619">
            <v>407250</v>
          </cell>
          <cell r="BY619">
            <v>586</v>
          </cell>
          <cell r="BZ619">
            <v>4549200</v>
          </cell>
          <cell r="CA619">
            <v>1582200</v>
          </cell>
        </row>
        <row r="620">
          <cell r="A620" t="str">
            <v>2022_Q1_M3_W11_D5</v>
          </cell>
          <cell r="B620">
            <v>2022</v>
          </cell>
          <cell r="C620">
            <v>1</v>
          </cell>
          <cell r="D620">
            <v>3</v>
          </cell>
          <cell r="E620">
            <v>11</v>
          </cell>
          <cell r="F620">
            <v>11</v>
          </cell>
          <cell r="G620">
            <v>5</v>
          </cell>
          <cell r="H620">
            <v>44637</v>
          </cell>
          <cell r="I620">
            <v>10.789</v>
          </cell>
          <cell r="J620">
            <v>5.6980000000000004</v>
          </cell>
          <cell r="K620">
            <v>27.838000000000001</v>
          </cell>
          <cell r="L620">
            <v>9.9629999999999992</v>
          </cell>
          <cell r="M620">
            <v>2.5209999999999999</v>
          </cell>
          <cell r="N620">
            <v>1</v>
          </cell>
          <cell r="O620">
            <v>8.7089999999999996</v>
          </cell>
          <cell r="P620">
            <v>0</v>
          </cell>
          <cell r="Q620">
            <v>63</v>
          </cell>
          <cell r="R620">
            <v>28</v>
          </cell>
          <cell r="S620">
            <v>-2066</v>
          </cell>
          <cell r="T620">
            <v>474.3</v>
          </cell>
          <cell r="U620">
            <v>-1632</v>
          </cell>
          <cell r="V620">
            <v>-3.4408602150537634E-3</v>
          </cell>
          <cell r="W620">
            <v>2.1343206762562345E-3</v>
          </cell>
          <cell r="X620">
            <v>1.6922228174732221E-4</v>
          </cell>
          <cell r="Y620">
            <v>7.9286249545289206E-2</v>
          </cell>
          <cell r="Z620">
            <v>1.4789884598367614E-3</v>
          </cell>
          <cell r="AA620">
            <v>67479030000</v>
          </cell>
          <cell r="AB620">
            <v>67479030000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H620">
            <v>66.518000000000001</v>
          </cell>
          <cell r="AI620">
            <v>0</v>
          </cell>
          <cell r="AJ620">
            <v>0</v>
          </cell>
          <cell r="AK620">
            <v>0</v>
          </cell>
          <cell r="AL620">
            <v>51519905712050</v>
          </cell>
          <cell r="AM620">
            <v>109960000000</v>
          </cell>
          <cell r="AN620">
            <v>8718316000</v>
          </cell>
          <cell r="AO620">
            <v>76197346000</v>
          </cell>
          <cell r="AP620">
            <v>2749927000</v>
          </cell>
          <cell r="AQ620">
            <v>0.1520640898031409</v>
          </cell>
          <cell r="AR620">
            <v>0</v>
          </cell>
          <cell r="AS620">
            <v>0</v>
          </cell>
          <cell r="AT620">
            <v>373220000</v>
          </cell>
          <cell r="AU620">
            <v>1.629497031086273E-2</v>
          </cell>
          <cell r="AV620">
            <v>2886552000</v>
          </cell>
          <cell r="AW620">
            <v>4.5457511811023622E-2</v>
          </cell>
          <cell r="AX620">
            <v>1467014000</v>
          </cell>
          <cell r="AY620">
            <v>0.75775516528925624</v>
          </cell>
          <cell r="AZ620">
            <v>272811000</v>
          </cell>
          <cell r="BA620">
            <v>0.42230804953560369</v>
          </cell>
          <cell r="BB620">
            <v>0</v>
          </cell>
          <cell r="BC620">
            <v>0</v>
          </cell>
          <cell r="BD620">
            <v>968792000</v>
          </cell>
          <cell r="BE620">
            <v>0.95541617357001973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18084000000</v>
          </cell>
          <cell r="BM620">
            <v>722000000</v>
          </cell>
          <cell r="BN620">
            <v>22904000000</v>
          </cell>
          <cell r="BO620">
            <v>63500000000</v>
          </cell>
          <cell r="BP620">
            <v>1936000000</v>
          </cell>
          <cell r="BQ620">
            <v>646000000</v>
          </cell>
          <cell r="BR620">
            <v>476000000</v>
          </cell>
          <cell r="BS620">
            <v>1014000000</v>
          </cell>
          <cell r="BT620">
            <v>0</v>
          </cell>
          <cell r="BU620">
            <v>0</v>
          </cell>
          <cell r="BV620">
            <v>0</v>
          </cell>
          <cell r="BW620">
            <v>678000000</v>
          </cell>
          <cell r="BX620">
            <v>108510</v>
          </cell>
          <cell r="BY620">
            <v>1376</v>
          </cell>
          <cell r="BZ620">
            <v>6599400</v>
          </cell>
          <cell r="CA620">
            <v>3715200</v>
          </cell>
        </row>
        <row r="621">
          <cell r="A621" t="str">
            <v>2022_Q1_M3_W11_D6</v>
          </cell>
          <cell r="B621">
            <v>2022</v>
          </cell>
          <cell r="C621">
            <v>1</v>
          </cell>
          <cell r="D621">
            <v>3</v>
          </cell>
          <cell r="E621">
            <v>11</v>
          </cell>
          <cell r="F621">
            <v>12</v>
          </cell>
          <cell r="G621">
            <v>6</v>
          </cell>
          <cell r="H621">
            <v>44638</v>
          </cell>
          <cell r="I621">
            <v>7.9690000000000003</v>
          </cell>
          <cell r="J621">
            <v>5.7160000000000002</v>
          </cell>
          <cell r="K621">
            <v>63.19</v>
          </cell>
          <cell r="L621">
            <v>9.8689999999999998</v>
          </cell>
          <cell r="M621">
            <v>2.516</v>
          </cell>
          <cell r="N621">
            <v>1</v>
          </cell>
          <cell r="O621">
            <v>8.6890000000000001</v>
          </cell>
          <cell r="P621">
            <v>0</v>
          </cell>
          <cell r="Q621">
            <v>37</v>
          </cell>
          <cell r="R621">
            <v>28.5</v>
          </cell>
          <cell r="S621">
            <v>-1946</v>
          </cell>
          <cell r="T621">
            <v>447.9</v>
          </cell>
          <cell r="U621">
            <v>-980</v>
          </cell>
          <cell r="V621">
            <v>-2.1879883902656844E-3</v>
          </cell>
          <cell r="W621">
            <v>5.3681681770656768E-4</v>
          </cell>
          <cell r="X621">
            <v>1.7461428609356626E-4</v>
          </cell>
          <cell r="Y621">
            <v>0.32527722741542925</v>
          </cell>
          <cell r="Z621">
            <v>1.3932297761560255E-3</v>
          </cell>
          <cell r="AA621">
            <v>72837535000</v>
          </cell>
          <cell r="AB621">
            <v>72837535000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H621">
            <v>98.949000000000012</v>
          </cell>
          <cell r="AI621">
            <v>0</v>
          </cell>
          <cell r="AJ621">
            <v>0</v>
          </cell>
          <cell r="AK621">
            <v>0</v>
          </cell>
          <cell r="AL621">
            <v>59770728005654</v>
          </cell>
          <cell r="AM621">
            <v>32085932000</v>
          </cell>
          <cell r="AN621">
            <v>10436823000</v>
          </cell>
          <cell r="AO621">
            <v>83274358000</v>
          </cell>
          <cell r="AP621">
            <v>7040697000</v>
          </cell>
          <cell r="AQ621">
            <v>0.4267261850358548</v>
          </cell>
          <cell r="AR621">
            <v>0</v>
          </cell>
          <cell r="AS621">
            <v>0</v>
          </cell>
          <cell r="AT621">
            <v>44146000</v>
          </cell>
          <cell r="AU621">
            <v>0.21261245641410931</v>
          </cell>
          <cell r="AV621">
            <v>992738000</v>
          </cell>
          <cell r="AW621">
            <v>0.11195132474610339</v>
          </cell>
          <cell r="AX621">
            <v>1362883000</v>
          </cell>
          <cell r="AY621">
            <v>0.74836558957930888</v>
          </cell>
          <cell r="AZ621">
            <v>9203000</v>
          </cell>
          <cell r="BA621">
            <v>0.16662442062572422</v>
          </cell>
          <cell r="BB621">
            <v>0</v>
          </cell>
          <cell r="BC621">
            <v>0</v>
          </cell>
          <cell r="BD621">
            <v>987156000</v>
          </cell>
          <cell r="BE621">
            <v>0.94634941329856581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16499332000</v>
          </cell>
          <cell r="BM621">
            <v>2411204000</v>
          </cell>
          <cell r="BN621">
            <v>207636000</v>
          </cell>
          <cell r="BO621">
            <v>8867586000</v>
          </cell>
          <cell r="BP621">
            <v>1821146000</v>
          </cell>
          <cell r="BQ621">
            <v>55232000</v>
          </cell>
          <cell r="BR621">
            <v>484676000</v>
          </cell>
          <cell r="BS621">
            <v>1043120000</v>
          </cell>
          <cell r="BT621">
            <v>0</v>
          </cell>
          <cell r="BU621">
            <v>0</v>
          </cell>
          <cell r="BV621">
            <v>0</v>
          </cell>
          <cell r="BW621">
            <v>696000000</v>
          </cell>
          <cell r="BX621">
            <v>321150</v>
          </cell>
          <cell r="BY621">
            <v>476</v>
          </cell>
          <cell r="BZ621">
            <v>16065000</v>
          </cell>
          <cell r="CA621">
            <v>1285200</v>
          </cell>
        </row>
        <row r="622">
          <cell r="A622" t="str">
            <v>2022_Q1_M3_W12_D2</v>
          </cell>
          <cell r="B622">
            <v>2022</v>
          </cell>
          <cell r="C622">
            <v>1</v>
          </cell>
          <cell r="D622">
            <v>3</v>
          </cell>
          <cell r="E622">
            <v>12</v>
          </cell>
          <cell r="F622">
            <v>12</v>
          </cell>
          <cell r="G622">
            <v>2</v>
          </cell>
          <cell r="H622">
            <v>44641</v>
          </cell>
          <cell r="I622">
            <v>17.018000000000001</v>
          </cell>
          <cell r="J622">
            <v>5.7610000000000001</v>
          </cell>
          <cell r="K622">
            <v>63.277999999999999</v>
          </cell>
          <cell r="L622">
            <v>9.657</v>
          </cell>
          <cell r="M622">
            <v>2.512</v>
          </cell>
          <cell r="N622">
            <v>1</v>
          </cell>
          <cell r="O622">
            <v>8.7140000000000004</v>
          </cell>
          <cell r="P622">
            <v>0</v>
          </cell>
          <cell r="Q622">
            <v>22</v>
          </cell>
          <cell r="R622">
            <v>28.7</v>
          </cell>
          <cell r="S622">
            <v>-1924</v>
          </cell>
          <cell r="T622">
            <v>534.5</v>
          </cell>
          <cell r="U622">
            <v>1100</v>
          </cell>
          <cell r="V622">
            <v>2.05799812909261E-3</v>
          </cell>
          <cell r="W622">
            <v>1.5107783133722279E-3</v>
          </cell>
          <cell r="X622">
            <v>9.9681671712436616E-4</v>
          </cell>
          <cell r="Y622">
            <v>0.65980343264218466</v>
          </cell>
          <cell r="Z622">
            <v>1.5270810389521414E-3</v>
          </cell>
          <cell r="AA622">
            <v>31589265000</v>
          </cell>
          <cell r="AB622">
            <v>31589265000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H622">
            <v>107.94</v>
          </cell>
          <cell r="AI622">
            <v>0</v>
          </cell>
          <cell r="AJ622">
            <v>0</v>
          </cell>
          <cell r="AK622">
            <v>0</v>
          </cell>
          <cell r="AL622">
            <v>59572676681536</v>
          </cell>
          <cell r="AM622">
            <v>90001108000</v>
          </cell>
          <cell r="AN622">
            <v>59383040000</v>
          </cell>
          <cell r="AO622">
            <v>90972305000</v>
          </cell>
          <cell r="AP622">
            <v>56375093000</v>
          </cell>
          <cell r="AQ622">
            <v>0.87975456425278231</v>
          </cell>
          <cell r="AR622">
            <v>0</v>
          </cell>
          <cell r="AS622">
            <v>0</v>
          </cell>
          <cell r="AT622">
            <v>121663000</v>
          </cell>
          <cell r="AU622">
            <v>0.23883494764449295</v>
          </cell>
          <cell r="AV622">
            <v>250595000</v>
          </cell>
          <cell r="AW622">
            <v>1.3268075969880761E-2</v>
          </cell>
          <cell r="AX622">
            <v>1594955000</v>
          </cell>
          <cell r="AY622">
            <v>0.66886707076603591</v>
          </cell>
          <cell r="AZ622">
            <v>51521000</v>
          </cell>
          <cell r="BA622">
            <v>0.21842408723227458</v>
          </cell>
          <cell r="BB622">
            <v>0</v>
          </cell>
          <cell r="BC622">
            <v>0</v>
          </cell>
          <cell r="BD622">
            <v>989213000</v>
          </cell>
          <cell r="BE622">
            <v>0.92500472221235186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64080478000</v>
          </cell>
          <cell r="BM622">
            <v>1159988000</v>
          </cell>
          <cell r="BN622">
            <v>509402000</v>
          </cell>
          <cell r="BO622">
            <v>18887064000</v>
          </cell>
          <cell r="BP622">
            <v>2384562000</v>
          </cell>
          <cell r="BQ622">
            <v>235876000</v>
          </cell>
          <cell r="BR622">
            <v>512324000</v>
          </cell>
          <cell r="BS622">
            <v>1069414000</v>
          </cell>
          <cell r="BT622">
            <v>0</v>
          </cell>
          <cell r="BU622">
            <v>0</v>
          </cell>
          <cell r="BV622">
            <v>0</v>
          </cell>
          <cell r="BW622">
            <v>1162000000</v>
          </cell>
          <cell r="BX622">
            <v>189870</v>
          </cell>
          <cell r="BY622">
            <v>330</v>
          </cell>
          <cell r="BZ622">
            <v>5298900</v>
          </cell>
          <cell r="CA622">
            <v>891000</v>
          </cell>
        </row>
        <row r="623">
          <cell r="A623" t="str">
            <v>2022_Q1_M3_W12_D3</v>
          </cell>
          <cell r="B623">
            <v>2022</v>
          </cell>
          <cell r="C623">
            <v>1</v>
          </cell>
          <cell r="D623">
            <v>3</v>
          </cell>
          <cell r="E623">
            <v>12</v>
          </cell>
          <cell r="F623">
            <v>12</v>
          </cell>
          <cell r="G623">
            <v>3</v>
          </cell>
          <cell r="H623">
            <v>44642</v>
          </cell>
          <cell r="I623">
            <v>19.018000000000001</v>
          </cell>
          <cell r="J623">
            <v>5.4059999999999997</v>
          </cell>
          <cell r="K623">
            <v>103.304</v>
          </cell>
          <cell r="L623">
            <v>9.6010000000000009</v>
          </cell>
          <cell r="M623">
            <v>3.5129999999999999</v>
          </cell>
          <cell r="N623">
            <v>1</v>
          </cell>
          <cell r="O623">
            <v>8.7140000000000004</v>
          </cell>
          <cell r="P623">
            <v>0</v>
          </cell>
          <cell r="Q623">
            <v>15</v>
          </cell>
          <cell r="R623">
            <v>29</v>
          </cell>
          <cell r="S623">
            <v>-1324</v>
          </cell>
          <cell r="T623">
            <v>549.4</v>
          </cell>
          <cell r="U623">
            <v>2136</v>
          </cell>
          <cell r="V623">
            <v>3.8878776847469966E-3</v>
          </cell>
          <cell r="W623">
            <v>4.3288257635050627E-3</v>
          </cell>
          <cell r="X623">
            <v>1.6193745178931897E-3</v>
          </cell>
          <cell r="Y623">
            <v>0.37409094437240126</v>
          </cell>
          <cell r="Z623">
            <v>2.3756924079838043E-3</v>
          </cell>
          <cell r="AA623">
            <v>52221895000</v>
          </cell>
          <cell r="AB623">
            <v>19713285000</v>
          </cell>
          <cell r="AC623">
            <v>32508610000</v>
          </cell>
          <cell r="AD623">
            <v>0</v>
          </cell>
          <cell r="AE623">
            <v>0</v>
          </cell>
          <cell r="AF623">
            <v>0</v>
          </cell>
          <cell r="AH623">
            <v>150.55600000000001</v>
          </cell>
          <cell r="AI623">
            <v>0</v>
          </cell>
          <cell r="AJ623">
            <v>0</v>
          </cell>
          <cell r="AK623">
            <v>0</v>
          </cell>
          <cell r="AL623">
            <v>69047546916738</v>
          </cell>
          <cell r="AM623">
            <v>298894800000</v>
          </cell>
          <cell r="AN623">
            <v>111813838000</v>
          </cell>
          <cell r="AO623">
            <v>164035733000</v>
          </cell>
          <cell r="AP623">
            <v>106400641000</v>
          </cell>
          <cell r="AQ623">
            <v>0.51339073721307715</v>
          </cell>
          <cell r="AR623">
            <v>0</v>
          </cell>
          <cell r="AS623">
            <v>0</v>
          </cell>
          <cell r="AT623">
            <v>892093000</v>
          </cell>
          <cell r="AU623">
            <v>1.893236417657046E-2</v>
          </cell>
          <cell r="AV623">
            <v>111782000</v>
          </cell>
          <cell r="AW623">
            <v>3.2935179728933416E-3</v>
          </cell>
          <cell r="AX623">
            <v>1568549000</v>
          </cell>
          <cell r="AY623">
            <v>0.61271445312499995</v>
          </cell>
          <cell r="AZ623">
            <v>1861811000</v>
          </cell>
          <cell r="BA623">
            <v>0.43500257009345789</v>
          </cell>
          <cell r="BB623">
            <v>0</v>
          </cell>
          <cell r="BC623">
            <v>0</v>
          </cell>
          <cell r="BD623">
            <v>978962000</v>
          </cell>
          <cell r="BE623">
            <v>0.90644629629629625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207250800000</v>
          </cell>
          <cell r="BM623">
            <v>600000000</v>
          </cell>
          <cell r="BN623">
            <v>47120000000</v>
          </cell>
          <cell r="BO623">
            <v>33939999999.999996</v>
          </cell>
          <cell r="BP623">
            <v>2560000000</v>
          </cell>
          <cell r="BQ623">
            <v>4280000000.0000005</v>
          </cell>
          <cell r="BR623">
            <v>1000000000</v>
          </cell>
          <cell r="BS623">
            <v>1080000000</v>
          </cell>
          <cell r="BT623">
            <v>0</v>
          </cell>
          <cell r="BU623">
            <v>0</v>
          </cell>
          <cell r="BV623">
            <v>0</v>
          </cell>
          <cell r="BW623">
            <v>1064000000</v>
          </cell>
          <cell r="BX623">
            <v>403784</v>
          </cell>
          <cell r="BY623">
            <v>626</v>
          </cell>
          <cell r="BZ623">
            <v>3768900</v>
          </cell>
          <cell r="CA623">
            <v>1690200</v>
          </cell>
        </row>
        <row r="624">
          <cell r="A624" t="str">
            <v>2022_Q1_M3_W12_D4</v>
          </cell>
          <cell r="B624">
            <v>2022</v>
          </cell>
          <cell r="C624">
            <v>1</v>
          </cell>
          <cell r="D624">
            <v>3</v>
          </cell>
          <cell r="E624">
            <v>12</v>
          </cell>
          <cell r="F624">
            <v>12</v>
          </cell>
          <cell r="G624">
            <v>4</v>
          </cell>
          <cell r="H624">
            <v>44643</v>
          </cell>
          <cell r="I624">
            <v>24.001000000000001</v>
          </cell>
          <cell r="J624">
            <v>5.468</v>
          </cell>
          <cell r="K624">
            <v>53.316000000000003</v>
          </cell>
          <cell r="L624">
            <v>9.891</v>
          </cell>
          <cell r="M624">
            <v>6.492</v>
          </cell>
          <cell r="N624">
            <v>1</v>
          </cell>
          <cell r="O624">
            <v>8.718</v>
          </cell>
          <cell r="P624">
            <v>0</v>
          </cell>
          <cell r="Q624">
            <v>2</v>
          </cell>
          <cell r="R624">
            <v>38.5</v>
          </cell>
          <cell r="S624">
            <v>-1608</v>
          </cell>
          <cell r="T624">
            <v>547</v>
          </cell>
          <cell r="U624">
            <v>-501</v>
          </cell>
          <cell r="V624">
            <v>-9.1590493601462523E-4</v>
          </cell>
          <cell r="W624">
            <v>1.684292653379096E-2</v>
          </cell>
          <cell r="X624">
            <v>7.0737068796098909E-3</v>
          </cell>
          <cell r="Y624">
            <v>0.4199808664734323</v>
          </cell>
          <cell r="Z624">
            <v>7.8349196945680551E-3</v>
          </cell>
          <cell r="AA624">
            <v>52038476000</v>
          </cell>
          <cell r="AB624">
            <v>43005661000</v>
          </cell>
          <cell r="AC624">
            <v>9032815000</v>
          </cell>
          <cell r="AD624">
            <v>0</v>
          </cell>
          <cell r="AE624">
            <v>0</v>
          </cell>
          <cell r="AF624">
            <v>0</v>
          </cell>
          <cell r="AH624">
            <v>108.88600000000001</v>
          </cell>
          <cell r="AI624">
            <v>0</v>
          </cell>
          <cell r="AJ624">
            <v>0</v>
          </cell>
          <cell r="AK624">
            <v>0</v>
          </cell>
          <cell r="AL624">
            <v>68362585307842</v>
          </cell>
          <cell r="AM624">
            <v>1151426002000</v>
          </cell>
          <cell r="AN624">
            <v>483576890000</v>
          </cell>
          <cell r="AO624">
            <v>535615366000</v>
          </cell>
          <cell r="AP624">
            <v>101626159000</v>
          </cell>
          <cell r="AQ624">
            <v>0.84902136209460477</v>
          </cell>
          <cell r="AR624">
            <v>0</v>
          </cell>
          <cell r="AS624">
            <v>0</v>
          </cell>
          <cell r="AT624">
            <v>196718000</v>
          </cell>
          <cell r="AU624">
            <v>8.7469097376611828E-3</v>
          </cell>
          <cell r="AV624">
            <v>373327312000</v>
          </cell>
          <cell r="AW624">
            <v>0.37646097238117898</v>
          </cell>
          <cell r="AX624">
            <v>1852766000</v>
          </cell>
          <cell r="AY624">
            <v>0.6464640614096302</v>
          </cell>
          <cell r="AZ624">
            <v>5566300000</v>
          </cell>
          <cell r="BA624">
            <v>0.47485923903770688</v>
          </cell>
          <cell r="BB624">
            <v>0</v>
          </cell>
          <cell r="BC624">
            <v>0</v>
          </cell>
          <cell r="BD624">
            <v>1007635000</v>
          </cell>
          <cell r="BE624">
            <v>0.95419981060606063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119698000000</v>
          </cell>
          <cell r="BM624">
            <v>210000000</v>
          </cell>
          <cell r="BN624">
            <v>22490000000</v>
          </cell>
          <cell r="BO624">
            <v>991676002000</v>
          </cell>
          <cell r="BP624">
            <v>2866000000</v>
          </cell>
          <cell r="BQ624">
            <v>11722000000</v>
          </cell>
          <cell r="BR624">
            <v>550000000</v>
          </cell>
          <cell r="BS624">
            <v>1056000000</v>
          </cell>
          <cell r="BT624">
            <v>0</v>
          </cell>
          <cell r="BU624">
            <v>0</v>
          </cell>
          <cell r="BV624">
            <v>0</v>
          </cell>
          <cell r="BW624">
            <v>1158000000</v>
          </cell>
          <cell r="BX624">
            <v>473640</v>
          </cell>
          <cell r="BY624">
            <v>640</v>
          </cell>
          <cell r="BZ624">
            <v>4493100</v>
          </cell>
          <cell r="CA624">
            <v>1728000</v>
          </cell>
        </row>
        <row r="625">
          <cell r="A625" t="str">
            <v>2022_Q1_M3_W12_D5</v>
          </cell>
          <cell r="B625">
            <v>2022</v>
          </cell>
          <cell r="C625">
            <v>1</v>
          </cell>
          <cell r="D625">
            <v>3</v>
          </cell>
          <cell r="E625">
            <v>12</v>
          </cell>
          <cell r="F625">
            <v>12</v>
          </cell>
          <cell r="G625">
            <v>5</v>
          </cell>
          <cell r="H625">
            <v>44644</v>
          </cell>
          <cell r="I625">
            <v>11.000999999999999</v>
          </cell>
          <cell r="J625">
            <v>5.0039999999999996</v>
          </cell>
          <cell r="K625">
            <v>44.045999999999999</v>
          </cell>
          <cell r="L625">
            <v>9.9949999999999992</v>
          </cell>
          <cell r="M625">
            <v>6.9029999999999996</v>
          </cell>
          <cell r="N625">
            <v>1</v>
          </cell>
          <cell r="O625">
            <v>8.7210000000000001</v>
          </cell>
          <cell r="P625">
            <v>0</v>
          </cell>
          <cell r="Q625">
            <v>29</v>
          </cell>
          <cell r="R625">
            <v>78.900000000000006</v>
          </cell>
          <cell r="S625">
            <v>-1842</v>
          </cell>
          <cell r="T625">
            <v>558.4</v>
          </cell>
          <cell r="U625">
            <v>2053</v>
          </cell>
          <cell r="V625">
            <v>3.6765759312320915E-3</v>
          </cell>
          <cell r="W625">
            <v>2.4104421979944269E-3</v>
          </cell>
          <cell r="X625">
            <v>1.2901590862049144E-3</v>
          </cell>
          <cell r="Y625">
            <v>0.5352375125520008</v>
          </cell>
          <cell r="Z625">
            <v>2.7047723430375595E-3</v>
          </cell>
          <cell r="AA625">
            <v>87158330000</v>
          </cell>
          <cell r="AB625">
            <v>37149805000</v>
          </cell>
          <cell r="AC625">
            <v>50008525000</v>
          </cell>
          <cell r="AD625">
            <v>0</v>
          </cell>
          <cell r="AE625">
            <v>0</v>
          </cell>
          <cell r="AF625">
            <v>0</v>
          </cell>
          <cell r="AH625">
            <v>86.670000000000016</v>
          </cell>
          <cell r="AI625">
            <v>0</v>
          </cell>
          <cell r="AJ625">
            <v>0</v>
          </cell>
          <cell r="AK625">
            <v>0</v>
          </cell>
          <cell r="AL625">
            <v>61612832750592</v>
          </cell>
          <cell r="AM625">
            <v>148514172000</v>
          </cell>
          <cell r="AN625">
            <v>79490356000</v>
          </cell>
          <cell r="AO625">
            <v>166648686000</v>
          </cell>
          <cell r="AP625">
            <v>10100920000</v>
          </cell>
          <cell r="AQ625">
            <v>0.84408454249269393</v>
          </cell>
          <cell r="AR625">
            <v>0</v>
          </cell>
          <cell r="AS625">
            <v>0</v>
          </cell>
          <cell r="AT625">
            <v>1041946000</v>
          </cell>
          <cell r="AU625">
            <v>4.1429514802634196E-2</v>
          </cell>
          <cell r="AV625">
            <v>65059617000</v>
          </cell>
          <cell r="AW625">
            <v>0.62101200276461743</v>
          </cell>
          <cell r="AX625">
            <v>1543944000</v>
          </cell>
          <cell r="AY625">
            <v>0.62190807027493844</v>
          </cell>
          <cell r="AZ625">
            <v>760092000</v>
          </cell>
          <cell r="BA625">
            <v>0.44478800809416191</v>
          </cell>
          <cell r="BB625">
            <v>0</v>
          </cell>
          <cell r="BC625">
            <v>0</v>
          </cell>
          <cell r="BD625">
            <v>983837000</v>
          </cell>
          <cell r="BE625">
            <v>0.96269619163176645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11966716000</v>
          </cell>
          <cell r="BM625">
            <v>106896000</v>
          </cell>
          <cell r="BN625">
            <v>25149848000</v>
          </cell>
          <cell r="BO625">
            <v>104763864000</v>
          </cell>
          <cell r="BP625">
            <v>2482592000</v>
          </cell>
          <cell r="BQ625">
            <v>1708886000</v>
          </cell>
          <cell r="BR625">
            <v>465410000</v>
          </cell>
          <cell r="BS625">
            <v>1021960000</v>
          </cell>
          <cell r="BT625">
            <v>0</v>
          </cell>
          <cell r="BU625">
            <v>0</v>
          </cell>
          <cell r="BV625">
            <v>0</v>
          </cell>
          <cell r="BW625">
            <v>848000000</v>
          </cell>
          <cell r="BX625">
            <v>352320</v>
          </cell>
          <cell r="BY625">
            <v>424</v>
          </cell>
          <cell r="BZ625">
            <v>5089800</v>
          </cell>
          <cell r="CA625">
            <v>1144800</v>
          </cell>
        </row>
        <row r="626">
          <cell r="A626" t="str">
            <v>2022_Q1_M3_W12_D6</v>
          </cell>
          <cell r="B626">
            <v>2022</v>
          </cell>
          <cell r="C626">
            <v>1</v>
          </cell>
          <cell r="D626">
            <v>3</v>
          </cell>
          <cell r="E626">
            <v>12</v>
          </cell>
          <cell r="F626">
            <v>13</v>
          </cell>
          <cell r="G626">
            <v>6</v>
          </cell>
          <cell r="H626">
            <v>44645</v>
          </cell>
          <cell r="I626">
            <v>11.000999999999999</v>
          </cell>
          <cell r="J626">
            <v>4.5359999999999996</v>
          </cell>
          <cell r="K626">
            <v>13.992000000000001</v>
          </cell>
          <cell r="L626">
            <v>10.002000000000001</v>
          </cell>
          <cell r="M626">
            <v>6.8929999999999998</v>
          </cell>
          <cell r="N626">
            <v>1</v>
          </cell>
          <cell r="O626">
            <v>8.6999999999999993</v>
          </cell>
          <cell r="P626">
            <v>0</v>
          </cell>
          <cell r="Q626">
            <v>49</v>
          </cell>
          <cell r="R626">
            <v>57.7</v>
          </cell>
          <cell r="S626">
            <v>-1446</v>
          </cell>
          <cell r="T626">
            <v>375.3</v>
          </cell>
          <cell r="U626">
            <v>3897</v>
          </cell>
          <cell r="V626">
            <v>1.0383693045563549E-2</v>
          </cell>
          <cell r="W626">
            <v>8.6337220464623218E-3</v>
          </cell>
          <cell r="X626">
            <v>5.1971074076418754E-3</v>
          </cell>
          <cell r="Y626">
            <v>0.60195445019815019</v>
          </cell>
          <cell r="Z626">
            <v>7.2527819588187959E-3</v>
          </cell>
          <cell r="AA626">
            <v>125529085800</v>
          </cell>
          <cell r="AB626">
            <v>66860310800</v>
          </cell>
          <cell r="AC626">
            <v>58668775000</v>
          </cell>
          <cell r="AD626">
            <v>0</v>
          </cell>
          <cell r="AE626">
            <v>0</v>
          </cell>
          <cell r="AF626">
            <v>0</v>
          </cell>
          <cell r="AH626">
            <v>56.123999999999995</v>
          </cell>
          <cell r="AI626">
            <v>0</v>
          </cell>
          <cell r="AJ626">
            <v>0</v>
          </cell>
          <cell r="AK626">
            <v>0</v>
          </cell>
          <cell r="AL626">
            <v>61064668883570</v>
          </cell>
          <cell r="AM626">
            <v>527215378000</v>
          </cell>
          <cell r="AN626">
            <v>317359643000</v>
          </cell>
          <cell r="AO626">
            <v>442888728800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1050815000</v>
          </cell>
          <cell r="AU626">
            <v>3.6364543041812539E-2</v>
          </cell>
          <cell r="AV626">
            <v>314065209000</v>
          </cell>
          <cell r="AW626">
            <v>0.66976088175869508</v>
          </cell>
          <cell r="AX626">
            <v>1221610000</v>
          </cell>
          <cell r="AY626">
            <v>0.45379946210196287</v>
          </cell>
          <cell r="AZ626">
            <v>18570000</v>
          </cell>
          <cell r="BA626">
            <v>2.9429943422241239E-2</v>
          </cell>
          <cell r="BB626">
            <v>0</v>
          </cell>
          <cell r="BC626">
            <v>0</v>
          </cell>
          <cell r="BD626">
            <v>1003439000</v>
          </cell>
          <cell r="BE626">
            <v>0.95931070745697899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22449898000</v>
          </cell>
          <cell r="BM626">
            <v>903560000</v>
          </cell>
          <cell r="BN626">
            <v>28896692000</v>
          </cell>
          <cell r="BO626">
            <v>468921398000</v>
          </cell>
          <cell r="BP626">
            <v>2691960000</v>
          </cell>
          <cell r="BQ626">
            <v>630990000</v>
          </cell>
          <cell r="BR626">
            <v>860880000</v>
          </cell>
          <cell r="BS626">
            <v>1046000000</v>
          </cell>
          <cell r="BT626">
            <v>0</v>
          </cell>
          <cell r="BU626">
            <v>0</v>
          </cell>
          <cell r="BV626">
            <v>0</v>
          </cell>
          <cell r="BW626">
            <v>814000000</v>
          </cell>
          <cell r="BX626">
            <v>427980</v>
          </cell>
          <cell r="BY626">
            <v>598</v>
          </cell>
          <cell r="BZ626">
            <v>12240000</v>
          </cell>
          <cell r="CA626">
            <v>1614600</v>
          </cell>
        </row>
        <row r="627">
          <cell r="A627" t="str">
            <v>2022_Q1_M3_W13_D2</v>
          </cell>
          <cell r="B627">
            <v>2022</v>
          </cell>
          <cell r="C627">
            <v>1</v>
          </cell>
          <cell r="D627">
            <v>3</v>
          </cell>
          <cell r="E627">
            <v>13</v>
          </cell>
          <cell r="F627">
            <v>13</v>
          </cell>
          <cell r="G627">
            <v>2</v>
          </cell>
          <cell r="H627">
            <v>44648</v>
          </cell>
          <cell r="I627">
            <v>9.2309999999999999</v>
          </cell>
          <cell r="J627">
            <v>3.8580000000000001</v>
          </cell>
          <cell r="K627">
            <v>13.992000000000001</v>
          </cell>
          <cell r="L627">
            <v>9.8249999999999993</v>
          </cell>
          <cell r="M627">
            <v>6.8970000000000002</v>
          </cell>
          <cell r="N627">
            <v>1</v>
          </cell>
          <cell r="O627">
            <v>8.6509999999999998</v>
          </cell>
          <cell r="P627">
            <v>0</v>
          </cell>
          <cell r="Q627">
            <v>82</v>
          </cell>
          <cell r="R627">
            <v>63.8</v>
          </cell>
          <cell r="S627">
            <v>-1391</v>
          </cell>
          <cell r="T627">
            <v>458.6</v>
          </cell>
          <cell r="U627">
            <v>3298</v>
          </cell>
          <cell r="V627">
            <v>7.1914522459659838E-3</v>
          </cell>
          <cell r="W627">
            <v>1.2871349475114062E-3</v>
          </cell>
          <cell r="X627">
            <v>1.1547381483392871E-4</v>
          </cell>
          <cell r="Y627">
            <v>8.9713836965727642E-2</v>
          </cell>
          <cell r="Z627">
            <v>1.203725040239614E-3</v>
          </cell>
          <cell r="AA627">
            <v>87109630000</v>
          </cell>
          <cell r="AB627">
            <v>67355390000</v>
          </cell>
          <cell r="AC627">
            <v>19754240000</v>
          </cell>
          <cell r="AD627">
            <v>0</v>
          </cell>
          <cell r="AE627">
            <v>0</v>
          </cell>
          <cell r="AF627">
            <v>0</v>
          </cell>
          <cell r="AH627">
            <v>53.454000000000008</v>
          </cell>
          <cell r="AI627">
            <v>0</v>
          </cell>
          <cell r="AJ627">
            <v>0</v>
          </cell>
          <cell r="AK627">
            <v>0</v>
          </cell>
          <cell r="AL627">
            <v>80045515195746</v>
          </cell>
          <cell r="AM627">
            <v>103029380000</v>
          </cell>
          <cell r="AN627">
            <v>9243161000</v>
          </cell>
          <cell r="AO627">
            <v>96352791000</v>
          </cell>
          <cell r="AP627">
            <v>4455009000</v>
          </cell>
          <cell r="AQ627">
            <v>0.10616414215757415</v>
          </cell>
          <cell r="AR627">
            <v>0</v>
          </cell>
          <cell r="AS627">
            <v>0</v>
          </cell>
          <cell r="AT627">
            <v>1827915000</v>
          </cell>
          <cell r="AU627">
            <v>0.33180221635309171</v>
          </cell>
          <cell r="AV627">
            <v>14535000</v>
          </cell>
          <cell r="AW627">
            <v>3.0156354942974093E-4</v>
          </cell>
          <cell r="AX627">
            <v>1772936000</v>
          </cell>
          <cell r="AY627">
            <v>0.57983463160366533</v>
          </cell>
          <cell r="AZ627">
            <v>157667000</v>
          </cell>
          <cell r="BA627">
            <v>0.17723079897573554</v>
          </cell>
          <cell r="BB627">
            <v>0</v>
          </cell>
          <cell r="BC627">
            <v>0</v>
          </cell>
          <cell r="BD627">
            <v>1015099000</v>
          </cell>
          <cell r="BE627">
            <v>0.93313262979849976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41963406000</v>
          </cell>
          <cell r="BM627">
            <v>621778000</v>
          </cell>
          <cell r="BN627">
            <v>5509050000</v>
          </cell>
          <cell r="BO627">
            <v>48198796000</v>
          </cell>
          <cell r="BP627">
            <v>3057658000</v>
          </cell>
          <cell r="BQ627">
            <v>889614000</v>
          </cell>
          <cell r="BR627">
            <v>485238000</v>
          </cell>
          <cell r="BS627">
            <v>1087840000</v>
          </cell>
          <cell r="BT627">
            <v>0</v>
          </cell>
          <cell r="BU627">
            <v>0</v>
          </cell>
          <cell r="BV627">
            <v>0</v>
          </cell>
          <cell r="BW627">
            <v>1216000000</v>
          </cell>
          <cell r="BX627">
            <v>206850</v>
          </cell>
          <cell r="BY627">
            <v>575</v>
          </cell>
          <cell r="BZ627">
            <v>3939750</v>
          </cell>
          <cell r="CA627">
            <v>1552500</v>
          </cell>
        </row>
        <row r="628">
          <cell r="A628" t="str">
            <v>2022_Q1_M3_W13_D3</v>
          </cell>
          <cell r="B628">
            <v>2022</v>
          </cell>
          <cell r="C628">
            <v>1</v>
          </cell>
          <cell r="D628">
            <v>3</v>
          </cell>
          <cell r="E628">
            <v>13</v>
          </cell>
          <cell r="F628">
            <v>13</v>
          </cell>
          <cell r="G628">
            <v>3</v>
          </cell>
          <cell r="H628">
            <v>44649</v>
          </cell>
          <cell r="I628">
            <v>9.1739999999999995</v>
          </cell>
          <cell r="J628">
            <v>2.98</v>
          </cell>
          <cell r="K628">
            <v>1.992</v>
          </cell>
          <cell r="L628">
            <v>9.8840000000000003</v>
          </cell>
          <cell r="M628">
            <v>9.26</v>
          </cell>
          <cell r="N628">
            <v>1</v>
          </cell>
          <cell r="O628">
            <v>8.766</v>
          </cell>
          <cell r="P628">
            <v>0</v>
          </cell>
          <cell r="Q628">
            <v>80</v>
          </cell>
          <cell r="R628">
            <v>65.7</v>
          </cell>
          <cell r="S628">
            <v>-1163</v>
          </cell>
          <cell r="T628">
            <v>417.5</v>
          </cell>
          <cell r="U628">
            <v>5284</v>
          </cell>
          <cell r="V628">
            <v>1.2656287425149701E-2</v>
          </cell>
          <cell r="W628">
            <v>3.4992664186983772E-3</v>
          </cell>
          <cell r="X628">
            <v>7.6105636563851455E-4</v>
          </cell>
          <cell r="Y628">
            <v>0.21749026069344124</v>
          </cell>
          <cell r="Z628">
            <v>8.1563571474712194E-4</v>
          </cell>
          <cell r="AA628">
            <v>3226475000</v>
          </cell>
          <cell r="AB628">
            <v>3226475000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H628">
            <v>43.055999999999997</v>
          </cell>
          <cell r="AI628">
            <v>0</v>
          </cell>
          <cell r="AJ628">
            <v>0</v>
          </cell>
          <cell r="AK628">
            <v>0</v>
          </cell>
          <cell r="AL628">
            <v>59115307395470</v>
          </cell>
          <cell r="AM628">
            <v>206860210000</v>
          </cell>
          <cell r="AN628">
            <v>44990081000</v>
          </cell>
          <cell r="AO628">
            <v>48216556000</v>
          </cell>
          <cell r="AP628">
            <v>143268000</v>
          </cell>
          <cell r="AQ628">
            <v>8.3896447371826725E-3</v>
          </cell>
          <cell r="AR628">
            <v>0</v>
          </cell>
          <cell r="AS628">
            <v>0</v>
          </cell>
          <cell r="AT628">
            <v>2008276000</v>
          </cell>
          <cell r="AU628">
            <v>2.2010363352117458E-2</v>
          </cell>
          <cell r="AV628">
            <v>35952873000</v>
          </cell>
          <cell r="AW628">
            <v>0.43093718483119725</v>
          </cell>
          <cell r="AX628">
            <v>1428160000</v>
          </cell>
          <cell r="AY628">
            <v>0.5803452423523292</v>
          </cell>
          <cell r="AZ628">
            <v>4368454000</v>
          </cell>
          <cell r="BA628">
            <v>0.47767443091247108</v>
          </cell>
          <cell r="BB628">
            <v>0</v>
          </cell>
          <cell r="BC628">
            <v>0</v>
          </cell>
          <cell r="BD628">
            <v>1089050000</v>
          </cell>
          <cell r="BE628">
            <v>0.88684853420195442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17076766000</v>
          </cell>
          <cell r="BM628">
            <v>444400000</v>
          </cell>
          <cell r="BN628">
            <v>91242292000</v>
          </cell>
          <cell r="BO628">
            <v>83429498000</v>
          </cell>
          <cell r="BP628">
            <v>2460880000</v>
          </cell>
          <cell r="BQ628">
            <v>9145254000</v>
          </cell>
          <cell r="BR628">
            <v>455120000</v>
          </cell>
          <cell r="BS628">
            <v>1228000000</v>
          </cell>
          <cell r="BT628">
            <v>0</v>
          </cell>
          <cell r="BU628">
            <v>0</v>
          </cell>
          <cell r="BV628">
            <v>0</v>
          </cell>
          <cell r="BW628">
            <v>1378000000</v>
          </cell>
          <cell r="BX628">
            <v>418590</v>
          </cell>
          <cell r="BY628">
            <v>292</v>
          </cell>
          <cell r="BZ628">
            <v>3358350</v>
          </cell>
          <cell r="CA628">
            <v>788400</v>
          </cell>
          <cell r="CB628">
            <v>1600000</v>
          </cell>
        </row>
        <row r="629">
          <cell r="A629" t="str">
            <v>2022_Q1_M3_W13_D4</v>
          </cell>
          <cell r="B629">
            <v>2022</v>
          </cell>
          <cell r="C629">
            <v>1</v>
          </cell>
          <cell r="D629">
            <v>3</v>
          </cell>
          <cell r="E629">
            <v>13</v>
          </cell>
          <cell r="F629">
            <v>13</v>
          </cell>
          <cell r="G629">
            <v>4</v>
          </cell>
          <cell r="H629">
            <v>44650</v>
          </cell>
          <cell r="I629">
            <v>8.0660000000000007</v>
          </cell>
          <cell r="J629">
            <v>2.82</v>
          </cell>
          <cell r="K629">
            <v>0.46800000000000003</v>
          </cell>
          <cell r="L629">
            <v>10.06</v>
          </cell>
          <cell r="M629">
            <v>11.247</v>
          </cell>
          <cell r="N629">
            <v>1</v>
          </cell>
          <cell r="O629">
            <v>8.766</v>
          </cell>
          <cell r="P629">
            <v>0</v>
          </cell>
          <cell r="Q629">
            <v>57</v>
          </cell>
          <cell r="R629">
            <v>65.5</v>
          </cell>
          <cell r="S629">
            <v>-936</v>
          </cell>
          <cell r="T629">
            <v>371.7</v>
          </cell>
          <cell r="U629">
            <v>4025</v>
          </cell>
          <cell r="V629">
            <v>1.0828625235404897E-2</v>
          </cell>
          <cell r="W629">
            <v>4.2152941950950934E-3</v>
          </cell>
          <cell r="X629">
            <v>6.2343081397516333E-4</v>
          </cell>
          <cell r="Y629">
            <v>0.14789734360666593</v>
          </cell>
          <cell r="Z629">
            <v>1.8926153321304057E-3</v>
          </cell>
          <cell r="AA629">
            <v>90484210000</v>
          </cell>
          <cell r="AB629">
            <v>81203870000</v>
          </cell>
          <cell r="AC629">
            <v>9280340000</v>
          </cell>
          <cell r="AD629">
            <v>0</v>
          </cell>
          <cell r="AE629">
            <v>0</v>
          </cell>
          <cell r="AF629">
            <v>0</v>
          </cell>
          <cell r="AH629">
            <v>42.427</v>
          </cell>
          <cell r="AI629">
            <v>0</v>
          </cell>
          <cell r="AJ629">
            <v>0</v>
          </cell>
          <cell r="AK629">
            <v>0</v>
          </cell>
          <cell r="AL629">
            <v>71293187637932</v>
          </cell>
          <cell r="AM629">
            <v>300521760000</v>
          </cell>
          <cell r="AN629">
            <v>44446370000</v>
          </cell>
          <cell r="AO629">
            <v>134930580000</v>
          </cell>
          <cell r="AP629">
            <v>33130800000</v>
          </cell>
          <cell r="AQ629">
            <v>0.60387354839631613</v>
          </cell>
          <cell r="AR629">
            <v>0</v>
          </cell>
          <cell r="AS629">
            <v>0</v>
          </cell>
          <cell r="AT629">
            <v>350586000</v>
          </cell>
          <cell r="AU629">
            <v>6.6368497534783234E-3</v>
          </cell>
          <cell r="AV629">
            <v>4700462000</v>
          </cell>
          <cell r="AW629">
            <v>2.6578648193087407E-2</v>
          </cell>
          <cell r="AX629">
            <v>1610279000</v>
          </cell>
          <cell r="AY629">
            <v>0.5956451457783104</v>
          </cell>
          <cell r="AZ629">
            <v>3668720000</v>
          </cell>
          <cell r="BA629">
            <v>0.48322645517057522</v>
          </cell>
          <cell r="BB629">
            <v>1753000</v>
          </cell>
          <cell r="BC629">
            <v>9.3341796038857452E-4</v>
          </cell>
          <cell r="BD629">
            <v>983770000</v>
          </cell>
          <cell r="BE629">
            <v>0.96920860984567847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54863804000</v>
          </cell>
          <cell r="BM629">
            <v>1702120000</v>
          </cell>
          <cell r="BN629">
            <v>52824158000</v>
          </cell>
          <cell r="BO629">
            <v>176851056000</v>
          </cell>
          <cell r="BP629">
            <v>2703420000</v>
          </cell>
          <cell r="BQ629">
            <v>7592134000</v>
          </cell>
          <cell r="BR629">
            <v>1878044000</v>
          </cell>
          <cell r="BS629">
            <v>1015024000</v>
          </cell>
          <cell r="BT629">
            <v>0</v>
          </cell>
          <cell r="BU629">
            <v>0</v>
          </cell>
          <cell r="BV629">
            <v>0</v>
          </cell>
          <cell r="BW629">
            <v>1092000000</v>
          </cell>
          <cell r="BX629">
            <v>535620</v>
          </cell>
          <cell r="BY629">
            <v>635</v>
          </cell>
          <cell r="BZ629">
            <v>2779500</v>
          </cell>
          <cell r="CA629">
            <v>1714500</v>
          </cell>
          <cell r="CB629">
            <v>9033394</v>
          </cell>
        </row>
        <row r="630">
          <cell r="A630" t="str">
            <v>2022_Q1_M3_W13_D5</v>
          </cell>
          <cell r="B630">
            <v>2022</v>
          </cell>
          <cell r="C630">
            <v>1</v>
          </cell>
          <cell r="D630">
            <v>3</v>
          </cell>
          <cell r="E630">
            <v>13</v>
          </cell>
          <cell r="F630">
            <v>13</v>
          </cell>
          <cell r="G630">
            <v>5</v>
          </cell>
          <cell r="H630">
            <v>44651</v>
          </cell>
          <cell r="I630">
            <v>15.23</v>
          </cell>
          <cell r="J630">
            <v>6.4610000000000003</v>
          </cell>
          <cell r="K630">
            <v>3.0190000000000001</v>
          </cell>
          <cell r="L630">
            <v>10.089</v>
          </cell>
          <cell r="M630">
            <v>12.038</v>
          </cell>
          <cell r="N630">
            <v>1</v>
          </cell>
          <cell r="O630">
            <v>9.0180000000000007</v>
          </cell>
          <cell r="P630">
            <v>0</v>
          </cell>
          <cell r="Q630">
            <v>21</v>
          </cell>
          <cell r="R630">
            <v>66.400000000000006</v>
          </cell>
          <cell r="S630">
            <v>-658</v>
          </cell>
          <cell r="T630">
            <v>277.10000000000002</v>
          </cell>
          <cell r="U630">
            <v>4778</v>
          </cell>
          <cell r="V630">
            <v>1.7242872609166366E-2</v>
          </cell>
          <cell r="W630">
            <v>4.1265972763281896E-3</v>
          </cell>
          <cell r="X630">
            <v>2.4045489397637267E-3</v>
          </cell>
          <cell r="Y630">
            <v>0.5826953246824399</v>
          </cell>
          <cell r="Z630">
            <v>3.7440994076401338E-3</v>
          </cell>
          <cell r="AA630">
            <v>78872285000</v>
          </cell>
          <cell r="AB630">
            <v>55399050000</v>
          </cell>
          <cell r="AC630">
            <v>23473235000</v>
          </cell>
          <cell r="AD630">
            <v>0</v>
          </cell>
          <cell r="AE630">
            <v>0</v>
          </cell>
          <cell r="AF630">
            <v>0</v>
          </cell>
          <cell r="AH630">
            <v>56.855000000000004</v>
          </cell>
          <cell r="AI630">
            <v>0</v>
          </cell>
          <cell r="AJ630">
            <v>0</v>
          </cell>
          <cell r="AK630">
            <v>0</v>
          </cell>
          <cell r="AL630">
            <v>58879666642972</v>
          </cell>
          <cell r="AM630">
            <v>242972672000</v>
          </cell>
          <cell r="AN630">
            <v>141579040000</v>
          </cell>
          <cell r="AO630">
            <v>220451325000</v>
          </cell>
          <cell r="AP630">
            <v>79133906000</v>
          </cell>
          <cell r="AQ630">
            <v>0.638920777282032</v>
          </cell>
          <cell r="AR630">
            <v>0</v>
          </cell>
          <cell r="AS630">
            <v>0</v>
          </cell>
          <cell r="AT630">
            <v>3225563000</v>
          </cell>
          <cell r="AU630">
            <v>0.44502813052652607</v>
          </cell>
          <cell r="AV630">
            <v>55237641000</v>
          </cell>
          <cell r="AW630">
            <v>0.54958449876290449</v>
          </cell>
          <cell r="AX630">
            <v>1270263000</v>
          </cell>
          <cell r="AY630">
            <v>0.64643045797494403</v>
          </cell>
          <cell r="AZ630">
            <v>1467580000</v>
          </cell>
          <cell r="BA630">
            <v>0.48593690813296497</v>
          </cell>
          <cell r="BB630">
            <v>0</v>
          </cell>
          <cell r="BC630">
            <v>0</v>
          </cell>
          <cell r="BD630">
            <v>1244087000</v>
          </cell>
          <cell r="BE630">
            <v>0.79920791443163208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123855584000</v>
          </cell>
          <cell r="BM630">
            <v>366000000</v>
          </cell>
          <cell r="BN630">
            <v>7247998000</v>
          </cell>
          <cell r="BO630">
            <v>100508004000</v>
          </cell>
          <cell r="BP630">
            <v>1965042000</v>
          </cell>
          <cell r="BQ630">
            <v>3020104000</v>
          </cell>
          <cell r="BR630">
            <v>3033290000</v>
          </cell>
          <cell r="BS630">
            <v>1556650000</v>
          </cell>
          <cell r="BT630">
            <v>0</v>
          </cell>
          <cell r="BU630">
            <v>0</v>
          </cell>
          <cell r="BV630">
            <v>0</v>
          </cell>
          <cell r="BW630">
            <v>1420000000</v>
          </cell>
          <cell r="BX630">
            <v>689820</v>
          </cell>
          <cell r="BY630">
            <v>298</v>
          </cell>
          <cell r="BZ630">
            <v>2070600</v>
          </cell>
          <cell r="CA630">
            <v>804600</v>
          </cell>
          <cell r="CB630">
            <v>38454190</v>
          </cell>
        </row>
        <row r="631">
          <cell r="A631" t="str">
            <v>2022_Q2_M4_W13_D6</v>
          </cell>
          <cell r="B631">
            <v>2022</v>
          </cell>
          <cell r="C631">
            <v>2</v>
          </cell>
          <cell r="D631">
            <v>4</v>
          </cell>
          <cell r="E631">
            <v>13</v>
          </cell>
          <cell r="F631">
            <v>14</v>
          </cell>
          <cell r="G631">
            <v>6</v>
          </cell>
          <cell r="H631">
            <v>44652</v>
          </cell>
          <cell r="I631">
            <v>83.685000000000002</v>
          </cell>
          <cell r="J631">
            <v>5.3319999999999999</v>
          </cell>
          <cell r="K631">
            <v>8.1969999999999992</v>
          </cell>
          <cell r="L631">
            <v>10.73</v>
          </cell>
          <cell r="M631">
            <v>11.981</v>
          </cell>
          <cell r="N631">
            <v>1</v>
          </cell>
          <cell r="O631">
            <v>9.2360000000000007</v>
          </cell>
          <cell r="P631">
            <v>0</v>
          </cell>
          <cell r="Q631">
            <v>18</v>
          </cell>
          <cell r="R631">
            <v>69.3</v>
          </cell>
          <cell r="S631">
            <v>-1263</v>
          </cell>
          <cell r="T631">
            <v>475.5</v>
          </cell>
          <cell r="U631">
            <v>9238</v>
          </cell>
          <cell r="V631">
            <v>1.9427970557308098E-2</v>
          </cell>
          <cell r="W631">
            <v>1.2554159004135495E-2</v>
          </cell>
          <cell r="X631">
            <v>7.327636102359922E-3</v>
          </cell>
          <cell r="Y631">
            <v>0.58368195750476859</v>
          </cell>
          <cell r="Z631">
            <v>7.8671321789836567E-3</v>
          </cell>
          <cell r="AA631">
            <v>35043075000</v>
          </cell>
          <cell r="AB631">
            <v>10760925000</v>
          </cell>
          <cell r="AC631">
            <v>24282150000</v>
          </cell>
          <cell r="AD631">
            <v>0</v>
          </cell>
          <cell r="AE631">
            <v>0</v>
          </cell>
          <cell r="AF631">
            <v>0</v>
          </cell>
          <cell r="AH631">
            <v>130.161</v>
          </cell>
          <cell r="AI631">
            <v>0</v>
          </cell>
          <cell r="AJ631">
            <v>0</v>
          </cell>
          <cell r="AK631">
            <v>0</v>
          </cell>
          <cell r="AL631">
            <v>64955198968834</v>
          </cell>
          <cell r="AM631">
            <v>815457896000</v>
          </cell>
          <cell r="AN631">
            <v>475968061000</v>
          </cell>
          <cell r="AO631">
            <v>511011136000</v>
          </cell>
          <cell r="AP631">
            <v>412767170000</v>
          </cell>
          <cell r="AQ631">
            <v>0.70466762868732324</v>
          </cell>
          <cell r="AR631">
            <v>0</v>
          </cell>
          <cell r="AS631">
            <v>0</v>
          </cell>
          <cell r="AT631">
            <v>2507463000</v>
          </cell>
          <cell r="AU631">
            <v>0.15709657192992743</v>
          </cell>
          <cell r="AV631">
            <v>56705589000</v>
          </cell>
          <cell r="AW631">
            <v>0.28028705030336376</v>
          </cell>
          <cell r="AX631">
            <v>2620050000</v>
          </cell>
          <cell r="AY631">
            <v>0.51836418464650413</v>
          </cell>
          <cell r="AZ631">
            <v>126216000</v>
          </cell>
          <cell r="BA631">
            <v>0.17958816632707653</v>
          </cell>
          <cell r="BB631">
            <v>0</v>
          </cell>
          <cell r="BC631">
            <v>0</v>
          </cell>
          <cell r="BD631">
            <v>1241573000</v>
          </cell>
          <cell r="BE631">
            <v>0.81456820254426887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585761504000</v>
          </cell>
          <cell r="BM631">
            <v>681814000</v>
          </cell>
          <cell r="BN631">
            <v>15961284000</v>
          </cell>
          <cell r="BO631">
            <v>202312554000</v>
          </cell>
          <cell r="BP631">
            <v>5054458000</v>
          </cell>
          <cell r="BQ631">
            <v>702808000</v>
          </cell>
          <cell r="BR631">
            <v>2081264000</v>
          </cell>
          <cell r="BS631">
            <v>1524210000</v>
          </cell>
          <cell r="BT631">
            <v>0</v>
          </cell>
          <cell r="BU631">
            <v>0</v>
          </cell>
          <cell r="BV631">
            <v>0</v>
          </cell>
          <cell r="BW631">
            <v>1378000000</v>
          </cell>
          <cell r="BX631">
            <v>403200</v>
          </cell>
          <cell r="BY631">
            <v>657</v>
          </cell>
          <cell r="BZ631">
            <v>10840050</v>
          </cell>
          <cell r="CA631">
            <v>1773900</v>
          </cell>
        </row>
        <row r="632">
          <cell r="A632" t="str">
            <v>2022_Q2_M4_W14_D2</v>
          </cell>
          <cell r="B632">
            <v>2022</v>
          </cell>
          <cell r="C632">
            <v>2</v>
          </cell>
          <cell r="D632">
            <v>4</v>
          </cell>
          <cell r="E632">
            <v>14</v>
          </cell>
          <cell r="F632">
            <v>14</v>
          </cell>
          <cell r="G632">
            <v>2</v>
          </cell>
          <cell r="H632">
            <v>44655</v>
          </cell>
          <cell r="I632">
            <v>71.087000000000003</v>
          </cell>
          <cell r="J632">
            <v>5.2039999999999997</v>
          </cell>
          <cell r="K632">
            <v>5.3369999999999997</v>
          </cell>
          <cell r="L632">
            <v>10.481999999999999</v>
          </cell>
          <cell r="M632">
            <v>11.996</v>
          </cell>
          <cell r="N632">
            <v>1</v>
          </cell>
          <cell r="O632">
            <v>9.2940000000000005</v>
          </cell>
          <cell r="P632">
            <v>0</v>
          </cell>
          <cell r="Q632">
            <v>2</v>
          </cell>
          <cell r="R632">
            <v>68.7</v>
          </cell>
          <cell r="S632">
            <v>-1277</v>
          </cell>
          <cell r="T632">
            <v>456.8</v>
          </cell>
          <cell r="U632">
            <v>4192</v>
          </cell>
          <cell r="V632">
            <v>9.1768826619964966E-3</v>
          </cell>
          <cell r="W632">
            <v>1.5416747542312434E-2</v>
          </cell>
          <cell r="X632">
            <v>7.7331824387633155E-3</v>
          </cell>
          <cell r="Y632">
            <v>0.50160920242995544</v>
          </cell>
          <cell r="Z632">
            <v>1.0336615019208141E-2</v>
          </cell>
          <cell r="AA632">
            <v>165388605000</v>
          </cell>
          <cell r="AB632">
            <v>139506145000</v>
          </cell>
          <cell r="AC632">
            <v>19502615000</v>
          </cell>
          <cell r="AD632">
            <v>6379845000</v>
          </cell>
          <cell r="AE632">
            <v>0</v>
          </cell>
          <cell r="AF632">
            <v>0</v>
          </cell>
          <cell r="AH632">
            <v>114.39999999999999</v>
          </cell>
          <cell r="AI632">
            <v>0</v>
          </cell>
          <cell r="AJ632">
            <v>0</v>
          </cell>
          <cell r="AK632">
            <v>0</v>
          </cell>
          <cell r="AL632">
            <v>63527131926628</v>
          </cell>
          <cell r="AM632">
            <v>979381755000</v>
          </cell>
          <cell r="AN632">
            <v>491266901000</v>
          </cell>
          <cell r="AO632">
            <v>656655506000</v>
          </cell>
          <cell r="AP632">
            <v>321031020000</v>
          </cell>
          <cell r="AQ632">
            <v>0.72202031397013089</v>
          </cell>
          <cell r="AR632">
            <v>0</v>
          </cell>
          <cell r="AS632">
            <v>0</v>
          </cell>
          <cell r="AT632">
            <v>450538000</v>
          </cell>
          <cell r="AU632">
            <v>5.3660025652212074E-3</v>
          </cell>
          <cell r="AV632">
            <v>166685521000</v>
          </cell>
          <cell r="AW632">
            <v>0.37760121365183702</v>
          </cell>
          <cell r="AX632">
            <v>1879669000</v>
          </cell>
          <cell r="AY632">
            <v>0.57585181336419788</v>
          </cell>
          <cell r="AZ632">
            <v>157401000</v>
          </cell>
          <cell r="BA632">
            <v>0.15419256118682456</v>
          </cell>
          <cell r="BB632">
            <v>1816000</v>
          </cell>
          <cell r="BC632">
            <v>1.1332887340116424E-3</v>
          </cell>
          <cell r="BD632">
            <v>1060936000</v>
          </cell>
          <cell r="BE632">
            <v>0.92268462632932002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444628792000</v>
          </cell>
          <cell r="BM632">
            <v>841485000</v>
          </cell>
          <cell r="BN632">
            <v>83961570000</v>
          </cell>
          <cell r="BO632">
            <v>441432694000</v>
          </cell>
          <cell r="BP632">
            <v>3264154000</v>
          </cell>
          <cell r="BQ632">
            <v>1020808000</v>
          </cell>
          <cell r="BR632">
            <v>1602416000</v>
          </cell>
          <cell r="BS632">
            <v>1149836000</v>
          </cell>
          <cell r="BT632">
            <v>0</v>
          </cell>
          <cell r="BU632">
            <v>0</v>
          </cell>
          <cell r="BV632">
            <v>0</v>
          </cell>
          <cell r="BW632">
            <v>1480000000</v>
          </cell>
          <cell r="BX632">
            <v>1128030</v>
          </cell>
          <cell r="BY632">
            <v>428</v>
          </cell>
          <cell r="BZ632">
            <v>3649050</v>
          </cell>
          <cell r="CA632">
            <v>1155600</v>
          </cell>
        </row>
        <row r="633">
          <cell r="A633" t="str">
            <v>2022_Q2_M4_W14_D3</v>
          </cell>
          <cell r="B633">
            <v>2022</v>
          </cell>
          <cell r="C633">
            <v>2</v>
          </cell>
          <cell r="D633">
            <v>4</v>
          </cell>
          <cell r="E633">
            <v>14</v>
          </cell>
          <cell r="F633">
            <v>14</v>
          </cell>
          <cell r="G633">
            <v>3</v>
          </cell>
          <cell r="H633">
            <v>44656</v>
          </cell>
          <cell r="I633">
            <v>25.09</v>
          </cell>
          <cell r="J633">
            <v>5.1820000000000004</v>
          </cell>
          <cell r="K633">
            <v>9.34</v>
          </cell>
          <cell r="L633">
            <v>10.097</v>
          </cell>
          <cell r="M633">
            <v>12.282</v>
          </cell>
          <cell r="N633">
            <v>1</v>
          </cell>
          <cell r="O633">
            <v>9.3040000000000003</v>
          </cell>
          <cell r="P633">
            <v>0</v>
          </cell>
          <cell r="Q633">
            <v>45</v>
          </cell>
          <cell r="R633">
            <v>68.7</v>
          </cell>
          <cell r="S633">
            <v>-1172</v>
          </cell>
          <cell r="T633">
            <v>481</v>
          </cell>
          <cell r="U633">
            <v>3154</v>
          </cell>
          <cell r="V633">
            <v>6.5571725571725572E-3</v>
          </cell>
          <cell r="W633">
            <v>7.0608935541878392E-3</v>
          </cell>
          <cell r="X633">
            <v>3.1031360544657069E-3</v>
          </cell>
          <cell r="Y633">
            <v>0.43948206139224782</v>
          </cell>
          <cell r="Z633">
            <v>5.0458154998793284E-3</v>
          </cell>
          <cell r="AA633">
            <v>107438275000</v>
          </cell>
          <cell r="AB633">
            <v>50485545000</v>
          </cell>
          <cell r="AC633">
            <v>56952730000</v>
          </cell>
          <cell r="AD633">
            <v>0</v>
          </cell>
          <cell r="AE633">
            <v>0</v>
          </cell>
          <cell r="AF633">
            <v>0</v>
          </cell>
          <cell r="AH633">
            <v>72.295000000000002</v>
          </cell>
          <cell r="AI633">
            <v>0</v>
          </cell>
          <cell r="AJ633">
            <v>0</v>
          </cell>
          <cell r="AK633">
            <v>0</v>
          </cell>
          <cell r="AL633">
            <v>55304170357928</v>
          </cell>
          <cell r="AM633">
            <v>390496860000</v>
          </cell>
          <cell r="AN633">
            <v>171616365000</v>
          </cell>
          <cell r="AO633">
            <v>279054640000</v>
          </cell>
          <cell r="AP633">
            <v>72367742000</v>
          </cell>
          <cell r="AQ633">
            <v>0.5308089841471888</v>
          </cell>
          <cell r="AR633">
            <v>0</v>
          </cell>
          <cell r="AS633">
            <v>0</v>
          </cell>
          <cell r="AT633">
            <v>134275000</v>
          </cell>
          <cell r="AU633">
            <v>2.9636868188983078E-3</v>
          </cell>
          <cell r="AV633">
            <v>95519473000</v>
          </cell>
          <cell r="AW633">
            <v>0.47767430400014532</v>
          </cell>
          <cell r="AX633">
            <v>2003724000</v>
          </cell>
          <cell r="AY633">
            <v>0.60973705271422096</v>
          </cell>
          <cell r="AZ633">
            <v>582161000</v>
          </cell>
          <cell r="BA633">
            <v>0.36833743538478086</v>
          </cell>
          <cell r="BB633">
            <v>0</v>
          </cell>
          <cell r="BC633">
            <v>0</v>
          </cell>
          <cell r="BD633">
            <v>1008990000</v>
          </cell>
          <cell r="BE633">
            <v>0.79071972665433687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136334810000</v>
          </cell>
          <cell r="BM633">
            <v>737840000</v>
          </cell>
          <cell r="BN633">
            <v>45306744000</v>
          </cell>
          <cell r="BO633">
            <v>199967786000</v>
          </cell>
          <cell r="BP633">
            <v>3286210000</v>
          </cell>
          <cell r="BQ633">
            <v>1580510000</v>
          </cell>
          <cell r="BR633">
            <v>510920000</v>
          </cell>
          <cell r="BS633">
            <v>1276040000</v>
          </cell>
          <cell r="BT633">
            <v>0</v>
          </cell>
          <cell r="BU633">
            <v>0</v>
          </cell>
          <cell r="BV633">
            <v>0</v>
          </cell>
          <cell r="BW633">
            <v>1496000000</v>
          </cell>
          <cell r="BX633">
            <v>551910</v>
          </cell>
          <cell r="BY633">
            <v>181</v>
          </cell>
          <cell r="BZ633">
            <v>3381300</v>
          </cell>
          <cell r="CA633">
            <v>488700</v>
          </cell>
        </row>
        <row r="634">
          <cell r="A634" t="str">
            <v>2022_Q2_M4_W14_D4</v>
          </cell>
          <cell r="B634">
            <v>2022</v>
          </cell>
          <cell r="C634">
            <v>2</v>
          </cell>
          <cell r="D634">
            <v>4</v>
          </cell>
          <cell r="E634">
            <v>14</v>
          </cell>
          <cell r="F634">
            <v>14</v>
          </cell>
          <cell r="G634">
            <v>4</v>
          </cell>
          <cell r="H634">
            <v>44657</v>
          </cell>
          <cell r="I634">
            <v>15.09</v>
          </cell>
          <cell r="J634">
            <v>5.8120000000000003</v>
          </cell>
          <cell r="K634">
            <v>9.3420000000000005</v>
          </cell>
          <cell r="L634">
            <v>10.135</v>
          </cell>
          <cell r="M634">
            <v>12.695</v>
          </cell>
          <cell r="N634">
            <v>1</v>
          </cell>
          <cell r="O634">
            <v>9.51</v>
          </cell>
          <cell r="P634">
            <v>0</v>
          </cell>
          <cell r="Q634">
            <v>56</v>
          </cell>
          <cell r="R634">
            <v>70.099999999999994</v>
          </cell>
          <cell r="S634">
            <v>-1876</v>
          </cell>
          <cell r="T634">
            <v>590</v>
          </cell>
          <cell r="U634">
            <v>5923</v>
          </cell>
          <cell r="V634">
            <v>1.0038983050847458E-2</v>
          </cell>
          <cell r="W634">
            <v>1.2524009370450256E-3</v>
          </cell>
          <cell r="X634">
            <v>7.0412288005769721E-5</v>
          </cell>
          <cell r="Y634">
            <v>5.6221842321440466E-2</v>
          </cell>
          <cell r="Z634">
            <v>1.4847115788376608E-3</v>
          </cell>
          <cell r="AA634">
            <v>101726935000</v>
          </cell>
          <cell r="AB634">
            <v>27954550000</v>
          </cell>
          <cell r="AC634">
            <v>73772385000</v>
          </cell>
          <cell r="AD634">
            <v>0</v>
          </cell>
          <cell r="AE634">
            <v>0</v>
          </cell>
          <cell r="AF634">
            <v>0</v>
          </cell>
          <cell r="AH634">
            <v>63.583999999999996</v>
          </cell>
          <cell r="AI634">
            <v>0</v>
          </cell>
          <cell r="AJ634">
            <v>0</v>
          </cell>
          <cell r="AK634">
            <v>0</v>
          </cell>
          <cell r="AL634">
            <v>71927445385456</v>
          </cell>
          <cell r="AM634">
            <v>90082000000</v>
          </cell>
          <cell r="AN634">
            <v>5064576000</v>
          </cell>
          <cell r="AO634">
            <v>106791511000</v>
          </cell>
          <cell r="AP634">
            <v>2601000</v>
          </cell>
          <cell r="AQ634">
            <v>1.3895715354204509E-4</v>
          </cell>
          <cell r="AR634">
            <v>0</v>
          </cell>
          <cell r="AS634">
            <v>0</v>
          </cell>
          <cell r="AT634">
            <v>1411738000</v>
          </cell>
          <cell r="AU634">
            <v>0.18300985221674876</v>
          </cell>
          <cell r="AV634">
            <v>90465000</v>
          </cell>
          <cell r="AW634">
            <v>1.6419522288369391E-3</v>
          </cell>
          <cell r="AX634">
            <v>1617368000</v>
          </cell>
          <cell r="AY634">
            <v>0.66015020408163261</v>
          </cell>
          <cell r="AZ634">
            <v>785373000</v>
          </cell>
          <cell r="BA634">
            <v>0.3656298882681564</v>
          </cell>
          <cell r="BB634">
            <v>0</v>
          </cell>
          <cell r="BC634">
            <v>0</v>
          </cell>
          <cell r="BD634">
            <v>1157031000</v>
          </cell>
          <cell r="BE634">
            <v>0.82175497159090904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18718000000</v>
          </cell>
          <cell r="BM634">
            <v>480000000</v>
          </cell>
          <cell r="BN634">
            <v>7714000000</v>
          </cell>
          <cell r="BO634">
            <v>55096000000</v>
          </cell>
          <cell r="BP634">
            <v>2450000000</v>
          </cell>
          <cell r="BQ634">
            <v>2148000000</v>
          </cell>
          <cell r="BR634">
            <v>846000000</v>
          </cell>
          <cell r="BS634">
            <v>1408000000</v>
          </cell>
          <cell r="BT634">
            <v>0</v>
          </cell>
          <cell r="BU634">
            <v>0</v>
          </cell>
          <cell r="BV634">
            <v>0</v>
          </cell>
          <cell r="BW634">
            <v>1222000000</v>
          </cell>
          <cell r="BX634">
            <v>13620</v>
          </cell>
          <cell r="BY634">
            <v>716</v>
          </cell>
          <cell r="BZ634">
            <v>5176500</v>
          </cell>
          <cell r="CA634">
            <v>1933200</v>
          </cell>
        </row>
        <row r="635">
          <cell r="A635" t="str">
            <v>2022_Q2_M4_W14_D5</v>
          </cell>
          <cell r="B635">
            <v>2022</v>
          </cell>
          <cell r="C635">
            <v>2</v>
          </cell>
          <cell r="D635">
            <v>4</v>
          </cell>
          <cell r="E635">
            <v>14</v>
          </cell>
          <cell r="F635">
            <v>14</v>
          </cell>
          <cell r="G635">
            <v>5</v>
          </cell>
          <cell r="H635">
            <v>44658</v>
          </cell>
          <cell r="I635">
            <v>43.091999999999999</v>
          </cell>
          <cell r="J635">
            <v>5.47</v>
          </cell>
          <cell r="K635">
            <v>1.343</v>
          </cell>
          <cell r="L635">
            <v>9.7769999999999992</v>
          </cell>
          <cell r="M635">
            <v>12.840999999999999</v>
          </cell>
          <cell r="N635">
            <v>1</v>
          </cell>
          <cell r="O635">
            <v>9.5090000000000003</v>
          </cell>
          <cell r="P635">
            <v>0</v>
          </cell>
          <cell r="Q635">
            <v>11</v>
          </cell>
          <cell r="R635">
            <v>67.3</v>
          </cell>
          <cell r="S635">
            <v>-1351</v>
          </cell>
          <cell r="T635">
            <v>589.4</v>
          </cell>
          <cell r="U635">
            <v>8244</v>
          </cell>
          <cell r="V635">
            <v>1.3987105531048524E-2</v>
          </cell>
          <cell r="W635">
            <v>8.9636244724218134E-3</v>
          </cell>
          <cell r="X635">
            <v>4.4539223336053577E-3</v>
          </cell>
          <cell r="Y635">
            <v>0.4968885462915858</v>
          </cell>
          <cell r="Z635">
            <v>7.5166782215426919E-3</v>
          </cell>
          <cell r="AA635">
            <v>199806480000</v>
          </cell>
          <cell r="AB635">
            <v>72975365000</v>
          </cell>
          <cell r="AC635">
            <v>126831115000</v>
          </cell>
          <cell r="AD635">
            <v>0</v>
          </cell>
          <cell r="AE635">
            <v>0</v>
          </cell>
          <cell r="AF635">
            <v>0</v>
          </cell>
          <cell r="AH635">
            <v>83.031999999999996</v>
          </cell>
          <cell r="AI635">
            <v>0</v>
          </cell>
          <cell r="AJ635">
            <v>0</v>
          </cell>
          <cell r="AK635">
            <v>0</v>
          </cell>
          <cell r="AL635">
            <v>65237481311174</v>
          </cell>
          <cell r="AM635">
            <v>584764284000</v>
          </cell>
          <cell r="AN635">
            <v>290562675000</v>
          </cell>
          <cell r="AO635">
            <v>490369155000</v>
          </cell>
          <cell r="AP635">
            <v>224448833000</v>
          </cell>
          <cell r="AQ635">
            <v>0.58550671887909433</v>
          </cell>
          <cell r="AR635">
            <v>0</v>
          </cell>
          <cell r="AS635">
            <v>0</v>
          </cell>
          <cell r="AT635">
            <v>4379533000</v>
          </cell>
          <cell r="AU635">
            <v>9.0551573296661136E-2</v>
          </cell>
          <cell r="AV635">
            <v>58478635000</v>
          </cell>
          <cell r="AW635">
            <v>0.40291734816155228</v>
          </cell>
          <cell r="AX635">
            <v>1965071000</v>
          </cell>
          <cell r="AY635">
            <v>0.65502366666666667</v>
          </cell>
          <cell r="AZ635">
            <v>277592000</v>
          </cell>
          <cell r="BA635">
            <v>0.38554444444444447</v>
          </cell>
          <cell r="BB635">
            <v>0</v>
          </cell>
          <cell r="BC635">
            <v>0</v>
          </cell>
          <cell r="BD635">
            <v>1013011000</v>
          </cell>
          <cell r="BE635">
            <v>0.92091909090909085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383341174000</v>
          </cell>
          <cell r="BM635">
            <v>1800000000</v>
          </cell>
          <cell r="BN635">
            <v>48365068000</v>
          </cell>
          <cell r="BO635">
            <v>145138042000</v>
          </cell>
          <cell r="BP635">
            <v>3000000000</v>
          </cell>
          <cell r="BQ635">
            <v>720000000</v>
          </cell>
          <cell r="BR635">
            <v>120000000</v>
          </cell>
          <cell r="BS635">
            <v>1100000000</v>
          </cell>
          <cell r="BT635">
            <v>0</v>
          </cell>
          <cell r="BU635">
            <v>0</v>
          </cell>
          <cell r="BV635">
            <v>0</v>
          </cell>
          <cell r="BW635">
            <v>1180000000</v>
          </cell>
          <cell r="BX635">
            <v>704910</v>
          </cell>
          <cell r="BY635">
            <v>971</v>
          </cell>
          <cell r="BZ635">
            <v>3837750</v>
          </cell>
          <cell r="CA635">
            <v>2621700</v>
          </cell>
        </row>
        <row r="636">
          <cell r="A636" t="str">
            <v>2022_Q2_M4_W14_D6</v>
          </cell>
          <cell r="B636">
            <v>2022</v>
          </cell>
          <cell r="C636">
            <v>2</v>
          </cell>
          <cell r="D636">
            <v>4</v>
          </cell>
          <cell r="E636">
            <v>14</v>
          </cell>
          <cell r="F636">
            <v>15</v>
          </cell>
          <cell r="G636">
            <v>6</v>
          </cell>
          <cell r="H636">
            <v>44659</v>
          </cell>
          <cell r="I636">
            <v>23.091999999999999</v>
          </cell>
          <cell r="J636">
            <v>5.7220000000000004</v>
          </cell>
          <cell r="K636">
            <v>1.343</v>
          </cell>
          <cell r="L636">
            <v>8.8610000000000007</v>
          </cell>
          <cell r="M636">
            <v>12.906000000000001</v>
          </cell>
          <cell r="N636">
            <v>1</v>
          </cell>
          <cell r="O636">
            <v>9.3919999999999995</v>
          </cell>
          <cell r="P636">
            <v>0</v>
          </cell>
          <cell r="Q636">
            <v>19</v>
          </cell>
          <cell r="R636">
            <v>75.599999999999994</v>
          </cell>
          <cell r="S636">
            <v>-1223</v>
          </cell>
          <cell r="T636">
            <v>505.6</v>
          </cell>
          <cell r="U636">
            <v>7797</v>
          </cell>
          <cell r="V636">
            <v>1.5421281645569621E-2</v>
          </cell>
          <cell r="W636">
            <v>5.3185721629267785E-3</v>
          </cell>
          <cell r="X636">
            <v>3.1365322892838053E-3</v>
          </cell>
          <cell r="Y636">
            <v>0.58973201701521905</v>
          </cell>
          <cell r="Z636">
            <v>5.0425668461337838E-3</v>
          </cell>
          <cell r="AA636">
            <v>108539540000</v>
          </cell>
          <cell r="AB636">
            <v>54236165000</v>
          </cell>
          <cell r="AC636">
            <v>54303375000</v>
          </cell>
          <cell r="AD636">
            <v>0</v>
          </cell>
          <cell r="AE636">
            <v>0</v>
          </cell>
          <cell r="AF636">
            <v>0</v>
          </cell>
          <cell r="AH636">
            <v>62.316000000000003</v>
          </cell>
          <cell r="AI636">
            <v>0</v>
          </cell>
          <cell r="AJ636">
            <v>0</v>
          </cell>
          <cell r="AK636">
            <v>0</v>
          </cell>
          <cell r="AL636">
            <v>56945210993120</v>
          </cell>
          <cell r="AM636">
            <v>302867214000</v>
          </cell>
          <cell r="AN636">
            <v>178610493000</v>
          </cell>
          <cell r="AO636">
            <v>287150033000</v>
          </cell>
          <cell r="AP636">
            <v>51714000000</v>
          </cell>
          <cell r="AQ636">
            <v>0.53240254343336735</v>
          </cell>
          <cell r="AR636">
            <v>0</v>
          </cell>
          <cell r="AS636">
            <v>0</v>
          </cell>
          <cell r="AT636">
            <v>564639000</v>
          </cell>
          <cell r="AU636">
            <v>2.0126575510436867E-2</v>
          </cell>
          <cell r="AV636">
            <v>122053800000</v>
          </cell>
          <cell r="AW636">
            <v>0.72503471623078175</v>
          </cell>
          <cell r="AX636">
            <v>2876660000</v>
          </cell>
          <cell r="AY636">
            <v>0.5715924137920072</v>
          </cell>
          <cell r="AZ636">
            <v>278260000</v>
          </cell>
          <cell r="BA636">
            <v>0.36760975712866473</v>
          </cell>
          <cell r="BB636">
            <v>0</v>
          </cell>
          <cell r="BC636">
            <v>0</v>
          </cell>
          <cell r="BD636">
            <v>1123134000</v>
          </cell>
          <cell r="BE636">
            <v>0.78716989066442389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97133270000</v>
          </cell>
          <cell r="BM636">
            <v>786000000</v>
          </cell>
          <cell r="BN636">
            <v>28054400000</v>
          </cell>
          <cell r="BO636">
            <v>168342008000</v>
          </cell>
          <cell r="BP636">
            <v>5032712000</v>
          </cell>
          <cell r="BQ636">
            <v>756944000</v>
          </cell>
          <cell r="BR636">
            <v>205080000</v>
          </cell>
          <cell r="BS636">
            <v>1426800000</v>
          </cell>
          <cell r="BT636">
            <v>0</v>
          </cell>
          <cell r="BU636">
            <v>0</v>
          </cell>
          <cell r="BV636">
            <v>0</v>
          </cell>
          <cell r="BW636">
            <v>1130000000</v>
          </cell>
          <cell r="BX636">
            <v>426720</v>
          </cell>
          <cell r="BY636">
            <v>750</v>
          </cell>
          <cell r="BZ636">
            <v>14045400</v>
          </cell>
          <cell r="CA636">
            <v>2025000</v>
          </cell>
        </row>
        <row r="637">
          <cell r="A637" t="str">
            <v>2022_Q2_M4_W15_D3</v>
          </cell>
          <cell r="B637">
            <v>2022</v>
          </cell>
          <cell r="C637">
            <v>2</v>
          </cell>
          <cell r="D637">
            <v>4</v>
          </cell>
          <cell r="E637">
            <v>15</v>
          </cell>
          <cell r="F637">
            <v>15</v>
          </cell>
          <cell r="G637">
            <v>3</v>
          </cell>
          <cell r="H637">
            <v>44663</v>
          </cell>
          <cell r="I637">
            <v>34.156999999999996</v>
          </cell>
          <cell r="J637">
            <v>6.64</v>
          </cell>
          <cell r="K637">
            <v>1.3440000000000001</v>
          </cell>
          <cell r="L637">
            <v>7.9710000000000001</v>
          </cell>
          <cell r="M637">
            <v>12.933</v>
          </cell>
          <cell r="N637">
            <v>1</v>
          </cell>
          <cell r="O637">
            <v>9.4039999999999999</v>
          </cell>
          <cell r="P637">
            <v>0</v>
          </cell>
          <cell r="Q637">
            <v>36</v>
          </cell>
          <cell r="R637">
            <v>76.5</v>
          </cell>
          <cell r="S637">
            <v>-1335</v>
          </cell>
          <cell r="T637">
            <v>606.29999999999995</v>
          </cell>
          <cell r="U637">
            <v>5237</v>
          </cell>
          <cell r="V637">
            <v>8.6376381329374904E-3</v>
          </cell>
          <cell r="W637">
            <v>7.8533702506090701E-3</v>
          </cell>
          <cell r="X637">
            <v>1.4667107145458454E-3</v>
          </cell>
          <cell r="Y637">
            <v>0.18676194649451225</v>
          </cell>
          <cell r="Z637">
            <v>2.5925470856753381E-3</v>
          </cell>
          <cell r="AA637">
            <v>58143405000</v>
          </cell>
          <cell r="AB637">
            <v>44672150000</v>
          </cell>
          <cell r="AC637">
            <v>13471255000</v>
          </cell>
          <cell r="AD637">
            <v>0</v>
          </cell>
          <cell r="AE637">
            <v>0</v>
          </cell>
          <cell r="AF637">
            <v>0</v>
          </cell>
          <cell r="AH637">
            <v>73.448999999999984</v>
          </cell>
          <cell r="AI637">
            <v>0</v>
          </cell>
          <cell r="AJ637">
            <v>0</v>
          </cell>
          <cell r="AK637">
            <v>0</v>
          </cell>
          <cell r="AL637">
            <v>51644631929654</v>
          </cell>
          <cell r="AM637">
            <v>405584416000</v>
          </cell>
          <cell r="AN637">
            <v>75747735000</v>
          </cell>
          <cell r="AO637">
            <v>133891140000</v>
          </cell>
          <cell r="AP637">
            <v>56213805000</v>
          </cell>
          <cell r="AQ637">
            <v>0.3271882734254381</v>
          </cell>
          <cell r="AR637">
            <v>0</v>
          </cell>
          <cell r="AS637">
            <v>0</v>
          </cell>
          <cell r="AT637">
            <v>2353478000</v>
          </cell>
          <cell r="AU637">
            <v>2.197151423266101E-2</v>
          </cell>
          <cell r="AV637">
            <v>13119373000</v>
          </cell>
          <cell r="AW637">
            <v>0.11294795669017124</v>
          </cell>
          <cell r="AX637">
            <v>2970816000</v>
          </cell>
          <cell r="AY637">
            <v>0.56389019119547945</v>
          </cell>
          <cell r="AZ637">
            <v>69345000</v>
          </cell>
          <cell r="BA637">
            <v>0.16958997109303542</v>
          </cell>
          <cell r="BB637">
            <v>0</v>
          </cell>
          <cell r="BC637">
            <v>0</v>
          </cell>
          <cell r="BD637">
            <v>1020918000</v>
          </cell>
          <cell r="BE637">
            <v>0.91253119480575196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171808740000</v>
          </cell>
          <cell r="BM637">
            <v>1333858000</v>
          </cell>
          <cell r="BN637">
            <v>107114966000</v>
          </cell>
          <cell r="BO637">
            <v>116154142000</v>
          </cell>
          <cell r="BP637">
            <v>5268430000</v>
          </cell>
          <cell r="BQ637">
            <v>408898000</v>
          </cell>
          <cell r="BR637">
            <v>1058606000</v>
          </cell>
          <cell r="BS637">
            <v>1118776000</v>
          </cell>
          <cell r="BT637">
            <v>0</v>
          </cell>
          <cell r="BU637">
            <v>0</v>
          </cell>
          <cell r="BV637">
            <v>0</v>
          </cell>
          <cell r="BW637">
            <v>1318000000</v>
          </cell>
          <cell r="BX637">
            <v>201090</v>
          </cell>
          <cell r="BY637">
            <v>360</v>
          </cell>
          <cell r="BZ637">
            <v>3796950</v>
          </cell>
          <cell r="CA637">
            <v>972000</v>
          </cell>
        </row>
        <row r="638">
          <cell r="A638" t="str">
            <v>2022_Q2_M4_W15_D4</v>
          </cell>
          <cell r="B638">
            <v>2022</v>
          </cell>
          <cell r="C638">
            <v>2</v>
          </cell>
          <cell r="D638">
            <v>4</v>
          </cell>
          <cell r="E638">
            <v>15</v>
          </cell>
          <cell r="F638">
            <v>15</v>
          </cell>
          <cell r="G638">
            <v>4</v>
          </cell>
          <cell r="H638">
            <v>44664</v>
          </cell>
          <cell r="I638">
            <v>8.1579999999999995</v>
          </cell>
          <cell r="J638">
            <v>6.5919999999999996</v>
          </cell>
          <cell r="K638">
            <v>1.3440000000000001</v>
          </cell>
          <cell r="L638">
            <v>7.5860000000000003</v>
          </cell>
          <cell r="M638">
            <v>12.925000000000001</v>
          </cell>
          <cell r="N638">
            <v>1</v>
          </cell>
          <cell r="O638">
            <v>19.402000000000001</v>
          </cell>
          <cell r="P638">
            <v>0</v>
          </cell>
          <cell r="Q638">
            <v>58</v>
          </cell>
          <cell r="R638">
            <v>92.2</v>
          </cell>
          <cell r="S638">
            <v>-1658</v>
          </cell>
          <cell r="T638">
            <v>519.70000000000005</v>
          </cell>
          <cell r="U638">
            <v>9515</v>
          </cell>
          <cell r="V638">
            <v>1.8308639599769097E-2</v>
          </cell>
          <cell r="W638">
            <v>1.5668609384579507E-3</v>
          </cell>
          <cell r="X638">
            <v>6.3695560355393082E-4</v>
          </cell>
          <cell r="Y638">
            <v>0.40651699708641664</v>
          </cell>
          <cell r="Z638">
            <v>2.562196903382094E-3</v>
          </cell>
          <cell r="AA638">
            <v>101722115000</v>
          </cell>
          <cell r="AB638">
            <v>53859255000</v>
          </cell>
          <cell r="AC638">
            <v>47862860000</v>
          </cell>
          <cell r="AD638">
            <v>0</v>
          </cell>
          <cell r="AE638">
            <v>0</v>
          </cell>
          <cell r="AF638">
            <v>0</v>
          </cell>
          <cell r="AH638">
            <v>57.007000000000005</v>
          </cell>
          <cell r="AI638">
            <v>0</v>
          </cell>
          <cell r="AJ638">
            <v>0</v>
          </cell>
          <cell r="AK638">
            <v>0</v>
          </cell>
          <cell r="AL638">
            <v>52836034116388</v>
          </cell>
          <cell r="AM638">
            <v>82786718000</v>
          </cell>
          <cell r="AN638">
            <v>33654208000</v>
          </cell>
          <cell r="AO638">
            <v>135376323000</v>
          </cell>
          <cell r="AP638">
            <v>30572585000</v>
          </cell>
          <cell r="AQ638">
            <v>0.66711185762745506</v>
          </cell>
          <cell r="AR638">
            <v>0</v>
          </cell>
          <cell r="AS638">
            <v>0</v>
          </cell>
          <cell r="AT638">
            <v>109993000</v>
          </cell>
          <cell r="AU638">
            <v>0.14273386485616701</v>
          </cell>
          <cell r="AV638">
            <v>0</v>
          </cell>
          <cell r="AW638">
            <v>0</v>
          </cell>
          <cell r="AX638">
            <v>1957042000</v>
          </cell>
          <cell r="AY638">
            <v>0.67166993399448671</v>
          </cell>
          <cell r="AZ638">
            <v>22590000</v>
          </cell>
          <cell r="BA638">
            <v>4.1457756766478497E-2</v>
          </cell>
          <cell r="BB638">
            <v>0</v>
          </cell>
          <cell r="BC638">
            <v>0</v>
          </cell>
          <cell r="BD638">
            <v>991998000</v>
          </cell>
          <cell r="BE638">
            <v>0.9288753469244051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45828274000</v>
          </cell>
          <cell r="BM638">
            <v>643416000</v>
          </cell>
          <cell r="BN638">
            <v>770616000</v>
          </cell>
          <cell r="BO638">
            <v>29552936000</v>
          </cell>
          <cell r="BP638">
            <v>2913696000</v>
          </cell>
          <cell r="BQ638">
            <v>544892000</v>
          </cell>
          <cell r="BR638">
            <v>278932000</v>
          </cell>
          <cell r="BS638">
            <v>1067956000</v>
          </cell>
          <cell r="BT638">
            <v>0</v>
          </cell>
          <cell r="BU638">
            <v>0</v>
          </cell>
          <cell r="BV638">
            <v>0</v>
          </cell>
          <cell r="BW638">
            <v>1186000000</v>
          </cell>
          <cell r="BX638">
            <v>238980</v>
          </cell>
          <cell r="BY638">
            <v>663</v>
          </cell>
          <cell r="BZ638">
            <v>4620600</v>
          </cell>
          <cell r="CA638">
            <v>1790100</v>
          </cell>
        </row>
        <row r="639">
          <cell r="A639" t="str">
            <v>2022_Q2_M4_W15_D5</v>
          </cell>
          <cell r="B639">
            <v>2022</v>
          </cell>
          <cell r="C639">
            <v>2</v>
          </cell>
          <cell r="D639">
            <v>4</v>
          </cell>
          <cell r="E639">
            <v>15</v>
          </cell>
          <cell r="F639">
            <v>15</v>
          </cell>
          <cell r="G639">
            <v>5</v>
          </cell>
          <cell r="H639">
            <v>44665</v>
          </cell>
          <cell r="I639">
            <v>8.0129999999999999</v>
          </cell>
          <cell r="J639">
            <v>6.5629999999999997</v>
          </cell>
          <cell r="K639">
            <v>1.4039999999999999</v>
          </cell>
          <cell r="L639">
            <v>7.258</v>
          </cell>
          <cell r="M639">
            <v>8.766</v>
          </cell>
          <cell r="N639">
            <v>1</v>
          </cell>
          <cell r="O639">
            <v>19.353999999999999</v>
          </cell>
          <cell r="P639">
            <v>0</v>
          </cell>
          <cell r="Q639">
            <v>58</v>
          </cell>
          <cell r="R639">
            <v>93.2</v>
          </cell>
          <cell r="S639">
            <v>-1520</v>
          </cell>
          <cell r="T639">
            <v>503</v>
          </cell>
          <cell r="U639">
            <v>8866</v>
          </cell>
          <cell r="V639">
            <v>1.7626242544731611E-2</v>
          </cell>
          <cell r="W639">
            <v>1.3141585449356571E-3</v>
          </cell>
          <cell r="X639">
            <v>8.7847673973336885E-5</v>
          </cell>
          <cell r="Y639">
            <v>6.6847089578250252E-2</v>
          </cell>
          <cell r="Z639">
            <v>4.3998055567719656E-4</v>
          </cell>
          <cell r="AA639">
            <v>15375150000</v>
          </cell>
          <cell r="AB639">
            <v>15375150000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H639">
            <v>52.357999999999997</v>
          </cell>
          <cell r="AI639">
            <v>0</v>
          </cell>
          <cell r="AJ639">
            <v>0</v>
          </cell>
          <cell r="AK639">
            <v>0</v>
          </cell>
          <cell r="AL639">
            <v>43662920445272</v>
          </cell>
          <cell r="AM639">
            <v>57380000000</v>
          </cell>
          <cell r="AN639">
            <v>3835686000</v>
          </cell>
          <cell r="AO639">
            <v>19210836000</v>
          </cell>
          <cell r="AP639">
            <v>371828000</v>
          </cell>
          <cell r="AQ639">
            <v>1.6269712085411746E-2</v>
          </cell>
          <cell r="AR639">
            <v>0</v>
          </cell>
          <cell r="AS639">
            <v>0</v>
          </cell>
          <cell r="AT639">
            <v>72765000</v>
          </cell>
          <cell r="AU639">
            <v>0.15222803347280334</v>
          </cell>
          <cell r="AV639">
            <v>184860000</v>
          </cell>
          <cell r="AW639">
            <v>6.9700625895482999E-3</v>
          </cell>
          <cell r="AX639">
            <v>1850996000</v>
          </cell>
          <cell r="AY639">
            <v>0.66774747474747476</v>
          </cell>
          <cell r="AZ639">
            <v>307197000</v>
          </cell>
          <cell r="BA639">
            <v>0.41069117647058823</v>
          </cell>
          <cell r="BB639">
            <v>0</v>
          </cell>
          <cell r="BC639">
            <v>0</v>
          </cell>
          <cell r="BD639">
            <v>1048040000</v>
          </cell>
          <cell r="BE639">
            <v>0.93076376554174067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22854000000</v>
          </cell>
          <cell r="BM639">
            <v>1176000000</v>
          </cell>
          <cell r="BN639">
            <v>478000000</v>
          </cell>
          <cell r="BO639">
            <v>26522000000</v>
          </cell>
          <cell r="BP639">
            <v>2772000000</v>
          </cell>
          <cell r="BQ639">
            <v>748000000</v>
          </cell>
          <cell r="BR639">
            <v>514000000</v>
          </cell>
          <cell r="BS639">
            <v>1126000000</v>
          </cell>
          <cell r="BT639">
            <v>0</v>
          </cell>
          <cell r="BU639">
            <v>0</v>
          </cell>
          <cell r="BV639">
            <v>0</v>
          </cell>
          <cell r="BW639">
            <v>1190000000</v>
          </cell>
          <cell r="BX639">
            <v>1082852</v>
          </cell>
          <cell r="BY639">
            <v>154</v>
          </cell>
          <cell r="BZ639">
            <v>4268700</v>
          </cell>
          <cell r="CA639">
            <v>415800</v>
          </cell>
        </row>
        <row r="640">
          <cell r="A640" t="str">
            <v>2022_Q2_M4_W15_D6</v>
          </cell>
          <cell r="B640">
            <v>2022</v>
          </cell>
          <cell r="C640">
            <v>2</v>
          </cell>
          <cell r="D640">
            <v>4</v>
          </cell>
          <cell r="E640">
            <v>15</v>
          </cell>
          <cell r="F640">
            <v>16</v>
          </cell>
          <cell r="G640">
            <v>6</v>
          </cell>
          <cell r="H640">
            <v>44666</v>
          </cell>
          <cell r="I640">
            <v>4.0140000000000002</v>
          </cell>
          <cell r="J640">
            <v>5.9950000000000001</v>
          </cell>
          <cell r="K640">
            <v>1.403</v>
          </cell>
          <cell r="L640">
            <v>6.4820000000000002</v>
          </cell>
          <cell r="M640">
            <v>8.74</v>
          </cell>
          <cell r="N640">
            <v>1</v>
          </cell>
          <cell r="O640">
            <v>19.335000000000001</v>
          </cell>
          <cell r="P640">
            <v>0</v>
          </cell>
          <cell r="Q640">
            <v>92</v>
          </cell>
          <cell r="R640">
            <v>102.4</v>
          </cell>
          <cell r="S640">
            <v>-1844</v>
          </cell>
          <cell r="T640">
            <v>516</v>
          </cell>
          <cell r="U640">
            <v>8329</v>
          </cell>
          <cell r="V640">
            <v>1.6141472868217054E-2</v>
          </cell>
          <cell r="W640">
            <v>1.0008087092330446E-3</v>
          </cell>
          <cell r="X640">
            <v>1.5479305589936307E-4</v>
          </cell>
          <cell r="Y640">
            <v>0.1546679744803445</v>
          </cell>
          <cell r="Z640">
            <v>1.9207627605281612E-3</v>
          </cell>
          <cell r="AA640">
            <v>88998872000</v>
          </cell>
          <cell r="AB640">
            <v>44370587000</v>
          </cell>
          <cell r="AC640">
            <v>40815145000</v>
          </cell>
          <cell r="AD640">
            <v>0</v>
          </cell>
          <cell r="AE640">
            <v>3813140000</v>
          </cell>
          <cell r="AF640">
            <v>0</v>
          </cell>
          <cell r="AH640">
            <v>46.969000000000001</v>
          </cell>
          <cell r="AI640">
            <v>0</v>
          </cell>
          <cell r="AJ640">
            <v>0</v>
          </cell>
          <cell r="AK640">
            <v>0</v>
          </cell>
          <cell r="AL640">
            <v>50396601802808</v>
          </cell>
          <cell r="AM640">
            <v>50437358000</v>
          </cell>
          <cell r="AN640">
            <v>7801044000</v>
          </cell>
          <cell r="AO640">
            <v>96799916000</v>
          </cell>
          <cell r="AP640">
            <v>2519551000</v>
          </cell>
          <cell r="AQ640">
            <v>0.13727206188978641</v>
          </cell>
          <cell r="AR640">
            <v>0</v>
          </cell>
          <cell r="AS640">
            <v>0</v>
          </cell>
          <cell r="AT640">
            <v>1299272000</v>
          </cell>
          <cell r="AU640">
            <v>0.46757292286697871</v>
          </cell>
          <cell r="AV640">
            <v>187936000</v>
          </cell>
          <cell r="AW640">
            <v>9.1527323245600492E-3</v>
          </cell>
          <cell r="AX640">
            <v>2725295000</v>
          </cell>
          <cell r="AY640">
            <v>0.6182487736179495</v>
          </cell>
          <cell r="AZ640">
            <v>56107000</v>
          </cell>
          <cell r="BA640">
            <v>0.31972715461238632</v>
          </cell>
          <cell r="BB640">
            <v>0</v>
          </cell>
          <cell r="BC640">
            <v>0</v>
          </cell>
          <cell r="BD640">
            <v>1012883000</v>
          </cell>
          <cell r="BE640">
            <v>0.96868203857961233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18354434000</v>
          </cell>
          <cell r="BM640">
            <v>573552000</v>
          </cell>
          <cell r="BN640">
            <v>2778758000</v>
          </cell>
          <cell r="BO640">
            <v>20533322000</v>
          </cell>
          <cell r="BP640">
            <v>4408088000</v>
          </cell>
          <cell r="BQ640">
            <v>175484000</v>
          </cell>
          <cell r="BR640">
            <v>1266090000</v>
          </cell>
          <cell r="BS640">
            <v>1045630000</v>
          </cell>
          <cell r="BT640">
            <v>0</v>
          </cell>
          <cell r="BU640">
            <v>0</v>
          </cell>
          <cell r="BV640">
            <v>0</v>
          </cell>
          <cell r="BW640">
            <v>1302000000</v>
          </cell>
          <cell r="BX640">
            <v>87990</v>
          </cell>
          <cell r="BY640">
            <v>698</v>
          </cell>
          <cell r="BZ640">
            <v>15284700</v>
          </cell>
          <cell r="CA640">
            <v>1884600</v>
          </cell>
        </row>
        <row r="641">
          <cell r="A641" t="str">
            <v>2022_Q2_M4_W16_D2</v>
          </cell>
          <cell r="B641">
            <v>2022</v>
          </cell>
          <cell r="C641">
            <v>2</v>
          </cell>
          <cell r="D641">
            <v>4</v>
          </cell>
          <cell r="E641">
            <v>16</v>
          </cell>
          <cell r="F641">
            <v>16</v>
          </cell>
          <cell r="G641">
            <v>2</v>
          </cell>
          <cell r="H641">
            <v>44669</v>
          </cell>
          <cell r="I641">
            <v>8.9060000000000006</v>
          </cell>
          <cell r="J641">
            <v>5.13</v>
          </cell>
          <cell r="K641">
            <v>5.6029999999999998</v>
          </cell>
          <cell r="L641">
            <v>5.0209999999999999</v>
          </cell>
          <cell r="M641">
            <v>8.625</v>
          </cell>
          <cell r="N641">
            <v>1</v>
          </cell>
          <cell r="O641">
            <v>19.146999999999998</v>
          </cell>
          <cell r="P641">
            <v>0</v>
          </cell>
          <cell r="Q641">
            <v>111</v>
          </cell>
          <cell r="R641">
            <v>103.9</v>
          </cell>
          <cell r="S641">
            <v>-2171</v>
          </cell>
          <cell r="T641">
            <v>541.6</v>
          </cell>
          <cell r="U641">
            <v>7272</v>
          </cell>
          <cell r="V641">
            <v>1.3426883308714919E-2</v>
          </cell>
          <cell r="W641">
            <v>6.7480236128016407E-3</v>
          </cell>
          <cell r="X641">
            <v>1.9909676600672441E-3</v>
          </cell>
          <cell r="Y641">
            <v>0.29504456034952065</v>
          </cell>
          <cell r="Z641">
            <v>2.9754508554269039E-3</v>
          </cell>
          <cell r="AA641">
            <v>60099142000</v>
          </cell>
          <cell r="AB641">
            <v>60099142000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H641">
            <v>53.432000000000002</v>
          </cell>
          <cell r="AI641">
            <v>0</v>
          </cell>
          <cell r="AJ641">
            <v>0</v>
          </cell>
          <cell r="AK641">
            <v>0</v>
          </cell>
          <cell r="AL641">
            <v>61046386858888</v>
          </cell>
          <cell r="AM641">
            <v>411942460000</v>
          </cell>
          <cell r="AN641">
            <v>121541382000</v>
          </cell>
          <cell r="AO641">
            <v>181640524000</v>
          </cell>
          <cell r="AP641">
            <v>101477908000</v>
          </cell>
          <cell r="AQ641">
            <v>0.60588944804458944</v>
          </cell>
          <cell r="AR641">
            <v>0</v>
          </cell>
          <cell r="AS641">
            <v>0</v>
          </cell>
          <cell r="AT641">
            <v>1838860000</v>
          </cell>
          <cell r="AU641">
            <v>0.36405125059838428</v>
          </cell>
          <cell r="AV641">
            <v>12789460000</v>
          </cell>
          <cell r="AW641">
            <v>9.9265973582400704E-2</v>
          </cell>
          <cell r="AX641">
            <v>4030695000</v>
          </cell>
          <cell r="AY641">
            <v>0.55771754913363902</v>
          </cell>
          <cell r="AZ641">
            <v>237349000</v>
          </cell>
          <cell r="BA641">
            <v>0.32277976630836852</v>
          </cell>
          <cell r="BB641">
            <v>0</v>
          </cell>
          <cell r="BC641">
            <v>0</v>
          </cell>
          <cell r="BD641">
            <v>1167110000</v>
          </cell>
          <cell r="BE641">
            <v>0.8144078689366524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167485848000</v>
          </cell>
          <cell r="BM641">
            <v>98825550000</v>
          </cell>
          <cell r="BN641">
            <v>5051102000</v>
          </cell>
          <cell r="BO641">
            <v>128840322000</v>
          </cell>
          <cell r="BP641">
            <v>7227126000</v>
          </cell>
          <cell r="BQ641">
            <v>735328000</v>
          </cell>
          <cell r="BR641">
            <v>962106000</v>
          </cell>
          <cell r="BS641">
            <v>1433078000</v>
          </cell>
          <cell r="BT641">
            <v>0</v>
          </cell>
          <cell r="BU641">
            <v>0</v>
          </cell>
          <cell r="BV641">
            <v>0</v>
          </cell>
          <cell r="BW641">
            <v>1382000000</v>
          </cell>
          <cell r="BX641">
            <v>391260</v>
          </cell>
          <cell r="BY641">
            <v>1393</v>
          </cell>
          <cell r="BZ641">
            <v>5928750</v>
          </cell>
          <cell r="CA641">
            <v>3761100</v>
          </cell>
        </row>
        <row r="642">
          <cell r="A642" t="str">
            <v>2022_Q2_M4_W16_D3</v>
          </cell>
          <cell r="B642">
            <v>2022</v>
          </cell>
          <cell r="C642">
            <v>2</v>
          </cell>
          <cell r="D642">
            <v>4</v>
          </cell>
          <cell r="E642">
            <v>16</v>
          </cell>
          <cell r="F642">
            <v>16</v>
          </cell>
          <cell r="G642">
            <v>3</v>
          </cell>
          <cell r="H642">
            <v>44670</v>
          </cell>
          <cell r="I642">
            <v>12.407999999999999</v>
          </cell>
          <cell r="J642">
            <v>4.673</v>
          </cell>
          <cell r="K642">
            <v>6.7229999999999999</v>
          </cell>
          <cell r="L642">
            <v>3.3039999999999998</v>
          </cell>
          <cell r="M642">
            <v>8.5850000000000009</v>
          </cell>
          <cell r="N642">
            <v>1</v>
          </cell>
          <cell r="O642">
            <v>19.103999999999999</v>
          </cell>
          <cell r="P642">
            <v>0</v>
          </cell>
          <cell r="Q642">
            <v>169</v>
          </cell>
          <cell r="R642">
            <v>101.9</v>
          </cell>
          <cell r="S642">
            <v>-2287</v>
          </cell>
          <cell r="T642">
            <v>564.20000000000005</v>
          </cell>
          <cell r="U642">
            <v>1859</v>
          </cell>
          <cell r="V642">
            <v>3.2949308755760368E-3</v>
          </cell>
          <cell r="W642">
            <v>9.6500890348504512E-3</v>
          </cell>
          <cell r="X642">
            <v>7.4118373388742369E-3</v>
          </cell>
          <cell r="Y642">
            <v>0.76805895905281663</v>
          </cell>
          <cell r="Z642">
            <v>1.1704491419210192E-2</v>
          </cell>
          <cell r="AA642">
            <v>230309237000</v>
          </cell>
          <cell r="AB642">
            <v>224357057000</v>
          </cell>
          <cell r="AC642">
            <v>3712575000</v>
          </cell>
          <cell r="AD642">
            <v>2239605000</v>
          </cell>
          <cell r="AE642">
            <v>0</v>
          </cell>
          <cell r="AF642">
            <v>0</v>
          </cell>
          <cell r="AH642">
            <v>55.796999999999997</v>
          </cell>
          <cell r="AI642">
            <v>0</v>
          </cell>
          <cell r="AJ642">
            <v>0</v>
          </cell>
          <cell r="AK642">
            <v>0</v>
          </cell>
          <cell r="AL642">
            <v>53651944156184</v>
          </cell>
          <cell r="AM642">
            <v>517746038000</v>
          </cell>
          <cell r="AN642">
            <v>397659483000</v>
          </cell>
          <cell r="AO642">
            <v>627968720000</v>
          </cell>
          <cell r="AP642">
            <v>366854786000</v>
          </cell>
          <cell r="AQ642">
            <v>0.91531034878520556</v>
          </cell>
          <cell r="AR642">
            <v>0</v>
          </cell>
          <cell r="AS642">
            <v>0</v>
          </cell>
          <cell r="AT642">
            <v>984394000</v>
          </cell>
          <cell r="AU642">
            <v>0.27538778047398094</v>
          </cell>
          <cell r="AV642">
            <v>24247336000</v>
          </cell>
          <cell r="AW642">
            <v>0.28143719733617178</v>
          </cell>
          <cell r="AX642">
            <v>4482589000</v>
          </cell>
          <cell r="AY642">
            <v>0.53996323143237923</v>
          </cell>
          <cell r="AZ642">
            <v>76677000</v>
          </cell>
          <cell r="BA642">
            <v>5.2974567896321651E-3</v>
          </cell>
          <cell r="BB642">
            <v>0</v>
          </cell>
          <cell r="BC642">
            <v>0</v>
          </cell>
          <cell r="BD642">
            <v>1013701000</v>
          </cell>
          <cell r="BE642">
            <v>0.91504455613567592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400798250000</v>
          </cell>
          <cell r="BM642">
            <v>1247510000</v>
          </cell>
          <cell r="BN642">
            <v>3574574000</v>
          </cell>
          <cell r="BO642">
            <v>86155406000</v>
          </cell>
          <cell r="BP642">
            <v>8301656000</v>
          </cell>
          <cell r="BQ642">
            <v>14474304000</v>
          </cell>
          <cell r="BR642">
            <v>794522000</v>
          </cell>
          <cell r="BS642">
            <v>1107816000</v>
          </cell>
          <cell r="BT642">
            <v>0</v>
          </cell>
          <cell r="BU642">
            <v>0</v>
          </cell>
          <cell r="BV642">
            <v>0</v>
          </cell>
          <cell r="BW642">
            <v>1292000000</v>
          </cell>
          <cell r="BX642">
            <v>512340</v>
          </cell>
          <cell r="BY642">
            <v>2408</v>
          </cell>
          <cell r="BZ642">
            <v>6224550</v>
          </cell>
          <cell r="CA642">
            <v>6501600</v>
          </cell>
        </row>
        <row r="643">
          <cell r="A643" t="str">
            <v>2022_Q2_M4_W16_D4</v>
          </cell>
          <cell r="B643">
            <v>2022</v>
          </cell>
          <cell r="C643">
            <v>2</v>
          </cell>
          <cell r="D643">
            <v>4</v>
          </cell>
          <cell r="E643">
            <v>16</v>
          </cell>
          <cell r="F643">
            <v>16</v>
          </cell>
          <cell r="G643">
            <v>4</v>
          </cell>
          <cell r="H643">
            <v>44671</v>
          </cell>
          <cell r="I643">
            <v>15.010999999999999</v>
          </cell>
          <cell r="J643">
            <v>9.3279999999999994</v>
          </cell>
          <cell r="K643">
            <v>7.7249999999999996</v>
          </cell>
          <cell r="L643">
            <v>7.4450000000000003</v>
          </cell>
          <cell r="M643">
            <v>8.4160000000000004</v>
          </cell>
          <cell r="N643">
            <v>1</v>
          </cell>
          <cell r="O643">
            <v>19.033000000000001</v>
          </cell>
          <cell r="P643">
            <v>0</v>
          </cell>
          <cell r="Q643">
            <v>218</v>
          </cell>
          <cell r="R643">
            <v>101.3</v>
          </cell>
          <cell r="S643">
            <v>-2531</v>
          </cell>
          <cell r="T643">
            <v>674</v>
          </cell>
          <cell r="U643">
            <v>4423</v>
          </cell>
          <cell r="V643">
            <v>6.5623145400593476E-3</v>
          </cell>
          <cell r="W643">
            <v>1.0937635565832424E-2</v>
          </cell>
          <cell r="X643">
            <v>6.4738304431207257E-3</v>
          </cell>
          <cell r="Y643">
            <v>0.59188573290410462</v>
          </cell>
          <cell r="Z643">
            <v>1.0457754278165051E-2</v>
          </cell>
          <cell r="AA643">
            <v>194655210000</v>
          </cell>
          <cell r="AB643">
            <v>180090220000</v>
          </cell>
          <cell r="AC643">
            <v>14564990000</v>
          </cell>
          <cell r="AD643">
            <v>0</v>
          </cell>
          <cell r="AE643">
            <v>0</v>
          </cell>
          <cell r="AF643">
            <v>0</v>
          </cell>
          <cell r="AH643">
            <v>67.957999999999998</v>
          </cell>
          <cell r="AI643">
            <v>0</v>
          </cell>
          <cell r="AJ643">
            <v>0</v>
          </cell>
          <cell r="AK643">
            <v>0</v>
          </cell>
          <cell r="AL643">
            <v>48860173552448</v>
          </cell>
          <cell r="AM643">
            <v>534414772000</v>
          </cell>
          <cell r="AN643">
            <v>316312479000</v>
          </cell>
          <cell r="AO643">
            <v>510967689000</v>
          </cell>
          <cell r="AP643">
            <v>302631139000</v>
          </cell>
          <cell r="AQ643">
            <v>0.77604005913811747</v>
          </cell>
          <cell r="AR643">
            <v>0</v>
          </cell>
          <cell r="AS643">
            <v>0</v>
          </cell>
          <cell r="AT643">
            <v>699915000</v>
          </cell>
          <cell r="AU643">
            <v>2.5469978165938864E-2</v>
          </cell>
          <cell r="AV643">
            <v>8887967000</v>
          </cell>
          <cell r="AW643">
            <v>8.3266040107998929E-2</v>
          </cell>
          <cell r="AX643">
            <v>2770059000</v>
          </cell>
          <cell r="AY643">
            <v>0.51955199441821731</v>
          </cell>
          <cell r="AZ643">
            <v>303547000</v>
          </cell>
          <cell r="BA643">
            <v>0.40030463279220352</v>
          </cell>
          <cell r="BB643">
            <v>0</v>
          </cell>
          <cell r="BC643">
            <v>0</v>
          </cell>
          <cell r="BD643">
            <v>1019852000</v>
          </cell>
          <cell r="BE643">
            <v>0.93278236309889662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389968450000</v>
          </cell>
          <cell r="BM643">
            <v>711234000</v>
          </cell>
          <cell r="BN643">
            <v>27480000000</v>
          </cell>
          <cell r="BO643">
            <v>106741800000</v>
          </cell>
          <cell r="BP643">
            <v>5331630000</v>
          </cell>
          <cell r="BQ643">
            <v>758290000</v>
          </cell>
          <cell r="BR643">
            <v>928024000</v>
          </cell>
          <cell r="BS643">
            <v>1093344000</v>
          </cell>
          <cell r="BT643">
            <v>0</v>
          </cell>
          <cell r="BU643">
            <v>0</v>
          </cell>
          <cell r="BV643">
            <v>0</v>
          </cell>
          <cell r="BW643">
            <v>1402000000</v>
          </cell>
          <cell r="BX643">
            <v>406080</v>
          </cell>
          <cell r="BY643">
            <v>2082</v>
          </cell>
          <cell r="BZ643">
            <v>6902850</v>
          </cell>
          <cell r="CA643">
            <v>5621400</v>
          </cell>
        </row>
        <row r="644">
          <cell r="A644" t="str">
            <v>2022_Q2_M4_W16_D5</v>
          </cell>
          <cell r="B644">
            <v>2022</v>
          </cell>
          <cell r="C644">
            <v>2</v>
          </cell>
          <cell r="D644">
            <v>4</v>
          </cell>
          <cell r="E644">
            <v>16</v>
          </cell>
          <cell r="F644">
            <v>16</v>
          </cell>
          <cell r="G644">
            <v>5</v>
          </cell>
          <cell r="H644">
            <v>44672</v>
          </cell>
          <cell r="I644">
            <v>15.010999999999999</v>
          </cell>
          <cell r="J644">
            <v>8.1999999999999993</v>
          </cell>
          <cell r="K644">
            <v>11.726000000000001</v>
          </cell>
          <cell r="L644">
            <v>11.589</v>
          </cell>
          <cell r="M644">
            <v>8.2840000000000007</v>
          </cell>
          <cell r="N644">
            <v>1</v>
          </cell>
          <cell r="O644">
            <v>18.928999999999998</v>
          </cell>
          <cell r="P644">
            <v>0</v>
          </cell>
          <cell r="Q644">
            <v>239</v>
          </cell>
          <cell r="R644">
            <v>102.9</v>
          </cell>
          <cell r="S644">
            <v>-3180</v>
          </cell>
          <cell r="T644">
            <v>778</v>
          </cell>
          <cell r="U644">
            <v>-909</v>
          </cell>
          <cell r="V644">
            <v>-1.1683804627249357E-3</v>
          </cell>
          <cell r="W644">
            <v>7.7468058714380492E-3</v>
          </cell>
          <cell r="X644">
            <v>5.3640718714233603E-3</v>
          </cell>
          <cell r="Y644">
            <v>0.69242368537984555</v>
          </cell>
          <cell r="Z644">
            <v>9.4056943911404317E-3</v>
          </cell>
          <cell r="AA644">
            <v>232761970000</v>
          </cell>
          <cell r="AB644">
            <v>159078700000</v>
          </cell>
          <cell r="AC644">
            <v>73683270000</v>
          </cell>
          <cell r="AD644">
            <v>0</v>
          </cell>
          <cell r="AE644">
            <v>0</v>
          </cell>
          <cell r="AF644">
            <v>0</v>
          </cell>
          <cell r="AH644">
            <v>74.73899999999999</v>
          </cell>
          <cell r="AI644">
            <v>0</v>
          </cell>
          <cell r="AJ644">
            <v>0</v>
          </cell>
          <cell r="AK644">
            <v>0</v>
          </cell>
          <cell r="AL644">
            <v>57591219581856</v>
          </cell>
          <cell r="AM644">
            <v>446147998000</v>
          </cell>
          <cell r="AN644">
            <v>308923441000</v>
          </cell>
          <cell r="AO644">
            <v>541685411000</v>
          </cell>
          <cell r="AP644">
            <v>261622200000</v>
          </cell>
          <cell r="AQ644">
            <v>0.82279411764705879</v>
          </cell>
          <cell r="AR644">
            <v>0</v>
          </cell>
          <cell r="AS644">
            <v>0</v>
          </cell>
          <cell r="AT644">
            <v>2294605000</v>
          </cell>
          <cell r="AU644">
            <v>0.40931234391723154</v>
          </cell>
          <cell r="AV644">
            <v>41246435000</v>
          </cell>
          <cell r="AW644">
            <v>0.36564692503185925</v>
          </cell>
          <cell r="AX644">
            <v>2484670000</v>
          </cell>
          <cell r="AY644">
            <v>0.54203097731239092</v>
          </cell>
          <cell r="AZ644">
            <v>235072000</v>
          </cell>
          <cell r="BA644">
            <v>0.3594373088685015</v>
          </cell>
          <cell r="BB644">
            <v>0</v>
          </cell>
          <cell r="BC644">
            <v>0</v>
          </cell>
          <cell r="BD644">
            <v>1040459000</v>
          </cell>
          <cell r="BE644">
            <v>0.91268333333333329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317968000000</v>
          </cell>
          <cell r="BM644">
            <v>1096000000</v>
          </cell>
          <cell r="BN644">
            <v>5606000000</v>
          </cell>
          <cell r="BO644">
            <v>112803998000</v>
          </cell>
          <cell r="BP644">
            <v>4584000000</v>
          </cell>
          <cell r="BQ644">
            <v>654000000</v>
          </cell>
          <cell r="BR644">
            <v>1310000000</v>
          </cell>
          <cell r="BS644">
            <v>1140000000</v>
          </cell>
          <cell r="BT644">
            <v>0</v>
          </cell>
          <cell r="BU644">
            <v>0</v>
          </cell>
          <cell r="BV644">
            <v>0</v>
          </cell>
          <cell r="BW644">
            <v>986000000</v>
          </cell>
          <cell r="BX644">
            <v>577770</v>
          </cell>
          <cell r="BY644">
            <v>1274</v>
          </cell>
          <cell r="BZ644">
            <v>9310050</v>
          </cell>
          <cell r="CA644">
            <v>3439800</v>
          </cell>
        </row>
        <row r="645">
          <cell r="A645" t="str">
            <v>2022_Q2_M4_W16_D6</v>
          </cell>
          <cell r="B645">
            <v>2022</v>
          </cell>
          <cell r="C645">
            <v>2</v>
          </cell>
          <cell r="D645">
            <v>4</v>
          </cell>
          <cell r="E645">
            <v>16</v>
          </cell>
          <cell r="F645">
            <v>17</v>
          </cell>
          <cell r="G645">
            <v>6</v>
          </cell>
          <cell r="H645">
            <v>44673</v>
          </cell>
          <cell r="I645">
            <v>18.010999999999999</v>
          </cell>
          <cell r="J645">
            <v>7.875</v>
          </cell>
          <cell r="K645">
            <v>16.302</v>
          </cell>
          <cell r="L645">
            <v>10.865</v>
          </cell>
          <cell r="M645">
            <v>7.9859999999999998</v>
          </cell>
          <cell r="N645">
            <v>1</v>
          </cell>
          <cell r="O645">
            <v>18.869</v>
          </cell>
          <cell r="P645">
            <v>0</v>
          </cell>
          <cell r="Q645">
            <v>232</v>
          </cell>
          <cell r="R645">
            <v>103.8</v>
          </cell>
          <cell r="S645">
            <v>-3630</v>
          </cell>
          <cell r="T645">
            <v>1037</v>
          </cell>
          <cell r="U645">
            <v>2358</v>
          </cell>
          <cell r="V645">
            <v>2.273866923818708E-3</v>
          </cell>
          <cell r="W645">
            <v>1.1681425652853801E-2</v>
          </cell>
          <cell r="X645">
            <v>7.7464878134718826E-3</v>
          </cell>
          <cell r="Y645">
            <v>0.6631457532394085</v>
          </cell>
          <cell r="Z645">
            <v>1.5554901282615847E-2</v>
          </cell>
          <cell r="AA645">
            <v>455872355000</v>
          </cell>
          <cell r="AB645">
            <v>395084950000</v>
          </cell>
          <cell r="AC645">
            <v>51713390000</v>
          </cell>
          <cell r="AD645">
            <v>5892510000</v>
          </cell>
          <cell r="AE645">
            <v>0</v>
          </cell>
          <cell r="AF645">
            <v>3181505000</v>
          </cell>
          <cell r="AH645">
            <v>80.908000000000001</v>
          </cell>
          <cell r="AI645">
            <v>0</v>
          </cell>
          <cell r="AJ645">
            <v>0</v>
          </cell>
          <cell r="AK645">
            <v>0</v>
          </cell>
          <cell r="AL645">
            <v>58382199764580</v>
          </cell>
          <cell r="AM645">
            <v>681987326000</v>
          </cell>
          <cell r="AN645">
            <v>452256999000</v>
          </cell>
          <cell r="AO645">
            <v>908129354000</v>
          </cell>
          <cell r="AP645">
            <v>344869055000</v>
          </cell>
          <cell r="AQ645">
            <v>0.88067563253965819</v>
          </cell>
          <cell r="AR645">
            <v>0</v>
          </cell>
          <cell r="AS645">
            <v>0</v>
          </cell>
          <cell r="AT645">
            <v>663270000</v>
          </cell>
          <cell r="AU645">
            <v>0.36302584479984235</v>
          </cell>
          <cell r="AV645">
            <v>102844213000</v>
          </cell>
          <cell r="AW645">
            <v>0.45620609340393647</v>
          </cell>
          <cell r="AX645">
            <v>2349828000</v>
          </cell>
          <cell r="AY645">
            <v>0.56116716029110225</v>
          </cell>
          <cell r="AZ645">
            <v>532172000</v>
          </cell>
          <cell r="BA645">
            <v>0.4267351360540399</v>
          </cell>
          <cell r="BB645">
            <v>0</v>
          </cell>
          <cell r="BC645">
            <v>0</v>
          </cell>
          <cell r="BD645">
            <v>998461000</v>
          </cell>
          <cell r="BE645">
            <v>0.92071066701338744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391596000000</v>
          </cell>
          <cell r="BM645">
            <v>264304000</v>
          </cell>
          <cell r="BN645">
            <v>1827060000</v>
          </cell>
          <cell r="BO645">
            <v>225433668000</v>
          </cell>
          <cell r="BP645">
            <v>4187394000</v>
          </cell>
          <cell r="BQ645">
            <v>1247078000</v>
          </cell>
          <cell r="BR645">
            <v>55131376000</v>
          </cell>
          <cell r="BS645">
            <v>1084446000</v>
          </cell>
          <cell r="BT645">
            <v>0</v>
          </cell>
          <cell r="BU645">
            <v>0</v>
          </cell>
          <cell r="BV645">
            <v>0</v>
          </cell>
          <cell r="BW645">
            <v>1216000000</v>
          </cell>
          <cell r="BX645">
            <v>426660</v>
          </cell>
          <cell r="BY645">
            <v>834</v>
          </cell>
          <cell r="BZ645">
            <v>28947600</v>
          </cell>
          <cell r="CA645">
            <v>2251800</v>
          </cell>
        </row>
        <row r="646">
          <cell r="A646" t="str">
            <v>2022_Q2_M4_W17_D2</v>
          </cell>
          <cell r="B646">
            <v>2022</v>
          </cell>
          <cell r="C646">
            <v>2</v>
          </cell>
          <cell r="D646">
            <v>4</v>
          </cell>
          <cell r="E646">
            <v>17</v>
          </cell>
          <cell r="F646">
            <v>17</v>
          </cell>
          <cell r="G646">
            <v>2</v>
          </cell>
          <cell r="H646">
            <v>44676</v>
          </cell>
          <cell r="I646">
            <v>32.040999999999997</v>
          </cell>
          <cell r="J646">
            <v>7.7220000000000004</v>
          </cell>
          <cell r="K646">
            <v>30.303000000000001</v>
          </cell>
          <cell r="L646">
            <v>9.76</v>
          </cell>
          <cell r="M646">
            <v>7.883</v>
          </cell>
          <cell r="N646">
            <v>1</v>
          </cell>
          <cell r="O646">
            <v>18.841000000000001</v>
          </cell>
          <cell r="P646">
            <v>0</v>
          </cell>
          <cell r="Q646">
            <v>228</v>
          </cell>
          <cell r="R646">
            <v>96.7</v>
          </cell>
          <cell r="S646">
            <v>-4073</v>
          </cell>
          <cell r="T646">
            <v>1106</v>
          </cell>
          <cell r="U646">
            <v>-11299</v>
          </cell>
          <cell r="V646">
            <v>-1.0216094032549729E-2</v>
          </cell>
          <cell r="W646">
            <v>8.2754493582257605E-3</v>
          </cell>
          <cell r="X646">
            <v>3.2762007710668149E-3</v>
          </cell>
          <cell r="Y646">
            <v>0.39589400276013842</v>
          </cell>
          <cell r="Z646">
            <v>5.3265303358904729E-3</v>
          </cell>
          <cell r="AA646">
            <v>106280340000</v>
          </cell>
          <cell r="AB646">
            <v>47655550000</v>
          </cell>
          <cell r="AC646">
            <v>55537135000</v>
          </cell>
          <cell r="AD646">
            <v>0</v>
          </cell>
          <cell r="AE646">
            <v>0</v>
          </cell>
          <cell r="AF646">
            <v>3087655000</v>
          </cell>
          <cell r="AH646">
            <v>107.55000000000001</v>
          </cell>
          <cell r="AI646">
            <v>0</v>
          </cell>
          <cell r="AJ646">
            <v>0</v>
          </cell>
          <cell r="AK646">
            <v>0</v>
          </cell>
          <cell r="AL646">
            <v>51835735007382</v>
          </cell>
          <cell r="AM646">
            <v>428964000000</v>
          </cell>
          <cell r="AN646">
            <v>169824275000</v>
          </cell>
          <cell r="AO646">
            <v>276104615000</v>
          </cell>
          <cell r="AP646">
            <v>57679554000</v>
          </cell>
          <cell r="AQ646">
            <v>0.38153404595906809</v>
          </cell>
          <cell r="AR646">
            <v>0</v>
          </cell>
          <cell r="AS646">
            <v>0</v>
          </cell>
          <cell r="AT646">
            <v>1544750000</v>
          </cell>
          <cell r="AU646">
            <v>0.49384590792838873</v>
          </cell>
          <cell r="AV646">
            <v>99528126000</v>
          </cell>
          <cell r="AW646">
            <v>0.44341141406041168</v>
          </cell>
          <cell r="AX646">
            <v>4027963000</v>
          </cell>
          <cell r="AY646">
            <v>0.57231642512077296</v>
          </cell>
          <cell r="AZ646">
            <v>566724000</v>
          </cell>
          <cell r="BA646">
            <v>0.61069396551724142</v>
          </cell>
          <cell r="BB646">
            <v>0</v>
          </cell>
          <cell r="BC646">
            <v>0</v>
          </cell>
          <cell r="BD646">
            <v>6477158000</v>
          </cell>
          <cell r="BE646">
            <v>0.98948334860983811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151178000000</v>
          </cell>
          <cell r="BM646">
            <v>846000000</v>
          </cell>
          <cell r="BN646">
            <v>3128000000</v>
          </cell>
          <cell r="BO646">
            <v>224460000000</v>
          </cell>
          <cell r="BP646">
            <v>7038000000</v>
          </cell>
          <cell r="BQ646">
            <v>928000000</v>
          </cell>
          <cell r="BR646">
            <v>33738000000</v>
          </cell>
          <cell r="BS646">
            <v>6546000000</v>
          </cell>
          <cell r="BT646">
            <v>0</v>
          </cell>
          <cell r="BU646">
            <v>0</v>
          </cell>
          <cell r="BV646">
            <v>0</v>
          </cell>
          <cell r="BW646">
            <v>1102000000</v>
          </cell>
          <cell r="BX646">
            <v>582930</v>
          </cell>
          <cell r="BY646">
            <v>1841</v>
          </cell>
          <cell r="BZ646">
            <v>10676850</v>
          </cell>
          <cell r="CA646">
            <v>4970700</v>
          </cell>
          <cell r="CB646">
            <v>1600000</v>
          </cell>
        </row>
        <row r="647">
          <cell r="A647" t="str">
            <v>2022_Q2_M4_W17_D3</v>
          </cell>
          <cell r="B647">
            <v>2022</v>
          </cell>
          <cell r="C647">
            <v>2</v>
          </cell>
          <cell r="D647">
            <v>4</v>
          </cell>
          <cell r="E647">
            <v>17</v>
          </cell>
          <cell r="F647">
            <v>17</v>
          </cell>
          <cell r="G647">
            <v>3</v>
          </cell>
          <cell r="H647">
            <v>44677</v>
          </cell>
          <cell r="I647">
            <v>33.040999999999997</v>
          </cell>
          <cell r="J647">
            <v>7.609</v>
          </cell>
          <cell r="K647">
            <v>26.414999999999999</v>
          </cell>
          <cell r="L647">
            <v>9.0709999999999997</v>
          </cell>
          <cell r="M647">
            <v>7.7850000000000001</v>
          </cell>
          <cell r="N647">
            <v>1</v>
          </cell>
          <cell r="O647">
            <v>18.766999999999999</v>
          </cell>
          <cell r="P647">
            <v>0</v>
          </cell>
          <cell r="Q647">
            <v>179</v>
          </cell>
          <cell r="R647">
            <v>98.6</v>
          </cell>
          <cell r="S647">
            <v>-4359</v>
          </cell>
          <cell r="T647">
            <v>972</v>
          </cell>
          <cell r="U647">
            <v>-4213</v>
          </cell>
          <cell r="V647">
            <v>-4.3343621399176951E-3</v>
          </cell>
          <cell r="W647">
            <v>8.803720949432348E-3</v>
          </cell>
          <cell r="X647">
            <v>5.3005285041429727E-3</v>
          </cell>
          <cell r="Y647">
            <v>0.60207820472600782</v>
          </cell>
          <cell r="Z647">
            <v>8.5283038109110892E-3</v>
          </cell>
          <cell r="AA647">
            <v>158943275000</v>
          </cell>
          <cell r="AB647">
            <v>77161040000</v>
          </cell>
          <cell r="AC647">
            <v>81782235000</v>
          </cell>
          <cell r="AD647">
            <v>0</v>
          </cell>
          <cell r="AE647">
            <v>0</v>
          </cell>
          <cell r="AF647">
            <v>0</v>
          </cell>
          <cell r="AH647">
            <v>103.68799999999999</v>
          </cell>
          <cell r="AI647">
            <v>0</v>
          </cell>
          <cell r="AJ647">
            <v>0</v>
          </cell>
          <cell r="AK647">
            <v>0</v>
          </cell>
          <cell r="AL647">
            <v>49242360416700</v>
          </cell>
          <cell r="AM647">
            <v>433516000000</v>
          </cell>
          <cell r="AN647">
            <v>261010535000</v>
          </cell>
          <cell r="AO647">
            <v>419953810000</v>
          </cell>
          <cell r="AP647">
            <v>140614800000</v>
          </cell>
          <cell r="AQ647">
            <v>0.79139351643403877</v>
          </cell>
          <cell r="AR647">
            <v>0</v>
          </cell>
          <cell r="AS647">
            <v>0</v>
          </cell>
          <cell r="AT647">
            <v>298304000</v>
          </cell>
          <cell r="AU647">
            <v>0.2386432</v>
          </cell>
          <cell r="AV647">
            <v>116267101000</v>
          </cell>
          <cell r="AW647">
            <v>0.47390193608869324</v>
          </cell>
          <cell r="AX647">
            <v>2319555000</v>
          </cell>
          <cell r="AY647">
            <v>0.58782437911809426</v>
          </cell>
          <cell r="AZ647">
            <v>540087000</v>
          </cell>
          <cell r="BA647">
            <v>0.56142099792099787</v>
          </cell>
          <cell r="BB647">
            <v>0</v>
          </cell>
          <cell r="BC647">
            <v>0</v>
          </cell>
          <cell r="BD647">
            <v>970688000</v>
          </cell>
          <cell r="BE647">
            <v>0.88244363636363632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177680000000</v>
          </cell>
          <cell r="BM647">
            <v>600000000</v>
          </cell>
          <cell r="BN647">
            <v>1250000000</v>
          </cell>
          <cell r="BO647">
            <v>245340000000</v>
          </cell>
          <cell r="BP647">
            <v>3946000000</v>
          </cell>
          <cell r="BQ647">
            <v>962000000</v>
          </cell>
          <cell r="BR647">
            <v>1404000000</v>
          </cell>
          <cell r="BS647">
            <v>1100000000</v>
          </cell>
          <cell r="BT647">
            <v>0</v>
          </cell>
          <cell r="BU647">
            <v>0</v>
          </cell>
          <cell r="BV647">
            <v>0</v>
          </cell>
          <cell r="BW647">
            <v>1234000000</v>
          </cell>
          <cell r="BX647">
            <v>652020</v>
          </cell>
          <cell r="BY647">
            <v>1580</v>
          </cell>
          <cell r="BZ647">
            <v>11181750</v>
          </cell>
          <cell r="CA647">
            <v>4266000</v>
          </cell>
          <cell r="CB647">
            <v>21395047</v>
          </cell>
        </row>
        <row r="648">
          <cell r="A648" t="str">
            <v>2022_Q2_M4_W17_D4</v>
          </cell>
          <cell r="B648">
            <v>2022</v>
          </cell>
          <cell r="C648">
            <v>2</v>
          </cell>
          <cell r="D648">
            <v>4</v>
          </cell>
          <cell r="E648">
            <v>17</v>
          </cell>
          <cell r="F648">
            <v>17</v>
          </cell>
          <cell r="G648">
            <v>4</v>
          </cell>
          <cell r="H648">
            <v>44678</v>
          </cell>
          <cell r="I648">
            <v>37.040999999999997</v>
          </cell>
          <cell r="J648">
            <v>7.2549999999999999</v>
          </cell>
          <cell r="K648">
            <v>23.446999999999999</v>
          </cell>
          <cell r="L648">
            <v>8.1340000000000003</v>
          </cell>
          <cell r="M648">
            <v>7.64</v>
          </cell>
          <cell r="N648">
            <v>1</v>
          </cell>
          <cell r="O648">
            <v>18.72</v>
          </cell>
          <cell r="P648">
            <v>0</v>
          </cell>
          <cell r="Q648">
            <v>165</v>
          </cell>
          <cell r="R648">
            <v>98</v>
          </cell>
          <cell r="S648">
            <v>-4247</v>
          </cell>
          <cell r="T648">
            <v>1004</v>
          </cell>
          <cell r="U648">
            <v>-3815</v>
          </cell>
          <cell r="V648">
            <v>-3.7998007968127489E-3</v>
          </cell>
          <cell r="W648">
            <v>5.654822425469502E-3</v>
          </cell>
          <cell r="X648">
            <v>1.7446969113631258E-3</v>
          </cell>
          <cell r="Y648">
            <v>0.30853257274798851</v>
          </cell>
          <cell r="Z648">
            <v>4.3580335996850099E-3</v>
          </cell>
          <cell r="AA648">
            <v>91668840000</v>
          </cell>
          <cell r="AB648">
            <v>69747105000</v>
          </cell>
          <cell r="AC648">
            <v>21921735000</v>
          </cell>
          <cell r="AD648">
            <v>0</v>
          </cell>
          <cell r="AE648">
            <v>0</v>
          </cell>
          <cell r="AF648">
            <v>0</v>
          </cell>
          <cell r="AH648">
            <v>103.23699999999999</v>
          </cell>
          <cell r="AI648">
            <v>0</v>
          </cell>
          <cell r="AJ648">
            <v>0</v>
          </cell>
          <cell r="AK648">
            <v>0</v>
          </cell>
          <cell r="AL648">
            <v>35077317212756</v>
          </cell>
          <cell r="AM648">
            <v>198356000000</v>
          </cell>
          <cell r="AN648">
            <v>61199287000</v>
          </cell>
          <cell r="AO648">
            <v>152868127000</v>
          </cell>
          <cell r="AP648">
            <v>39554650000</v>
          </cell>
          <cell r="AQ648">
            <v>0.33559568655399441</v>
          </cell>
          <cell r="AR648">
            <v>0</v>
          </cell>
          <cell r="AS648">
            <v>0</v>
          </cell>
          <cell r="AT648">
            <v>690636000</v>
          </cell>
          <cell r="AU648">
            <v>0.31449726775956283</v>
          </cell>
          <cell r="AV648">
            <v>16973111000</v>
          </cell>
          <cell r="AW648">
            <v>0.2443439911320972</v>
          </cell>
          <cell r="AX648">
            <v>2788227000</v>
          </cell>
          <cell r="AY648">
            <v>0.5897265228426396</v>
          </cell>
          <cell r="AZ648">
            <v>259080000</v>
          </cell>
          <cell r="BA648">
            <v>0.36490140845070423</v>
          </cell>
          <cell r="BB648">
            <v>0</v>
          </cell>
          <cell r="BC648">
            <v>0</v>
          </cell>
          <cell r="BD648">
            <v>933583000</v>
          </cell>
          <cell r="BE648">
            <v>0.91707563850687623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117864000000</v>
          </cell>
          <cell r="BM648">
            <v>332000000</v>
          </cell>
          <cell r="BN648">
            <v>2196000000</v>
          </cell>
          <cell r="BO648">
            <v>69464000000</v>
          </cell>
          <cell r="BP648">
            <v>4728000000</v>
          </cell>
          <cell r="BQ648">
            <v>710000000</v>
          </cell>
          <cell r="BR648">
            <v>1020000000</v>
          </cell>
          <cell r="BS648">
            <v>1018000000</v>
          </cell>
          <cell r="BT648">
            <v>0</v>
          </cell>
          <cell r="BU648">
            <v>0</v>
          </cell>
          <cell r="BV648">
            <v>0</v>
          </cell>
          <cell r="BW648">
            <v>1024000000</v>
          </cell>
          <cell r="BX648">
            <v>533970</v>
          </cell>
          <cell r="BY648">
            <v>602</v>
          </cell>
          <cell r="BZ648">
            <v>10870650</v>
          </cell>
          <cell r="CA648">
            <v>1625400</v>
          </cell>
          <cell r="CB648">
            <v>25438420</v>
          </cell>
        </row>
        <row r="649">
          <cell r="A649" t="str">
            <v>2022_Q2_M4_W17_D5</v>
          </cell>
          <cell r="B649">
            <v>2022</v>
          </cell>
          <cell r="C649">
            <v>2</v>
          </cell>
          <cell r="D649">
            <v>4</v>
          </cell>
          <cell r="E649">
            <v>17</v>
          </cell>
          <cell r="F649">
            <v>17</v>
          </cell>
          <cell r="G649">
            <v>5</v>
          </cell>
          <cell r="H649">
            <v>44679</v>
          </cell>
          <cell r="I649">
            <v>42.042000000000002</v>
          </cell>
          <cell r="J649">
            <v>7.2169999999999996</v>
          </cell>
          <cell r="K649">
            <v>10.750999999999999</v>
          </cell>
          <cell r="L649">
            <v>7.625</v>
          </cell>
          <cell r="M649">
            <v>7.585</v>
          </cell>
          <cell r="N649">
            <v>1</v>
          </cell>
          <cell r="O649">
            <v>18.681999999999999</v>
          </cell>
          <cell r="P649">
            <v>0</v>
          </cell>
          <cell r="Q649">
            <v>159</v>
          </cell>
          <cell r="R649">
            <v>94.8</v>
          </cell>
          <cell r="S649">
            <v>-4566</v>
          </cell>
          <cell r="T649">
            <v>973.9</v>
          </cell>
          <cell r="U649">
            <v>-4389</v>
          </cell>
          <cell r="V649">
            <v>-4.5066228565561143E-3</v>
          </cell>
          <cell r="W649">
            <v>5.3395891345465506E-3</v>
          </cell>
          <cell r="X649">
            <v>2.7752744435730397E-3</v>
          </cell>
          <cell r="Y649">
            <v>0.51975430574186343</v>
          </cell>
          <cell r="Z649">
            <v>5.3225074522904323E-3</v>
          </cell>
          <cell r="AA649">
            <v>84104840000</v>
          </cell>
          <cell r="AB649">
            <v>20416275000</v>
          </cell>
          <cell r="AC649">
            <v>63688565000</v>
          </cell>
          <cell r="AD649">
            <v>0</v>
          </cell>
          <cell r="AE649">
            <v>0</v>
          </cell>
          <cell r="AF649">
            <v>0</v>
          </cell>
          <cell r="AH649">
            <v>94.901999999999987</v>
          </cell>
          <cell r="AI649">
            <v>0</v>
          </cell>
          <cell r="AJ649">
            <v>0</v>
          </cell>
          <cell r="AK649">
            <v>0</v>
          </cell>
          <cell r="AL649">
            <v>33018117978280</v>
          </cell>
          <cell r="AM649">
            <v>176303184000</v>
          </cell>
          <cell r="AN649">
            <v>91634339000</v>
          </cell>
          <cell r="AO649">
            <v>175739179000</v>
          </cell>
          <cell r="AP649">
            <v>23480387000</v>
          </cell>
          <cell r="AQ649">
            <v>0.4875551117151416</v>
          </cell>
          <cell r="AR649">
            <v>0</v>
          </cell>
          <cell r="AS649">
            <v>0</v>
          </cell>
          <cell r="AT649">
            <v>195224000</v>
          </cell>
          <cell r="AU649">
            <v>1.432900849138934E-2</v>
          </cell>
          <cell r="AV649">
            <v>64839763000</v>
          </cell>
          <cell r="AW649">
            <v>0.59926281347155863</v>
          </cell>
          <cell r="AX649">
            <v>2059963000</v>
          </cell>
          <cell r="AY649">
            <v>0.6559643836785487</v>
          </cell>
          <cell r="AZ649">
            <v>117280000</v>
          </cell>
          <cell r="BA649">
            <v>0.26435848886484536</v>
          </cell>
          <cell r="BB649">
            <v>0</v>
          </cell>
          <cell r="BC649">
            <v>0</v>
          </cell>
          <cell r="BD649">
            <v>941722000</v>
          </cell>
          <cell r="BE649">
            <v>0.96264607508811528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48159452000</v>
          </cell>
          <cell r="BM649">
            <v>182546000</v>
          </cell>
          <cell r="BN649">
            <v>13624390000</v>
          </cell>
          <cell r="BO649">
            <v>108199210000</v>
          </cell>
          <cell r="BP649">
            <v>3140358000</v>
          </cell>
          <cell r="BQ649">
            <v>443640000</v>
          </cell>
          <cell r="BR649">
            <v>623324000</v>
          </cell>
          <cell r="BS649">
            <v>978264000</v>
          </cell>
          <cell r="BT649">
            <v>0</v>
          </cell>
          <cell r="BU649">
            <v>0</v>
          </cell>
          <cell r="BV649">
            <v>0</v>
          </cell>
          <cell r="BW649">
            <v>952000000</v>
          </cell>
          <cell r="BX649">
            <v>411780</v>
          </cell>
          <cell r="BY649">
            <v>415</v>
          </cell>
          <cell r="BZ649">
            <v>11643300</v>
          </cell>
          <cell r="CA649">
            <v>1120500</v>
          </cell>
        </row>
        <row r="650">
          <cell r="A650" t="str">
            <v>2022_Q2_M4_W17_D6</v>
          </cell>
          <cell r="B650">
            <v>2022</v>
          </cell>
          <cell r="C650">
            <v>2</v>
          </cell>
          <cell r="D650">
            <v>4</v>
          </cell>
          <cell r="E650">
            <v>17</v>
          </cell>
          <cell r="F650">
            <v>18</v>
          </cell>
          <cell r="G650">
            <v>6</v>
          </cell>
          <cell r="H650">
            <v>44680</v>
          </cell>
          <cell r="I650">
            <v>44.115000000000002</v>
          </cell>
          <cell r="J650">
            <v>5.3079999999999998</v>
          </cell>
          <cell r="K650">
            <v>10.782999999999999</v>
          </cell>
          <cell r="L650">
            <v>7.24</v>
          </cell>
          <cell r="M650">
            <v>7.4029999999999996</v>
          </cell>
          <cell r="N650">
            <v>1</v>
          </cell>
          <cell r="O650">
            <v>18.608000000000001</v>
          </cell>
          <cell r="P650">
            <v>0</v>
          </cell>
          <cell r="Q650">
            <v>168</v>
          </cell>
          <cell r="R650">
            <v>95.99</v>
          </cell>
          <cell r="S650">
            <v>-4683</v>
          </cell>
          <cell r="T650">
            <v>982.3</v>
          </cell>
          <cell r="U650">
            <v>-7403</v>
          </cell>
          <cell r="V650">
            <v>-7.5363941769316907E-3</v>
          </cell>
          <cell r="W650">
            <v>2.5940268363792971E-3</v>
          </cell>
          <cell r="X650">
            <v>4.2067512016719723E-4</v>
          </cell>
          <cell r="Y650">
            <v>0.16217068931883877</v>
          </cell>
          <cell r="Z650">
            <v>1.0427593412044524E-3</v>
          </cell>
          <cell r="AA650">
            <v>27045755000</v>
          </cell>
          <cell r="AB650">
            <v>23894060000</v>
          </cell>
          <cell r="AC650">
            <v>3151695000</v>
          </cell>
          <cell r="AD650">
            <v>0</v>
          </cell>
          <cell r="AE650">
            <v>0</v>
          </cell>
          <cell r="AF650">
            <v>0</v>
          </cell>
          <cell r="AH650">
            <v>94.457000000000008</v>
          </cell>
          <cell r="AI650">
            <v>0</v>
          </cell>
          <cell r="AJ650">
            <v>0</v>
          </cell>
          <cell r="AK650">
            <v>0</v>
          </cell>
          <cell r="AL650">
            <v>43476034410428</v>
          </cell>
          <cell r="AM650">
            <v>112778000000</v>
          </cell>
          <cell r="AN650">
            <v>18289286000</v>
          </cell>
          <cell r="AO650">
            <v>45335041000</v>
          </cell>
          <cell r="AP650">
            <v>11184342000</v>
          </cell>
          <cell r="AQ650">
            <v>0.33142719137082916</v>
          </cell>
          <cell r="AR650">
            <v>0</v>
          </cell>
          <cell r="AS650">
            <v>0</v>
          </cell>
          <cell r="AT650">
            <v>3870715000</v>
          </cell>
          <cell r="AU650">
            <v>0.12380741427840328</v>
          </cell>
          <cell r="AV650">
            <v>115213000</v>
          </cell>
          <cell r="AW650">
            <v>2.8018725680933852E-3</v>
          </cell>
          <cell r="AX650">
            <v>1827345000</v>
          </cell>
          <cell r="AY650">
            <v>0.70282500000000003</v>
          </cell>
          <cell r="AZ650">
            <v>320165000</v>
          </cell>
          <cell r="BA650">
            <v>0.28586160714285713</v>
          </cell>
          <cell r="BB650">
            <v>0</v>
          </cell>
          <cell r="BC650">
            <v>0</v>
          </cell>
          <cell r="BD650">
            <v>971506000</v>
          </cell>
          <cell r="BE650">
            <v>0.91651509433962264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33746000000</v>
          </cell>
          <cell r="BM650">
            <v>120000000</v>
          </cell>
          <cell r="BN650">
            <v>31264000000</v>
          </cell>
          <cell r="BO650">
            <v>41120000000</v>
          </cell>
          <cell r="BP650">
            <v>2600000000</v>
          </cell>
          <cell r="BQ650">
            <v>1120000000</v>
          </cell>
          <cell r="BR650">
            <v>800000000</v>
          </cell>
          <cell r="BS650">
            <v>1060000000</v>
          </cell>
          <cell r="BT650">
            <v>0</v>
          </cell>
          <cell r="BU650">
            <v>0</v>
          </cell>
          <cell r="BV650">
            <v>0</v>
          </cell>
          <cell r="BW650">
            <v>948000000</v>
          </cell>
          <cell r="BX650">
            <v>154050</v>
          </cell>
          <cell r="BY650">
            <v>285</v>
          </cell>
          <cell r="BZ650">
            <v>23883300</v>
          </cell>
          <cell r="CA650">
            <v>769500</v>
          </cell>
        </row>
        <row r="651">
          <cell r="A651" t="str">
            <v>2022_Q2_M5_W18_D4</v>
          </cell>
          <cell r="B651">
            <v>2022</v>
          </cell>
          <cell r="C651">
            <v>2</v>
          </cell>
          <cell r="D651">
            <v>5</v>
          </cell>
          <cell r="E651">
            <v>18</v>
          </cell>
          <cell r="F651">
            <v>18</v>
          </cell>
          <cell r="G651">
            <v>4</v>
          </cell>
          <cell r="H651">
            <v>44685</v>
          </cell>
          <cell r="I651">
            <v>44.116999999999997</v>
          </cell>
          <cell r="J651">
            <v>5.2450000000000001</v>
          </cell>
          <cell r="K651">
            <v>10.784000000000001</v>
          </cell>
          <cell r="L651">
            <v>6.7389999999999999</v>
          </cell>
          <cell r="M651">
            <v>7.3810000000000002</v>
          </cell>
          <cell r="N651">
            <v>1</v>
          </cell>
          <cell r="O651">
            <v>18.603999999999999</v>
          </cell>
          <cell r="P651">
            <v>0</v>
          </cell>
          <cell r="Q651">
            <v>143</v>
          </cell>
          <cell r="R651">
            <v>95.6</v>
          </cell>
          <cell r="S651">
            <v>-4624</v>
          </cell>
          <cell r="T651">
            <v>1009</v>
          </cell>
          <cell r="U651">
            <v>-5420</v>
          </cell>
          <cell r="V651">
            <v>-5.3716551040634292E-3</v>
          </cell>
          <cell r="W651">
            <v>6.698523415197944E-4</v>
          </cell>
          <cell r="X651">
            <v>3.9377934446844318E-5</v>
          </cell>
          <cell r="Y651">
            <v>5.8785992085213429E-2</v>
          </cell>
          <cell r="Z651">
            <v>1.1924336851447467E-4</v>
          </cell>
          <cell r="AA651">
            <v>2685250000</v>
          </cell>
          <cell r="AB651">
            <v>2685250000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H651">
            <v>93.86999999999999</v>
          </cell>
          <cell r="AI651">
            <v>0</v>
          </cell>
          <cell r="AJ651">
            <v>0</v>
          </cell>
          <cell r="AK651">
            <v>0</v>
          </cell>
          <cell r="AL651">
            <v>33622180000000</v>
          </cell>
          <cell r="AM651">
            <v>22521896000</v>
          </cell>
          <cell r="AN651">
            <v>1323972000</v>
          </cell>
          <cell r="AO651">
            <v>4009222000</v>
          </cell>
          <cell r="AP651">
            <v>4719000</v>
          </cell>
          <cell r="AQ651">
            <v>3.8227457829500194E-4</v>
          </cell>
          <cell r="AR651">
            <v>0</v>
          </cell>
          <cell r="AS651">
            <v>0</v>
          </cell>
          <cell r="AT651">
            <v>130804000</v>
          </cell>
          <cell r="AU651">
            <v>0.1040844745406657</v>
          </cell>
          <cell r="AV651">
            <v>5813000</v>
          </cell>
          <cell r="AW651">
            <v>4.6255699405590789E-3</v>
          </cell>
          <cell r="AX651">
            <v>948733000</v>
          </cell>
          <cell r="AY651">
            <v>0.30112733939270059</v>
          </cell>
          <cell r="AZ651">
            <v>230243000</v>
          </cell>
          <cell r="BA651">
            <v>0.22220066898669555</v>
          </cell>
          <cell r="BB651">
            <v>0</v>
          </cell>
          <cell r="BC651">
            <v>0</v>
          </cell>
          <cell r="BD651">
            <v>3660000</v>
          </cell>
          <cell r="BE651">
            <v>5.7294927989981217E-2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12344530000</v>
          </cell>
          <cell r="BM651">
            <v>1081940000</v>
          </cell>
          <cell r="BN651">
            <v>1256710000</v>
          </cell>
          <cell r="BO651">
            <v>1256710000</v>
          </cell>
          <cell r="BP651">
            <v>3150604000</v>
          </cell>
          <cell r="BQ651">
            <v>1036194000</v>
          </cell>
          <cell r="BR651">
            <v>1357328000</v>
          </cell>
          <cell r="BS651">
            <v>63880000</v>
          </cell>
          <cell r="BT651">
            <v>0</v>
          </cell>
          <cell r="BU651">
            <v>0</v>
          </cell>
          <cell r="BV651">
            <v>0</v>
          </cell>
          <cell r="BW651">
            <v>974000000</v>
          </cell>
          <cell r="BX651">
            <v>33780</v>
          </cell>
          <cell r="BY651">
            <v>141</v>
          </cell>
          <cell r="BZ651">
            <v>48546900</v>
          </cell>
          <cell r="CA651">
            <v>380700</v>
          </cell>
        </row>
        <row r="652">
          <cell r="A652" t="str">
            <v>2022_Q2_M5_W18_D5</v>
          </cell>
          <cell r="B652">
            <v>2022</v>
          </cell>
          <cell r="C652">
            <v>2</v>
          </cell>
          <cell r="D652">
            <v>5</v>
          </cell>
          <cell r="E652">
            <v>18</v>
          </cell>
          <cell r="F652">
            <v>18</v>
          </cell>
          <cell r="G652">
            <v>5</v>
          </cell>
          <cell r="H652">
            <v>44686</v>
          </cell>
          <cell r="I652">
            <v>34.116</v>
          </cell>
          <cell r="J652">
            <v>5.2869999999999999</v>
          </cell>
          <cell r="K652">
            <v>10.787000000000001</v>
          </cell>
          <cell r="L652">
            <v>5.766</v>
          </cell>
          <cell r="M652">
            <v>7.2370000000000001</v>
          </cell>
          <cell r="N652">
            <v>1</v>
          </cell>
          <cell r="O652">
            <v>18.547999999999998</v>
          </cell>
          <cell r="P652">
            <v>0</v>
          </cell>
          <cell r="Q652">
            <v>107</v>
          </cell>
          <cell r="R652">
            <v>96</v>
          </cell>
          <cell r="S652">
            <v>-4036</v>
          </cell>
          <cell r="T652">
            <v>880.7</v>
          </cell>
          <cell r="U652">
            <v>-6701</v>
          </cell>
          <cell r="V652">
            <v>-7.6087203360962873E-3</v>
          </cell>
          <cell r="W652">
            <v>4.8567710301545899E-3</v>
          </cell>
          <cell r="X652">
            <v>1.4424395687282876E-3</v>
          </cell>
          <cell r="Y652">
            <v>0.29699558817422261</v>
          </cell>
          <cell r="Z652">
            <v>3.3561563000913761E-3</v>
          </cell>
          <cell r="AA652">
            <v>68011200000</v>
          </cell>
          <cell r="AB652">
            <v>68011200000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H652">
            <v>82.741</v>
          </cell>
          <cell r="AI652">
            <v>0</v>
          </cell>
          <cell r="AJ652">
            <v>0</v>
          </cell>
          <cell r="AK652">
            <v>0</v>
          </cell>
          <cell r="AL652">
            <v>35538802000000</v>
          </cell>
          <cell r="AM652">
            <v>172603824000</v>
          </cell>
          <cell r="AN652">
            <v>51262574230</v>
          </cell>
          <cell r="AO652">
            <v>119273774230</v>
          </cell>
          <cell r="AP652">
            <v>46796360000</v>
          </cell>
          <cell r="AQ652">
            <v>0.41650390154776523</v>
          </cell>
          <cell r="AR652">
            <v>0</v>
          </cell>
          <cell r="AS652">
            <v>0</v>
          </cell>
          <cell r="AT652">
            <v>228434000</v>
          </cell>
          <cell r="AU652">
            <v>6.0399946779808224E-3</v>
          </cell>
          <cell r="AV652">
            <v>211728080</v>
          </cell>
          <cell r="AW652">
            <v>1.7128199502741363E-2</v>
          </cell>
          <cell r="AX652">
            <v>2818189150</v>
          </cell>
          <cell r="AY652">
            <v>0.48776737134917297</v>
          </cell>
          <cell r="AZ652">
            <v>249897000</v>
          </cell>
          <cell r="BA652">
            <v>0.40436276905252733</v>
          </cell>
          <cell r="BB652">
            <v>0</v>
          </cell>
          <cell r="BC652">
            <v>0</v>
          </cell>
          <cell r="BD652">
            <v>957966000</v>
          </cell>
          <cell r="BE652">
            <v>0.90567760892625182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112355154000</v>
          </cell>
          <cell r="BM652">
            <v>596664000</v>
          </cell>
          <cell r="BN652">
            <v>37820232000</v>
          </cell>
          <cell r="BO652">
            <v>12361374000</v>
          </cell>
          <cell r="BP652">
            <v>5777732000</v>
          </cell>
          <cell r="BQ652">
            <v>618002000</v>
          </cell>
          <cell r="BR652">
            <v>748932000</v>
          </cell>
          <cell r="BS652">
            <v>1057734000</v>
          </cell>
          <cell r="BT652">
            <v>0</v>
          </cell>
          <cell r="BU652">
            <v>0</v>
          </cell>
          <cell r="BV652">
            <v>0</v>
          </cell>
          <cell r="BW652">
            <v>1268000000</v>
          </cell>
          <cell r="BX652">
            <v>705840</v>
          </cell>
          <cell r="BY652">
            <v>656</v>
          </cell>
          <cell r="BZ652">
            <v>10291800</v>
          </cell>
          <cell r="CA652">
            <v>1771200</v>
          </cell>
        </row>
        <row r="653">
          <cell r="A653" t="str">
            <v>2022_Q2_M5_W18_D6</v>
          </cell>
          <cell r="B653">
            <v>2022</v>
          </cell>
          <cell r="C653">
            <v>2</v>
          </cell>
          <cell r="D653">
            <v>5</v>
          </cell>
          <cell r="E653">
            <v>18</v>
          </cell>
          <cell r="F653">
            <v>19</v>
          </cell>
          <cell r="G653">
            <v>6</v>
          </cell>
          <cell r="H653">
            <v>44687</v>
          </cell>
          <cell r="I653">
            <v>36.042999999999999</v>
          </cell>
          <cell r="J653">
            <v>5.1870000000000003</v>
          </cell>
          <cell r="K653">
            <v>10.787000000000001</v>
          </cell>
          <cell r="L653">
            <v>4.5389999999999997</v>
          </cell>
          <cell r="M653">
            <v>7.0439999999999996</v>
          </cell>
          <cell r="N653">
            <v>1</v>
          </cell>
          <cell r="O653">
            <v>18.294</v>
          </cell>
          <cell r="P653">
            <v>0</v>
          </cell>
          <cell r="Q653">
            <v>93</v>
          </cell>
          <cell r="R653">
            <v>93</v>
          </cell>
          <cell r="S653">
            <v>-3876</v>
          </cell>
          <cell r="T653">
            <v>878.3</v>
          </cell>
          <cell r="U653">
            <v>-4437</v>
          </cell>
          <cell r="V653">
            <v>-5.0518046225663214E-3</v>
          </cell>
          <cell r="W653">
            <v>3.5635990370582061E-3</v>
          </cell>
          <cell r="X653">
            <v>5.4046361013976839E-4</v>
          </cell>
          <cell r="Y653">
            <v>0.15166229548258259</v>
          </cell>
          <cell r="Z653">
            <v>1.2364255853846752E-3</v>
          </cell>
          <cell r="AA653">
            <v>26778592950</v>
          </cell>
          <cell r="AB653">
            <v>26778592950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H653">
            <v>82.893999999999991</v>
          </cell>
          <cell r="AI653">
            <v>0</v>
          </cell>
          <cell r="AJ653">
            <v>0</v>
          </cell>
          <cell r="AK653">
            <v>0</v>
          </cell>
          <cell r="AL653">
            <v>38477092000000</v>
          </cell>
          <cell r="AM653">
            <v>137116928000</v>
          </cell>
          <cell r="AN653">
            <v>20795468050</v>
          </cell>
          <cell r="AO653">
            <v>47574061000</v>
          </cell>
          <cell r="AP653">
            <v>15663357875</v>
          </cell>
          <cell r="AQ653">
            <v>0.1610329903853483</v>
          </cell>
          <cell r="AR653">
            <v>0</v>
          </cell>
          <cell r="AS653">
            <v>0</v>
          </cell>
          <cell r="AT653">
            <v>239673034.99999997</v>
          </cell>
          <cell r="AU653">
            <v>0.31927031797413041</v>
          </cell>
          <cell r="AV653">
            <v>5682000</v>
          </cell>
          <cell r="AW653">
            <v>2.06191223526092E-4</v>
          </cell>
          <cell r="AX653">
            <v>3393583993</v>
          </cell>
          <cell r="AY653">
            <v>0.56078263935273054</v>
          </cell>
          <cell r="AZ653">
            <v>367878035</v>
          </cell>
          <cell r="BA653">
            <v>0.39413364167373771</v>
          </cell>
          <cell r="BB653">
            <v>0</v>
          </cell>
          <cell r="BC653">
            <v>0</v>
          </cell>
          <cell r="BD653">
            <v>1125293112</v>
          </cell>
          <cell r="BE653">
            <v>0.81598560758777716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97268006000</v>
          </cell>
          <cell r="BM653">
            <v>1772246000</v>
          </cell>
          <cell r="BN653">
            <v>750690000</v>
          </cell>
          <cell r="BO653">
            <v>27556944000</v>
          </cell>
          <cell r="BP653">
            <v>6051514000</v>
          </cell>
          <cell r="BQ653">
            <v>933384000</v>
          </cell>
          <cell r="BR653">
            <v>511084000</v>
          </cell>
          <cell r="BS653">
            <v>1379060000</v>
          </cell>
          <cell r="BT653">
            <v>0</v>
          </cell>
          <cell r="BU653">
            <v>0</v>
          </cell>
          <cell r="BV653">
            <v>0</v>
          </cell>
          <cell r="BW653">
            <v>894000000</v>
          </cell>
          <cell r="BX653">
            <v>284580</v>
          </cell>
          <cell r="BY653">
            <v>346</v>
          </cell>
          <cell r="BZ653">
            <v>29651400</v>
          </cell>
          <cell r="CA653">
            <v>934200</v>
          </cell>
        </row>
        <row r="654">
          <cell r="A654" t="str">
            <v>2022_Q2_M5_W19_D2</v>
          </cell>
          <cell r="B654">
            <v>2022</v>
          </cell>
          <cell r="C654">
            <v>2</v>
          </cell>
          <cell r="D654">
            <v>5</v>
          </cell>
          <cell r="E654">
            <v>19</v>
          </cell>
          <cell r="F654">
            <v>19</v>
          </cell>
          <cell r="G654">
            <v>2</v>
          </cell>
          <cell r="H654">
            <v>44690</v>
          </cell>
          <cell r="I654">
            <v>32.037999999999997</v>
          </cell>
          <cell r="J654">
            <v>4.1970000000000001</v>
          </cell>
          <cell r="K654">
            <v>14.433</v>
          </cell>
          <cell r="L654">
            <v>4.2149999999999999</v>
          </cell>
          <cell r="M654">
            <v>6.9169999999999998</v>
          </cell>
          <cell r="N654">
            <v>1</v>
          </cell>
          <cell r="O654">
            <v>18.239000000000001</v>
          </cell>
          <cell r="P654">
            <v>0</v>
          </cell>
          <cell r="Q654">
            <v>138</v>
          </cell>
          <cell r="R654">
            <v>87.2</v>
          </cell>
          <cell r="S654">
            <v>-3506</v>
          </cell>
          <cell r="T654">
            <v>769</v>
          </cell>
          <cell r="U654">
            <v>-11297</v>
          </cell>
          <cell r="V654">
            <v>-1.4690507152145644E-2</v>
          </cell>
          <cell r="W654">
            <v>5.0815042060010822E-3</v>
          </cell>
          <cell r="X654">
            <v>8.0582403336739035E-4</v>
          </cell>
          <cell r="Y654">
            <v>0.15857982217465053</v>
          </cell>
          <cell r="Z654">
            <v>3.1938475341316695E-3</v>
          </cell>
          <cell r="AA654">
            <v>103616120000</v>
          </cell>
          <cell r="AB654">
            <v>103616120000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H654">
            <v>81.039000000000001</v>
          </cell>
          <cell r="AI654">
            <v>0</v>
          </cell>
          <cell r="AJ654">
            <v>0</v>
          </cell>
          <cell r="AK654">
            <v>0</v>
          </cell>
          <cell r="AL654">
            <v>43389908000000</v>
          </cell>
          <cell r="AM654">
            <v>220486000000</v>
          </cell>
          <cell r="AN654">
            <v>34964630672</v>
          </cell>
          <cell r="AO654">
            <v>138580750672</v>
          </cell>
          <cell r="AP654">
            <v>20407399910</v>
          </cell>
          <cell r="AQ654">
            <v>0.7575692297126736</v>
          </cell>
          <cell r="AR654">
            <v>0</v>
          </cell>
          <cell r="AS654">
            <v>0</v>
          </cell>
          <cell r="AT654">
            <v>1856959829.9999998</v>
          </cell>
          <cell r="AU654">
            <v>0.45558386408243368</v>
          </cell>
          <cell r="AV654">
            <v>9639469808</v>
          </cell>
          <cell r="AW654">
            <v>5.3267922591483295E-2</v>
          </cell>
          <cell r="AX654">
            <v>1681313160</v>
          </cell>
          <cell r="AY654">
            <v>0.51134828467153282</v>
          </cell>
          <cell r="AZ654">
            <v>452669089</v>
          </cell>
          <cell r="BA654">
            <v>0.41453213278388279</v>
          </cell>
          <cell r="BB654">
            <v>0</v>
          </cell>
          <cell r="BC654">
            <v>0</v>
          </cell>
          <cell r="BD654">
            <v>926818875</v>
          </cell>
          <cell r="BE654">
            <v>0.89461281370656376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26938000000</v>
          </cell>
          <cell r="BM654">
            <v>1736000000</v>
          </cell>
          <cell r="BN654">
            <v>4076000000</v>
          </cell>
          <cell r="BO654">
            <v>180962000000</v>
          </cell>
          <cell r="BP654">
            <v>3288000000</v>
          </cell>
          <cell r="BQ654">
            <v>1092000000</v>
          </cell>
          <cell r="BR654">
            <v>578000000</v>
          </cell>
          <cell r="BS654">
            <v>1036000000</v>
          </cell>
          <cell r="BT654">
            <v>0</v>
          </cell>
          <cell r="BU654">
            <v>0</v>
          </cell>
          <cell r="BV654">
            <v>0</v>
          </cell>
          <cell r="BW654">
            <v>780000000</v>
          </cell>
          <cell r="BX654">
            <v>426720</v>
          </cell>
          <cell r="BY654">
            <v>1446</v>
          </cell>
          <cell r="BZ654">
            <v>8940300</v>
          </cell>
          <cell r="CA654">
            <v>3904200</v>
          </cell>
        </row>
        <row r="655">
          <cell r="A655" t="str">
            <v>2022_Q2_M5_W19_D3</v>
          </cell>
          <cell r="B655">
            <v>2022</v>
          </cell>
          <cell r="C655">
            <v>2</v>
          </cell>
          <cell r="D655">
            <v>5</v>
          </cell>
          <cell r="E655">
            <v>19</v>
          </cell>
          <cell r="F655">
            <v>19</v>
          </cell>
          <cell r="G655">
            <v>3</v>
          </cell>
          <cell r="H655">
            <v>44691</v>
          </cell>
          <cell r="I655">
            <v>48.262</v>
          </cell>
          <cell r="J655">
            <v>4.6820000000000004</v>
          </cell>
          <cell r="K655">
            <v>11.007999999999999</v>
          </cell>
          <cell r="L655">
            <v>3.8010000000000002</v>
          </cell>
          <cell r="M655">
            <v>6.9770000000000003</v>
          </cell>
          <cell r="N655">
            <v>1</v>
          </cell>
          <cell r="O655">
            <v>18.216999999999999</v>
          </cell>
          <cell r="P655">
            <v>0</v>
          </cell>
          <cell r="Q655">
            <v>169</v>
          </cell>
          <cell r="R655">
            <v>90.9</v>
          </cell>
          <cell r="S655">
            <v>-3678</v>
          </cell>
          <cell r="T655">
            <v>900.4</v>
          </cell>
          <cell r="U655">
            <v>-3019</v>
          </cell>
          <cell r="V655">
            <v>-3.3529542425588628E-3</v>
          </cell>
          <cell r="W655">
            <v>1.7482013702692801E-2</v>
          </cell>
          <cell r="X655">
            <v>1.0027528777488068E-2</v>
          </cell>
          <cell r="Y655">
            <v>0.57359117479375399</v>
          </cell>
          <cell r="Z655">
            <v>1.3311811789348283E-2</v>
          </cell>
          <cell r="AA655">
            <v>130784649000</v>
          </cell>
          <cell r="AB655">
            <v>130784649000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H655">
            <v>93.947000000000003</v>
          </cell>
          <cell r="AI655">
            <v>0</v>
          </cell>
          <cell r="AJ655">
            <v>0</v>
          </cell>
          <cell r="AK655">
            <v>0</v>
          </cell>
          <cell r="AL655">
            <v>39821370000000</v>
          </cell>
          <cell r="AM655">
            <v>696157736000</v>
          </cell>
          <cell r="AN655">
            <v>399309933634</v>
          </cell>
          <cell r="AO655">
            <v>530094582634</v>
          </cell>
          <cell r="AP655">
            <v>190582430494</v>
          </cell>
          <cell r="AQ655">
            <v>0.60448626774295866</v>
          </cell>
          <cell r="AR655">
            <v>0</v>
          </cell>
          <cell r="AS655">
            <v>0</v>
          </cell>
          <cell r="AT655">
            <v>1172125017</v>
          </cell>
          <cell r="AU655">
            <v>0.38484130502446701</v>
          </cell>
          <cell r="AV655">
            <v>204764104175</v>
          </cell>
          <cell r="AW655">
            <v>0.55143431496243234</v>
          </cell>
          <cell r="AX655">
            <v>1778398085</v>
          </cell>
          <cell r="AY655">
            <v>0.59438438669786098</v>
          </cell>
          <cell r="AZ655">
            <v>154899975</v>
          </cell>
          <cell r="BA655">
            <v>0.24587297619047618</v>
          </cell>
          <cell r="BB655">
            <v>0</v>
          </cell>
          <cell r="BC655">
            <v>0</v>
          </cell>
          <cell r="BD655">
            <v>857975888</v>
          </cell>
          <cell r="BE655">
            <v>0.94699325386313471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315280000000</v>
          </cell>
          <cell r="BM655">
            <v>476000000</v>
          </cell>
          <cell r="BN655">
            <v>3045736000</v>
          </cell>
          <cell r="BO655">
            <v>371330000000</v>
          </cell>
          <cell r="BP655">
            <v>2992000000</v>
          </cell>
          <cell r="BQ655">
            <v>630000000</v>
          </cell>
          <cell r="BR655">
            <v>502000000</v>
          </cell>
          <cell r="BS655">
            <v>906000000</v>
          </cell>
          <cell r="BT655">
            <v>0</v>
          </cell>
          <cell r="BU655">
            <v>0</v>
          </cell>
          <cell r="BV655">
            <v>0</v>
          </cell>
          <cell r="BW655">
            <v>996000000</v>
          </cell>
          <cell r="BX655">
            <v>620040</v>
          </cell>
          <cell r="BY655">
            <v>1530</v>
          </cell>
          <cell r="BZ655">
            <v>9378900</v>
          </cell>
          <cell r="CA655">
            <v>4131000</v>
          </cell>
        </row>
        <row r="656">
          <cell r="A656" t="str">
            <v>2022_Q2_M5_W19_D4</v>
          </cell>
          <cell r="B656">
            <v>2022</v>
          </cell>
          <cell r="C656">
            <v>2</v>
          </cell>
          <cell r="D656">
            <v>5</v>
          </cell>
          <cell r="E656">
            <v>19</v>
          </cell>
          <cell r="F656">
            <v>19</v>
          </cell>
          <cell r="G656">
            <v>4</v>
          </cell>
          <cell r="H656">
            <v>44692</v>
          </cell>
          <cell r="I656">
            <v>26.548999999999999</v>
          </cell>
          <cell r="J656">
            <v>4.6260000000000003</v>
          </cell>
          <cell r="K656">
            <v>15.007999999999999</v>
          </cell>
          <cell r="L656">
            <v>8.3230000000000004</v>
          </cell>
          <cell r="M656">
            <v>6.6139999999999999</v>
          </cell>
          <cell r="N656">
            <v>1</v>
          </cell>
          <cell r="O656">
            <v>18.206</v>
          </cell>
          <cell r="P656">
            <v>0</v>
          </cell>
          <cell r="Q656">
            <v>157</v>
          </cell>
          <cell r="R656">
            <v>85.8</v>
          </cell>
          <cell r="S656">
            <v>-2873</v>
          </cell>
          <cell r="T656">
            <v>810</v>
          </cell>
          <cell r="U656">
            <v>-3581</v>
          </cell>
          <cell r="V656">
            <v>-4.4209876543209875E-3</v>
          </cell>
          <cell r="W656">
            <v>1.1629124841822039E-2</v>
          </cell>
          <cell r="X656">
            <v>3.7863310359373568E-3</v>
          </cell>
          <cell r="Y656">
            <v>0.32559036792867713</v>
          </cell>
          <cell r="Z656">
            <v>8.8322724767503739E-3</v>
          </cell>
          <cell r="AA656">
            <v>131365878000</v>
          </cell>
          <cell r="AB656">
            <v>131365878000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H656">
            <v>80.325999999999993</v>
          </cell>
          <cell r="AI656">
            <v>0</v>
          </cell>
          <cell r="AJ656">
            <v>0</v>
          </cell>
          <cell r="AK656">
            <v>0</v>
          </cell>
          <cell r="AL656">
            <v>26033968000000</v>
          </cell>
          <cell r="AM656">
            <v>302752264000</v>
          </cell>
          <cell r="AN656">
            <v>98573221027</v>
          </cell>
          <cell r="AO656">
            <v>229939099027</v>
          </cell>
          <cell r="AP656">
            <v>36791268903</v>
          </cell>
          <cell r="AQ656">
            <v>0.3000087162043153</v>
          </cell>
          <cell r="AR656">
            <v>0</v>
          </cell>
          <cell r="AS656">
            <v>0</v>
          </cell>
          <cell r="AT656">
            <v>418453004</v>
          </cell>
          <cell r="AU656">
            <v>0.40854018495231698</v>
          </cell>
          <cell r="AV656">
            <v>57798610000</v>
          </cell>
          <cell r="AW656">
            <v>0.33731709736909682</v>
          </cell>
          <cell r="AX656">
            <v>1973890176</v>
          </cell>
          <cell r="AY656">
            <v>0.57648661682242985</v>
          </cell>
          <cell r="AZ656">
            <v>712505977</v>
          </cell>
          <cell r="BA656">
            <v>0.4614676016839378</v>
          </cell>
          <cell r="BB656">
            <v>0</v>
          </cell>
          <cell r="BC656">
            <v>0</v>
          </cell>
          <cell r="BD656">
            <v>878492967</v>
          </cell>
          <cell r="BE656">
            <v>0.98265432550335574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122634000000</v>
          </cell>
          <cell r="BM656">
            <v>518000000</v>
          </cell>
          <cell r="BN656">
            <v>1024264000</v>
          </cell>
          <cell r="BO656">
            <v>171348000000</v>
          </cell>
          <cell r="BP656">
            <v>3424000000</v>
          </cell>
          <cell r="BQ656">
            <v>1544000000</v>
          </cell>
          <cell r="BR656">
            <v>284000000</v>
          </cell>
          <cell r="BS656">
            <v>894000000</v>
          </cell>
          <cell r="BT656">
            <v>0</v>
          </cell>
          <cell r="BU656">
            <v>0</v>
          </cell>
          <cell r="BV656">
            <v>0</v>
          </cell>
          <cell r="BW656">
            <v>1082000000</v>
          </cell>
          <cell r="BX656">
            <v>892950</v>
          </cell>
          <cell r="BY656">
            <v>1329</v>
          </cell>
          <cell r="BZ656">
            <v>7326150</v>
          </cell>
          <cell r="CA656">
            <v>3588300</v>
          </cell>
        </row>
        <row r="657">
          <cell r="A657" t="str">
            <v>2022_Q2_M5_W19_D5</v>
          </cell>
          <cell r="B657">
            <v>2022</v>
          </cell>
          <cell r="C657">
            <v>2</v>
          </cell>
          <cell r="D657">
            <v>5</v>
          </cell>
          <cell r="E657">
            <v>19</v>
          </cell>
          <cell r="F657">
            <v>19</v>
          </cell>
          <cell r="G657">
            <v>5</v>
          </cell>
          <cell r="H657">
            <v>44693</v>
          </cell>
          <cell r="I657">
            <v>20.954000000000001</v>
          </cell>
          <cell r="J657">
            <v>4.1840000000000002</v>
          </cell>
          <cell r="K657">
            <v>15.009</v>
          </cell>
          <cell r="L657">
            <v>7.4320000000000004</v>
          </cell>
          <cell r="M657">
            <v>6.3090000000000002</v>
          </cell>
          <cell r="N657">
            <v>1</v>
          </cell>
          <cell r="O657">
            <v>18.117999999999999</v>
          </cell>
          <cell r="P657">
            <v>0</v>
          </cell>
          <cell r="Q657">
            <v>165</v>
          </cell>
          <cell r="R657">
            <v>80.8</v>
          </cell>
          <cell r="S657">
            <v>-2826</v>
          </cell>
          <cell r="T657">
            <v>757</v>
          </cell>
          <cell r="U657">
            <v>-14279</v>
          </cell>
          <cell r="V657">
            <v>-1.8862615587846764E-2</v>
          </cell>
          <cell r="W657">
            <v>4.8171929975555612E-3</v>
          </cell>
          <cell r="X657">
            <v>2.7396926412639267E-3</v>
          </cell>
          <cell r="Y657">
            <v>0.56873217300078238</v>
          </cell>
          <cell r="Z657">
            <v>5.7813867512009395E-3</v>
          </cell>
          <cell r="AA657">
            <v>109274765000</v>
          </cell>
          <cell r="AB657">
            <v>78831565000</v>
          </cell>
          <cell r="AC657">
            <v>30443200000</v>
          </cell>
          <cell r="AD657">
            <v>0</v>
          </cell>
          <cell r="AE657">
            <v>0</v>
          </cell>
          <cell r="AF657">
            <v>0</v>
          </cell>
          <cell r="AH657">
            <v>73.006</v>
          </cell>
          <cell r="AI657">
            <v>0</v>
          </cell>
          <cell r="AJ657">
            <v>0</v>
          </cell>
          <cell r="AK657">
            <v>0</v>
          </cell>
          <cell r="AL657">
            <v>35925626000000</v>
          </cell>
          <cell r="AM657">
            <v>173060674000</v>
          </cell>
          <cell r="AN657">
            <v>98425173185</v>
          </cell>
          <cell r="AO657">
            <v>207699938185</v>
          </cell>
          <cell r="AP657">
            <v>67166102931</v>
          </cell>
          <cell r="AQ657">
            <v>0.75045925062569829</v>
          </cell>
          <cell r="AR657">
            <v>0</v>
          </cell>
          <cell r="AS657">
            <v>0</v>
          </cell>
          <cell r="AT657">
            <v>807716868.00000012</v>
          </cell>
          <cell r="AU657">
            <v>0.40518948144655198</v>
          </cell>
          <cell r="AV657">
            <v>26372644000</v>
          </cell>
          <cell r="AW657">
            <v>0.36471641543354999</v>
          </cell>
          <cell r="AX657">
            <v>2640083298</v>
          </cell>
          <cell r="AY657">
            <v>0.53927345367194823</v>
          </cell>
          <cell r="AZ657">
            <v>500664000</v>
          </cell>
          <cell r="BA657">
            <v>0.47568845344055699</v>
          </cell>
          <cell r="BB657">
            <v>0</v>
          </cell>
          <cell r="BC657">
            <v>0</v>
          </cell>
          <cell r="BD657">
            <v>937962088</v>
          </cell>
          <cell r="BE657">
            <v>0.91318553798343349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89500000000</v>
          </cell>
          <cell r="BM657">
            <v>523314000</v>
          </cell>
          <cell r="BN657">
            <v>1993430000</v>
          </cell>
          <cell r="BO657">
            <v>72310000000</v>
          </cell>
          <cell r="BP657">
            <v>4895630000</v>
          </cell>
          <cell r="BQ657">
            <v>1052504000</v>
          </cell>
          <cell r="BR657">
            <v>811292000</v>
          </cell>
          <cell r="BS657">
            <v>1027132000</v>
          </cell>
          <cell r="BT657">
            <v>0</v>
          </cell>
          <cell r="BU657">
            <v>0</v>
          </cell>
          <cell r="BV657">
            <v>0</v>
          </cell>
          <cell r="BW657">
            <v>947372000</v>
          </cell>
          <cell r="BX657">
            <v>785700</v>
          </cell>
          <cell r="BY657">
            <v>1053</v>
          </cell>
          <cell r="BZ657">
            <v>7206300</v>
          </cell>
          <cell r="CA657">
            <v>2843100</v>
          </cell>
        </row>
        <row r="658">
          <cell r="A658" t="str">
            <v>2022_Q2_M5_W19_D6</v>
          </cell>
          <cell r="B658">
            <v>2022</v>
          </cell>
          <cell r="C658">
            <v>2</v>
          </cell>
          <cell r="D658">
            <v>5</v>
          </cell>
          <cell r="E658">
            <v>19</v>
          </cell>
          <cell r="F658">
            <v>20</v>
          </cell>
          <cell r="G658">
            <v>6</v>
          </cell>
          <cell r="H658">
            <v>44694</v>
          </cell>
          <cell r="I658">
            <v>15.638</v>
          </cell>
          <cell r="J658">
            <v>9.3390000000000004</v>
          </cell>
          <cell r="K658">
            <v>16.515999999999998</v>
          </cell>
          <cell r="L658">
            <v>6.7069999999999999</v>
          </cell>
          <cell r="M658">
            <v>6.3339999999999996</v>
          </cell>
          <cell r="N658">
            <v>1</v>
          </cell>
          <cell r="O658">
            <v>18.100999999999999</v>
          </cell>
          <cell r="P658">
            <v>0</v>
          </cell>
          <cell r="Q658">
            <v>260</v>
          </cell>
          <cell r="R658">
            <v>77.5</v>
          </cell>
          <cell r="S658">
            <v>-3017</v>
          </cell>
          <cell r="T658">
            <v>753</v>
          </cell>
          <cell r="U658">
            <v>-12337</v>
          </cell>
          <cell r="V658">
            <v>-1.6383798140770251E-2</v>
          </cell>
          <cell r="W658">
            <v>3.3007432944043374E-2</v>
          </cell>
          <cell r="X658">
            <v>4.4294060100792936E-3</v>
          </cell>
          <cell r="Y658">
            <v>0.1341941985488041</v>
          </cell>
          <cell r="Z658">
            <v>9.088030416059354E-3</v>
          </cell>
          <cell r="AA658">
            <v>217271655000</v>
          </cell>
          <cell r="AB658">
            <v>142418375000</v>
          </cell>
          <cell r="AC658">
            <v>72260545000</v>
          </cell>
          <cell r="AD658">
            <v>0</v>
          </cell>
          <cell r="AE658">
            <v>0</v>
          </cell>
          <cell r="AF658">
            <v>2592735000</v>
          </cell>
          <cell r="AH658">
            <v>73.634999999999991</v>
          </cell>
          <cell r="AI658">
            <v>0</v>
          </cell>
          <cell r="AJ658">
            <v>0</v>
          </cell>
          <cell r="AK658">
            <v>0</v>
          </cell>
          <cell r="AL658">
            <v>46638586000000</v>
          </cell>
          <cell r="AM658">
            <v>1539420000000</v>
          </cell>
          <cell r="AN658">
            <v>206581233130</v>
          </cell>
          <cell r="AO658">
            <v>423852888130</v>
          </cell>
          <cell r="AP658">
            <v>26129906590</v>
          </cell>
          <cell r="AQ658">
            <v>0.31584560123292638</v>
          </cell>
          <cell r="AR658">
            <v>0</v>
          </cell>
          <cell r="AS658">
            <v>0</v>
          </cell>
          <cell r="AT658">
            <v>472923991</v>
          </cell>
          <cell r="AU658">
            <v>0.21207353856502242</v>
          </cell>
          <cell r="AV658">
            <v>177742733841</v>
          </cell>
          <cell r="AW658">
            <v>0.12331735785558479</v>
          </cell>
          <cell r="AX658">
            <v>1260315751</v>
          </cell>
          <cell r="AY658">
            <v>0.33644307287773623</v>
          </cell>
          <cell r="AZ658">
            <v>132673006</v>
          </cell>
          <cell r="BA658">
            <v>0.23357923591549296</v>
          </cell>
          <cell r="BB658">
            <v>0</v>
          </cell>
          <cell r="BC658">
            <v>0</v>
          </cell>
          <cell r="BD658">
            <v>842679951</v>
          </cell>
          <cell r="BE658">
            <v>0.93011032119205295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82730000000</v>
          </cell>
          <cell r="BM658">
            <v>906000000</v>
          </cell>
          <cell r="BN658">
            <v>2230000000</v>
          </cell>
          <cell r="BO658">
            <v>1441344000000</v>
          </cell>
          <cell r="BP658">
            <v>3746000000</v>
          </cell>
          <cell r="BQ658">
            <v>568000000</v>
          </cell>
          <cell r="BR658">
            <v>6038000000</v>
          </cell>
          <cell r="BS658">
            <v>906000000</v>
          </cell>
          <cell r="BT658">
            <v>0</v>
          </cell>
          <cell r="BU658">
            <v>0</v>
          </cell>
          <cell r="BV658">
            <v>0</v>
          </cell>
          <cell r="BW658">
            <v>952000000</v>
          </cell>
          <cell r="BX658">
            <v>629790</v>
          </cell>
          <cell r="BY658">
            <v>2383</v>
          </cell>
          <cell r="BZ658">
            <v>23080050</v>
          </cell>
          <cell r="CA658">
            <v>6434100</v>
          </cell>
        </row>
        <row r="659">
          <cell r="A659" t="str">
            <v>2022_Q2_M5_W20_D2</v>
          </cell>
          <cell r="B659">
            <v>2022</v>
          </cell>
          <cell r="C659">
            <v>2</v>
          </cell>
          <cell r="D659">
            <v>5</v>
          </cell>
          <cell r="E659">
            <v>20</v>
          </cell>
          <cell r="F659">
            <v>20</v>
          </cell>
          <cell r="G659">
            <v>2</v>
          </cell>
          <cell r="H659">
            <v>44697</v>
          </cell>
          <cell r="I659">
            <v>22.96</v>
          </cell>
          <cell r="J659">
            <v>9.3119999999999994</v>
          </cell>
          <cell r="K659">
            <v>27.428000000000001</v>
          </cell>
          <cell r="L659">
            <v>10.948</v>
          </cell>
          <cell r="M659">
            <v>6.431</v>
          </cell>
          <cell r="N659">
            <v>1</v>
          </cell>
          <cell r="O659">
            <v>18.041</v>
          </cell>
          <cell r="P659">
            <v>0</v>
          </cell>
          <cell r="Q659">
            <v>253</v>
          </cell>
          <cell r="R659">
            <v>77.3</v>
          </cell>
          <cell r="S659">
            <v>-3428</v>
          </cell>
          <cell r="T659">
            <v>766.7</v>
          </cell>
          <cell r="U659">
            <v>-15362</v>
          </cell>
          <cell r="V659">
            <v>-2.0036520151297768E-2</v>
          </cell>
          <cell r="W659">
            <v>4.4217824855830529E-3</v>
          </cell>
          <cell r="X659">
            <v>6.5879997151920401E-4</v>
          </cell>
          <cell r="Y659">
            <v>0.14898968315768141</v>
          </cell>
          <cell r="Z659">
            <v>6.303774156548426E-3</v>
          </cell>
          <cell r="AA659">
            <v>188966572099</v>
          </cell>
          <cell r="AB659">
            <v>178757862099</v>
          </cell>
          <cell r="AC659">
            <v>10203630000</v>
          </cell>
          <cell r="AD659">
            <v>0</v>
          </cell>
          <cell r="AE659">
            <v>0</v>
          </cell>
          <cell r="AF659">
            <v>5080000</v>
          </cell>
          <cell r="AH659">
            <v>96.11999999999999</v>
          </cell>
          <cell r="AI659">
            <v>0</v>
          </cell>
          <cell r="AJ659">
            <v>0</v>
          </cell>
          <cell r="AK659">
            <v>0</v>
          </cell>
          <cell r="AL659">
            <v>33475188000000</v>
          </cell>
          <cell r="AM659">
            <v>148020000000</v>
          </cell>
          <cell r="AN659">
            <v>22053452901</v>
          </cell>
          <cell r="AO659">
            <v>211020025000</v>
          </cell>
          <cell r="AP659">
            <v>16042702331.999998</v>
          </cell>
          <cell r="AQ659">
            <v>0.21773483078175893</v>
          </cell>
          <cell r="AR659">
            <v>0</v>
          </cell>
          <cell r="AS659">
            <v>0</v>
          </cell>
          <cell r="AT659">
            <v>293365944</v>
          </cell>
          <cell r="AU659">
            <v>0.1182927193548387</v>
          </cell>
          <cell r="AV659">
            <v>2227528992</v>
          </cell>
          <cell r="AW659">
            <v>3.6255354687499998E-2</v>
          </cell>
          <cell r="AX659">
            <v>2379591694</v>
          </cell>
          <cell r="AY659">
            <v>0.49782253012552302</v>
          </cell>
          <cell r="AZ659">
            <v>247107939</v>
          </cell>
          <cell r="BA659">
            <v>0.26859558586956522</v>
          </cell>
          <cell r="BB659">
            <v>0</v>
          </cell>
          <cell r="BC659">
            <v>0</v>
          </cell>
          <cell r="BD659">
            <v>863156000</v>
          </cell>
          <cell r="BE659">
            <v>0.93821304347826084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73680000000</v>
          </cell>
          <cell r="BM659">
            <v>980000000</v>
          </cell>
          <cell r="BN659">
            <v>2480000000</v>
          </cell>
          <cell r="BO659">
            <v>61440000000</v>
          </cell>
          <cell r="BP659">
            <v>4780000000</v>
          </cell>
          <cell r="BQ659">
            <v>920000000</v>
          </cell>
          <cell r="BR659">
            <v>1620000000</v>
          </cell>
          <cell r="BS659">
            <v>920000000</v>
          </cell>
          <cell r="BT659">
            <v>0</v>
          </cell>
          <cell r="BU659">
            <v>0</v>
          </cell>
          <cell r="BV659">
            <v>0</v>
          </cell>
          <cell r="BW659">
            <v>1200000000</v>
          </cell>
          <cell r="BX659">
            <v>594840</v>
          </cell>
          <cell r="BY659">
            <v>3885</v>
          </cell>
          <cell r="BZ659">
            <v>8741400</v>
          </cell>
          <cell r="CA659">
            <v>10489500</v>
          </cell>
        </row>
        <row r="660">
          <cell r="A660" t="str">
            <v>2022_Q2_M5_W20_D3</v>
          </cell>
          <cell r="B660">
            <v>2022</v>
          </cell>
          <cell r="C660">
            <v>2</v>
          </cell>
          <cell r="D660">
            <v>5</v>
          </cell>
          <cell r="E660">
            <v>20</v>
          </cell>
          <cell r="F660">
            <v>20</v>
          </cell>
          <cell r="G660">
            <v>3</v>
          </cell>
          <cell r="H660">
            <v>44698</v>
          </cell>
          <cell r="I660">
            <v>16.096</v>
          </cell>
          <cell r="J660">
            <v>14.159000000000001</v>
          </cell>
          <cell r="K660">
            <v>28.434999999999999</v>
          </cell>
          <cell r="L660">
            <v>10.08</v>
          </cell>
          <cell r="M660">
            <v>6.5519999999999996</v>
          </cell>
          <cell r="N660">
            <v>1</v>
          </cell>
          <cell r="O660">
            <v>18.027999999999999</v>
          </cell>
          <cell r="P660">
            <v>0</v>
          </cell>
          <cell r="Q660">
            <v>266</v>
          </cell>
          <cell r="R660">
            <v>82.2</v>
          </cell>
          <cell r="S660">
            <v>-3712</v>
          </cell>
          <cell r="T660">
            <v>722.5</v>
          </cell>
          <cell r="U660">
            <v>-13278</v>
          </cell>
          <cell r="V660">
            <v>-1.8377854671280277E-2</v>
          </cell>
          <cell r="W660">
            <v>1.5018104316137414E-2</v>
          </cell>
          <cell r="X660">
            <v>1.1479950125807018E-2</v>
          </cell>
          <cell r="Y660">
            <v>0.76440740350108372</v>
          </cell>
          <cell r="Z660">
            <v>1.6487701494235805E-2</v>
          </cell>
          <cell r="AA660">
            <v>167396048000</v>
          </cell>
          <cell r="AB660">
            <v>94776063000</v>
          </cell>
          <cell r="AC660">
            <v>68121990000</v>
          </cell>
          <cell r="AD660">
            <v>0</v>
          </cell>
          <cell r="AE660">
            <v>0</v>
          </cell>
          <cell r="AF660">
            <v>4497995000</v>
          </cell>
          <cell r="AH660">
            <v>94.35</v>
          </cell>
          <cell r="AI660">
            <v>0</v>
          </cell>
          <cell r="AJ660">
            <v>0</v>
          </cell>
          <cell r="AK660">
            <v>0</v>
          </cell>
          <cell r="AL660">
            <v>33427388000000</v>
          </cell>
          <cell r="AM660">
            <v>502016000000</v>
          </cell>
          <cell r="AN660">
            <v>383744747076</v>
          </cell>
          <cell r="AO660">
            <v>551140795076</v>
          </cell>
          <cell r="AP660">
            <v>102526215072</v>
          </cell>
          <cell r="AQ660">
            <v>0.80432904785514792</v>
          </cell>
          <cell r="AR660">
            <v>0</v>
          </cell>
          <cell r="AS660">
            <v>0</v>
          </cell>
          <cell r="AT660">
            <v>484116993</v>
          </cell>
          <cell r="AU660">
            <v>0.26454480491803278</v>
          </cell>
          <cell r="AV660">
            <v>276725526180</v>
          </cell>
          <cell r="AW660">
            <v>0.765500935501361</v>
          </cell>
          <cell r="AX660">
            <v>2760204694</v>
          </cell>
          <cell r="AY660">
            <v>0.52555306435643567</v>
          </cell>
          <cell r="AZ660">
            <v>433280016</v>
          </cell>
          <cell r="BA660">
            <v>0.37159521097770154</v>
          </cell>
          <cell r="BB660">
            <v>0</v>
          </cell>
          <cell r="BC660">
            <v>0</v>
          </cell>
          <cell r="BD660">
            <v>815404121</v>
          </cell>
          <cell r="BE660">
            <v>0.91004924218750005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127468000000</v>
          </cell>
          <cell r="BM660">
            <v>508000000</v>
          </cell>
          <cell r="BN660">
            <v>1830000000</v>
          </cell>
          <cell r="BO660">
            <v>361496000000</v>
          </cell>
          <cell r="BP660">
            <v>5252000000</v>
          </cell>
          <cell r="BQ660">
            <v>1166000000</v>
          </cell>
          <cell r="BR660">
            <v>968000000</v>
          </cell>
          <cell r="BS660">
            <v>896000000</v>
          </cell>
          <cell r="BT660">
            <v>0</v>
          </cell>
          <cell r="BU660">
            <v>0</v>
          </cell>
          <cell r="BV660">
            <v>0</v>
          </cell>
          <cell r="BW660">
            <v>2432000000</v>
          </cell>
          <cell r="BX660">
            <v>454560</v>
          </cell>
          <cell r="BY660">
            <v>2402</v>
          </cell>
          <cell r="BZ660">
            <v>9465600</v>
          </cell>
          <cell r="CA660">
            <v>6485400</v>
          </cell>
        </row>
        <row r="661">
          <cell r="A661" t="str">
            <v>2022_Q2_M5_W20_D4</v>
          </cell>
          <cell r="B661">
            <v>2022</v>
          </cell>
          <cell r="C661">
            <v>2</v>
          </cell>
          <cell r="D661">
            <v>5</v>
          </cell>
          <cell r="E661">
            <v>20</v>
          </cell>
          <cell r="F661">
            <v>20</v>
          </cell>
          <cell r="G661">
            <v>4</v>
          </cell>
          <cell r="H661">
            <v>44699</v>
          </cell>
          <cell r="I661">
            <v>22.992000000000001</v>
          </cell>
          <cell r="J661">
            <v>13.843</v>
          </cell>
          <cell r="K661">
            <v>29.436</v>
          </cell>
          <cell r="L661">
            <v>9.5510000000000002</v>
          </cell>
          <cell r="M661">
            <v>6.415</v>
          </cell>
          <cell r="N661">
            <v>1</v>
          </cell>
          <cell r="O661">
            <v>18.013999999999999</v>
          </cell>
          <cell r="P661">
            <v>0</v>
          </cell>
          <cell r="Q661">
            <v>230</v>
          </cell>
          <cell r="R661">
            <v>81.5</v>
          </cell>
          <cell r="S661">
            <v>-2951</v>
          </cell>
          <cell r="T661">
            <v>853</v>
          </cell>
          <cell r="U661">
            <v>-7867</v>
          </cell>
          <cell r="V661">
            <v>-9.2227432590855796E-3</v>
          </cell>
          <cell r="W661">
            <v>8.1479681833636838E-3</v>
          </cell>
          <cell r="X661">
            <v>4.6489554565862998E-3</v>
          </cell>
          <cell r="Y661">
            <v>0.57056622607810614</v>
          </cell>
          <cell r="Z661">
            <v>1.0619627071169714E-2</v>
          </cell>
          <cell r="AA661">
            <v>194391992000</v>
          </cell>
          <cell r="AB661">
            <v>169669502000</v>
          </cell>
          <cell r="AC661">
            <v>22088720000</v>
          </cell>
          <cell r="AD661">
            <v>29700000</v>
          </cell>
          <cell r="AE661">
            <v>0</v>
          </cell>
          <cell r="AF661">
            <v>2604070000</v>
          </cell>
          <cell r="AH661">
            <v>101.251</v>
          </cell>
          <cell r="AI661">
            <v>0</v>
          </cell>
          <cell r="AJ661">
            <v>0</v>
          </cell>
          <cell r="AK661">
            <v>0</v>
          </cell>
          <cell r="AL661">
            <v>32557810000000</v>
          </cell>
          <cell r="AM661">
            <v>265280000000</v>
          </cell>
          <cell r="AN661">
            <v>151359808454</v>
          </cell>
          <cell r="AO661">
            <v>345751800454</v>
          </cell>
          <cell r="AP661">
            <v>25614239029</v>
          </cell>
          <cell r="AQ661">
            <v>0.60539444644292129</v>
          </cell>
          <cell r="AR661">
            <v>0</v>
          </cell>
          <cell r="AS661">
            <v>0</v>
          </cell>
          <cell r="AT661">
            <v>622174102</v>
          </cell>
          <cell r="AU661">
            <v>2.9571012452471485E-2</v>
          </cell>
          <cell r="AV661">
            <v>121634321000</v>
          </cell>
          <cell r="AW661">
            <v>0.6225844346624354</v>
          </cell>
          <cell r="AX661">
            <v>1920505157</v>
          </cell>
          <cell r="AY661">
            <v>0.67244578326330529</v>
          </cell>
          <cell r="AZ661">
            <v>731561990</v>
          </cell>
          <cell r="BA661">
            <v>0.68755826127819553</v>
          </cell>
          <cell r="BB661">
            <v>0</v>
          </cell>
          <cell r="BC661">
            <v>0</v>
          </cell>
          <cell r="BD661">
            <v>837007176</v>
          </cell>
          <cell r="BE661">
            <v>0.95548764383561646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42310000000</v>
          </cell>
          <cell r="BM661">
            <v>86000000</v>
          </cell>
          <cell r="BN661">
            <v>21040000000</v>
          </cell>
          <cell r="BO661">
            <v>195370000000</v>
          </cell>
          <cell r="BP661">
            <v>2856000000</v>
          </cell>
          <cell r="BQ661">
            <v>1064000000</v>
          </cell>
          <cell r="BR661">
            <v>794000000</v>
          </cell>
          <cell r="BS661">
            <v>876000000</v>
          </cell>
          <cell r="BT661">
            <v>0</v>
          </cell>
          <cell r="BU661">
            <v>0</v>
          </cell>
          <cell r="BV661">
            <v>0</v>
          </cell>
          <cell r="BW661">
            <v>884000000</v>
          </cell>
          <cell r="BX661">
            <v>570390</v>
          </cell>
          <cell r="BY661">
            <v>2345</v>
          </cell>
          <cell r="BZ661">
            <v>7525050</v>
          </cell>
          <cell r="CA661">
            <v>6331500</v>
          </cell>
        </row>
        <row r="662">
          <cell r="A662" t="str">
            <v>2022_Q2_M5_W20_D5</v>
          </cell>
          <cell r="B662">
            <v>2022</v>
          </cell>
          <cell r="C662">
            <v>2</v>
          </cell>
          <cell r="D662">
            <v>5</v>
          </cell>
          <cell r="E662">
            <v>20</v>
          </cell>
          <cell r="F662">
            <v>20</v>
          </cell>
          <cell r="G662">
            <v>5</v>
          </cell>
          <cell r="H662">
            <v>44700</v>
          </cell>
          <cell r="I662">
            <v>22.992000000000001</v>
          </cell>
          <cell r="J662">
            <v>13.874000000000001</v>
          </cell>
          <cell r="K662">
            <v>30.635999999999999</v>
          </cell>
          <cell r="L662">
            <v>9.1989999999999998</v>
          </cell>
          <cell r="M662">
            <v>6.4109999999999996</v>
          </cell>
          <cell r="N662">
            <v>1</v>
          </cell>
          <cell r="O662">
            <v>18.013999999999999</v>
          </cell>
          <cell r="P662">
            <v>0</v>
          </cell>
          <cell r="Q662">
            <v>169</v>
          </cell>
          <cell r="R662">
            <v>76</v>
          </cell>
          <cell r="S662">
            <v>-2969</v>
          </cell>
          <cell r="T662">
            <v>725</v>
          </cell>
          <cell r="U662">
            <v>-1477</v>
          </cell>
          <cell r="V662">
            <v>-2.0372413793103448E-3</v>
          </cell>
          <cell r="W662">
            <v>2.8898044540264212E-3</v>
          </cell>
          <cell r="X662">
            <v>1.5643073046087989E-3</v>
          </cell>
          <cell r="Y662">
            <v>0.54131943164154894</v>
          </cell>
          <cell r="Z662">
            <v>1.1834001067100867E-2</v>
          </cell>
          <cell r="AA662">
            <v>315510605000</v>
          </cell>
          <cell r="AB662">
            <v>209534095000</v>
          </cell>
          <cell r="AC662">
            <v>101289995000</v>
          </cell>
          <cell r="AD662">
            <v>0</v>
          </cell>
          <cell r="AE662">
            <v>0</v>
          </cell>
          <cell r="AF662">
            <v>4686515000</v>
          </cell>
          <cell r="AH662">
            <v>102.12599999999999</v>
          </cell>
          <cell r="AI662">
            <v>0</v>
          </cell>
          <cell r="AJ662">
            <v>0</v>
          </cell>
          <cell r="AK662">
            <v>0</v>
          </cell>
          <cell r="AL662">
            <v>30722494000000</v>
          </cell>
          <cell r="AM662">
            <v>88782000000</v>
          </cell>
          <cell r="AN662">
            <v>48059421780</v>
          </cell>
          <cell r="AO662">
            <v>363570026780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241350970</v>
          </cell>
          <cell r="AU662">
            <v>0.37017019938650308</v>
          </cell>
          <cell r="AV662">
            <v>45373996800</v>
          </cell>
          <cell r="AW662">
            <v>0.63831518766529738</v>
          </cell>
          <cell r="AX662">
            <v>1597238010</v>
          </cell>
          <cell r="AY662">
            <v>0.64981204637917001</v>
          </cell>
          <cell r="AZ662">
            <v>18836000</v>
          </cell>
          <cell r="BA662">
            <v>9.418E-2</v>
          </cell>
          <cell r="BB662">
            <v>0</v>
          </cell>
          <cell r="BC662">
            <v>0</v>
          </cell>
          <cell r="BD662">
            <v>828000000</v>
          </cell>
          <cell r="BE662">
            <v>0.99043062200956933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11522000000</v>
          </cell>
          <cell r="BM662">
            <v>240000000</v>
          </cell>
          <cell r="BN662">
            <v>652000000</v>
          </cell>
          <cell r="BO662">
            <v>71084000000</v>
          </cell>
          <cell r="BP662">
            <v>2458000000</v>
          </cell>
          <cell r="BQ662">
            <v>200000000</v>
          </cell>
          <cell r="BR662">
            <v>656000000</v>
          </cell>
          <cell r="BS662">
            <v>836000000</v>
          </cell>
          <cell r="BT662">
            <v>0</v>
          </cell>
          <cell r="BU662">
            <v>0</v>
          </cell>
          <cell r="BV662">
            <v>0</v>
          </cell>
          <cell r="BW662">
            <v>1134000000</v>
          </cell>
          <cell r="BX662">
            <v>1246410</v>
          </cell>
          <cell r="BY662">
            <v>3145</v>
          </cell>
          <cell r="BZ662">
            <v>7570950</v>
          </cell>
          <cell r="CA662">
            <v>8491500</v>
          </cell>
        </row>
        <row r="663">
          <cell r="A663" t="str">
            <v>2022_Q2_M5_W20_D6</v>
          </cell>
          <cell r="B663">
            <v>2022</v>
          </cell>
          <cell r="C663">
            <v>2</v>
          </cell>
          <cell r="D663">
            <v>5</v>
          </cell>
          <cell r="E663">
            <v>20</v>
          </cell>
          <cell r="F663">
            <v>21</v>
          </cell>
          <cell r="G663">
            <v>6</v>
          </cell>
          <cell r="H663">
            <v>44701</v>
          </cell>
          <cell r="I663">
            <v>21.783999999999999</v>
          </cell>
          <cell r="J663">
            <v>13.04</v>
          </cell>
          <cell r="K663">
            <v>31.960999999999999</v>
          </cell>
          <cell r="L663">
            <v>13.53</v>
          </cell>
          <cell r="M663">
            <v>6.3769999999999998</v>
          </cell>
          <cell r="N663">
            <v>1</v>
          </cell>
          <cell r="O663">
            <v>17.954999999999998</v>
          </cell>
          <cell r="P663">
            <v>0</v>
          </cell>
          <cell r="Q663">
            <v>158</v>
          </cell>
          <cell r="R663">
            <v>77.400000000000006</v>
          </cell>
          <cell r="S663">
            <v>-3149</v>
          </cell>
          <cell r="T663">
            <v>705</v>
          </cell>
          <cell r="U663">
            <v>-8765</v>
          </cell>
          <cell r="V663">
            <v>-1.2432624113475177E-2</v>
          </cell>
          <cell r="W663">
            <v>1.1454149950387217E-2</v>
          </cell>
          <cell r="X663">
            <v>5.2358564094245061E-3</v>
          </cell>
          <cell r="Y663">
            <v>0.45711435873488837</v>
          </cell>
          <cell r="Z663">
            <v>1.1274336409779411E-2</v>
          </cell>
          <cell r="AA663">
            <v>204172180000</v>
          </cell>
          <cell r="AB663">
            <v>143995855000</v>
          </cell>
          <cell r="AC663">
            <v>60176325000</v>
          </cell>
          <cell r="AD663">
            <v>0</v>
          </cell>
          <cell r="AE663">
            <v>0</v>
          </cell>
          <cell r="AF663">
            <v>0</v>
          </cell>
          <cell r="AH663">
            <v>105.64699999999999</v>
          </cell>
          <cell r="AI663">
            <v>0</v>
          </cell>
          <cell r="AJ663">
            <v>0</v>
          </cell>
          <cell r="AK663">
            <v>0</v>
          </cell>
          <cell r="AL663">
            <v>33811850000000</v>
          </cell>
          <cell r="AM663">
            <v>387286000000</v>
          </cell>
          <cell r="AN663">
            <v>177033991537</v>
          </cell>
          <cell r="AO663">
            <v>381206171537</v>
          </cell>
          <cell r="AP663">
            <v>95151293364</v>
          </cell>
          <cell r="AQ663">
            <v>0.83474833635119483</v>
          </cell>
          <cell r="AR663">
            <v>0</v>
          </cell>
          <cell r="AS663">
            <v>0</v>
          </cell>
          <cell r="AT663">
            <v>1448407800</v>
          </cell>
          <cell r="AU663">
            <v>3.2365208258848768E-2</v>
          </cell>
          <cell r="AV663">
            <v>77349590675</v>
          </cell>
          <cell r="AW663">
            <v>0.35035325703427911</v>
          </cell>
          <cell r="AX663">
            <v>2123818740</v>
          </cell>
          <cell r="AY663">
            <v>0.58091322210065643</v>
          </cell>
          <cell r="AZ663">
            <v>63239997</v>
          </cell>
          <cell r="BA663">
            <v>0.29830187264150942</v>
          </cell>
          <cell r="BB663">
            <v>0</v>
          </cell>
          <cell r="BC663">
            <v>0</v>
          </cell>
          <cell r="BD663">
            <v>897640961</v>
          </cell>
          <cell r="BE663">
            <v>0.92923494927536232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113988000000</v>
          </cell>
          <cell r="BM663">
            <v>1214000000</v>
          </cell>
          <cell r="BN663">
            <v>44752000000</v>
          </cell>
          <cell r="BO663">
            <v>220776000000</v>
          </cell>
          <cell r="BP663">
            <v>3656000000</v>
          </cell>
          <cell r="BQ663">
            <v>212000000</v>
          </cell>
          <cell r="BR663">
            <v>738000000</v>
          </cell>
          <cell r="BS663">
            <v>966000000</v>
          </cell>
          <cell r="BT663">
            <v>0</v>
          </cell>
          <cell r="BU663">
            <v>0</v>
          </cell>
          <cell r="BV663">
            <v>0</v>
          </cell>
          <cell r="BW663">
            <v>984000000</v>
          </cell>
          <cell r="BX663">
            <v>854910</v>
          </cell>
          <cell r="BY663">
            <v>1770</v>
          </cell>
          <cell r="BZ663">
            <v>24089850</v>
          </cell>
          <cell r="CA663">
            <v>4779000</v>
          </cell>
        </row>
        <row r="664">
          <cell r="A664" t="str">
            <v>2022_Q2_M5_W21_D2</v>
          </cell>
          <cell r="B664">
            <v>2022</v>
          </cell>
          <cell r="C664">
            <v>2</v>
          </cell>
          <cell r="D664">
            <v>5</v>
          </cell>
          <cell r="E664">
            <v>21</v>
          </cell>
          <cell r="F664">
            <v>21</v>
          </cell>
          <cell r="G664">
            <v>2</v>
          </cell>
          <cell r="H664">
            <v>44704</v>
          </cell>
          <cell r="I664">
            <v>18.997</v>
          </cell>
          <cell r="J664">
            <v>13.768000000000001</v>
          </cell>
          <cell r="K664">
            <v>34.637</v>
          </cell>
          <cell r="L664">
            <v>12.532</v>
          </cell>
          <cell r="M664">
            <v>6.3250000000000002</v>
          </cell>
          <cell r="N664">
            <v>1</v>
          </cell>
          <cell r="O664">
            <v>17.911000000000001</v>
          </cell>
          <cell r="P664">
            <v>0</v>
          </cell>
          <cell r="Q664">
            <v>147</v>
          </cell>
          <cell r="R664">
            <v>76.099999999999994</v>
          </cell>
          <cell r="S664">
            <v>-2775</v>
          </cell>
          <cell r="T664">
            <v>655.4</v>
          </cell>
          <cell r="U664">
            <v>-11233</v>
          </cell>
          <cell r="V664">
            <v>-1.7139151663106499E-2</v>
          </cell>
          <cell r="W664">
            <v>1.0292255700627971E-2</v>
          </cell>
          <cell r="X664">
            <v>3.5427041161272183E-3</v>
          </cell>
          <cell r="Y664">
            <v>0.34421065888511343</v>
          </cell>
          <cell r="Z664">
            <v>9.5607437462424463E-3</v>
          </cell>
          <cell r="AA664">
            <v>191008955000</v>
          </cell>
          <cell r="AB664">
            <v>169870020000</v>
          </cell>
          <cell r="AC664">
            <v>21138935000</v>
          </cell>
          <cell r="AD664">
            <v>0</v>
          </cell>
          <cell r="AE664">
            <v>0</v>
          </cell>
          <cell r="AF664">
            <v>0</v>
          </cell>
          <cell r="AH664">
            <v>105.17</v>
          </cell>
          <cell r="AI664">
            <v>0</v>
          </cell>
          <cell r="AJ664">
            <v>0</v>
          </cell>
          <cell r="AK664">
            <v>0</v>
          </cell>
          <cell r="AL664">
            <v>31739398000000</v>
          </cell>
          <cell r="AM664">
            <v>326670000000</v>
          </cell>
          <cell r="AN664">
            <v>112443295938</v>
          </cell>
          <cell r="AO664">
            <v>303452250938</v>
          </cell>
          <cell r="AP664">
            <v>50778965801</v>
          </cell>
          <cell r="AQ664">
            <v>0.69598363214089909</v>
          </cell>
          <cell r="AR664">
            <v>0</v>
          </cell>
          <cell r="AS664">
            <v>0</v>
          </cell>
          <cell r="AT664">
            <v>7237028592</v>
          </cell>
          <cell r="AU664">
            <v>0.49359081926067383</v>
          </cell>
          <cell r="AV664">
            <v>50840824029</v>
          </cell>
          <cell r="AW664">
            <v>0.21993971235691606</v>
          </cell>
          <cell r="AX664">
            <v>2614778519</v>
          </cell>
          <cell r="AY664">
            <v>0.52590074798873687</v>
          </cell>
          <cell r="AZ664">
            <v>81012984</v>
          </cell>
          <cell r="BA664">
            <v>0.3000480888888889</v>
          </cell>
          <cell r="BB664">
            <v>0</v>
          </cell>
          <cell r="BC664">
            <v>0</v>
          </cell>
          <cell r="BD664">
            <v>890686013</v>
          </cell>
          <cell r="BE664">
            <v>0.89426306526104415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72960000000</v>
          </cell>
          <cell r="BM664">
            <v>178000000</v>
          </cell>
          <cell r="BN664">
            <v>14662000000</v>
          </cell>
          <cell r="BO664">
            <v>231158000000</v>
          </cell>
          <cell r="BP664">
            <v>4972000000</v>
          </cell>
          <cell r="BQ664">
            <v>270000000</v>
          </cell>
          <cell r="BR664">
            <v>360000000</v>
          </cell>
          <cell r="BS664">
            <v>996000000</v>
          </cell>
          <cell r="BT664">
            <v>0</v>
          </cell>
          <cell r="BU664">
            <v>0</v>
          </cell>
          <cell r="BV664">
            <v>0</v>
          </cell>
          <cell r="BW664">
            <v>1114000000</v>
          </cell>
          <cell r="BX664">
            <v>1330980</v>
          </cell>
          <cell r="BY664">
            <v>1970</v>
          </cell>
          <cell r="BZ664">
            <v>7076250</v>
          </cell>
          <cell r="CA664">
            <v>5319000</v>
          </cell>
        </row>
        <row r="665">
          <cell r="A665" t="str">
            <v>2022_Q2_M5_W21_D3</v>
          </cell>
          <cell r="B665">
            <v>2022</v>
          </cell>
          <cell r="C665">
            <v>2</v>
          </cell>
          <cell r="D665">
            <v>5</v>
          </cell>
          <cell r="E665">
            <v>21</v>
          </cell>
          <cell r="F665">
            <v>21</v>
          </cell>
          <cell r="G665">
            <v>3</v>
          </cell>
          <cell r="H665">
            <v>44705</v>
          </cell>
          <cell r="I665">
            <v>21.997</v>
          </cell>
          <cell r="J665">
            <v>19.568999999999999</v>
          </cell>
          <cell r="K665">
            <v>30.175000000000001</v>
          </cell>
          <cell r="L665">
            <v>12.173999999999999</v>
          </cell>
          <cell r="M665">
            <v>6.35</v>
          </cell>
          <cell r="N665">
            <v>1</v>
          </cell>
          <cell r="O665">
            <v>17.922000000000001</v>
          </cell>
          <cell r="P665">
            <v>0</v>
          </cell>
          <cell r="Q665">
            <v>161</v>
          </cell>
          <cell r="R665">
            <v>78</v>
          </cell>
          <cell r="S665">
            <v>-3159</v>
          </cell>
          <cell r="T665">
            <v>697</v>
          </cell>
          <cell r="U665">
            <v>-8707</v>
          </cell>
          <cell r="V665">
            <v>-1.2492109038737447E-2</v>
          </cell>
          <cell r="W665">
            <v>7.127145397237921E-3</v>
          </cell>
          <cell r="X665">
            <v>5.0124543145392275E-3</v>
          </cell>
          <cell r="Y665">
            <v>0.7032905932411273</v>
          </cell>
          <cell r="Z665">
            <v>1.1075374342462561E-2</v>
          </cell>
          <cell r="AA665">
            <v>195588345000</v>
          </cell>
          <cell r="AB665">
            <v>151282260000</v>
          </cell>
          <cell r="AC665">
            <v>41762760000</v>
          </cell>
          <cell r="AD665">
            <v>0</v>
          </cell>
          <cell r="AE665">
            <v>0</v>
          </cell>
          <cell r="AF665">
            <v>2543325000</v>
          </cell>
          <cell r="AH665">
            <v>109.18699999999998</v>
          </cell>
          <cell r="AI665">
            <v>0</v>
          </cell>
          <cell r="AJ665">
            <v>0</v>
          </cell>
          <cell r="AK665">
            <v>0</v>
          </cell>
          <cell r="AL665">
            <v>32259760000000</v>
          </cell>
          <cell r="AM665">
            <v>229920000000</v>
          </cell>
          <cell r="AN665">
            <v>161700573198</v>
          </cell>
          <cell r="AO665">
            <v>357288918198</v>
          </cell>
          <cell r="AP665">
            <v>71774387000</v>
          </cell>
          <cell r="AQ665">
            <v>0.79891347951914515</v>
          </cell>
          <cell r="AR665">
            <v>0</v>
          </cell>
          <cell r="AS665">
            <v>0</v>
          </cell>
          <cell r="AT665">
            <v>1475837148</v>
          </cell>
          <cell r="AU665">
            <v>0.47031139196940724</v>
          </cell>
          <cell r="AV665">
            <v>85952650731</v>
          </cell>
          <cell r="AW665">
            <v>0.65610707101309884</v>
          </cell>
          <cell r="AX665">
            <v>1550772242</v>
          </cell>
          <cell r="AY665">
            <v>0.68135863005272412</v>
          </cell>
          <cell r="AZ665">
            <v>114370996</v>
          </cell>
          <cell r="BA665">
            <v>0.34449095180722894</v>
          </cell>
          <cell r="BB665">
            <v>0</v>
          </cell>
          <cell r="BC665">
            <v>0</v>
          </cell>
          <cell r="BD665">
            <v>832555081</v>
          </cell>
          <cell r="BE665">
            <v>0.96360541782407405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89840000000</v>
          </cell>
          <cell r="BM665">
            <v>522000000</v>
          </cell>
          <cell r="BN665">
            <v>3138000000</v>
          </cell>
          <cell r="BO665">
            <v>131004000000</v>
          </cell>
          <cell r="BP665">
            <v>2276000000</v>
          </cell>
          <cell r="BQ665">
            <v>332000000</v>
          </cell>
          <cell r="BR665">
            <v>586000000</v>
          </cell>
          <cell r="BS665">
            <v>864000000</v>
          </cell>
          <cell r="BT665">
            <v>0</v>
          </cell>
          <cell r="BU665">
            <v>0</v>
          </cell>
          <cell r="BV665">
            <v>0</v>
          </cell>
          <cell r="BW665">
            <v>1358000000</v>
          </cell>
          <cell r="BX665">
            <v>630840</v>
          </cell>
          <cell r="BY665">
            <v>1888</v>
          </cell>
          <cell r="BZ665">
            <v>8055450</v>
          </cell>
          <cell r="CA665">
            <v>5097600</v>
          </cell>
        </row>
        <row r="666">
          <cell r="A666" t="str">
            <v>2022_Q2_M5_W21_D4</v>
          </cell>
          <cell r="B666">
            <v>2022</v>
          </cell>
          <cell r="C666">
            <v>2</v>
          </cell>
          <cell r="D666">
            <v>5</v>
          </cell>
          <cell r="E666">
            <v>21</v>
          </cell>
          <cell r="F666">
            <v>21</v>
          </cell>
          <cell r="G666">
            <v>4</v>
          </cell>
          <cell r="H666">
            <v>44706</v>
          </cell>
          <cell r="I666">
            <v>23.042999999999999</v>
          </cell>
          <cell r="J666">
            <v>19.550999999999998</v>
          </cell>
          <cell r="K666">
            <v>24.483000000000001</v>
          </cell>
          <cell r="L666">
            <v>12.053000000000001</v>
          </cell>
          <cell r="M666">
            <v>6.3570000000000002</v>
          </cell>
          <cell r="N666">
            <v>1</v>
          </cell>
          <cell r="O666">
            <v>17.946000000000002</v>
          </cell>
          <cell r="P666">
            <v>0</v>
          </cell>
          <cell r="Q666">
            <v>184</v>
          </cell>
          <cell r="R666">
            <v>83</v>
          </cell>
          <cell r="S666">
            <v>-3385</v>
          </cell>
          <cell r="T666">
            <v>705</v>
          </cell>
          <cell r="U666">
            <v>-1522</v>
          </cell>
          <cell r="V666">
            <v>-2.1588652482269505E-3</v>
          </cell>
          <cell r="W666">
            <v>2.4652540401047546E-3</v>
          </cell>
          <cell r="X666">
            <v>1.426583226302702E-3</v>
          </cell>
          <cell r="Y666">
            <v>0.57867595107645908</v>
          </cell>
          <cell r="Z666">
            <v>3.7274837768787325E-3</v>
          </cell>
          <cell r="AA666">
            <v>90601590000</v>
          </cell>
          <cell r="AB666">
            <v>59336255000</v>
          </cell>
          <cell r="AC666">
            <v>26475000000</v>
          </cell>
          <cell r="AD666">
            <v>4790335000</v>
          </cell>
          <cell r="AE666">
            <v>0</v>
          </cell>
          <cell r="AF666">
            <v>0</v>
          </cell>
          <cell r="AH666">
            <v>104.43299999999999</v>
          </cell>
          <cell r="AI666">
            <v>0</v>
          </cell>
          <cell r="AJ666">
            <v>0</v>
          </cell>
          <cell r="AK666">
            <v>0</v>
          </cell>
          <cell r="AL666">
            <v>39376578000000</v>
          </cell>
          <cell r="AM666">
            <v>97073268000</v>
          </cell>
          <cell r="AN666">
            <v>56173965684</v>
          </cell>
          <cell r="AO666">
            <v>146775555684</v>
          </cell>
          <cell r="AP666">
            <v>13166237700</v>
          </cell>
          <cell r="AQ666">
            <v>0.61474870184189689</v>
          </cell>
          <cell r="AR666">
            <v>0</v>
          </cell>
          <cell r="AS666">
            <v>0</v>
          </cell>
          <cell r="AT666">
            <v>120114980</v>
          </cell>
          <cell r="AU666">
            <v>0.29439946078431373</v>
          </cell>
          <cell r="AV666">
            <v>40800429833</v>
          </cell>
          <cell r="AW666">
            <v>0.58248051042172289</v>
          </cell>
          <cell r="AX666">
            <v>1218290116</v>
          </cell>
          <cell r="AY666">
            <v>0.75017864285714286</v>
          </cell>
          <cell r="AZ666">
            <v>23964001</v>
          </cell>
          <cell r="BA666">
            <v>0.14612195731707317</v>
          </cell>
          <cell r="BB666">
            <v>0</v>
          </cell>
          <cell r="BC666">
            <v>0</v>
          </cell>
          <cell r="BD666">
            <v>844929054</v>
          </cell>
          <cell r="BE666">
            <v>0.96453088356164385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21417268000</v>
          </cell>
          <cell r="BM666">
            <v>724000000</v>
          </cell>
          <cell r="BN666">
            <v>408000000</v>
          </cell>
          <cell r="BO666">
            <v>70046000000</v>
          </cell>
          <cell r="BP666">
            <v>1624000000</v>
          </cell>
          <cell r="BQ666">
            <v>164000000</v>
          </cell>
          <cell r="BR666">
            <v>534000000</v>
          </cell>
          <cell r="BS666">
            <v>876000000</v>
          </cell>
          <cell r="BT666">
            <v>0</v>
          </cell>
          <cell r="BU666">
            <v>0</v>
          </cell>
          <cell r="BV666">
            <v>0</v>
          </cell>
          <cell r="BW666">
            <v>1280000000</v>
          </cell>
          <cell r="BX666">
            <v>420630</v>
          </cell>
          <cell r="BY666">
            <v>876</v>
          </cell>
          <cell r="BZ666">
            <v>8631750</v>
          </cell>
          <cell r="CA666">
            <v>2365200</v>
          </cell>
        </row>
        <row r="667">
          <cell r="A667" t="str">
            <v>2022_Q2_M5_W21_D5</v>
          </cell>
          <cell r="B667">
            <v>2022</v>
          </cell>
          <cell r="C667">
            <v>2</v>
          </cell>
          <cell r="D667">
            <v>5</v>
          </cell>
          <cell r="E667">
            <v>21</v>
          </cell>
          <cell r="F667">
            <v>21</v>
          </cell>
          <cell r="G667">
            <v>5</v>
          </cell>
          <cell r="H667">
            <v>44707</v>
          </cell>
          <cell r="I667">
            <v>49.662999999999997</v>
          </cell>
          <cell r="J667">
            <v>19.529</v>
          </cell>
          <cell r="K667">
            <v>21.635999999999999</v>
          </cell>
          <cell r="L667">
            <v>11.88</v>
          </cell>
          <cell r="M667">
            <v>6.2590000000000003</v>
          </cell>
          <cell r="N667">
            <v>1</v>
          </cell>
          <cell r="O667">
            <v>17.922999999999998</v>
          </cell>
          <cell r="P667">
            <v>0</v>
          </cell>
          <cell r="Q667">
            <v>110</v>
          </cell>
          <cell r="R667">
            <v>82.6</v>
          </cell>
          <cell r="S667">
            <v>-2688</v>
          </cell>
          <cell r="T667">
            <v>649.1</v>
          </cell>
          <cell r="U667">
            <v>-5666</v>
          </cell>
          <cell r="V667">
            <v>-8.7290093976274841E-3</v>
          </cell>
          <cell r="W667">
            <v>1.5064663362923121E-2</v>
          </cell>
          <cell r="X667">
            <v>6.0737608144049438E-3</v>
          </cell>
          <cell r="Y667">
            <v>0.40317932555689062</v>
          </cell>
          <cell r="Z667">
            <v>9.6512680130957408E-3</v>
          </cell>
          <cell r="AA667">
            <v>115616740000</v>
          </cell>
          <cell r="AB667">
            <v>108013930000</v>
          </cell>
          <cell r="AC667">
            <v>2718090000</v>
          </cell>
          <cell r="AD667">
            <v>4884720000</v>
          </cell>
          <cell r="AE667">
            <v>0</v>
          </cell>
          <cell r="AF667">
            <v>0</v>
          </cell>
          <cell r="AH667">
            <v>127.88999999999999</v>
          </cell>
          <cell r="AI667">
            <v>0</v>
          </cell>
          <cell r="AJ667">
            <v>0</v>
          </cell>
          <cell r="AK667">
            <v>0</v>
          </cell>
          <cell r="AL667">
            <v>32317682000000</v>
          </cell>
          <cell r="AM667">
            <v>486855000000</v>
          </cell>
          <cell r="AN667">
            <v>196289870544</v>
          </cell>
          <cell r="AO667">
            <v>311906610544</v>
          </cell>
          <cell r="AP667">
            <v>161368357821</v>
          </cell>
          <cell r="AQ667">
            <v>0.9330778979137514</v>
          </cell>
          <cell r="AR667">
            <v>0</v>
          </cell>
          <cell r="AS667">
            <v>0</v>
          </cell>
          <cell r="AT667">
            <v>45408003</v>
          </cell>
          <cell r="AU667">
            <v>1.9777004790940765E-2</v>
          </cell>
          <cell r="AV667">
            <v>32431824785</v>
          </cell>
          <cell r="AW667">
            <v>0.10558368830310548</v>
          </cell>
          <cell r="AX667">
            <v>1418300893</v>
          </cell>
          <cell r="AY667">
            <v>0.60714935488013699</v>
          </cell>
          <cell r="AZ667">
            <v>163394028</v>
          </cell>
          <cell r="BA667">
            <v>0.50430255555555559</v>
          </cell>
          <cell r="BB667">
            <v>0</v>
          </cell>
          <cell r="BC667">
            <v>0</v>
          </cell>
          <cell r="BD667">
            <v>862585014</v>
          </cell>
          <cell r="BE667">
            <v>0.95842779333333339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172942000000</v>
          </cell>
          <cell r="BM667">
            <v>25000000</v>
          </cell>
          <cell r="BN667">
            <v>2296000000</v>
          </cell>
          <cell r="BO667">
            <v>307167000000</v>
          </cell>
          <cell r="BP667">
            <v>2336000000</v>
          </cell>
          <cell r="BQ667">
            <v>324000000</v>
          </cell>
          <cell r="BR667">
            <v>377000000</v>
          </cell>
          <cell r="BS667">
            <v>900000000</v>
          </cell>
          <cell r="BT667">
            <v>0</v>
          </cell>
          <cell r="BU667">
            <v>0</v>
          </cell>
          <cell r="BV667">
            <v>0</v>
          </cell>
          <cell r="BW667">
            <v>488000000</v>
          </cell>
          <cell r="BX667">
            <v>1071780</v>
          </cell>
          <cell r="BY667">
            <v>1195</v>
          </cell>
          <cell r="BZ667">
            <v>6854400</v>
          </cell>
          <cell r="CA667">
            <v>3226500</v>
          </cell>
        </row>
        <row r="668">
          <cell r="A668" t="str">
            <v>2022_Q2_M5_W21_D6</v>
          </cell>
          <cell r="B668">
            <v>2022</v>
          </cell>
          <cell r="C668">
            <v>2</v>
          </cell>
          <cell r="D668">
            <v>5</v>
          </cell>
          <cell r="E668">
            <v>21</v>
          </cell>
          <cell r="F668">
            <v>22</v>
          </cell>
          <cell r="G668">
            <v>6</v>
          </cell>
          <cell r="H668">
            <v>44708</v>
          </cell>
          <cell r="I668">
            <v>47.722999999999999</v>
          </cell>
          <cell r="J668">
            <v>19.844000000000001</v>
          </cell>
          <cell r="K668">
            <v>8.6359999999999992</v>
          </cell>
          <cell r="L668">
            <v>11.641</v>
          </cell>
          <cell r="M668">
            <v>6.2030000000000003</v>
          </cell>
          <cell r="N668">
            <v>1</v>
          </cell>
          <cell r="O668">
            <v>17.794</v>
          </cell>
          <cell r="P668">
            <v>0</v>
          </cell>
          <cell r="Q668">
            <v>141</v>
          </cell>
          <cell r="R668">
            <v>87.5</v>
          </cell>
          <cell r="S668">
            <v>-3007</v>
          </cell>
          <cell r="T668">
            <v>634</v>
          </cell>
          <cell r="U668">
            <v>-4210</v>
          </cell>
          <cell r="V668">
            <v>-6.640378548895899E-3</v>
          </cell>
          <cell r="W668">
            <v>1.7104374882770893E-2</v>
          </cell>
          <cell r="X668">
            <v>5.2705130974758964E-3</v>
          </cell>
          <cell r="Y668">
            <v>0.30813830576087547</v>
          </cell>
          <cell r="Z668">
            <v>8.2473523092574854E-3</v>
          </cell>
          <cell r="AA668">
            <v>110714985000</v>
          </cell>
          <cell r="AB668">
            <v>72803800000</v>
          </cell>
          <cell r="AC668">
            <v>37911185000</v>
          </cell>
          <cell r="AD668">
            <v>0</v>
          </cell>
          <cell r="AE668">
            <v>0</v>
          </cell>
          <cell r="AF668">
            <v>0</v>
          </cell>
          <cell r="AH668">
            <v>112.84100000000001</v>
          </cell>
          <cell r="AI668">
            <v>0</v>
          </cell>
          <cell r="AJ668">
            <v>0</v>
          </cell>
          <cell r="AK668">
            <v>0</v>
          </cell>
          <cell r="AL668">
            <v>37192128000000</v>
          </cell>
          <cell r="AM668">
            <v>636148100000</v>
          </cell>
          <cell r="AN668">
            <v>196021597747</v>
          </cell>
          <cell r="AO668">
            <v>306736582747</v>
          </cell>
          <cell r="AP668">
            <v>126754268580</v>
          </cell>
          <cell r="AQ668">
            <v>0.68624135706087441</v>
          </cell>
          <cell r="AR668">
            <v>0</v>
          </cell>
          <cell r="AS668">
            <v>0</v>
          </cell>
          <cell r="AT668">
            <v>587028975</v>
          </cell>
          <cell r="AU668">
            <v>0.32979155898876406</v>
          </cell>
          <cell r="AV668">
            <v>65978667000</v>
          </cell>
          <cell r="AW668">
            <v>0.14860993967864197</v>
          </cell>
          <cell r="AX668">
            <v>1417255143</v>
          </cell>
          <cell r="AY668">
            <v>0.67552676024785507</v>
          </cell>
          <cell r="AZ668">
            <v>318365998</v>
          </cell>
          <cell r="BA668">
            <v>0.38265143990384615</v>
          </cell>
          <cell r="BB668">
            <v>0</v>
          </cell>
          <cell r="BC668">
            <v>0</v>
          </cell>
          <cell r="BD668">
            <v>966012051</v>
          </cell>
          <cell r="BE668">
            <v>0.86715623967684019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184708000000</v>
          </cell>
          <cell r="BM668">
            <v>270000000</v>
          </cell>
          <cell r="BN668">
            <v>1780000000</v>
          </cell>
          <cell r="BO668">
            <v>443972100000</v>
          </cell>
          <cell r="BP668">
            <v>2098000000</v>
          </cell>
          <cell r="BQ668">
            <v>832000000</v>
          </cell>
          <cell r="BR668">
            <v>308000000</v>
          </cell>
          <cell r="BS668">
            <v>1114000000</v>
          </cell>
          <cell r="BT668">
            <v>0</v>
          </cell>
          <cell r="BU668">
            <v>0</v>
          </cell>
          <cell r="BV668">
            <v>0</v>
          </cell>
          <cell r="BW668">
            <v>1066000000</v>
          </cell>
          <cell r="BX668">
            <v>42300</v>
          </cell>
          <cell r="BY668">
            <v>887</v>
          </cell>
          <cell r="BZ668">
            <v>23003550</v>
          </cell>
          <cell r="CA668">
            <v>2394900</v>
          </cell>
          <cell r="CB668">
            <v>1600000</v>
          </cell>
        </row>
        <row r="669">
          <cell r="A669" t="str">
            <v>2022_Q2_M5_W22_D2</v>
          </cell>
          <cell r="B669">
            <v>2022</v>
          </cell>
          <cell r="C669">
            <v>2</v>
          </cell>
          <cell r="D669">
            <v>5</v>
          </cell>
          <cell r="E669">
            <v>22</v>
          </cell>
          <cell r="F669">
            <v>22</v>
          </cell>
          <cell r="G669">
            <v>2</v>
          </cell>
          <cell r="H669">
            <v>44711</v>
          </cell>
          <cell r="I669">
            <v>63.293999999999997</v>
          </cell>
          <cell r="J669">
            <v>19.600000000000001</v>
          </cell>
          <cell r="K669">
            <v>11.818</v>
          </cell>
          <cell r="L669">
            <v>11.436999999999999</v>
          </cell>
          <cell r="M669">
            <v>6.1150000000000002</v>
          </cell>
          <cell r="N669">
            <v>1</v>
          </cell>
          <cell r="O669">
            <v>17.809000000000001</v>
          </cell>
          <cell r="P669">
            <v>0</v>
          </cell>
          <cell r="Q669">
            <v>105</v>
          </cell>
          <cell r="R669">
            <v>86.8</v>
          </cell>
          <cell r="S669">
            <v>-2250</v>
          </cell>
          <cell r="T669">
            <v>608.1</v>
          </cell>
          <cell r="U669">
            <v>-3468</v>
          </cell>
          <cell r="V669">
            <v>-5.7030093734583131E-3</v>
          </cell>
          <cell r="W669">
            <v>7.5044168849224477E-2</v>
          </cell>
          <cell r="X669">
            <v>8.0238960274693228E-3</v>
          </cell>
          <cell r="Y669">
            <v>0.10692231189328767</v>
          </cell>
          <cell r="Z669">
            <v>8.9133353319136369E-3</v>
          </cell>
          <cell r="AA669">
            <v>34333010000</v>
          </cell>
          <cell r="AB669">
            <v>34333010000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H669">
            <v>131.07300000000001</v>
          </cell>
          <cell r="AI669">
            <v>0</v>
          </cell>
          <cell r="AJ669">
            <v>0</v>
          </cell>
          <cell r="AK669">
            <v>0</v>
          </cell>
          <cell r="AL669">
            <v>38600734000000</v>
          </cell>
          <cell r="AM669">
            <v>2896760000000</v>
          </cell>
          <cell r="AN669">
            <v>309728276200</v>
          </cell>
          <cell r="AO669">
            <v>344061286200</v>
          </cell>
          <cell r="AP669">
            <v>167402576556</v>
          </cell>
          <cell r="AQ669">
            <v>0.48594038919916865</v>
          </cell>
          <cell r="AR669">
            <v>0</v>
          </cell>
          <cell r="AS669">
            <v>0</v>
          </cell>
          <cell r="AT669">
            <v>499209098</v>
          </cell>
          <cell r="AU669">
            <v>0.41531538935108153</v>
          </cell>
          <cell r="AV669">
            <v>139430775492</v>
          </cell>
          <cell r="AW669">
            <v>5.4818425734282888E-2</v>
          </cell>
          <cell r="AX669">
            <v>1367441094</v>
          </cell>
          <cell r="AY669">
            <v>0.68715632864321607</v>
          </cell>
          <cell r="AZ669">
            <v>146187008</v>
          </cell>
          <cell r="BA669">
            <v>0.19808537669376694</v>
          </cell>
          <cell r="BB669">
            <v>0</v>
          </cell>
          <cell r="BC669">
            <v>0</v>
          </cell>
          <cell r="BD669">
            <v>882086952</v>
          </cell>
          <cell r="BE669">
            <v>0.92461944654088046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344492000000</v>
          </cell>
          <cell r="BM669">
            <v>1538000000</v>
          </cell>
          <cell r="BN669">
            <v>1202000000</v>
          </cell>
          <cell r="BO669">
            <v>2543502000000</v>
          </cell>
          <cell r="BP669">
            <v>1990000000</v>
          </cell>
          <cell r="BQ669">
            <v>738000000</v>
          </cell>
          <cell r="BR669">
            <v>1136000000</v>
          </cell>
          <cell r="BS669">
            <v>954000000</v>
          </cell>
          <cell r="BT669">
            <v>0</v>
          </cell>
          <cell r="BU669">
            <v>0</v>
          </cell>
          <cell r="BV669">
            <v>0</v>
          </cell>
          <cell r="BW669">
            <v>1208000000</v>
          </cell>
          <cell r="BX669">
            <v>153000</v>
          </cell>
          <cell r="BY669">
            <v>781</v>
          </cell>
          <cell r="BZ669">
            <v>5737500</v>
          </cell>
          <cell r="CA669">
            <v>2108700</v>
          </cell>
          <cell r="CB669">
            <v>87549760</v>
          </cell>
        </row>
        <row r="670">
          <cell r="A670" t="str">
            <v>2022_Q2_M5_W22_D3</v>
          </cell>
          <cell r="B670">
            <v>2022</v>
          </cell>
          <cell r="C670">
            <v>2</v>
          </cell>
          <cell r="D670">
            <v>5</v>
          </cell>
          <cell r="E670">
            <v>22</v>
          </cell>
          <cell r="F670">
            <v>22</v>
          </cell>
          <cell r="G670">
            <v>3</v>
          </cell>
          <cell r="H670">
            <v>44712</v>
          </cell>
          <cell r="I670">
            <v>76.34</v>
          </cell>
          <cell r="J670">
            <v>18.936</v>
          </cell>
          <cell r="K670">
            <v>14.12</v>
          </cell>
          <cell r="L670">
            <v>11.295</v>
          </cell>
          <cell r="M670">
            <v>5.9039999999999999</v>
          </cell>
          <cell r="N670">
            <v>1</v>
          </cell>
          <cell r="O670">
            <v>17.776</v>
          </cell>
          <cell r="P670">
            <v>0</v>
          </cell>
          <cell r="Q670">
            <v>45</v>
          </cell>
          <cell r="R670">
            <v>84.6</v>
          </cell>
          <cell r="S670">
            <v>-1298</v>
          </cell>
          <cell r="T670">
            <v>582.20000000000005</v>
          </cell>
          <cell r="U670">
            <v>224</v>
          </cell>
          <cell r="V670">
            <v>3.8474750944692546E-4</v>
          </cell>
          <cell r="W670">
            <v>2.8273833554770835E-2</v>
          </cell>
          <cell r="X670">
            <v>7.897273555142156E-3</v>
          </cell>
          <cell r="Y670">
            <v>0.27931385886685306</v>
          </cell>
          <cell r="Z670">
            <v>1.0538425819765336E-2</v>
          </cell>
          <cell r="AA670">
            <v>102709985000</v>
          </cell>
          <cell r="AB670">
            <v>95260775000</v>
          </cell>
          <cell r="AC670">
            <v>7449210000</v>
          </cell>
          <cell r="AD670">
            <v>0</v>
          </cell>
          <cell r="AE670">
            <v>0</v>
          </cell>
          <cell r="AF670">
            <v>0</v>
          </cell>
          <cell r="AH670">
            <v>145.37100000000001</v>
          </cell>
          <cell r="AI670">
            <v>0</v>
          </cell>
          <cell r="AJ670">
            <v>0</v>
          </cell>
          <cell r="AK670">
            <v>0</v>
          </cell>
          <cell r="AL670">
            <v>38888324000000</v>
          </cell>
          <cell r="AM670">
            <v>1099522000000</v>
          </cell>
          <cell r="AN670">
            <v>307111732729</v>
          </cell>
          <cell r="AO670">
            <v>409821717729</v>
          </cell>
          <cell r="AP670">
            <v>228205839898</v>
          </cell>
          <cell r="AQ670">
            <v>0.60190706259462257</v>
          </cell>
          <cell r="AR670">
            <v>0</v>
          </cell>
          <cell r="AS670">
            <v>0</v>
          </cell>
          <cell r="AT670">
            <v>1178354810</v>
          </cell>
          <cell r="AU670">
            <v>0.25649865259033522</v>
          </cell>
          <cell r="AV670">
            <v>74878311914</v>
          </cell>
          <cell r="AW670">
            <v>0.10554863397423248</v>
          </cell>
          <cell r="AX670">
            <v>1605506168</v>
          </cell>
          <cell r="AY670">
            <v>0.66453069867549663</v>
          </cell>
          <cell r="AZ670">
            <v>346750015</v>
          </cell>
          <cell r="BA670">
            <v>0.39048425112612611</v>
          </cell>
          <cell r="BB670">
            <v>0</v>
          </cell>
          <cell r="BC670">
            <v>0</v>
          </cell>
          <cell r="BD670">
            <v>896969924</v>
          </cell>
          <cell r="BE670">
            <v>0.95625791471215349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379138000000</v>
          </cell>
          <cell r="BM670">
            <v>274000000</v>
          </cell>
          <cell r="BN670">
            <v>4594000000</v>
          </cell>
          <cell r="BO670">
            <v>709420000000</v>
          </cell>
          <cell r="BP670">
            <v>2416000000</v>
          </cell>
          <cell r="BQ670">
            <v>888000000</v>
          </cell>
          <cell r="BR670">
            <v>718000000</v>
          </cell>
          <cell r="BS670">
            <v>938000000</v>
          </cell>
          <cell r="BT670">
            <v>0</v>
          </cell>
          <cell r="BU670">
            <v>0</v>
          </cell>
          <cell r="BV670">
            <v>0</v>
          </cell>
          <cell r="BW670">
            <v>1136000000</v>
          </cell>
          <cell r="BX670">
            <v>507600</v>
          </cell>
          <cell r="BY670">
            <v>1492</v>
          </cell>
          <cell r="BZ670">
            <v>3309900</v>
          </cell>
          <cell r="CA670">
            <v>4028400</v>
          </cell>
          <cell r="CB670">
            <v>19438052</v>
          </cell>
        </row>
        <row r="671">
          <cell r="A671" t="str">
            <v>2022_Q2_M6_W22_D4</v>
          </cell>
          <cell r="B671">
            <v>2022</v>
          </cell>
          <cell r="C671">
            <v>2</v>
          </cell>
          <cell r="D671">
            <v>6</v>
          </cell>
          <cell r="E671">
            <v>22</v>
          </cell>
          <cell r="F671">
            <v>22</v>
          </cell>
          <cell r="G671">
            <v>4</v>
          </cell>
          <cell r="H671">
            <v>44713</v>
          </cell>
          <cell r="I671">
            <v>74.436000000000007</v>
          </cell>
          <cell r="J671">
            <v>18.867999999999999</v>
          </cell>
          <cell r="K671">
            <v>17.62</v>
          </cell>
          <cell r="L671">
            <v>11.162000000000001</v>
          </cell>
          <cell r="M671">
            <v>5.7359999999999998</v>
          </cell>
          <cell r="N671">
            <v>1</v>
          </cell>
          <cell r="O671">
            <v>17.757999999999999</v>
          </cell>
          <cell r="P671">
            <v>0</v>
          </cell>
          <cell r="Q671">
            <v>137</v>
          </cell>
          <cell r="R671">
            <v>85.8</v>
          </cell>
          <cell r="S671">
            <v>-3416</v>
          </cell>
          <cell r="T671">
            <v>736.1</v>
          </cell>
          <cell r="U671">
            <v>-0.82699999999999996</v>
          </cell>
          <cell r="V671">
            <v>-1.1234886564325499E-6</v>
          </cell>
          <cell r="W671">
            <v>2.6514220177213006E-3</v>
          </cell>
          <cell r="X671">
            <v>4.2143508628217472E-4</v>
          </cell>
          <cell r="Y671">
            <v>0.15894681550708653</v>
          </cell>
          <cell r="Z671">
            <v>6.4738122416403395E-3</v>
          </cell>
          <cell r="AA671">
            <v>228364155000</v>
          </cell>
          <cell r="AB671">
            <v>155295405000</v>
          </cell>
          <cell r="AC671">
            <v>56674245000</v>
          </cell>
          <cell r="AD671">
            <v>16394505000</v>
          </cell>
          <cell r="AE671">
            <v>0</v>
          </cell>
          <cell r="AF671">
            <v>0</v>
          </cell>
          <cell r="AH671">
            <v>146.58000000000001</v>
          </cell>
          <cell r="AI671">
            <v>0</v>
          </cell>
          <cell r="AJ671">
            <v>0</v>
          </cell>
          <cell r="AK671">
            <v>0</v>
          </cell>
          <cell r="AL671">
            <v>37731316000000</v>
          </cell>
          <cell r="AM671">
            <v>100041642000</v>
          </cell>
          <cell r="AN671">
            <v>15901300414</v>
          </cell>
          <cell r="AO671">
            <v>244265455414</v>
          </cell>
          <cell r="AP671">
            <v>4464932444</v>
          </cell>
          <cell r="AQ671">
            <v>0.41053882854995494</v>
          </cell>
          <cell r="AR671">
            <v>0</v>
          </cell>
          <cell r="AS671">
            <v>0</v>
          </cell>
          <cell r="AT671">
            <v>464281010</v>
          </cell>
          <cell r="AU671">
            <v>3.1597077433224201E-2</v>
          </cell>
          <cell r="AV671">
            <v>8478737004</v>
          </cell>
          <cell r="AW671">
            <v>0.12413110660099309</v>
          </cell>
          <cell r="AX671">
            <v>1284200913</v>
          </cell>
          <cell r="AY671">
            <v>0.53552060931376511</v>
          </cell>
          <cell r="AZ671">
            <v>290308989</v>
          </cell>
          <cell r="BA671">
            <v>0.38561844349396951</v>
          </cell>
          <cell r="BB671">
            <v>0</v>
          </cell>
          <cell r="BC671">
            <v>0</v>
          </cell>
          <cell r="BD671">
            <v>918840054</v>
          </cell>
          <cell r="BE671">
            <v>0.93790771790500882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10875786000</v>
          </cell>
          <cell r="BM671">
            <v>225230000</v>
          </cell>
          <cell r="BN671">
            <v>14693796000</v>
          </cell>
          <cell r="BO671">
            <v>68304692000</v>
          </cell>
          <cell r="BP671">
            <v>2398042000</v>
          </cell>
          <cell r="BQ671">
            <v>752840000</v>
          </cell>
          <cell r="BR671">
            <v>892628000</v>
          </cell>
          <cell r="BS671">
            <v>979670000</v>
          </cell>
          <cell r="BT671">
            <v>0</v>
          </cell>
          <cell r="BU671">
            <v>0</v>
          </cell>
          <cell r="BV671">
            <v>0</v>
          </cell>
          <cell r="BW671">
            <v>918958000</v>
          </cell>
          <cell r="BX671">
            <v>593600</v>
          </cell>
          <cell r="BY671">
            <v>2254</v>
          </cell>
          <cell r="BZ671">
            <v>8710800</v>
          </cell>
          <cell r="CA671">
            <v>6085800</v>
          </cell>
        </row>
        <row r="672">
          <cell r="A672" t="str">
            <v>2022_Q2_M6_W22_D5</v>
          </cell>
          <cell r="B672">
            <v>2022</v>
          </cell>
          <cell r="C672">
            <v>2</v>
          </cell>
          <cell r="D672">
            <v>6</v>
          </cell>
          <cell r="E672">
            <v>22</v>
          </cell>
          <cell r="F672">
            <v>22</v>
          </cell>
          <cell r="G672">
            <v>5</v>
          </cell>
          <cell r="H672">
            <v>44714</v>
          </cell>
          <cell r="I672">
            <v>75.5</v>
          </cell>
          <cell r="J672">
            <v>18.779</v>
          </cell>
          <cell r="K672">
            <v>12.4</v>
          </cell>
          <cell r="L672">
            <v>10.76</v>
          </cell>
          <cell r="M672">
            <v>5.6669999999999998</v>
          </cell>
          <cell r="N672">
            <v>1</v>
          </cell>
          <cell r="O672">
            <v>17.736999999999998</v>
          </cell>
          <cell r="P672">
            <v>0</v>
          </cell>
          <cell r="Q672">
            <v>128</v>
          </cell>
          <cell r="R672">
            <v>87.2</v>
          </cell>
          <cell r="S672">
            <v>-3286</v>
          </cell>
          <cell r="T672">
            <v>696.8</v>
          </cell>
          <cell r="U672">
            <v>-1545</v>
          </cell>
          <cell r="V672">
            <v>-2.2172789896670493E-3</v>
          </cell>
          <cell r="W672">
            <v>4.3707083209465125E-3</v>
          </cell>
          <cell r="X672">
            <v>2.5456248724444333E-3</v>
          </cell>
          <cell r="Y672">
            <v>0.58242844992528753</v>
          </cell>
          <cell r="Z672">
            <v>3.9951430166732006E-3</v>
          </cell>
          <cell r="AA672">
            <v>57262275000</v>
          </cell>
          <cell r="AB672">
            <v>47793060000</v>
          </cell>
          <cell r="AC672">
            <v>9469215000</v>
          </cell>
          <cell r="AD672">
            <v>0</v>
          </cell>
          <cell r="AE672">
            <v>0</v>
          </cell>
          <cell r="AF672">
            <v>0</v>
          </cell>
          <cell r="AH672">
            <v>141.84300000000002</v>
          </cell>
          <cell r="AI672">
            <v>0</v>
          </cell>
          <cell r="AJ672">
            <v>0</v>
          </cell>
          <cell r="AK672">
            <v>0</v>
          </cell>
          <cell r="AL672">
            <v>39504352000000</v>
          </cell>
          <cell r="AM672">
            <v>172662000000</v>
          </cell>
          <cell r="AN672">
            <v>100563261021</v>
          </cell>
          <cell r="AO672">
            <v>157825536021</v>
          </cell>
          <cell r="AP672">
            <v>65263867298</v>
          </cell>
          <cell r="AQ672">
            <v>0.72790394041936202</v>
          </cell>
          <cell r="AR672">
            <v>0</v>
          </cell>
          <cell r="AS672">
            <v>0</v>
          </cell>
          <cell r="AT672">
            <v>160671029.99999997</v>
          </cell>
          <cell r="AU672">
            <v>0.14767557904411763</v>
          </cell>
          <cell r="AV672">
            <v>32428251625</v>
          </cell>
          <cell r="AW672">
            <v>0.42796013969171481</v>
          </cell>
          <cell r="AX672">
            <v>1710737040</v>
          </cell>
          <cell r="AY672">
            <v>0.66669409197194074</v>
          </cell>
          <cell r="AZ672">
            <v>114113993.99999999</v>
          </cell>
          <cell r="BA672">
            <v>0.38552024999999995</v>
          </cell>
          <cell r="BB672">
            <v>0</v>
          </cell>
          <cell r="BC672">
            <v>0</v>
          </cell>
          <cell r="BD672">
            <v>885620034</v>
          </cell>
          <cell r="BE672">
            <v>0.95846324025974028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89660000000</v>
          </cell>
          <cell r="BM672">
            <v>880000000</v>
          </cell>
          <cell r="BN672">
            <v>1088000000</v>
          </cell>
          <cell r="BO672">
            <v>75774000000</v>
          </cell>
          <cell r="BP672">
            <v>2566000000</v>
          </cell>
          <cell r="BQ672">
            <v>296000000</v>
          </cell>
          <cell r="BR672">
            <v>258000000</v>
          </cell>
          <cell r="BS672">
            <v>924000000</v>
          </cell>
          <cell r="BT672">
            <v>0</v>
          </cell>
          <cell r="BU672">
            <v>0</v>
          </cell>
          <cell r="BV672">
            <v>0</v>
          </cell>
          <cell r="BW672">
            <v>1216000000</v>
          </cell>
          <cell r="BX672">
            <v>208080</v>
          </cell>
          <cell r="BY672">
            <v>728</v>
          </cell>
          <cell r="BZ672">
            <v>8379300</v>
          </cell>
          <cell r="CA672">
            <v>1965600</v>
          </cell>
        </row>
        <row r="673">
          <cell r="A673" t="str">
            <v>2022_Q2_M6_W22_D6</v>
          </cell>
          <cell r="B673">
            <v>2022</v>
          </cell>
          <cell r="C673">
            <v>2</v>
          </cell>
          <cell r="D673">
            <v>6</v>
          </cell>
          <cell r="E673">
            <v>22</v>
          </cell>
          <cell r="F673">
            <v>23</v>
          </cell>
          <cell r="G673">
            <v>6</v>
          </cell>
          <cell r="H673">
            <v>44715</v>
          </cell>
          <cell r="I673">
            <v>77.454999999999998</v>
          </cell>
          <cell r="J673">
            <v>18.803000000000001</v>
          </cell>
          <cell r="K673">
            <v>9.1850000000000005</v>
          </cell>
          <cell r="L673">
            <v>10.590999999999999</v>
          </cell>
          <cell r="M673">
            <v>5.6509999999999998</v>
          </cell>
          <cell r="N673">
            <v>1</v>
          </cell>
          <cell r="O673">
            <v>17.658999999999999</v>
          </cell>
          <cell r="P673">
            <v>0</v>
          </cell>
          <cell r="Q673">
            <v>154</v>
          </cell>
          <cell r="R673">
            <v>88.4</v>
          </cell>
          <cell r="S673">
            <v>-3764</v>
          </cell>
          <cell r="T673">
            <v>729.1</v>
          </cell>
          <cell r="U673">
            <v>-4291</v>
          </cell>
          <cell r="V673">
            <v>-5.8853380880537652E-3</v>
          </cell>
          <cell r="W673">
            <v>2.3450813470396758E-3</v>
          </cell>
          <cell r="X673">
            <v>1.0465878778037931E-3</v>
          </cell>
          <cell r="Y673">
            <v>0.4462906496292583</v>
          </cell>
          <cell r="Z673">
            <v>3.9118220607570189E-3</v>
          </cell>
          <cell r="AA673">
            <v>92605555000</v>
          </cell>
          <cell r="AB673">
            <v>64094530000</v>
          </cell>
          <cell r="AC673">
            <v>28511025000</v>
          </cell>
          <cell r="AD673">
            <v>0</v>
          </cell>
          <cell r="AE673">
            <v>0</v>
          </cell>
          <cell r="AF673">
            <v>0</v>
          </cell>
          <cell r="AH673">
            <v>140.34399999999999</v>
          </cell>
          <cell r="AI673">
            <v>0</v>
          </cell>
          <cell r="AJ673">
            <v>0</v>
          </cell>
          <cell r="AK673">
            <v>0</v>
          </cell>
          <cell r="AL673">
            <v>32320414000000</v>
          </cell>
          <cell r="AM673">
            <v>75794000000</v>
          </cell>
          <cell r="AN673">
            <v>33826153498</v>
          </cell>
          <cell r="AO673">
            <v>126431708498</v>
          </cell>
          <cell r="AP673">
            <v>20135101121</v>
          </cell>
          <cell r="AQ673">
            <v>0.62937925484496127</v>
          </cell>
          <cell r="AR673">
            <v>0</v>
          </cell>
          <cell r="AS673">
            <v>0</v>
          </cell>
          <cell r="AT673">
            <v>2120500078</v>
          </cell>
          <cell r="AU673">
            <v>0.88947150922818796</v>
          </cell>
          <cell r="AV673">
            <v>9209168240</v>
          </cell>
          <cell r="AW673">
            <v>0.25227833223756302</v>
          </cell>
          <cell r="AX673">
            <v>1362975123</v>
          </cell>
          <cell r="AY673">
            <v>0.65339171764141901</v>
          </cell>
          <cell r="AZ673">
            <v>69169000</v>
          </cell>
          <cell r="BA673">
            <v>0.43230625</v>
          </cell>
          <cell r="BB673">
            <v>0</v>
          </cell>
          <cell r="BC673">
            <v>0</v>
          </cell>
          <cell r="BD673">
            <v>929239936</v>
          </cell>
          <cell r="BE673">
            <v>0.91641019329388562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31992000000</v>
          </cell>
          <cell r="BM673">
            <v>524000000</v>
          </cell>
          <cell r="BN673">
            <v>2384000000</v>
          </cell>
          <cell r="BO673">
            <v>36504000000</v>
          </cell>
          <cell r="BP673">
            <v>2086000000</v>
          </cell>
          <cell r="BQ673">
            <v>160000000</v>
          </cell>
          <cell r="BR673">
            <v>182000000</v>
          </cell>
          <cell r="BS673">
            <v>1014000000</v>
          </cell>
          <cell r="BT673">
            <v>0</v>
          </cell>
          <cell r="BU673">
            <v>0</v>
          </cell>
          <cell r="BV673">
            <v>0</v>
          </cell>
          <cell r="BW673">
            <v>948000000</v>
          </cell>
          <cell r="BX673">
            <v>796520</v>
          </cell>
          <cell r="BY673">
            <v>874</v>
          </cell>
          <cell r="BZ673">
            <v>28794600</v>
          </cell>
          <cell r="CA673">
            <v>2359800</v>
          </cell>
        </row>
        <row r="674">
          <cell r="A674" t="str">
            <v>2022_Q2_M6_W23_D2</v>
          </cell>
          <cell r="B674">
            <v>2022</v>
          </cell>
          <cell r="C674">
            <v>2</v>
          </cell>
          <cell r="D674">
            <v>6</v>
          </cell>
          <cell r="E674">
            <v>23</v>
          </cell>
          <cell r="F674">
            <v>23</v>
          </cell>
          <cell r="G674">
            <v>2</v>
          </cell>
          <cell r="H674">
            <v>44718</v>
          </cell>
          <cell r="I674">
            <v>77.649000000000001</v>
          </cell>
          <cell r="J674">
            <v>18.577999999999999</v>
          </cell>
          <cell r="K674">
            <v>6.6879999999999997</v>
          </cell>
          <cell r="L674">
            <v>10.351000000000001</v>
          </cell>
          <cell r="M674">
            <v>5.5830000000000002</v>
          </cell>
          <cell r="N674">
            <v>1</v>
          </cell>
          <cell r="O674">
            <v>17.661000000000001</v>
          </cell>
          <cell r="P674">
            <v>0</v>
          </cell>
          <cell r="Q674">
            <v>132</v>
          </cell>
          <cell r="R674">
            <v>89.1</v>
          </cell>
          <cell r="S674">
            <v>-3707</v>
          </cell>
          <cell r="T674">
            <v>711.9</v>
          </cell>
          <cell r="U674">
            <v>-1490</v>
          </cell>
          <cell r="V674">
            <v>-2.0929905885658097E-3</v>
          </cell>
          <cell r="W674">
            <v>7.0744150876299637E-3</v>
          </cell>
          <cell r="X674">
            <v>1.3111502090188492E-3</v>
          </cell>
          <cell r="Y674">
            <v>0.18533690669515188</v>
          </cell>
          <cell r="Z674">
            <v>1.9377353670826352E-3</v>
          </cell>
          <cell r="AA674">
            <v>25880130000</v>
          </cell>
          <cell r="AB674">
            <v>25880130000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H674">
            <v>137.51</v>
          </cell>
          <cell r="AI674">
            <v>0</v>
          </cell>
          <cell r="AJ674">
            <v>0</v>
          </cell>
          <cell r="AK674">
            <v>0</v>
          </cell>
          <cell r="AL674">
            <v>41303452000000</v>
          </cell>
          <cell r="AM674">
            <v>292197764000</v>
          </cell>
          <cell r="AN674">
            <v>54155029723</v>
          </cell>
          <cell r="AO674">
            <v>80035159723</v>
          </cell>
          <cell r="AP674">
            <v>770813922</v>
          </cell>
          <cell r="AQ674">
            <v>3.2660585529147433E-2</v>
          </cell>
          <cell r="AR674">
            <v>0</v>
          </cell>
          <cell r="AS674">
            <v>0</v>
          </cell>
          <cell r="AT674">
            <v>389911050</v>
          </cell>
          <cell r="AU674">
            <v>0.35025578997105689</v>
          </cell>
          <cell r="AV674">
            <v>50564531697</v>
          </cell>
          <cell r="AW674">
            <v>0.19339413704246974</v>
          </cell>
          <cell r="AX674">
            <v>1437305100</v>
          </cell>
          <cell r="AY674">
            <v>0.59651195509803634</v>
          </cell>
          <cell r="AZ674">
            <v>111875979.99999999</v>
          </cell>
          <cell r="BA674">
            <v>0.22414106889560273</v>
          </cell>
          <cell r="BB674">
            <v>0</v>
          </cell>
          <cell r="BC674">
            <v>0</v>
          </cell>
          <cell r="BD674">
            <v>880591974</v>
          </cell>
          <cell r="BE674">
            <v>0.97134899610177305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23600738000</v>
          </cell>
          <cell r="BM674">
            <v>775982000</v>
          </cell>
          <cell r="BN674">
            <v>1113218000</v>
          </cell>
          <cell r="BO674">
            <v>261458452000</v>
          </cell>
          <cell r="BP674">
            <v>2409516000</v>
          </cell>
          <cell r="BQ674">
            <v>499132000</v>
          </cell>
          <cell r="BR674">
            <v>311628000</v>
          </cell>
          <cell r="BS674">
            <v>906566000</v>
          </cell>
          <cell r="BT674">
            <v>0</v>
          </cell>
          <cell r="BU674">
            <v>0</v>
          </cell>
          <cell r="BV674">
            <v>0</v>
          </cell>
          <cell r="BW674">
            <v>1122532000</v>
          </cell>
          <cell r="BX674">
            <v>342060</v>
          </cell>
          <cell r="BY674">
            <v>369</v>
          </cell>
          <cell r="BZ674">
            <v>9452850</v>
          </cell>
          <cell r="CA674">
            <v>996300</v>
          </cell>
        </row>
        <row r="675">
          <cell r="A675" t="str">
            <v>2022_Q2_M6_W23_D3</v>
          </cell>
          <cell r="B675">
            <v>2022</v>
          </cell>
          <cell r="C675">
            <v>2</v>
          </cell>
          <cell r="D675">
            <v>6</v>
          </cell>
          <cell r="E675">
            <v>23</v>
          </cell>
          <cell r="F675">
            <v>23</v>
          </cell>
          <cell r="G675">
            <v>3</v>
          </cell>
          <cell r="H675">
            <v>44719</v>
          </cell>
          <cell r="I675">
            <v>76.204999999999998</v>
          </cell>
          <cell r="J675">
            <v>18.68</v>
          </cell>
          <cell r="K675">
            <v>9.5180000000000007</v>
          </cell>
          <cell r="L675">
            <v>9.94</v>
          </cell>
          <cell r="M675">
            <v>5.5430000000000001</v>
          </cell>
          <cell r="N675">
            <v>1</v>
          </cell>
          <cell r="O675">
            <v>17.690000000000001</v>
          </cell>
          <cell r="P675">
            <v>0</v>
          </cell>
          <cell r="Q675">
            <v>86</v>
          </cell>
          <cell r="R675">
            <v>90.1</v>
          </cell>
          <cell r="S675">
            <v>-3386</v>
          </cell>
          <cell r="T675">
            <v>672.9</v>
          </cell>
          <cell r="U675">
            <v>-1014</v>
          </cell>
          <cell r="V675">
            <v>-1.5069103878733838E-3</v>
          </cell>
          <cell r="W675">
            <v>1.5757747254208625E-2</v>
          </cell>
          <cell r="X675">
            <v>8.7934826423010054E-4</v>
          </cell>
          <cell r="Y675">
            <v>5.5804186350002637E-2</v>
          </cell>
          <cell r="Z675">
            <v>1.7099943371115087E-3</v>
          </cell>
          <cell r="AA675">
            <v>37976660000</v>
          </cell>
          <cell r="AB675">
            <v>37976660000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H675">
            <v>138.57599999999999</v>
          </cell>
          <cell r="AI675">
            <v>0</v>
          </cell>
          <cell r="AJ675">
            <v>0</v>
          </cell>
          <cell r="AK675">
            <v>0</v>
          </cell>
          <cell r="AL675">
            <v>45719424000000</v>
          </cell>
          <cell r="AM675">
            <v>720435128000</v>
          </cell>
          <cell r="AN675">
            <v>40203296136</v>
          </cell>
          <cell r="AO675">
            <v>78179956136</v>
          </cell>
          <cell r="AP675">
            <v>18429755224</v>
          </cell>
          <cell r="AQ675">
            <v>0.42466954081667685</v>
          </cell>
          <cell r="AR675">
            <v>0</v>
          </cell>
          <cell r="AS675">
            <v>0</v>
          </cell>
          <cell r="AT675">
            <v>925293918</v>
          </cell>
          <cell r="AU675">
            <v>0.4201401223967533</v>
          </cell>
          <cell r="AV675">
            <v>17945468060</v>
          </cell>
          <cell r="AW675">
            <v>2.6849746299032941E-2</v>
          </cell>
          <cell r="AX675">
            <v>1692410922</v>
          </cell>
          <cell r="AY675">
            <v>0.61437748831441519</v>
          </cell>
          <cell r="AZ675">
            <v>333220005</v>
          </cell>
          <cell r="BA675">
            <v>0.43807385939356969</v>
          </cell>
          <cell r="BB675">
            <v>0</v>
          </cell>
          <cell r="BC675">
            <v>0</v>
          </cell>
          <cell r="BD675">
            <v>877148007</v>
          </cell>
          <cell r="BE675">
            <v>0.89956701617716739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43397874000</v>
          </cell>
          <cell r="BM675">
            <v>424274000</v>
          </cell>
          <cell r="BN675">
            <v>2202346000</v>
          </cell>
          <cell r="BO675">
            <v>668366392000</v>
          </cell>
          <cell r="BP675">
            <v>2754676000</v>
          </cell>
          <cell r="BQ675">
            <v>760648000</v>
          </cell>
          <cell r="BR675">
            <v>368204000</v>
          </cell>
          <cell r="BS675">
            <v>975078000</v>
          </cell>
          <cell r="BT675">
            <v>0</v>
          </cell>
          <cell r="BU675">
            <v>0</v>
          </cell>
          <cell r="BV675">
            <v>0</v>
          </cell>
          <cell r="BW675">
            <v>1185636000</v>
          </cell>
          <cell r="BX675">
            <v>878990</v>
          </cell>
          <cell r="BY675">
            <v>407</v>
          </cell>
          <cell r="BZ675">
            <v>8634300</v>
          </cell>
          <cell r="CA675">
            <v>2070900</v>
          </cell>
        </row>
        <row r="676">
          <cell r="A676" t="str">
            <v>2022_Q2_M6_W23_D4</v>
          </cell>
          <cell r="B676">
            <v>2022</v>
          </cell>
          <cell r="C676">
            <v>2</v>
          </cell>
          <cell r="D676">
            <v>6</v>
          </cell>
          <cell r="E676">
            <v>23</v>
          </cell>
          <cell r="F676">
            <v>23</v>
          </cell>
          <cell r="G676">
            <v>4</v>
          </cell>
          <cell r="H676">
            <v>44720</v>
          </cell>
          <cell r="I676">
            <v>75.162000000000006</v>
          </cell>
          <cell r="J676">
            <v>18.768000000000001</v>
          </cell>
          <cell r="K676">
            <v>9.0549999999999997</v>
          </cell>
          <cell r="L676">
            <v>10.334</v>
          </cell>
          <cell r="M676">
            <v>5.4960000000000004</v>
          </cell>
          <cell r="N676">
            <v>1</v>
          </cell>
          <cell r="O676">
            <v>17.635999999999999</v>
          </cell>
          <cell r="P676">
            <v>0</v>
          </cell>
          <cell r="Q676">
            <v>40</v>
          </cell>
          <cell r="R676">
            <v>90.3</v>
          </cell>
          <cell r="S676">
            <v>-2783</v>
          </cell>
          <cell r="T676">
            <v>555.20000000000005</v>
          </cell>
          <cell r="U676">
            <v>-978.7</v>
          </cell>
          <cell r="V676">
            <v>-1.7627881844380405E-3</v>
          </cell>
          <cell r="W676">
            <v>8.5263608915375228E-3</v>
          </cell>
          <cell r="X676">
            <v>9.6577977613496505E-4</v>
          </cell>
          <cell r="Y676">
            <v>0.11326986840229912</v>
          </cell>
          <cell r="Z676">
            <v>3.3371328102381674E-3</v>
          </cell>
          <cell r="AA676">
            <v>95226125000</v>
          </cell>
          <cell r="AB676">
            <v>95226125000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H676">
            <v>137.45100000000002</v>
          </cell>
          <cell r="AI676">
            <v>0</v>
          </cell>
          <cell r="AJ676">
            <v>0</v>
          </cell>
          <cell r="AK676">
            <v>0</v>
          </cell>
          <cell r="AL676">
            <v>40156874000000</v>
          </cell>
          <cell r="AM676">
            <v>342392000000</v>
          </cell>
          <cell r="AN676">
            <v>38782696782</v>
          </cell>
          <cell r="AO676">
            <v>134008821782</v>
          </cell>
          <cell r="AP676">
            <v>25308613516</v>
          </cell>
          <cell r="AQ676">
            <v>0.30261877649703461</v>
          </cell>
          <cell r="AR676">
            <v>0</v>
          </cell>
          <cell r="AS676">
            <v>0</v>
          </cell>
          <cell r="AT676">
            <v>469588930.00000006</v>
          </cell>
          <cell r="AU676">
            <v>1.1672605766840668E-2</v>
          </cell>
          <cell r="AV676">
            <v>10154167430</v>
          </cell>
          <cell r="AW676">
            <v>4.779736318618729E-2</v>
          </cell>
          <cell r="AX676">
            <v>1854988947</v>
          </cell>
          <cell r="AY676">
            <v>0.58851172176395938</v>
          </cell>
          <cell r="AZ676">
            <v>77619983</v>
          </cell>
          <cell r="BA676">
            <v>0.15339917588932805</v>
          </cell>
          <cell r="BB676">
            <v>0</v>
          </cell>
          <cell r="BC676">
            <v>0</v>
          </cell>
          <cell r="BD676">
            <v>917717976</v>
          </cell>
          <cell r="BE676">
            <v>0.93264021951219511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83632000000</v>
          </cell>
          <cell r="BM676">
            <v>162000000</v>
          </cell>
          <cell r="BN676">
            <v>40230000000</v>
          </cell>
          <cell r="BO676">
            <v>212442000000</v>
          </cell>
          <cell r="BP676">
            <v>3152000000</v>
          </cell>
          <cell r="BQ676">
            <v>506000000</v>
          </cell>
          <cell r="BR676">
            <v>262000000</v>
          </cell>
          <cell r="BS676">
            <v>984000000</v>
          </cell>
          <cell r="BT676">
            <v>0</v>
          </cell>
          <cell r="BU676">
            <v>0</v>
          </cell>
          <cell r="BV676">
            <v>0</v>
          </cell>
          <cell r="BW676">
            <v>1022000000</v>
          </cell>
          <cell r="BX676">
            <v>755790</v>
          </cell>
          <cell r="BY676">
            <v>637</v>
          </cell>
          <cell r="BZ676">
            <v>7096650</v>
          </cell>
          <cell r="CA676">
            <v>1719900</v>
          </cell>
        </row>
        <row r="677">
          <cell r="A677" t="str">
            <v>2022_Q2_M6_W23_D5</v>
          </cell>
          <cell r="B677">
            <v>2022</v>
          </cell>
          <cell r="C677">
            <v>2</v>
          </cell>
          <cell r="D677">
            <v>6</v>
          </cell>
          <cell r="E677">
            <v>23</v>
          </cell>
          <cell r="F677">
            <v>23</v>
          </cell>
          <cell r="G677">
            <v>5</v>
          </cell>
          <cell r="H677">
            <v>44721</v>
          </cell>
          <cell r="I677">
            <v>71.884</v>
          </cell>
          <cell r="J677">
            <v>18.492999999999999</v>
          </cell>
          <cell r="K677">
            <v>19.613</v>
          </cell>
          <cell r="L677">
            <v>9.452</v>
          </cell>
          <cell r="M677">
            <v>5.4779999999999998</v>
          </cell>
          <cell r="N677">
            <v>1</v>
          </cell>
          <cell r="O677">
            <v>17.667000000000002</v>
          </cell>
          <cell r="P677">
            <v>0</v>
          </cell>
          <cell r="Q677">
            <v>13</v>
          </cell>
          <cell r="R677">
            <v>90.4</v>
          </cell>
          <cell r="S677">
            <v>-2569</v>
          </cell>
          <cell r="T677">
            <v>526.20000000000005</v>
          </cell>
          <cell r="U677">
            <v>-2347</v>
          </cell>
          <cell r="V677">
            <v>-4.4602812618776133E-3</v>
          </cell>
          <cell r="W677">
            <v>9.187602050474683E-3</v>
          </cell>
          <cell r="X677">
            <v>3.2293958746134632E-3</v>
          </cell>
          <cell r="Y677">
            <v>0.35149496646370471</v>
          </cell>
          <cell r="Z677">
            <v>4.6625792862572939E-3</v>
          </cell>
          <cell r="AA677">
            <v>45909405000</v>
          </cell>
          <cell r="AB677">
            <v>45909405000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H677">
            <v>143.58699999999999</v>
          </cell>
          <cell r="AI677">
            <v>0</v>
          </cell>
          <cell r="AJ677">
            <v>0</v>
          </cell>
          <cell r="AK677">
            <v>0</v>
          </cell>
          <cell r="AL677">
            <v>32033168000000</v>
          </cell>
          <cell r="AM677">
            <v>294308000000</v>
          </cell>
          <cell r="AN677">
            <v>103447780590</v>
          </cell>
          <cell r="AO677">
            <v>149357185590</v>
          </cell>
          <cell r="AP677">
            <v>14334521704</v>
          </cell>
          <cell r="AQ677">
            <v>0.19412949219934994</v>
          </cell>
          <cell r="AR677">
            <v>0</v>
          </cell>
          <cell r="AS677">
            <v>0</v>
          </cell>
          <cell r="AT677">
            <v>484647075</v>
          </cell>
          <cell r="AU677">
            <v>0.41071786016949152</v>
          </cell>
          <cell r="AV677">
            <v>85149229504</v>
          </cell>
          <cell r="AW677">
            <v>0.40391839732837465</v>
          </cell>
          <cell r="AX677">
            <v>2548504320</v>
          </cell>
          <cell r="AY677">
            <v>0.44868033802816903</v>
          </cell>
          <cell r="AZ677">
            <v>33029008</v>
          </cell>
          <cell r="BA677">
            <v>0.23592148571428573</v>
          </cell>
          <cell r="BB677">
            <v>0</v>
          </cell>
          <cell r="BC677">
            <v>0</v>
          </cell>
          <cell r="BD677">
            <v>897848979</v>
          </cell>
          <cell r="BE677">
            <v>0.99760997666666662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73840000000</v>
          </cell>
          <cell r="BM677">
            <v>160000000</v>
          </cell>
          <cell r="BN677">
            <v>1180000000</v>
          </cell>
          <cell r="BO677">
            <v>210808000000</v>
          </cell>
          <cell r="BP677">
            <v>5680000000</v>
          </cell>
          <cell r="BQ677">
            <v>140000000</v>
          </cell>
          <cell r="BR677">
            <v>500000000</v>
          </cell>
          <cell r="BS677">
            <v>900000000</v>
          </cell>
          <cell r="BT677">
            <v>0</v>
          </cell>
          <cell r="BU677">
            <v>0</v>
          </cell>
          <cell r="BV677">
            <v>0</v>
          </cell>
          <cell r="BW677">
            <v>1100000000</v>
          </cell>
          <cell r="BX677">
            <v>548160</v>
          </cell>
          <cell r="BY677">
            <v>266</v>
          </cell>
          <cell r="BZ677">
            <v>6550950</v>
          </cell>
          <cell r="CA677">
            <v>718200</v>
          </cell>
        </row>
        <row r="678">
          <cell r="A678" t="str">
            <v>2022_Q2_M6_W23_D6</v>
          </cell>
          <cell r="B678">
            <v>2022</v>
          </cell>
          <cell r="C678">
            <v>2</v>
          </cell>
          <cell r="D678">
            <v>6</v>
          </cell>
          <cell r="E678">
            <v>23</v>
          </cell>
          <cell r="F678">
            <v>24</v>
          </cell>
          <cell r="G678">
            <v>6</v>
          </cell>
          <cell r="H678">
            <v>44722</v>
          </cell>
          <cell r="I678">
            <v>40.856999999999999</v>
          </cell>
          <cell r="J678">
            <v>18.472000000000001</v>
          </cell>
          <cell r="K678">
            <v>25.997</v>
          </cell>
          <cell r="L678">
            <v>9.3960000000000008</v>
          </cell>
          <cell r="M678">
            <v>5.4390000000000001</v>
          </cell>
          <cell r="N678">
            <v>1</v>
          </cell>
          <cell r="O678">
            <v>17.64</v>
          </cell>
          <cell r="P678">
            <v>0</v>
          </cell>
          <cell r="Q678">
            <v>0</v>
          </cell>
          <cell r="R678">
            <v>86.5</v>
          </cell>
          <cell r="S678">
            <v>-2267</v>
          </cell>
          <cell r="T678">
            <v>477.8</v>
          </cell>
          <cell r="U678">
            <v>-3066</v>
          </cell>
          <cell r="V678">
            <v>-6.4169108413562161E-3</v>
          </cell>
          <cell r="W678">
            <v>3.8103199163535247E-3</v>
          </cell>
          <cell r="X678">
            <v>8.5866391859734041E-4</v>
          </cell>
          <cell r="Y678">
            <v>0.22535218497324538</v>
          </cell>
          <cell r="Z678">
            <v>1.2602825962198532E-3</v>
          </cell>
          <cell r="AA678">
            <v>17079860000</v>
          </cell>
          <cell r="AB678">
            <v>17079860000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H678">
            <v>118.801</v>
          </cell>
          <cell r="AI678">
            <v>0</v>
          </cell>
          <cell r="AJ678">
            <v>0</v>
          </cell>
          <cell r="AK678">
            <v>0</v>
          </cell>
          <cell r="AL678">
            <v>42527554000000</v>
          </cell>
          <cell r="AM678">
            <v>162043586000</v>
          </cell>
          <cell r="AN678">
            <v>36516876166</v>
          </cell>
          <cell r="AO678">
            <v>53596736166</v>
          </cell>
          <cell r="AP678">
            <v>18139590630</v>
          </cell>
          <cell r="AQ678">
            <v>0.22042749694092226</v>
          </cell>
          <cell r="AR678">
            <v>0</v>
          </cell>
          <cell r="AS678">
            <v>0</v>
          </cell>
          <cell r="AT678">
            <v>145124027</v>
          </cell>
          <cell r="AU678">
            <v>0.31926685718308495</v>
          </cell>
          <cell r="AV678">
            <v>16139138506</v>
          </cell>
          <cell r="AW678">
            <v>0.21570416140130186</v>
          </cell>
          <cell r="AX678">
            <v>1134458056</v>
          </cell>
          <cell r="AY678">
            <v>0.67449698085297149</v>
          </cell>
          <cell r="AZ678">
            <v>64064012.999999993</v>
          </cell>
          <cell r="BA678">
            <v>0.39037239046980682</v>
          </cell>
          <cell r="BB678">
            <v>0</v>
          </cell>
          <cell r="BC678">
            <v>0</v>
          </cell>
          <cell r="BD678">
            <v>894500934</v>
          </cell>
          <cell r="BE678">
            <v>0.93877940333783216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82292776000</v>
          </cell>
          <cell r="BM678">
            <v>132470000</v>
          </cell>
          <cell r="BN678">
            <v>454554000</v>
          </cell>
          <cell r="BO678">
            <v>74820710000</v>
          </cell>
          <cell r="BP678">
            <v>1681932000</v>
          </cell>
          <cell r="BQ678">
            <v>164110000</v>
          </cell>
          <cell r="BR678">
            <v>498292000</v>
          </cell>
          <cell r="BS678">
            <v>952834000</v>
          </cell>
          <cell r="BT678">
            <v>0</v>
          </cell>
          <cell r="BU678">
            <v>0</v>
          </cell>
          <cell r="BV678">
            <v>0</v>
          </cell>
          <cell r="BW678">
            <v>1045908000</v>
          </cell>
          <cell r="BX678">
            <v>443940</v>
          </cell>
          <cell r="BY678">
            <v>524</v>
          </cell>
          <cell r="BZ678">
            <v>17342550</v>
          </cell>
          <cell r="CA678">
            <v>1414800</v>
          </cell>
        </row>
        <row r="679">
          <cell r="A679" t="str">
            <v>2022_Q2_M6_W24_D2</v>
          </cell>
          <cell r="B679">
            <v>2022</v>
          </cell>
          <cell r="C679">
            <v>2</v>
          </cell>
          <cell r="D679">
            <v>6</v>
          </cell>
          <cell r="E679">
            <v>24</v>
          </cell>
          <cell r="F679">
            <v>24</v>
          </cell>
          <cell r="G679">
            <v>2</v>
          </cell>
          <cell r="H679">
            <v>44725</v>
          </cell>
          <cell r="I679">
            <v>30.898</v>
          </cell>
          <cell r="J679">
            <v>18.387</v>
          </cell>
          <cell r="K679">
            <v>37.628</v>
          </cell>
          <cell r="L679">
            <v>8.2799999999999994</v>
          </cell>
          <cell r="M679">
            <v>5.33</v>
          </cell>
          <cell r="N679">
            <v>1</v>
          </cell>
          <cell r="O679">
            <v>17.59</v>
          </cell>
          <cell r="P679">
            <v>0</v>
          </cell>
          <cell r="Q679">
            <v>0</v>
          </cell>
          <cell r="R679">
            <v>76.2</v>
          </cell>
          <cell r="S679">
            <v>-2024</v>
          </cell>
          <cell r="T679">
            <v>496</v>
          </cell>
          <cell r="U679">
            <v>-11321</v>
          </cell>
          <cell r="V679">
            <v>-2.2824596774193549E-2</v>
          </cell>
          <cell r="W679">
            <v>1.7893646878319628E-2</v>
          </cell>
          <cell r="X679">
            <v>3.1718094393744199E-3</v>
          </cell>
          <cell r="Y679">
            <v>0.17725897135130461</v>
          </cell>
          <cell r="Z679">
            <v>3.9559993007732639E-3</v>
          </cell>
          <cell r="AA679">
            <v>35736920000</v>
          </cell>
          <cell r="AB679">
            <v>35736920000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H679">
            <v>119.113</v>
          </cell>
          <cell r="AI679">
            <v>0</v>
          </cell>
          <cell r="AJ679">
            <v>0</v>
          </cell>
          <cell r="AK679">
            <v>0</v>
          </cell>
          <cell r="AL679">
            <v>45571770000000</v>
          </cell>
          <cell r="AM679">
            <v>815445160000</v>
          </cell>
          <cell r="AN679">
            <v>144544970255</v>
          </cell>
          <cell r="AO679">
            <v>180281890255</v>
          </cell>
          <cell r="AP679">
            <v>21618537400</v>
          </cell>
          <cell r="AQ679">
            <v>0.31357376582171531</v>
          </cell>
          <cell r="AR679">
            <v>0</v>
          </cell>
          <cell r="AS679">
            <v>0</v>
          </cell>
          <cell r="AT679">
            <v>307227033</v>
          </cell>
          <cell r="AU679">
            <v>0.29611102511710391</v>
          </cell>
          <cell r="AV679">
            <v>118716555074</v>
          </cell>
          <cell r="AW679">
            <v>0.16109967379490533</v>
          </cell>
          <cell r="AX679">
            <v>2847812638</v>
          </cell>
          <cell r="AY679">
            <v>0.56109139416741804</v>
          </cell>
          <cell r="AZ679">
            <v>177912033</v>
          </cell>
          <cell r="BA679">
            <v>0.35350647753329173</v>
          </cell>
          <cell r="BB679">
            <v>0</v>
          </cell>
          <cell r="BC679">
            <v>0</v>
          </cell>
          <cell r="BD679">
            <v>876926077</v>
          </cell>
          <cell r="BE679">
            <v>0.92245863523520999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68942430000</v>
          </cell>
          <cell r="BM679">
            <v>400956000</v>
          </cell>
          <cell r="BN679">
            <v>1037540000</v>
          </cell>
          <cell r="BO679">
            <v>736913690000</v>
          </cell>
          <cell r="BP679">
            <v>5075488000</v>
          </cell>
          <cell r="BQ679">
            <v>503278000</v>
          </cell>
          <cell r="BR679">
            <v>617248000</v>
          </cell>
          <cell r="BS679">
            <v>950640000</v>
          </cell>
          <cell r="BT679">
            <v>0</v>
          </cell>
          <cell r="BU679">
            <v>0</v>
          </cell>
          <cell r="BV679">
            <v>0</v>
          </cell>
          <cell r="BW679">
            <v>1003890000</v>
          </cell>
          <cell r="BX679">
            <v>653370</v>
          </cell>
          <cell r="BY679">
            <v>1055</v>
          </cell>
          <cell r="BZ679">
            <v>5161200</v>
          </cell>
          <cell r="CA679">
            <v>2848500</v>
          </cell>
        </row>
        <row r="680">
          <cell r="A680" t="str">
            <v>2022_Q2_M6_W24_D3</v>
          </cell>
          <cell r="B680">
            <v>2022</v>
          </cell>
          <cell r="C680">
            <v>2</v>
          </cell>
          <cell r="D680">
            <v>6</v>
          </cell>
          <cell r="E680">
            <v>24</v>
          </cell>
          <cell r="F680">
            <v>24</v>
          </cell>
          <cell r="G680">
            <v>3</v>
          </cell>
          <cell r="H680">
            <v>44726</v>
          </cell>
          <cell r="I680">
            <v>31.405999999999999</v>
          </cell>
          <cell r="J680">
            <v>18.853999999999999</v>
          </cell>
          <cell r="K680">
            <v>37.994999999999997</v>
          </cell>
          <cell r="L680">
            <v>7.7380000000000004</v>
          </cell>
          <cell r="M680">
            <v>5.3410000000000002</v>
          </cell>
          <cell r="N680">
            <v>1</v>
          </cell>
          <cell r="O680">
            <v>17.585000000000001</v>
          </cell>
          <cell r="P680">
            <v>0</v>
          </cell>
          <cell r="Q680">
            <v>19</v>
          </cell>
          <cell r="R680">
            <v>78.400000000000006</v>
          </cell>
          <cell r="S680">
            <v>-2772</v>
          </cell>
          <cell r="T680">
            <v>621</v>
          </cell>
          <cell r="U680">
            <v>-7303</v>
          </cell>
          <cell r="V680">
            <v>-1.1760064412238326E-2</v>
          </cell>
          <cell r="W680">
            <v>5.5815485235196421E-3</v>
          </cell>
          <cell r="X680">
            <v>1.0693737340561323E-3</v>
          </cell>
          <cell r="Y680">
            <v>0.19159086937074604</v>
          </cell>
          <cell r="Z680">
            <v>4.5716248687259113E-3</v>
          </cell>
          <cell r="AA680">
            <v>120622075000</v>
          </cell>
          <cell r="AB680">
            <v>98749285000</v>
          </cell>
          <cell r="AC680">
            <v>21872790000</v>
          </cell>
          <cell r="AD680">
            <v>0</v>
          </cell>
          <cell r="AE680">
            <v>0</v>
          </cell>
          <cell r="AF680">
            <v>0</v>
          </cell>
          <cell r="AH680">
            <v>119.91899999999998</v>
          </cell>
          <cell r="AI680">
            <v>0</v>
          </cell>
          <cell r="AJ680">
            <v>0</v>
          </cell>
          <cell r="AK680">
            <v>0</v>
          </cell>
          <cell r="AL680">
            <v>34441298000000</v>
          </cell>
          <cell r="AM680">
            <v>192235776000</v>
          </cell>
          <cell r="AN680">
            <v>36830619448</v>
          </cell>
          <cell r="AO680">
            <v>157452694448</v>
          </cell>
          <cell r="AP680">
            <v>9710477416</v>
          </cell>
          <cell r="AQ680">
            <v>0.21745279974517845</v>
          </cell>
          <cell r="AR680">
            <v>0</v>
          </cell>
          <cell r="AS680">
            <v>0</v>
          </cell>
          <cell r="AT680">
            <v>1008362054</v>
          </cell>
          <cell r="AU680">
            <v>0.41539082315895104</v>
          </cell>
          <cell r="AV680">
            <v>23397444713</v>
          </cell>
          <cell r="AW680">
            <v>0.16857009121689789</v>
          </cell>
          <cell r="AX680">
            <v>1847234211</v>
          </cell>
          <cell r="AY680">
            <v>0.61723845405882238</v>
          </cell>
          <cell r="AZ680">
            <v>16977004</v>
          </cell>
          <cell r="BA680">
            <v>0.10992763439049975</v>
          </cell>
          <cell r="BB680">
            <v>0</v>
          </cell>
          <cell r="BC680">
            <v>0</v>
          </cell>
          <cell r="BD680">
            <v>850124050</v>
          </cell>
          <cell r="BE680">
            <v>0.96360381712788212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44655564000</v>
          </cell>
          <cell r="BM680">
            <v>319216000</v>
          </cell>
          <cell r="BN680">
            <v>2427502000</v>
          </cell>
          <cell r="BO680">
            <v>138799502000</v>
          </cell>
          <cell r="BP680">
            <v>2992740000</v>
          </cell>
          <cell r="BQ680">
            <v>154438000</v>
          </cell>
          <cell r="BR680">
            <v>854334000</v>
          </cell>
          <cell r="BS680">
            <v>882234000</v>
          </cell>
          <cell r="BT680">
            <v>0</v>
          </cell>
          <cell r="BU680">
            <v>0</v>
          </cell>
          <cell r="BV680">
            <v>0</v>
          </cell>
          <cell r="BW680">
            <v>1150246000</v>
          </cell>
          <cell r="BX680">
            <v>767180</v>
          </cell>
          <cell r="BY680">
            <v>1942</v>
          </cell>
          <cell r="BZ680">
            <v>7068600</v>
          </cell>
          <cell r="CA680">
            <v>5243400</v>
          </cell>
        </row>
        <row r="681">
          <cell r="A681" t="str">
            <v>2022_Q2_M6_W24_D4</v>
          </cell>
          <cell r="B681">
            <v>2022</v>
          </cell>
          <cell r="C681">
            <v>2</v>
          </cell>
          <cell r="D681">
            <v>6</v>
          </cell>
          <cell r="E681">
            <v>24</v>
          </cell>
          <cell r="F681">
            <v>24</v>
          </cell>
          <cell r="G681">
            <v>4</v>
          </cell>
          <cell r="H681">
            <v>44727</v>
          </cell>
          <cell r="I681">
            <v>18.423999999999999</v>
          </cell>
          <cell r="J681">
            <v>18.725000000000001</v>
          </cell>
          <cell r="K681">
            <v>36.302</v>
          </cell>
          <cell r="L681">
            <v>7.3390000000000004</v>
          </cell>
          <cell r="M681">
            <v>5.3769999999999998</v>
          </cell>
          <cell r="N681">
            <v>1</v>
          </cell>
          <cell r="O681">
            <v>17.565000000000001</v>
          </cell>
          <cell r="P681">
            <v>0</v>
          </cell>
          <cell r="Q681">
            <v>8</v>
          </cell>
          <cell r="R681">
            <v>79.7</v>
          </cell>
          <cell r="S681">
            <v>-2651</v>
          </cell>
          <cell r="T681">
            <v>596</v>
          </cell>
          <cell r="U681">
            <v>-10610</v>
          </cell>
          <cell r="V681">
            <v>-1.7802013422818792E-2</v>
          </cell>
          <cell r="W681">
            <v>8.1011725018589453E-3</v>
          </cell>
          <cell r="X681">
            <v>6.4787771599296527E-3</v>
          </cell>
          <cell r="Y681">
            <v>0.79973326804767975</v>
          </cell>
          <cell r="Z681">
            <v>9.6207708771190101E-3</v>
          </cell>
          <cell r="AA681">
            <v>122150875000</v>
          </cell>
          <cell r="AB681">
            <v>89505485000</v>
          </cell>
          <cell r="AC681">
            <v>32645390000</v>
          </cell>
          <cell r="AD681">
            <v>0</v>
          </cell>
          <cell r="AE681">
            <v>0</v>
          </cell>
          <cell r="AF681">
            <v>0</v>
          </cell>
          <cell r="AH681">
            <v>104.73199999999999</v>
          </cell>
          <cell r="AI681">
            <v>0</v>
          </cell>
          <cell r="AJ681">
            <v>0</v>
          </cell>
          <cell r="AK681">
            <v>0</v>
          </cell>
          <cell r="AL681">
            <v>38876868000000</v>
          </cell>
          <cell r="AM681">
            <v>314948214000</v>
          </cell>
          <cell r="AN681">
            <v>251874564448</v>
          </cell>
          <cell r="AO681">
            <v>374025439448</v>
          </cell>
          <cell r="AP681">
            <v>215186348708</v>
          </cell>
          <cell r="AQ681">
            <v>0.85085551994045916</v>
          </cell>
          <cell r="AR681">
            <v>0</v>
          </cell>
          <cell r="AS681">
            <v>0</v>
          </cell>
          <cell r="AT681">
            <v>2167698210</v>
          </cell>
          <cell r="AU681">
            <v>0.79237076490507774</v>
          </cell>
          <cell r="AV681">
            <v>31370652335</v>
          </cell>
          <cell r="AW681">
            <v>0.58957446416839387</v>
          </cell>
          <cell r="AX681">
            <v>1616101063</v>
          </cell>
          <cell r="AY681">
            <v>0.67301818243149258</v>
          </cell>
          <cell r="AZ681">
            <v>688363078</v>
          </cell>
          <cell r="BA681">
            <v>0.77903319330203757</v>
          </cell>
          <cell r="BB681">
            <v>0</v>
          </cell>
          <cell r="BC681">
            <v>0</v>
          </cell>
          <cell r="BD681">
            <v>845401054</v>
          </cell>
          <cell r="BE681">
            <v>0.96976575379864594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252905862000</v>
          </cell>
          <cell r="BM681">
            <v>154472000</v>
          </cell>
          <cell r="BN681">
            <v>2735712000</v>
          </cell>
          <cell r="BO681">
            <v>53208974000</v>
          </cell>
          <cell r="BP681">
            <v>2401274000</v>
          </cell>
          <cell r="BQ681">
            <v>883612000</v>
          </cell>
          <cell r="BR681">
            <v>389782000</v>
          </cell>
          <cell r="BS681">
            <v>871758000</v>
          </cell>
          <cell r="BT681">
            <v>0</v>
          </cell>
          <cell r="BU681">
            <v>0</v>
          </cell>
          <cell r="BV681">
            <v>0</v>
          </cell>
          <cell r="BW681">
            <v>1396768000</v>
          </cell>
          <cell r="BX681">
            <v>646230</v>
          </cell>
          <cell r="BY681">
            <v>429</v>
          </cell>
          <cell r="BZ681">
            <v>6760050</v>
          </cell>
          <cell r="CA681">
            <v>1158300</v>
          </cell>
        </row>
        <row r="682">
          <cell r="A682" t="str">
            <v>2022_Q2_M6_W24_D5</v>
          </cell>
          <cell r="B682">
            <v>2022</v>
          </cell>
          <cell r="C682">
            <v>2</v>
          </cell>
          <cell r="D682">
            <v>6</v>
          </cell>
          <cell r="E682">
            <v>24</v>
          </cell>
          <cell r="F682">
            <v>24</v>
          </cell>
          <cell r="G682">
            <v>5</v>
          </cell>
          <cell r="H682">
            <v>44728</v>
          </cell>
          <cell r="I682">
            <v>33.994</v>
          </cell>
          <cell r="J682">
            <v>18.093</v>
          </cell>
          <cell r="K682">
            <v>26.802</v>
          </cell>
          <cell r="L682">
            <v>6.2060000000000004</v>
          </cell>
          <cell r="M682">
            <v>5.3570000000000002</v>
          </cell>
          <cell r="N682">
            <v>1</v>
          </cell>
          <cell r="O682">
            <v>17.539000000000001</v>
          </cell>
          <cell r="P682">
            <v>0</v>
          </cell>
          <cell r="Q682">
            <v>0</v>
          </cell>
          <cell r="R682">
            <v>75.5</v>
          </cell>
          <cell r="S682">
            <v>-1025</v>
          </cell>
          <cell r="T682">
            <v>539</v>
          </cell>
          <cell r="U682">
            <v>-1432</v>
          </cell>
          <cell r="V682">
            <v>-2.6567717996289425E-3</v>
          </cell>
          <cell r="W682">
            <v>8.4123547698140358E-3</v>
          </cell>
          <cell r="X682">
            <v>4.7187761239131706E-3</v>
          </cell>
          <cell r="Y682">
            <v>0.56093403726213564</v>
          </cell>
          <cell r="Z682">
            <v>6.0144384849606172E-3</v>
          </cell>
          <cell r="AA682">
            <v>45406560000</v>
          </cell>
          <cell r="AB682">
            <v>45406560000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H682">
            <v>108.99100000000001</v>
          </cell>
          <cell r="AI682">
            <v>0</v>
          </cell>
          <cell r="AJ682">
            <v>0</v>
          </cell>
          <cell r="AK682">
            <v>0</v>
          </cell>
          <cell r="AL682">
            <v>35045056000000</v>
          </cell>
          <cell r="AM682">
            <v>294811444000</v>
          </cell>
          <cell r="AN682">
            <v>165369773514</v>
          </cell>
          <cell r="AO682">
            <v>210776333514</v>
          </cell>
          <cell r="AP682">
            <v>52511884822</v>
          </cell>
          <cell r="AQ682">
            <v>0.49724726392198809</v>
          </cell>
          <cell r="AR682">
            <v>0</v>
          </cell>
          <cell r="AS682">
            <v>0</v>
          </cell>
          <cell r="AT682">
            <v>1020245816</v>
          </cell>
          <cell r="AU682">
            <v>7.7182393884269743E-2</v>
          </cell>
          <cell r="AV682">
            <v>108094432002</v>
          </cell>
          <cell r="AW682">
            <v>0.65670139118390136</v>
          </cell>
          <cell r="AX682">
            <v>2854484942</v>
          </cell>
          <cell r="AY682">
            <v>0.54638297006506098</v>
          </cell>
          <cell r="AZ682">
            <v>31570000</v>
          </cell>
          <cell r="BA682">
            <v>0.21666620913058995</v>
          </cell>
          <cell r="BB682">
            <v>0</v>
          </cell>
          <cell r="BC682">
            <v>0</v>
          </cell>
          <cell r="BD682">
            <v>857155932</v>
          </cell>
          <cell r="BE682">
            <v>0.96253201156175816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105605176000</v>
          </cell>
          <cell r="BM682">
            <v>3633880000</v>
          </cell>
          <cell r="BN682">
            <v>13218634000</v>
          </cell>
          <cell r="BO682">
            <v>164602106000</v>
          </cell>
          <cell r="BP682">
            <v>5224330000</v>
          </cell>
          <cell r="BQ682">
            <v>145708000</v>
          </cell>
          <cell r="BR682">
            <v>211792000</v>
          </cell>
          <cell r="BS682">
            <v>890522000</v>
          </cell>
          <cell r="BT682">
            <v>0</v>
          </cell>
          <cell r="BU682">
            <v>0</v>
          </cell>
          <cell r="BV682">
            <v>0</v>
          </cell>
          <cell r="BW682">
            <v>1279296000</v>
          </cell>
          <cell r="BX682">
            <v>672060</v>
          </cell>
          <cell r="BY682">
            <v>1045</v>
          </cell>
          <cell r="BZ682">
            <v>2613750</v>
          </cell>
          <cell r="CA682">
            <v>2821500</v>
          </cell>
        </row>
        <row r="683">
          <cell r="A683" t="str">
            <v>2022_Q2_M6_W24_D6</v>
          </cell>
          <cell r="B683">
            <v>2022</v>
          </cell>
          <cell r="C683">
            <v>2</v>
          </cell>
          <cell r="D683">
            <v>6</v>
          </cell>
          <cell r="E683">
            <v>24</v>
          </cell>
          <cell r="F683">
            <v>25</v>
          </cell>
          <cell r="G683">
            <v>6</v>
          </cell>
          <cell r="H683">
            <v>44729</v>
          </cell>
          <cell r="I683">
            <v>33.113</v>
          </cell>
          <cell r="J683">
            <v>18.004999999999999</v>
          </cell>
          <cell r="K683">
            <v>27.721</v>
          </cell>
          <cell r="L683">
            <v>5.3849999999999998</v>
          </cell>
          <cell r="M683">
            <v>5.1779999999999999</v>
          </cell>
          <cell r="N683">
            <v>1</v>
          </cell>
          <cell r="O683">
            <v>17.477</v>
          </cell>
          <cell r="P683">
            <v>0</v>
          </cell>
          <cell r="Q683">
            <v>34</v>
          </cell>
          <cell r="R683">
            <v>77.7</v>
          </cell>
          <cell r="S683">
            <v>-1074</v>
          </cell>
          <cell r="T683">
            <v>542.4</v>
          </cell>
          <cell r="U683">
            <v>-5274</v>
          </cell>
          <cell r="V683">
            <v>-9.7234513274336281E-3</v>
          </cell>
          <cell r="W683">
            <v>8.190635149071944E-3</v>
          </cell>
          <cell r="X683">
            <v>3.8678983267242607E-3</v>
          </cell>
          <cell r="Y683">
            <v>0.47223423535872194</v>
          </cell>
          <cell r="Z683">
            <v>5.1182365730233796E-3</v>
          </cell>
          <cell r="AA683">
            <v>51076830000</v>
          </cell>
          <cell r="AB683">
            <v>35581895000</v>
          </cell>
          <cell r="AC683">
            <v>15494935000</v>
          </cell>
          <cell r="AD683">
            <v>0</v>
          </cell>
          <cell r="AE683">
            <v>0</v>
          </cell>
          <cell r="AF683">
            <v>0</v>
          </cell>
          <cell r="AH683">
            <v>107.879</v>
          </cell>
          <cell r="AI683">
            <v>0</v>
          </cell>
          <cell r="AJ683">
            <v>0</v>
          </cell>
          <cell r="AK683">
            <v>0</v>
          </cell>
          <cell r="AL683">
            <v>40850410000000</v>
          </cell>
          <cell r="AM683">
            <v>334590804000</v>
          </cell>
          <cell r="AN683">
            <v>158005232485</v>
          </cell>
          <cell r="AO683">
            <v>209082062485</v>
          </cell>
          <cell r="AP683">
            <v>57980033957</v>
          </cell>
          <cell r="AQ683">
            <v>0.40008649506825716</v>
          </cell>
          <cell r="AR683">
            <v>0</v>
          </cell>
          <cell r="AS683">
            <v>0</v>
          </cell>
          <cell r="AT683">
            <v>268609020</v>
          </cell>
          <cell r="AU683">
            <v>0.33654036594716769</v>
          </cell>
          <cell r="AV683">
            <v>96348605605</v>
          </cell>
          <cell r="AW683">
            <v>0.53181161294774637</v>
          </cell>
          <cell r="AX683">
            <v>2277958681</v>
          </cell>
          <cell r="AY683">
            <v>0.57595301498415219</v>
          </cell>
          <cell r="AZ683">
            <v>274771086</v>
          </cell>
          <cell r="BA683">
            <v>0.45012562578632836</v>
          </cell>
          <cell r="BB683">
            <v>0</v>
          </cell>
          <cell r="BC683">
            <v>0</v>
          </cell>
          <cell r="BD683">
            <v>855254136</v>
          </cell>
          <cell r="BE683">
            <v>0.91606039274995665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144918748000</v>
          </cell>
          <cell r="BM683">
            <v>530974000</v>
          </cell>
          <cell r="BN683">
            <v>798148000</v>
          </cell>
          <cell r="BO683">
            <v>181170556000</v>
          </cell>
          <cell r="BP683">
            <v>3955112000</v>
          </cell>
          <cell r="BQ683">
            <v>610432000</v>
          </cell>
          <cell r="BR683">
            <v>488278000</v>
          </cell>
          <cell r="BS683">
            <v>933622000</v>
          </cell>
          <cell r="BT683">
            <v>0</v>
          </cell>
          <cell r="BU683">
            <v>0</v>
          </cell>
          <cell r="BV683">
            <v>0</v>
          </cell>
          <cell r="BW683">
            <v>1184934000</v>
          </cell>
          <cell r="BX683">
            <v>789300</v>
          </cell>
          <cell r="BY683">
            <v>1009</v>
          </cell>
          <cell r="BZ683">
            <v>8216100</v>
          </cell>
          <cell r="CA683">
            <v>2724300</v>
          </cell>
        </row>
        <row r="684">
          <cell r="A684" t="str">
            <v>2022_Q2_M6_W25_D2</v>
          </cell>
          <cell r="B684">
            <v>2022</v>
          </cell>
          <cell r="C684">
            <v>2</v>
          </cell>
          <cell r="D684">
            <v>6</v>
          </cell>
          <cell r="E684">
            <v>25</v>
          </cell>
          <cell r="F684">
            <v>25</v>
          </cell>
          <cell r="G684">
            <v>2</v>
          </cell>
          <cell r="H684">
            <v>44732</v>
          </cell>
          <cell r="I684">
            <v>29.062999999999999</v>
          </cell>
          <cell r="J684">
            <v>17.966000000000001</v>
          </cell>
          <cell r="K684">
            <v>21.164000000000001</v>
          </cell>
          <cell r="L684">
            <v>4.7709999999999999</v>
          </cell>
          <cell r="M684">
            <v>5.1219999999999999</v>
          </cell>
          <cell r="N684">
            <v>1</v>
          </cell>
          <cell r="O684">
            <v>17.478000000000002</v>
          </cell>
          <cell r="P684">
            <v>0</v>
          </cell>
          <cell r="Q684">
            <v>141</v>
          </cell>
          <cell r="R684">
            <v>75.8</v>
          </cell>
          <cell r="S684">
            <v>-1809</v>
          </cell>
          <cell r="T684">
            <v>618</v>
          </cell>
          <cell r="U684">
            <v>-11197</v>
          </cell>
          <cell r="V684">
            <v>-1.8118122977346277E-2</v>
          </cell>
          <cell r="W684">
            <v>3.3187057015376907E-3</v>
          </cell>
          <cell r="X684">
            <v>1.1131914690824416E-3</v>
          </cell>
          <cell r="Y684">
            <v>0.33542940206076571</v>
          </cell>
          <cell r="Z684">
            <v>5.2041202647299615E-3</v>
          </cell>
          <cell r="AA684">
            <v>151576251005</v>
          </cell>
          <cell r="AB684">
            <v>124201926005</v>
          </cell>
          <cell r="AC684">
            <v>27374325000</v>
          </cell>
          <cell r="AD684">
            <v>0</v>
          </cell>
          <cell r="AE684">
            <v>0</v>
          </cell>
          <cell r="AF684">
            <v>0</v>
          </cell>
          <cell r="AH684">
            <v>96.563999999999993</v>
          </cell>
          <cell r="AI684">
            <v>0</v>
          </cell>
          <cell r="AJ684">
            <v>0</v>
          </cell>
          <cell r="AK684">
            <v>0</v>
          </cell>
          <cell r="AL684">
            <v>37051794000000</v>
          </cell>
          <cell r="AM684">
            <v>122964000000</v>
          </cell>
          <cell r="AN684">
            <v>41245740995</v>
          </cell>
          <cell r="AO684">
            <v>192821992000</v>
          </cell>
          <cell r="AP684">
            <v>9041938415</v>
          </cell>
          <cell r="AQ684">
            <v>0.43470857764423076</v>
          </cell>
          <cell r="AR684">
            <v>0</v>
          </cell>
          <cell r="AS684">
            <v>0</v>
          </cell>
          <cell r="AT684">
            <v>258883038</v>
          </cell>
          <cell r="AU684">
            <v>0.40450474687499999</v>
          </cell>
          <cell r="AV684">
            <v>28923430706</v>
          </cell>
          <cell r="AW684">
            <v>0.30508660716847391</v>
          </cell>
          <cell r="AX684">
            <v>1927394988</v>
          </cell>
          <cell r="AY684">
            <v>0.64246499599999995</v>
          </cell>
          <cell r="AZ684">
            <v>252495982</v>
          </cell>
          <cell r="BA684">
            <v>0.4353379</v>
          </cell>
          <cell r="BB684">
            <v>0</v>
          </cell>
          <cell r="BC684">
            <v>0</v>
          </cell>
          <cell r="BD684">
            <v>841597866</v>
          </cell>
          <cell r="BE684">
            <v>0.95636121136363639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20800000000</v>
          </cell>
          <cell r="BM684">
            <v>780000000</v>
          </cell>
          <cell r="BN684">
            <v>640000000</v>
          </cell>
          <cell r="BO684">
            <v>94804000000</v>
          </cell>
          <cell r="BP684">
            <v>3000000000</v>
          </cell>
          <cell r="BQ684">
            <v>580000000</v>
          </cell>
          <cell r="BR684">
            <v>380000000</v>
          </cell>
          <cell r="BS684">
            <v>880000000</v>
          </cell>
          <cell r="BT684">
            <v>0</v>
          </cell>
          <cell r="BU684">
            <v>0</v>
          </cell>
          <cell r="BV684">
            <v>0</v>
          </cell>
          <cell r="BW684">
            <v>1100000000</v>
          </cell>
          <cell r="BX684">
            <v>967040</v>
          </cell>
          <cell r="BY684">
            <v>1399</v>
          </cell>
          <cell r="BZ684">
            <v>4612950</v>
          </cell>
          <cell r="CA684">
            <v>3777300</v>
          </cell>
        </row>
        <row r="685">
          <cell r="A685" t="str">
            <v>2022_Q2_M6_W25_D3</v>
          </cell>
          <cell r="B685">
            <v>2022</v>
          </cell>
          <cell r="C685">
            <v>2</v>
          </cell>
          <cell r="D685">
            <v>6</v>
          </cell>
          <cell r="E685">
            <v>25</v>
          </cell>
          <cell r="F685">
            <v>25</v>
          </cell>
          <cell r="G685">
            <v>3</v>
          </cell>
          <cell r="H685">
            <v>44733</v>
          </cell>
          <cell r="I685">
            <v>17.997</v>
          </cell>
          <cell r="J685">
            <v>15.022</v>
          </cell>
          <cell r="K685">
            <v>35.164000000000001</v>
          </cell>
          <cell r="L685">
            <v>9.5470000000000006</v>
          </cell>
          <cell r="M685">
            <v>5.1289999999999996</v>
          </cell>
          <cell r="N685">
            <v>1</v>
          </cell>
          <cell r="O685">
            <v>17.474</v>
          </cell>
          <cell r="P685">
            <v>0</v>
          </cell>
          <cell r="Q685">
            <v>197</v>
          </cell>
          <cell r="R685">
            <v>75.599999999999994</v>
          </cell>
          <cell r="S685">
            <v>-2098</v>
          </cell>
          <cell r="T685">
            <v>637</v>
          </cell>
          <cell r="U685">
            <v>-14008</v>
          </cell>
          <cell r="V685">
            <v>-2.1990580847723706E-2</v>
          </cell>
          <cell r="W685">
            <v>6.9957412736638153E-3</v>
          </cell>
          <cell r="X685">
            <v>3.0774300179934912E-3</v>
          </cell>
          <cell r="Y685">
            <v>0.4399004905425522</v>
          </cell>
          <cell r="Z685">
            <v>5.6386471346486231E-3</v>
          </cell>
          <cell r="AA685">
            <v>95994981000</v>
          </cell>
          <cell r="AB685">
            <v>95994981000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H685">
            <v>101.333</v>
          </cell>
          <cell r="AI685">
            <v>0</v>
          </cell>
          <cell r="AJ685">
            <v>0</v>
          </cell>
          <cell r="AK685">
            <v>0</v>
          </cell>
          <cell r="AL685">
            <v>37480220000000</v>
          </cell>
          <cell r="AM685">
            <v>262201922000</v>
          </cell>
          <cell r="AN685">
            <v>115342754109</v>
          </cell>
          <cell r="AO685">
            <v>211337735109</v>
          </cell>
          <cell r="AP685">
            <v>65207217666.000008</v>
          </cell>
          <cell r="AQ685">
            <v>0.8955086924218687</v>
          </cell>
          <cell r="AR685">
            <v>0</v>
          </cell>
          <cell r="AS685">
            <v>0</v>
          </cell>
          <cell r="AT685">
            <v>4852784476</v>
          </cell>
          <cell r="AU685">
            <v>0.17218048850480097</v>
          </cell>
          <cell r="AV685">
            <v>42928002000</v>
          </cell>
          <cell r="AW685">
            <v>0.27783620541621618</v>
          </cell>
          <cell r="AX685">
            <v>1419442048</v>
          </cell>
          <cell r="AY685">
            <v>0.60168183105254325</v>
          </cell>
          <cell r="AZ685">
            <v>116882003</v>
          </cell>
          <cell r="BA685">
            <v>0.4236113736689886</v>
          </cell>
          <cell r="BB685">
            <v>0</v>
          </cell>
          <cell r="BC685">
            <v>0</v>
          </cell>
          <cell r="BD685">
            <v>818425916</v>
          </cell>
          <cell r="BE685">
            <v>0.98080153299314754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72815840000</v>
          </cell>
          <cell r="BM685">
            <v>910956000</v>
          </cell>
          <cell r="BN685">
            <v>28184288000</v>
          </cell>
          <cell r="BO685">
            <v>154508308000</v>
          </cell>
          <cell r="BP685">
            <v>2359124000</v>
          </cell>
          <cell r="BQ685">
            <v>275918000</v>
          </cell>
          <cell r="BR685">
            <v>1449376000</v>
          </cell>
          <cell r="BS685">
            <v>834446000</v>
          </cell>
          <cell r="BT685">
            <v>0</v>
          </cell>
          <cell r="BU685">
            <v>0</v>
          </cell>
          <cell r="BV685">
            <v>0</v>
          </cell>
          <cell r="BW685">
            <v>863666000</v>
          </cell>
          <cell r="BX685">
            <v>663270</v>
          </cell>
          <cell r="BY685">
            <v>1139</v>
          </cell>
          <cell r="BZ685">
            <v>5349900</v>
          </cell>
          <cell r="CA685">
            <v>3075300</v>
          </cell>
        </row>
        <row r="686">
          <cell r="A686" t="str">
            <v>2022_Q2_M6_W25_D4</v>
          </cell>
          <cell r="B686">
            <v>2022</v>
          </cell>
          <cell r="C686">
            <v>2</v>
          </cell>
          <cell r="D686">
            <v>6</v>
          </cell>
          <cell r="E686">
            <v>25</v>
          </cell>
          <cell r="F686">
            <v>25</v>
          </cell>
          <cell r="G686">
            <v>4</v>
          </cell>
          <cell r="H686">
            <v>44734</v>
          </cell>
          <cell r="I686">
            <v>22.591999999999999</v>
          </cell>
          <cell r="J686">
            <v>11.016</v>
          </cell>
          <cell r="K686">
            <v>33.914999999999999</v>
          </cell>
          <cell r="L686">
            <v>8.7080000000000002</v>
          </cell>
          <cell r="M686">
            <v>5.2130000000000001</v>
          </cell>
          <cell r="N686">
            <v>1</v>
          </cell>
          <cell r="O686">
            <v>17.5</v>
          </cell>
          <cell r="P686">
            <v>0</v>
          </cell>
          <cell r="Q686">
            <v>199</v>
          </cell>
          <cell r="R686">
            <v>73.099999999999994</v>
          </cell>
          <cell r="S686">
            <v>-1875</v>
          </cell>
          <cell r="T686">
            <v>657.3</v>
          </cell>
          <cell r="U686">
            <v>-17770</v>
          </cell>
          <cell r="V686">
            <v>-2.7034839494903394E-2</v>
          </cell>
          <cell r="W686">
            <v>1.0804906535498749E-2</v>
          </cell>
          <cell r="X686">
            <v>5.6318795909467891E-3</v>
          </cell>
          <cell r="Y686">
            <v>0.52123353149272056</v>
          </cell>
          <cell r="Z686">
            <v>6.9725070899330065E-3</v>
          </cell>
          <cell r="AA686">
            <v>42991248000</v>
          </cell>
          <cell r="AB686">
            <v>42991248000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H686">
            <v>99.943999999999988</v>
          </cell>
          <cell r="AI686">
            <v>0</v>
          </cell>
          <cell r="AJ686">
            <v>0</v>
          </cell>
          <cell r="AK686">
            <v>0</v>
          </cell>
          <cell r="AL686">
            <v>32068004000000</v>
          </cell>
          <cell r="AM686">
            <v>346491786000</v>
          </cell>
          <cell r="AN686">
            <v>180603137250</v>
          </cell>
          <cell r="AO686">
            <v>223594385250</v>
          </cell>
          <cell r="AP686">
            <v>13906392158</v>
          </cell>
          <cell r="AQ686">
            <v>0.36577774496935639</v>
          </cell>
          <cell r="AR686">
            <v>0</v>
          </cell>
          <cell r="AS686">
            <v>0</v>
          </cell>
          <cell r="AT686">
            <v>6156889111</v>
          </cell>
          <cell r="AU686">
            <v>0.47256147600561771</v>
          </cell>
          <cell r="AV686">
            <v>157286779920</v>
          </cell>
          <cell r="AW686">
            <v>0.54508345149319193</v>
          </cell>
          <cell r="AX686">
            <v>2282126007</v>
          </cell>
          <cell r="AY686">
            <v>0.576083215699698</v>
          </cell>
          <cell r="AZ686">
            <v>139701968</v>
          </cell>
          <cell r="BA686">
            <v>0.41426071072733311</v>
          </cell>
          <cell r="BB686">
            <v>0</v>
          </cell>
          <cell r="BC686">
            <v>0</v>
          </cell>
          <cell r="BD686">
            <v>831248086</v>
          </cell>
          <cell r="BE686">
            <v>0.96619005365345634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38018694000</v>
          </cell>
          <cell r="BM686">
            <v>210736000</v>
          </cell>
          <cell r="BN686">
            <v>13028758000</v>
          </cell>
          <cell r="BO686">
            <v>288555412000</v>
          </cell>
          <cell r="BP686">
            <v>3961452000</v>
          </cell>
          <cell r="BQ686">
            <v>337232000</v>
          </cell>
          <cell r="BR686">
            <v>395208000</v>
          </cell>
          <cell r="BS686">
            <v>860336000</v>
          </cell>
          <cell r="BT686">
            <v>0</v>
          </cell>
          <cell r="BU686">
            <v>0</v>
          </cell>
          <cell r="BV686">
            <v>0</v>
          </cell>
          <cell r="BW686">
            <v>1123958000</v>
          </cell>
          <cell r="BX686">
            <v>582330</v>
          </cell>
          <cell r="BY686">
            <v>1035</v>
          </cell>
          <cell r="BZ686">
            <v>4781250</v>
          </cell>
          <cell r="CA686">
            <v>2794500</v>
          </cell>
        </row>
        <row r="687">
          <cell r="A687" t="str">
            <v>2022_Q2_M6_W25_D5</v>
          </cell>
          <cell r="B687">
            <v>2022</v>
          </cell>
          <cell r="C687">
            <v>2</v>
          </cell>
          <cell r="D687">
            <v>6</v>
          </cell>
          <cell r="E687">
            <v>25</v>
          </cell>
          <cell r="F687">
            <v>25</v>
          </cell>
          <cell r="G687">
            <v>5</v>
          </cell>
          <cell r="H687">
            <v>44735</v>
          </cell>
          <cell r="I687">
            <v>35.067</v>
          </cell>
          <cell r="J687">
            <v>10.093</v>
          </cell>
          <cell r="K687">
            <v>32.137999999999998</v>
          </cell>
          <cell r="L687">
            <v>8.5180000000000007</v>
          </cell>
          <cell r="M687">
            <v>5.4089999999999998</v>
          </cell>
          <cell r="N687">
            <v>1</v>
          </cell>
          <cell r="O687">
            <v>21.495000000000001</v>
          </cell>
          <cell r="P687">
            <v>0</v>
          </cell>
          <cell r="Q687">
            <v>153</v>
          </cell>
          <cell r="R687">
            <v>67.599999999999994</v>
          </cell>
          <cell r="S687">
            <v>-1670</v>
          </cell>
          <cell r="T687">
            <v>672</v>
          </cell>
          <cell r="U687">
            <v>-15915</v>
          </cell>
          <cell r="V687">
            <v>-2.3683035714285715E-2</v>
          </cell>
          <cell r="W687">
            <v>1.1545016798311571E-2</v>
          </cell>
          <cell r="X687">
            <v>7.0242862046603757E-3</v>
          </cell>
          <cell r="Y687">
            <v>0.608425810665573</v>
          </cell>
          <cell r="Z687">
            <v>9.1634942019869214E-3</v>
          </cell>
          <cell r="AA687">
            <v>52746965000</v>
          </cell>
          <cell r="AB687">
            <v>37987925000</v>
          </cell>
          <cell r="AC687">
            <v>12095120000</v>
          </cell>
          <cell r="AD687">
            <v>0</v>
          </cell>
          <cell r="AE687">
            <v>0</v>
          </cell>
          <cell r="AF687">
            <v>2663920000</v>
          </cell>
          <cell r="AH687">
            <v>113.72000000000001</v>
          </cell>
          <cell r="AI687">
            <v>0</v>
          </cell>
          <cell r="AJ687">
            <v>0</v>
          </cell>
          <cell r="AK687">
            <v>0</v>
          </cell>
          <cell r="AL687">
            <v>24657240000000</v>
          </cell>
          <cell r="AM687">
            <v>284668250000</v>
          </cell>
          <cell r="AN687">
            <v>173199510777</v>
          </cell>
          <cell r="AO687">
            <v>225946475777</v>
          </cell>
          <cell r="AP687">
            <v>61357989110</v>
          </cell>
          <cell r="AQ687">
            <v>0.84292462764960874</v>
          </cell>
          <cell r="AR687">
            <v>0</v>
          </cell>
          <cell r="AS687">
            <v>0</v>
          </cell>
          <cell r="AT687">
            <v>1445165308</v>
          </cell>
          <cell r="AU687">
            <v>4.6171318233003085E-2</v>
          </cell>
          <cell r="AV687">
            <v>49614736017</v>
          </cell>
          <cell r="AW687">
            <v>0.42293434592785067</v>
          </cell>
          <cell r="AX687">
            <v>1248930180</v>
          </cell>
          <cell r="AY687">
            <v>0.71814081406875674</v>
          </cell>
          <cell r="AZ687">
            <v>327479982</v>
          </cell>
          <cell r="BA687">
            <v>0.40746342185680301</v>
          </cell>
          <cell r="BB687">
            <v>0</v>
          </cell>
          <cell r="BC687">
            <v>0</v>
          </cell>
          <cell r="BD687">
            <v>59205210180</v>
          </cell>
          <cell r="BE687">
            <v>0.99956566919692103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72791786000</v>
          </cell>
          <cell r="BM687">
            <v>283462000</v>
          </cell>
          <cell r="BN687">
            <v>31300066000</v>
          </cell>
          <cell r="BO687">
            <v>117310728000</v>
          </cell>
          <cell r="BP687">
            <v>1739116000</v>
          </cell>
          <cell r="BQ687">
            <v>803704000</v>
          </cell>
          <cell r="BR687">
            <v>271244000</v>
          </cell>
          <cell r="BS687">
            <v>59230936000</v>
          </cell>
          <cell r="BT687">
            <v>0</v>
          </cell>
          <cell r="BU687">
            <v>0</v>
          </cell>
          <cell r="BV687">
            <v>0</v>
          </cell>
          <cell r="BW687">
            <v>937208000</v>
          </cell>
          <cell r="BX687">
            <v>656310</v>
          </cell>
          <cell r="BY687">
            <v>267</v>
          </cell>
          <cell r="BZ687">
            <v>4258500</v>
          </cell>
          <cell r="CA687">
            <v>720900</v>
          </cell>
        </row>
        <row r="688">
          <cell r="A688" t="str">
            <v>2022_Q2_M6_W25_D6</v>
          </cell>
          <cell r="B688">
            <v>2022</v>
          </cell>
          <cell r="C688">
            <v>2</v>
          </cell>
          <cell r="D688">
            <v>6</v>
          </cell>
          <cell r="E688">
            <v>25</v>
          </cell>
          <cell r="F688">
            <v>26</v>
          </cell>
          <cell r="G688">
            <v>6</v>
          </cell>
          <cell r="H688">
            <v>44736</v>
          </cell>
          <cell r="I688">
            <v>34.896000000000001</v>
          </cell>
          <cell r="J688">
            <v>10.164</v>
          </cell>
          <cell r="K688">
            <v>31.07</v>
          </cell>
          <cell r="L688">
            <v>8.4030000000000005</v>
          </cell>
          <cell r="M688">
            <v>5.4089999999999998</v>
          </cell>
          <cell r="N688">
            <v>1</v>
          </cell>
          <cell r="O688">
            <v>21.492000000000001</v>
          </cell>
          <cell r="P688">
            <v>0</v>
          </cell>
          <cell r="Q688">
            <v>162</v>
          </cell>
          <cell r="R688">
            <v>66.599999999999994</v>
          </cell>
          <cell r="S688">
            <v>-2149</v>
          </cell>
          <cell r="T688">
            <v>692</v>
          </cell>
          <cell r="U688">
            <v>-16408</v>
          </cell>
          <cell r="V688">
            <v>-2.3710982658959538E-2</v>
          </cell>
          <cell r="W688">
            <v>2.9173073389760574E-3</v>
          </cell>
          <cell r="X688">
            <v>1.1919930726877678E-3</v>
          </cell>
          <cell r="Y688">
            <v>0.4085935879166383</v>
          </cell>
          <cell r="Z688">
            <v>5.2365346344402115E-3</v>
          </cell>
          <cell r="AA688">
            <v>97254375000</v>
          </cell>
          <cell r="AB688">
            <v>63741920000</v>
          </cell>
          <cell r="AC688">
            <v>33512455000</v>
          </cell>
          <cell r="AD688">
            <v>0</v>
          </cell>
          <cell r="AE688">
            <v>0</v>
          </cell>
          <cell r="AF688">
            <v>0</v>
          </cell>
          <cell r="AH688">
            <v>112.43400000000001</v>
          </cell>
          <cell r="AI688">
            <v>0</v>
          </cell>
          <cell r="AJ688">
            <v>0</v>
          </cell>
          <cell r="AK688">
            <v>0</v>
          </cell>
          <cell r="AL688">
            <v>24045834000000</v>
          </cell>
          <cell r="AM688">
            <v>70149088000</v>
          </cell>
          <cell r="AN688">
            <v>28662467555</v>
          </cell>
          <cell r="AO688">
            <v>125916842555</v>
          </cell>
          <cell r="AP688">
            <v>358016031</v>
          </cell>
          <cell r="AQ688">
            <v>3.2764539940565225E-2</v>
          </cell>
          <cell r="AR688">
            <v>0</v>
          </cell>
          <cell r="AS688">
            <v>0</v>
          </cell>
          <cell r="AT688">
            <v>111412987</v>
          </cell>
          <cell r="AU688">
            <v>0.25694403009169575</v>
          </cell>
          <cell r="AV688">
            <v>25513723512</v>
          </cell>
          <cell r="AW688">
            <v>0.47993609696552347</v>
          </cell>
          <cell r="AX688">
            <v>1124100045</v>
          </cell>
          <cell r="AY688">
            <v>0.79239317037615586</v>
          </cell>
          <cell r="AZ688">
            <v>3055000</v>
          </cell>
          <cell r="BA688">
            <v>1.7750482255328048E-2</v>
          </cell>
          <cell r="BB688">
            <v>728233000</v>
          </cell>
          <cell r="BC688">
            <v>0.41358451689701858</v>
          </cell>
          <cell r="BD688">
            <v>823926980</v>
          </cell>
          <cell r="BE688">
            <v>0.94675303872609062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10926936000</v>
          </cell>
          <cell r="BM688">
            <v>294900000</v>
          </cell>
          <cell r="BN688">
            <v>433608000</v>
          </cell>
          <cell r="BO688">
            <v>53160668000</v>
          </cell>
          <cell r="BP688">
            <v>1418614000</v>
          </cell>
          <cell r="BQ688">
            <v>172108000</v>
          </cell>
          <cell r="BR688">
            <v>1760784000</v>
          </cell>
          <cell r="BS688">
            <v>870266000</v>
          </cell>
          <cell r="BT688">
            <v>0</v>
          </cell>
          <cell r="BU688">
            <v>0</v>
          </cell>
          <cell r="BV688">
            <v>0</v>
          </cell>
          <cell r="BW688">
            <v>1111204000</v>
          </cell>
          <cell r="BX688">
            <v>800910</v>
          </cell>
          <cell r="BY688">
            <v>755</v>
          </cell>
          <cell r="BZ688">
            <v>16439850</v>
          </cell>
          <cell r="CA688">
            <v>2038500</v>
          </cell>
        </row>
        <row r="689">
          <cell r="A689" t="str">
            <v>2022_Q2_M6_W26_D2</v>
          </cell>
          <cell r="B689">
            <v>2022</v>
          </cell>
          <cell r="C689">
            <v>2</v>
          </cell>
          <cell r="D689">
            <v>6</v>
          </cell>
          <cell r="E689">
            <v>26</v>
          </cell>
          <cell r="F689">
            <v>26</v>
          </cell>
          <cell r="G689">
            <v>2</v>
          </cell>
          <cell r="H689">
            <v>44739</v>
          </cell>
          <cell r="I689">
            <v>34.643000000000001</v>
          </cell>
          <cell r="J689">
            <v>10.397</v>
          </cell>
          <cell r="K689">
            <v>31.402999999999999</v>
          </cell>
          <cell r="L689">
            <v>8.1959999999999997</v>
          </cell>
          <cell r="M689">
            <v>5.4089999999999998</v>
          </cell>
          <cell r="N689">
            <v>1</v>
          </cell>
          <cell r="O689">
            <v>21.486000000000001</v>
          </cell>
          <cell r="P689">
            <v>0</v>
          </cell>
          <cell r="Q689">
            <v>172</v>
          </cell>
          <cell r="R689">
            <v>66</v>
          </cell>
          <cell r="S689">
            <v>-2050</v>
          </cell>
          <cell r="T689">
            <v>669</v>
          </cell>
          <cell r="U689">
            <v>-13559</v>
          </cell>
          <cell r="V689">
            <v>-2.0267563527653215E-2</v>
          </cell>
          <cell r="W689">
            <v>2.3756568173043057E-3</v>
          </cell>
          <cell r="X689">
            <v>7.0367598898525509E-4</v>
          </cell>
          <cell r="Y689">
            <v>0.29620271070285609</v>
          </cell>
          <cell r="Z689">
            <v>2.0442752621686799E-3</v>
          </cell>
          <cell r="AA689">
            <v>37943185000</v>
          </cell>
          <cell r="AB689">
            <v>21596955000</v>
          </cell>
          <cell r="AC689">
            <v>3517150000</v>
          </cell>
          <cell r="AD689">
            <v>0</v>
          </cell>
          <cell r="AE689">
            <v>12829080000</v>
          </cell>
          <cell r="AF689">
            <v>0</v>
          </cell>
          <cell r="AH689">
            <v>112.53400000000001</v>
          </cell>
          <cell r="AI689">
            <v>0</v>
          </cell>
          <cell r="AJ689">
            <v>0</v>
          </cell>
          <cell r="AK689">
            <v>0</v>
          </cell>
          <cell r="AL689">
            <v>28303152000000</v>
          </cell>
          <cell r="AM689">
            <v>67238576000</v>
          </cell>
          <cell r="AN689">
            <v>19916248475</v>
          </cell>
          <cell r="AO689">
            <v>57859433475</v>
          </cell>
          <cell r="AP689">
            <v>531948945.00000006</v>
          </cell>
          <cell r="AQ689">
            <v>0.17349955609857287</v>
          </cell>
          <cell r="AR689">
            <v>0</v>
          </cell>
          <cell r="AS689">
            <v>0</v>
          </cell>
          <cell r="AT689">
            <v>423693901</v>
          </cell>
          <cell r="AU689">
            <v>5.064913605938072E-2</v>
          </cell>
          <cell r="AV689">
            <v>16735071481</v>
          </cell>
          <cell r="AW689">
            <v>0.32921140800098142</v>
          </cell>
          <cell r="AX689">
            <v>1272503160</v>
          </cell>
          <cell r="AY689">
            <v>0.65575234318153242</v>
          </cell>
          <cell r="AZ689">
            <v>135133020</v>
          </cell>
          <cell r="BA689">
            <v>0.31412695903632382</v>
          </cell>
          <cell r="BB689">
            <v>0</v>
          </cell>
          <cell r="BC689">
            <v>0</v>
          </cell>
          <cell r="BD689">
            <v>817897968</v>
          </cell>
          <cell r="BE689">
            <v>0.95978038236412366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3065996000</v>
          </cell>
          <cell r="BM689">
            <v>54508000</v>
          </cell>
          <cell r="BN689">
            <v>8365274000</v>
          </cell>
          <cell r="BO689">
            <v>50833814000</v>
          </cell>
          <cell r="BP689">
            <v>1940524000</v>
          </cell>
          <cell r="BQ689">
            <v>430186000</v>
          </cell>
          <cell r="BR689">
            <v>431288000</v>
          </cell>
          <cell r="BS689">
            <v>852172000</v>
          </cell>
          <cell r="BT689">
            <v>0</v>
          </cell>
          <cell r="BU689">
            <v>0</v>
          </cell>
          <cell r="BV689">
            <v>0</v>
          </cell>
          <cell r="BW689">
            <v>1264814000</v>
          </cell>
          <cell r="BX689">
            <v>797090</v>
          </cell>
          <cell r="BY689">
            <v>165</v>
          </cell>
          <cell r="BZ689">
            <v>5791050</v>
          </cell>
          <cell r="CA689">
            <v>445500</v>
          </cell>
        </row>
        <row r="690">
          <cell r="A690" t="str">
            <v>2022_Q2_M6_W26_D3</v>
          </cell>
          <cell r="B690">
            <v>2022</v>
          </cell>
          <cell r="C690">
            <v>2</v>
          </cell>
          <cell r="D690">
            <v>6</v>
          </cell>
          <cell r="E690">
            <v>26</v>
          </cell>
          <cell r="F690">
            <v>26</v>
          </cell>
          <cell r="G690">
            <v>3</v>
          </cell>
          <cell r="H690">
            <v>44740</v>
          </cell>
          <cell r="I690">
            <v>32.505000000000003</v>
          </cell>
          <cell r="J690">
            <v>9.984</v>
          </cell>
          <cell r="K690">
            <v>23.375</v>
          </cell>
          <cell r="L690">
            <v>8.1219999999999999</v>
          </cell>
          <cell r="M690">
            <v>5.4039999999999999</v>
          </cell>
          <cell r="N690">
            <v>1</v>
          </cell>
          <cell r="O690">
            <v>21.468</v>
          </cell>
          <cell r="P690">
            <v>0</v>
          </cell>
          <cell r="Q690">
            <v>138</v>
          </cell>
          <cell r="R690">
            <v>65.3</v>
          </cell>
          <cell r="S690">
            <v>-1887</v>
          </cell>
          <cell r="T690">
            <v>598</v>
          </cell>
          <cell r="U690">
            <v>-11140</v>
          </cell>
          <cell r="V690">
            <v>-1.862876254180602E-2</v>
          </cell>
          <cell r="W690">
            <v>3.7324508441479299E-3</v>
          </cell>
          <cell r="X690">
            <v>8.910739165500232E-4</v>
          </cell>
          <cell r="Y690">
            <v>0.23873694624729713</v>
          </cell>
          <cell r="Z690">
            <v>3.2918617780154386E-3</v>
          </cell>
          <cell r="AA690">
            <v>81187470000</v>
          </cell>
          <cell r="AB690">
            <v>68906530000</v>
          </cell>
          <cell r="AC690">
            <v>12280940000</v>
          </cell>
          <cell r="AD690">
            <v>0</v>
          </cell>
          <cell r="AE690">
            <v>0</v>
          </cell>
          <cell r="AF690">
            <v>0</v>
          </cell>
          <cell r="AH690">
            <v>101.858</v>
          </cell>
          <cell r="AI690">
            <v>0</v>
          </cell>
          <cell r="AJ690">
            <v>0</v>
          </cell>
          <cell r="AK690">
            <v>0</v>
          </cell>
          <cell r="AL690">
            <v>33817011200000</v>
          </cell>
          <cell r="AM690">
            <v>126220332000</v>
          </cell>
          <cell r="AN690">
            <v>30133456616</v>
          </cell>
          <cell r="AO690">
            <v>111320926616</v>
          </cell>
          <cell r="AP690">
            <v>4954144890</v>
          </cell>
          <cell r="AQ690">
            <v>0.14370810396017086</v>
          </cell>
          <cell r="AR690">
            <v>0</v>
          </cell>
          <cell r="AS690">
            <v>0</v>
          </cell>
          <cell r="AT690">
            <v>1073485112.0000001</v>
          </cell>
          <cell r="AU690">
            <v>0.37668285425346987</v>
          </cell>
          <cell r="AV690">
            <v>22059242660</v>
          </cell>
          <cell r="AW690">
            <v>0.2594856514329793</v>
          </cell>
          <cell r="AX690">
            <v>1204005826</v>
          </cell>
          <cell r="AY690">
            <v>0.6906411838129175</v>
          </cell>
          <cell r="AZ690">
            <v>7846000</v>
          </cell>
          <cell r="BA690">
            <v>7.8776682262696032E-2</v>
          </cell>
          <cell r="BB690">
            <v>0</v>
          </cell>
          <cell r="BC690">
            <v>0</v>
          </cell>
          <cell r="BD690">
            <v>834732128</v>
          </cell>
          <cell r="BE690">
            <v>0.96215625360203971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34473664000</v>
          </cell>
          <cell r="BM690">
            <v>119082000</v>
          </cell>
          <cell r="BN690">
            <v>2849838000</v>
          </cell>
          <cell r="BO690">
            <v>85011416000</v>
          </cell>
          <cell r="BP690">
            <v>1743316000</v>
          </cell>
          <cell r="BQ690">
            <v>99598000</v>
          </cell>
          <cell r="BR690">
            <v>166890000</v>
          </cell>
          <cell r="BS690">
            <v>867564000</v>
          </cell>
          <cell r="BT690">
            <v>0</v>
          </cell>
          <cell r="BU690">
            <v>0</v>
          </cell>
          <cell r="BV690">
            <v>0</v>
          </cell>
          <cell r="BW690">
            <v>888964000</v>
          </cell>
          <cell r="BX690">
            <v>738420</v>
          </cell>
          <cell r="BY690">
            <v>637</v>
          </cell>
          <cell r="BZ690">
            <v>4811850</v>
          </cell>
          <cell r="CA690">
            <v>1719900</v>
          </cell>
          <cell r="CB690">
            <v>1600000</v>
          </cell>
        </row>
        <row r="691">
          <cell r="A691" t="str">
            <v>2022_Q2_M6_W26_D4</v>
          </cell>
          <cell r="B691">
            <v>2022</v>
          </cell>
          <cell r="C691">
            <v>2</v>
          </cell>
          <cell r="D691">
            <v>6</v>
          </cell>
          <cell r="E691">
            <v>26</v>
          </cell>
          <cell r="F691">
            <v>26</v>
          </cell>
          <cell r="G691">
            <v>4</v>
          </cell>
          <cell r="H691">
            <v>44741</v>
          </cell>
          <cell r="I691">
            <v>32.337000000000003</v>
          </cell>
          <cell r="J691">
            <v>9.8320000000000007</v>
          </cell>
          <cell r="K691">
            <v>19.006</v>
          </cell>
          <cell r="L691">
            <v>6.742</v>
          </cell>
          <cell r="M691">
            <v>5.4029999999999996</v>
          </cell>
          <cell r="N691">
            <v>1</v>
          </cell>
          <cell r="O691">
            <v>21.417000000000002</v>
          </cell>
          <cell r="P691">
            <v>0</v>
          </cell>
          <cell r="Q691">
            <v>61</v>
          </cell>
          <cell r="R691">
            <v>63.3</v>
          </cell>
          <cell r="S691">
            <v>-1500</v>
          </cell>
          <cell r="T691">
            <v>467</v>
          </cell>
          <cell r="U691">
            <v>-10129</v>
          </cell>
          <cell r="V691">
            <v>-2.1689507494646681E-2</v>
          </cell>
          <cell r="W691">
            <v>4.9875380320627523E-3</v>
          </cell>
          <cell r="X691">
            <v>1.8125815270667294E-3</v>
          </cell>
          <cell r="Y691">
            <v>0.36342209631574068</v>
          </cell>
          <cell r="Z691">
            <v>6.8739589574394033E-3</v>
          </cell>
          <cell r="AA691">
            <v>141895200000</v>
          </cell>
          <cell r="AB691">
            <v>105807330000</v>
          </cell>
          <cell r="AC691">
            <v>36087870000</v>
          </cell>
          <cell r="AD691">
            <v>0</v>
          </cell>
          <cell r="AE691">
            <v>0</v>
          </cell>
          <cell r="AF691">
            <v>0</v>
          </cell>
          <cell r="AH691">
            <v>95.737000000000009</v>
          </cell>
          <cell r="AI691">
            <v>0</v>
          </cell>
          <cell r="AJ691">
            <v>0</v>
          </cell>
          <cell r="AK691">
            <v>0</v>
          </cell>
          <cell r="AL691">
            <v>28034898000000</v>
          </cell>
          <cell r="AM691">
            <v>139825120000</v>
          </cell>
          <cell r="AN691">
            <v>50815538228</v>
          </cell>
          <cell r="AO691">
            <v>192710738228</v>
          </cell>
          <cell r="AP691">
            <v>8948075944</v>
          </cell>
          <cell r="AQ691">
            <v>0.51804282119048106</v>
          </cell>
          <cell r="AR691">
            <v>0</v>
          </cell>
          <cell r="AS691">
            <v>0</v>
          </cell>
          <cell r="AT691">
            <v>250504968</v>
          </cell>
          <cell r="AU691">
            <v>1.1699187490029034E-2</v>
          </cell>
          <cell r="AV691">
            <v>37341097856</v>
          </cell>
          <cell r="AW691">
            <v>0.43615425409011077</v>
          </cell>
          <cell r="AX691">
            <v>3400543274</v>
          </cell>
          <cell r="AY691">
            <v>0.47877995860059769</v>
          </cell>
          <cell r="AZ691">
            <v>1560000</v>
          </cell>
          <cell r="BA691">
            <v>6.4197530864197527E-3</v>
          </cell>
          <cell r="BB691">
            <v>0</v>
          </cell>
          <cell r="BC691">
            <v>0</v>
          </cell>
          <cell r="BD691">
            <v>873756186</v>
          </cell>
          <cell r="BE691">
            <v>0.93542902137955397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17272850000</v>
          </cell>
          <cell r="BM691">
            <v>5736864000</v>
          </cell>
          <cell r="BN691">
            <v>21412168000</v>
          </cell>
          <cell r="BO691">
            <v>85614430000</v>
          </cell>
          <cell r="BP691">
            <v>7102518000</v>
          </cell>
          <cell r="BQ691">
            <v>243000000</v>
          </cell>
          <cell r="BR691">
            <v>344880000</v>
          </cell>
          <cell r="BS691">
            <v>934070000</v>
          </cell>
          <cell r="BT691">
            <v>0</v>
          </cell>
          <cell r="BU691">
            <v>0</v>
          </cell>
          <cell r="BV691">
            <v>0</v>
          </cell>
          <cell r="BW691">
            <v>1164340000</v>
          </cell>
          <cell r="BX691">
            <v>997350</v>
          </cell>
          <cell r="BY691">
            <v>1145</v>
          </cell>
          <cell r="BZ691">
            <v>3825000</v>
          </cell>
          <cell r="CA691">
            <v>3091500</v>
          </cell>
          <cell r="CB691">
            <v>19548725</v>
          </cell>
        </row>
        <row r="692">
          <cell r="A692" t="str">
            <v>2022_Q2_M6_W26_D5</v>
          </cell>
          <cell r="B692">
            <v>2022</v>
          </cell>
          <cell r="C692">
            <v>2</v>
          </cell>
          <cell r="D692">
            <v>6</v>
          </cell>
          <cell r="E692">
            <v>26</v>
          </cell>
          <cell r="F692">
            <v>26</v>
          </cell>
          <cell r="G692">
            <v>5</v>
          </cell>
          <cell r="H692">
            <v>44742</v>
          </cell>
          <cell r="I692">
            <v>23.806999999999999</v>
          </cell>
          <cell r="J692">
            <v>9.6059999999999999</v>
          </cell>
          <cell r="K692">
            <v>23.363</v>
          </cell>
          <cell r="L692">
            <v>6.53</v>
          </cell>
          <cell r="M692">
            <v>5.3840000000000003</v>
          </cell>
          <cell r="N692">
            <v>1</v>
          </cell>
          <cell r="O692">
            <v>21.416</v>
          </cell>
          <cell r="P692">
            <v>0</v>
          </cell>
          <cell r="Q692">
            <v>64</v>
          </cell>
          <cell r="R692">
            <v>58</v>
          </cell>
          <cell r="S692">
            <v>1831</v>
          </cell>
          <cell r="T692">
            <v>343</v>
          </cell>
          <cell r="U692">
            <v>-13717</v>
          </cell>
          <cell r="V692">
            <v>-3.999125364431487E-2</v>
          </cell>
          <cell r="W692">
            <v>2.9458286583901208E-3</v>
          </cell>
          <cell r="X692">
            <v>1.6356972825067363E-3</v>
          </cell>
          <cell r="Y692">
            <v>0.55525879886056773</v>
          </cell>
          <cell r="Z692">
            <v>3.8821599604545887E-3</v>
          </cell>
          <cell r="AA692">
            <v>58770420000</v>
          </cell>
          <cell r="AB692">
            <v>58770420000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H692">
            <v>91.105999999999995</v>
          </cell>
          <cell r="AI692">
            <v>0</v>
          </cell>
          <cell r="AJ692">
            <v>0</v>
          </cell>
          <cell r="AK692">
            <v>0</v>
          </cell>
          <cell r="AL692">
            <v>26161316000000</v>
          </cell>
          <cell r="AM692">
            <v>77066754414</v>
          </cell>
          <cell r="AN692">
            <v>42791993488</v>
          </cell>
          <cell r="AO692">
            <v>101562413488</v>
          </cell>
          <cell r="AP692">
            <v>20242802414</v>
          </cell>
          <cell r="AQ692">
            <v>1</v>
          </cell>
          <cell r="AR692">
            <v>0</v>
          </cell>
          <cell r="AS692">
            <v>0</v>
          </cell>
          <cell r="AT692">
            <v>690589862</v>
          </cell>
          <cell r="AU692">
            <v>0.34660718580545946</v>
          </cell>
          <cell r="AV692">
            <v>19675892116</v>
          </cell>
          <cell r="AW692">
            <v>0.39398946346734898</v>
          </cell>
          <cell r="AX692">
            <v>1318597084</v>
          </cell>
          <cell r="AY692">
            <v>0.72205208906022411</v>
          </cell>
          <cell r="AZ692">
            <v>33004000</v>
          </cell>
          <cell r="BA692">
            <v>0.25762637774377867</v>
          </cell>
          <cell r="BB692">
            <v>0</v>
          </cell>
          <cell r="BC692">
            <v>0</v>
          </cell>
          <cell r="BD692">
            <v>831108012</v>
          </cell>
          <cell r="BE692">
            <v>0.98921410190794723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20242802414</v>
          </cell>
          <cell r="BM692">
            <v>405064000</v>
          </cell>
          <cell r="BN692">
            <v>1992428000</v>
          </cell>
          <cell r="BO692">
            <v>49940148000</v>
          </cell>
          <cell r="BP692">
            <v>1826180000</v>
          </cell>
          <cell r="BQ692">
            <v>128108000</v>
          </cell>
          <cell r="BR692">
            <v>679328000</v>
          </cell>
          <cell r="BS692">
            <v>840170000</v>
          </cell>
          <cell r="BT692">
            <v>0</v>
          </cell>
          <cell r="BU692">
            <v>0</v>
          </cell>
          <cell r="BV692">
            <v>0</v>
          </cell>
          <cell r="BW692">
            <v>1012526000</v>
          </cell>
          <cell r="BX692">
            <v>474090</v>
          </cell>
          <cell r="BY692">
            <v>3583</v>
          </cell>
          <cell r="BZ692">
            <v>5541150</v>
          </cell>
          <cell r="CA692">
            <v>9674100</v>
          </cell>
          <cell r="CB692">
            <v>27750085</v>
          </cell>
        </row>
        <row r="693">
          <cell r="A693" t="str">
            <v>2022_Q3_M7_W26_D6</v>
          </cell>
          <cell r="B693">
            <v>2022</v>
          </cell>
          <cell r="C693">
            <v>3</v>
          </cell>
          <cell r="D693">
            <v>7</v>
          </cell>
          <cell r="E693">
            <v>26</v>
          </cell>
          <cell r="F693">
            <v>27</v>
          </cell>
          <cell r="G693">
            <v>6</v>
          </cell>
          <cell r="H693">
            <v>44743</v>
          </cell>
          <cell r="I693">
            <v>25.809000000000001</v>
          </cell>
          <cell r="J693">
            <v>9.516</v>
          </cell>
          <cell r="K693">
            <v>29.535</v>
          </cell>
          <cell r="L693">
            <v>4.923</v>
          </cell>
          <cell r="M693">
            <v>5.383</v>
          </cell>
          <cell r="N693">
            <v>1</v>
          </cell>
          <cell r="O693">
            <v>11.414999999999999</v>
          </cell>
          <cell r="P693">
            <v>0</v>
          </cell>
          <cell r="Q693">
            <v>100</v>
          </cell>
          <cell r="R693">
            <v>57.7</v>
          </cell>
          <cell r="S693">
            <v>-968</v>
          </cell>
          <cell r="T693">
            <v>531</v>
          </cell>
          <cell r="U693">
            <v>-16101</v>
          </cell>
          <cell r="V693">
            <v>-3.0322033898305085E-2</v>
          </cell>
          <cell r="W693">
            <v>1.8889762359479405E-2</v>
          </cell>
          <cell r="X693">
            <v>1.0942530300448301E-2</v>
          </cell>
          <cell r="Y693">
            <v>0.5792836401119168</v>
          </cell>
          <cell r="Z693">
            <v>1.2662627139519232E-2</v>
          </cell>
          <cell r="AA693">
            <v>47097428000</v>
          </cell>
          <cell r="AB693">
            <v>47097428000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H693">
            <v>87.580999999999989</v>
          </cell>
          <cell r="AI693">
            <v>0</v>
          </cell>
          <cell r="AJ693">
            <v>0</v>
          </cell>
          <cell r="AK693">
            <v>0</v>
          </cell>
          <cell r="AL693">
            <v>27380684000000</v>
          </cell>
          <cell r="AM693">
            <v>517214614000</v>
          </cell>
          <cell r="AN693">
            <v>299613964317</v>
          </cell>
          <cell r="AO693">
            <v>346711392317</v>
          </cell>
          <cell r="AP693">
            <v>8445770750</v>
          </cell>
          <cell r="AQ693">
            <v>0.26642643525444226</v>
          </cell>
          <cell r="AR693">
            <v>0</v>
          </cell>
          <cell r="AS693">
            <v>0</v>
          </cell>
          <cell r="AT693">
            <v>151350008</v>
          </cell>
          <cell r="AU693">
            <v>8.9856561980660565E-3</v>
          </cell>
          <cell r="AV693">
            <v>278729560144</v>
          </cell>
          <cell r="AW693">
            <v>0.63260925906102927</v>
          </cell>
          <cell r="AX693">
            <v>2648477416</v>
          </cell>
          <cell r="AY693">
            <v>0.46640834790890195</v>
          </cell>
          <cell r="AZ693">
            <v>4626000</v>
          </cell>
          <cell r="BA693">
            <v>5.202429149797571E-2</v>
          </cell>
          <cell r="BB693">
            <v>1453372000</v>
          </cell>
          <cell r="BC693">
            <v>0.41603271075122056</v>
          </cell>
          <cell r="BD693">
            <v>8180807999</v>
          </cell>
          <cell r="BE693">
            <v>0.49891469322094345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31700198000</v>
          </cell>
          <cell r="BM693">
            <v>1249094000</v>
          </cell>
          <cell r="BN693">
            <v>16843512000</v>
          </cell>
          <cell r="BO693">
            <v>440603036000</v>
          </cell>
          <cell r="BP693">
            <v>5678452000</v>
          </cell>
          <cell r="BQ693">
            <v>88920000</v>
          </cell>
          <cell r="BR693">
            <v>3493408000</v>
          </cell>
          <cell r="BS693">
            <v>16397208000</v>
          </cell>
          <cell r="BT693">
            <v>0</v>
          </cell>
          <cell r="BU693">
            <v>0</v>
          </cell>
          <cell r="BV693">
            <v>0</v>
          </cell>
          <cell r="BW693">
            <v>1160786000</v>
          </cell>
          <cell r="BX693">
            <v>1684620</v>
          </cell>
          <cell r="BY693">
            <v>3087</v>
          </cell>
          <cell r="BZ693">
            <v>7405200</v>
          </cell>
          <cell r="CA693">
            <v>8334900</v>
          </cell>
        </row>
        <row r="694">
          <cell r="A694" t="str">
            <v>2022_Q3_M7_W27_D2</v>
          </cell>
          <cell r="B694">
            <v>2022</v>
          </cell>
          <cell r="C694">
            <v>3</v>
          </cell>
          <cell r="D694">
            <v>7</v>
          </cell>
          <cell r="E694">
            <v>27</v>
          </cell>
          <cell r="F694">
            <v>27</v>
          </cell>
          <cell r="G694">
            <v>2</v>
          </cell>
          <cell r="H694">
            <v>44746</v>
          </cell>
          <cell r="I694">
            <v>26.094999999999999</v>
          </cell>
          <cell r="J694">
            <v>14.205</v>
          </cell>
          <cell r="K694">
            <v>31.61</v>
          </cell>
          <cell r="L694">
            <v>8.9039999999999999</v>
          </cell>
          <cell r="M694">
            <v>5.4139999999999997</v>
          </cell>
          <cell r="N694">
            <v>1</v>
          </cell>
          <cell r="O694">
            <v>51.381</v>
          </cell>
          <cell r="P694">
            <v>0</v>
          </cell>
          <cell r="Q694">
            <v>73</v>
          </cell>
          <cell r="R694">
            <v>56.3</v>
          </cell>
          <cell r="S694">
            <v>-938</v>
          </cell>
          <cell r="T694">
            <v>427</v>
          </cell>
          <cell r="U694">
            <v>-15879</v>
          </cell>
          <cell r="V694">
            <v>-3.7187353629976584E-2</v>
          </cell>
          <cell r="W694">
            <v>4.5818728920622364E-3</v>
          </cell>
          <cell r="X694">
            <v>2.1099639068670206E-3</v>
          </cell>
          <cell r="Y694">
            <v>0.46050249681137606</v>
          </cell>
          <cell r="Z694">
            <v>3.943424447669013E-3</v>
          </cell>
          <cell r="AA694">
            <v>41999924000</v>
          </cell>
          <cell r="AB694">
            <v>34625119000</v>
          </cell>
          <cell r="AC694">
            <v>7374805000</v>
          </cell>
          <cell r="AD694">
            <v>0</v>
          </cell>
          <cell r="AE694">
            <v>0</v>
          </cell>
          <cell r="AF694">
            <v>0</v>
          </cell>
          <cell r="AH694">
            <v>138.60899999999998</v>
          </cell>
          <cell r="AI694">
            <v>0</v>
          </cell>
          <cell r="AJ694">
            <v>0</v>
          </cell>
          <cell r="AK694">
            <v>0</v>
          </cell>
          <cell r="AL694">
            <v>22907460000000</v>
          </cell>
          <cell r="AM694">
            <v>104959070000</v>
          </cell>
          <cell r="AN694">
            <v>48333913798</v>
          </cell>
          <cell r="AO694">
            <v>90333837798</v>
          </cell>
          <cell r="AP694">
            <v>14372900058</v>
          </cell>
          <cell r="AQ694">
            <v>0.78908366057868073</v>
          </cell>
          <cell r="AR694">
            <v>0</v>
          </cell>
          <cell r="AS694">
            <v>0</v>
          </cell>
          <cell r="AT694">
            <v>504180138</v>
          </cell>
          <cell r="AU694">
            <v>0.44014133440884995</v>
          </cell>
          <cell r="AV694">
            <v>29846681775</v>
          </cell>
          <cell r="AW694">
            <v>0.40657756494780434</v>
          </cell>
          <cell r="AX694">
            <v>2587511791</v>
          </cell>
          <cell r="AY694">
            <v>0.57723742698955827</v>
          </cell>
          <cell r="AZ694">
            <v>174766000</v>
          </cell>
          <cell r="BA694">
            <v>0.44478095112056726</v>
          </cell>
          <cell r="BB694">
            <v>0</v>
          </cell>
          <cell r="BC694">
            <v>0</v>
          </cell>
          <cell r="BD694">
            <v>847874036</v>
          </cell>
          <cell r="BE694">
            <v>0.94863628491063812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18214672000</v>
          </cell>
          <cell r="BM694">
            <v>1995618000</v>
          </cell>
          <cell r="BN694">
            <v>1145496000</v>
          </cell>
          <cell r="BO694">
            <v>73409564000</v>
          </cell>
          <cell r="BP694">
            <v>4482578000</v>
          </cell>
          <cell r="BQ694">
            <v>392926000</v>
          </cell>
          <cell r="BR694">
            <v>3249836000</v>
          </cell>
          <cell r="BS694">
            <v>893782000</v>
          </cell>
          <cell r="BT694">
            <v>0</v>
          </cell>
          <cell r="BU694">
            <v>0</v>
          </cell>
          <cell r="BV694">
            <v>0</v>
          </cell>
          <cell r="BW694">
            <v>1174598000</v>
          </cell>
          <cell r="BX694">
            <v>357870</v>
          </cell>
          <cell r="BY694">
            <v>460</v>
          </cell>
          <cell r="BZ694">
            <v>2391900</v>
          </cell>
          <cell r="CA694">
            <v>1242000</v>
          </cell>
        </row>
        <row r="695">
          <cell r="A695" t="str">
            <v>2022_Q3_M7_W27_D3</v>
          </cell>
          <cell r="B695">
            <v>2022</v>
          </cell>
          <cell r="C695">
            <v>3</v>
          </cell>
          <cell r="D695">
            <v>7</v>
          </cell>
          <cell r="E695">
            <v>27</v>
          </cell>
          <cell r="F695">
            <v>27</v>
          </cell>
          <cell r="G695">
            <v>3</v>
          </cell>
          <cell r="H695">
            <v>44747</v>
          </cell>
          <cell r="I695">
            <v>27.292999999999999</v>
          </cell>
          <cell r="J695">
            <v>14.172000000000001</v>
          </cell>
          <cell r="K695">
            <v>34.97</v>
          </cell>
          <cell r="L695">
            <v>8.7530000000000001</v>
          </cell>
          <cell r="M695">
            <v>5.601</v>
          </cell>
          <cell r="N695">
            <v>1</v>
          </cell>
          <cell r="O695">
            <v>19.356000000000002</v>
          </cell>
          <cell r="P695">
            <v>0</v>
          </cell>
          <cell r="Q695">
            <v>115</v>
          </cell>
          <cell r="R695">
            <v>54.8</v>
          </cell>
          <cell r="S695">
            <v>-1903</v>
          </cell>
          <cell r="T695">
            <v>550.70000000000005</v>
          </cell>
          <cell r="U695">
            <v>-18941</v>
          </cell>
          <cell r="V695">
            <v>-3.4394407118213184E-2</v>
          </cell>
          <cell r="W695">
            <v>8.5452808107860274E-3</v>
          </cell>
          <cell r="X695">
            <v>3.4818472618525472E-3</v>
          </cell>
          <cell r="Y695">
            <v>0.40745849539054219</v>
          </cell>
          <cell r="Z695">
            <v>7.4320216660287378E-3</v>
          </cell>
          <cell r="AA695">
            <v>125618880000</v>
          </cell>
          <cell r="AB695">
            <v>45786000000</v>
          </cell>
          <cell r="AC695">
            <v>79832880000</v>
          </cell>
          <cell r="AD695">
            <v>0</v>
          </cell>
          <cell r="AE695">
            <v>0</v>
          </cell>
          <cell r="AF695">
            <v>0</v>
          </cell>
          <cell r="AH695">
            <v>111.14500000000001</v>
          </cell>
          <cell r="AI695">
            <v>0</v>
          </cell>
          <cell r="AJ695">
            <v>0</v>
          </cell>
          <cell r="AK695">
            <v>0</v>
          </cell>
          <cell r="AL695">
            <v>31800844000000</v>
          </cell>
          <cell r="AM695">
            <v>271747142000</v>
          </cell>
          <cell r="AN695">
            <v>110725681606</v>
          </cell>
          <cell r="AO695">
            <v>236344561606</v>
          </cell>
          <cell r="AP695">
            <v>5858569498</v>
          </cell>
          <cell r="AQ695">
            <v>0.24867408634951876</v>
          </cell>
          <cell r="AR695">
            <v>0</v>
          </cell>
          <cell r="AS695">
            <v>0</v>
          </cell>
          <cell r="AT695">
            <v>408170053</v>
          </cell>
          <cell r="AU695">
            <v>9.2412786674991223E-3</v>
          </cell>
          <cell r="AV695">
            <v>49830649370</v>
          </cell>
          <cell r="AW695">
            <v>0.34365711961514656</v>
          </cell>
          <cell r="AX695">
            <v>1269775815</v>
          </cell>
          <cell r="AY695">
            <v>0.68500270542920028</v>
          </cell>
          <cell r="AZ695">
            <v>304608920</v>
          </cell>
          <cell r="BA695">
            <v>0.39406681604371607</v>
          </cell>
          <cell r="BB695">
            <v>0</v>
          </cell>
          <cell r="BC695">
            <v>0</v>
          </cell>
          <cell r="BD695">
            <v>53053907950</v>
          </cell>
          <cell r="BE695">
            <v>1.000672371179288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23559228000</v>
          </cell>
          <cell r="BM695">
            <v>567408000</v>
          </cell>
          <cell r="BN695">
            <v>44168136000</v>
          </cell>
          <cell r="BO695">
            <v>145001068000</v>
          </cell>
          <cell r="BP695">
            <v>1853680000</v>
          </cell>
          <cell r="BQ695">
            <v>772988000</v>
          </cell>
          <cell r="BR695">
            <v>1840878000</v>
          </cell>
          <cell r="BS695">
            <v>53018260000</v>
          </cell>
          <cell r="BT695">
            <v>0</v>
          </cell>
          <cell r="BU695">
            <v>0</v>
          </cell>
          <cell r="BV695">
            <v>0</v>
          </cell>
          <cell r="BW695">
            <v>965496000</v>
          </cell>
          <cell r="BX695">
            <v>1244220</v>
          </cell>
          <cell r="BY695">
            <v>1227</v>
          </cell>
          <cell r="BZ695">
            <v>4852650</v>
          </cell>
          <cell r="CA695">
            <v>3312900</v>
          </cell>
        </row>
        <row r="696">
          <cell r="A696" t="str">
            <v>2022_Q3_M7_W27_D4</v>
          </cell>
          <cell r="B696">
            <v>2022</v>
          </cell>
          <cell r="C696">
            <v>3</v>
          </cell>
          <cell r="D696">
            <v>7</v>
          </cell>
          <cell r="E696">
            <v>27</v>
          </cell>
          <cell r="F696">
            <v>27</v>
          </cell>
          <cell r="G696">
            <v>4</v>
          </cell>
          <cell r="H696">
            <v>44748</v>
          </cell>
          <cell r="I696">
            <v>26.962</v>
          </cell>
          <cell r="J696">
            <v>13.776</v>
          </cell>
          <cell r="K696">
            <v>50.231000000000002</v>
          </cell>
          <cell r="L696">
            <v>6.548</v>
          </cell>
          <cell r="M696">
            <v>5.609</v>
          </cell>
          <cell r="N696">
            <v>1</v>
          </cell>
          <cell r="O696">
            <v>19.28</v>
          </cell>
          <cell r="P696">
            <v>0</v>
          </cell>
          <cell r="Q696">
            <v>123</v>
          </cell>
          <cell r="R696">
            <v>56.2</v>
          </cell>
          <cell r="S696">
            <v>-2645</v>
          </cell>
          <cell r="T696">
            <v>638.6</v>
          </cell>
          <cell r="U696">
            <v>-24595</v>
          </cell>
          <cell r="V696">
            <v>-3.851393673661134E-2</v>
          </cell>
          <cell r="W696">
            <v>2.4512953086976496E-2</v>
          </cell>
          <cell r="X696">
            <v>2.8912318085549493E-3</v>
          </cell>
          <cell r="Y696">
            <v>0.11794710324359221</v>
          </cell>
          <cell r="Z696">
            <v>4.9861865190178366E-3</v>
          </cell>
          <cell r="AA696">
            <v>63142090000</v>
          </cell>
          <cell r="AB696">
            <v>42877105000</v>
          </cell>
          <cell r="AC696">
            <v>0</v>
          </cell>
          <cell r="AD696">
            <v>4697595000</v>
          </cell>
          <cell r="AE696">
            <v>12890385000</v>
          </cell>
          <cell r="AF696">
            <v>2677005000</v>
          </cell>
          <cell r="AH696">
            <v>123.40599999999999</v>
          </cell>
          <cell r="AI696">
            <v>0</v>
          </cell>
          <cell r="AJ696">
            <v>0</v>
          </cell>
          <cell r="AK696">
            <v>0</v>
          </cell>
          <cell r="AL696">
            <v>30140074000000</v>
          </cell>
          <cell r="AM696">
            <v>738822220000</v>
          </cell>
          <cell r="AN696">
            <v>87141940661</v>
          </cell>
          <cell r="AO696">
            <v>150284030661</v>
          </cell>
          <cell r="AP696">
            <v>9480115796</v>
          </cell>
          <cell r="AQ696">
            <v>0.51318083438070383</v>
          </cell>
          <cell r="AR696">
            <v>0</v>
          </cell>
          <cell r="AS696">
            <v>0</v>
          </cell>
          <cell r="AT696">
            <v>654486178</v>
          </cell>
          <cell r="AU696">
            <v>1.2929624297286255E-2</v>
          </cell>
          <cell r="AV696">
            <v>71353532846</v>
          </cell>
          <cell r="AW696">
            <v>0.1097217584226171</v>
          </cell>
          <cell r="AX696">
            <v>4669102933</v>
          </cell>
          <cell r="AY696">
            <v>0.36296163737876735</v>
          </cell>
          <cell r="AZ696">
            <v>121717004</v>
          </cell>
          <cell r="BA696">
            <v>0.3732940483711687</v>
          </cell>
          <cell r="BB696">
            <v>0</v>
          </cell>
          <cell r="BC696">
            <v>0</v>
          </cell>
          <cell r="BD696">
            <v>862985904</v>
          </cell>
          <cell r="BE696">
            <v>0.92593067101564341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18473246000</v>
          </cell>
          <cell r="BM696">
            <v>1661612000</v>
          </cell>
          <cell r="BN696">
            <v>50619118000</v>
          </cell>
          <cell r="BO696">
            <v>650313428000</v>
          </cell>
          <cell r="BP696">
            <v>12863902000</v>
          </cell>
          <cell r="BQ696">
            <v>326062000</v>
          </cell>
          <cell r="BR696">
            <v>2792034000</v>
          </cell>
          <cell r="BS696">
            <v>932020000</v>
          </cell>
          <cell r="BT696">
            <v>0</v>
          </cell>
          <cell r="BU696">
            <v>0</v>
          </cell>
          <cell r="BV696">
            <v>0</v>
          </cell>
          <cell r="BW696">
            <v>840798000</v>
          </cell>
          <cell r="BX696">
            <v>265560</v>
          </cell>
          <cell r="BY696">
            <v>1004</v>
          </cell>
          <cell r="BZ696">
            <v>6744750</v>
          </cell>
          <cell r="CA696">
            <v>2710800</v>
          </cell>
        </row>
        <row r="697">
          <cell r="A697" t="str">
            <v>2022_Q3_M7_W27_D5</v>
          </cell>
          <cell r="B697">
            <v>2022</v>
          </cell>
          <cell r="C697">
            <v>3</v>
          </cell>
          <cell r="D697">
            <v>7</v>
          </cell>
          <cell r="E697">
            <v>27</v>
          </cell>
          <cell r="F697">
            <v>27</v>
          </cell>
          <cell r="G697">
            <v>5</v>
          </cell>
          <cell r="H697">
            <v>44749</v>
          </cell>
          <cell r="I697">
            <v>19.477</v>
          </cell>
          <cell r="J697">
            <v>14.529</v>
          </cell>
          <cell r="K697">
            <v>42.984000000000002</v>
          </cell>
          <cell r="L697">
            <v>10.856</v>
          </cell>
          <cell r="M697">
            <v>5.6050000000000004</v>
          </cell>
          <cell r="N697">
            <v>1</v>
          </cell>
          <cell r="O697">
            <v>19.274999999999999</v>
          </cell>
          <cell r="P697">
            <v>0</v>
          </cell>
          <cell r="Q697">
            <v>100</v>
          </cell>
          <cell r="R697">
            <v>56.7</v>
          </cell>
          <cell r="S697">
            <v>-2736</v>
          </cell>
          <cell r="T697">
            <v>597</v>
          </cell>
          <cell r="U697">
            <v>-19785</v>
          </cell>
          <cell r="V697">
            <v>-3.3140703517587938E-2</v>
          </cell>
          <cell r="W697">
            <v>9.6964805741421595E-3</v>
          </cell>
          <cell r="X697">
            <v>3.5471384029335177E-3</v>
          </cell>
          <cell r="Y697">
            <v>0.36581709990661537</v>
          </cell>
          <cell r="Z697">
            <v>5.2255216582090536E-3</v>
          </cell>
          <cell r="AA697">
            <v>34846536081</v>
          </cell>
          <cell r="AB697">
            <v>34846536081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H697">
            <v>113.726</v>
          </cell>
          <cell r="AI697">
            <v>0</v>
          </cell>
          <cell r="AJ697">
            <v>0</v>
          </cell>
          <cell r="AK697">
            <v>0</v>
          </cell>
          <cell r="AL697">
            <v>20761966000000</v>
          </cell>
          <cell r="AM697">
            <v>201318000000</v>
          </cell>
          <cell r="AN697">
            <v>73645566919</v>
          </cell>
          <cell r="AO697">
            <v>108492103000</v>
          </cell>
          <cell r="AP697">
            <v>7218092541</v>
          </cell>
          <cell r="AQ697">
            <v>0.17210521080114449</v>
          </cell>
          <cell r="AR697">
            <v>0</v>
          </cell>
          <cell r="AS697">
            <v>0</v>
          </cell>
          <cell r="AT697">
            <v>1563802332</v>
          </cell>
          <cell r="AU697">
            <v>6.4920389073397547E-2</v>
          </cell>
          <cell r="AV697">
            <v>63779995848</v>
          </cell>
          <cell r="AW697">
            <v>0.49072859773793953</v>
          </cell>
          <cell r="AX697">
            <v>1071986196</v>
          </cell>
          <cell r="AY697">
            <v>0.47016938421052634</v>
          </cell>
          <cell r="AZ697">
            <v>6095000</v>
          </cell>
          <cell r="BA697">
            <v>0.15237500000000001</v>
          </cell>
          <cell r="BB697">
            <v>0</v>
          </cell>
          <cell r="BC697">
            <v>0</v>
          </cell>
          <cell r="BD697">
            <v>5595002</v>
          </cell>
          <cell r="BE697">
            <v>0.13987505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41940000000</v>
          </cell>
          <cell r="BM697">
            <v>180000000</v>
          </cell>
          <cell r="BN697">
            <v>24088000000</v>
          </cell>
          <cell r="BO697">
            <v>129970000000</v>
          </cell>
          <cell r="BP697">
            <v>2280000000</v>
          </cell>
          <cell r="BQ697">
            <v>40000000</v>
          </cell>
          <cell r="BR697">
            <v>1940000000</v>
          </cell>
          <cell r="BS697">
            <v>40000000</v>
          </cell>
          <cell r="BT697">
            <v>0</v>
          </cell>
          <cell r="BU697">
            <v>0</v>
          </cell>
          <cell r="BV697">
            <v>0</v>
          </cell>
          <cell r="BW697">
            <v>840000000</v>
          </cell>
          <cell r="BX697">
            <v>605100</v>
          </cell>
          <cell r="BY697">
            <v>437</v>
          </cell>
          <cell r="BZ697">
            <v>6976800</v>
          </cell>
          <cell r="CA697">
            <v>1179900</v>
          </cell>
        </row>
        <row r="698">
          <cell r="A698" t="str">
            <v>2022_Q3_M7_W27_D6</v>
          </cell>
          <cell r="B698">
            <v>2022</v>
          </cell>
          <cell r="C698">
            <v>3</v>
          </cell>
          <cell r="D698">
            <v>7</v>
          </cell>
          <cell r="E698">
            <v>27</v>
          </cell>
          <cell r="F698">
            <v>28</v>
          </cell>
          <cell r="G698">
            <v>6</v>
          </cell>
          <cell r="H698">
            <v>44750</v>
          </cell>
          <cell r="I698">
            <v>19.187000000000001</v>
          </cell>
          <cell r="J698">
            <v>14.132999999999999</v>
          </cell>
          <cell r="K698">
            <v>37.834000000000003</v>
          </cell>
          <cell r="L698">
            <v>10.726000000000001</v>
          </cell>
          <cell r="M698">
            <v>5.6349999999999998</v>
          </cell>
          <cell r="N698">
            <v>1</v>
          </cell>
          <cell r="O698">
            <v>19.242000000000001</v>
          </cell>
          <cell r="P698">
            <v>0</v>
          </cell>
          <cell r="Q698">
            <v>98</v>
          </cell>
          <cell r="R698">
            <v>61.5</v>
          </cell>
          <cell r="S698">
            <v>-2597</v>
          </cell>
          <cell r="T698">
            <v>569</v>
          </cell>
          <cell r="U698">
            <v>-19371</v>
          </cell>
          <cell r="V698">
            <v>-3.4043936731107206E-2</v>
          </cell>
          <cell r="W698">
            <v>5.2793996358781728E-3</v>
          </cell>
          <cell r="X698">
            <v>1.5806081966764796E-3</v>
          </cell>
          <cell r="Y698">
            <v>0.29939165543272273</v>
          </cell>
          <cell r="Z698">
            <v>2.1923010895306804E-3</v>
          </cell>
          <cell r="AA698">
            <v>14673029756</v>
          </cell>
          <cell r="AB698">
            <v>14673029756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H698">
            <v>107.75700000000001</v>
          </cell>
          <cell r="AI698">
            <v>0</v>
          </cell>
          <cell r="AJ698">
            <v>0</v>
          </cell>
          <cell r="AK698">
            <v>0</v>
          </cell>
          <cell r="AL698">
            <v>23987576000000</v>
          </cell>
          <cell r="AM698">
            <v>126640000000</v>
          </cell>
          <cell r="AN698">
            <v>37914959244</v>
          </cell>
          <cell r="AO698">
            <v>52587989000</v>
          </cell>
          <cell r="AP698">
            <v>839992085</v>
          </cell>
          <cell r="AQ698">
            <v>8.0924092967244704E-2</v>
          </cell>
          <cell r="AR698">
            <v>0</v>
          </cell>
          <cell r="AS698">
            <v>0</v>
          </cell>
          <cell r="AT698">
            <v>651427128</v>
          </cell>
          <cell r="AU698">
            <v>2.6350098212118759E-2</v>
          </cell>
          <cell r="AV698">
            <v>32733374010</v>
          </cell>
          <cell r="AW698">
            <v>0.39108908229587325</v>
          </cell>
          <cell r="AX698">
            <v>1267548920</v>
          </cell>
          <cell r="AY698">
            <v>0.69645545054945057</v>
          </cell>
          <cell r="AZ698">
            <v>149489008</v>
          </cell>
          <cell r="BA698">
            <v>0.37372252</v>
          </cell>
          <cell r="BB698">
            <v>1442576000</v>
          </cell>
          <cell r="BC698">
            <v>0.4267976331360947</v>
          </cell>
          <cell r="BD698">
            <v>830552093</v>
          </cell>
          <cell r="BE698">
            <v>0.96575824767441865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10380000000</v>
          </cell>
          <cell r="BM698">
            <v>280000000</v>
          </cell>
          <cell r="BN698">
            <v>24722000000</v>
          </cell>
          <cell r="BO698">
            <v>83698000000</v>
          </cell>
          <cell r="BP698">
            <v>1820000000</v>
          </cell>
          <cell r="BQ698">
            <v>400000000</v>
          </cell>
          <cell r="BR698">
            <v>3380000000</v>
          </cell>
          <cell r="BS698">
            <v>860000000</v>
          </cell>
          <cell r="BT698">
            <v>0</v>
          </cell>
          <cell r="BU698">
            <v>0</v>
          </cell>
          <cell r="BV698">
            <v>0</v>
          </cell>
          <cell r="BW698">
            <v>1100000000</v>
          </cell>
          <cell r="BX698">
            <v>334470</v>
          </cell>
          <cell r="BY698">
            <v>207</v>
          </cell>
          <cell r="BZ698">
            <v>19867050</v>
          </cell>
          <cell r="CA698">
            <v>558900</v>
          </cell>
        </row>
        <row r="699">
          <cell r="A699" t="str">
            <v>2022_Q3_M7_W28_D2</v>
          </cell>
          <cell r="B699">
            <v>2022</v>
          </cell>
          <cell r="C699">
            <v>3</v>
          </cell>
          <cell r="D699">
            <v>7</v>
          </cell>
          <cell r="E699">
            <v>28</v>
          </cell>
          <cell r="F699">
            <v>28</v>
          </cell>
          <cell r="G699">
            <v>2</v>
          </cell>
          <cell r="H699">
            <v>44753</v>
          </cell>
          <cell r="I699">
            <v>19.914000000000001</v>
          </cell>
          <cell r="J699">
            <v>13.635999999999999</v>
          </cell>
          <cell r="K699">
            <v>39.085000000000001</v>
          </cell>
          <cell r="L699">
            <v>10.315</v>
          </cell>
          <cell r="M699">
            <v>5.5949999999999998</v>
          </cell>
          <cell r="N699">
            <v>1</v>
          </cell>
          <cell r="O699">
            <v>19.257000000000001</v>
          </cell>
          <cell r="P699">
            <v>0</v>
          </cell>
          <cell r="Q699">
            <v>117</v>
          </cell>
          <cell r="R699">
            <v>61.7</v>
          </cell>
          <cell r="S699">
            <v>-2671</v>
          </cell>
          <cell r="T699">
            <v>574</v>
          </cell>
          <cell r="U699">
            <v>-19797</v>
          </cell>
          <cell r="V699">
            <v>-3.4489547038327524E-2</v>
          </cell>
          <cell r="W699">
            <v>4.3318579876764013E-3</v>
          </cell>
          <cell r="X699">
            <v>2.323707187898128E-3</v>
          </cell>
          <cell r="Y699">
            <v>0.53642275312551491</v>
          </cell>
          <cell r="Z699">
            <v>3.8506447705862895E-3</v>
          </cell>
          <cell r="AA699">
            <v>39887030000</v>
          </cell>
          <cell r="AB699">
            <v>33721535000</v>
          </cell>
          <cell r="AC699">
            <v>3537020000</v>
          </cell>
          <cell r="AD699">
            <v>0</v>
          </cell>
          <cell r="AE699">
            <v>0</v>
          </cell>
          <cell r="AF699">
            <v>2628475000</v>
          </cell>
          <cell r="AH699">
            <v>108.80199999999999</v>
          </cell>
          <cell r="AI699">
            <v>0</v>
          </cell>
          <cell r="AJ699">
            <v>0</v>
          </cell>
          <cell r="AK699">
            <v>0</v>
          </cell>
          <cell r="AL699">
            <v>26122240000000</v>
          </cell>
          <cell r="AM699">
            <v>113157834000</v>
          </cell>
          <cell r="AN699">
            <v>60700436852</v>
          </cell>
          <cell r="AO699">
            <v>100587466852</v>
          </cell>
          <cell r="AP699">
            <v>6715449450</v>
          </cell>
          <cell r="AQ699">
            <v>0.26394546752442088</v>
          </cell>
          <cell r="AR699">
            <v>0</v>
          </cell>
          <cell r="AS699">
            <v>0</v>
          </cell>
          <cell r="AT699">
            <v>808100144</v>
          </cell>
          <cell r="AU699">
            <v>0.42661862381862931</v>
          </cell>
          <cell r="AV699">
            <v>50730805429</v>
          </cell>
          <cell r="AW699">
            <v>0.6334160298208481</v>
          </cell>
          <cell r="AX699">
            <v>1567310943</v>
          </cell>
          <cell r="AY699">
            <v>0.55181059470352845</v>
          </cell>
          <cell r="AZ699">
            <v>60240000</v>
          </cell>
          <cell r="BA699">
            <v>0.31510561059558306</v>
          </cell>
          <cell r="BB699">
            <v>0</v>
          </cell>
          <cell r="BC699">
            <v>0</v>
          </cell>
          <cell r="BD699">
            <v>818530886</v>
          </cell>
          <cell r="BE699">
            <v>0.92399993452660478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25442564000</v>
          </cell>
          <cell r="BM699">
            <v>457822000</v>
          </cell>
          <cell r="BN699">
            <v>1894198000</v>
          </cell>
          <cell r="BO699">
            <v>80090814000</v>
          </cell>
          <cell r="BP699">
            <v>2840306000</v>
          </cell>
          <cell r="BQ699">
            <v>191174000</v>
          </cell>
          <cell r="BR699">
            <v>362108000</v>
          </cell>
          <cell r="BS699">
            <v>885856000</v>
          </cell>
          <cell r="BT699">
            <v>0</v>
          </cell>
          <cell r="BU699">
            <v>0</v>
          </cell>
          <cell r="BV699">
            <v>0</v>
          </cell>
          <cell r="BW699">
            <v>992992000</v>
          </cell>
          <cell r="BX699">
            <v>324000</v>
          </cell>
          <cell r="BY699">
            <v>546</v>
          </cell>
          <cell r="BZ699">
            <v>6887550</v>
          </cell>
          <cell r="CA699">
            <v>1474200</v>
          </cell>
        </row>
        <row r="700">
          <cell r="A700" t="str">
            <v>2022_Q3_M7_W28_D3</v>
          </cell>
          <cell r="B700">
            <v>2022</v>
          </cell>
          <cell r="C700">
            <v>3</v>
          </cell>
          <cell r="D700">
            <v>7</v>
          </cell>
          <cell r="E700">
            <v>28</v>
          </cell>
          <cell r="F700">
            <v>28</v>
          </cell>
          <cell r="G700">
            <v>3</v>
          </cell>
          <cell r="H700">
            <v>44754</v>
          </cell>
          <cell r="I700">
            <v>15.997</v>
          </cell>
          <cell r="J700">
            <v>13.324</v>
          </cell>
          <cell r="K700">
            <v>43.997</v>
          </cell>
          <cell r="L700">
            <v>10.029999999999999</v>
          </cell>
          <cell r="M700">
            <v>5.6139999999999999</v>
          </cell>
          <cell r="N700">
            <v>1</v>
          </cell>
          <cell r="O700">
            <v>19.239999999999998</v>
          </cell>
          <cell r="P700">
            <v>0</v>
          </cell>
          <cell r="Q700">
            <v>119</v>
          </cell>
          <cell r="R700">
            <v>61.5</v>
          </cell>
          <cell r="S700">
            <v>-2797</v>
          </cell>
          <cell r="T700">
            <v>578</v>
          </cell>
          <cell r="U700">
            <v>-19777</v>
          </cell>
          <cell r="V700">
            <v>-3.4216262975778546E-2</v>
          </cell>
          <cell r="W700">
            <v>8.8674829194349842E-3</v>
          </cell>
          <cell r="X700">
            <v>4.182872785368919E-3</v>
          </cell>
          <cell r="Y700">
            <v>0.47170914490303212</v>
          </cell>
          <cell r="Z700">
            <v>4.8724327241459761E-3</v>
          </cell>
          <cell r="AA700">
            <v>17302820000</v>
          </cell>
          <cell r="AB700">
            <v>17302820000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H700">
            <v>109.202</v>
          </cell>
          <cell r="AI700">
            <v>0</v>
          </cell>
          <cell r="AJ700">
            <v>0</v>
          </cell>
          <cell r="AK700">
            <v>0</v>
          </cell>
          <cell r="AL700">
            <v>25092554000000</v>
          </cell>
          <cell r="AM700">
            <v>222507794000</v>
          </cell>
          <cell r="AN700">
            <v>104958961242</v>
          </cell>
          <cell r="AO700">
            <v>122261781242</v>
          </cell>
          <cell r="AP700">
            <v>12462841898</v>
          </cell>
          <cell r="AQ700">
            <v>0.55229829547141562</v>
          </cell>
          <cell r="AR700">
            <v>0</v>
          </cell>
          <cell r="AS700">
            <v>0</v>
          </cell>
          <cell r="AT700">
            <v>648302896</v>
          </cell>
          <cell r="AU700">
            <v>0.4609321381240295</v>
          </cell>
          <cell r="AV700">
            <v>89589156521</v>
          </cell>
          <cell r="AW700">
            <v>0.46207280851126425</v>
          </cell>
          <cell r="AX700">
            <v>1364563860</v>
          </cell>
          <cell r="AY700">
            <v>0.64756592097645238</v>
          </cell>
          <cell r="AZ700">
            <v>91622992</v>
          </cell>
          <cell r="BA700">
            <v>0.41197388489208631</v>
          </cell>
          <cell r="BB700">
            <v>0</v>
          </cell>
          <cell r="BC700">
            <v>0</v>
          </cell>
          <cell r="BD700">
            <v>802473075</v>
          </cell>
          <cell r="BE700">
            <v>0.95572330733043531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22565418000</v>
          </cell>
          <cell r="BM700">
            <v>182790000</v>
          </cell>
          <cell r="BN700">
            <v>1406504000</v>
          </cell>
          <cell r="BO700">
            <v>193885368000</v>
          </cell>
          <cell r="BP700">
            <v>2107220000</v>
          </cell>
          <cell r="BQ700">
            <v>222400000</v>
          </cell>
          <cell r="BR700">
            <v>394838000</v>
          </cell>
          <cell r="BS700">
            <v>839650000</v>
          </cell>
          <cell r="BT700">
            <v>0</v>
          </cell>
          <cell r="BU700">
            <v>0</v>
          </cell>
          <cell r="BV700">
            <v>0</v>
          </cell>
          <cell r="BW700">
            <v>903606000</v>
          </cell>
          <cell r="BX700">
            <v>515340</v>
          </cell>
          <cell r="BY700">
            <v>414</v>
          </cell>
          <cell r="BZ700">
            <v>7132350</v>
          </cell>
          <cell r="CA700">
            <v>1117800</v>
          </cell>
        </row>
        <row r="701">
          <cell r="A701" t="str">
            <v>2022_Q3_M7_W28_D4</v>
          </cell>
          <cell r="B701">
            <v>2022</v>
          </cell>
          <cell r="C701">
            <v>3</v>
          </cell>
          <cell r="D701">
            <v>7</v>
          </cell>
          <cell r="E701">
            <v>28</v>
          </cell>
          <cell r="F701">
            <v>28</v>
          </cell>
          <cell r="G701">
            <v>4</v>
          </cell>
          <cell r="H701">
            <v>44755</v>
          </cell>
          <cell r="I701">
            <v>17.440000000000001</v>
          </cell>
          <cell r="J701">
            <v>13.231999999999999</v>
          </cell>
          <cell r="K701">
            <v>31.253</v>
          </cell>
          <cell r="L701">
            <v>9.8079999999999998</v>
          </cell>
          <cell r="M701">
            <v>5.6289999999999996</v>
          </cell>
          <cell r="N701">
            <v>1</v>
          </cell>
          <cell r="O701">
            <v>19.209</v>
          </cell>
          <cell r="P701">
            <v>0</v>
          </cell>
          <cell r="Q701">
            <v>75</v>
          </cell>
          <cell r="R701">
            <v>43.7</v>
          </cell>
          <cell r="S701">
            <v>-2088</v>
          </cell>
          <cell r="T701">
            <v>457.4</v>
          </cell>
          <cell r="U701">
            <v>-20140</v>
          </cell>
          <cell r="V701">
            <v>-4.4031482291211191E-2</v>
          </cell>
          <cell r="W701">
            <v>2.2541362236333608E-2</v>
          </cell>
          <cell r="X701">
            <v>3.4066342742919108E-3</v>
          </cell>
          <cell r="Y701">
            <v>0.15112814560962426</v>
          </cell>
          <cell r="Z701">
            <v>5.9857721350854484E-3</v>
          </cell>
          <cell r="AA701">
            <v>70182865000</v>
          </cell>
          <cell r="AB701">
            <v>70182865000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H701">
            <v>97.571000000000012</v>
          </cell>
          <cell r="AI701">
            <v>0</v>
          </cell>
          <cell r="AJ701">
            <v>0</v>
          </cell>
          <cell r="AK701">
            <v>0</v>
          </cell>
          <cell r="AL701">
            <v>27211754000000</v>
          </cell>
          <cell r="AM701">
            <v>613390004000</v>
          </cell>
          <cell r="AN701">
            <v>92700493840</v>
          </cell>
          <cell r="AO701">
            <v>162883358840</v>
          </cell>
          <cell r="AP701">
            <v>15688661469</v>
          </cell>
          <cell r="AQ701">
            <v>0.32084478971707175</v>
          </cell>
          <cell r="AR701">
            <v>0</v>
          </cell>
          <cell r="AS701">
            <v>0</v>
          </cell>
          <cell r="AT701">
            <v>149797988</v>
          </cell>
          <cell r="AU701">
            <v>0.28282341612983619</v>
          </cell>
          <cell r="AV701">
            <v>74659438308</v>
          </cell>
          <cell r="AW701">
            <v>0.13345729267650439</v>
          </cell>
          <cell r="AX701">
            <v>1281918984</v>
          </cell>
          <cell r="AY701">
            <v>0.6707480852123664</v>
          </cell>
          <cell r="AZ701">
            <v>97936000</v>
          </cell>
          <cell r="BA701">
            <v>0.40617793924915807</v>
          </cell>
          <cell r="BB701">
            <v>0</v>
          </cell>
          <cell r="BC701">
            <v>0</v>
          </cell>
          <cell r="BD701">
            <v>822741091</v>
          </cell>
          <cell r="BE701">
            <v>0.96176409024490039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48897978000</v>
          </cell>
          <cell r="BM701">
            <v>394332000</v>
          </cell>
          <cell r="BN701">
            <v>529652000</v>
          </cell>
          <cell r="BO701">
            <v>559425692000</v>
          </cell>
          <cell r="BP701">
            <v>1911178000</v>
          </cell>
          <cell r="BQ701">
            <v>241116000</v>
          </cell>
          <cell r="BR701">
            <v>221224000</v>
          </cell>
          <cell r="BS701">
            <v>855450000</v>
          </cell>
          <cell r="BT701">
            <v>0</v>
          </cell>
          <cell r="BU701">
            <v>0</v>
          </cell>
          <cell r="BV701">
            <v>0</v>
          </cell>
          <cell r="BW701">
            <v>913382000</v>
          </cell>
          <cell r="BX701">
            <v>956640</v>
          </cell>
          <cell r="BY701">
            <v>1261</v>
          </cell>
          <cell r="BZ701">
            <v>5324400</v>
          </cell>
          <cell r="CA701">
            <v>3404700</v>
          </cell>
        </row>
        <row r="702">
          <cell r="A702" t="str">
            <v>2022_Q3_M7_W28_D5</v>
          </cell>
          <cell r="B702">
            <v>2022</v>
          </cell>
          <cell r="C702">
            <v>3</v>
          </cell>
          <cell r="D702">
            <v>7</v>
          </cell>
          <cell r="E702">
            <v>28</v>
          </cell>
          <cell r="F702">
            <v>28</v>
          </cell>
          <cell r="G702">
            <v>5</v>
          </cell>
          <cell r="H702">
            <v>44756</v>
          </cell>
          <cell r="I702">
            <v>26.308</v>
          </cell>
          <cell r="J702">
            <v>13.154</v>
          </cell>
          <cell r="K702">
            <v>34.53</v>
          </cell>
          <cell r="L702">
            <v>9.6969999999999992</v>
          </cell>
          <cell r="M702">
            <v>5.6079999999999997</v>
          </cell>
          <cell r="N702">
            <v>1</v>
          </cell>
          <cell r="O702">
            <v>9.1880000000000006</v>
          </cell>
          <cell r="P702">
            <v>0</v>
          </cell>
          <cell r="Q702">
            <v>42</v>
          </cell>
          <cell r="R702">
            <v>43.6</v>
          </cell>
          <cell r="S702">
            <v>-2063</v>
          </cell>
          <cell r="T702">
            <v>466</v>
          </cell>
          <cell r="U702">
            <v>-18406</v>
          </cell>
          <cell r="V702">
            <v>-3.9497854077253217E-2</v>
          </cell>
          <cell r="W702">
            <v>1.0416894513122964E-2</v>
          </cell>
          <cell r="X702">
            <v>6.9692586268503137E-3</v>
          </cell>
          <cell r="Y702">
            <v>0.66903419421888188</v>
          </cell>
          <cell r="Z702">
            <v>8.2264481655882626E-3</v>
          </cell>
          <cell r="AA702">
            <v>32685965000</v>
          </cell>
          <cell r="AB702">
            <v>32685965000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H702">
            <v>99.485000000000014</v>
          </cell>
          <cell r="AI702">
            <v>0</v>
          </cell>
          <cell r="AJ702">
            <v>0</v>
          </cell>
          <cell r="AK702">
            <v>0</v>
          </cell>
          <cell r="AL702">
            <v>25999234000000</v>
          </cell>
          <cell r="AM702">
            <v>270831278000</v>
          </cell>
          <cell r="AN702">
            <v>181195385846</v>
          </cell>
          <cell r="AO702">
            <v>213881350846</v>
          </cell>
          <cell r="AP702">
            <v>19675984518</v>
          </cell>
          <cell r="AQ702">
            <v>0.28852137310708287</v>
          </cell>
          <cell r="AR702">
            <v>0</v>
          </cell>
          <cell r="AS702">
            <v>0</v>
          </cell>
          <cell r="AT702">
            <v>127421034</v>
          </cell>
          <cell r="AU702">
            <v>0.18834832776068042</v>
          </cell>
          <cell r="AV702">
            <v>31459472730</v>
          </cell>
          <cell r="AW702">
            <v>0.44996648837721087</v>
          </cell>
          <cell r="AX702">
            <v>1106205075</v>
          </cell>
          <cell r="AY702">
            <v>0.66690846659986758</v>
          </cell>
          <cell r="AZ702">
            <v>31635009</v>
          </cell>
          <cell r="BA702">
            <v>0.15202122578040905</v>
          </cell>
          <cell r="BB702">
            <v>0</v>
          </cell>
          <cell r="BC702">
            <v>0</v>
          </cell>
          <cell r="BD702">
            <v>128794667480</v>
          </cell>
          <cell r="BE702">
            <v>1.0009158096721442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68195934000</v>
          </cell>
          <cell r="BM702">
            <v>32330000</v>
          </cell>
          <cell r="BN702">
            <v>676518000</v>
          </cell>
          <cell r="BO702">
            <v>69915146000</v>
          </cell>
          <cell r="BP702">
            <v>1658706000</v>
          </cell>
          <cell r="BQ702">
            <v>208096000</v>
          </cell>
          <cell r="BR702">
            <v>406410000</v>
          </cell>
          <cell r="BS702">
            <v>128676824000</v>
          </cell>
          <cell r="BT702">
            <v>0</v>
          </cell>
          <cell r="BU702">
            <v>0</v>
          </cell>
          <cell r="BV702">
            <v>0</v>
          </cell>
          <cell r="BW702">
            <v>1061314000</v>
          </cell>
          <cell r="BX702">
            <v>2571990</v>
          </cell>
          <cell r="BY702">
            <v>739</v>
          </cell>
          <cell r="BZ702">
            <v>5260650</v>
          </cell>
          <cell r="CA702">
            <v>1995300</v>
          </cell>
        </row>
        <row r="703">
          <cell r="A703" t="str">
            <v>2022_Q3_M7_W28_D6</v>
          </cell>
          <cell r="B703">
            <v>2022</v>
          </cell>
          <cell r="C703">
            <v>3</v>
          </cell>
          <cell r="D703">
            <v>7</v>
          </cell>
          <cell r="E703">
            <v>28</v>
          </cell>
          <cell r="F703">
            <v>29</v>
          </cell>
          <cell r="G703">
            <v>6</v>
          </cell>
          <cell r="H703">
            <v>44757</v>
          </cell>
          <cell r="I703">
            <v>24.957000000000001</v>
          </cell>
          <cell r="J703">
            <v>12.824999999999999</v>
          </cell>
          <cell r="K703">
            <v>36.415999999999997</v>
          </cell>
          <cell r="L703">
            <v>9.4280000000000008</v>
          </cell>
          <cell r="M703">
            <v>5.6029999999999998</v>
          </cell>
          <cell r="N703">
            <v>1</v>
          </cell>
          <cell r="O703">
            <v>9.1929999999999996</v>
          </cell>
          <cell r="P703">
            <v>0</v>
          </cell>
          <cell r="Q703">
            <v>55</v>
          </cell>
          <cell r="R703">
            <v>43.16</v>
          </cell>
          <cell r="S703">
            <v>-1811</v>
          </cell>
          <cell r="T703">
            <v>451</v>
          </cell>
          <cell r="U703">
            <v>-19811</v>
          </cell>
          <cell r="V703">
            <v>-4.392682926829268E-2</v>
          </cell>
          <cell r="W703">
            <v>1.8830996826742614E-2</v>
          </cell>
          <cell r="X703">
            <v>3.4572590728331056E-4</v>
          </cell>
          <cell r="Y703">
            <v>1.8359405530371714E-2</v>
          </cell>
          <cell r="Z703">
            <v>1.759894185793478E-3</v>
          </cell>
          <cell r="AA703">
            <v>43073150364</v>
          </cell>
          <cell r="AB703">
            <v>43073150364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H703">
            <v>99.421999999999983</v>
          </cell>
          <cell r="AI703">
            <v>0</v>
          </cell>
          <cell r="AJ703">
            <v>0</v>
          </cell>
          <cell r="AK703">
            <v>0</v>
          </cell>
          <cell r="AL703">
            <v>30458292000000</v>
          </cell>
          <cell r="AM703">
            <v>573560000000</v>
          </cell>
          <cell r="AN703">
            <v>10530220636</v>
          </cell>
          <cell r="AO703">
            <v>53603371000</v>
          </cell>
          <cell r="AP703">
            <v>2791982004</v>
          </cell>
          <cell r="AQ703">
            <v>0.1083843945652174</v>
          </cell>
          <cell r="AR703">
            <v>0</v>
          </cell>
          <cell r="AS703">
            <v>0</v>
          </cell>
          <cell r="AT703">
            <v>543502078</v>
          </cell>
          <cell r="AU703">
            <v>0.38821577000000002</v>
          </cell>
          <cell r="AV703">
            <v>4908791768</v>
          </cell>
          <cell r="AW703">
            <v>9.0809378570371468E-3</v>
          </cell>
          <cell r="AX703">
            <v>1360443799</v>
          </cell>
          <cell r="AY703">
            <v>0.6802218995</v>
          </cell>
          <cell r="AZ703">
            <v>122520012</v>
          </cell>
          <cell r="BA703">
            <v>0.40840004000000002</v>
          </cell>
          <cell r="BB703">
            <v>0</v>
          </cell>
          <cell r="BC703">
            <v>0</v>
          </cell>
          <cell r="BD703">
            <v>802980975</v>
          </cell>
          <cell r="BE703">
            <v>0.95592973214285715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25760000000</v>
          </cell>
          <cell r="BM703">
            <v>1020000000</v>
          </cell>
          <cell r="BN703">
            <v>1400000000</v>
          </cell>
          <cell r="BO703">
            <v>540560000000</v>
          </cell>
          <cell r="BP703">
            <v>2000000000</v>
          </cell>
          <cell r="BQ703">
            <v>300000000</v>
          </cell>
          <cell r="BR703">
            <v>400000000</v>
          </cell>
          <cell r="BS703">
            <v>840000000</v>
          </cell>
          <cell r="BT703">
            <v>0</v>
          </cell>
          <cell r="BU703">
            <v>0</v>
          </cell>
          <cell r="BV703">
            <v>0</v>
          </cell>
          <cell r="BW703">
            <v>1280000000</v>
          </cell>
          <cell r="BX703">
            <v>289710</v>
          </cell>
          <cell r="BY703">
            <v>1016</v>
          </cell>
          <cell r="BZ703">
            <v>13854150</v>
          </cell>
          <cell r="CA703">
            <v>2743200</v>
          </cell>
        </row>
        <row r="704">
          <cell r="A704" t="str">
            <v>2022_Q3_M7_W29_D2</v>
          </cell>
          <cell r="B704">
            <v>2022</v>
          </cell>
          <cell r="C704">
            <v>3</v>
          </cell>
          <cell r="D704">
            <v>7</v>
          </cell>
          <cell r="E704">
            <v>29</v>
          </cell>
          <cell r="F704">
            <v>29</v>
          </cell>
          <cell r="G704">
            <v>2</v>
          </cell>
          <cell r="H704">
            <v>44760</v>
          </cell>
          <cell r="I704">
            <v>21.908999999999999</v>
          </cell>
          <cell r="J704">
            <v>12.634</v>
          </cell>
          <cell r="K704">
            <v>32.781999999999996</v>
          </cell>
          <cell r="L704">
            <v>9.2219999999999995</v>
          </cell>
          <cell r="M704">
            <v>5.649</v>
          </cell>
          <cell r="N704">
            <v>1</v>
          </cell>
          <cell r="O704">
            <v>9.1790000000000003</v>
          </cell>
          <cell r="P704">
            <v>0</v>
          </cell>
          <cell r="Q704">
            <v>52</v>
          </cell>
          <cell r="R704">
            <v>43.3</v>
          </cell>
          <cell r="S704">
            <v>-1847</v>
          </cell>
          <cell r="T704">
            <v>427</v>
          </cell>
          <cell r="U704">
            <v>-19174</v>
          </cell>
          <cell r="V704">
            <v>-4.4903981264637002E-2</v>
          </cell>
          <cell r="W704">
            <v>2.6606847687664823E-3</v>
          </cell>
          <cell r="X704">
            <v>1.355677424179032E-3</v>
          </cell>
          <cell r="Y704">
            <v>0.50952199978486601</v>
          </cell>
          <cell r="Z704">
            <v>2.355139902318937E-3</v>
          </cell>
          <cell r="AA704">
            <v>26191198087</v>
          </cell>
          <cell r="AB704">
            <v>3986013087</v>
          </cell>
          <cell r="AC704">
            <v>0</v>
          </cell>
          <cell r="AD704">
            <v>0</v>
          </cell>
          <cell r="AE704">
            <v>22205185000</v>
          </cell>
          <cell r="AF704">
            <v>0</v>
          </cell>
          <cell r="AH704">
            <v>92.374999999999986</v>
          </cell>
          <cell r="AI704">
            <v>0</v>
          </cell>
          <cell r="AJ704">
            <v>0</v>
          </cell>
          <cell r="AK704">
            <v>0</v>
          </cell>
          <cell r="AL704">
            <v>26205284000000</v>
          </cell>
          <cell r="AM704">
            <v>69724000000</v>
          </cell>
          <cell r="AN704">
            <v>35525911913</v>
          </cell>
          <cell r="AO704">
            <v>61717110000</v>
          </cell>
          <cell r="AP704">
            <v>12496314445</v>
          </cell>
          <cell r="AQ704">
            <v>0.65139253779190998</v>
          </cell>
          <cell r="AR704">
            <v>0</v>
          </cell>
          <cell r="AS704">
            <v>0</v>
          </cell>
          <cell r="AT704">
            <v>316656990</v>
          </cell>
          <cell r="AU704">
            <v>0.25955490983606555</v>
          </cell>
          <cell r="AV704">
            <v>20356484668</v>
          </cell>
          <cell r="AW704">
            <v>0.46076244155726576</v>
          </cell>
          <cell r="AX704">
            <v>1472961884</v>
          </cell>
          <cell r="AY704">
            <v>0.65175304601769912</v>
          </cell>
          <cell r="AZ704">
            <v>69285982</v>
          </cell>
          <cell r="BA704">
            <v>0.34642991000000001</v>
          </cell>
          <cell r="BB704">
            <v>0</v>
          </cell>
          <cell r="BC704">
            <v>0</v>
          </cell>
          <cell r="BD704">
            <v>814207944</v>
          </cell>
          <cell r="BE704">
            <v>0.92523630000000001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19184000000</v>
          </cell>
          <cell r="BM704">
            <v>200000000</v>
          </cell>
          <cell r="BN704">
            <v>1220000000</v>
          </cell>
          <cell r="BO704">
            <v>44180000000</v>
          </cell>
          <cell r="BP704">
            <v>2260000000</v>
          </cell>
          <cell r="BQ704">
            <v>200000000</v>
          </cell>
          <cell r="BR704">
            <v>400000000</v>
          </cell>
          <cell r="BS704">
            <v>880000000</v>
          </cell>
          <cell r="BT704">
            <v>0</v>
          </cell>
          <cell r="BU704">
            <v>0</v>
          </cell>
          <cell r="BV704">
            <v>0</v>
          </cell>
          <cell r="BW704">
            <v>1200000000</v>
          </cell>
          <cell r="BX704">
            <v>280230</v>
          </cell>
          <cell r="BY704">
            <v>918</v>
          </cell>
          <cell r="BZ704">
            <v>4709850</v>
          </cell>
          <cell r="CA704">
            <v>2478600</v>
          </cell>
        </row>
        <row r="705">
          <cell r="A705" t="str">
            <v>2022_Q3_M7_W29_D3</v>
          </cell>
          <cell r="B705">
            <v>2022</v>
          </cell>
          <cell r="C705">
            <v>3</v>
          </cell>
          <cell r="D705">
            <v>7</v>
          </cell>
          <cell r="E705">
            <v>29</v>
          </cell>
          <cell r="F705">
            <v>29</v>
          </cell>
          <cell r="G705">
            <v>3</v>
          </cell>
          <cell r="H705">
            <v>44761</v>
          </cell>
          <cell r="I705">
            <v>21.978000000000002</v>
          </cell>
          <cell r="J705">
            <v>12.535</v>
          </cell>
          <cell r="K705">
            <v>42.753999999999998</v>
          </cell>
          <cell r="L705">
            <v>9.1959999999999997</v>
          </cell>
          <cell r="M705">
            <v>5.65</v>
          </cell>
          <cell r="N705">
            <v>1</v>
          </cell>
          <cell r="O705">
            <v>9.19</v>
          </cell>
          <cell r="P705">
            <v>0</v>
          </cell>
          <cell r="Q705">
            <v>84</v>
          </cell>
          <cell r="R705">
            <v>43.1</v>
          </cell>
          <cell r="S705">
            <v>-2355</v>
          </cell>
          <cell r="T705">
            <v>502</v>
          </cell>
          <cell r="U705">
            <v>-19675</v>
          </cell>
          <cell r="V705">
            <v>-3.9193227091633469E-2</v>
          </cell>
          <cell r="W705">
            <v>7.9555705879068832E-3</v>
          </cell>
          <cell r="X705">
            <v>1.1806002296882508E-3</v>
          </cell>
          <cell r="Y705">
            <v>0.14839918980580219</v>
          </cell>
          <cell r="Z705">
            <v>2.7118949473344325E-3</v>
          </cell>
          <cell r="AA705">
            <v>40538384635</v>
          </cell>
          <cell r="AB705">
            <v>39962984635</v>
          </cell>
          <cell r="AC705">
            <v>575400000</v>
          </cell>
          <cell r="AD705">
            <v>0</v>
          </cell>
          <cell r="AE705">
            <v>0</v>
          </cell>
          <cell r="AF705">
            <v>0</v>
          </cell>
          <cell r="AH705">
            <v>102.303</v>
          </cell>
          <cell r="AI705">
            <v>0</v>
          </cell>
          <cell r="AJ705">
            <v>0</v>
          </cell>
          <cell r="AK705">
            <v>0</v>
          </cell>
          <cell r="AL705">
            <v>26473274000000</v>
          </cell>
          <cell r="AM705">
            <v>210610000000</v>
          </cell>
          <cell r="AN705">
            <v>31254353365</v>
          </cell>
          <cell r="AO705">
            <v>71792738000</v>
          </cell>
          <cell r="AP705">
            <v>140883993</v>
          </cell>
          <cell r="AQ705">
            <v>4.0577186923963131E-3</v>
          </cell>
          <cell r="AR705">
            <v>0</v>
          </cell>
          <cell r="AS705">
            <v>0</v>
          </cell>
          <cell r="AT705">
            <v>162891036</v>
          </cell>
          <cell r="AU705">
            <v>0.28084661379310344</v>
          </cell>
          <cell r="AV705">
            <v>29168686486</v>
          </cell>
          <cell r="AW705">
            <v>0.17028832089438964</v>
          </cell>
          <cell r="AX705">
            <v>976634976</v>
          </cell>
          <cell r="AY705">
            <v>0.73987498181818179</v>
          </cell>
          <cell r="AZ705">
            <v>1503000</v>
          </cell>
          <cell r="BA705">
            <v>3.7575E-3</v>
          </cell>
          <cell r="BB705">
            <v>0</v>
          </cell>
          <cell r="BC705">
            <v>0</v>
          </cell>
          <cell r="BD705">
            <v>803753874</v>
          </cell>
          <cell r="BE705">
            <v>0.95684985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34720000000</v>
          </cell>
          <cell r="BM705">
            <v>200000000</v>
          </cell>
          <cell r="BN705">
            <v>580000000</v>
          </cell>
          <cell r="BO705">
            <v>171290000000</v>
          </cell>
          <cell r="BP705">
            <v>1320000000</v>
          </cell>
          <cell r="BQ705">
            <v>400000000</v>
          </cell>
          <cell r="BR705">
            <v>200000000</v>
          </cell>
          <cell r="BS705">
            <v>840000000</v>
          </cell>
          <cell r="BT705">
            <v>0</v>
          </cell>
          <cell r="BU705">
            <v>0</v>
          </cell>
          <cell r="BV705">
            <v>0</v>
          </cell>
          <cell r="BW705">
            <v>1060000000</v>
          </cell>
          <cell r="BX705">
            <v>45960</v>
          </cell>
          <cell r="BY705">
            <v>1638</v>
          </cell>
          <cell r="BZ705">
            <v>6005250</v>
          </cell>
          <cell r="CA705">
            <v>4422600</v>
          </cell>
        </row>
        <row r="706">
          <cell r="A706" t="str">
            <v>2022_Q3_M7_W29_D4</v>
          </cell>
          <cell r="B706">
            <v>2022</v>
          </cell>
          <cell r="C706">
            <v>3</v>
          </cell>
          <cell r="D706">
            <v>7</v>
          </cell>
          <cell r="E706">
            <v>29</v>
          </cell>
          <cell r="F706">
            <v>29</v>
          </cell>
          <cell r="G706">
            <v>4</v>
          </cell>
          <cell r="H706">
            <v>44762</v>
          </cell>
          <cell r="I706">
            <v>24.157</v>
          </cell>
          <cell r="J706">
            <v>12.427</v>
          </cell>
          <cell r="K706">
            <v>41.430999999999997</v>
          </cell>
          <cell r="L706">
            <v>11.64</v>
          </cell>
          <cell r="M706">
            <v>5.6459999999999999</v>
          </cell>
          <cell r="N706">
            <v>1</v>
          </cell>
          <cell r="O706">
            <v>9.2080000000000002</v>
          </cell>
          <cell r="P706">
            <v>0</v>
          </cell>
          <cell r="Q706">
            <v>89</v>
          </cell>
          <cell r="R706">
            <v>44</v>
          </cell>
          <cell r="S706">
            <v>-2417</v>
          </cell>
          <cell r="T706">
            <v>509</v>
          </cell>
          <cell r="U706">
            <v>-16649</v>
          </cell>
          <cell r="V706">
            <v>-3.2709233791748525E-2</v>
          </cell>
          <cell r="W706">
            <v>5.2195162151455867E-3</v>
          </cell>
          <cell r="X706">
            <v>8.0447462137110334E-4</v>
          </cell>
          <cell r="Y706">
            <v>0.15412819660119867</v>
          </cell>
          <cell r="Z706">
            <v>1.3588384107548017E-3</v>
          </cell>
          <cell r="AA706">
            <v>18525772354</v>
          </cell>
          <cell r="AB706">
            <v>18525772354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H706">
            <v>105.509</v>
          </cell>
          <cell r="AI706">
            <v>0</v>
          </cell>
          <cell r="AJ706">
            <v>0</v>
          </cell>
          <cell r="AK706">
            <v>0</v>
          </cell>
          <cell r="AL706">
            <v>33418078000000</v>
          </cell>
          <cell r="AM706">
            <v>174426200000</v>
          </cell>
          <cell r="AN706">
            <v>26883995646</v>
          </cell>
          <cell r="AO706">
            <v>45409768000</v>
          </cell>
          <cell r="AP706">
            <v>4640829081</v>
          </cell>
          <cell r="AQ706">
            <v>0.10683308197513812</v>
          </cell>
          <cell r="AR706">
            <v>0</v>
          </cell>
          <cell r="AS706">
            <v>0</v>
          </cell>
          <cell r="AT706">
            <v>179930052</v>
          </cell>
          <cell r="AU706">
            <v>4.5867526932155947E-3</v>
          </cell>
          <cell r="AV706">
            <v>16078209391</v>
          </cell>
          <cell r="AW706">
            <v>0.20466673529112248</v>
          </cell>
          <cell r="AX706">
            <v>5163488082</v>
          </cell>
          <cell r="AY706">
            <v>0.4984061855212355</v>
          </cell>
          <cell r="AZ706">
            <v>6113000</v>
          </cell>
          <cell r="BA706">
            <v>7.6412499999999994E-2</v>
          </cell>
          <cell r="BB706">
            <v>0</v>
          </cell>
          <cell r="BC706">
            <v>0</v>
          </cell>
          <cell r="BD706">
            <v>815426040</v>
          </cell>
          <cell r="BE706">
            <v>0.94816981395348843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43440000000</v>
          </cell>
          <cell r="BM706">
            <v>540000000</v>
          </cell>
          <cell r="BN706">
            <v>39228200000</v>
          </cell>
          <cell r="BO706">
            <v>78558000000</v>
          </cell>
          <cell r="BP706">
            <v>10360000000</v>
          </cell>
          <cell r="BQ706">
            <v>80000000</v>
          </cell>
          <cell r="BR706">
            <v>440000000</v>
          </cell>
          <cell r="BS706">
            <v>860000000</v>
          </cell>
          <cell r="BT706">
            <v>0</v>
          </cell>
          <cell r="BU706">
            <v>0</v>
          </cell>
          <cell r="BV706">
            <v>0</v>
          </cell>
          <cell r="BW706">
            <v>920000000</v>
          </cell>
          <cell r="BX706">
            <v>231660</v>
          </cell>
          <cell r="BY706">
            <v>282</v>
          </cell>
          <cell r="BZ706">
            <v>6163350</v>
          </cell>
          <cell r="CA706">
            <v>761400</v>
          </cell>
        </row>
        <row r="707">
          <cell r="A707" t="str">
            <v>2022_Q3_M7_W29_D5</v>
          </cell>
          <cell r="B707">
            <v>2022</v>
          </cell>
          <cell r="C707">
            <v>3</v>
          </cell>
          <cell r="D707">
            <v>7</v>
          </cell>
          <cell r="E707">
            <v>29</v>
          </cell>
          <cell r="F707">
            <v>29</v>
          </cell>
          <cell r="G707">
            <v>5</v>
          </cell>
          <cell r="H707">
            <v>44763</v>
          </cell>
          <cell r="I707">
            <v>32.987000000000002</v>
          </cell>
          <cell r="J707">
            <v>12.391999999999999</v>
          </cell>
          <cell r="K707">
            <v>44.878</v>
          </cell>
          <cell r="L707">
            <v>11.531000000000001</v>
          </cell>
          <cell r="M707">
            <v>5.556</v>
          </cell>
          <cell r="N707">
            <v>1</v>
          </cell>
          <cell r="O707">
            <v>9.1920000000000002</v>
          </cell>
          <cell r="P707">
            <v>0</v>
          </cell>
          <cell r="Q707">
            <v>46</v>
          </cell>
          <cell r="R707">
            <v>44.7</v>
          </cell>
          <cell r="S707">
            <v>-2174</v>
          </cell>
          <cell r="T707">
            <v>479</v>
          </cell>
          <cell r="U707">
            <v>-14152</v>
          </cell>
          <cell r="V707">
            <v>-2.9544885177453028E-2</v>
          </cell>
          <cell r="W707">
            <v>7.5597020936313966E-3</v>
          </cell>
          <cell r="X707">
            <v>2.1933071755631502E-3</v>
          </cell>
          <cell r="Y707">
            <v>0.29013142957192484</v>
          </cell>
          <cell r="Z707">
            <v>4.1188376967110233E-3</v>
          </cell>
          <cell r="AA707">
            <v>54409585000</v>
          </cell>
          <cell r="AB707">
            <v>54409585000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H707">
            <v>117.536</v>
          </cell>
          <cell r="AI707">
            <v>0</v>
          </cell>
          <cell r="AJ707">
            <v>0</v>
          </cell>
          <cell r="AK707">
            <v>0</v>
          </cell>
          <cell r="AL707">
            <v>28256932000000</v>
          </cell>
          <cell r="AM707">
            <v>213613988000</v>
          </cell>
          <cell r="AN707">
            <v>61976131715</v>
          </cell>
          <cell r="AO707">
            <v>116385716715</v>
          </cell>
          <cell r="AP707">
            <v>34175738748</v>
          </cell>
          <cell r="AQ707">
            <v>0.41508075539445144</v>
          </cell>
          <cell r="AR707">
            <v>0</v>
          </cell>
          <cell r="AS707">
            <v>0</v>
          </cell>
          <cell r="AT707">
            <v>58374015</v>
          </cell>
          <cell r="AU707">
            <v>1.7458010645035255E-3</v>
          </cell>
          <cell r="AV707">
            <v>25069835861</v>
          </cell>
          <cell r="AW707">
            <v>0.2714290450706387</v>
          </cell>
          <cell r="AX707">
            <v>1715284121</v>
          </cell>
          <cell r="AY707">
            <v>0.63499502490693216</v>
          </cell>
          <cell r="AZ707">
            <v>137998980</v>
          </cell>
          <cell r="BA707">
            <v>0.41298759830973103</v>
          </cell>
          <cell r="BB707">
            <v>0</v>
          </cell>
          <cell r="BC707">
            <v>0</v>
          </cell>
          <cell r="BD707">
            <v>818899990</v>
          </cell>
          <cell r="BE707">
            <v>0.96944512317836895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82335156000</v>
          </cell>
          <cell r="BM707">
            <v>297002000</v>
          </cell>
          <cell r="BN707">
            <v>33436808000</v>
          </cell>
          <cell r="BO707">
            <v>92362392000</v>
          </cell>
          <cell r="BP707">
            <v>2701256000</v>
          </cell>
          <cell r="BQ707">
            <v>334148000</v>
          </cell>
          <cell r="BR707">
            <v>370296000</v>
          </cell>
          <cell r="BS707">
            <v>844710000</v>
          </cell>
          <cell r="BT707">
            <v>0</v>
          </cell>
          <cell r="BU707">
            <v>0</v>
          </cell>
          <cell r="BV707">
            <v>0</v>
          </cell>
          <cell r="BW707">
            <v>932220000</v>
          </cell>
          <cell r="BX707">
            <v>611610</v>
          </cell>
          <cell r="BY707">
            <v>925</v>
          </cell>
          <cell r="BZ707">
            <v>5543700</v>
          </cell>
          <cell r="CA707">
            <v>2497500</v>
          </cell>
        </row>
        <row r="708">
          <cell r="A708" t="str">
            <v>2022_Q3_M7_W29_D6</v>
          </cell>
          <cell r="B708">
            <v>2022</v>
          </cell>
          <cell r="C708">
            <v>3</v>
          </cell>
          <cell r="D708">
            <v>7</v>
          </cell>
          <cell r="E708">
            <v>29</v>
          </cell>
          <cell r="F708">
            <v>30</v>
          </cell>
          <cell r="G708">
            <v>6</v>
          </cell>
          <cell r="H708">
            <v>44764</v>
          </cell>
          <cell r="I708">
            <v>32.917000000000002</v>
          </cell>
          <cell r="J708">
            <v>11.935</v>
          </cell>
          <cell r="K708">
            <v>58.326999999999998</v>
          </cell>
          <cell r="L708">
            <v>16.334</v>
          </cell>
          <cell r="M708">
            <v>5.5</v>
          </cell>
          <cell r="N708">
            <v>1</v>
          </cell>
          <cell r="O708">
            <v>9.1880000000000006</v>
          </cell>
          <cell r="P708">
            <v>0</v>
          </cell>
          <cell r="Q708">
            <v>38</v>
          </cell>
          <cell r="R708">
            <v>44.8</v>
          </cell>
          <cell r="S708">
            <v>-1979</v>
          </cell>
          <cell r="T708">
            <v>458.8</v>
          </cell>
          <cell r="U708">
            <v>-13799</v>
          </cell>
          <cell r="V708">
            <v>-3.0076285963382736E-2</v>
          </cell>
          <cell r="W708">
            <v>9.3907102676536111E-3</v>
          </cell>
          <cell r="X708">
            <v>2.9185471792988024E-3</v>
          </cell>
          <cell r="Y708">
            <v>0.31079088760216206</v>
          </cell>
          <cell r="Z708">
            <v>3.6965478754982023E-3</v>
          </cell>
          <cell r="AA708">
            <v>20061305000</v>
          </cell>
          <cell r="AB708">
            <v>17362375000</v>
          </cell>
          <cell r="AC708">
            <v>2698930000</v>
          </cell>
          <cell r="AD708">
            <v>0</v>
          </cell>
          <cell r="AE708">
            <v>0</v>
          </cell>
          <cell r="AF708">
            <v>0</v>
          </cell>
          <cell r="AH708">
            <v>135.20099999999999</v>
          </cell>
          <cell r="AI708">
            <v>0</v>
          </cell>
          <cell r="AJ708">
            <v>0</v>
          </cell>
          <cell r="AK708">
            <v>0</v>
          </cell>
          <cell r="AL708">
            <v>25785716000000</v>
          </cell>
          <cell r="AM708">
            <v>242146188000</v>
          </cell>
          <cell r="AN708">
            <v>75256828698</v>
          </cell>
          <cell r="AO708">
            <v>95318133698</v>
          </cell>
          <cell r="AP708">
            <v>20813530180</v>
          </cell>
          <cell r="AQ708">
            <v>0.4252057757216281</v>
          </cell>
          <cell r="AR708">
            <v>0</v>
          </cell>
          <cell r="AS708">
            <v>0</v>
          </cell>
          <cell r="AT708">
            <v>765097975</v>
          </cell>
          <cell r="AU708">
            <v>1.5782199846868319E-2</v>
          </cell>
          <cell r="AV708">
            <v>51090641561</v>
          </cell>
          <cell r="AW708">
            <v>0.36742523667058896</v>
          </cell>
          <cell r="AX708">
            <v>1551501118</v>
          </cell>
          <cell r="AY708">
            <v>0.6716588806530347</v>
          </cell>
          <cell r="AZ708">
            <v>223827960</v>
          </cell>
          <cell r="BA708">
            <v>0.34982739003225888</v>
          </cell>
          <cell r="BB708">
            <v>0</v>
          </cell>
          <cell r="BC708">
            <v>0</v>
          </cell>
          <cell r="BD708">
            <v>812229904</v>
          </cell>
          <cell r="BE708">
            <v>0.96911625864739159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48949312000</v>
          </cell>
          <cell r="BM708">
            <v>255330000</v>
          </cell>
          <cell r="BN708">
            <v>48478538000</v>
          </cell>
          <cell r="BO708">
            <v>139050442000</v>
          </cell>
          <cell r="BP708">
            <v>2309954000</v>
          </cell>
          <cell r="BQ708">
            <v>639824000</v>
          </cell>
          <cell r="BR708">
            <v>422150000</v>
          </cell>
          <cell r="BS708">
            <v>838114000</v>
          </cell>
          <cell r="BT708">
            <v>0</v>
          </cell>
          <cell r="BU708">
            <v>0</v>
          </cell>
          <cell r="BV708">
            <v>0</v>
          </cell>
          <cell r="BW708">
            <v>1202524000</v>
          </cell>
          <cell r="BX708">
            <v>319050</v>
          </cell>
          <cell r="BY708">
            <v>727</v>
          </cell>
          <cell r="BZ708">
            <v>15139350</v>
          </cell>
          <cell r="CA708">
            <v>1962900</v>
          </cell>
        </row>
        <row r="709">
          <cell r="A709" t="str">
            <v>2022_Q3_M7_W30_D2</v>
          </cell>
          <cell r="B709">
            <v>2022</v>
          </cell>
          <cell r="C709">
            <v>3</v>
          </cell>
          <cell r="D709">
            <v>7</v>
          </cell>
          <cell r="E709">
            <v>30</v>
          </cell>
          <cell r="F709">
            <v>30</v>
          </cell>
          <cell r="G709">
            <v>2</v>
          </cell>
          <cell r="H709">
            <v>44767</v>
          </cell>
          <cell r="I709">
            <v>39.195999999999998</v>
          </cell>
          <cell r="J709">
            <v>11.776999999999999</v>
          </cell>
          <cell r="K709">
            <v>48.033999999999999</v>
          </cell>
          <cell r="L709">
            <v>16.236000000000001</v>
          </cell>
          <cell r="M709">
            <v>5.5039999999999996</v>
          </cell>
          <cell r="N709">
            <v>1</v>
          </cell>
          <cell r="O709">
            <v>29.189</v>
          </cell>
          <cell r="P709">
            <v>0</v>
          </cell>
          <cell r="Q709">
            <v>65</v>
          </cell>
          <cell r="R709">
            <v>44.6</v>
          </cell>
          <cell r="S709">
            <v>-2572</v>
          </cell>
          <cell r="T709">
            <v>552</v>
          </cell>
          <cell r="U709">
            <v>-15454</v>
          </cell>
          <cell r="V709">
            <v>-2.7996376811594201E-2</v>
          </cell>
          <cell r="W709">
            <v>8.0099565571130713E-3</v>
          </cell>
          <cell r="X709">
            <v>4.9843274456083135E-3</v>
          </cell>
          <cell r="Y709">
            <v>0.62226647673664193</v>
          </cell>
          <cell r="Z709">
            <v>7.1426520435300374E-3</v>
          </cell>
          <cell r="AA709">
            <v>51215070000</v>
          </cell>
          <cell r="AB709">
            <v>51215070000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H709">
            <v>150.93600000000001</v>
          </cell>
          <cell r="AI709">
            <v>0</v>
          </cell>
          <cell r="AJ709">
            <v>0</v>
          </cell>
          <cell r="AK709">
            <v>0</v>
          </cell>
          <cell r="AL709">
            <v>23729086000000</v>
          </cell>
          <cell r="AM709">
            <v>190068948000</v>
          </cell>
          <cell r="AN709">
            <v>118273534609</v>
          </cell>
          <cell r="AO709">
            <v>169488604609</v>
          </cell>
          <cell r="AP709">
            <v>19148117750</v>
          </cell>
          <cell r="AQ709">
            <v>0.35615147165838118</v>
          </cell>
          <cell r="AR709">
            <v>0</v>
          </cell>
          <cell r="AS709">
            <v>0</v>
          </cell>
          <cell r="AT709">
            <v>269401040</v>
          </cell>
          <cell r="AU709">
            <v>0.33754706721094979</v>
          </cell>
          <cell r="AV709">
            <v>96897652693</v>
          </cell>
          <cell r="AW709">
            <v>0.73680592848715387</v>
          </cell>
          <cell r="AX709">
            <v>1148515122</v>
          </cell>
          <cell r="AY709">
            <v>0.62797243956289106</v>
          </cell>
          <cell r="AZ709">
            <v>6044000</v>
          </cell>
          <cell r="BA709">
            <v>0.11066759438971692</v>
          </cell>
          <cell r="BB709">
            <v>0</v>
          </cell>
          <cell r="BC709">
            <v>0</v>
          </cell>
          <cell r="BD709">
            <v>803804004</v>
          </cell>
          <cell r="BE709">
            <v>0.9813689821552406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53763972000</v>
          </cell>
          <cell r="BM709">
            <v>221084000</v>
          </cell>
          <cell r="BN709">
            <v>798114000</v>
          </cell>
          <cell r="BO709">
            <v>131510414000</v>
          </cell>
          <cell r="BP709">
            <v>1828926000</v>
          </cell>
          <cell r="BQ709">
            <v>54614000</v>
          </cell>
          <cell r="BR709">
            <v>195816000</v>
          </cell>
          <cell r="BS709">
            <v>819064000</v>
          </cell>
          <cell r="BT709">
            <v>0</v>
          </cell>
          <cell r="BU709">
            <v>0</v>
          </cell>
          <cell r="BV709">
            <v>0</v>
          </cell>
          <cell r="BW709">
            <v>876944000</v>
          </cell>
          <cell r="BX709">
            <v>526320</v>
          </cell>
          <cell r="BY709">
            <v>719</v>
          </cell>
          <cell r="BZ709">
            <v>6558600</v>
          </cell>
          <cell r="CA709">
            <v>1941300</v>
          </cell>
          <cell r="CB709">
            <v>1600000</v>
          </cell>
        </row>
        <row r="710">
          <cell r="A710" t="str">
            <v>2022_Q3_M7_W30_D3</v>
          </cell>
          <cell r="B710">
            <v>2022</v>
          </cell>
          <cell r="C710">
            <v>3</v>
          </cell>
          <cell r="D710">
            <v>7</v>
          </cell>
          <cell r="E710">
            <v>30</v>
          </cell>
          <cell r="F710">
            <v>30</v>
          </cell>
          <cell r="G710">
            <v>3</v>
          </cell>
          <cell r="H710">
            <v>44768</v>
          </cell>
          <cell r="I710">
            <v>31.164999999999999</v>
          </cell>
          <cell r="J710">
            <v>20.759</v>
          </cell>
          <cell r="K710">
            <v>51.643000000000001</v>
          </cell>
          <cell r="L710">
            <v>15.757</v>
          </cell>
          <cell r="M710">
            <v>5.5060000000000002</v>
          </cell>
          <cell r="N710">
            <v>1</v>
          </cell>
          <cell r="O710">
            <v>36.219000000000001</v>
          </cell>
          <cell r="P710">
            <v>0</v>
          </cell>
          <cell r="Q710">
            <v>57</v>
          </cell>
          <cell r="R710">
            <v>44.3</v>
          </cell>
          <cell r="S710">
            <v>-2772</v>
          </cell>
          <cell r="T710">
            <v>603.70000000000005</v>
          </cell>
          <cell r="U710">
            <v>-15249</v>
          </cell>
          <cell r="V710">
            <v>-2.5259234719231406E-2</v>
          </cell>
          <cell r="W710">
            <v>8.7727315275500477E-3</v>
          </cell>
          <cell r="X710">
            <v>6.8947254675874245E-3</v>
          </cell>
          <cell r="Y710">
            <v>0.78592687419364216</v>
          </cell>
          <cell r="Z710">
            <v>7.5018255591803064E-3</v>
          </cell>
          <cell r="AA710">
            <v>14112860000</v>
          </cell>
          <cell r="AB710">
            <v>11460520000</v>
          </cell>
          <cell r="AC710">
            <v>2652340000</v>
          </cell>
          <cell r="AD710">
            <v>0</v>
          </cell>
          <cell r="AE710">
            <v>0</v>
          </cell>
          <cell r="AF710">
            <v>0</v>
          </cell>
          <cell r="AH710">
            <v>162.04900000000001</v>
          </cell>
          <cell r="AI710">
            <v>0</v>
          </cell>
          <cell r="AJ710">
            <v>0</v>
          </cell>
          <cell r="AK710">
            <v>0</v>
          </cell>
          <cell r="AL710">
            <v>23246348000000</v>
          </cell>
          <cell r="AM710">
            <v>203933970000</v>
          </cell>
          <cell r="AN710">
            <v>160277187584</v>
          </cell>
          <cell r="AO710">
            <v>174390047584</v>
          </cell>
          <cell r="AP710">
            <v>70270482141</v>
          </cell>
          <cell r="AQ710">
            <v>0.95975844111113129</v>
          </cell>
          <cell r="AR710">
            <v>0</v>
          </cell>
          <cell r="AS710">
            <v>0</v>
          </cell>
          <cell r="AT710">
            <v>1684230120</v>
          </cell>
          <cell r="AU710">
            <v>0.47452779665486705</v>
          </cell>
          <cell r="AV710">
            <v>17120639075</v>
          </cell>
          <cell r="AW710">
            <v>0.33389790413166071</v>
          </cell>
          <cell r="AX710">
            <v>1738102126</v>
          </cell>
          <cell r="AY710">
            <v>0.61068964734569398</v>
          </cell>
          <cell r="AZ710">
            <v>45432014</v>
          </cell>
          <cell r="BA710">
            <v>0.2940431175084785</v>
          </cell>
          <cell r="BB710">
            <v>0</v>
          </cell>
          <cell r="BC710">
            <v>0</v>
          </cell>
          <cell r="BD710">
            <v>69418302108</v>
          </cell>
          <cell r="BE710">
            <v>0.99977921517918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73216842000</v>
          </cell>
          <cell r="BM710">
            <v>227106000</v>
          </cell>
          <cell r="BN710">
            <v>3549276000</v>
          </cell>
          <cell r="BO710">
            <v>51275072000</v>
          </cell>
          <cell r="BP710">
            <v>2846130000</v>
          </cell>
          <cell r="BQ710">
            <v>154508000</v>
          </cell>
          <cell r="BR710">
            <v>2142962000</v>
          </cell>
          <cell r="BS710">
            <v>69433632000</v>
          </cell>
          <cell r="BT710">
            <v>0</v>
          </cell>
          <cell r="BU710">
            <v>0</v>
          </cell>
          <cell r="BV710">
            <v>0</v>
          </cell>
          <cell r="BW710">
            <v>1088442000</v>
          </cell>
          <cell r="BX710">
            <v>1384650</v>
          </cell>
          <cell r="BY710">
            <v>278</v>
          </cell>
          <cell r="BZ710">
            <v>7068600</v>
          </cell>
          <cell r="CA710">
            <v>750600</v>
          </cell>
          <cell r="CB710">
            <v>21047270</v>
          </cell>
        </row>
        <row r="711">
          <cell r="A711" t="str">
            <v>2022_Q3_M7_W30_D4</v>
          </cell>
          <cell r="B711">
            <v>2022</v>
          </cell>
          <cell r="C711">
            <v>3</v>
          </cell>
          <cell r="D711">
            <v>7</v>
          </cell>
          <cell r="E711">
            <v>30</v>
          </cell>
          <cell r="F711">
            <v>30</v>
          </cell>
          <cell r="G711">
            <v>4</v>
          </cell>
          <cell r="H711">
            <v>44769</v>
          </cell>
          <cell r="I711">
            <v>31.207999999999998</v>
          </cell>
          <cell r="J711">
            <v>20.690999999999999</v>
          </cell>
          <cell r="K711">
            <v>51.945</v>
          </cell>
          <cell r="L711">
            <v>15.603999999999999</v>
          </cell>
          <cell r="M711">
            <v>5.5220000000000002</v>
          </cell>
          <cell r="N711">
            <v>1</v>
          </cell>
          <cell r="O711">
            <v>36.212000000000003</v>
          </cell>
          <cell r="P711">
            <v>0</v>
          </cell>
          <cell r="Q711">
            <v>37</v>
          </cell>
          <cell r="R711">
            <v>39.5</v>
          </cell>
          <cell r="S711">
            <v>-3002</v>
          </cell>
          <cell r="T711">
            <v>627</v>
          </cell>
          <cell r="U711">
            <v>-17924</v>
          </cell>
          <cell r="V711">
            <v>-2.8586921850079744E-2</v>
          </cell>
          <cell r="W711">
            <v>1.0189859697093719E-3</v>
          </cell>
          <cell r="X711">
            <v>1.552301722973376E-4</v>
          </cell>
          <cell r="Y711">
            <v>0.15233788973719753</v>
          </cell>
          <cell r="Z711">
            <v>1.2553616635397177E-3</v>
          </cell>
          <cell r="AA711">
            <v>25262040000</v>
          </cell>
          <cell r="AB711">
            <v>18959530000</v>
          </cell>
          <cell r="AC711">
            <v>0</v>
          </cell>
          <cell r="AD711">
            <v>0</v>
          </cell>
          <cell r="AE711">
            <v>6302510000</v>
          </cell>
          <cell r="AF711">
            <v>0</v>
          </cell>
          <cell r="AH711">
            <v>162.18200000000002</v>
          </cell>
          <cell r="AI711">
            <v>0</v>
          </cell>
          <cell r="AJ711">
            <v>0</v>
          </cell>
          <cell r="AK711">
            <v>0</v>
          </cell>
          <cell r="AL711">
            <v>22962746000000</v>
          </cell>
          <cell r="AM711">
            <v>23398716000</v>
          </cell>
          <cell r="AN711">
            <v>3564511018</v>
          </cell>
          <cell r="AO711">
            <v>28826551018</v>
          </cell>
          <cell r="AP711">
            <v>88236000</v>
          </cell>
          <cell r="AQ711">
            <v>2.1516409932526511E-2</v>
          </cell>
          <cell r="AR711">
            <v>0</v>
          </cell>
          <cell r="AS711">
            <v>0</v>
          </cell>
          <cell r="AT711">
            <v>111735016</v>
          </cell>
          <cell r="AU711">
            <v>0.22101499740878325</v>
          </cell>
          <cell r="AV711">
            <v>781377888</v>
          </cell>
          <cell r="AW711">
            <v>6.1490298832107687E-2</v>
          </cell>
          <cell r="AX711">
            <v>1180884891</v>
          </cell>
          <cell r="AY711">
            <v>0.74838829928816963</v>
          </cell>
          <cell r="AZ711">
            <v>24096000</v>
          </cell>
          <cell r="BA711">
            <v>0.2578491171749599</v>
          </cell>
          <cell r="BB711">
            <v>572571200</v>
          </cell>
          <cell r="BC711">
            <v>0.25753074692170957</v>
          </cell>
          <cell r="BD711">
            <v>805610023</v>
          </cell>
          <cell r="BE711">
            <v>0.98916308095418182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4100870000</v>
          </cell>
          <cell r="BM711">
            <v>294542000</v>
          </cell>
          <cell r="BN711">
            <v>505554000</v>
          </cell>
          <cell r="BO711">
            <v>12707336000</v>
          </cell>
          <cell r="BP711">
            <v>1577904000</v>
          </cell>
          <cell r="BQ711">
            <v>93450000</v>
          </cell>
          <cell r="BR711">
            <v>2223312000</v>
          </cell>
          <cell r="BS711">
            <v>814436000</v>
          </cell>
          <cell r="BT711">
            <v>0</v>
          </cell>
          <cell r="BU711">
            <v>0</v>
          </cell>
          <cell r="BV711">
            <v>0</v>
          </cell>
          <cell r="BW711">
            <v>1081312000</v>
          </cell>
          <cell r="BX711">
            <v>18840</v>
          </cell>
          <cell r="BY711">
            <v>244</v>
          </cell>
          <cell r="BZ711">
            <v>7655100</v>
          </cell>
          <cell r="CA711">
            <v>658800</v>
          </cell>
          <cell r="CB711">
            <v>15692060</v>
          </cell>
        </row>
        <row r="712">
          <cell r="A712" t="str">
            <v>2022_Q3_M7_W30_D5</v>
          </cell>
          <cell r="B712">
            <v>2022</v>
          </cell>
          <cell r="C712">
            <v>3</v>
          </cell>
          <cell r="D712">
            <v>7</v>
          </cell>
          <cell r="E712">
            <v>30</v>
          </cell>
          <cell r="F712">
            <v>30</v>
          </cell>
          <cell r="G712">
            <v>5</v>
          </cell>
          <cell r="H712">
            <v>44770</v>
          </cell>
          <cell r="I712">
            <v>31.134</v>
          </cell>
          <cell r="J712">
            <v>20.702999999999999</v>
          </cell>
          <cell r="K712">
            <v>52.332999999999998</v>
          </cell>
          <cell r="L712">
            <v>15.500999999999999</v>
          </cell>
          <cell r="M712">
            <v>5.5570000000000004</v>
          </cell>
          <cell r="N712">
            <v>1</v>
          </cell>
          <cell r="O712">
            <v>36.213999999999999</v>
          </cell>
          <cell r="P712">
            <v>0</v>
          </cell>
          <cell r="Q712">
            <v>53</v>
          </cell>
          <cell r="R712">
            <v>39.5</v>
          </cell>
          <cell r="S712">
            <v>-2933</v>
          </cell>
          <cell r="T712">
            <v>608.1</v>
          </cell>
          <cell r="U712">
            <v>-14393</v>
          </cell>
          <cell r="V712">
            <v>-2.3668804472948529E-2</v>
          </cell>
          <cell r="W712">
            <v>2.5542840713682711E-3</v>
          </cell>
          <cell r="X712">
            <v>2.0467784976028021E-4</v>
          </cell>
          <cell r="Y712">
            <v>8.0131200775424724E-2</v>
          </cell>
          <cell r="Z712">
            <v>1.9987716006322495E-3</v>
          </cell>
          <cell r="AA712">
            <v>65583420000</v>
          </cell>
          <cell r="AB712">
            <v>24003325000</v>
          </cell>
          <cell r="AC712">
            <v>17055595000</v>
          </cell>
          <cell r="AD712">
            <v>9134750000</v>
          </cell>
          <cell r="AE712">
            <v>15389750000</v>
          </cell>
          <cell r="AF712">
            <v>0</v>
          </cell>
          <cell r="AH712">
            <v>162.44200000000001</v>
          </cell>
          <cell r="AI712">
            <v>0</v>
          </cell>
          <cell r="AJ712">
            <v>0</v>
          </cell>
          <cell r="AK712">
            <v>0</v>
          </cell>
          <cell r="AL712">
            <v>36555180000000</v>
          </cell>
          <cell r="AM712">
            <v>93372314000</v>
          </cell>
          <cell r="AN712">
            <v>7482035640</v>
          </cell>
          <cell r="AO712">
            <v>73065455640</v>
          </cell>
          <cell r="AP712">
            <v>501836965</v>
          </cell>
          <cell r="AQ712">
            <v>8.6954561461776974E-3</v>
          </cell>
          <cell r="AR712">
            <v>0</v>
          </cell>
          <cell r="AS712">
            <v>0</v>
          </cell>
          <cell r="AT712">
            <v>341840928</v>
          </cell>
          <cell r="AU712">
            <v>0.41996231848448362</v>
          </cell>
          <cell r="AV712">
            <v>4342499626</v>
          </cell>
          <cell r="AW712">
            <v>0.15797369142113107</v>
          </cell>
          <cell r="AX712">
            <v>1415582137</v>
          </cell>
          <cell r="AY712">
            <v>0.63986492740180645</v>
          </cell>
          <cell r="AZ712">
            <v>68658000</v>
          </cell>
          <cell r="BA712">
            <v>0.30374001291795333</v>
          </cell>
          <cell r="BB712">
            <v>0</v>
          </cell>
          <cell r="BC712">
            <v>0</v>
          </cell>
          <cell r="BD712">
            <v>811617984</v>
          </cell>
          <cell r="BE712">
            <v>0.93642466309765549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57712552000</v>
          </cell>
          <cell r="BM712">
            <v>374750000</v>
          </cell>
          <cell r="BN712">
            <v>813980000</v>
          </cell>
          <cell r="BO712">
            <v>27488752000</v>
          </cell>
          <cell r="BP712">
            <v>2212314000</v>
          </cell>
          <cell r="BQ712">
            <v>226042000</v>
          </cell>
          <cell r="BR712">
            <v>2537168000</v>
          </cell>
          <cell r="BS712">
            <v>866720000</v>
          </cell>
          <cell r="BT712">
            <v>0</v>
          </cell>
          <cell r="BU712">
            <v>0</v>
          </cell>
          <cell r="BV712">
            <v>0</v>
          </cell>
          <cell r="BW712">
            <v>1140036000</v>
          </cell>
          <cell r="BX712">
            <v>188070</v>
          </cell>
          <cell r="BY712">
            <v>557</v>
          </cell>
          <cell r="BZ712">
            <v>7479150</v>
          </cell>
          <cell r="CA712">
            <v>1503900</v>
          </cell>
        </row>
        <row r="713">
          <cell r="A713" t="str">
            <v>2022_Q3_M7_W30_D6</v>
          </cell>
          <cell r="B713">
            <v>2022</v>
          </cell>
          <cell r="C713">
            <v>3</v>
          </cell>
          <cell r="D713">
            <v>7</v>
          </cell>
          <cell r="E713">
            <v>30</v>
          </cell>
          <cell r="F713">
            <v>31</v>
          </cell>
          <cell r="G713">
            <v>6</v>
          </cell>
          <cell r="H713">
            <v>44771</v>
          </cell>
          <cell r="I713">
            <v>26.43</v>
          </cell>
          <cell r="J713">
            <v>19.39</v>
          </cell>
          <cell r="K713">
            <v>53.225999999999999</v>
          </cell>
          <cell r="L713">
            <v>15.054</v>
          </cell>
          <cell r="M713">
            <v>5.63</v>
          </cell>
          <cell r="N713">
            <v>1</v>
          </cell>
          <cell r="O713">
            <v>36.207999999999998</v>
          </cell>
          <cell r="P713">
            <v>0</v>
          </cell>
          <cell r="Q713">
            <v>18</v>
          </cell>
          <cell r="R713">
            <v>39</v>
          </cell>
          <cell r="S713">
            <v>-2374</v>
          </cell>
          <cell r="T713">
            <v>507</v>
          </cell>
          <cell r="U713">
            <v>-13639</v>
          </cell>
          <cell r="V713">
            <v>-2.690138067061144E-2</v>
          </cell>
          <cell r="W713">
            <v>1.8965638518808365E-3</v>
          </cell>
          <cell r="X713">
            <v>5.7903344040470008E-4</v>
          </cell>
          <cell r="Y713">
            <v>0.3053065889822103</v>
          </cell>
          <cell r="Z713">
            <v>2.7761339862651664E-3</v>
          </cell>
          <cell r="AA713">
            <v>74926595000</v>
          </cell>
          <cell r="AB713">
            <v>74926595000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H713">
            <v>156.93799999999999</v>
          </cell>
          <cell r="AI713">
            <v>0</v>
          </cell>
          <cell r="AJ713">
            <v>0</v>
          </cell>
          <cell r="AK713">
            <v>0</v>
          </cell>
          <cell r="AL713">
            <v>34102488000000</v>
          </cell>
          <cell r="AM713">
            <v>64677546000</v>
          </cell>
          <cell r="AN713">
            <v>19746480953</v>
          </cell>
          <cell r="AO713">
            <v>94673075953</v>
          </cell>
          <cell r="AP713">
            <v>9843279936</v>
          </cell>
          <cell r="AQ713">
            <v>0.39564599746099199</v>
          </cell>
          <cell r="AR713">
            <v>0</v>
          </cell>
          <cell r="AS713">
            <v>0</v>
          </cell>
          <cell r="AT713">
            <v>2230198685</v>
          </cell>
          <cell r="AU713">
            <v>0.3509944983759688</v>
          </cell>
          <cell r="AV713">
            <v>3999740794</v>
          </cell>
          <cell r="AW713">
            <v>0.15502578067515621</v>
          </cell>
          <cell r="AX713">
            <v>1664780745</v>
          </cell>
          <cell r="AY713">
            <v>0.66408950512632925</v>
          </cell>
          <cell r="AZ713">
            <v>178621989</v>
          </cell>
          <cell r="BA713">
            <v>0.37807116218229847</v>
          </cell>
          <cell r="BB713">
            <v>1013996900</v>
          </cell>
          <cell r="BC713">
            <v>0.41441451714022048</v>
          </cell>
          <cell r="BD713">
            <v>815861904</v>
          </cell>
          <cell r="BE713">
            <v>0.97859430879876408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24879008000</v>
          </cell>
          <cell r="BM713">
            <v>275646000</v>
          </cell>
          <cell r="BN713">
            <v>6353942000</v>
          </cell>
          <cell r="BO713">
            <v>25800488000</v>
          </cell>
          <cell r="BP713">
            <v>2506862000</v>
          </cell>
          <cell r="BQ713">
            <v>472456000</v>
          </cell>
          <cell r="BR713">
            <v>2446818000</v>
          </cell>
          <cell r="BS713">
            <v>833708000</v>
          </cell>
          <cell r="BT713">
            <v>0</v>
          </cell>
          <cell r="BU713">
            <v>0</v>
          </cell>
          <cell r="BV713">
            <v>0</v>
          </cell>
          <cell r="BW713">
            <v>1108618000</v>
          </cell>
          <cell r="BX713">
            <v>749880</v>
          </cell>
          <cell r="BY713">
            <v>771</v>
          </cell>
          <cell r="BZ713">
            <v>18161100</v>
          </cell>
          <cell r="CA713">
            <v>2081700</v>
          </cell>
        </row>
        <row r="714">
          <cell r="A714" t="str">
            <v>2022_Q3_M8_W31_D2</v>
          </cell>
          <cell r="B714">
            <v>2022</v>
          </cell>
          <cell r="C714">
            <v>3</v>
          </cell>
          <cell r="D714">
            <v>8</v>
          </cell>
          <cell r="E714">
            <v>31</v>
          </cell>
          <cell r="F714">
            <v>31</v>
          </cell>
          <cell r="G714">
            <v>2</v>
          </cell>
          <cell r="H714">
            <v>44774</v>
          </cell>
          <cell r="I714">
            <v>30.513999999999999</v>
          </cell>
          <cell r="J714">
            <v>15.401999999999999</v>
          </cell>
          <cell r="K714">
            <v>53.89</v>
          </cell>
          <cell r="L714">
            <v>14.986000000000001</v>
          </cell>
          <cell r="M714">
            <v>5.7060000000000004</v>
          </cell>
          <cell r="N714">
            <v>1</v>
          </cell>
          <cell r="O714">
            <v>36.216999999999999</v>
          </cell>
          <cell r="P714">
            <v>0</v>
          </cell>
          <cell r="Q714">
            <v>3</v>
          </cell>
          <cell r="R714">
            <v>39.299999999999997</v>
          </cell>
          <cell r="S714">
            <v>-2056</v>
          </cell>
          <cell r="T714">
            <v>460.6</v>
          </cell>
          <cell r="U714">
            <v>-13178</v>
          </cell>
          <cell r="V714">
            <v>-2.8610508033000435E-2</v>
          </cell>
          <cell r="W714">
            <v>5.1255506346676036E-3</v>
          </cell>
          <cell r="X714">
            <v>1.1356353262566086E-3</v>
          </cell>
          <cell r="Y714">
            <v>0.22156357574062976</v>
          </cell>
          <cell r="Z714">
            <v>2.2817331753421407E-3</v>
          </cell>
          <cell r="AA714">
            <v>43096165000</v>
          </cell>
          <cell r="AB714">
            <v>43096165000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H714">
            <v>157.715</v>
          </cell>
          <cell r="AI714">
            <v>0</v>
          </cell>
          <cell r="AJ714">
            <v>0</v>
          </cell>
          <cell r="AK714">
            <v>0</v>
          </cell>
          <cell r="AL714">
            <v>37602518000000</v>
          </cell>
          <cell r="AM714">
            <v>192733610000</v>
          </cell>
          <cell r="AN714">
            <v>42702747797</v>
          </cell>
          <cell r="AO714">
            <v>85798912797</v>
          </cell>
          <cell r="AP714">
            <v>16522401857</v>
          </cell>
          <cell r="AQ714">
            <v>0.23664221905879415</v>
          </cell>
          <cell r="AR714">
            <v>0</v>
          </cell>
          <cell r="AS714">
            <v>0</v>
          </cell>
          <cell r="AT714">
            <v>6929625323</v>
          </cell>
          <cell r="AU714">
            <v>0.16880363789316019</v>
          </cell>
          <cell r="AV714">
            <v>17040104792</v>
          </cell>
          <cell r="AW714">
            <v>0.23156872156369895</v>
          </cell>
          <cell r="AX714">
            <v>1252973839</v>
          </cell>
          <cell r="AY714">
            <v>0.58808938722904147</v>
          </cell>
          <cell r="AZ714">
            <v>134033008</v>
          </cell>
          <cell r="BA714">
            <v>0.40736792068615474</v>
          </cell>
          <cell r="BB714">
            <v>0</v>
          </cell>
          <cell r="BC714">
            <v>0</v>
          </cell>
          <cell r="BD714">
            <v>823608978</v>
          </cell>
          <cell r="BE714">
            <v>0.96656148911750006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69820178000</v>
          </cell>
          <cell r="BM714">
            <v>667178000</v>
          </cell>
          <cell r="BN714">
            <v>41051398000</v>
          </cell>
          <cell r="BO714">
            <v>73585520000</v>
          </cell>
          <cell r="BP714">
            <v>2130584000</v>
          </cell>
          <cell r="BQ714">
            <v>329022000</v>
          </cell>
          <cell r="BR714">
            <v>2998656000</v>
          </cell>
          <cell r="BS714">
            <v>852102000</v>
          </cell>
          <cell r="BT714">
            <v>0</v>
          </cell>
          <cell r="BU714">
            <v>0</v>
          </cell>
          <cell r="BV714">
            <v>0</v>
          </cell>
          <cell r="BW714">
            <v>1298972000</v>
          </cell>
          <cell r="BX714">
            <v>597480</v>
          </cell>
          <cell r="BY714">
            <v>560</v>
          </cell>
          <cell r="BZ714">
            <v>5242800</v>
          </cell>
          <cell r="CA714">
            <v>1512000</v>
          </cell>
        </row>
        <row r="715">
          <cell r="A715" t="str">
            <v>2022_Q3_M8_W31_D3</v>
          </cell>
          <cell r="B715">
            <v>2022</v>
          </cell>
          <cell r="C715">
            <v>3</v>
          </cell>
          <cell r="D715">
            <v>8</v>
          </cell>
          <cell r="E715">
            <v>31</v>
          </cell>
          <cell r="F715">
            <v>31</v>
          </cell>
          <cell r="G715">
            <v>3</v>
          </cell>
          <cell r="H715">
            <v>44775</v>
          </cell>
          <cell r="I715">
            <v>39.143000000000001</v>
          </cell>
          <cell r="J715">
            <v>15.329000000000001</v>
          </cell>
          <cell r="K715">
            <v>42.017000000000003</v>
          </cell>
          <cell r="L715">
            <v>15.058999999999999</v>
          </cell>
          <cell r="M715">
            <v>5.79</v>
          </cell>
          <cell r="N715">
            <v>1</v>
          </cell>
          <cell r="O715">
            <v>36.228000000000002</v>
          </cell>
          <cell r="P715">
            <v>0</v>
          </cell>
          <cell r="Q715">
            <v>0</v>
          </cell>
          <cell r="R715">
            <v>39.6</v>
          </cell>
          <cell r="S715">
            <v>-1903</v>
          </cell>
          <cell r="T715">
            <v>468.7</v>
          </cell>
          <cell r="U715">
            <v>-10706</v>
          </cell>
          <cell r="V715">
            <v>-2.2841903136334541E-2</v>
          </cell>
          <cell r="W715">
            <v>1.8126202082658253E-2</v>
          </cell>
          <cell r="X715">
            <v>3.5339771625763918E-3</v>
          </cell>
          <cell r="Y715">
            <v>0.19496511991099491</v>
          </cell>
          <cell r="Z715">
            <v>4.1888498852274319E-3</v>
          </cell>
          <cell r="AA715">
            <v>26309010000</v>
          </cell>
          <cell r="AB715">
            <v>26309010000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H715">
            <v>154.566</v>
          </cell>
          <cell r="AI715">
            <v>0</v>
          </cell>
          <cell r="AJ715">
            <v>0</v>
          </cell>
          <cell r="AK715">
            <v>0</v>
          </cell>
          <cell r="AL715">
            <v>40174234000000</v>
          </cell>
          <cell r="AM715">
            <v>728206284000</v>
          </cell>
          <cell r="AN715">
            <v>141974825480</v>
          </cell>
          <cell r="AO715">
            <v>168283835480</v>
          </cell>
          <cell r="AP715">
            <v>86194484284</v>
          </cell>
          <cell r="AQ715">
            <v>0.47155554818087392</v>
          </cell>
          <cell r="AR715">
            <v>0</v>
          </cell>
          <cell r="AS715">
            <v>0</v>
          </cell>
          <cell r="AT715">
            <v>306311992</v>
          </cell>
          <cell r="AU715">
            <v>0.22083479349186483</v>
          </cell>
          <cell r="AV715">
            <v>53023497470</v>
          </cell>
          <cell r="AW715">
            <v>9.8497093808496555E-2</v>
          </cell>
          <cell r="AX715">
            <v>1475535885</v>
          </cell>
          <cell r="AY715">
            <v>0.60880280838794754</v>
          </cell>
          <cell r="AZ715">
            <v>138626001</v>
          </cell>
          <cell r="BA715">
            <v>0.26469083379158648</v>
          </cell>
          <cell r="BB715">
            <v>0</v>
          </cell>
          <cell r="BC715">
            <v>0</v>
          </cell>
          <cell r="BD715">
            <v>836369848</v>
          </cell>
          <cell r="BE715">
            <v>0.93186972071869312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182787552000</v>
          </cell>
          <cell r="BM715">
            <v>356846000</v>
          </cell>
          <cell r="BN715">
            <v>1387064000</v>
          </cell>
          <cell r="BO715">
            <v>538325502000</v>
          </cell>
          <cell r="BP715">
            <v>2423668000</v>
          </cell>
          <cell r="BQ715">
            <v>523728000</v>
          </cell>
          <cell r="BR715">
            <v>532928000</v>
          </cell>
          <cell r="BS715">
            <v>897518000</v>
          </cell>
          <cell r="BT715">
            <v>0</v>
          </cell>
          <cell r="BU715">
            <v>0</v>
          </cell>
          <cell r="BV715">
            <v>0</v>
          </cell>
          <cell r="BW715">
            <v>971478000</v>
          </cell>
          <cell r="BX715">
            <v>659370</v>
          </cell>
          <cell r="BY715">
            <v>525</v>
          </cell>
          <cell r="BZ715">
            <v>4852650</v>
          </cell>
          <cell r="CA715">
            <v>1417500</v>
          </cell>
        </row>
        <row r="716">
          <cell r="A716" t="str">
            <v>2022_Q3_M8_W31_D4</v>
          </cell>
          <cell r="B716">
            <v>2022</v>
          </cell>
          <cell r="C716">
            <v>3</v>
          </cell>
          <cell r="D716">
            <v>8</v>
          </cell>
          <cell r="E716">
            <v>31</v>
          </cell>
          <cell r="F716">
            <v>31</v>
          </cell>
          <cell r="G716">
            <v>4</v>
          </cell>
          <cell r="H716">
            <v>44776</v>
          </cell>
          <cell r="I716">
            <v>47.253999999999998</v>
          </cell>
          <cell r="J716">
            <v>14.093999999999999</v>
          </cell>
          <cell r="K716">
            <v>42.01</v>
          </cell>
          <cell r="L716">
            <v>14.725</v>
          </cell>
          <cell r="M716">
            <v>5.7779999999999996</v>
          </cell>
          <cell r="N716">
            <v>1</v>
          </cell>
          <cell r="O716">
            <v>36.225000000000001</v>
          </cell>
          <cell r="P716">
            <v>0</v>
          </cell>
          <cell r="Q716">
            <v>0</v>
          </cell>
          <cell r="R716">
            <v>40.6</v>
          </cell>
          <cell r="S716">
            <v>-1999</v>
          </cell>
          <cell r="T716">
            <v>465.5</v>
          </cell>
          <cell r="U716">
            <v>-10033</v>
          </cell>
          <cell r="V716">
            <v>-2.1553168635875402E-2</v>
          </cell>
          <cell r="W716">
            <v>1.2916632846233091E-2</v>
          </cell>
          <cell r="X716">
            <v>4.5365909049593887E-3</v>
          </cell>
          <cell r="Y716">
            <v>0.35122086065041369</v>
          </cell>
          <cell r="Z716">
            <v>4.6412757726092E-3</v>
          </cell>
          <cell r="AA716">
            <v>4219945000</v>
          </cell>
          <cell r="AB716">
            <v>4219945000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H716">
            <v>161.08600000000001</v>
          </cell>
          <cell r="AI716">
            <v>0</v>
          </cell>
          <cell r="AJ716">
            <v>0</v>
          </cell>
          <cell r="AK716">
            <v>0</v>
          </cell>
          <cell r="AL716">
            <v>40310936000000</v>
          </cell>
          <cell r="AM716">
            <v>520681560000</v>
          </cell>
          <cell r="AN716">
            <v>182874225628</v>
          </cell>
          <cell r="AO716">
            <v>187094170628</v>
          </cell>
          <cell r="AP716">
            <v>49184292702</v>
          </cell>
          <cell r="AQ716">
            <v>0.73879195409519238</v>
          </cell>
          <cell r="AR716">
            <v>0</v>
          </cell>
          <cell r="AS716">
            <v>0</v>
          </cell>
          <cell r="AT716">
            <v>2146894360</v>
          </cell>
          <cell r="AU716">
            <v>0.43196930553141077</v>
          </cell>
          <cell r="AV716">
            <v>129185241486</v>
          </cell>
          <cell r="AW716">
            <v>0.29090572090290912</v>
          </cell>
          <cell r="AX716">
            <v>1515679084</v>
          </cell>
          <cell r="AY716">
            <v>0.58603015214491461</v>
          </cell>
          <cell r="AZ716">
            <v>18654996</v>
          </cell>
          <cell r="BA716">
            <v>0.21603432462479155</v>
          </cell>
          <cell r="BB716">
            <v>0</v>
          </cell>
          <cell r="BC716">
            <v>0</v>
          </cell>
          <cell r="BD716">
            <v>823463000</v>
          </cell>
          <cell r="BE716">
            <v>0.98484101906623067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66573942000</v>
          </cell>
          <cell r="BM716">
            <v>391362000</v>
          </cell>
          <cell r="BN716">
            <v>4970016000</v>
          </cell>
          <cell r="BO716">
            <v>444079412000</v>
          </cell>
          <cell r="BP716">
            <v>2586350000</v>
          </cell>
          <cell r="BQ716">
            <v>86352000</v>
          </cell>
          <cell r="BR716">
            <v>135068000</v>
          </cell>
          <cell r="BS716">
            <v>836138000</v>
          </cell>
          <cell r="BT716">
            <v>0</v>
          </cell>
          <cell r="BU716">
            <v>0</v>
          </cell>
          <cell r="BV716">
            <v>0</v>
          </cell>
          <cell r="BW716">
            <v>1022920000</v>
          </cell>
          <cell r="BX716">
            <v>670470</v>
          </cell>
          <cell r="BY716">
            <v>174</v>
          </cell>
          <cell r="BZ716">
            <v>5097450</v>
          </cell>
          <cell r="CA716">
            <v>469800</v>
          </cell>
        </row>
        <row r="717">
          <cell r="A717" t="str">
            <v>2022_Q3_M8_W31_D5</v>
          </cell>
          <cell r="B717">
            <v>2022</v>
          </cell>
          <cell r="C717">
            <v>3</v>
          </cell>
          <cell r="D717">
            <v>8</v>
          </cell>
          <cell r="E717">
            <v>31</v>
          </cell>
          <cell r="F717">
            <v>31</v>
          </cell>
          <cell r="G717">
            <v>5</v>
          </cell>
          <cell r="H717">
            <v>44777</v>
          </cell>
          <cell r="I717">
            <v>46.313000000000002</v>
          </cell>
          <cell r="J717">
            <v>13.82</v>
          </cell>
          <cell r="K717">
            <v>42.567</v>
          </cell>
          <cell r="L717">
            <v>14.561999999999999</v>
          </cell>
          <cell r="M717">
            <v>5.766</v>
          </cell>
          <cell r="N717">
            <v>1</v>
          </cell>
          <cell r="O717">
            <v>36.295999999999999</v>
          </cell>
          <cell r="P717">
            <v>0</v>
          </cell>
          <cell r="Q717">
            <v>0</v>
          </cell>
          <cell r="R717">
            <v>40.1</v>
          </cell>
          <cell r="S717">
            <v>-1858</v>
          </cell>
          <cell r="T717">
            <v>465</v>
          </cell>
          <cell r="U717">
            <v>-8324</v>
          </cell>
          <cell r="V717">
            <v>-1.7901075268817204E-2</v>
          </cell>
          <cell r="W717">
            <v>2.0955448287274081E-2</v>
          </cell>
          <cell r="X717">
            <v>2.7819900527282946E-3</v>
          </cell>
          <cell r="Y717">
            <v>0.13275736288675599</v>
          </cell>
          <cell r="Z717">
            <v>2.7819900527282946E-3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H717">
            <v>160.32400000000001</v>
          </cell>
          <cell r="AI717">
            <v>0</v>
          </cell>
          <cell r="AJ717">
            <v>0</v>
          </cell>
          <cell r="AK717">
            <v>0</v>
          </cell>
          <cell r="AL717">
            <v>39474442000000</v>
          </cell>
          <cell r="AM717">
            <v>827204628000</v>
          </cell>
          <cell r="AN717">
            <v>109817504981</v>
          </cell>
          <cell r="AO717">
            <v>109817504981</v>
          </cell>
          <cell r="AP717">
            <v>100613327910</v>
          </cell>
          <cell r="AQ717">
            <v>0.30068974202946602</v>
          </cell>
          <cell r="AR717">
            <v>0</v>
          </cell>
          <cell r="AS717">
            <v>0</v>
          </cell>
          <cell r="AT717">
            <v>480574080</v>
          </cell>
          <cell r="AU717">
            <v>0.32388674270710055</v>
          </cell>
          <cell r="AV717">
            <v>6564882853</v>
          </cell>
          <cell r="AW717">
            <v>1.3493460728208598E-2</v>
          </cell>
          <cell r="AX717">
            <v>1247294132</v>
          </cell>
          <cell r="AY717">
            <v>0.76727948346647346</v>
          </cell>
          <cell r="AZ717">
            <v>25071998</v>
          </cell>
          <cell r="BA717">
            <v>0.18995089096308868</v>
          </cell>
          <cell r="BB717">
            <v>0</v>
          </cell>
          <cell r="BC717">
            <v>0</v>
          </cell>
          <cell r="BD717">
            <v>886354008</v>
          </cell>
          <cell r="BE717">
            <v>0.93335594676730815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334608448000</v>
          </cell>
          <cell r="BM717">
            <v>366474000</v>
          </cell>
          <cell r="BN717">
            <v>1483772000</v>
          </cell>
          <cell r="BO717">
            <v>486523286000</v>
          </cell>
          <cell r="BP717">
            <v>1625606000</v>
          </cell>
          <cell r="BQ717">
            <v>131992000</v>
          </cell>
          <cell r="BR717">
            <v>550474000</v>
          </cell>
          <cell r="BS717">
            <v>949642000</v>
          </cell>
          <cell r="BT717">
            <v>0</v>
          </cell>
          <cell r="BU717">
            <v>0</v>
          </cell>
          <cell r="BV717">
            <v>0</v>
          </cell>
          <cell r="BW717">
            <v>964934000</v>
          </cell>
          <cell r="BX717">
            <v>584490</v>
          </cell>
          <cell r="BY717">
            <v>501</v>
          </cell>
          <cell r="BZ717">
            <v>4737900</v>
          </cell>
          <cell r="CA717">
            <v>1352700</v>
          </cell>
        </row>
        <row r="718">
          <cell r="A718" t="str">
            <v>2022_Q3_M8_W31_D6</v>
          </cell>
          <cell r="B718">
            <v>2022</v>
          </cell>
          <cell r="C718">
            <v>3</v>
          </cell>
          <cell r="D718">
            <v>8</v>
          </cell>
          <cell r="E718">
            <v>31</v>
          </cell>
          <cell r="F718">
            <v>32</v>
          </cell>
          <cell r="G718">
            <v>6</v>
          </cell>
          <cell r="H718">
            <v>44778</v>
          </cell>
          <cell r="I718">
            <v>8.0739999999999998</v>
          </cell>
          <cell r="J718">
            <v>10.398</v>
          </cell>
          <cell r="K718">
            <v>42.701000000000001</v>
          </cell>
          <cell r="L718">
            <v>14.355</v>
          </cell>
          <cell r="M718">
            <v>5.7670000000000003</v>
          </cell>
          <cell r="N718">
            <v>1</v>
          </cell>
          <cell r="O718">
            <v>36.326999999999998</v>
          </cell>
          <cell r="P718">
            <v>0</v>
          </cell>
          <cell r="Q718">
            <v>9</v>
          </cell>
          <cell r="R718">
            <v>40</v>
          </cell>
          <cell r="S718">
            <v>-1684</v>
          </cell>
          <cell r="T718">
            <v>401.9</v>
          </cell>
          <cell r="U718">
            <v>-9883</v>
          </cell>
          <cell r="V718">
            <v>-2.4590694202537944E-2</v>
          </cell>
          <cell r="W718">
            <v>2.113593198372779E-2</v>
          </cell>
          <cell r="X718">
            <v>2.3857112983606691E-3</v>
          </cell>
          <cell r="Y718">
            <v>0.11287466766061649</v>
          </cell>
          <cell r="Z718">
            <v>3.1439489087056256E-3</v>
          </cell>
          <cell r="AA718">
            <v>27687245000</v>
          </cell>
          <cell r="AB718">
            <v>27687245000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H718">
            <v>118.622</v>
          </cell>
          <cell r="AI718">
            <v>0</v>
          </cell>
          <cell r="AJ718">
            <v>0</v>
          </cell>
          <cell r="AK718">
            <v>0</v>
          </cell>
          <cell r="AL718">
            <v>36515262000000</v>
          </cell>
          <cell r="AM718">
            <v>771784094000</v>
          </cell>
          <cell r="AN718">
            <v>87114873116</v>
          </cell>
          <cell r="AO718">
            <v>114802118116</v>
          </cell>
          <cell r="AP718">
            <v>59817418551</v>
          </cell>
          <cell r="AQ718">
            <v>9.7657358051108367E-2</v>
          </cell>
          <cell r="AR718">
            <v>0</v>
          </cell>
          <cell r="AS718">
            <v>0</v>
          </cell>
          <cell r="AT718">
            <v>6636658229</v>
          </cell>
          <cell r="AU718">
            <v>0.10462543975058357</v>
          </cell>
          <cell r="AV718">
            <v>18486068190</v>
          </cell>
          <cell r="AW718">
            <v>0.2020943768950241</v>
          </cell>
          <cell r="AX718">
            <v>1319540139</v>
          </cell>
          <cell r="AY718">
            <v>0.69778837111164693</v>
          </cell>
          <cell r="AZ718">
            <v>1563000</v>
          </cell>
          <cell r="BA718">
            <v>1.6141024846644772E-2</v>
          </cell>
          <cell r="BB718">
            <v>0</v>
          </cell>
          <cell r="BC718">
            <v>0</v>
          </cell>
          <cell r="BD718">
            <v>853625007</v>
          </cell>
          <cell r="BE718">
            <v>0.93058027327908743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612523416000</v>
          </cell>
          <cell r="BM718">
            <v>398214000</v>
          </cell>
          <cell r="BN718">
            <v>63432548000</v>
          </cell>
          <cell r="BO718">
            <v>91472452000</v>
          </cell>
          <cell r="BP718">
            <v>1891032000</v>
          </cell>
          <cell r="BQ718">
            <v>96834000</v>
          </cell>
          <cell r="BR718">
            <v>144184000</v>
          </cell>
          <cell r="BS718">
            <v>917304000</v>
          </cell>
          <cell r="BT718">
            <v>0</v>
          </cell>
          <cell r="BU718">
            <v>0</v>
          </cell>
          <cell r="BV718">
            <v>0</v>
          </cell>
          <cell r="BW718">
            <v>908110000</v>
          </cell>
          <cell r="BX718">
            <v>910470</v>
          </cell>
          <cell r="BY718">
            <v>540</v>
          </cell>
          <cell r="BZ718">
            <v>12882600</v>
          </cell>
          <cell r="CA718">
            <v>1458000</v>
          </cell>
        </row>
        <row r="719">
          <cell r="A719" t="str">
            <v>2022_Q3_M8_W32_D2</v>
          </cell>
          <cell r="B719">
            <v>2022</v>
          </cell>
          <cell r="C719">
            <v>3</v>
          </cell>
          <cell r="D719">
            <v>8</v>
          </cell>
          <cell r="E719">
            <v>32</v>
          </cell>
          <cell r="F719">
            <v>32</v>
          </cell>
          <cell r="G719">
            <v>2</v>
          </cell>
          <cell r="H719">
            <v>44781</v>
          </cell>
          <cell r="I719">
            <v>15.753</v>
          </cell>
          <cell r="J719">
            <v>10.346</v>
          </cell>
          <cell r="K719">
            <v>42.427999999999997</v>
          </cell>
          <cell r="L719">
            <v>14.118</v>
          </cell>
          <cell r="M719">
            <v>5.8230000000000004</v>
          </cell>
          <cell r="N719">
            <v>1</v>
          </cell>
          <cell r="O719">
            <v>36.331000000000003</v>
          </cell>
          <cell r="P719">
            <v>0</v>
          </cell>
          <cell r="Q719">
            <v>10</v>
          </cell>
          <cell r="R719">
            <v>40.1</v>
          </cell>
          <cell r="S719">
            <v>-1852</v>
          </cell>
          <cell r="T719">
            <v>421</v>
          </cell>
          <cell r="U719">
            <v>-7983</v>
          </cell>
          <cell r="V719">
            <v>-1.8961995249406175E-2</v>
          </cell>
          <cell r="W719">
            <v>1.167534267263922E-2</v>
          </cell>
          <cell r="X719">
            <v>8.7064193982612113E-4</v>
          </cell>
          <cell r="Y719">
            <v>7.4570996692580313E-2</v>
          </cell>
          <cell r="Z719">
            <v>1.1758214369160577E-3</v>
          </cell>
          <cell r="AA719">
            <v>11332085000</v>
          </cell>
          <cell r="AB719">
            <v>11332085000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H719">
            <v>125.79899999999999</v>
          </cell>
          <cell r="AI719">
            <v>0</v>
          </cell>
          <cell r="AJ719">
            <v>0</v>
          </cell>
          <cell r="AK719">
            <v>0</v>
          </cell>
          <cell r="AL719">
            <v>37132524000000</v>
          </cell>
          <cell r="AM719">
            <v>433534942000</v>
          </cell>
          <cell r="AN719">
            <v>32329132726</v>
          </cell>
          <cell r="AO719">
            <v>43661217726</v>
          </cell>
          <cell r="AP719">
            <v>26159024266</v>
          </cell>
          <cell r="AQ719">
            <v>9.2789339181322886E-2</v>
          </cell>
          <cell r="AR719">
            <v>0</v>
          </cell>
          <cell r="AS719">
            <v>0</v>
          </cell>
          <cell r="AT719">
            <v>92550016</v>
          </cell>
          <cell r="AU719">
            <v>2.2953811532449267E-3</v>
          </cell>
          <cell r="AV719">
            <v>3742990230</v>
          </cell>
          <cell r="AW719">
            <v>3.5215811675395815E-2</v>
          </cell>
          <cell r="AX719">
            <v>1380096126</v>
          </cell>
          <cell r="AY719">
            <v>0.60210308072069341</v>
          </cell>
          <cell r="AZ719">
            <v>119156026</v>
          </cell>
          <cell r="BA719">
            <v>0.3389756029563209</v>
          </cell>
          <cell r="BB719">
            <v>0</v>
          </cell>
          <cell r="BC719">
            <v>0</v>
          </cell>
          <cell r="BD719">
            <v>835316062</v>
          </cell>
          <cell r="BE719">
            <v>0.86376502692686319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281918424000</v>
          </cell>
          <cell r="BM719">
            <v>273124000</v>
          </cell>
          <cell r="BN719">
            <v>40320108000</v>
          </cell>
          <cell r="BO719">
            <v>106287206000</v>
          </cell>
          <cell r="BP719">
            <v>2292126000</v>
          </cell>
          <cell r="BQ719">
            <v>351518000</v>
          </cell>
          <cell r="BR719">
            <v>66070000</v>
          </cell>
          <cell r="BS719">
            <v>967064000</v>
          </cell>
          <cell r="BT719">
            <v>0</v>
          </cell>
          <cell r="BU719">
            <v>0</v>
          </cell>
          <cell r="BV719">
            <v>0</v>
          </cell>
          <cell r="BW719">
            <v>1059302000</v>
          </cell>
          <cell r="BX719">
            <v>151200</v>
          </cell>
          <cell r="BY719">
            <v>222</v>
          </cell>
          <cell r="BZ719">
            <v>4722600</v>
          </cell>
          <cell r="CA719">
            <v>599400</v>
          </cell>
        </row>
        <row r="720">
          <cell r="A720" t="str">
            <v>2022_Q3_M8_W32_D3</v>
          </cell>
          <cell r="B720">
            <v>2022</v>
          </cell>
          <cell r="C720">
            <v>3</v>
          </cell>
          <cell r="D720">
            <v>8</v>
          </cell>
          <cell r="E720">
            <v>32</v>
          </cell>
          <cell r="F720">
            <v>32</v>
          </cell>
          <cell r="G720">
            <v>3</v>
          </cell>
          <cell r="H720">
            <v>44782</v>
          </cell>
          <cell r="I720">
            <v>20.420000000000002</v>
          </cell>
          <cell r="J720">
            <v>10.368</v>
          </cell>
          <cell r="K720">
            <v>41.734000000000002</v>
          </cell>
          <cell r="L720">
            <v>14.12</v>
          </cell>
          <cell r="M720">
            <v>5.7389999999999999</v>
          </cell>
          <cell r="N720">
            <v>1</v>
          </cell>
          <cell r="O720">
            <v>36.305999999999997</v>
          </cell>
          <cell r="P720">
            <v>0</v>
          </cell>
          <cell r="Q720">
            <v>20</v>
          </cell>
          <cell r="R720">
            <v>22.6</v>
          </cell>
          <cell r="S720">
            <v>-1581</v>
          </cell>
          <cell r="T720">
            <v>387.4</v>
          </cell>
          <cell r="U720">
            <v>-6394</v>
          </cell>
          <cell r="V720">
            <v>-1.6504904491481672E-2</v>
          </cell>
          <cell r="W720">
            <v>4.0698938846578884E-3</v>
          </cell>
          <cell r="X720">
            <v>3.1247243189806354E-4</v>
          </cell>
          <cell r="Y720">
            <v>7.6776555053677933E-2</v>
          </cell>
          <cell r="Z720">
            <v>1.5482064212007523E-3</v>
          </cell>
          <cell r="AA720">
            <v>45495220000</v>
          </cell>
          <cell r="AB720">
            <v>24372145000</v>
          </cell>
          <cell r="AC720">
            <v>21123075000</v>
          </cell>
          <cell r="AD720">
            <v>0</v>
          </cell>
          <cell r="AE720">
            <v>0</v>
          </cell>
          <cell r="AF720">
            <v>0</v>
          </cell>
          <cell r="AH720">
            <v>129.68700000000001</v>
          </cell>
          <cell r="AI720">
            <v>0</v>
          </cell>
          <cell r="AJ720">
            <v>0</v>
          </cell>
          <cell r="AK720">
            <v>0</v>
          </cell>
          <cell r="AL720">
            <v>36816354000000</v>
          </cell>
          <cell r="AM720">
            <v>149838654000</v>
          </cell>
          <cell r="AN720">
            <v>11504095668</v>
          </cell>
          <cell r="AO720">
            <v>56999315668</v>
          </cell>
          <cell r="AP720">
            <v>5747291655</v>
          </cell>
          <cell r="AQ720">
            <v>0.13037022664350018</v>
          </cell>
          <cell r="AR720">
            <v>0</v>
          </cell>
          <cell r="AS720">
            <v>0</v>
          </cell>
          <cell r="AT720">
            <v>193291965</v>
          </cell>
          <cell r="AU720">
            <v>3.9925441251267837E-3</v>
          </cell>
          <cell r="AV720">
            <v>3139828066</v>
          </cell>
          <cell r="AW720">
            <v>6.0481011909671555E-2</v>
          </cell>
          <cell r="AX720">
            <v>1433528916</v>
          </cell>
          <cell r="AY720">
            <v>0.54758023540700418</v>
          </cell>
          <cell r="AZ720">
            <v>133205016</v>
          </cell>
          <cell r="BA720">
            <v>0.37516198952289753</v>
          </cell>
          <cell r="BB720">
            <v>0</v>
          </cell>
          <cell r="BC720">
            <v>0</v>
          </cell>
          <cell r="BD720">
            <v>856950050</v>
          </cell>
          <cell r="BE720">
            <v>0.94196213245397087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44084388000</v>
          </cell>
          <cell r="BM720">
            <v>281230000</v>
          </cell>
          <cell r="BN720">
            <v>48413232000</v>
          </cell>
          <cell r="BO720">
            <v>51914278000</v>
          </cell>
          <cell r="BP720">
            <v>2617934000</v>
          </cell>
          <cell r="BQ720">
            <v>355060000</v>
          </cell>
          <cell r="BR720">
            <v>266858000</v>
          </cell>
          <cell r="BS720">
            <v>909750000</v>
          </cell>
          <cell r="BT720">
            <v>0</v>
          </cell>
          <cell r="BU720">
            <v>0</v>
          </cell>
          <cell r="BV720">
            <v>0</v>
          </cell>
          <cell r="BW720">
            <v>995924000</v>
          </cell>
          <cell r="BX720">
            <v>48450</v>
          </cell>
          <cell r="BY720">
            <v>593</v>
          </cell>
          <cell r="BZ720">
            <v>4031550</v>
          </cell>
          <cell r="CA720">
            <v>1601100</v>
          </cell>
        </row>
        <row r="721">
          <cell r="A721" t="str">
            <v>2022_Q3_M8_W32_D4</v>
          </cell>
          <cell r="B721">
            <v>2022</v>
          </cell>
          <cell r="C721">
            <v>3</v>
          </cell>
          <cell r="D721">
            <v>8</v>
          </cell>
          <cell r="E721">
            <v>32</v>
          </cell>
          <cell r="F721">
            <v>32</v>
          </cell>
          <cell r="G721">
            <v>4</v>
          </cell>
          <cell r="H721">
            <v>44783</v>
          </cell>
          <cell r="I721">
            <v>23.143000000000001</v>
          </cell>
          <cell r="J721">
            <v>10.000999999999999</v>
          </cell>
          <cell r="K721">
            <v>37.432000000000002</v>
          </cell>
          <cell r="L721">
            <v>13.984</v>
          </cell>
          <cell r="M721">
            <v>5.6779999999999999</v>
          </cell>
          <cell r="N721">
            <v>1</v>
          </cell>
          <cell r="O721">
            <v>36.311</v>
          </cell>
          <cell r="P721">
            <v>0</v>
          </cell>
          <cell r="Q721">
            <v>16</v>
          </cell>
          <cell r="R721">
            <v>22.6</v>
          </cell>
          <cell r="S721">
            <v>-1580</v>
          </cell>
          <cell r="T721">
            <v>381.7</v>
          </cell>
          <cell r="U721">
            <v>-6710</v>
          </cell>
          <cell r="V721">
            <v>-1.7579250720461095E-2</v>
          </cell>
          <cell r="W721">
            <v>6.2250608745516847E-3</v>
          </cell>
          <cell r="X721">
            <v>2.0225835627709554E-3</v>
          </cell>
          <cell r="Y721">
            <v>0.32490984482406648</v>
          </cell>
          <cell r="Z721">
            <v>2.1880757913051454E-3</v>
          </cell>
          <cell r="AA721">
            <v>5686450000</v>
          </cell>
          <cell r="AB721">
            <v>1261580000</v>
          </cell>
          <cell r="AC721">
            <v>4424870000</v>
          </cell>
          <cell r="AD721">
            <v>0</v>
          </cell>
          <cell r="AE721">
            <v>0</v>
          </cell>
          <cell r="AF721">
            <v>0</v>
          </cell>
          <cell r="AH721">
            <v>127.54899999999998</v>
          </cell>
          <cell r="AI721">
            <v>0</v>
          </cell>
          <cell r="AJ721">
            <v>0</v>
          </cell>
          <cell r="AK721">
            <v>0</v>
          </cell>
          <cell r="AL721">
            <v>34360828000000</v>
          </cell>
          <cell r="AM721">
            <v>213898246000</v>
          </cell>
          <cell r="AN721">
            <v>69497645916</v>
          </cell>
          <cell r="AO721">
            <v>75184095916</v>
          </cell>
          <cell r="AP721">
            <v>14214891557</v>
          </cell>
          <cell r="AQ721">
            <v>0.50345117463864575</v>
          </cell>
          <cell r="AR721">
            <v>0</v>
          </cell>
          <cell r="AS721">
            <v>0</v>
          </cell>
          <cell r="AT721">
            <v>866766818</v>
          </cell>
          <cell r="AU721">
            <v>1.2095804138715215E-2</v>
          </cell>
          <cell r="AV721">
            <v>50226253647</v>
          </cell>
          <cell r="AW721">
            <v>0.47621106716857475</v>
          </cell>
          <cell r="AX721">
            <v>3246022961</v>
          </cell>
          <cell r="AY721">
            <v>0.546359975796054</v>
          </cell>
          <cell r="AZ721">
            <v>96758993</v>
          </cell>
          <cell r="BA721">
            <v>0.38591835245130102</v>
          </cell>
          <cell r="BB721">
            <v>0</v>
          </cell>
          <cell r="BC721">
            <v>0</v>
          </cell>
          <cell r="BD721">
            <v>846951940</v>
          </cell>
          <cell r="BE721">
            <v>0.98338706081787153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28234896000</v>
          </cell>
          <cell r="BM721">
            <v>248682000</v>
          </cell>
          <cell r="BN721">
            <v>71658470000</v>
          </cell>
          <cell r="BO721">
            <v>105470572000</v>
          </cell>
          <cell r="BP721">
            <v>5941180000</v>
          </cell>
          <cell r="BQ721">
            <v>250724000</v>
          </cell>
          <cell r="BR721">
            <v>275158000</v>
          </cell>
          <cell r="BS721">
            <v>861260000</v>
          </cell>
          <cell r="BT721">
            <v>0</v>
          </cell>
          <cell r="BU721">
            <v>0</v>
          </cell>
          <cell r="BV721">
            <v>0</v>
          </cell>
          <cell r="BW721">
            <v>957304000</v>
          </cell>
          <cell r="BX721">
            <v>302070</v>
          </cell>
          <cell r="BY721">
            <v>163</v>
          </cell>
          <cell r="BZ721">
            <v>4029000</v>
          </cell>
          <cell r="CA721">
            <v>440100</v>
          </cell>
        </row>
        <row r="722">
          <cell r="A722" t="str">
            <v>2022_Q3_M8_W32_D5</v>
          </cell>
          <cell r="B722">
            <v>2022</v>
          </cell>
          <cell r="C722">
            <v>3</v>
          </cell>
          <cell r="D722">
            <v>8</v>
          </cell>
          <cell r="E722">
            <v>32</v>
          </cell>
          <cell r="F722">
            <v>32</v>
          </cell>
          <cell r="G722">
            <v>5</v>
          </cell>
          <cell r="H722">
            <v>44784</v>
          </cell>
          <cell r="I722">
            <v>25.373999999999999</v>
          </cell>
          <cell r="J722">
            <v>9.5350000000000001</v>
          </cell>
          <cell r="K722">
            <v>36.392000000000003</v>
          </cell>
          <cell r="L722">
            <v>13.724</v>
          </cell>
          <cell r="M722">
            <v>5.6609999999999996</v>
          </cell>
          <cell r="N722">
            <v>1</v>
          </cell>
          <cell r="O722">
            <v>36.286000000000001</v>
          </cell>
          <cell r="P722">
            <v>0</v>
          </cell>
          <cell r="Q722">
            <v>44</v>
          </cell>
          <cell r="R722">
            <v>22.5</v>
          </cell>
          <cell r="S722">
            <v>-1900</v>
          </cell>
          <cell r="T722">
            <v>430</v>
          </cell>
          <cell r="U722">
            <v>-6973</v>
          </cell>
          <cell r="V722">
            <v>-1.6216279069767442E-2</v>
          </cell>
          <cell r="W722">
            <v>2.5260046119569661E-3</v>
          </cell>
          <cell r="X722">
            <v>1.5260231580470503E-3</v>
          </cell>
          <cell r="Y722">
            <v>0.60412524617870655</v>
          </cell>
          <cell r="Z722">
            <v>2.4226346400529944E-3</v>
          </cell>
          <cell r="AA722">
            <v>40413215000</v>
          </cell>
          <cell r="AB722">
            <v>38637285000</v>
          </cell>
          <cell r="AC722">
            <v>1775930000</v>
          </cell>
          <cell r="AD722">
            <v>0</v>
          </cell>
          <cell r="AE722">
            <v>0</v>
          </cell>
          <cell r="AF722">
            <v>0</v>
          </cell>
          <cell r="AH722">
            <v>127.97200000000001</v>
          </cell>
          <cell r="AI722">
            <v>0</v>
          </cell>
          <cell r="AJ722">
            <v>0</v>
          </cell>
          <cell r="AK722">
            <v>0</v>
          </cell>
          <cell r="AL722">
            <v>45073274000000</v>
          </cell>
          <cell r="AM722">
            <v>113855298000</v>
          </cell>
          <cell r="AN722">
            <v>68782859933</v>
          </cell>
          <cell r="AO722">
            <v>109196074933</v>
          </cell>
          <cell r="AP722">
            <v>20045351190</v>
          </cell>
          <cell r="AQ722">
            <v>0.58094411459002326</v>
          </cell>
          <cell r="AR722">
            <v>0</v>
          </cell>
          <cell r="AS722">
            <v>0</v>
          </cell>
          <cell r="AT722">
            <v>834266068</v>
          </cell>
          <cell r="AU722">
            <v>0.25708881773778525</v>
          </cell>
          <cell r="AV722">
            <v>45445263770</v>
          </cell>
          <cell r="AW722">
            <v>0.64057149174724026</v>
          </cell>
          <cell r="AX722">
            <v>1533031869</v>
          </cell>
          <cell r="AY722">
            <v>0.63767285816254204</v>
          </cell>
          <cell r="AZ722">
            <v>52676000</v>
          </cell>
          <cell r="BA722">
            <v>0.27432559108426208</v>
          </cell>
          <cell r="BB722">
            <v>0</v>
          </cell>
          <cell r="BC722">
            <v>0</v>
          </cell>
          <cell r="BD722">
            <v>872271036</v>
          </cell>
          <cell r="BE722">
            <v>0.9653116323748141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34504784000</v>
          </cell>
          <cell r="BM722">
            <v>475936000</v>
          </cell>
          <cell r="BN722">
            <v>3245050000</v>
          </cell>
          <cell r="BO722">
            <v>70944874000</v>
          </cell>
          <cell r="BP722">
            <v>2404104000</v>
          </cell>
          <cell r="BQ722">
            <v>192020000</v>
          </cell>
          <cell r="BR722">
            <v>211978000</v>
          </cell>
          <cell r="BS722">
            <v>903616000</v>
          </cell>
          <cell r="BT722">
            <v>0</v>
          </cell>
          <cell r="BU722">
            <v>0</v>
          </cell>
          <cell r="BV722">
            <v>0</v>
          </cell>
          <cell r="BW722">
            <v>972936000</v>
          </cell>
          <cell r="BX722">
            <v>291600</v>
          </cell>
          <cell r="BY722">
            <v>526</v>
          </cell>
          <cell r="BZ722">
            <v>4845000</v>
          </cell>
          <cell r="CA722">
            <v>1420200</v>
          </cell>
        </row>
        <row r="723">
          <cell r="A723" t="str">
            <v>2022_Q3_M8_W32_D6</v>
          </cell>
          <cell r="B723">
            <v>2022</v>
          </cell>
          <cell r="C723">
            <v>3</v>
          </cell>
          <cell r="D723">
            <v>8</v>
          </cell>
          <cell r="E723">
            <v>32</v>
          </cell>
          <cell r="F723">
            <v>33</v>
          </cell>
          <cell r="G723">
            <v>6</v>
          </cell>
          <cell r="H723">
            <v>44785</v>
          </cell>
          <cell r="I723">
            <v>25.3</v>
          </cell>
          <cell r="J723">
            <v>9.2279999999999998</v>
          </cell>
          <cell r="K723">
            <v>39.460999999999999</v>
          </cell>
          <cell r="L723">
            <v>13.518000000000001</v>
          </cell>
          <cell r="M723">
            <v>5.43</v>
          </cell>
          <cell r="N723">
            <v>1</v>
          </cell>
          <cell r="O723">
            <v>36.273000000000003</v>
          </cell>
          <cell r="P723">
            <v>0</v>
          </cell>
          <cell r="Q723">
            <v>35</v>
          </cell>
          <cell r="R723">
            <v>22.6</v>
          </cell>
          <cell r="S723">
            <v>-1732</v>
          </cell>
          <cell r="T723">
            <v>424.2</v>
          </cell>
          <cell r="U723">
            <v>-8109</v>
          </cell>
          <cell r="V723">
            <v>-1.9115983026874117E-2</v>
          </cell>
          <cell r="W723">
            <v>2.4330960829658074E-3</v>
          </cell>
          <cell r="X723">
            <v>3.8932423363902656E-4</v>
          </cell>
          <cell r="Y723">
            <v>0.16001186158027192</v>
          </cell>
          <cell r="Z723">
            <v>9.2556668217529234E-4</v>
          </cell>
          <cell r="AA723">
            <v>16401045000</v>
          </cell>
          <cell r="AB723">
            <v>16401045000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H723">
            <v>130.21</v>
          </cell>
          <cell r="AI723">
            <v>0</v>
          </cell>
          <cell r="AJ723">
            <v>0</v>
          </cell>
          <cell r="AK723">
            <v>0</v>
          </cell>
          <cell r="AL723">
            <v>30585130000000</v>
          </cell>
          <cell r="AM723">
            <v>74416560000</v>
          </cell>
          <cell r="AN723">
            <v>11907532298</v>
          </cell>
          <cell r="AO723">
            <v>28308577298</v>
          </cell>
          <cell r="AP723">
            <v>193962040</v>
          </cell>
          <cell r="AQ723">
            <v>3.3245069254119165E-2</v>
          </cell>
          <cell r="AR723">
            <v>0</v>
          </cell>
          <cell r="AS723">
            <v>0</v>
          </cell>
          <cell r="AT723">
            <v>756434853</v>
          </cell>
          <cell r="AU723">
            <v>0.39573420536633547</v>
          </cell>
          <cell r="AV723">
            <v>8419441302</v>
          </cell>
          <cell r="AW723">
            <v>0.16460627909442865</v>
          </cell>
          <cell r="AX723">
            <v>1322908020</v>
          </cell>
          <cell r="AY723">
            <v>0.78346172022964189</v>
          </cell>
          <cell r="AZ723">
            <v>365226015</v>
          </cell>
          <cell r="BA723">
            <v>0.46155889511783321</v>
          </cell>
          <cell r="BB723">
            <v>0</v>
          </cell>
          <cell r="BC723">
            <v>0</v>
          </cell>
          <cell r="BD723">
            <v>849560068</v>
          </cell>
          <cell r="BE723">
            <v>0.98350339542260445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5834310000</v>
          </cell>
          <cell r="BM723">
            <v>11177470000</v>
          </cell>
          <cell r="BN723">
            <v>1911472000</v>
          </cell>
          <cell r="BO723">
            <v>51148968000</v>
          </cell>
          <cell r="BP723">
            <v>1688542000</v>
          </cell>
          <cell r="BQ723">
            <v>791288000</v>
          </cell>
          <cell r="BR723">
            <v>57304000</v>
          </cell>
          <cell r="BS723">
            <v>863810000</v>
          </cell>
          <cell r="BT723">
            <v>0</v>
          </cell>
          <cell r="BU723">
            <v>0</v>
          </cell>
          <cell r="BV723">
            <v>0</v>
          </cell>
          <cell r="BW723">
            <v>943396000</v>
          </cell>
          <cell r="BX723">
            <v>133560</v>
          </cell>
          <cell r="BY723">
            <v>570</v>
          </cell>
          <cell r="BZ723">
            <v>13249800</v>
          </cell>
          <cell r="CA723">
            <v>1539000</v>
          </cell>
        </row>
        <row r="724">
          <cell r="A724" t="str">
            <v>2022_Q3_M8_W33_D2</v>
          </cell>
          <cell r="B724">
            <v>2022</v>
          </cell>
          <cell r="C724">
            <v>3</v>
          </cell>
          <cell r="D724">
            <v>8</v>
          </cell>
          <cell r="E724">
            <v>33</v>
          </cell>
          <cell r="F724">
            <v>33</v>
          </cell>
          <cell r="G724">
            <v>2</v>
          </cell>
          <cell r="H724">
            <v>44788</v>
          </cell>
          <cell r="I724">
            <v>25.434000000000001</v>
          </cell>
          <cell r="J724">
            <v>9.9450000000000003</v>
          </cell>
          <cell r="K724">
            <v>40.054000000000002</v>
          </cell>
          <cell r="L724">
            <v>13.321</v>
          </cell>
          <cell r="M724">
            <v>5.3659999999999997</v>
          </cell>
          <cell r="N724">
            <v>1</v>
          </cell>
          <cell r="O724">
            <v>36.277999999999999</v>
          </cell>
          <cell r="P724">
            <v>0</v>
          </cell>
          <cell r="Q724">
            <v>52</v>
          </cell>
          <cell r="R724">
            <v>23.2</v>
          </cell>
          <cell r="S724">
            <v>-1767</v>
          </cell>
          <cell r="T724">
            <v>447.2</v>
          </cell>
          <cell r="U724">
            <v>-5394</v>
          </cell>
          <cell r="V724">
            <v>-1.2061717352415027E-2</v>
          </cell>
          <cell r="W724">
            <v>5.006977723654652E-3</v>
          </cell>
          <cell r="X724">
            <v>2.169949615544362E-4</v>
          </cell>
          <cell r="Y724">
            <v>4.3338511479545594E-2</v>
          </cell>
          <cell r="Z724">
            <v>8.9471080718333694E-4</v>
          </cell>
          <cell r="AA724">
            <v>24178650000</v>
          </cell>
          <cell r="AB724">
            <v>24178650000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H724">
            <v>131.398</v>
          </cell>
          <cell r="AI724">
            <v>0</v>
          </cell>
          <cell r="AJ724">
            <v>0</v>
          </cell>
          <cell r="AK724">
            <v>0</v>
          </cell>
          <cell r="AL724">
            <v>35676678000000</v>
          </cell>
          <cell r="AM724">
            <v>178632332000</v>
          </cell>
          <cell r="AN724">
            <v>7741659371</v>
          </cell>
          <cell r="AO724">
            <v>31920309371</v>
          </cell>
          <cell r="AP724">
            <v>291259050</v>
          </cell>
          <cell r="AQ724">
            <v>1.1000065412948698E-2</v>
          </cell>
          <cell r="AR724">
            <v>0</v>
          </cell>
          <cell r="AS724">
            <v>0</v>
          </cell>
          <cell r="AT724">
            <v>1993080198</v>
          </cell>
          <cell r="AU724">
            <v>0.38760691783414047</v>
          </cell>
          <cell r="AV724">
            <v>3153267024</v>
          </cell>
          <cell r="AW724">
            <v>2.2387411675188876E-2</v>
          </cell>
          <cell r="AX724">
            <v>1332921094</v>
          </cell>
          <cell r="AY724">
            <v>0.58461554055357989</v>
          </cell>
          <cell r="AZ724">
            <v>102577984</v>
          </cell>
          <cell r="BA724">
            <v>0.29910477912232103</v>
          </cell>
          <cell r="BB724">
            <v>0</v>
          </cell>
          <cell r="BC724">
            <v>0</v>
          </cell>
          <cell r="BD724">
            <v>868554021</v>
          </cell>
          <cell r="BE724">
            <v>0.93043940682686865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26477938000</v>
          </cell>
          <cell r="BM724">
            <v>692592000</v>
          </cell>
          <cell r="BN724">
            <v>5142014000</v>
          </cell>
          <cell r="BO724">
            <v>140850004000</v>
          </cell>
          <cell r="BP724">
            <v>2279996000</v>
          </cell>
          <cell r="BQ724">
            <v>342950000</v>
          </cell>
          <cell r="BR724">
            <v>575444000</v>
          </cell>
          <cell r="BS724">
            <v>933488000</v>
          </cell>
          <cell r="BT724">
            <v>0</v>
          </cell>
          <cell r="BU724">
            <v>0</v>
          </cell>
          <cell r="BV724">
            <v>0</v>
          </cell>
          <cell r="BW724">
            <v>1337906000</v>
          </cell>
          <cell r="BX724">
            <v>43380</v>
          </cell>
          <cell r="BY724">
            <v>711</v>
          </cell>
          <cell r="BZ724">
            <v>4505850</v>
          </cell>
          <cell r="CA724">
            <v>1919700</v>
          </cell>
        </row>
        <row r="725">
          <cell r="A725" t="str">
            <v>2022_Q3_M8_W33_D3</v>
          </cell>
          <cell r="B725">
            <v>2022</v>
          </cell>
          <cell r="C725">
            <v>3</v>
          </cell>
          <cell r="D725">
            <v>8</v>
          </cell>
          <cell r="E725">
            <v>33</v>
          </cell>
          <cell r="F725">
            <v>33</v>
          </cell>
          <cell r="G725">
            <v>3</v>
          </cell>
          <cell r="H725">
            <v>44789</v>
          </cell>
          <cell r="I725">
            <v>9.4339999999999993</v>
          </cell>
          <cell r="J725">
            <v>10.387</v>
          </cell>
          <cell r="K725">
            <v>38.012</v>
          </cell>
          <cell r="L725">
            <v>12.869</v>
          </cell>
          <cell r="M725">
            <v>5.3410000000000002</v>
          </cell>
          <cell r="N725">
            <v>1</v>
          </cell>
          <cell r="O725">
            <v>36.277999999999999</v>
          </cell>
          <cell r="P725">
            <v>0</v>
          </cell>
          <cell r="Q725">
            <v>69.5</v>
          </cell>
          <cell r="R725">
            <v>23.3</v>
          </cell>
          <cell r="S725">
            <v>-1945</v>
          </cell>
          <cell r="T725">
            <v>477</v>
          </cell>
          <cell r="U725">
            <v>-5108</v>
          </cell>
          <cell r="V725">
            <v>-1.0708595387840671E-2</v>
          </cell>
          <cell r="W725">
            <v>3.9316993701585048E-3</v>
          </cell>
          <cell r="X725">
            <v>4.087092603297153E-4</v>
          </cell>
          <cell r="Y725">
            <v>0.10395231726815328</v>
          </cell>
          <cell r="Z725">
            <v>2.0498684433958216E-3</v>
          </cell>
          <cell r="AA725">
            <v>57350800000</v>
          </cell>
          <cell r="AB725">
            <v>57350800000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H725">
            <v>113.321</v>
          </cell>
          <cell r="AI725">
            <v>0</v>
          </cell>
          <cell r="AJ725">
            <v>0</v>
          </cell>
          <cell r="AK725">
            <v>0</v>
          </cell>
          <cell r="AL725">
            <v>34945300000000</v>
          </cell>
          <cell r="AM725">
            <v>137394414000</v>
          </cell>
          <cell r="AN725">
            <v>14282467715</v>
          </cell>
          <cell r="AO725">
            <v>71633267715</v>
          </cell>
          <cell r="AP725">
            <v>4384000000</v>
          </cell>
          <cell r="AQ725">
            <v>0.61878899718637326</v>
          </cell>
          <cell r="AR725">
            <v>0</v>
          </cell>
          <cell r="AS725">
            <v>0</v>
          </cell>
          <cell r="AT725">
            <v>998768984</v>
          </cell>
          <cell r="AU725">
            <v>0.34397277612696942</v>
          </cell>
          <cell r="AV725">
            <v>6135957465</v>
          </cell>
          <cell r="AW725">
            <v>9.6787632565352222E-2</v>
          </cell>
          <cell r="AX725">
            <v>1796982210</v>
          </cell>
          <cell r="AY725">
            <v>0.51786947196964106</v>
          </cell>
          <cell r="AZ725">
            <v>40151000</v>
          </cell>
          <cell r="BA725">
            <v>0.13744693961385732</v>
          </cell>
          <cell r="BB725">
            <v>0</v>
          </cell>
          <cell r="BC725">
            <v>0</v>
          </cell>
          <cell r="BD725">
            <v>926608056</v>
          </cell>
          <cell r="BE725">
            <v>0.90441903929005774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7084806000</v>
          </cell>
          <cell r="BM725">
            <v>12327290000</v>
          </cell>
          <cell r="BN725">
            <v>2903628000</v>
          </cell>
          <cell r="BO725">
            <v>63396090000</v>
          </cell>
          <cell r="BP725">
            <v>3469952000</v>
          </cell>
          <cell r="BQ725">
            <v>292120000</v>
          </cell>
          <cell r="BR725">
            <v>45913832000</v>
          </cell>
          <cell r="BS725">
            <v>1024534000</v>
          </cell>
          <cell r="BT725">
            <v>0</v>
          </cell>
          <cell r="BU725">
            <v>0</v>
          </cell>
          <cell r="BV725">
            <v>0</v>
          </cell>
          <cell r="BW725">
            <v>982162000</v>
          </cell>
          <cell r="BX725">
            <v>209940</v>
          </cell>
          <cell r="BY725">
            <v>1234</v>
          </cell>
          <cell r="BZ725">
            <v>4959750</v>
          </cell>
          <cell r="CA725">
            <v>3331800</v>
          </cell>
        </row>
        <row r="726">
          <cell r="A726" t="str">
            <v>2022_Q3_M8_W33_D4</v>
          </cell>
          <cell r="B726">
            <v>2022</v>
          </cell>
          <cell r="C726">
            <v>3</v>
          </cell>
          <cell r="D726">
            <v>8</v>
          </cell>
          <cell r="E726">
            <v>33</v>
          </cell>
          <cell r="F726">
            <v>33</v>
          </cell>
          <cell r="G726">
            <v>4</v>
          </cell>
          <cell r="H726">
            <v>44790</v>
          </cell>
          <cell r="I726">
            <v>9.4649999999999999</v>
          </cell>
          <cell r="J726">
            <v>8.7200000000000006</v>
          </cell>
          <cell r="K726">
            <v>41.118000000000002</v>
          </cell>
          <cell r="L726">
            <v>12.750999999999999</v>
          </cell>
          <cell r="M726">
            <v>5.4580000000000002</v>
          </cell>
          <cell r="N726">
            <v>1</v>
          </cell>
          <cell r="O726">
            <v>29.305</v>
          </cell>
          <cell r="P726">
            <v>0</v>
          </cell>
          <cell r="Q726">
            <v>92</v>
          </cell>
          <cell r="R726">
            <v>23.1</v>
          </cell>
          <cell r="S726">
            <v>-1943</v>
          </cell>
          <cell r="T726">
            <v>498.3</v>
          </cell>
          <cell r="U726">
            <v>-4627</v>
          </cell>
          <cell r="V726">
            <v>-9.2855709412000796E-3</v>
          </cell>
          <cell r="W726">
            <v>3.1271775348440211E-3</v>
          </cell>
          <cell r="X726">
            <v>2.2822420867836465E-3</v>
          </cell>
          <cell r="Y726">
            <v>0.72980892877176584</v>
          </cell>
          <cell r="Z726">
            <v>3.5403039548774994E-3</v>
          </cell>
          <cell r="AA726">
            <v>51938347000</v>
          </cell>
          <cell r="AB726">
            <v>51938347000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H726">
            <v>107.81700000000001</v>
          </cell>
          <cell r="AI726">
            <v>0</v>
          </cell>
          <cell r="AJ726">
            <v>0</v>
          </cell>
          <cell r="AK726">
            <v>0</v>
          </cell>
          <cell r="AL726">
            <v>41284414000000</v>
          </cell>
          <cell r="AM726">
            <v>129103692000</v>
          </cell>
          <cell r="AN726">
            <v>94221027159</v>
          </cell>
          <cell r="AO726">
            <v>146159374159</v>
          </cell>
          <cell r="AP726">
            <v>67985015</v>
          </cell>
          <cell r="AQ726">
            <v>2.1367284317293653E-2</v>
          </cell>
          <cell r="AR726">
            <v>0</v>
          </cell>
          <cell r="AS726">
            <v>0</v>
          </cell>
          <cell r="AT726">
            <v>3001365153</v>
          </cell>
          <cell r="AU726">
            <v>0.48684796959946741</v>
          </cell>
          <cell r="AV726">
            <v>8459734550</v>
          </cell>
          <cell r="AW726">
            <v>0.26045183684957424</v>
          </cell>
          <cell r="AX726">
            <v>1397916996</v>
          </cell>
          <cell r="AY726">
            <v>0.49124871593033553</v>
          </cell>
          <cell r="AZ726">
            <v>513044881</v>
          </cell>
          <cell r="BA726">
            <v>0.38502776835513713</v>
          </cell>
          <cell r="BB726">
            <v>0</v>
          </cell>
          <cell r="BC726">
            <v>0</v>
          </cell>
          <cell r="BD726">
            <v>80780980564</v>
          </cell>
          <cell r="BE726">
            <v>0.99933759200864247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3181734000</v>
          </cell>
          <cell r="BM726">
            <v>796788000</v>
          </cell>
          <cell r="BN726">
            <v>6164892000</v>
          </cell>
          <cell r="BO726">
            <v>32480994000</v>
          </cell>
          <cell r="BP726">
            <v>2845640000</v>
          </cell>
          <cell r="BQ726">
            <v>1332488000</v>
          </cell>
          <cell r="BR726">
            <v>141506000</v>
          </cell>
          <cell r="BS726">
            <v>80834526000</v>
          </cell>
          <cell r="BT726">
            <v>0</v>
          </cell>
          <cell r="BU726">
            <v>0</v>
          </cell>
          <cell r="BV726">
            <v>0</v>
          </cell>
          <cell r="BW726">
            <v>1325124000</v>
          </cell>
          <cell r="BX726">
            <v>1489080</v>
          </cell>
          <cell r="BY726">
            <v>534</v>
          </cell>
          <cell r="BZ726">
            <v>4954650</v>
          </cell>
          <cell r="CA726">
            <v>1441800</v>
          </cell>
        </row>
        <row r="727">
          <cell r="A727" t="str">
            <v>2022_Q3_M8_W33_D5</v>
          </cell>
          <cell r="B727">
            <v>2022</v>
          </cell>
          <cell r="C727">
            <v>3</v>
          </cell>
          <cell r="D727">
            <v>8</v>
          </cell>
          <cell r="E727">
            <v>33</v>
          </cell>
          <cell r="F727">
            <v>33</v>
          </cell>
          <cell r="G727">
            <v>5</v>
          </cell>
          <cell r="H727">
            <v>44791</v>
          </cell>
          <cell r="I727">
            <v>11.673999999999999</v>
          </cell>
          <cell r="J727">
            <v>7.3239999999999998</v>
          </cell>
          <cell r="K727">
            <v>40.432000000000002</v>
          </cell>
          <cell r="L727">
            <v>12.528</v>
          </cell>
          <cell r="M727">
            <v>5.4539999999999997</v>
          </cell>
          <cell r="N727">
            <v>1</v>
          </cell>
          <cell r="O727">
            <v>29.292000000000002</v>
          </cell>
          <cell r="P727">
            <v>0</v>
          </cell>
          <cell r="Q727">
            <v>78</v>
          </cell>
          <cell r="R727">
            <v>23</v>
          </cell>
          <cell r="S727">
            <v>-1716</v>
          </cell>
          <cell r="T727">
            <v>428.7</v>
          </cell>
          <cell r="U727">
            <v>-3637</v>
          </cell>
          <cell r="V727">
            <v>-8.4837881968742711E-3</v>
          </cell>
          <cell r="W727">
            <v>2.9256058714672967E-3</v>
          </cell>
          <cell r="X727">
            <v>1.193769858174107E-3</v>
          </cell>
          <cell r="Y727">
            <v>0.40804192725228172</v>
          </cell>
          <cell r="Z727">
            <v>3.9351586759710892E-3</v>
          </cell>
          <cell r="AA727">
            <v>96574369000</v>
          </cell>
          <cell r="AB727">
            <v>83855054000</v>
          </cell>
          <cell r="AC727">
            <v>12719315000</v>
          </cell>
          <cell r="AD727">
            <v>0</v>
          </cell>
          <cell r="AE727">
            <v>0</v>
          </cell>
          <cell r="AF727">
            <v>0</v>
          </cell>
          <cell r="AH727">
            <v>107.70399999999999</v>
          </cell>
          <cell r="AI727">
            <v>0</v>
          </cell>
          <cell r="AJ727">
            <v>0</v>
          </cell>
          <cell r="AK727">
            <v>0</v>
          </cell>
          <cell r="AL727">
            <v>35228264000000</v>
          </cell>
          <cell r="AM727">
            <v>103064016000</v>
          </cell>
          <cell r="AN727">
            <v>42054439719</v>
          </cell>
          <cell r="AO727">
            <v>138628808719</v>
          </cell>
          <cell r="AP727">
            <v>4861567200</v>
          </cell>
          <cell r="AQ727">
            <v>0.26333472541579661</v>
          </cell>
          <cell r="AR727">
            <v>0</v>
          </cell>
          <cell r="AS727">
            <v>0</v>
          </cell>
          <cell r="AT727">
            <v>2498912592</v>
          </cell>
          <cell r="AU727">
            <v>0.37962279335583704</v>
          </cell>
          <cell r="AV727">
            <v>32163049027</v>
          </cell>
          <cell r="AW727">
            <v>0.44437419816436696</v>
          </cell>
          <cell r="AX727">
            <v>1619517023</v>
          </cell>
          <cell r="AY727">
            <v>0.618979214059452</v>
          </cell>
          <cell r="AZ727">
            <v>41842001</v>
          </cell>
          <cell r="BA727">
            <v>0.18510392132574785</v>
          </cell>
          <cell r="BB727">
            <v>0</v>
          </cell>
          <cell r="BC727">
            <v>0</v>
          </cell>
          <cell r="BD727">
            <v>869551876</v>
          </cell>
          <cell r="BE727">
            <v>0.95785879392999396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18461550000</v>
          </cell>
          <cell r="BM727">
            <v>527914000</v>
          </cell>
          <cell r="BN727">
            <v>6582620000</v>
          </cell>
          <cell r="BO727">
            <v>72378300000</v>
          </cell>
          <cell r="BP727">
            <v>2616432000</v>
          </cell>
          <cell r="BQ727">
            <v>226046000</v>
          </cell>
          <cell r="BR727">
            <v>378152000</v>
          </cell>
          <cell r="BS727">
            <v>907808000</v>
          </cell>
          <cell r="BT727">
            <v>0</v>
          </cell>
          <cell r="BU727">
            <v>0</v>
          </cell>
          <cell r="BV727">
            <v>0</v>
          </cell>
          <cell r="BW727">
            <v>985194000</v>
          </cell>
          <cell r="BX727">
            <v>667740</v>
          </cell>
          <cell r="BY727">
            <v>530</v>
          </cell>
          <cell r="BZ727">
            <v>4572150</v>
          </cell>
          <cell r="CA727">
            <v>1431000</v>
          </cell>
        </row>
        <row r="728">
          <cell r="A728" t="str">
            <v>2022_Q3_M8_W33_D6</v>
          </cell>
          <cell r="B728">
            <v>2022</v>
          </cell>
          <cell r="C728">
            <v>3</v>
          </cell>
          <cell r="D728">
            <v>8</v>
          </cell>
          <cell r="E728">
            <v>33</v>
          </cell>
          <cell r="F728">
            <v>34</v>
          </cell>
          <cell r="G728">
            <v>6</v>
          </cell>
          <cell r="H728">
            <v>44792</v>
          </cell>
          <cell r="I728">
            <v>53.537999999999997</v>
          </cell>
          <cell r="J728">
            <v>5.6639999999999997</v>
          </cell>
          <cell r="K728">
            <v>38.063000000000002</v>
          </cell>
          <cell r="L728">
            <v>12.234999999999999</v>
          </cell>
          <cell r="M728">
            <v>5.3479999999999999</v>
          </cell>
          <cell r="N728">
            <v>1</v>
          </cell>
          <cell r="O728">
            <v>29.260999999999999</v>
          </cell>
          <cell r="P728">
            <v>0</v>
          </cell>
          <cell r="Q728">
            <v>35</v>
          </cell>
          <cell r="R728">
            <v>22.8</v>
          </cell>
          <cell r="S728">
            <v>-2146</v>
          </cell>
          <cell r="T728">
            <v>521</v>
          </cell>
          <cell r="U728">
            <v>-5206</v>
          </cell>
          <cell r="V728">
            <v>-9.9923224568138191E-3</v>
          </cell>
          <cell r="W728">
            <v>7.2418611658224934E-3</v>
          </cell>
          <cell r="X728">
            <v>5.6743480978575702E-3</v>
          </cell>
          <cell r="Y728">
            <v>0.78354831277866765</v>
          </cell>
          <cell r="Z728">
            <v>6.4362194163790571E-3</v>
          </cell>
          <cell r="AA728">
            <v>26408520000</v>
          </cell>
          <cell r="AB728">
            <v>12722765000</v>
          </cell>
          <cell r="AC728">
            <v>0</v>
          </cell>
          <cell r="AD728">
            <v>0</v>
          </cell>
          <cell r="AE728">
            <v>13685755000</v>
          </cell>
          <cell r="AF728">
            <v>0</v>
          </cell>
          <cell r="AH728">
            <v>145.10900000000001</v>
          </cell>
          <cell r="AI728">
            <v>0</v>
          </cell>
          <cell r="AJ728">
            <v>0</v>
          </cell>
          <cell r="AK728">
            <v>0</v>
          </cell>
          <cell r="AL728">
            <v>34662704000000</v>
          </cell>
          <cell r="AM728">
            <v>251022490000</v>
          </cell>
          <cell r="AN728">
            <v>196688248509</v>
          </cell>
          <cell r="AO728">
            <v>223096768509</v>
          </cell>
          <cell r="AP728">
            <v>184487074000</v>
          </cell>
          <cell r="AQ728">
            <v>0.88751178140183773</v>
          </cell>
          <cell r="AR728">
            <v>0</v>
          </cell>
          <cell r="AS728">
            <v>0</v>
          </cell>
          <cell r="AT728">
            <v>2980938360</v>
          </cell>
          <cell r="AU728">
            <v>0.47062493842753395</v>
          </cell>
          <cell r="AV728">
            <v>6658744145</v>
          </cell>
          <cell r="AW728">
            <v>0.36102494822164388</v>
          </cell>
          <cell r="AX728">
            <v>1519257115</v>
          </cell>
          <cell r="AY728">
            <v>0.73394063526570053</v>
          </cell>
          <cell r="AZ728">
            <v>169586962</v>
          </cell>
          <cell r="BA728">
            <v>0.38542491363636366</v>
          </cell>
          <cell r="BB728">
            <v>0</v>
          </cell>
          <cell r="BC728">
            <v>0</v>
          </cell>
          <cell r="BD728">
            <v>872647927</v>
          </cell>
          <cell r="BE728">
            <v>0.95475703172866522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207870000000</v>
          </cell>
          <cell r="BM728">
            <v>12234000000</v>
          </cell>
          <cell r="BN728">
            <v>6334000000</v>
          </cell>
          <cell r="BO728">
            <v>18444000000</v>
          </cell>
          <cell r="BP728">
            <v>2070000000</v>
          </cell>
          <cell r="BQ728">
            <v>440000000</v>
          </cell>
          <cell r="BR728">
            <v>1780490000</v>
          </cell>
          <cell r="BS728">
            <v>914000000</v>
          </cell>
          <cell r="BT728">
            <v>0</v>
          </cell>
          <cell r="BU728">
            <v>0</v>
          </cell>
          <cell r="BV728">
            <v>0</v>
          </cell>
          <cell r="BW728">
            <v>936000000</v>
          </cell>
          <cell r="BX728">
            <v>218460</v>
          </cell>
          <cell r="BY728">
            <v>706</v>
          </cell>
          <cell r="BZ728">
            <v>16416900</v>
          </cell>
          <cell r="CA728">
            <v>1906200</v>
          </cell>
        </row>
        <row r="729">
          <cell r="A729" t="str">
            <v>2022_Q3_M8_W34_D2</v>
          </cell>
          <cell r="B729">
            <v>2022</v>
          </cell>
          <cell r="C729">
            <v>3</v>
          </cell>
          <cell r="D729">
            <v>8</v>
          </cell>
          <cell r="E729">
            <v>34</v>
          </cell>
          <cell r="F729">
            <v>34</v>
          </cell>
          <cell r="G729">
            <v>2</v>
          </cell>
          <cell r="H729">
            <v>44795</v>
          </cell>
          <cell r="I729">
            <v>10.404</v>
          </cell>
          <cell r="J729">
            <v>9.5370000000000008</v>
          </cell>
          <cell r="K729">
            <v>32.445999999999998</v>
          </cell>
          <cell r="L729">
            <v>12.022</v>
          </cell>
          <cell r="M729">
            <v>5.3339999999999996</v>
          </cell>
          <cell r="N729">
            <v>1</v>
          </cell>
          <cell r="O729">
            <v>29.279</v>
          </cell>
          <cell r="P729">
            <v>0</v>
          </cell>
          <cell r="Q729">
            <v>50</v>
          </cell>
          <cell r="R729">
            <v>23</v>
          </cell>
          <cell r="S729">
            <v>-1928</v>
          </cell>
          <cell r="T729">
            <v>483.9</v>
          </cell>
          <cell r="U729">
            <v>-3685</v>
          </cell>
          <cell r="V729">
            <v>-7.6152097540814218E-3</v>
          </cell>
          <cell r="W729">
            <v>2.5301438440163697E-3</v>
          </cell>
          <cell r="X729">
            <v>7.7790691952444658E-4</v>
          </cell>
          <cell r="Y729">
            <v>0.30745561022712098</v>
          </cell>
          <cell r="Z729">
            <v>1.7208103130574226E-3</v>
          </cell>
          <cell r="AA729">
            <v>33320190000</v>
          </cell>
          <cell r="AB729">
            <v>33320190000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H729">
            <v>100.02200000000001</v>
          </cell>
          <cell r="AI729">
            <v>0</v>
          </cell>
          <cell r="AJ729">
            <v>0</v>
          </cell>
          <cell r="AK729">
            <v>0</v>
          </cell>
          <cell r="AL729">
            <v>35337862000000</v>
          </cell>
          <cell r="AM729">
            <v>89409874000</v>
          </cell>
          <cell r="AN729">
            <v>27489567371</v>
          </cell>
          <cell r="AO729">
            <v>60809757371</v>
          </cell>
          <cell r="AP729">
            <v>7006296015</v>
          </cell>
          <cell r="AQ729">
            <v>0.34643007248913582</v>
          </cell>
          <cell r="AR729">
            <v>0</v>
          </cell>
          <cell r="AS729">
            <v>0</v>
          </cell>
          <cell r="AT729">
            <v>2168783426</v>
          </cell>
          <cell r="AU729">
            <v>0.38783666851335175</v>
          </cell>
          <cell r="AV729">
            <v>15497060701</v>
          </cell>
          <cell r="AW729">
            <v>0.27564055809835264</v>
          </cell>
          <cell r="AX729">
            <v>1934000080</v>
          </cell>
          <cell r="AY729">
            <v>0.59667162144735131</v>
          </cell>
          <cell r="AZ729">
            <v>25426005</v>
          </cell>
          <cell r="BA729">
            <v>0.12156711386933905</v>
          </cell>
          <cell r="BB729">
            <v>0</v>
          </cell>
          <cell r="BC729">
            <v>0</v>
          </cell>
          <cell r="BD729">
            <v>858001144</v>
          </cell>
          <cell r="BE729">
            <v>0.9661913912236606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20224272000</v>
          </cell>
          <cell r="BM729">
            <v>245010000</v>
          </cell>
          <cell r="BN729">
            <v>5592002000</v>
          </cell>
          <cell r="BO729">
            <v>56221990000</v>
          </cell>
          <cell r="BP729">
            <v>3241314000</v>
          </cell>
          <cell r="BQ729">
            <v>209152000</v>
          </cell>
          <cell r="BR729">
            <v>1613014000</v>
          </cell>
          <cell r="BS729">
            <v>888024000</v>
          </cell>
          <cell r="BT729">
            <v>0</v>
          </cell>
          <cell r="BU729">
            <v>0</v>
          </cell>
          <cell r="BV729">
            <v>0</v>
          </cell>
          <cell r="BW729">
            <v>1175096000</v>
          </cell>
          <cell r="BX729">
            <v>450990</v>
          </cell>
          <cell r="BY729">
            <v>582</v>
          </cell>
          <cell r="BZ729">
            <v>4916400</v>
          </cell>
          <cell r="CA729">
            <v>1571400</v>
          </cell>
        </row>
        <row r="730">
          <cell r="A730" t="str">
            <v>2022_Q3_M8_W34_D3</v>
          </cell>
          <cell r="B730">
            <v>2022</v>
          </cell>
          <cell r="C730">
            <v>3</v>
          </cell>
          <cell r="D730">
            <v>8</v>
          </cell>
          <cell r="E730">
            <v>34</v>
          </cell>
          <cell r="F730">
            <v>34</v>
          </cell>
          <cell r="G730">
            <v>3</v>
          </cell>
          <cell r="H730">
            <v>44796</v>
          </cell>
          <cell r="I730">
            <v>12.282999999999999</v>
          </cell>
          <cell r="J730">
            <v>7.3310000000000004</v>
          </cell>
          <cell r="K730">
            <v>34.06</v>
          </cell>
          <cell r="L730">
            <v>11.688000000000001</v>
          </cell>
          <cell r="M730">
            <v>5.1760000000000002</v>
          </cell>
          <cell r="N730">
            <v>1</v>
          </cell>
          <cell r="O730">
            <v>29.279</v>
          </cell>
          <cell r="P730">
            <v>0</v>
          </cell>
          <cell r="Q730">
            <v>36</v>
          </cell>
          <cell r="R730">
            <v>23.1</v>
          </cell>
          <cell r="S730">
            <v>-1898</v>
          </cell>
          <cell r="T730">
            <v>483</v>
          </cell>
          <cell r="U730">
            <v>-4975</v>
          </cell>
          <cell r="V730">
            <v>-1.0300207039337475E-2</v>
          </cell>
          <cell r="W730">
            <v>3.5987345845072786E-3</v>
          </cell>
          <cell r="X730">
            <v>1.6772840811520686E-3</v>
          </cell>
          <cell r="Y730">
            <v>0.46607607250972477</v>
          </cell>
          <cell r="Z730">
            <v>2.4122777137071849E-3</v>
          </cell>
          <cell r="AA730">
            <v>24944405000</v>
          </cell>
          <cell r="AB730">
            <v>24944405000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H730">
            <v>100.81700000000001</v>
          </cell>
          <cell r="AI730">
            <v>0</v>
          </cell>
          <cell r="AJ730">
            <v>0</v>
          </cell>
          <cell r="AK730">
            <v>0</v>
          </cell>
          <cell r="AL730">
            <v>33938260000000</v>
          </cell>
          <cell r="AM730">
            <v>122134790000</v>
          </cell>
          <cell r="AN730">
            <v>56924103240</v>
          </cell>
          <cell r="AO730">
            <v>81868508240</v>
          </cell>
          <cell r="AP730">
            <v>9803459048</v>
          </cell>
          <cell r="AQ730">
            <v>0.45687354157303289</v>
          </cell>
          <cell r="AR730">
            <v>0</v>
          </cell>
          <cell r="AS730">
            <v>0</v>
          </cell>
          <cell r="AT730">
            <v>3938439728</v>
          </cell>
          <cell r="AU730">
            <v>0.42007908807151256</v>
          </cell>
          <cell r="AV730">
            <v>40460286530</v>
          </cell>
          <cell r="AW730">
            <v>0.47774758804119588</v>
          </cell>
          <cell r="AX730">
            <v>1543395968</v>
          </cell>
          <cell r="AY730">
            <v>0.53780123533621904</v>
          </cell>
          <cell r="AZ730">
            <v>347521966</v>
          </cell>
          <cell r="BA730">
            <v>0.32080115462653719</v>
          </cell>
          <cell r="BB730">
            <v>0</v>
          </cell>
          <cell r="BC730">
            <v>0</v>
          </cell>
          <cell r="BD730">
            <v>831000000</v>
          </cell>
          <cell r="BE730">
            <v>1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21457708000</v>
          </cell>
          <cell r="BM730">
            <v>377728000</v>
          </cell>
          <cell r="BN730">
            <v>9375472000</v>
          </cell>
          <cell r="BO730">
            <v>84689672000</v>
          </cell>
          <cell r="BP730">
            <v>2869826000</v>
          </cell>
          <cell r="BQ730">
            <v>1083294000</v>
          </cell>
          <cell r="BR730">
            <v>423480000</v>
          </cell>
          <cell r="BS730">
            <v>831000000</v>
          </cell>
          <cell r="BT730">
            <v>0</v>
          </cell>
          <cell r="BU730">
            <v>0</v>
          </cell>
          <cell r="BV730">
            <v>0</v>
          </cell>
          <cell r="BW730">
            <v>1026610000</v>
          </cell>
          <cell r="BX730">
            <v>369420</v>
          </cell>
          <cell r="BY730">
            <v>384</v>
          </cell>
          <cell r="BZ730">
            <v>4839900</v>
          </cell>
          <cell r="CA730">
            <v>1036800</v>
          </cell>
          <cell r="CB730">
            <v>45100810</v>
          </cell>
        </row>
        <row r="731">
          <cell r="A731" t="str">
            <v>2022_Q3_M8_W34_D4</v>
          </cell>
          <cell r="B731">
            <v>2022</v>
          </cell>
          <cell r="C731">
            <v>3</v>
          </cell>
          <cell r="D731">
            <v>8</v>
          </cell>
          <cell r="E731">
            <v>34</v>
          </cell>
          <cell r="F731">
            <v>34</v>
          </cell>
          <cell r="G731">
            <v>4</v>
          </cell>
          <cell r="H731">
            <v>44797</v>
          </cell>
          <cell r="I731">
            <v>18.603999999999999</v>
          </cell>
          <cell r="J731">
            <v>6.5590000000000002</v>
          </cell>
          <cell r="K731">
            <v>36.6</v>
          </cell>
          <cell r="L731">
            <v>11.304</v>
          </cell>
          <cell r="M731">
            <v>5.1870000000000003</v>
          </cell>
          <cell r="N731">
            <v>1</v>
          </cell>
          <cell r="O731">
            <v>29.298999999999999</v>
          </cell>
          <cell r="P731">
            <v>0</v>
          </cell>
          <cell r="Q731">
            <v>56</v>
          </cell>
          <cell r="R731">
            <v>23</v>
          </cell>
          <cell r="S731">
            <v>-1489</v>
          </cell>
          <cell r="T731">
            <v>427</v>
          </cell>
          <cell r="U731">
            <v>-2637</v>
          </cell>
          <cell r="V731">
            <v>-6.1756440281030443E-3</v>
          </cell>
          <cell r="W731">
            <v>2.5836871890996612E-3</v>
          </cell>
          <cell r="X731">
            <v>1.6746946534459926E-3</v>
          </cell>
          <cell r="Y731">
            <v>0.64818011271309295</v>
          </cell>
          <cell r="Z731">
            <v>3.6350159230205212E-3</v>
          </cell>
          <cell r="AA731">
            <v>70159910000</v>
          </cell>
          <cell r="AB731">
            <v>30738355000</v>
          </cell>
          <cell r="AC731">
            <v>34630120000</v>
          </cell>
          <cell r="AD731">
            <v>4791435000</v>
          </cell>
          <cell r="AE731">
            <v>0</v>
          </cell>
          <cell r="AF731">
            <v>0</v>
          </cell>
          <cell r="AH731">
            <v>108.553</v>
          </cell>
          <cell r="AI731">
            <v>0</v>
          </cell>
          <cell r="AJ731">
            <v>0</v>
          </cell>
          <cell r="AK731">
            <v>0</v>
          </cell>
          <cell r="AL731">
            <v>35790006000000</v>
          </cell>
          <cell r="AM731">
            <v>92470180000</v>
          </cell>
          <cell r="AN731">
            <v>59937331695</v>
          </cell>
          <cell r="AO731">
            <v>130097241695</v>
          </cell>
          <cell r="AP731">
            <v>23761037928</v>
          </cell>
          <cell r="AQ731">
            <v>0.77717226605291057</v>
          </cell>
          <cell r="AR731">
            <v>0</v>
          </cell>
          <cell r="AS731">
            <v>0</v>
          </cell>
          <cell r="AT731">
            <v>1399584276</v>
          </cell>
          <cell r="AU731">
            <v>0.22847416136503582</v>
          </cell>
          <cell r="AV731">
            <v>32237784595</v>
          </cell>
          <cell r="AW731">
            <v>0.63560852253055822</v>
          </cell>
          <cell r="AX731">
            <v>1656282777</v>
          </cell>
          <cell r="AY731">
            <v>0.68732898638773177</v>
          </cell>
          <cell r="AZ731">
            <v>23921999</v>
          </cell>
          <cell r="BA731">
            <v>9.9405771867857887E-2</v>
          </cell>
          <cell r="BB731">
            <v>0</v>
          </cell>
          <cell r="BC731">
            <v>0</v>
          </cell>
          <cell r="BD731">
            <v>858720120</v>
          </cell>
          <cell r="BE731">
            <v>0.95161907759276043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30573708000</v>
          </cell>
          <cell r="BM731">
            <v>240650000</v>
          </cell>
          <cell r="BN731">
            <v>6125788000</v>
          </cell>
          <cell r="BO731">
            <v>50719560000</v>
          </cell>
          <cell r="BP731">
            <v>2409738000</v>
          </cell>
          <cell r="BQ731">
            <v>240650000</v>
          </cell>
          <cell r="BR731">
            <v>247038000</v>
          </cell>
          <cell r="BS731">
            <v>902378000</v>
          </cell>
          <cell r="BT731">
            <v>0</v>
          </cell>
          <cell r="BU731">
            <v>0</v>
          </cell>
          <cell r="BV731">
            <v>0</v>
          </cell>
          <cell r="BW731">
            <v>1010670000</v>
          </cell>
          <cell r="BX731">
            <v>328440</v>
          </cell>
          <cell r="BY731">
            <v>703</v>
          </cell>
          <cell r="BZ731">
            <v>3796950</v>
          </cell>
          <cell r="CA731">
            <v>1898100</v>
          </cell>
        </row>
        <row r="732">
          <cell r="A732" t="str">
            <v>2022_Q3_M8_W34_D5</v>
          </cell>
          <cell r="B732">
            <v>2022</v>
          </cell>
          <cell r="C732">
            <v>3</v>
          </cell>
          <cell r="D732">
            <v>8</v>
          </cell>
          <cell r="E732">
            <v>34</v>
          </cell>
          <cell r="F732">
            <v>34</v>
          </cell>
          <cell r="G732">
            <v>5</v>
          </cell>
          <cell r="H732">
            <v>44798</v>
          </cell>
          <cell r="I732">
            <v>26.11</v>
          </cell>
          <cell r="J732">
            <v>5.9619999999999997</v>
          </cell>
          <cell r="K732">
            <v>37.631999999999998</v>
          </cell>
          <cell r="L732">
            <v>10.946999999999999</v>
          </cell>
          <cell r="M732">
            <v>5.2519999999999998</v>
          </cell>
          <cell r="N732">
            <v>1</v>
          </cell>
          <cell r="O732">
            <v>12.327</v>
          </cell>
          <cell r="P732">
            <v>0</v>
          </cell>
          <cell r="Q732">
            <v>43</v>
          </cell>
          <cell r="R732">
            <v>23.2</v>
          </cell>
          <cell r="S732">
            <v>-1577</v>
          </cell>
          <cell r="T732">
            <v>445.5</v>
          </cell>
          <cell r="U732">
            <v>-948</v>
          </cell>
          <cell r="V732">
            <v>-2.127946127946128E-3</v>
          </cell>
          <cell r="W732">
            <v>5.5671859503662489E-3</v>
          </cell>
          <cell r="X732">
            <v>5.0556818620849705E-3</v>
          </cell>
          <cell r="Y732">
            <v>0.90812160886279936</v>
          </cell>
          <cell r="Z732">
            <v>5.977692820027399E-3</v>
          </cell>
          <cell r="AA732">
            <v>33254160000</v>
          </cell>
          <cell r="AB732">
            <v>33081880000</v>
          </cell>
          <cell r="AC732">
            <v>0</v>
          </cell>
          <cell r="AD732">
            <v>172280000</v>
          </cell>
          <cell r="AE732">
            <v>0</v>
          </cell>
          <cell r="AF732">
            <v>0</v>
          </cell>
          <cell r="AH732">
            <v>99.23</v>
          </cell>
          <cell r="AI732">
            <v>0</v>
          </cell>
          <cell r="AJ732">
            <v>0</v>
          </cell>
          <cell r="AK732">
            <v>0</v>
          </cell>
          <cell r="AL732">
            <v>36066990000000</v>
          </cell>
          <cell r="AM732">
            <v>200791640000</v>
          </cell>
          <cell r="AN732">
            <v>182343227163</v>
          </cell>
          <cell r="AO732">
            <v>215597387163</v>
          </cell>
          <cell r="AP732">
            <v>76498018306</v>
          </cell>
          <cell r="AQ732">
            <v>0.9647757225014203</v>
          </cell>
          <cell r="AR732">
            <v>0</v>
          </cell>
          <cell r="AS732">
            <v>0</v>
          </cell>
          <cell r="AT732">
            <v>1088573979</v>
          </cell>
          <cell r="AU732">
            <v>0.41147764261446884</v>
          </cell>
          <cell r="AV732">
            <v>5456746800</v>
          </cell>
          <cell r="AW732">
            <v>0.33018019707898288</v>
          </cell>
          <cell r="AX732">
            <v>825216912</v>
          </cell>
          <cell r="AY732">
            <v>0.41476523522316044</v>
          </cell>
          <cell r="AZ732">
            <v>104680030</v>
          </cell>
          <cell r="BA732">
            <v>0.43916777143816077</v>
          </cell>
          <cell r="BB732">
            <v>0</v>
          </cell>
          <cell r="BC732">
            <v>0</v>
          </cell>
          <cell r="BD732">
            <v>98369991136</v>
          </cell>
          <cell r="BE732">
            <v>0.99981752983881844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79290986000</v>
          </cell>
          <cell r="BM732">
            <v>147354000</v>
          </cell>
          <cell r="BN732">
            <v>2645524000</v>
          </cell>
          <cell r="BO732">
            <v>16526572000</v>
          </cell>
          <cell r="BP732">
            <v>1989600000</v>
          </cell>
          <cell r="BQ732">
            <v>238360000</v>
          </cell>
          <cell r="BR732">
            <v>597132000</v>
          </cell>
          <cell r="BS732">
            <v>98387944000</v>
          </cell>
          <cell r="BT732">
            <v>0</v>
          </cell>
          <cell r="BU732">
            <v>0</v>
          </cell>
          <cell r="BV732">
            <v>0</v>
          </cell>
          <cell r="BW732">
            <v>968168000</v>
          </cell>
          <cell r="BX732">
            <v>1844250</v>
          </cell>
          <cell r="BY732">
            <v>312</v>
          </cell>
          <cell r="BZ732">
            <v>4021350</v>
          </cell>
          <cell r="CA732">
            <v>842400</v>
          </cell>
        </row>
        <row r="733">
          <cell r="A733" t="str">
            <v>2022_Q3_M8_W34_D6</v>
          </cell>
          <cell r="B733">
            <v>2022</v>
          </cell>
          <cell r="C733">
            <v>3</v>
          </cell>
          <cell r="D733">
            <v>8</v>
          </cell>
          <cell r="E733">
            <v>34</v>
          </cell>
          <cell r="F733">
            <v>35</v>
          </cell>
          <cell r="G733">
            <v>6</v>
          </cell>
          <cell r="H733">
            <v>44799</v>
          </cell>
          <cell r="I733">
            <v>22.843</v>
          </cell>
          <cell r="J733">
            <v>4.7770000000000001</v>
          </cell>
          <cell r="K733">
            <v>32.927</v>
          </cell>
          <cell r="L733">
            <v>8.234</v>
          </cell>
          <cell r="M733">
            <v>5.2679999999999998</v>
          </cell>
          <cell r="N733">
            <v>1</v>
          </cell>
          <cell r="O733">
            <v>12.339</v>
          </cell>
          <cell r="P733">
            <v>0</v>
          </cell>
          <cell r="Q733">
            <v>61</v>
          </cell>
          <cell r="R733">
            <v>23.8</v>
          </cell>
          <cell r="S733">
            <v>-1430</v>
          </cell>
          <cell r="T733">
            <v>411</v>
          </cell>
          <cell r="U733">
            <v>301</v>
          </cell>
          <cell r="V733">
            <v>7.3236009732360093E-4</v>
          </cell>
          <cell r="W733">
            <v>3.1613375475447762E-3</v>
          </cell>
          <cell r="X733">
            <v>1.504965987789662E-3</v>
          </cell>
          <cell r="Y733">
            <v>0.47605355807654265</v>
          </cell>
          <cell r="Z733">
            <v>1.6165907415110036E-3</v>
          </cell>
          <cell r="AA733">
            <v>4286345000</v>
          </cell>
          <cell r="AB733">
            <v>4286345000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H733">
            <v>87.387999999999991</v>
          </cell>
          <cell r="AI733">
            <v>0</v>
          </cell>
          <cell r="AJ733">
            <v>0</v>
          </cell>
          <cell r="AK733">
            <v>0</v>
          </cell>
          <cell r="AL733">
            <v>38399592000000</v>
          </cell>
          <cell r="AM733">
            <v>121394072000</v>
          </cell>
          <cell r="AN733">
            <v>57790079905</v>
          </cell>
          <cell r="AO733">
            <v>62076424905</v>
          </cell>
          <cell r="AP733">
            <v>11692884099</v>
          </cell>
          <cell r="AQ733">
            <v>0.60641448496006634</v>
          </cell>
          <cell r="AR733">
            <v>0</v>
          </cell>
          <cell r="AS733">
            <v>0</v>
          </cell>
          <cell r="AT733">
            <v>2175322436</v>
          </cell>
          <cell r="AU733">
            <v>0.35153885520361988</v>
          </cell>
          <cell r="AV733">
            <v>38286210087</v>
          </cell>
          <cell r="AW733">
            <v>0.46249438388780167</v>
          </cell>
          <cell r="AX733">
            <v>4681270263</v>
          </cell>
          <cell r="AY733">
            <v>0.46120889290640393</v>
          </cell>
          <cell r="AZ733">
            <v>87447001</v>
          </cell>
          <cell r="BA733">
            <v>0.43723500500000001</v>
          </cell>
          <cell r="BB733">
            <v>0</v>
          </cell>
          <cell r="BC733">
            <v>0</v>
          </cell>
          <cell r="BD733">
            <v>866946019</v>
          </cell>
          <cell r="BE733">
            <v>0.93012773584014974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19282000000</v>
          </cell>
          <cell r="BM733">
            <v>472000000</v>
          </cell>
          <cell r="BN733">
            <v>6188000000</v>
          </cell>
          <cell r="BO733">
            <v>82782000000</v>
          </cell>
          <cell r="BP733">
            <v>10150000000</v>
          </cell>
          <cell r="BQ733">
            <v>200000000</v>
          </cell>
          <cell r="BR733">
            <v>372000000</v>
          </cell>
          <cell r="BS733">
            <v>932072000</v>
          </cell>
          <cell r="BT733">
            <v>0</v>
          </cell>
          <cell r="BU733">
            <v>0</v>
          </cell>
          <cell r="BV733">
            <v>0</v>
          </cell>
          <cell r="BW733">
            <v>1016000000</v>
          </cell>
          <cell r="BX733">
            <v>479490</v>
          </cell>
          <cell r="BY733">
            <v>147</v>
          </cell>
          <cell r="BZ733">
            <v>18405900</v>
          </cell>
          <cell r="CA733">
            <v>396900</v>
          </cell>
        </row>
        <row r="734">
          <cell r="A734" t="str">
            <v>2022_Q3_M8_W35_D2</v>
          </cell>
          <cell r="B734">
            <v>2022</v>
          </cell>
          <cell r="C734">
            <v>3</v>
          </cell>
          <cell r="D734">
            <v>8</v>
          </cell>
          <cell r="E734">
            <v>35</v>
          </cell>
          <cell r="F734">
            <v>35</v>
          </cell>
          <cell r="G734">
            <v>2</v>
          </cell>
          <cell r="H734">
            <v>44802</v>
          </cell>
          <cell r="I734">
            <v>23.446000000000002</v>
          </cell>
          <cell r="J734">
            <v>9.4489999999999998</v>
          </cell>
          <cell r="K734">
            <v>31.893999999999998</v>
          </cell>
          <cell r="L734">
            <v>8.3320000000000007</v>
          </cell>
          <cell r="M734">
            <v>5.2080000000000002</v>
          </cell>
          <cell r="N734">
            <v>1</v>
          </cell>
          <cell r="O734">
            <v>12.292</v>
          </cell>
          <cell r="P734">
            <v>0</v>
          </cell>
          <cell r="Q734">
            <v>45</v>
          </cell>
          <cell r="R734">
            <v>23.9</v>
          </cell>
          <cell r="S734">
            <v>-1369</v>
          </cell>
          <cell r="T734">
            <v>385.6</v>
          </cell>
          <cell r="U734">
            <v>-2005</v>
          </cell>
          <cell r="V734">
            <v>-5.1996887966804977E-3</v>
          </cell>
          <cell r="W734">
            <v>3.1748872173268708E-3</v>
          </cell>
          <cell r="X734">
            <v>6.6717235593785065E-4</v>
          </cell>
          <cell r="Y734">
            <v>0.21014049012411323</v>
          </cell>
          <cell r="Z734">
            <v>2.3376690946241316E-3</v>
          </cell>
          <cell r="AA734">
            <v>81141145000</v>
          </cell>
          <cell r="AB734">
            <v>58688655000</v>
          </cell>
          <cell r="AC734">
            <v>8694630000</v>
          </cell>
          <cell r="AD734">
            <v>0</v>
          </cell>
          <cell r="AE734">
            <v>13757860000</v>
          </cell>
          <cell r="AF734">
            <v>0</v>
          </cell>
          <cell r="AH734">
            <v>91.621000000000009</v>
          </cell>
          <cell r="AI734">
            <v>0</v>
          </cell>
          <cell r="AJ734">
            <v>0</v>
          </cell>
          <cell r="AK734">
            <v>0</v>
          </cell>
          <cell r="AL734">
            <v>48573064000000</v>
          </cell>
          <cell r="AM734">
            <v>154214000000</v>
          </cell>
          <cell r="AN734">
            <v>32406605544</v>
          </cell>
          <cell r="AO734">
            <v>113547750544</v>
          </cell>
          <cell r="AP734">
            <v>18632073547</v>
          </cell>
          <cell r="AQ734">
            <v>0.36829558305989324</v>
          </cell>
          <cell r="AR734">
            <v>0</v>
          </cell>
          <cell r="AS734">
            <v>0</v>
          </cell>
          <cell r="AT734">
            <v>800444921</v>
          </cell>
          <cell r="AU734">
            <v>0.19551659037616023</v>
          </cell>
          <cell r="AV734">
            <v>11172194122</v>
          </cell>
          <cell r="AW734">
            <v>0.12431782305158677</v>
          </cell>
          <cell r="AX734">
            <v>782470026</v>
          </cell>
          <cell r="AY734">
            <v>0.25240968580645162</v>
          </cell>
          <cell r="AZ734">
            <v>146118008</v>
          </cell>
          <cell r="BA734">
            <v>0.42230638150289018</v>
          </cell>
          <cell r="BB734">
            <v>0</v>
          </cell>
          <cell r="BC734">
            <v>0</v>
          </cell>
          <cell r="BD734">
            <v>873304920</v>
          </cell>
          <cell r="BE734">
            <v>0.92120772151898733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50590000000</v>
          </cell>
          <cell r="BM734">
            <v>436000000</v>
          </cell>
          <cell r="BN734">
            <v>4094000000</v>
          </cell>
          <cell r="BO734">
            <v>89868000000</v>
          </cell>
          <cell r="BP734">
            <v>3100000000</v>
          </cell>
          <cell r="BQ734">
            <v>346000000</v>
          </cell>
          <cell r="BR734">
            <v>3538000000</v>
          </cell>
          <cell r="BS734">
            <v>948000000</v>
          </cell>
          <cell r="BT734">
            <v>0</v>
          </cell>
          <cell r="BU734">
            <v>0</v>
          </cell>
          <cell r="BV734">
            <v>0</v>
          </cell>
          <cell r="BW734">
            <v>1294000000</v>
          </cell>
          <cell r="BX734">
            <v>512760</v>
          </cell>
          <cell r="BY734">
            <v>663</v>
          </cell>
          <cell r="BZ734">
            <v>3490950</v>
          </cell>
          <cell r="CA734">
            <v>1790100</v>
          </cell>
        </row>
        <row r="735">
          <cell r="A735" t="str">
            <v>2022_Q3_M8_W35_D3</v>
          </cell>
          <cell r="B735">
            <v>2022</v>
          </cell>
          <cell r="C735">
            <v>3</v>
          </cell>
          <cell r="D735">
            <v>8</v>
          </cell>
          <cell r="E735">
            <v>35</v>
          </cell>
          <cell r="F735">
            <v>35</v>
          </cell>
          <cell r="G735">
            <v>3</v>
          </cell>
          <cell r="H735">
            <v>44803</v>
          </cell>
          <cell r="I735">
            <v>23.425000000000001</v>
          </cell>
          <cell r="J735">
            <v>8.7059999999999995</v>
          </cell>
          <cell r="K735">
            <v>35.006999999999998</v>
          </cell>
          <cell r="L735">
            <v>7.8970000000000002</v>
          </cell>
          <cell r="M735">
            <v>5.234</v>
          </cell>
          <cell r="N735">
            <v>1</v>
          </cell>
          <cell r="O735">
            <v>12.052</v>
          </cell>
          <cell r="P735">
            <v>0</v>
          </cell>
          <cell r="Q735">
            <v>27</v>
          </cell>
          <cell r="R735">
            <v>23.8</v>
          </cell>
          <cell r="S735">
            <v>-1328</v>
          </cell>
          <cell r="T735">
            <v>365</v>
          </cell>
          <cell r="U735">
            <v>-790</v>
          </cell>
          <cell r="V735">
            <v>-2.1643835616438358E-3</v>
          </cell>
          <cell r="W735">
            <v>2.2968352227873876E-3</v>
          </cell>
          <cell r="X735">
            <v>4.0390169250714757E-4</v>
          </cell>
          <cell r="Y735">
            <v>0.17585140131079213</v>
          </cell>
          <cell r="Z735">
            <v>1.3573026758870272E-3</v>
          </cell>
          <cell r="AA735">
            <v>30920142000</v>
          </cell>
          <cell r="AB735">
            <v>30920142000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H735">
            <v>93.320999999999998</v>
          </cell>
          <cell r="AI735">
            <v>0</v>
          </cell>
          <cell r="AJ735">
            <v>0</v>
          </cell>
          <cell r="AK735">
            <v>0</v>
          </cell>
          <cell r="AL735">
            <v>32431414000000</v>
          </cell>
          <cell r="AM735">
            <v>74489614000</v>
          </cell>
          <cell r="AN735">
            <v>13099103005</v>
          </cell>
          <cell r="AO735">
            <v>44019245005</v>
          </cell>
          <cell r="AP735">
            <v>426514989</v>
          </cell>
          <cell r="AQ735">
            <v>3.958087773474301E-2</v>
          </cell>
          <cell r="AR735">
            <v>0</v>
          </cell>
          <cell r="AS735">
            <v>0</v>
          </cell>
          <cell r="AT735">
            <v>2163852392</v>
          </cell>
          <cell r="AU735">
            <v>0.34386107192176468</v>
          </cell>
          <cell r="AV735">
            <v>8611905929</v>
          </cell>
          <cell r="AW735">
            <v>0.17677417212047902</v>
          </cell>
          <cell r="AX735">
            <v>729964800</v>
          </cell>
          <cell r="AY735">
            <v>0.4377159002871075</v>
          </cell>
          <cell r="AZ735">
            <v>115452015</v>
          </cell>
          <cell r="BA735">
            <v>0.28374257170242573</v>
          </cell>
          <cell r="BB735">
            <v>0</v>
          </cell>
          <cell r="BC735">
            <v>0</v>
          </cell>
          <cell r="BD735">
            <v>1051412880</v>
          </cell>
          <cell r="BE735">
            <v>0.81255564709210037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10775784000</v>
          </cell>
          <cell r="BM735">
            <v>607808000</v>
          </cell>
          <cell r="BN735">
            <v>6292810000</v>
          </cell>
          <cell r="BO735">
            <v>48716992000</v>
          </cell>
          <cell r="BP735">
            <v>1667668000</v>
          </cell>
          <cell r="BQ735">
            <v>406890000</v>
          </cell>
          <cell r="BR735">
            <v>3720594000</v>
          </cell>
          <cell r="BS735">
            <v>1293958000</v>
          </cell>
          <cell r="BT735">
            <v>0</v>
          </cell>
          <cell r="BU735">
            <v>0</v>
          </cell>
          <cell r="BV735">
            <v>0</v>
          </cell>
          <cell r="BW735">
            <v>1007110000</v>
          </cell>
          <cell r="BX735">
            <v>247230</v>
          </cell>
          <cell r="BY735">
            <v>271</v>
          </cell>
          <cell r="BZ735">
            <v>3386400</v>
          </cell>
          <cell r="CA735">
            <v>731700</v>
          </cell>
        </row>
        <row r="736">
          <cell r="A736" t="str">
            <v>2022_Q3_M8_W35_D4</v>
          </cell>
          <cell r="B736">
            <v>2022</v>
          </cell>
          <cell r="C736">
            <v>3</v>
          </cell>
          <cell r="D736">
            <v>8</v>
          </cell>
          <cell r="E736">
            <v>35</v>
          </cell>
          <cell r="F736">
            <v>35</v>
          </cell>
          <cell r="G736">
            <v>4</v>
          </cell>
          <cell r="H736">
            <v>44804</v>
          </cell>
          <cell r="I736">
            <v>28.210999999999999</v>
          </cell>
          <cell r="J736">
            <v>9.0190000000000001</v>
          </cell>
          <cell r="K736">
            <v>41.328000000000003</v>
          </cell>
          <cell r="L736">
            <v>7.782</v>
          </cell>
          <cell r="M736">
            <v>5.2240000000000002</v>
          </cell>
          <cell r="N736">
            <v>1</v>
          </cell>
          <cell r="O736">
            <v>12.053000000000001</v>
          </cell>
          <cell r="P736">
            <v>0</v>
          </cell>
          <cell r="Q736">
            <v>17</v>
          </cell>
          <cell r="R736">
            <v>25.8</v>
          </cell>
          <cell r="S736">
            <v>4302</v>
          </cell>
          <cell r="T736">
            <v>399</v>
          </cell>
          <cell r="U736">
            <v>-344</v>
          </cell>
          <cell r="V736">
            <v>-8.6215538847117794E-4</v>
          </cell>
          <cell r="W736">
            <v>5.2570024304632243E-3</v>
          </cell>
          <cell r="X736">
            <v>2.7670632220405276E-3</v>
          </cell>
          <cell r="Y736">
            <v>0.52635760752286853</v>
          </cell>
          <cell r="Z736">
            <v>3.3450398411199898E-3</v>
          </cell>
          <cell r="AA736">
            <v>17379750000</v>
          </cell>
          <cell r="AB736">
            <v>12399805000</v>
          </cell>
          <cell r="AC736">
            <v>0</v>
          </cell>
          <cell r="AD736">
            <v>4979945000</v>
          </cell>
          <cell r="AE736">
            <v>0</v>
          </cell>
          <cell r="AF736">
            <v>0</v>
          </cell>
          <cell r="AH736">
            <v>104.61699999999999</v>
          </cell>
          <cell r="AI736">
            <v>0</v>
          </cell>
          <cell r="AJ736">
            <v>0</v>
          </cell>
          <cell r="AK736">
            <v>0</v>
          </cell>
          <cell r="AL736">
            <v>30069988000000</v>
          </cell>
          <cell r="AM736">
            <v>158078000000</v>
          </cell>
          <cell r="AN736">
            <v>83205557882</v>
          </cell>
          <cell r="AO736">
            <v>100585307882</v>
          </cell>
          <cell r="AP736">
            <v>33151009274</v>
          </cell>
          <cell r="AQ736">
            <v>0.73596948037474474</v>
          </cell>
          <cell r="AR736">
            <v>0</v>
          </cell>
          <cell r="AS736">
            <v>0</v>
          </cell>
          <cell r="AT736">
            <v>1128767817</v>
          </cell>
          <cell r="AU736">
            <v>0.40956742271407837</v>
          </cell>
          <cell r="AV736">
            <v>47850145659</v>
          </cell>
          <cell r="AW736">
            <v>0.44753222651515151</v>
          </cell>
          <cell r="AX736">
            <v>195237008</v>
          </cell>
          <cell r="AY736">
            <v>0.20169112396694214</v>
          </cell>
          <cell r="AZ736">
            <v>32145005</v>
          </cell>
          <cell r="BA736">
            <v>0.29763893518518519</v>
          </cell>
          <cell r="BB736">
            <v>0</v>
          </cell>
          <cell r="BC736">
            <v>0</v>
          </cell>
          <cell r="BD736">
            <v>848253119</v>
          </cell>
          <cell r="BE736">
            <v>0.97725013709677422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45044000000</v>
          </cell>
          <cell r="BM736">
            <v>186000000</v>
          </cell>
          <cell r="BN736">
            <v>2756000000</v>
          </cell>
          <cell r="BO736">
            <v>106920000000</v>
          </cell>
          <cell r="BP736">
            <v>968000000</v>
          </cell>
          <cell r="BQ736">
            <v>108000000</v>
          </cell>
          <cell r="BR736">
            <v>354000000</v>
          </cell>
          <cell r="BS736">
            <v>868000000</v>
          </cell>
          <cell r="BT736">
            <v>0</v>
          </cell>
          <cell r="BU736">
            <v>0</v>
          </cell>
          <cell r="BV736">
            <v>0</v>
          </cell>
          <cell r="BW736">
            <v>874000000</v>
          </cell>
          <cell r="BX736">
            <v>239970</v>
          </cell>
          <cell r="BY736">
            <v>6064</v>
          </cell>
          <cell r="BZ736">
            <v>3819900</v>
          </cell>
          <cell r="CA736">
            <v>16372800</v>
          </cell>
        </row>
        <row r="737">
          <cell r="A737" t="str">
            <v>2022_Q3_M9_W36_D2</v>
          </cell>
          <cell r="B737">
            <v>2022</v>
          </cell>
          <cell r="C737">
            <v>3</v>
          </cell>
          <cell r="D737">
            <v>9</v>
          </cell>
          <cell r="E737">
            <v>36</v>
          </cell>
          <cell r="F737">
            <v>36</v>
          </cell>
          <cell r="G737">
            <v>2</v>
          </cell>
          <cell r="H737">
            <v>44809</v>
          </cell>
          <cell r="I737">
            <v>22.704000000000001</v>
          </cell>
          <cell r="J737">
            <v>9.2289999999999992</v>
          </cell>
          <cell r="K737">
            <v>41.2</v>
          </cell>
          <cell r="L737">
            <v>7.4160000000000004</v>
          </cell>
          <cell r="M737">
            <v>5.1449999999999996</v>
          </cell>
          <cell r="N737">
            <v>1</v>
          </cell>
          <cell r="O737">
            <v>12.034000000000001</v>
          </cell>
          <cell r="P737">
            <v>0</v>
          </cell>
          <cell r="Q737">
            <v>9</v>
          </cell>
          <cell r="R737">
            <v>25.5</v>
          </cell>
          <cell r="S737">
            <v>-1511</v>
          </cell>
          <cell r="T737">
            <v>389.2</v>
          </cell>
          <cell r="U737">
            <v>-711</v>
          </cell>
          <cell r="V737">
            <v>-1.8268242548818089E-3</v>
          </cell>
          <cell r="W737">
            <v>5.4568044676473757E-3</v>
          </cell>
          <cell r="X737">
            <v>1.4513730474512083E-3</v>
          </cell>
          <cell r="Y737">
            <v>0.26597490455379047</v>
          </cell>
          <cell r="Z737">
            <v>1.864057612779634E-3</v>
          </cell>
          <cell r="AA737">
            <v>12701490000</v>
          </cell>
          <cell r="AB737">
            <v>12701490000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H737">
            <v>98.728000000000009</v>
          </cell>
          <cell r="AI737">
            <v>0</v>
          </cell>
          <cell r="AJ737">
            <v>0</v>
          </cell>
          <cell r="AK737">
            <v>0</v>
          </cell>
          <cell r="AL737">
            <v>30777720000000</v>
          </cell>
          <cell r="AM737">
            <v>167948000000</v>
          </cell>
          <cell r="AN737">
            <v>44669953270</v>
          </cell>
          <cell r="AO737">
            <v>57371443270</v>
          </cell>
          <cell r="AP737">
            <v>24537385858</v>
          </cell>
          <cell r="AQ737">
            <v>0.31916474841311132</v>
          </cell>
          <cell r="AR737">
            <v>0</v>
          </cell>
          <cell r="AS737">
            <v>0</v>
          </cell>
          <cell r="AT737">
            <v>691681834</v>
          </cell>
          <cell r="AU737">
            <v>0.24632543945868945</v>
          </cell>
          <cell r="AV737">
            <v>16544455586</v>
          </cell>
          <cell r="AW737">
            <v>0.20805925181719861</v>
          </cell>
          <cell r="AX737">
            <v>1826283922</v>
          </cell>
          <cell r="AY737">
            <v>0.5619335144615385</v>
          </cell>
          <cell r="AZ737">
            <v>201938971</v>
          </cell>
          <cell r="BA737">
            <v>0.34817063965517242</v>
          </cell>
          <cell r="BB737">
            <v>0</v>
          </cell>
          <cell r="BC737">
            <v>0</v>
          </cell>
          <cell r="BD737">
            <v>868207099</v>
          </cell>
          <cell r="BE737">
            <v>0.96682305011135861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76880000000</v>
          </cell>
          <cell r="BM737">
            <v>792000000</v>
          </cell>
          <cell r="BN737">
            <v>2808000000</v>
          </cell>
          <cell r="BO737">
            <v>79518000000</v>
          </cell>
          <cell r="BP737">
            <v>3250000000</v>
          </cell>
          <cell r="BQ737">
            <v>580000000</v>
          </cell>
          <cell r="BR737">
            <v>2188000000</v>
          </cell>
          <cell r="BS737">
            <v>898000000</v>
          </cell>
          <cell r="BT737">
            <v>0</v>
          </cell>
          <cell r="BU737">
            <v>0</v>
          </cell>
          <cell r="BV737">
            <v>0</v>
          </cell>
          <cell r="BW737">
            <v>1034000000</v>
          </cell>
          <cell r="BX737">
            <v>267240</v>
          </cell>
          <cell r="BY737">
            <v>6099</v>
          </cell>
          <cell r="BZ737">
            <v>19099500</v>
          </cell>
          <cell r="CA737">
            <v>16467300</v>
          </cell>
        </row>
        <row r="738">
          <cell r="A738" t="str">
            <v>2022_Q3_M9_W36_D3</v>
          </cell>
          <cell r="B738">
            <v>2022</v>
          </cell>
          <cell r="C738">
            <v>3</v>
          </cell>
          <cell r="D738">
            <v>9</v>
          </cell>
          <cell r="E738">
            <v>36</v>
          </cell>
          <cell r="F738">
            <v>36</v>
          </cell>
          <cell r="G738">
            <v>3</v>
          </cell>
          <cell r="H738">
            <v>44810</v>
          </cell>
          <cell r="I738">
            <v>30.631</v>
          </cell>
          <cell r="J738">
            <v>9.0980000000000008</v>
          </cell>
          <cell r="K738">
            <v>43.917000000000002</v>
          </cell>
          <cell r="L738">
            <v>7.1029999999999998</v>
          </cell>
          <cell r="M738">
            <v>5.12</v>
          </cell>
          <cell r="N738">
            <v>1</v>
          </cell>
          <cell r="O738">
            <v>12.401999999999999</v>
          </cell>
          <cell r="P738">
            <v>0</v>
          </cell>
          <cell r="Q738">
            <v>7</v>
          </cell>
          <cell r="R738">
            <v>25.5</v>
          </cell>
          <cell r="S738">
            <v>-1685</v>
          </cell>
          <cell r="T738">
            <v>415.5</v>
          </cell>
          <cell r="U738">
            <v>-710</v>
          </cell>
          <cell r="V738">
            <v>-1.7087845968712394E-3</v>
          </cell>
          <cell r="W738">
            <v>4.3104652839107737E-3</v>
          </cell>
          <cell r="X738">
            <v>1.0866185693491938E-3</v>
          </cell>
          <cell r="Y738">
            <v>0.252088463258271</v>
          </cell>
          <cell r="Z738">
            <v>1.3181724858047641E-3</v>
          </cell>
          <cell r="AA738">
            <v>7645475000</v>
          </cell>
          <cell r="AB738">
            <v>7645475000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H738">
            <v>109.271</v>
          </cell>
          <cell r="AI738">
            <v>0</v>
          </cell>
          <cell r="AJ738">
            <v>0</v>
          </cell>
          <cell r="AK738">
            <v>0</v>
          </cell>
          <cell r="AL738">
            <v>33018120000000</v>
          </cell>
          <cell r="AM738">
            <v>142323460000</v>
          </cell>
          <cell r="AN738">
            <v>35878102317</v>
          </cell>
          <cell r="AO738">
            <v>43523577317</v>
          </cell>
          <cell r="AP738">
            <v>18495770405</v>
          </cell>
          <cell r="AQ738">
            <v>0.30493382667521557</v>
          </cell>
          <cell r="AR738">
            <v>0</v>
          </cell>
          <cell r="AS738">
            <v>0</v>
          </cell>
          <cell r="AT738">
            <v>235776944</v>
          </cell>
          <cell r="AU738">
            <v>0.21418067788727072</v>
          </cell>
          <cell r="AV738">
            <v>12795375093</v>
          </cell>
          <cell r="AW738">
            <v>0.18196085814576698</v>
          </cell>
          <cell r="AX738">
            <v>1557505066</v>
          </cell>
          <cell r="AY738">
            <v>0.63124763551413987</v>
          </cell>
          <cell r="AZ738">
            <v>56657010</v>
          </cell>
          <cell r="BA738">
            <v>0.30726059416249984</v>
          </cell>
          <cell r="BB738">
            <v>1526269000</v>
          </cell>
          <cell r="BC738">
            <v>0.36122196467275414</v>
          </cell>
          <cell r="BD738">
            <v>1210748799</v>
          </cell>
          <cell r="BE738">
            <v>0.64212310478695755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60655030000</v>
          </cell>
          <cell r="BM738">
            <v>417882000</v>
          </cell>
          <cell r="BN738">
            <v>1100832000</v>
          </cell>
          <cell r="BO738">
            <v>70319382000</v>
          </cell>
          <cell r="BP738">
            <v>2467344000</v>
          </cell>
          <cell r="BQ738">
            <v>184394000</v>
          </cell>
          <cell r="BR738">
            <v>4225294000</v>
          </cell>
          <cell r="BS738">
            <v>1885540000</v>
          </cell>
          <cell r="BT738">
            <v>0</v>
          </cell>
          <cell r="BU738">
            <v>0</v>
          </cell>
          <cell r="BV738">
            <v>0</v>
          </cell>
          <cell r="BW738">
            <v>1067762000</v>
          </cell>
          <cell r="BX738">
            <v>98700</v>
          </cell>
          <cell r="BY738">
            <v>282</v>
          </cell>
          <cell r="BZ738">
            <v>3853050</v>
          </cell>
          <cell r="CA738">
            <v>761400</v>
          </cell>
        </row>
        <row r="739">
          <cell r="A739" t="str">
            <v>2022_Q3_M9_W36_D4</v>
          </cell>
          <cell r="B739">
            <v>2022</v>
          </cell>
          <cell r="C739">
            <v>3</v>
          </cell>
          <cell r="D739">
            <v>9</v>
          </cell>
          <cell r="E739">
            <v>36</v>
          </cell>
          <cell r="F739">
            <v>36</v>
          </cell>
          <cell r="G739">
            <v>4</v>
          </cell>
          <cell r="H739">
            <v>44811</v>
          </cell>
          <cell r="I739">
            <v>29.471</v>
          </cell>
          <cell r="J739">
            <v>8.8249999999999993</v>
          </cell>
          <cell r="K739">
            <v>45.494</v>
          </cell>
          <cell r="L739">
            <v>4.95</v>
          </cell>
          <cell r="M739">
            <v>5.0750000000000002</v>
          </cell>
          <cell r="N739">
            <v>1</v>
          </cell>
          <cell r="O739">
            <v>12.391999999999999</v>
          </cell>
          <cell r="P739">
            <v>0</v>
          </cell>
          <cell r="Q739">
            <v>14</v>
          </cell>
          <cell r="R739">
            <v>24.8</v>
          </cell>
          <cell r="S739">
            <v>-1590</v>
          </cell>
          <cell r="T739">
            <v>414</v>
          </cell>
          <cell r="U739">
            <v>-4727</v>
          </cell>
          <cell r="V739">
            <v>-1.1417874396135265E-2</v>
          </cell>
          <cell r="W739">
            <v>2.4986048165957227E-3</v>
          </cell>
          <cell r="X739">
            <v>4.3107591469302212E-4</v>
          </cell>
          <cell r="Y739">
            <v>0.1725266484038683</v>
          </cell>
          <cell r="Z739">
            <v>1.252419395861718E-3</v>
          </cell>
          <cell r="AA739">
            <v>39367499000</v>
          </cell>
          <cell r="AB739">
            <v>31218499000</v>
          </cell>
          <cell r="AC739">
            <v>8149000000</v>
          </cell>
          <cell r="AD739">
            <v>0</v>
          </cell>
          <cell r="AE739">
            <v>0</v>
          </cell>
          <cell r="AF739">
            <v>0</v>
          </cell>
          <cell r="AH739">
            <v>107.20699999999999</v>
          </cell>
          <cell r="AI739">
            <v>0</v>
          </cell>
          <cell r="AJ739">
            <v>0</v>
          </cell>
          <cell r="AK739">
            <v>0</v>
          </cell>
          <cell r="AL739">
            <v>47930616000000</v>
          </cell>
          <cell r="AM739">
            <v>119759668000</v>
          </cell>
          <cell r="AN739">
            <v>20661734134</v>
          </cell>
          <cell r="AO739">
            <v>60029233134</v>
          </cell>
          <cell r="AP739">
            <v>2521413120</v>
          </cell>
          <cell r="AQ739">
            <v>4.6695881164693739E-2</v>
          </cell>
          <cell r="AR739">
            <v>0</v>
          </cell>
          <cell r="AS739">
            <v>0</v>
          </cell>
          <cell r="AT739">
            <v>492110000</v>
          </cell>
          <cell r="AU739">
            <v>0.29795738950794737</v>
          </cell>
          <cell r="AV739">
            <v>12137983268</v>
          </cell>
          <cell r="AW739">
            <v>0.24993885916282105</v>
          </cell>
          <cell r="AX739">
            <v>4587703826</v>
          </cell>
          <cell r="AY739">
            <v>0.53572628481599038</v>
          </cell>
          <cell r="AZ739">
            <v>72171000</v>
          </cell>
          <cell r="BA739">
            <v>0.41646085310682301</v>
          </cell>
          <cell r="BB739">
            <v>0</v>
          </cell>
          <cell r="BC739">
            <v>0</v>
          </cell>
          <cell r="BD739">
            <v>850352920</v>
          </cell>
          <cell r="BE739">
            <v>0.91515307923443168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53996478000</v>
          </cell>
          <cell r="BM739">
            <v>324738000</v>
          </cell>
          <cell r="BN739">
            <v>1651612000</v>
          </cell>
          <cell r="BO739">
            <v>48563810000</v>
          </cell>
          <cell r="BP739">
            <v>8563522000</v>
          </cell>
          <cell r="BQ739">
            <v>173296000</v>
          </cell>
          <cell r="BR739">
            <v>4517878000</v>
          </cell>
          <cell r="BS739">
            <v>929192000</v>
          </cell>
          <cell r="BT739">
            <v>0</v>
          </cell>
          <cell r="BU739">
            <v>0</v>
          </cell>
          <cell r="BV739">
            <v>0</v>
          </cell>
          <cell r="BW739">
            <v>1039142000</v>
          </cell>
          <cell r="BX739">
            <v>265140</v>
          </cell>
          <cell r="BY739">
            <v>415</v>
          </cell>
          <cell r="BZ739">
            <v>3853050</v>
          </cell>
          <cell r="CA739">
            <v>1120500</v>
          </cell>
        </row>
        <row r="740">
          <cell r="A740" t="str">
            <v>2022_Q3_M9_W36_D5</v>
          </cell>
          <cell r="B740">
            <v>2022</v>
          </cell>
          <cell r="C740">
            <v>3</v>
          </cell>
          <cell r="D740">
            <v>9</v>
          </cell>
          <cell r="E740">
            <v>36</v>
          </cell>
          <cell r="F740">
            <v>36</v>
          </cell>
          <cell r="G740">
            <v>5</v>
          </cell>
          <cell r="H740">
            <v>44812</v>
          </cell>
          <cell r="I740">
            <v>29.651</v>
          </cell>
          <cell r="J740">
            <v>10.238</v>
          </cell>
          <cell r="K740">
            <v>46.084000000000003</v>
          </cell>
          <cell r="L740">
            <v>9.5169999999999995</v>
          </cell>
          <cell r="M740">
            <v>5.024</v>
          </cell>
          <cell r="N740">
            <v>1</v>
          </cell>
          <cell r="O740">
            <v>12.391999999999999</v>
          </cell>
          <cell r="P740">
            <v>0</v>
          </cell>
          <cell r="Q740">
            <v>14</v>
          </cell>
          <cell r="R740">
            <v>24.9</v>
          </cell>
          <cell r="S740">
            <v>-1750</v>
          </cell>
          <cell r="T740">
            <v>446.4</v>
          </cell>
          <cell r="U740">
            <v>-7651</v>
          </cell>
          <cell r="V740">
            <v>-1.7139336917562725E-2</v>
          </cell>
          <cell r="W740">
            <v>3.5444374841126654E-3</v>
          </cell>
          <cell r="X740">
            <v>1.3507374638199515E-3</v>
          </cell>
          <cell r="Y740">
            <v>0.38108655319057005</v>
          </cell>
          <cell r="Z740">
            <v>2.3081422673901291E-3</v>
          </cell>
          <cell r="AA740">
            <v>32006730000</v>
          </cell>
          <cell r="AB740">
            <v>32006730000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H740">
            <v>113.90599999999999</v>
          </cell>
          <cell r="AI740">
            <v>0</v>
          </cell>
          <cell r="AJ740">
            <v>0</v>
          </cell>
          <cell r="AK740">
            <v>0</v>
          </cell>
          <cell r="AL740">
            <v>33430718000000</v>
          </cell>
          <cell r="AM740">
            <v>118493090000</v>
          </cell>
          <cell r="AN740">
            <v>45156123245</v>
          </cell>
          <cell r="AO740">
            <v>77162853245</v>
          </cell>
          <cell r="AP740">
            <v>1846731716</v>
          </cell>
          <cell r="AQ740">
            <v>7.2045126385197569E-2</v>
          </cell>
          <cell r="AR740">
            <v>0</v>
          </cell>
          <cell r="AS740">
            <v>0</v>
          </cell>
          <cell r="AT740">
            <v>6296159311</v>
          </cell>
          <cell r="AU740">
            <v>0.44369671411996647</v>
          </cell>
          <cell r="AV740">
            <v>34369876036</v>
          </cell>
          <cell r="AW740">
            <v>0.46938141773856817</v>
          </cell>
          <cell r="AX740">
            <v>1731207175</v>
          </cell>
          <cell r="AY740">
            <v>0.63125608026311952</v>
          </cell>
          <cell r="AZ740">
            <v>81149007</v>
          </cell>
          <cell r="BA740">
            <v>0.39383162824557144</v>
          </cell>
          <cell r="BB740">
            <v>0</v>
          </cell>
          <cell r="BC740">
            <v>0</v>
          </cell>
          <cell r="BD740">
            <v>831000000</v>
          </cell>
          <cell r="BE740">
            <v>0.92163343167047451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25632986000</v>
          </cell>
          <cell r="BM740">
            <v>280060000</v>
          </cell>
          <cell r="BN740">
            <v>14190232000</v>
          </cell>
          <cell r="BO740">
            <v>73223768000</v>
          </cell>
          <cell r="BP740">
            <v>2742480000</v>
          </cell>
          <cell r="BQ740">
            <v>206050000</v>
          </cell>
          <cell r="BR740">
            <v>262000000</v>
          </cell>
          <cell r="BS740">
            <v>901660000</v>
          </cell>
          <cell r="BT740">
            <v>0</v>
          </cell>
          <cell r="BU740">
            <v>0</v>
          </cell>
          <cell r="BV740">
            <v>0</v>
          </cell>
          <cell r="BW740">
            <v>1053854000</v>
          </cell>
          <cell r="BX740">
            <v>268800</v>
          </cell>
          <cell r="BY740">
            <v>502</v>
          </cell>
          <cell r="BZ740">
            <v>4054500</v>
          </cell>
          <cell r="CA740">
            <v>1355400</v>
          </cell>
        </row>
        <row r="741">
          <cell r="A741" t="str">
            <v>2022_Q3_M9_W36_D6</v>
          </cell>
          <cell r="B741">
            <v>2022</v>
          </cell>
          <cell r="C741">
            <v>3</v>
          </cell>
          <cell r="D741">
            <v>9</v>
          </cell>
          <cell r="E741">
            <v>36</v>
          </cell>
          <cell r="F741">
            <v>37</v>
          </cell>
          <cell r="G741">
            <v>6</v>
          </cell>
          <cell r="H741">
            <v>44813</v>
          </cell>
          <cell r="I741">
            <v>25.661999999999999</v>
          </cell>
          <cell r="J741">
            <v>9.3230000000000004</v>
          </cell>
          <cell r="K741">
            <v>41.582000000000001</v>
          </cell>
          <cell r="L741">
            <v>9.2309999999999999</v>
          </cell>
          <cell r="M741">
            <v>4.9420000000000002</v>
          </cell>
          <cell r="N741">
            <v>1</v>
          </cell>
          <cell r="O741">
            <v>12.618</v>
          </cell>
          <cell r="P741">
            <v>0</v>
          </cell>
          <cell r="Q741">
            <v>14</v>
          </cell>
          <cell r="R741">
            <v>25</v>
          </cell>
          <cell r="S741">
            <v>-1719</v>
          </cell>
          <cell r="T741">
            <v>456</v>
          </cell>
          <cell r="U741">
            <v>-6545</v>
          </cell>
          <cell r="V741">
            <v>-1.4353070175438597E-2</v>
          </cell>
          <cell r="W741">
            <v>3.1095456926431854E-3</v>
          </cell>
          <cell r="X741">
            <v>1.4144109876699149E-3</v>
          </cell>
          <cell r="Y741">
            <v>0.45486097567765049</v>
          </cell>
          <cell r="Z741">
            <v>2.9049685410699449E-3</v>
          </cell>
          <cell r="AA741">
            <v>48147215000</v>
          </cell>
          <cell r="AB741">
            <v>48147215000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H741">
            <v>104.358</v>
          </cell>
          <cell r="AI741">
            <v>0</v>
          </cell>
          <cell r="AJ741">
            <v>0</v>
          </cell>
          <cell r="AK741">
            <v>0</v>
          </cell>
          <cell r="AL741">
            <v>32301480000000</v>
          </cell>
          <cell r="AM741">
            <v>100442928000</v>
          </cell>
          <cell r="AN741">
            <v>45687568230</v>
          </cell>
          <cell r="AO741">
            <v>93834783230</v>
          </cell>
          <cell r="AP741">
            <v>17240221004</v>
          </cell>
          <cell r="AQ741">
            <v>0.4468082157336572</v>
          </cell>
          <cell r="AR741">
            <v>0</v>
          </cell>
          <cell r="AS741">
            <v>0</v>
          </cell>
          <cell r="AT741">
            <v>1562127345</v>
          </cell>
          <cell r="AU741">
            <v>0.44860408345768016</v>
          </cell>
          <cell r="AV741">
            <v>24121251162</v>
          </cell>
          <cell r="AW741">
            <v>0.46263888347168308</v>
          </cell>
          <cell r="AX741">
            <v>1534170767</v>
          </cell>
          <cell r="AY741">
            <v>0.54941764881150623</v>
          </cell>
          <cell r="AZ741">
            <v>208387998</v>
          </cell>
          <cell r="BA741">
            <v>0.37903336922595621</v>
          </cell>
          <cell r="BB741">
            <v>0</v>
          </cell>
          <cell r="BC741">
            <v>0</v>
          </cell>
          <cell r="BD741">
            <v>1021409954</v>
          </cell>
          <cell r="BE741">
            <v>0.80247918712651767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38585282000</v>
          </cell>
          <cell r="BM741">
            <v>286628000</v>
          </cell>
          <cell r="BN741">
            <v>3482196000</v>
          </cell>
          <cell r="BO741">
            <v>52138400000</v>
          </cell>
          <cell r="BP741">
            <v>2792358000</v>
          </cell>
          <cell r="BQ741">
            <v>549788000</v>
          </cell>
          <cell r="BR741">
            <v>249366000</v>
          </cell>
          <cell r="BS741">
            <v>1272818000</v>
          </cell>
          <cell r="BT741">
            <v>0</v>
          </cell>
          <cell r="BU741">
            <v>0</v>
          </cell>
          <cell r="BV741">
            <v>0</v>
          </cell>
          <cell r="BW741">
            <v>1086092000</v>
          </cell>
          <cell r="BX741">
            <v>307320</v>
          </cell>
          <cell r="BY741">
            <v>1049</v>
          </cell>
          <cell r="BZ741">
            <v>13150350</v>
          </cell>
          <cell r="CA741">
            <v>2832300</v>
          </cell>
        </row>
        <row r="742">
          <cell r="A742" t="str">
            <v>2022_Q3_M9_W37_D2</v>
          </cell>
          <cell r="B742">
            <v>2022</v>
          </cell>
          <cell r="C742">
            <v>3</v>
          </cell>
          <cell r="D742">
            <v>9</v>
          </cell>
          <cell r="E742">
            <v>37</v>
          </cell>
          <cell r="F742">
            <v>37</v>
          </cell>
          <cell r="G742">
            <v>2</v>
          </cell>
          <cell r="H742">
            <v>44816</v>
          </cell>
          <cell r="I742">
            <v>24.431999999999999</v>
          </cell>
          <cell r="J742">
            <v>7.9260000000000002</v>
          </cell>
          <cell r="K742">
            <v>41.045999999999999</v>
          </cell>
          <cell r="L742">
            <v>8.2680000000000007</v>
          </cell>
          <cell r="M742">
            <v>4.891</v>
          </cell>
          <cell r="N742">
            <v>1</v>
          </cell>
          <cell r="O742">
            <v>12.619</v>
          </cell>
          <cell r="P742">
            <v>0</v>
          </cell>
          <cell r="Q742">
            <v>12</v>
          </cell>
          <cell r="R742">
            <v>25.2</v>
          </cell>
          <cell r="S742">
            <v>-1201</v>
          </cell>
          <cell r="T742">
            <v>475</v>
          </cell>
          <cell r="U742">
            <v>-8317</v>
          </cell>
          <cell r="V742">
            <v>-1.7509473684210526E-2</v>
          </cell>
          <cell r="W742">
            <v>6.5698237229750199E-3</v>
          </cell>
          <cell r="X742">
            <v>9.3817522501337585E-4</v>
          </cell>
          <cell r="Y742">
            <v>0.14280066932884783</v>
          </cell>
          <cell r="Z742">
            <v>2.0816831869048674E-3</v>
          </cell>
          <cell r="AA742">
            <v>29254785000</v>
          </cell>
          <cell r="AB742">
            <v>21544725000</v>
          </cell>
          <cell r="AC742">
            <v>0</v>
          </cell>
          <cell r="AD742">
            <v>5021345000</v>
          </cell>
          <cell r="AE742">
            <v>0</v>
          </cell>
          <cell r="AF742">
            <v>2688715000</v>
          </cell>
          <cell r="AH742">
            <v>100.182</v>
          </cell>
          <cell r="AI742">
            <v>0</v>
          </cell>
          <cell r="AJ742">
            <v>0</v>
          </cell>
          <cell r="AK742">
            <v>0</v>
          </cell>
          <cell r="AL742">
            <v>25583368000000</v>
          </cell>
          <cell r="AM742">
            <v>168078218000</v>
          </cell>
          <cell r="AN742">
            <v>24001682030</v>
          </cell>
          <cell r="AO742">
            <v>53256467030</v>
          </cell>
          <cell r="AP742">
            <v>2670393960</v>
          </cell>
          <cell r="AQ742">
            <v>5.2912516453959349E-2</v>
          </cell>
          <cell r="AR742">
            <v>0</v>
          </cell>
          <cell r="AS742">
            <v>0</v>
          </cell>
          <cell r="AT742">
            <v>2429144076</v>
          </cell>
          <cell r="AU742">
            <v>0.47005453702470995</v>
          </cell>
          <cell r="AV742">
            <v>15404078760</v>
          </cell>
          <cell r="AW742">
            <v>0.14609622118801682</v>
          </cell>
          <cell r="AX742">
            <v>2575452258</v>
          </cell>
          <cell r="AY742">
            <v>0.58010254366898295</v>
          </cell>
          <cell r="AZ742">
            <v>84777984</v>
          </cell>
          <cell r="BA742">
            <v>0.34527158100513156</v>
          </cell>
          <cell r="BB742">
            <v>0</v>
          </cell>
          <cell r="BC742">
            <v>0</v>
          </cell>
          <cell r="BD742">
            <v>837834992</v>
          </cell>
          <cell r="BE742">
            <v>0.96810515831290056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50468096000</v>
          </cell>
          <cell r="BM742">
            <v>137614000</v>
          </cell>
          <cell r="BN742">
            <v>5167792000</v>
          </cell>
          <cell r="BO742">
            <v>105437900000</v>
          </cell>
          <cell r="BP742">
            <v>4439650000</v>
          </cell>
          <cell r="BQ742">
            <v>245540000</v>
          </cell>
          <cell r="BR742">
            <v>348480000</v>
          </cell>
          <cell r="BS742">
            <v>865438000</v>
          </cell>
          <cell r="BT742">
            <v>0</v>
          </cell>
          <cell r="BU742">
            <v>0</v>
          </cell>
          <cell r="BV742">
            <v>0</v>
          </cell>
          <cell r="BW742">
            <v>967708000</v>
          </cell>
          <cell r="BX742">
            <v>247770</v>
          </cell>
          <cell r="BY742">
            <v>792</v>
          </cell>
          <cell r="BZ742">
            <v>3062550</v>
          </cell>
          <cell r="CA742">
            <v>2138400</v>
          </cell>
        </row>
        <row r="743">
          <cell r="A743" t="str">
            <v>2022_Q3_M9_W37_D3</v>
          </cell>
          <cell r="B743">
            <v>2022</v>
          </cell>
          <cell r="C743">
            <v>3</v>
          </cell>
          <cell r="D743">
            <v>9</v>
          </cell>
          <cell r="E743">
            <v>37</v>
          </cell>
          <cell r="F743">
            <v>37</v>
          </cell>
          <cell r="G743">
            <v>3</v>
          </cell>
          <cell r="H743">
            <v>44817</v>
          </cell>
          <cell r="I743">
            <v>28.634</v>
          </cell>
          <cell r="J743">
            <v>8.5839999999999996</v>
          </cell>
          <cell r="K743">
            <v>42.222000000000001</v>
          </cell>
          <cell r="L743">
            <v>8.0649999999999995</v>
          </cell>
          <cell r="M743">
            <v>4.87</v>
          </cell>
          <cell r="N743">
            <v>1</v>
          </cell>
          <cell r="O743">
            <v>19.681999999999999</v>
          </cell>
          <cell r="P743">
            <v>0</v>
          </cell>
          <cell r="Q743">
            <v>2</v>
          </cell>
          <cell r="R743">
            <v>25.2</v>
          </cell>
          <cell r="S743">
            <v>-1535</v>
          </cell>
          <cell r="T743">
            <v>553.6</v>
          </cell>
          <cell r="U743">
            <v>-8068</v>
          </cell>
          <cell r="V743">
            <v>-1.4573699421965318E-2</v>
          </cell>
          <cell r="W743">
            <v>7.3126279567328435E-3</v>
          </cell>
          <cell r="X743">
            <v>1.6115286996177312E-3</v>
          </cell>
          <cell r="Y743">
            <v>0.22037613688988145</v>
          </cell>
          <cell r="Z743">
            <v>3.6275953430046719E-3</v>
          </cell>
          <cell r="AA743">
            <v>59385755000</v>
          </cell>
          <cell r="AB743">
            <v>59385755000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H743">
            <v>113.057</v>
          </cell>
          <cell r="AI743">
            <v>0</v>
          </cell>
          <cell r="AJ743">
            <v>0</v>
          </cell>
          <cell r="AK743">
            <v>0</v>
          </cell>
          <cell r="AL743">
            <v>29456246000000</v>
          </cell>
          <cell r="AM743">
            <v>215402568000</v>
          </cell>
          <cell r="AN743">
            <v>47469585812</v>
          </cell>
          <cell r="AO743">
            <v>106855340812</v>
          </cell>
          <cell r="AP743">
            <v>18519105962</v>
          </cell>
          <cell r="AQ743">
            <v>0.39531430802055462</v>
          </cell>
          <cell r="AR743">
            <v>0</v>
          </cell>
          <cell r="AS743">
            <v>0</v>
          </cell>
          <cell r="AT743">
            <v>1728640044</v>
          </cell>
          <cell r="AU743">
            <v>0.37811689722965686</v>
          </cell>
          <cell r="AV743">
            <v>3174819461</v>
          </cell>
          <cell r="AW743">
            <v>2.3092573426485127E-2</v>
          </cell>
          <cell r="AX743">
            <v>1411371138</v>
          </cell>
          <cell r="AY743">
            <v>0.66090155765048764</v>
          </cell>
          <cell r="AZ743">
            <v>33444999</v>
          </cell>
          <cell r="BA743">
            <v>0.3506720804412104</v>
          </cell>
          <cell r="BB743">
            <v>0</v>
          </cell>
          <cell r="BC743">
            <v>0</v>
          </cell>
          <cell r="BD743">
            <v>22602204208</v>
          </cell>
          <cell r="BE743">
            <v>0.99757754451255654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46846536000</v>
          </cell>
          <cell r="BM743">
            <v>469008000</v>
          </cell>
          <cell r="BN743">
            <v>4571708000</v>
          </cell>
          <cell r="BO743">
            <v>137482272000</v>
          </cell>
          <cell r="BP743">
            <v>2135524000</v>
          </cell>
          <cell r="BQ743">
            <v>95374000</v>
          </cell>
          <cell r="BR743">
            <v>224782000</v>
          </cell>
          <cell r="BS743">
            <v>22657090000</v>
          </cell>
          <cell r="BT743">
            <v>0</v>
          </cell>
          <cell r="BU743">
            <v>0</v>
          </cell>
          <cell r="BV743">
            <v>0</v>
          </cell>
          <cell r="BW743">
            <v>920274000</v>
          </cell>
          <cell r="BX743">
            <v>414930</v>
          </cell>
          <cell r="BY743">
            <v>968</v>
          </cell>
          <cell r="BZ743">
            <v>3914250</v>
          </cell>
          <cell r="CA743">
            <v>2613600</v>
          </cell>
        </row>
        <row r="744">
          <cell r="A744" t="str">
            <v>2022_Q3_M9_W37_D4</v>
          </cell>
          <cell r="B744">
            <v>2022</v>
          </cell>
          <cell r="C744">
            <v>3</v>
          </cell>
          <cell r="D744">
            <v>9</v>
          </cell>
          <cell r="E744">
            <v>37</v>
          </cell>
          <cell r="F744">
            <v>37</v>
          </cell>
          <cell r="G744">
            <v>4</v>
          </cell>
          <cell r="H744">
            <v>44818</v>
          </cell>
          <cell r="I744">
            <v>28.597999999999999</v>
          </cell>
          <cell r="J744">
            <v>8.6120000000000001</v>
          </cell>
          <cell r="K744">
            <v>39.104999999999997</v>
          </cell>
          <cell r="L744">
            <v>7.7610000000000001</v>
          </cell>
          <cell r="M744">
            <v>4.8869999999999996</v>
          </cell>
          <cell r="N744">
            <v>1</v>
          </cell>
          <cell r="O744">
            <v>19.681999999999999</v>
          </cell>
          <cell r="P744">
            <v>0</v>
          </cell>
          <cell r="Q744">
            <v>12</v>
          </cell>
          <cell r="R744">
            <v>25</v>
          </cell>
          <cell r="S744">
            <v>-1164</v>
          </cell>
          <cell r="T744">
            <v>520</v>
          </cell>
          <cell r="U744">
            <v>-11003</v>
          </cell>
          <cell r="V744">
            <v>-2.1159615384615384E-2</v>
          </cell>
          <cell r="W744">
            <v>2.4603653375795263E-3</v>
          </cell>
          <cell r="X744">
            <v>4.9985337029625327E-4</v>
          </cell>
          <cell r="Y744">
            <v>0.20316225507712693</v>
          </cell>
          <cell r="Z744">
            <v>1.8091307703158583E-3</v>
          </cell>
          <cell r="AA744">
            <v>43809155000</v>
          </cell>
          <cell r="AB744">
            <v>43809155000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H744">
            <v>109.645</v>
          </cell>
          <cell r="AI744">
            <v>0</v>
          </cell>
          <cell r="AJ744">
            <v>0</v>
          </cell>
          <cell r="AK744">
            <v>0</v>
          </cell>
          <cell r="AL744">
            <v>33460560000000</v>
          </cell>
          <cell r="AM744">
            <v>82325202000</v>
          </cell>
          <cell r="AN744">
            <v>16725373688</v>
          </cell>
          <cell r="AO744">
            <v>60534528688</v>
          </cell>
          <cell r="AP744">
            <v>1760474984</v>
          </cell>
          <cell r="AQ744">
            <v>5.1039190189481734E-2</v>
          </cell>
          <cell r="AR744">
            <v>0</v>
          </cell>
          <cell r="AS744">
            <v>0</v>
          </cell>
          <cell r="AT744">
            <v>1345887040</v>
          </cell>
          <cell r="AU744">
            <v>0.42663971784892135</v>
          </cell>
          <cell r="AV744">
            <v>11266982628</v>
          </cell>
          <cell r="AW744">
            <v>0.27983686302864774</v>
          </cell>
          <cell r="AX744">
            <v>1459468036</v>
          </cell>
          <cell r="AY744">
            <v>0.70855254812631208</v>
          </cell>
          <cell r="AZ744">
            <v>73561000</v>
          </cell>
          <cell r="BA744">
            <v>0.31391250170695073</v>
          </cell>
          <cell r="BB744">
            <v>0</v>
          </cell>
          <cell r="BC744">
            <v>0</v>
          </cell>
          <cell r="BD744">
            <v>819000000</v>
          </cell>
          <cell r="BE744">
            <v>0.97845253967571288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34492612000</v>
          </cell>
          <cell r="BM744">
            <v>147066000</v>
          </cell>
          <cell r="BN744">
            <v>3154622000</v>
          </cell>
          <cell r="BO744">
            <v>40262682000</v>
          </cell>
          <cell r="BP744">
            <v>2059788000</v>
          </cell>
          <cell r="BQ744">
            <v>234336000</v>
          </cell>
          <cell r="BR744">
            <v>214316000</v>
          </cell>
          <cell r="BS744">
            <v>837036000</v>
          </cell>
          <cell r="BT744">
            <v>0</v>
          </cell>
          <cell r="BU744">
            <v>0</v>
          </cell>
          <cell r="BV744">
            <v>0</v>
          </cell>
          <cell r="BW744">
            <v>922744000</v>
          </cell>
          <cell r="BX744">
            <v>348360</v>
          </cell>
          <cell r="BY744">
            <v>551</v>
          </cell>
          <cell r="BZ744">
            <v>2968200</v>
          </cell>
          <cell r="CA744">
            <v>1487700</v>
          </cell>
        </row>
        <row r="745">
          <cell r="A745" t="str">
            <v>2022_Q3_M9_W37_D5</v>
          </cell>
          <cell r="B745">
            <v>2022</v>
          </cell>
          <cell r="C745">
            <v>3</v>
          </cell>
          <cell r="D745">
            <v>9</v>
          </cell>
          <cell r="E745">
            <v>37</v>
          </cell>
          <cell r="F745">
            <v>37</v>
          </cell>
          <cell r="G745">
            <v>5</v>
          </cell>
          <cell r="H745">
            <v>44819</v>
          </cell>
          <cell r="I745">
            <v>28.242000000000001</v>
          </cell>
          <cell r="J745">
            <v>8.375</v>
          </cell>
          <cell r="K745">
            <v>42.77</v>
          </cell>
          <cell r="L745">
            <v>7.6289999999999996</v>
          </cell>
          <cell r="M745">
            <v>4.8760000000000003</v>
          </cell>
          <cell r="N745">
            <v>1</v>
          </cell>
          <cell r="O745">
            <v>19.681000000000001</v>
          </cell>
          <cell r="P745">
            <v>0</v>
          </cell>
          <cell r="Q745">
            <v>5</v>
          </cell>
          <cell r="R745">
            <v>25</v>
          </cell>
          <cell r="S745">
            <v>-1291</v>
          </cell>
          <cell r="T745">
            <v>536</v>
          </cell>
          <cell r="U745">
            <v>-10469</v>
          </cell>
          <cell r="V745">
            <v>-1.9531716417910447E-2</v>
          </cell>
          <cell r="W745">
            <v>7.8528790984410714E-3</v>
          </cell>
          <cell r="X745">
            <v>8.1333197109136383E-4</v>
          </cell>
          <cell r="Y745">
            <v>0.10357118209712714</v>
          </cell>
          <cell r="Z745">
            <v>4.9280942460044174E-3</v>
          </cell>
          <cell r="AA745">
            <v>106950720000</v>
          </cell>
          <cell r="AB745">
            <v>100229105000</v>
          </cell>
          <cell r="AC745">
            <v>0</v>
          </cell>
          <cell r="AD745">
            <v>0</v>
          </cell>
          <cell r="AE745">
            <v>6721615000</v>
          </cell>
          <cell r="AF745">
            <v>0</v>
          </cell>
          <cell r="AH745">
            <v>112.57300000000001</v>
          </cell>
          <cell r="AI745">
            <v>0</v>
          </cell>
          <cell r="AJ745">
            <v>0</v>
          </cell>
          <cell r="AK745">
            <v>0</v>
          </cell>
          <cell r="AL745">
            <v>25991956000000</v>
          </cell>
          <cell r="AM745">
            <v>204111688000</v>
          </cell>
          <cell r="AN745">
            <v>21140088806</v>
          </cell>
          <cell r="AO745">
            <v>128090808806</v>
          </cell>
          <cell r="AP745">
            <v>763891984</v>
          </cell>
          <cell r="AQ745">
            <v>0.27011605458813148</v>
          </cell>
          <cell r="AR745">
            <v>0</v>
          </cell>
          <cell r="AS745">
            <v>0</v>
          </cell>
          <cell r="AT745">
            <v>402103917</v>
          </cell>
          <cell r="AU745">
            <v>0.46255526452013668</v>
          </cell>
          <cell r="AV745">
            <v>17938188815</v>
          </cell>
          <cell r="AW745">
            <v>9.2091079814505941E-2</v>
          </cell>
          <cell r="AX745">
            <v>1191776088</v>
          </cell>
          <cell r="AY745">
            <v>0.81688814617916516</v>
          </cell>
          <cell r="AZ745">
            <v>17300998</v>
          </cell>
          <cell r="BA745">
            <v>0.36679524253731344</v>
          </cell>
          <cell r="BB745">
            <v>0</v>
          </cell>
          <cell r="BC745">
            <v>0</v>
          </cell>
          <cell r="BD745">
            <v>826827004</v>
          </cell>
          <cell r="BE745">
            <v>0.98326670297705543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2828014000</v>
          </cell>
          <cell r="BM745">
            <v>503752000</v>
          </cell>
          <cell r="BN745">
            <v>869310000</v>
          </cell>
          <cell r="BO745">
            <v>194787474000</v>
          </cell>
          <cell r="BP745">
            <v>1458922000</v>
          </cell>
          <cell r="BQ745">
            <v>47168000</v>
          </cell>
          <cell r="BR745">
            <v>1909656000</v>
          </cell>
          <cell r="BS745">
            <v>840898000</v>
          </cell>
          <cell r="BT745">
            <v>0</v>
          </cell>
          <cell r="BU745">
            <v>0</v>
          </cell>
          <cell r="BV745">
            <v>0</v>
          </cell>
          <cell r="BW745">
            <v>866494000</v>
          </cell>
          <cell r="BX745">
            <v>363690</v>
          </cell>
          <cell r="BY745">
            <v>598</v>
          </cell>
          <cell r="BZ745">
            <v>3292050</v>
          </cell>
          <cell r="CA745">
            <v>1614600</v>
          </cell>
        </row>
        <row r="746">
          <cell r="A746" t="str">
            <v>2022_Q3_M9_W37_D6</v>
          </cell>
          <cell r="B746">
            <v>2022</v>
          </cell>
          <cell r="C746">
            <v>3</v>
          </cell>
          <cell r="D746">
            <v>9</v>
          </cell>
          <cell r="E746">
            <v>37</v>
          </cell>
          <cell r="F746">
            <v>38</v>
          </cell>
          <cell r="G746">
            <v>6</v>
          </cell>
          <cell r="H746">
            <v>44820</v>
          </cell>
          <cell r="I746">
            <v>25.835999999999999</v>
          </cell>
          <cell r="J746">
            <v>8.1999999999999993</v>
          </cell>
          <cell r="K746">
            <v>40.301000000000002</v>
          </cell>
          <cell r="L746">
            <v>7.2969999999999997</v>
          </cell>
          <cell r="M746">
            <v>4.657</v>
          </cell>
          <cell r="N746">
            <v>1</v>
          </cell>
          <cell r="O746">
            <v>19.670000000000002</v>
          </cell>
          <cell r="P746">
            <v>0</v>
          </cell>
          <cell r="Q746">
            <v>5</v>
          </cell>
          <cell r="R746">
            <v>24.7</v>
          </cell>
          <cell r="S746">
            <v>-1077</v>
          </cell>
          <cell r="T746">
            <v>463</v>
          </cell>
          <cell r="U746">
            <v>-11785</v>
          </cell>
          <cell r="V746">
            <v>-2.5453563714902809E-2</v>
          </cell>
          <cell r="W746">
            <v>4.7111479911152686E-3</v>
          </cell>
          <cell r="X746">
            <v>6.4874681921216052E-4</v>
          </cell>
          <cell r="Y746">
            <v>0.13770461476388113</v>
          </cell>
          <cell r="Z746">
            <v>2.2514500451285904E-3</v>
          </cell>
          <cell r="AA746">
            <v>56975340000</v>
          </cell>
          <cell r="AB746">
            <v>56975340000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H746">
            <v>106.961</v>
          </cell>
          <cell r="AI746">
            <v>0</v>
          </cell>
          <cell r="AJ746">
            <v>0</v>
          </cell>
          <cell r="AK746">
            <v>0</v>
          </cell>
          <cell r="AL746">
            <v>35549526000000</v>
          </cell>
          <cell r="AM746">
            <v>167479078000</v>
          </cell>
          <cell r="AN746">
            <v>23062641917</v>
          </cell>
          <cell r="AO746">
            <v>80037981917</v>
          </cell>
          <cell r="AP746">
            <v>5138116458</v>
          </cell>
          <cell r="AQ746">
            <v>0.30811869304985617</v>
          </cell>
          <cell r="AR746">
            <v>0</v>
          </cell>
          <cell r="AS746">
            <v>0</v>
          </cell>
          <cell r="AT746">
            <v>332250952</v>
          </cell>
          <cell r="AU746">
            <v>0.31770696266320386</v>
          </cell>
          <cell r="AV746">
            <v>14911619702</v>
          </cell>
          <cell r="AW746">
            <v>0.10547619985420259</v>
          </cell>
          <cell r="AX746">
            <v>1507841816</v>
          </cell>
          <cell r="AY746">
            <v>0.67040697082979128</v>
          </cell>
          <cell r="AZ746">
            <v>341793957</v>
          </cell>
          <cell r="BA746">
            <v>0.461942404846021</v>
          </cell>
          <cell r="BB746">
            <v>0</v>
          </cell>
          <cell r="BC746">
            <v>0</v>
          </cell>
          <cell r="BD746">
            <v>831019032</v>
          </cell>
          <cell r="BE746">
            <v>0.959147742303333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16675770000</v>
          </cell>
          <cell r="BM746">
            <v>611138000</v>
          </cell>
          <cell r="BN746">
            <v>1045778000</v>
          </cell>
          <cell r="BO746">
            <v>141374260000</v>
          </cell>
          <cell r="BP746">
            <v>2249144000</v>
          </cell>
          <cell r="BQ746">
            <v>739906000</v>
          </cell>
          <cell r="BR746">
            <v>3071134000</v>
          </cell>
          <cell r="BS746">
            <v>866414000</v>
          </cell>
          <cell r="BT746">
            <v>0</v>
          </cell>
          <cell r="BU746">
            <v>0</v>
          </cell>
          <cell r="BV746">
            <v>0</v>
          </cell>
          <cell r="BW746">
            <v>845534000</v>
          </cell>
          <cell r="BX746">
            <v>1841300</v>
          </cell>
          <cell r="BY746">
            <v>314</v>
          </cell>
          <cell r="BZ746">
            <v>8239050</v>
          </cell>
          <cell r="CA746">
            <v>847800</v>
          </cell>
        </row>
        <row r="747">
          <cell r="A747" t="str">
            <v>2022_Q3_M9_W38_D2</v>
          </cell>
          <cell r="B747">
            <v>2022</v>
          </cell>
          <cell r="C747">
            <v>3</v>
          </cell>
          <cell r="D747">
            <v>9</v>
          </cell>
          <cell r="E747">
            <v>38</v>
          </cell>
          <cell r="F747">
            <v>38</v>
          </cell>
          <cell r="G747">
            <v>2</v>
          </cell>
          <cell r="H747">
            <v>44823</v>
          </cell>
          <cell r="I747">
            <v>20.456</v>
          </cell>
          <cell r="J747">
            <v>7.141</v>
          </cell>
          <cell r="K747">
            <v>35.715000000000003</v>
          </cell>
          <cell r="L747">
            <v>6.8529999999999998</v>
          </cell>
          <cell r="M747">
            <v>4.6639999999999997</v>
          </cell>
          <cell r="N747">
            <v>1</v>
          </cell>
          <cell r="O747">
            <v>39.64</v>
          </cell>
          <cell r="P747">
            <v>0</v>
          </cell>
          <cell r="Q747">
            <v>94</v>
          </cell>
          <cell r="R747">
            <v>24.5</v>
          </cell>
          <cell r="S747">
            <v>-1210</v>
          </cell>
          <cell r="T747">
            <v>459</v>
          </cell>
          <cell r="U747">
            <v>-17321</v>
          </cell>
          <cell r="V747">
            <v>-3.7736383442265792E-2</v>
          </cell>
          <cell r="W747">
            <v>2.5030192472173304E-3</v>
          </cell>
          <cell r="X747">
            <v>1.1828992828688096E-3</v>
          </cell>
          <cell r="Y747">
            <v>0.47258896797692168</v>
          </cell>
          <cell r="Z747">
            <v>3.0989486447567582E-3</v>
          </cell>
          <cell r="AA747">
            <v>74276213000</v>
          </cell>
          <cell r="AB747">
            <v>74276213000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H747">
            <v>115.46900000000001</v>
          </cell>
          <cell r="AI747">
            <v>0</v>
          </cell>
          <cell r="AJ747">
            <v>0</v>
          </cell>
          <cell r="AK747">
            <v>0</v>
          </cell>
          <cell r="AL747">
            <v>38765292000000</v>
          </cell>
          <cell r="AM747">
            <v>97030272000</v>
          </cell>
          <cell r="AN747">
            <v>45855436107</v>
          </cell>
          <cell r="AO747">
            <v>120131649107</v>
          </cell>
          <cell r="AP747">
            <v>13476200580</v>
          </cell>
          <cell r="AQ747">
            <v>0.48915293663799692</v>
          </cell>
          <cell r="AR747">
            <v>0</v>
          </cell>
          <cell r="AS747">
            <v>0</v>
          </cell>
          <cell r="AT747">
            <v>1771499376</v>
          </cell>
          <cell r="AU747">
            <v>0.3869517964704916</v>
          </cell>
          <cell r="AV747">
            <v>27375872103</v>
          </cell>
          <cell r="AW747">
            <v>0.49221997356930369</v>
          </cell>
          <cell r="AX747">
            <v>2139158142</v>
          </cell>
          <cell r="AY747">
            <v>0.53280908413427286</v>
          </cell>
          <cell r="AZ747">
            <v>256277026</v>
          </cell>
          <cell r="BA747">
            <v>0.41767091491657243</v>
          </cell>
          <cell r="BB747">
            <v>0</v>
          </cell>
          <cell r="BC747">
            <v>0</v>
          </cell>
          <cell r="BD747">
            <v>836428880</v>
          </cell>
          <cell r="BE747">
            <v>0.9101134882344365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27550076000</v>
          </cell>
          <cell r="BM747">
            <v>555182000</v>
          </cell>
          <cell r="BN747">
            <v>4578088000</v>
          </cell>
          <cell r="BO747">
            <v>55617150000</v>
          </cell>
          <cell r="BP747">
            <v>4014868000</v>
          </cell>
          <cell r="BQ747">
            <v>613586000</v>
          </cell>
          <cell r="BR747">
            <v>2218218000</v>
          </cell>
          <cell r="BS747">
            <v>919038000</v>
          </cell>
          <cell r="BT747">
            <v>0</v>
          </cell>
          <cell r="BU747">
            <v>0</v>
          </cell>
          <cell r="BV747">
            <v>0</v>
          </cell>
          <cell r="BW747">
            <v>964066000</v>
          </cell>
          <cell r="BX747">
            <v>1632900</v>
          </cell>
          <cell r="BY747">
            <v>567</v>
          </cell>
          <cell r="BZ747">
            <v>3162000</v>
          </cell>
          <cell r="CA747">
            <v>1530900</v>
          </cell>
        </row>
        <row r="748">
          <cell r="A748" t="str">
            <v>2022_Q3_M9_W38_D3</v>
          </cell>
          <cell r="B748">
            <v>2022</v>
          </cell>
          <cell r="C748">
            <v>3</v>
          </cell>
          <cell r="D748">
            <v>9</v>
          </cell>
          <cell r="E748">
            <v>38</v>
          </cell>
          <cell r="F748">
            <v>38</v>
          </cell>
          <cell r="G748">
            <v>3</v>
          </cell>
          <cell r="H748">
            <v>44824</v>
          </cell>
          <cell r="I748">
            <v>18.882999999999999</v>
          </cell>
          <cell r="J748">
            <v>7.07</v>
          </cell>
          <cell r="K748">
            <v>40.51</v>
          </cell>
          <cell r="L748">
            <v>6.3680000000000003</v>
          </cell>
          <cell r="M748">
            <v>4.6920000000000002</v>
          </cell>
          <cell r="N748">
            <v>1</v>
          </cell>
          <cell r="O748">
            <v>39.639000000000003</v>
          </cell>
          <cell r="P748">
            <v>0</v>
          </cell>
          <cell r="Q748">
            <v>137</v>
          </cell>
          <cell r="R748">
            <v>24.7</v>
          </cell>
          <cell r="S748">
            <v>-1701</v>
          </cell>
          <cell r="T748">
            <v>513</v>
          </cell>
          <cell r="U748">
            <v>-14552</v>
          </cell>
          <cell r="V748">
            <v>-2.8366471734892786E-2</v>
          </cell>
          <cell r="W748">
            <v>1.444684338725199E-2</v>
          </cell>
          <cell r="X748">
            <v>3.7703116719075987E-3</v>
          </cell>
          <cell r="Y748">
            <v>0.26097823384965546</v>
          </cell>
          <cell r="Z748">
            <v>6.1049136611594544E-3</v>
          </cell>
          <cell r="AA748">
            <v>59829130000</v>
          </cell>
          <cell r="AB748">
            <v>59829130000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H748">
            <v>118.16200000000001</v>
          </cell>
          <cell r="AI748">
            <v>0</v>
          </cell>
          <cell r="AJ748">
            <v>0</v>
          </cell>
          <cell r="AK748">
            <v>0</v>
          </cell>
          <cell r="AL748">
            <v>25627122000000</v>
          </cell>
          <cell r="AM748">
            <v>370231018000</v>
          </cell>
          <cell r="AN748">
            <v>96622237194</v>
          </cell>
          <cell r="AO748">
            <v>156451367194</v>
          </cell>
          <cell r="AP748">
            <v>9308259921</v>
          </cell>
          <cell r="AQ748">
            <v>0.62565172504463396</v>
          </cell>
          <cell r="AR748">
            <v>0</v>
          </cell>
          <cell r="AS748">
            <v>0</v>
          </cell>
          <cell r="AT748">
            <v>397430033</v>
          </cell>
          <cell r="AU748">
            <v>1.0669613797221891E-2</v>
          </cell>
          <cell r="AV748">
            <v>84184624334</v>
          </cell>
          <cell r="AW748">
            <v>0.27151028097287067</v>
          </cell>
          <cell r="AX748">
            <v>1826232925</v>
          </cell>
          <cell r="AY748">
            <v>0.58383405530690535</v>
          </cell>
          <cell r="AZ748">
            <v>94880985</v>
          </cell>
          <cell r="BA748">
            <v>0.38788360750903472</v>
          </cell>
          <cell r="BB748">
            <v>0</v>
          </cell>
          <cell r="BC748">
            <v>0</v>
          </cell>
          <cell r="BD748">
            <v>810808996</v>
          </cell>
          <cell r="BE748">
            <v>0.98141172113110442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14877702000</v>
          </cell>
          <cell r="BM748">
            <v>244618000</v>
          </cell>
          <cell r="BN748">
            <v>37248774000</v>
          </cell>
          <cell r="BO748">
            <v>310060540000</v>
          </cell>
          <cell r="BP748">
            <v>3128000000</v>
          </cell>
          <cell r="BQ748">
            <v>244612000</v>
          </cell>
          <cell r="BR748">
            <v>2722680000</v>
          </cell>
          <cell r="BS748">
            <v>826166000</v>
          </cell>
          <cell r="BT748">
            <v>0</v>
          </cell>
          <cell r="BU748">
            <v>0</v>
          </cell>
          <cell r="BV748">
            <v>0</v>
          </cell>
          <cell r="BW748">
            <v>877926000</v>
          </cell>
          <cell r="BX748">
            <v>1468100</v>
          </cell>
          <cell r="BY748">
            <v>823</v>
          </cell>
          <cell r="BZ748">
            <v>4337550</v>
          </cell>
          <cell r="CA748">
            <v>2222100</v>
          </cell>
        </row>
        <row r="749">
          <cell r="A749" t="str">
            <v>2022_Q3_M9_W38_D4</v>
          </cell>
          <cell r="B749">
            <v>2022</v>
          </cell>
          <cell r="C749">
            <v>3</v>
          </cell>
          <cell r="D749">
            <v>9</v>
          </cell>
          <cell r="E749">
            <v>38</v>
          </cell>
          <cell r="F749">
            <v>38</v>
          </cell>
          <cell r="G749">
            <v>4</v>
          </cell>
          <cell r="H749">
            <v>44825</v>
          </cell>
          <cell r="I749">
            <v>17.658000000000001</v>
          </cell>
          <cell r="J749">
            <v>6.6050000000000004</v>
          </cell>
          <cell r="K749">
            <v>33.805</v>
          </cell>
          <cell r="L749">
            <v>6.0410000000000004</v>
          </cell>
          <cell r="M749">
            <v>4.67</v>
          </cell>
          <cell r="N749">
            <v>1</v>
          </cell>
          <cell r="O749">
            <v>39.630000000000003</v>
          </cell>
          <cell r="P749">
            <v>0</v>
          </cell>
          <cell r="Q749">
            <v>104</v>
          </cell>
          <cell r="R749">
            <v>24.4</v>
          </cell>
          <cell r="S749">
            <v>-1518</v>
          </cell>
          <cell r="T749">
            <v>483</v>
          </cell>
          <cell r="U749">
            <v>-15723</v>
          </cell>
          <cell r="V749">
            <v>-3.2552795031055903E-2</v>
          </cell>
          <cell r="W749">
            <v>4.8539226512068403E-3</v>
          </cell>
          <cell r="X749">
            <v>1.7191360807338452E-3</v>
          </cell>
          <cell r="Y749">
            <v>0.35417459326559581</v>
          </cell>
          <cell r="Z749">
            <v>3.8293773030220655E-3</v>
          </cell>
          <cell r="AA749">
            <v>47478140000</v>
          </cell>
          <cell r="AB749">
            <v>40595220000</v>
          </cell>
          <cell r="AC749">
            <v>0</v>
          </cell>
          <cell r="AD749">
            <v>0</v>
          </cell>
          <cell r="AE749">
            <v>6882920000</v>
          </cell>
          <cell r="AF749">
            <v>0</v>
          </cell>
          <cell r="AH749">
            <v>109.40899999999999</v>
          </cell>
          <cell r="AI749">
            <v>0</v>
          </cell>
          <cell r="AJ749">
            <v>0</v>
          </cell>
          <cell r="AK749">
            <v>0</v>
          </cell>
          <cell r="AL749">
            <v>22498916000000</v>
          </cell>
          <cell r="AM749">
            <v>109207998000</v>
          </cell>
          <cell r="AN749">
            <v>38678698273</v>
          </cell>
          <cell r="AO749">
            <v>86156838273</v>
          </cell>
          <cell r="AP749">
            <v>4636939075</v>
          </cell>
          <cell r="AQ749">
            <v>0.60930613022319002</v>
          </cell>
          <cell r="AR749">
            <v>0</v>
          </cell>
          <cell r="AS749">
            <v>0</v>
          </cell>
          <cell r="AT749">
            <v>754293945</v>
          </cell>
          <cell r="AU749">
            <v>3.0221957680585759E-2</v>
          </cell>
          <cell r="AV749">
            <v>30974651212</v>
          </cell>
          <cell r="AW749">
            <v>0.43869087803038254</v>
          </cell>
          <cell r="AX749">
            <v>1464196068</v>
          </cell>
          <cell r="AY749">
            <v>0.7199665968431922</v>
          </cell>
          <cell r="AZ749">
            <v>33563002</v>
          </cell>
          <cell r="BA749">
            <v>0.39261401866972367</v>
          </cell>
          <cell r="BB749">
            <v>0</v>
          </cell>
          <cell r="BC749">
            <v>0</v>
          </cell>
          <cell r="BD749">
            <v>815054971</v>
          </cell>
          <cell r="BE749">
            <v>0.88827552230347551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7610196000</v>
          </cell>
          <cell r="BM749">
            <v>154170000</v>
          </cell>
          <cell r="BN749">
            <v>24958474000</v>
          </cell>
          <cell r="BO749">
            <v>70607010000</v>
          </cell>
          <cell r="BP749">
            <v>2033700000</v>
          </cell>
          <cell r="BQ749">
            <v>85486000</v>
          </cell>
          <cell r="BR749">
            <v>1891382000</v>
          </cell>
          <cell r="BS749">
            <v>917570000</v>
          </cell>
          <cell r="BT749">
            <v>0</v>
          </cell>
          <cell r="BU749">
            <v>0</v>
          </cell>
          <cell r="BV749">
            <v>0</v>
          </cell>
          <cell r="BW749">
            <v>950010000</v>
          </cell>
          <cell r="BX749">
            <v>1735100</v>
          </cell>
          <cell r="BY749">
            <v>539</v>
          </cell>
          <cell r="BZ749">
            <v>3870900</v>
          </cell>
          <cell r="CA749">
            <v>1455300</v>
          </cell>
        </row>
        <row r="750">
          <cell r="A750" t="str">
            <v>2022_Q3_M9_W38_D5</v>
          </cell>
          <cell r="B750">
            <v>2022</v>
          </cell>
          <cell r="C750">
            <v>3</v>
          </cell>
          <cell r="D750">
            <v>9</v>
          </cell>
          <cell r="E750">
            <v>38</v>
          </cell>
          <cell r="F750">
            <v>38</v>
          </cell>
          <cell r="G750">
            <v>5</v>
          </cell>
          <cell r="H750">
            <v>44826</v>
          </cell>
          <cell r="I750">
            <v>15.212</v>
          </cell>
          <cell r="J750">
            <v>8.7989999999999995</v>
          </cell>
          <cell r="K750">
            <v>33.716999999999999</v>
          </cell>
          <cell r="L750">
            <v>5.9489999999999998</v>
          </cell>
          <cell r="M750">
            <v>4.657</v>
          </cell>
          <cell r="N750">
            <v>1</v>
          </cell>
          <cell r="O750">
            <v>39.633000000000003</v>
          </cell>
          <cell r="P750">
            <v>0</v>
          </cell>
          <cell r="Q750">
            <v>110</v>
          </cell>
          <cell r="R750">
            <v>24.5</v>
          </cell>
          <cell r="S750">
            <v>-1574</v>
          </cell>
          <cell r="T750">
            <v>500</v>
          </cell>
          <cell r="U750">
            <v>-16117</v>
          </cell>
          <cell r="V750">
            <v>-3.2233999999999999E-2</v>
          </cell>
          <cell r="W750">
            <v>3.4613463988310629E-3</v>
          </cell>
          <cell r="X750">
            <v>5.513089133980367E-4</v>
          </cell>
          <cell r="Y750">
            <v>0.15927585681231446</v>
          </cell>
          <cell r="Z750">
            <v>1.8317699552567049E-3</v>
          </cell>
          <cell r="AA750">
            <v>34628855000</v>
          </cell>
          <cell r="AB750">
            <v>34628855000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H750">
            <v>108.96699999999998</v>
          </cell>
          <cell r="AI750">
            <v>0</v>
          </cell>
          <cell r="AJ750">
            <v>0</v>
          </cell>
          <cell r="AK750">
            <v>0</v>
          </cell>
          <cell r="AL750">
            <v>27044052000000</v>
          </cell>
          <cell r="AM750">
            <v>93608832000</v>
          </cell>
          <cell r="AN750">
            <v>14909626922</v>
          </cell>
          <cell r="AO750">
            <v>49538481922</v>
          </cell>
          <cell r="AP750">
            <v>5054577794</v>
          </cell>
          <cell r="AQ750">
            <v>0.30488965595199147</v>
          </cell>
          <cell r="AR750">
            <v>0</v>
          </cell>
          <cell r="AS750">
            <v>0</v>
          </cell>
          <cell r="AT750">
            <v>4020097000</v>
          </cell>
          <cell r="AU750">
            <v>0.38529963991646293</v>
          </cell>
          <cell r="AV750">
            <v>3698979150</v>
          </cell>
          <cell r="AW750">
            <v>6.1979472128969502E-2</v>
          </cell>
          <cell r="AX750">
            <v>1318338822</v>
          </cell>
          <cell r="AY750">
            <v>0.64859153170935213</v>
          </cell>
          <cell r="AZ750">
            <v>19662994</v>
          </cell>
          <cell r="BA750">
            <v>0.21622417471244143</v>
          </cell>
          <cell r="BB750">
            <v>0</v>
          </cell>
          <cell r="BC750">
            <v>0</v>
          </cell>
          <cell r="BD750">
            <v>797971162</v>
          </cell>
          <cell r="BE750">
            <v>0.93919842990478208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16578384000</v>
          </cell>
          <cell r="BM750">
            <v>255656000</v>
          </cell>
          <cell r="BN750">
            <v>10433690000</v>
          </cell>
          <cell r="BO750">
            <v>59680714000</v>
          </cell>
          <cell r="BP750">
            <v>2032618000</v>
          </cell>
          <cell r="BQ750">
            <v>90938000</v>
          </cell>
          <cell r="BR750">
            <v>2809678000</v>
          </cell>
          <cell r="BS750">
            <v>849630000</v>
          </cell>
          <cell r="BT750">
            <v>0</v>
          </cell>
          <cell r="BU750">
            <v>0</v>
          </cell>
          <cell r="BV750">
            <v>0</v>
          </cell>
          <cell r="BW750">
            <v>877524000</v>
          </cell>
          <cell r="BX750">
            <v>708600</v>
          </cell>
          <cell r="BY750">
            <v>392</v>
          </cell>
          <cell r="BZ750">
            <v>4013700</v>
          </cell>
          <cell r="CA750">
            <v>1058400</v>
          </cell>
        </row>
        <row r="751">
          <cell r="A751" t="str">
            <v>2022_Q3_M9_W38_D6</v>
          </cell>
          <cell r="B751">
            <v>2022</v>
          </cell>
          <cell r="C751">
            <v>3</v>
          </cell>
          <cell r="D751">
            <v>9</v>
          </cell>
          <cell r="E751">
            <v>38</v>
          </cell>
          <cell r="F751">
            <v>39</v>
          </cell>
          <cell r="G751">
            <v>6</v>
          </cell>
          <cell r="H751">
            <v>44827</v>
          </cell>
          <cell r="I751">
            <v>12.097</v>
          </cell>
          <cell r="J751">
            <v>10.742000000000001</v>
          </cell>
          <cell r="K751">
            <v>33.634999999999998</v>
          </cell>
          <cell r="L751">
            <v>5.7069999999999999</v>
          </cell>
          <cell r="M751">
            <v>4.6829999999999998</v>
          </cell>
          <cell r="N751">
            <v>1</v>
          </cell>
          <cell r="O751">
            <v>39.633000000000003</v>
          </cell>
          <cell r="P751">
            <v>0</v>
          </cell>
          <cell r="Q751">
            <v>72</v>
          </cell>
          <cell r="R751">
            <v>24.3</v>
          </cell>
          <cell r="S751">
            <v>-1179</v>
          </cell>
          <cell r="T751">
            <v>441</v>
          </cell>
          <cell r="U751">
            <v>-18028</v>
          </cell>
          <cell r="V751">
            <v>-4.0879818594104306E-2</v>
          </cell>
          <cell r="W751">
            <v>3.4751809267603274E-3</v>
          </cell>
          <cell r="X751">
            <v>4.5631686319607014E-4</v>
          </cell>
          <cell r="Y751">
            <v>0.13130736868467538</v>
          </cell>
          <cell r="Z751">
            <v>2.9886016489987953E-3</v>
          </cell>
          <cell r="AA751">
            <v>66972455000</v>
          </cell>
          <cell r="AB751">
            <v>66972455000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H751">
            <v>107.49700000000001</v>
          </cell>
          <cell r="AI751">
            <v>0</v>
          </cell>
          <cell r="AJ751">
            <v>0</v>
          </cell>
          <cell r="AK751">
            <v>0</v>
          </cell>
          <cell r="AL751">
            <v>26447442000000</v>
          </cell>
          <cell r="AM751">
            <v>91909646000</v>
          </cell>
          <cell r="AN751">
            <v>12068413773</v>
          </cell>
          <cell r="AO751">
            <v>79040868773</v>
          </cell>
          <cell r="AP751">
            <v>6449162055</v>
          </cell>
          <cell r="AQ751">
            <v>0.28566451342133237</v>
          </cell>
          <cell r="AR751">
            <v>0</v>
          </cell>
          <cell r="AS751">
            <v>0</v>
          </cell>
          <cell r="AT751">
            <v>3227045781</v>
          </cell>
          <cell r="AU751">
            <v>0.14365410349893162</v>
          </cell>
          <cell r="AV751">
            <v>212210014</v>
          </cell>
          <cell r="AW751">
            <v>5.100019692549175E-3</v>
          </cell>
          <cell r="AX751">
            <v>1325741928</v>
          </cell>
          <cell r="AY751">
            <v>0.68833952647975083</v>
          </cell>
          <cell r="AZ751">
            <v>54253995</v>
          </cell>
          <cell r="BA751">
            <v>0.31180456896551723</v>
          </cell>
          <cell r="BB751">
            <v>0</v>
          </cell>
          <cell r="BC751">
            <v>0</v>
          </cell>
          <cell r="BD751">
            <v>800000000</v>
          </cell>
          <cell r="BE751">
            <v>0.94339622641509435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22576000000</v>
          </cell>
          <cell r="BM751">
            <v>52000000</v>
          </cell>
          <cell r="BN751">
            <v>22464000000</v>
          </cell>
          <cell r="BO751">
            <v>41609646000</v>
          </cell>
          <cell r="BP751">
            <v>1926000000</v>
          </cell>
          <cell r="BQ751">
            <v>174000000</v>
          </cell>
          <cell r="BR751">
            <v>670000000</v>
          </cell>
          <cell r="BS751">
            <v>848000000</v>
          </cell>
          <cell r="BT751">
            <v>0</v>
          </cell>
          <cell r="BU751">
            <v>0</v>
          </cell>
          <cell r="BV751">
            <v>0</v>
          </cell>
          <cell r="BW751">
            <v>1590000000</v>
          </cell>
          <cell r="BX751">
            <v>1091820</v>
          </cell>
          <cell r="BY751">
            <v>583</v>
          </cell>
          <cell r="BZ751">
            <v>9019350</v>
          </cell>
          <cell r="CA751">
            <v>1574100</v>
          </cell>
        </row>
        <row r="752">
          <cell r="A752" t="str">
            <v>2022_Q3_M9_W39_D2</v>
          </cell>
          <cell r="B752">
            <v>2022</v>
          </cell>
          <cell r="C752">
            <v>3</v>
          </cell>
          <cell r="D752">
            <v>9</v>
          </cell>
          <cell r="E752">
            <v>39</v>
          </cell>
          <cell r="F752">
            <v>39</v>
          </cell>
          <cell r="G752">
            <v>2</v>
          </cell>
          <cell r="H752">
            <v>44830</v>
          </cell>
          <cell r="I752">
            <v>13.446</v>
          </cell>
          <cell r="J752">
            <v>14.776</v>
          </cell>
          <cell r="K752">
            <v>36.347999999999999</v>
          </cell>
          <cell r="L752">
            <v>10.398999999999999</v>
          </cell>
          <cell r="M752">
            <v>4.6429999999999998</v>
          </cell>
          <cell r="N752">
            <v>1</v>
          </cell>
          <cell r="O752">
            <v>39.918999999999997</v>
          </cell>
          <cell r="P752">
            <v>0</v>
          </cell>
          <cell r="Q752">
            <v>198</v>
          </cell>
          <cell r="R752">
            <v>23.8</v>
          </cell>
          <cell r="S752">
            <v>-2485</v>
          </cell>
          <cell r="T752">
            <v>610</v>
          </cell>
          <cell r="U752">
            <v>-22573</v>
          </cell>
          <cell r="V752">
            <v>-3.7004918032786882E-2</v>
          </cell>
          <cell r="W752">
            <v>3.8619399758806818E-3</v>
          </cell>
          <cell r="X752">
            <v>1.2299930086382839E-3</v>
          </cell>
          <cell r="Y752">
            <v>0.31849096990633435</v>
          </cell>
          <cell r="Z752">
            <v>4.8257036536779718E-3</v>
          </cell>
          <cell r="AA752">
            <v>144470555000</v>
          </cell>
          <cell r="AB752">
            <v>144470555000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H752">
            <v>120.53099999999999</v>
          </cell>
          <cell r="AI752">
            <v>0</v>
          </cell>
          <cell r="AJ752">
            <v>0</v>
          </cell>
          <cell r="AK752">
            <v>0</v>
          </cell>
          <cell r="AL752">
            <v>40178582000000</v>
          </cell>
          <cell r="AM752">
            <v>155167272000</v>
          </cell>
          <cell r="AN752">
            <v>49419374957</v>
          </cell>
          <cell r="AO752">
            <v>193889929957</v>
          </cell>
          <cell r="AP752">
            <v>10417301768</v>
          </cell>
          <cell r="AQ752">
            <v>0.19061225635154813</v>
          </cell>
          <cell r="AR752">
            <v>0</v>
          </cell>
          <cell r="AS752">
            <v>0</v>
          </cell>
          <cell r="AT752">
            <v>6294475175</v>
          </cell>
          <cell r="AU752">
            <v>0.4284310815060251</v>
          </cell>
          <cell r="AV752">
            <v>29910890176</v>
          </cell>
          <cell r="AW752">
            <v>0.38838534844750988</v>
          </cell>
          <cell r="AX752">
            <v>1670250898</v>
          </cell>
          <cell r="AY752">
            <v>0.58370501882952219</v>
          </cell>
          <cell r="AZ752">
            <v>94006016</v>
          </cell>
          <cell r="BA752">
            <v>0.2571196131418006</v>
          </cell>
          <cell r="BB752">
            <v>0</v>
          </cell>
          <cell r="BC752">
            <v>0</v>
          </cell>
          <cell r="BD752">
            <v>1032450924</v>
          </cell>
          <cell r="BE752">
            <v>0.75785447915122139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54651794000</v>
          </cell>
          <cell r="BM752">
            <v>245026000</v>
          </cell>
          <cell r="BN752">
            <v>14691920000</v>
          </cell>
          <cell r="BO752">
            <v>77013436000</v>
          </cell>
          <cell r="BP752">
            <v>2861464000</v>
          </cell>
          <cell r="BQ752">
            <v>365612000</v>
          </cell>
          <cell r="BR752">
            <v>2808586000</v>
          </cell>
          <cell r="BS752">
            <v>1362334000</v>
          </cell>
          <cell r="BT752">
            <v>0</v>
          </cell>
          <cell r="BU752">
            <v>0</v>
          </cell>
          <cell r="BV752">
            <v>0</v>
          </cell>
          <cell r="BW752">
            <v>1167100000</v>
          </cell>
          <cell r="BX752">
            <v>848610</v>
          </cell>
          <cell r="BY752">
            <v>1602</v>
          </cell>
          <cell r="BZ752">
            <v>8968350</v>
          </cell>
          <cell r="CA752">
            <v>4325400</v>
          </cell>
        </row>
        <row r="753">
          <cell r="A753" t="str">
            <v>2022_Q3_M9_W39_D3</v>
          </cell>
          <cell r="B753">
            <v>2022</v>
          </cell>
          <cell r="C753">
            <v>3</v>
          </cell>
          <cell r="D753">
            <v>9</v>
          </cell>
          <cell r="E753">
            <v>39</v>
          </cell>
          <cell r="F753">
            <v>39</v>
          </cell>
          <cell r="G753">
            <v>3</v>
          </cell>
          <cell r="H753">
            <v>44831</v>
          </cell>
          <cell r="I753">
            <v>17.645</v>
          </cell>
          <cell r="J753">
            <v>17.882000000000001</v>
          </cell>
          <cell r="K753">
            <v>41.85</v>
          </cell>
          <cell r="L753">
            <v>10.164</v>
          </cell>
          <cell r="M753">
            <v>5.0970000000000004</v>
          </cell>
          <cell r="N753">
            <v>1</v>
          </cell>
          <cell r="O753">
            <v>49.930999999999997</v>
          </cell>
          <cell r="P753">
            <v>0</v>
          </cell>
          <cell r="Q753">
            <v>241</v>
          </cell>
          <cell r="R753">
            <v>23.6</v>
          </cell>
          <cell r="S753">
            <v>-3351</v>
          </cell>
          <cell r="T753">
            <v>720.4</v>
          </cell>
          <cell r="U753">
            <v>-25176</v>
          </cell>
          <cell r="V753">
            <v>-3.4947251526929485E-2</v>
          </cell>
          <cell r="W753">
            <v>8.6056190575664604E-3</v>
          </cell>
          <cell r="X753">
            <v>5.1882986130820513E-3</v>
          </cell>
          <cell r="Y753">
            <v>0.60289661654500704</v>
          </cell>
          <cell r="Z753">
            <v>7.0777884914592307E-3</v>
          </cell>
          <cell r="AA753">
            <v>48120130000</v>
          </cell>
          <cell r="AB753">
            <v>48120130000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H753">
            <v>143.56900000000002</v>
          </cell>
          <cell r="AI753">
            <v>0</v>
          </cell>
          <cell r="AJ753">
            <v>0</v>
          </cell>
          <cell r="AK753">
            <v>0</v>
          </cell>
          <cell r="AL753">
            <v>25467260000000</v>
          </cell>
          <cell r="AM753">
            <v>219161538000</v>
          </cell>
          <cell r="AN753">
            <v>132131749737</v>
          </cell>
          <cell r="AO753">
            <v>180251879737</v>
          </cell>
          <cell r="AP753">
            <v>44756922899</v>
          </cell>
          <cell r="AQ753">
            <v>0.44732976442051042</v>
          </cell>
          <cell r="AR753">
            <v>0</v>
          </cell>
          <cell r="AS753">
            <v>0</v>
          </cell>
          <cell r="AT753">
            <v>4774868400</v>
          </cell>
          <cell r="AU753">
            <v>0.31228701111837803</v>
          </cell>
          <cell r="AV753">
            <v>79236982569</v>
          </cell>
          <cell r="AW753">
            <v>0.82874325095014678</v>
          </cell>
          <cell r="AX753">
            <v>1846806670</v>
          </cell>
          <cell r="AY753">
            <v>0.59429515716199022</v>
          </cell>
          <cell r="AZ753">
            <v>717178204</v>
          </cell>
          <cell r="BA753">
            <v>0.42101660166110538</v>
          </cell>
          <cell r="BB753">
            <v>0</v>
          </cell>
          <cell r="BC753">
            <v>0</v>
          </cell>
          <cell r="BD753">
            <v>798990995</v>
          </cell>
          <cell r="BE753">
            <v>0.97134912674850893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100053532000</v>
          </cell>
          <cell r="BM753">
            <v>652406000</v>
          </cell>
          <cell r="BN753">
            <v>15290000000</v>
          </cell>
          <cell r="BO753">
            <v>95611014000</v>
          </cell>
          <cell r="BP753">
            <v>3107558000</v>
          </cell>
          <cell r="BQ753">
            <v>1703444000</v>
          </cell>
          <cell r="BR753">
            <v>970400000</v>
          </cell>
          <cell r="BS753">
            <v>822558000</v>
          </cell>
          <cell r="BT753">
            <v>0</v>
          </cell>
          <cell r="BU753">
            <v>0</v>
          </cell>
          <cell r="BV753">
            <v>0</v>
          </cell>
          <cell r="BW753">
            <v>950626000</v>
          </cell>
          <cell r="BX753">
            <v>401460</v>
          </cell>
          <cell r="BY753">
            <v>876</v>
          </cell>
          <cell r="BZ753">
            <v>8545050</v>
          </cell>
          <cell r="CA753">
            <v>2365200</v>
          </cell>
          <cell r="CB753">
            <v>32071175</v>
          </cell>
        </row>
        <row r="754">
          <cell r="A754" t="str">
            <v>2022_Q3_M9_W39_D4</v>
          </cell>
          <cell r="B754">
            <v>2022</v>
          </cell>
          <cell r="C754">
            <v>3</v>
          </cell>
          <cell r="D754">
            <v>9</v>
          </cell>
          <cell r="E754">
            <v>39</v>
          </cell>
          <cell r="F754">
            <v>39</v>
          </cell>
          <cell r="G754">
            <v>4</v>
          </cell>
          <cell r="H754">
            <v>44832</v>
          </cell>
          <cell r="I754">
            <v>15.867000000000001</v>
          </cell>
          <cell r="J754">
            <v>18.212</v>
          </cell>
          <cell r="K754">
            <v>40.222000000000001</v>
          </cell>
          <cell r="L754">
            <v>9.5410000000000004</v>
          </cell>
          <cell r="M754">
            <v>5.1349999999999998</v>
          </cell>
          <cell r="N754">
            <v>1</v>
          </cell>
          <cell r="O754">
            <v>49.889000000000003</v>
          </cell>
          <cell r="P754">
            <v>0</v>
          </cell>
          <cell r="Q754">
            <v>244</v>
          </cell>
          <cell r="R754">
            <v>22.9</v>
          </cell>
          <cell r="S754">
            <v>-3366</v>
          </cell>
          <cell r="T754">
            <v>694.5</v>
          </cell>
          <cell r="U754">
            <v>-27813</v>
          </cell>
          <cell r="V754">
            <v>-4.0047516198704107E-2</v>
          </cell>
          <cell r="W754">
            <v>5.48975325546938E-3</v>
          </cell>
          <cell r="X754">
            <v>1.4130967775769934E-3</v>
          </cell>
          <cell r="Y754">
            <v>0.25740624611299984</v>
          </cell>
          <cell r="Z754">
            <v>3.4585823779221653E-3</v>
          </cell>
          <cell r="AA754">
            <v>55268215000</v>
          </cell>
          <cell r="AB754">
            <v>52574865000</v>
          </cell>
          <cell r="AC754">
            <v>0</v>
          </cell>
          <cell r="AD754">
            <v>0</v>
          </cell>
          <cell r="AE754">
            <v>0</v>
          </cell>
          <cell r="AF754">
            <v>2693350000</v>
          </cell>
          <cell r="AH754">
            <v>139.86600000000001</v>
          </cell>
          <cell r="AI754">
            <v>0</v>
          </cell>
          <cell r="AJ754">
            <v>0</v>
          </cell>
          <cell r="AK754">
            <v>0</v>
          </cell>
          <cell r="AL754">
            <v>27019606000000</v>
          </cell>
          <cell r="AM754">
            <v>148330970000</v>
          </cell>
          <cell r="AN754">
            <v>38181318170</v>
          </cell>
          <cell r="AO754">
            <v>93449533170</v>
          </cell>
          <cell r="AP754">
            <v>3553898092</v>
          </cell>
          <cell r="AQ754">
            <v>9.7626232552793707E-2</v>
          </cell>
          <cell r="AR754">
            <v>0</v>
          </cell>
          <cell r="AS754">
            <v>0</v>
          </cell>
          <cell r="AT754">
            <v>964653821</v>
          </cell>
          <cell r="AU754">
            <v>0.37414974347000451</v>
          </cell>
          <cell r="AV754">
            <v>30875727903</v>
          </cell>
          <cell r="AW754">
            <v>0.29881070147175537</v>
          </cell>
          <cell r="AX754">
            <v>1862126352</v>
          </cell>
          <cell r="AY754">
            <v>0.60797971535942485</v>
          </cell>
          <cell r="AZ754">
            <v>121628990</v>
          </cell>
          <cell r="BA754">
            <v>0.27999564913120745</v>
          </cell>
          <cell r="BB754">
            <v>0</v>
          </cell>
          <cell r="BC754">
            <v>0</v>
          </cell>
          <cell r="BD754">
            <v>803283012</v>
          </cell>
          <cell r="BE754">
            <v>0.95432838239522122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36403106000</v>
          </cell>
          <cell r="BM754">
            <v>405226000</v>
          </cell>
          <cell r="BN754">
            <v>2578256000</v>
          </cell>
          <cell r="BO754">
            <v>103328722000</v>
          </cell>
          <cell r="BP754">
            <v>3062810000</v>
          </cell>
          <cell r="BQ754">
            <v>434396000</v>
          </cell>
          <cell r="BR754">
            <v>346684000</v>
          </cell>
          <cell r="BS754">
            <v>841726000</v>
          </cell>
          <cell r="BT754">
            <v>0</v>
          </cell>
          <cell r="BU754">
            <v>0</v>
          </cell>
          <cell r="BV754">
            <v>0</v>
          </cell>
          <cell r="BW754">
            <v>930044000</v>
          </cell>
          <cell r="BX754">
            <v>984540</v>
          </cell>
          <cell r="BY754">
            <v>721</v>
          </cell>
          <cell r="BZ754">
            <v>8583300</v>
          </cell>
          <cell r="CA754">
            <v>1946700</v>
          </cell>
        </row>
        <row r="755">
          <cell r="A755" t="str">
            <v>2022_Q3_M9_W39_D5</v>
          </cell>
          <cell r="B755">
            <v>2022</v>
          </cell>
          <cell r="C755">
            <v>3</v>
          </cell>
          <cell r="D755">
            <v>9</v>
          </cell>
          <cell r="E755">
            <v>39</v>
          </cell>
          <cell r="F755">
            <v>39</v>
          </cell>
          <cell r="G755">
            <v>5</v>
          </cell>
          <cell r="H755">
            <v>44833</v>
          </cell>
          <cell r="I755">
            <v>23.308</v>
          </cell>
          <cell r="J755">
            <v>17.715</v>
          </cell>
          <cell r="K755">
            <v>37.401000000000003</v>
          </cell>
          <cell r="L755">
            <v>9.3030000000000008</v>
          </cell>
          <cell r="M755">
            <v>5.1890000000000001</v>
          </cell>
          <cell r="N755">
            <v>1</v>
          </cell>
          <cell r="O755">
            <v>37.83</v>
          </cell>
          <cell r="P755">
            <v>0</v>
          </cell>
          <cell r="Q755">
            <v>240</v>
          </cell>
          <cell r="R755">
            <v>22.7</v>
          </cell>
          <cell r="S755">
            <v>-3668</v>
          </cell>
          <cell r="T755">
            <v>788.1</v>
          </cell>
          <cell r="U755">
            <v>-26946</v>
          </cell>
          <cell r="V755">
            <v>-3.4191092500951654E-2</v>
          </cell>
          <cell r="W755">
            <v>1.2527238136323749E-2</v>
          </cell>
          <cell r="X755">
            <v>7.353777307424026E-3</v>
          </cell>
          <cell r="Y755">
            <v>0.58702303152529278</v>
          </cell>
          <cell r="Z755">
            <v>1.1415224830718428E-2</v>
          </cell>
          <cell r="AA755">
            <v>104690227000</v>
          </cell>
          <cell r="AB755">
            <v>101372432000</v>
          </cell>
          <cell r="AC755">
            <v>0</v>
          </cell>
          <cell r="AD755">
            <v>0</v>
          </cell>
          <cell r="AE755">
            <v>0</v>
          </cell>
          <cell r="AF755">
            <v>3317795000</v>
          </cell>
          <cell r="AH755">
            <v>131.74599999999998</v>
          </cell>
          <cell r="AI755">
            <v>0</v>
          </cell>
          <cell r="AJ755">
            <v>0</v>
          </cell>
          <cell r="AK755">
            <v>0</v>
          </cell>
          <cell r="AL755">
            <v>25776580000000</v>
          </cell>
          <cell r="AM755">
            <v>322909356000</v>
          </cell>
          <cell r="AN755">
            <v>189555229067</v>
          </cell>
          <cell r="AO755">
            <v>294245456067</v>
          </cell>
          <cell r="AP755">
            <v>156968236533</v>
          </cell>
          <cell r="AQ755">
            <v>0.62178430981344479</v>
          </cell>
          <cell r="AR755">
            <v>0</v>
          </cell>
          <cell r="AS755">
            <v>0</v>
          </cell>
          <cell r="AT755">
            <v>768038142</v>
          </cell>
          <cell r="AU755">
            <v>0.38546456311166877</v>
          </cell>
          <cell r="AV755">
            <v>10442521066</v>
          </cell>
          <cell r="AW755">
            <v>0.24120238600591506</v>
          </cell>
          <cell r="AX755">
            <v>1265274932</v>
          </cell>
          <cell r="AY755">
            <v>0.63315285242187136</v>
          </cell>
          <cell r="AZ755">
            <v>120892989</v>
          </cell>
          <cell r="BA755">
            <v>0.35318052983073228</v>
          </cell>
          <cell r="BB755">
            <v>0</v>
          </cell>
          <cell r="BC755">
            <v>0</v>
          </cell>
          <cell r="BD755">
            <v>18996349222</v>
          </cell>
          <cell r="BE755">
            <v>0.99827639272131363</v>
          </cell>
          <cell r="BF755">
            <v>993916183</v>
          </cell>
          <cell r="BG755">
            <v>0.52160387457360269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252448050000</v>
          </cell>
          <cell r="BM755">
            <v>248934000</v>
          </cell>
          <cell r="BN755">
            <v>1992500000</v>
          </cell>
          <cell r="BO755">
            <v>43293606000</v>
          </cell>
          <cell r="BP755">
            <v>1998372000</v>
          </cell>
          <cell r="BQ755">
            <v>342298000</v>
          </cell>
          <cell r="BR755">
            <v>459256000</v>
          </cell>
          <cell r="BS755">
            <v>19029148000</v>
          </cell>
          <cell r="BT755">
            <v>1905500000</v>
          </cell>
          <cell r="BU755">
            <v>0</v>
          </cell>
          <cell r="BV755">
            <v>0</v>
          </cell>
          <cell r="BW755">
            <v>1191692000</v>
          </cell>
          <cell r="BX755">
            <v>1747289.9960000003</v>
          </cell>
          <cell r="BY755">
            <v>600</v>
          </cell>
          <cell r="BZ755">
            <v>9353400</v>
          </cell>
          <cell r="CA755">
            <v>1620000</v>
          </cell>
        </row>
        <row r="756">
          <cell r="A756" t="str">
            <v>2022_Q3_M9_W39_D6</v>
          </cell>
          <cell r="B756">
            <v>2022</v>
          </cell>
          <cell r="C756">
            <v>3</v>
          </cell>
          <cell r="D756">
            <v>9</v>
          </cell>
          <cell r="E756">
            <v>39</v>
          </cell>
          <cell r="F756">
            <v>40</v>
          </cell>
          <cell r="G756">
            <v>6</v>
          </cell>
          <cell r="H756">
            <v>44834</v>
          </cell>
          <cell r="I756">
            <v>33.633000000000003</v>
          </cell>
          <cell r="J756">
            <v>17.43</v>
          </cell>
          <cell r="K756">
            <v>42.018999999999998</v>
          </cell>
          <cell r="L756">
            <v>8.5990000000000002</v>
          </cell>
          <cell r="M756">
            <v>5.2030000000000003</v>
          </cell>
          <cell r="N756">
            <v>1</v>
          </cell>
          <cell r="O756">
            <v>31.812000000000001</v>
          </cell>
          <cell r="P756">
            <v>0</v>
          </cell>
          <cell r="Q756">
            <v>174</v>
          </cell>
          <cell r="R756">
            <v>23</v>
          </cell>
          <cell r="S756">
            <v>961</v>
          </cell>
          <cell r="T756">
            <v>959</v>
          </cell>
          <cell r="U756">
            <v>-24700</v>
          </cell>
          <cell r="V756">
            <v>-2.5755995828988531E-2</v>
          </cell>
          <cell r="W756">
            <v>1.6899870979834287E-2</v>
          </cell>
          <cell r="X756">
            <v>1.1657279010498031E-2</v>
          </cell>
          <cell r="Y756">
            <v>0.68978508915293135</v>
          </cell>
          <cell r="Z756">
            <v>1.8964805817143993E-2</v>
          </cell>
          <cell r="AA756">
            <v>281335456000</v>
          </cell>
          <cell r="AB756">
            <v>281335456000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H756">
            <v>139.696</v>
          </cell>
          <cell r="AI756">
            <v>0</v>
          </cell>
          <cell r="AJ756">
            <v>0</v>
          </cell>
          <cell r="AK756">
            <v>0</v>
          </cell>
          <cell r="AL756">
            <v>38499408000000</v>
          </cell>
          <cell r="AM756">
            <v>650635028000</v>
          </cell>
          <cell r="AN756">
            <v>448798340795</v>
          </cell>
          <cell r="AO756">
            <v>730133796795</v>
          </cell>
          <cell r="AP756">
            <v>414980901075</v>
          </cell>
          <cell r="AQ756">
            <v>0.87320189003547422</v>
          </cell>
          <cell r="AR756">
            <v>0</v>
          </cell>
          <cell r="AS756">
            <v>0</v>
          </cell>
          <cell r="AT756">
            <v>851180964</v>
          </cell>
          <cell r="AU756">
            <v>0.15843323375194743</v>
          </cell>
          <cell r="AV756">
            <v>21708266888</v>
          </cell>
          <cell r="AW756">
            <v>0.24536275284129808</v>
          </cell>
          <cell r="AX756">
            <v>1052764950</v>
          </cell>
          <cell r="AY756">
            <v>0.44041150646834104</v>
          </cell>
          <cell r="AZ756">
            <v>62433986</v>
          </cell>
          <cell r="BA756">
            <v>0.24469522241818539</v>
          </cell>
          <cell r="BB756">
            <v>0</v>
          </cell>
          <cell r="BC756">
            <v>0</v>
          </cell>
          <cell r="BD756">
            <v>8922006672</v>
          </cell>
          <cell r="BE756">
            <v>1.0020223126684635</v>
          </cell>
          <cell r="BF756">
            <v>1220786260</v>
          </cell>
          <cell r="BG756">
            <v>1.8379125643001881E-2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475240498000</v>
          </cell>
          <cell r="BM756">
            <v>361322000</v>
          </cell>
          <cell r="BN756">
            <v>5372490000</v>
          </cell>
          <cell r="BO756">
            <v>88474174000</v>
          </cell>
          <cell r="BP756">
            <v>2390412000</v>
          </cell>
          <cell r="BQ756">
            <v>255150000</v>
          </cell>
          <cell r="BR756">
            <v>2127736000</v>
          </cell>
          <cell r="BS756">
            <v>8904000000</v>
          </cell>
          <cell r="BT756">
            <v>66422434000</v>
          </cell>
          <cell r="BU756">
            <v>0</v>
          </cell>
          <cell r="BV756">
            <v>0</v>
          </cell>
          <cell r="BW756">
            <v>1086812000</v>
          </cell>
          <cell r="BX756">
            <v>3564060</v>
          </cell>
          <cell r="BY756">
            <v>6767</v>
          </cell>
          <cell r="BZ756">
            <v>35113500</v>
          </cell>
          <cell r="CA756">
            <v>18270900</v>
          </cell>
        </row>
        <row r="757">
          <cell r="A757" t="str">
            <v>2022_Q4_M10_W40_D2</v>
          </cell>
          <cell r="B757">
            <v>2022</v>
          </cell>
          <cell r="C757">
            <v>4</v>
          </cell>
          <cell r="D757">
            <v>10</v>
          </cell>
          <cell r="E757">
            <v>40</v>
          </cell>
          <cell r="F757">
            <v>40</v>
          </cell>
          <cell r="G757">
            <v>2</v>
          </cell>
          <cell r="H757">
            <v>44837</v>
          </cell>
          <cell r="I757">
            <v>37.877000000000002</v>
          </cell>
          <cell r="J757">
            <v>16.509</v>
          </cell>
          <cell r="K757">
            <v>46.936999999999998</v>
          </cell>
          <cell r="L757">
            <v>7.8360000000000003</v>
          </cell>
          <cell r="M757">
            <v>4.8319999999999999</v>
          </cell>
          <cell r="N757">
            <v>1</v>
          </cell>
          <cell r="O757">
            <v>31.689</v>
          </cell>
          <cell r="P757">
            <v>0</v>
          </cell>
          <cell r="Q757">
            <v>159</v>
          </cell>
          <cell r="R757">
            <v>21.8</v>
          </cell>
          <cell r="S757">
            <v>-4340</v>
          </cell>
          <cell r="T757">
            <v>884</v>
          </cell>
          <cell r="U757">
            <v>-30934</v>
          </cell>
          <cell r="V757">
            <v>-3.4993212669683256E-2</v>
          </cell>
          <cell r="W757">
            <v>8.4786218837479676E-3</v>
          </cell>
          <cell r="X757">
            <v>4.6773702658221101E-3</v>
          </cell>
          <cell r="Y757">
            <v>0.55166633563265854</v>
          </cell>
          <cell r="Z757">
            <v>8.1456472607402911E-3</v>
          </cell>
          <cell r="AA757">
            <v>91390500000</v>
          </cell>
          <cell r="AB757">
            <v>61271950000</v>
          </cell>
          <cell r="AC757">
            <v>30118550000</v>
          </cell>
          <cell r="AD757">
            <v>0</v>
          </cell>
          <cell r="AE757">
            <v>0</v>
          </cell>
          <cell r="AF757">
            <v>0</v>
          </cell>
          <cell r="AH757">
            <v>146.68</v>
          </cell>
          <cell r="AI757">
            <v>0</v>
          </cell>
          <cell r="AJ757">
            <v>0</v>
          </cell>
          <cell r="AK757">
            <v>0</v>
          </cell>
          <cell r="AL757">
            <v>26350404000000</v>
          </cell>
          <cell r="AM757">
            <v>223415112000</v>
          </cell>
          <cell r="AN757">
            <v>123250596162</v>
          </cell>
          <cell r="AO757">
            <v>214641096162</v>
          </cell>
          <cell r="AP757">
            <v>43057834976</v>
          </cell>
          <cell r="AQ757">
            <v>0.52775709186268938</v>
          </cell>
          <cell r="AR757">
            <v>0</v>
          </cell>
          <cell r="AS757">
            <v>0</v>
          </cell>
          <cell r="AT757">
            <v>1523902602</v>
          </cell>
          <cell r="AU757">
            <v>0.43776517568030299</v>
          </cell>
          <cell r="AV757">
            <v>74670781828</v>
          </cell>
          <cell r="AW757">
            <v>0.57914389505039043</v>
          </cell>
          <cell r="AX757">
            <v>2045072743</v>
          </cell>
          <cell r="AY757">
            <v>0.56009993881570874</v>
          </cell>
          <cell r="AZ757">
            <v>718896895</v>
          </cell>
          <cell r="BA757">
            <v>0.47011367723473352</v>
          </cell>
          <cell r="BB757">
            <v>0</v>
          </cell>
          <cell r="BC757">
            <v>0</v>
          </cell>
          <cell r="BD757">
            <v>833377051</v>
          </cell>
          <cell r="BE757">
            <v>0.89778408096869411</v>
          </cell>
          <cell r="BF757">
            <v>400730067</v>
          </cell>
          <cell r="BG757">
            <v>0.35779150811153471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81586464000</v>
          </cell>
          <cell r="BM757">
            <v>223124000</v>
          </cell>
          <cell r="BN757">
            <v>3481096000</v>
          </cell>
          <cell r="BO757">
            <v>128933038000</v>
          </cell>
          <cell r="BP757">
            <v>3651264000</v>
          </cell>
          <cell r="BQ757">
            <v>1529198000</v>
          </cell>
          <cell r="BR757">
            <v>1019996000</v>
          </cell>
          <cell r="BS757">
            <v>928260000</v>
          </cell>
          <cell r="BT757">
            <v>1120010000</v>
          </cell>
          <cell r="BU757">
            <v>0</v>
          </cell>
          <cell r="BV757">
            <v>0</v>
          </cell>
          <cell r="BW757">
            <v>942662000</v>
          </cell>
          <cell r="BX757">
            <v>1541130</v>
          </cell>
          <cell r="BY757">
            <v>7621</v>
          </cell>
          <cell r="BZ757">
            <v>11067000</v>
          </cell>
          <cell r="CA757">
            <v>20576700</v>
          </cell>
        </row>
        <row r="758">
          <cell r="A758" t="str">
            <v>2022_Q4_M10_W40_D3</v>
          </cell>
          <cell r="B758">
            <v>2022</v>
          </cell>
          <cell r="C758">
            <v>4</v>
          </cell>
          <cell r="D758">
            <v>10</v>
          </cell>
          <cell r="E758">
            <v>40</v>
          </cell>
          <cell r="F758">
            <v>40</v>
          </cell>
          <cell r="G758">
            <v>3</v>
          </cell>
          <cell r="H758">
            <v>44838</v>
          </cell>
          <cell r="I758">
            <v>47.981999999999999</v>
          </cell>
          <cell r="J758">
            <v>16.152000000000001</v>
          </cell>
          <cell r="K758">
            <v>55.826999999999998</v>
          </cell>
          <cell r="L758">
            <v>7.7949999999999999</v>
          </cell>
          <cell r="M758">
            <v>4.8129999999999997</v>
          </cell>
          <cell r="N758">
            <v>1</v>
          </cell>
          <cell r="O758">
            <v>40.710999999999999</v>
          </cell>
          <cell r="P758">
            <v>0</v>
          </cell>
          <cell r="Q758">
            <v>139</v>
          </cell>
          <cell r="R758">
            <v>22</v>
          </cell>
          <cell r="S758">
            <v>-5643</v>
          </cell>
          <cell r="T758">
            <v>1116</v>
          </cell>
          <cell r="U758">
            <v>-35015</v>
          </cell>
          <cell r="V758">
            <v>-3.1375448028673834E-2</v>
          </cell>
          <cell r="W758">
            <v>1.7056491304584774E-2</v>
          </cell>
          <cell r="X758">
            <v>1.0940952565706338E-2</v>
          </cell>
          <cell r="Y758">
            <v>0.64145388229790357</v>
          </cell>
          <cell r="Z758">
            <v>2.0313505093397063E-2</v>
          </cell>
          <cell r="AA758">
            <v>253497385000</v>
          </cell>
          <cell r="AB758">
            <v>146880570000</v>
          </cell>
          <cell r="AC758">
            <v>83134490000</v>
          </cell>
          <cell r="AD758">
            <v>0</v>
          </cell>
          <cell r="AE758">
            <v>23482325000</v>
          </cell>
          <cell r="AF758">
            <v>0</v>
          </cell>
          <cell r="AH758">
            <v>174.27999999999997</v>
          </cell>
          <cell r="AI758">
            <v>0</v>
          </cell>
          <cell r="AJ758">
            <v>0</v>
          </cell>
          <cell r="AK758">
            <v>0</v>
          </cell>
          <cell r="AL758">
            <v>27046782000000</v>
          </cell>
          <cell r="AM758">
            <v>461323202000</v>
          </cell>
          <cell r="AN758">
            <v>295917558917</v>
          </cell>
          <cell r="AO758">
            <v>549414943917</v>
          </cell>
          <cell r="AP758">
            <v>147270729280</v>
          </cell>
          <cell r="AQ758">
            <v>0.78934506434253304</v>
          </cell>
          <cell r="AR758">
            <v>0</v>
          </cell>
          <cell r="AS758">
            <v>0</v>
          </cell>
          <cell r="AT758">
            <v>851701995</v>
          </cell>
          <cell r="AU758">
            <v>1.3726465259263264E-2</v>
          </cell>
          <cell r="AV758">
            <v>84982125530</v>
          </cell>
          <cell r="AW758">
            <v>0.58183521607797939</v>
          </cell>
          <cell r="AX758">
            <v>1701854989</v>
          </cell>
          <cell r="AY758">
            <v>0.58780284234834468</v>
          </cell>
          <cell r="AZ758">
            <v>416313075</v>
          </cell>
          <cell r="BA758">
            <v>0.42445150821858313</v>
          </cell>
          <cell r="BB758">
            <v>0</v>
          </cell>
          <cell r="BC758">
            <v>0</v>
          </cell>
          <cell r="BD758">
            <v>59950544101</v>
          </cell>
          <cell r="BE758">
            <v>0.99937244482622334</v>
          </cell>
          <cell r="BF758">
            <v>744289947</v>
          </cell>
          <cell r="BG758">
            <v>0.54435014042273089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186573320000</v>
          </cell>
          <cell r="BM758">
            <v>323738000</v>
          </cell>
          <cell r="BN758">
            <v>62048166000</v>
          </cell>
          <cell r="BO758">
            <v>146058752000</v>
          </cell>
          <cell r="BP758">
            <v>2895282000</v>
          </cell>
          <cell r="BQ758">
            <v>980826000</v>
          </cell>
          <cell r="BR758">
            <v>429252000</v>
          </cell>
          <cell r="BS758">
            <v>59988190000</v>
          </cell>
          <cell r="BT758">
            <v>1367300000</v>
          </cell>
          <cell r="BU758">
            <v>0</v>
          </cell>
          <cell r="BV758">
            <v>0</v>
          </cell>
          <cell r="BW758">
            <v>658376000</v>
          </cell>
          <cell r="BX758">
            <v>4348410</v>
          </cell>
          <cell r="BY758">
            <v>1483</v>
          </cell>
          <cell r="BZ758">
            <v>14389650</v>
          </cell>
          <cell r="CA758">
            <v>4004100</v>
          </cell>
        </row>
        <row r="759">
          <cell r="A759" t="str">
            <v>2022_Q4_M10_W40_D4</v>
          </cell>
          <cell r="B759">
            <v>2022</v>
          </cell>
          <cell r="C759">
            <v>4</v>
          </cell>
          <cell r="D759">
            <v>10</v>
          </cell>
          <cell r="E759">
            <v>40</v>
          </cell>
          <cell r="F759">
            <v>40</v>
          </cell>
          <cell r="G759">
            <v>4</v>
          </cell>
          <cell r="H759">
            <v>44839</v>
          </cell>
          <cell r="I759">
            <v>48.152999999999999</v>
          </cell>
          <cell r="J759">
            <v>17.864999999999998</v>
          </cell>
          <cell r="K759">
            <v>59.838999999999999</v>
          </cell>
          <cell r="L759">
            <v>5.8879999999999999</v>
          </cell>
          <cell r="M759">
            <v>4.7990000000000004</v>
          </cell>
          <cell r="N759">
            <v>1</v>
          </cell>
          <cell r="O759">
            <v>42.207000000000001</v>
          </cell>
          <cell r="P759">
            <v>0</v>
          </cell>
          <cell r="Q759">
            <v>164</v>
          </cell>
          <cell r="R759">
            <v>22.4</v>
          </cell>
          <cell r="S759">
            <v>-5735</v>
          </cell>
          <cell r="T759">
            <v>1038</v>
          </cell>
          <cell r="U759">
            <v>-22918</v>
          </cell>
          <cell r="V759">
            <v>-2.2078998073217726E-2</v>
          </cell>
          <cell r="W759">
            <v>1.4028101187219189E-2</v>
          </cell>
          <cell r="X759">
            <v>7.6034188430495397E-3</v>
          </cell>
          <cell r="Y759">
            <v>0.54201340164105105</v>
          </cell>
          <cell r="Z759">
            <v>1.305544541381418E-2</v>
          </cell>
          <cell r="AA759">
            <v>117474762000</v>
          </cell>
          <cell r="AB759">
            <v>61380477000</v>
          </cell>
          <cell r="AC759">
            <v>56094285000</v>
          </cell>
          <cell r="AD759">
            <v>0</v>
          </cell>
          <cell r="AE759">
            <v>0</v>
          </cell>
          <cell r="AF759">
            <v>0</v>
          </cell>
          <cell r="AH759">
            <v>179.751</v>
          </cell>
          <cell r="AI759">
            <v>0</v>
          </cell>
          <cell r="AJ759">
            <v>0</v>
          </cell>
          <cell r="AK759">
            <v>0</v>
          </cell>
          <cell r="AL759">
            <v>21546990000000</v>
          </cell>
          <cell r="AM759">
            <v>302263356000</v>
          </cell>
          <cell r="AN759">
            <v>163830789777</v>
          </cell>
          <cell r="AO759">
            <v>281305551777</v>
          </cell>
          <cell r="AP759">
            <v>37709150072</v>
          </cell>
          <cell r="AQ759">
            <v>0.86498236373376369</v>
          </cell>
          <cell r="AR759">
            <v>0</v>
          </cell>
          <cell r="AS759">
            <v>0</v>
          </cell>
          <cell r="AT759">
            <v>3193990408</v>
          </cell>
          <cell r="AU759">
            <v>0.12408632362587386</v>
          </cell>
          <cell r="AV759">
            <v>98504601996</v>
          </cell>
          <cell r="AW759">
            <v>0.48511959021139212</v>
          </cell>
          <cell r="AX759">
            <v>3865476015</v>
          </cell>
          <cell r="AY759">
            <v>0.54901356116649813</v>
          </cell>
          <cell r="AZ759">
            <v>124604992</v>
          </cell>
          <cell r="BA759">
            <v>0.35435990831375808</v>
          </cell>
          <cell r="BB759">
            <v>0</v>
          </cell>
          <cell r="BC759">
            <v>0</v>
          </cell>
          <cell r="BD759">
            <v>20319415346</v>
          </cell>
          <cell r="BE759">
            <v>0.98907543250904117</v>
          </cell>
          <cell r="BF759">
            <v>113550948</v>
          </cell>
          <cell r="BG759">
            <v>0.47019026086956522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43595282000</v>
          </cell>
          <cell r="BM759">
            <v>407364000</v>
          </cell>
          <cell r="BN759">
            <v>25740068000</v>
          </cell>
          <cell r="BO759">
            <v>203052204000</v>
          </cell>
          <cell r="BP759">
            <v>7040766000</v>
          </cell>
          <cell r="BQ759">
            <v>351634000</v>
          </cell>
          <cell r="BR759">
            <v>564214000</v>
          </cell>
          <cell r="BS759">
            <v>20543848000</v>
          </cell>
          <cell r="BT759">
            <v>241500000</v>
          </cell>
          <cell r="BU759">
            <v>0</v>
          </cell>
          <cell r="BV759">
            <v>0</v>
          </cell>
          <cell r="BW759">
            <v>726476000</v>
          </cell>
          <cell r="BX759">
            <v>1717440</v>
          </cell>
          <cell r="BY759">
            <v>796</v>
          </cell>
          <cell r="BZ759">
            <v>14624250</v>
          </cell>
          <cell r="CA759">
            <v>2149200</v>
          </cell>
        </row>
        <row r="760">
          <cell r="A760" t="str">
            <v>2022_Q4_M10_W40_D5</v>
          </cell>
          <cell r="B760">
            <v>2022</v>
          </cell>
          <cell r="C760">
            <v>4</v>
          </cell>
          <cell r="D760">
            <v>10</v>
          </cell>
          <cell r="E760">
            <v>40</v>
          </cell>
          <cell r="F760">
            <v>40</v>
          </cell>
          <cell r="G760">
            <v>5</v>
          </cell>
          <cell r="H760">
            <v>44840</v>
          </cell>
          <cell r="I760">
            <v>47.152999999999999</v>
          </cell>
          <cell r="J760">
            <v>17.183</v>
          </cell>
          <cell r="K760">
            <v>62.040999999999997</v>
          </cell>
          <cell r="L760">
            <v>5.2549999999999999</v>
          </cell>
          <cell r="M760">
            <v>4.7649999999999997</v>
          </cell>
          <cell r="N760">
            <v>1</v>
          </cell>
          <cell r="O760">
            <v>42.246000000000002</v>
          </cell>
          <cell r="P760">
            <v>50</v>
          </cell>
          <cell r="Q760">
            <v>154</v>
          </cell>
          <cell r="R760">
            <v>21.5</v>
          </cell>
          <cell r="S760">
            <v>-5698</v>
          </cell>
          <cell r="T760">
            <v>926</v>
          </cell>
          <cell r="U760">
            <v>-23348</v>
          </cell>
          <cell r="V760">
            <v>-2.5213822894168465E-2</v>
          </cell>
          <cell r="W760">
            <v>1.0978206983810973E-2</v>
          </cell>
          <cell r="X760">
            <v>6.6054769660354061E-3</v>
          </cell>
          <cell r="Y760">
            <v>0.60168996410581266</v>
          </cell>
          <cell r="Z760">
            <v>1.1728726448635374E-2</v>
          </cell>
          <cell r="AA760">
            <v>130026955000</v>
          </cell>
          <cell r="AB760">
            <v>47880205000</v>
          </cell>
          <cell r="AC760">
            <v>66822075000</v>
          </cell>
          <cell r="AD760">
            <v>0</v>
          </cell>
          <cell r="AE760">
            <v>15324675000</v>
          </cell>
          <cell r="AF760">
            <v>0</v>
          </cell>
          <cell r="AH760">
            <v>229.643</v>
          </cell>
          <cell r="AI760">
            <v>0</v>
          </cell>
          <cell r="AJ760">
            <v>0</v>
          </cell>
          <cell r="AK760">
            <v>0</v>
          </cell>
          <cell r="AL760">
            <v>25379782000000</v>
          </cell>
          <cell r="AM760">
            <v>278624500000</v>
          </cell>
          <cell r="AN760">
            <v>167645565404</v>
          </cell>
          <cell r="AO760">
            <v>297672520404</v>
          </cell>
          <cell r="AP760">
            <v>77485598000</v>
          </cell>
          <cell r="AQ760">
            <v>0.80963275086896536</v>
          </cell>
          <cell r="AR760">
            <v>0</v>
          </cell>
          <cell r="AS760">
            <v>0</v>
          </cell>
          <cell r="AT760">
            <v>1059261836</v>
          </cell>
          <cell r="AU760">
            <v>0.38651178733751546</v>
          </cell>
          <cell r="AV760">
            <v>86485590948</v>
          </cell>
          <cell r="AW760">
            <v>0.5007057592851496</v>
          </cell>
          <cell r="AX760">
            <v>2057566635</v>
          </cell>
          <cell r="AY760">
            <v>0.60212239734986939</v>
          </cell>
          <cell r="AZ760">
            <v>175246966</v>
          </cell>
          <cell r="BA760">
            <v>0.34349891999325732</v>
          </cell>
          <cell r="BB760">
            <v>0</v>
          </cell>
          <cell r="BC760">
            <v>0</v>
          </cell>
          <cell r="BD760">
            <v>34339998</v>
          </cell>
          <cell r="BE760">
            <v>0.21841170035490312</v>
          </cell>
          <cell r="BF760">
            <v>347961021</v>
          </cell>
          <cell r="BG760">
            <v>0.40582993471004403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95704624000</v>
          </cell>
          <cell r="BM760">
            <v>635078000</v>
          </cell>
          <cell r="BN760">
            <v>2740568000</v>
          </cell>
          <cell r="BO760">
            <v>172727374000</v>
          </cell>
          <cell r="BP760">
            <v>3417190000</v>
          </cell>
          <cell r="BQ760">
            <v>510182000</v>
          </cell>
          <cell r="BR760">
            <v>979130000</v>
          </cell>
          <cell r="BS760">
            <v>157226000</v>
          </cell>
          <cell r="BT760">
            <v>857406000</v>
          </cell>
          <cell r="BU760">
            <v>0</v>
          </cell>
          <cell r="BV760">
            <v>0</v>
          </cell>
          <cell r="BW760">
            <v>895722000</v>
          </cell>
          <cell r="BX760">
            <v>1858590</v>
          </cell>
          <cell r="BY760">
            <v>527</v>
          </cell>
          <cell r="BZ760">
            <v>14529900</v>
          </cell>
          <cell r="CA760">
            <v>1422900</v>
          </cell>
        </row>
        <row r="761">
          <cell r="A761" t="str">
            <v>2022_Q4_M10_W40_D6</v>
          </cell>
          <cell r="B761">
            <v>2022</v>
          </cell>
          <cell r="C761">
            <v>4</v>
          </cell>
          <cell r="D761">
            <v>10</v>
          </cell>
          <cell r="E761">
            <v>40</v>
          </cell>
          <cell r="F761">
            <v>41</v>
          </cell>
          <cell r="G761">
            <v>6</v>
          </cell>
          <cell r="H761">
            <v>44841</v>
          </cell>
          <cell r="I761">
            <v>44.152000000000001</v>
          </cell>
          <cell r="J761">
            <v>16.797000000000001</v>
          </cell>
          <cell r="K761">
            <v>36.470999999999997</v>
          </cell>
          <cell r="L761">
            <v>14.442</v>
          </cell>
          <cell r="M761">
            <v>4.8259999999999996</v>
          </cell>
          <cell r="N761">
            <v>1</v>
          </cell>
          <cell r="O761">
            <v>42.509</v>
          </cell>
          <cell r="P761">
            <v>50</v>
          </cell>
          <cell r="Q761">
            <v>149</v>
          </cell>
          <cell r="R761">
            <v>20.5</v>
          </cell>
          <cell r="S761">
            <v>-4683</v>
          </cell>
          <cell r="T761">
            <v>940</v>
          </cell>
          <cell r="U761">
            <v>-18737</v>
          </cell>
          <cell r="V761">
            <v>-1.9932978723404254E-2</v>
          </cell>
          <cell r="W761">
            <v>1.3391193033690796E-2</v>
          </cell>
          <cell r="X761">
            <v>9.7341443168528184E-3</v>
          </cell>
          <cell r="Y761">
            <v>0.72690642964840868</v>
          </cell>
          <cell r="Z761">
            <v>1.6313830228671791E-2</v>
          </cell>
          <cell r="AA761">
            <v>247914130000</v>
          </cell>
          <cell r="AB761">
            <v>185112160000</v>
          </cell>
          <cell r="AC761">
            <v>58524565000</v>
          </cell>
          <cell r="AD761">
            <v>0</v>
          </cell>
          <cell r="AE761">
            <v>4277405000</v>
          </cell>
          <cell r="AF761">
            <v>0</v>
          </cell>
          <cell r="AH761">
            <v>210.197</v>
          </cell>
          <cell r="AI761">
            <v>0</v>
          </cell>
          <cell r="AJ761">
            <v>0</v>
          </cell>
          <cell r="AK761">
            <v>0</v>
          </cell>
          <cell r="AL761">
            <v>37678718000000</v>
          </cell>
          <cell r="AM761">
            <v>504562986000</v>
          </cell>
          <cell r="AN761">
            <v>366770078686</v>
          </cell>
          <cell r="AO761">
            <v>614684208686</v>
          </cell>
          <cell r="AP761">
            <v>102650142878</v>
          </cell>
          <cell r="AQ761">
            <v>0.77008023525697133</v>
          </cell>
          <cell r="AR761">
            <v>0</v>
          </cell>
          <cell r="AS761">
            <v>0</v>
          </cell>
          <cell r="AT761">
            <v>524402092</v>
          </cell>
          <cell r="AU761">
            <v>0.29588153726885053</v>
          </cell>
          <cell r="AV761">
            <v>260020658900</v>
          </cell>
          <cell r="AW761">
            <v>0.72126602493181924</v>
          </cell>
          <cell r="AX761">
            <v>2065321965</v>
          </cell>
          <cell r="AY761">
            <v>0.577869230252684</v>
          </cell>
          <cell r="AZ761">
            <v>137393038</v>
          </cell>
          <cell r="BA761">
            <v>0.37938786228682514</v>
          </cell>
          <cell r="BB761">
            <v>0</v>
          </cell>
          <cell r="BC761">
            <v>0</v>
          </cell>
          <cell r="BD761">
            <v>1116803816</v>
          </cell>
          <cell r="BE761">
            <v>0.94485207633241619</v>
          </cell>
          <cell r="BF761">
            <v>255355997</v>
          </cell>
          <cell r="BG761">
            <v>0.35933141722555095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133297984000</v>
          </cell>
          <cell r="BM761">
            <v>1772338000</v>
          </cell>
          <cell r="BN761">
            <v>1772338000</v>
          </cell>
          <cell r="BO761">
            <v>360505902000</v>
          </cell>
          <cell r="BP761">
            <v>3574030000</v>
          </cell>
          <cell r="BQ761">
            <v>362144000</v>
          </cell>
          <cell r="BR761">
            <v>470172000</v>
          </cell>
          <cell r="BS761">
            <v>1181988000</v>
          </cell>
          <cell r="BT761">
            <v>710642000</v>
          </cell>
          <cell r="BU761">
            <v>0</v>
          </cell>
          <cell r="BV761">
            <v>0</v>
          </cell>
          <cell r="BW761">
            <v>915448000</v>
          </cell>
          <cell r="BX761">
            <v>4538400</v>
          </cell>
          <cell r="BY761">
            <v>1725</v>
          </cell>
          <cell r="BZ761">
            <v>35824950</v>
          </cell>
          <cell r="CA761">
            <v>4657500</v>
          </cell>
        </row>
        <row r="762">
          <cell r="A762" t="str">
            <v>2022_Q4_M10_W41_D2</v>
          </cell>
          <cell r="B762">
            <v>2022</v>
          </cell>
          <cell r="C762">
            <v>4</v>
          </cell>
          <cell r="D762">
            <v>10</v>
          </cell>
          <cell r="E762">
            <v>41</v>
          </cell>
          <cell r="F762">
            <v>41</v>
          </cell>
          <cell r="G762">
            <v>2</v>
          </cell>
          <cell r="H762">
            <v>44844</v>
          </cell>
          <cell r="I762">
            <v>28.172999999999998</v>
          </cell>
          <cell r="J762">
            <v>19.042999999999999</v>
          </cell>
          <cell r="K762">
            <v>51.072000000000003</v>
          </cell>
          <cell r="L762">
            <v>14.608000000000001</v>
          </cell>
          <cell r="M762">
            <v>5.0250000000000004</v>
          </cell>
          <cell r="N762">
            <v>1</v>
          </cell>
          <cell r="O762">
            <v>42.561999999999998</v>
          </cell>
          <cell r="P762">
            <v>50</v>
          </cell>
          <cell r="Q762">
            <v>174</v>
          </cell>
          <cell r="R762">
            <v>20.6</v>
          </cell>
          <cell r="S762">
            <v>-5105</v>
          </cell>
          <cell r="T762">
            <v>957</v>
          </cell>
          <cell r="U762">
            <v>-15437</v>
          </cell>
          <cell r="V762">
            <v>-1.6130616509926855E-2</v>
          </cell>
          <cell r="W762">
            <v>6.4570615601871467E-3</v>
          </cell>
          <cell r="X762">
            <v>3.8095686241360486E-3</v>
          </cell>
          <cell r="Y762">
            <v>0.58998486984002596</v>
          </cell>
          <cell r="Z762">
            <v>1.050298966630412E-2</v>
          </cell>
          <cell r="AA762">
            <v>220525372000</v>
          </cell>
          <cell r="AB762">
            <v>167254560000</v>
          </cell>
          <cell r="AC762">
            <v>53270812000</v>
          </cell>
          <cell r="AD762">
            <v>0</v>
          </cell>
          <cell r="AE762">
            <v>0</v>
          </cell>
          <cell r="AF762">
            <v>0</v>
          </cell>
          <cell r="AH762">
            <v>211.483</v>
          </cell>
          <cell r="AI762">
            <v>0</v>
          </cell>
          <cell r="AJ762">
            <v>0</v>
          </cell>
          <cell r="AK762">
            <v>0</v>
          </cell>
          <cell r="AL762">
            <v>32946586000000</v>
          </cell>
          <cell r="AM762">
            <v>212738134000</v>
          </cell>
          <cell r="AN762">
            <v>125512280298</v>
          </cell>
          <cell r="AO762">
            <v>346037652298</v>
          </cell>
          <cell r="AP762">
            <v>63673840801</v>
          </cell>
          <cell r="AQ762">
            <v>0.83297810341633338</v>
          </cell>
          <cell r="AR762">
            <v>0</v>
          </cell>
          <cell r="AS762">
            <v>0</v>
          </cell>
          <cell r="AT762">
            <v>3129281412</v>
          </cell>
          <cell r="AU762">
            <v>0.38586400016572536</v>
          </cell>
          <cell r="AV762">
            <v>55854561648</v>
          </cell>
          <cell r="AW762">
            <v>0.46467749953739873</v>
          </cell>
          <cell r="AX762">
            <v>1633263736</v>
          </cell>
          <cell r="AY762">
            <v>0.58941311295561172</v>
          </cell>
          <cell r="AZ762">
            <v>274927015</v>
          </cell>
          <cell r="BA762">
            <v>0.40119985494599147</v>
          </cell>
          <cell r="BB762">
            <v>0</v>
          </cell>
          <cell r="BC762">
            <v>0</v>
          </cell>
          <cell r="BD762">
            <v>880906703</v>
          </cell>
          <cell r="BE762">
            <v>0.78647609163015098</v>
          </cell>
          <cell r="BF762">
            <v>65498983</v>
          </cell>
          <cell r="BG762">
            <v>0.42478846503061118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76441194000</v>
          </cell>
          <cell r="BM762">
            <v>534720000</v>
          </cell>
          <cell r="BN762">
            <v>8109804000</v>
          </cell>
          <cell r="BO762">
            <v>120200702000</v>
          </cell>
          <cell r="BP762">
            <v>2771000000</v>
          </cell>
          <cell r="BQ762">
            <v>685262000</v>
          </cell>
          <cell r="BR762">
            <v>1900778000</v>
          </cell>
          <cell r="BS762">
            <v>1120068000</v>
          </cell>
          <cell r="BT762">
            <v>154192000</v>
          </cell>
          <cell r="BU762">
            <v>0</v>
          </cell>
          <cell r="BV762">
            <v>0</v>
          </cell>
          <cell r="BW762">
            <v>820414000</v>
          </cell>
          <cell r="BX762">
            <v>2813130</v>
          </cell>
          <cell r="BY762">
            <v>2212</v>
          </cell>
          <cell r="BZ762">
            <v>13017750</v>
          </cell>
          <cell r="CA762">
            <v>5972400</v>
          </cell>
        </row>
        <row r="763">
          <cell r="A763" t="str">
            <v>2022_Q4_M10_W41_D3</v>
          </cell>
          <cell r="B763">
            <v>2022</v>
          </cell>
          <cell r="C763">
            <v>4</v>
          </cell>
          <cell r="D763">
            <v>10</v>
          </cell>
          <cell r="E763">
            <v>41</v>
          </cell>
          <cell r="F763">
            <v>41</v>
          </cell>
          <cell r="G763">
            <v>3</v>
          </cell>
          <cell r="H763">
            <v>44845</v>
          </cell>
          <cell r="I763">
            <v>31.178999999999998</v>
          </cell>
          <cell r="J763">
            <v>19.277000000000001</v>
          </cell>
          <cell r="K763">
            <v>31.177</v>
          </cell>
          <cell r="L763">
            <v>14.199</v>
          </cell>
          <cell r="M763">
            <v>4.9969999999999999</v>
          </cell>
          <cell r="N763">
            <v>1</v>
          </cell>
          <cell r="O763">
            <v>42.244</v>
          </cell>
          <cell r="P763">
            <v>50</v>
          </cell>
          <cell r="Q763">
            <v>174</v>
          </cell>
          <cell r="R763">
            <v>19.899999999999999</v>
          </cell>
          <cell r="S763">
            <v>-4181</v>
          </cell>
          <cell r="T763">
            <v>807</v>
          </cell>
          <cell r="U763">
            <v>-18833</v>
          </cell>
          <cell r="V763">
            <v>-2.3337050805452293E-2</v>
          </cell>
          <cell r="W763">
            <v>9.4652643651549385E-3</v>
          </cell>
          <cell r="X763">
            <v>5.2671836574972762E-3</v>
          </cell>
          <cell r="Y763">
            <v>0.55647507077432345</v>
          </cell>
          <cell r="Z763">
            <v>1.3275827175376939E-2</v>
          </cell>
          <cell r="AA763">
            <v>233423656000</v>
          </cell>
          <cell r="AB763">
            <v>162494405000</v>
          </cell>
          <cell r="AC763">
            <v>66767575000</v>
          </cell>
          <cell r="AD763">
            <v>0</v>
          </cell>
          <cell r="AE763">
            <v>0</v>
          </cell>
          <cell r="AF763">
            <v>4161676000</v>
          </cell>
          <cell r="AH763">
            <v>194.07300000000001</v>
          </cell>
          <cell r="AI763">
            <v>0</v>
          </cell>
          <cell r="AJ763">
            <v>0</v>
          </cell>
          <cell r="AK763">
            <v>0</v>
          </cell>
          <cell r="AL763">
            <v>29146466000000</v>
          </cell>
          <cell r="AM763">
            <v>275879006000</v>
          </cell>
          <cell r="AN763">
            <v>153519789389</v>
          </cell>
          <cell r="AO763">
            <v>386943445389</v>
          </cell>
          <cell r="AP763">
            <v>83247836116</v>
          </cell>
          <cell r="AQ763">
            <v>0.77359921437819412</v>
          </cell>
          <cell r="AR763">
            <v>0</v>
          </cell>
          <cell r="AS763">
            <v>0</v>
          </cell>
          <cell r="AT763">
            <v>1009759887</v>
          </cell>
          <cell r="AU763">
            <v>0.2538332625280163</v>
          </cell>
          <cell r="AV763">
            <v>66901639496</v>
          </cell>
          <cell r="AW763">
            <v>0.42384831417102298</v>
          </cell>
          <cell r="AX763">
            <v>1665609744</v>
          </cell>
          <cell r="AY763">
            <v>0.54238806440625198</v>
          </cell>
          <cell r="AZ763">
            <v>149782000</v>
          </cell>
          <cell r="BA763">
            <v>0.37218652314145284</v>
          </cell>
          <cell r="BB763">
            <v>0</v>
          </cell>
          <cell r="BC763">
            <v>0</v>
          </cell>
          <cell r="BD763">
            <v>394154088</v>
          </cell>
          <cell r="BE763">
            <v>0.84234998140715756</v>
          </cell>
          <cell r="BF763">
            <v>151008058</v>
          </cell>
          <cell r="BG763">
            <v>0.47463228333092361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107611066000</v>
          </cell>
          <cell r="BM763">
            <v>649928000</v>
          </cell>
          <cell r="BN763">
            <v>3978044000</v>
          </cell>
          <cell r="BO763">
            <v>157843354000</v>
          </cell>
          <cell r="BP763">
            <v>3070882000</v>
          </cell>
          <cell r="BQ763">
            <v>402438000</v>
          </cell>
          <cell r="BR763">
            <v>755112000</v>
          </cell>
          <cell r="BS763">
            <v>467922000</v>
          </cell>
          <cell r="BT763">
            <v>318158000</v>
          </cell>
          <cell r="BU763">
            <v>0</v>
          </cell>
          <cell r="BV763">
            <v>0</v>
          </cell>
          <cell r="BW763">
            <v>782102000</v>
          </cell>
          <cell r="BX763">
            <v>2986580</v>
          </cell>
          <cell r="BY763">
            <v>2516</v>
          </cell>
          <cell r="BZ763">
            <v>10661550</v>
          </cell>
          <cell r="CA763">
            <v>6793200</v>
          </cell>
        </row>
        <row r="764">
          <cell r="A764" t="str">
            <v>2022_Q4_M10_W41_D4</v>
          </cell>
          <cell r="B764">
            <v>2022</v>
          </cell>
          <cell r="C764">
            <v>4</v>
          </cell>
          <cell r="D764">
            <v>10</v>
          </cell>
          <cell r="E764">
            <v>41</v>
          </cell>
          <cell r="F764">
            <v>41</v>
          </cell>
          <cell r="G764">
            <v>4</v>
          </cell>
          <cell r="H764">
            <v>44846</v>
          </cell>
          <cell r="I764">
            <v>46.459000000000003</v>
          </cell>
          <cell r="J764">
            <v>20.103999999999999</v>
          </cell>
          <cell r="K764">
            <v>27.94</v>
          </cell>
          <cell r="L764">
            <v>14.387</v>
          </cell>
          <cell r="M764">
            <v>5.0309999999999997</v>
          </cell>
          <cell r="N764">
            <v>1</v>
          </cell>
          <cell r="O764">
            <v>12.497999999999999</v>
          </cell>
          <cell r="P764">
            <v>50</v>
          </cell>
          <cell r="Q764">
            <v>72</v>
          </cell>
          <cell r="R764">
            <v>20.5</v>
          </cell>
          <cell r="S764">
            <v>-3768</v>
          </cell>
          <cell r="T764">
            <v>650</v>
          </cell>
          <cell r="U764">
            <v>-17188</v>
          </cell>
          <cell r="V764">
            <v>-2.6443076923076923E-2</v>
          </cell>
          <cell r="W764">
            <v>1.2294304043069273E-2</v>
          </cell>
          <cell r="X764">
            <v>7.0500896704983884E-3</v>
          </cell>
          <cell r="Y764">
            <v>0.57344357564288229</v>
          </cell>
          <cell r="Z764">
            <v>1.5486373277962243E-2</v>
          </cell>
          <cell r="AA764">
            <v>216097868000</v>
          </cell>
          <cell r="AB764">
            <v>176775056000</v>
          </cell>
          <cell r="AC764">
            <v>39322812000</v>
          </cell>
          <cell r="AD764">
            <v>0</v>
          </cell>
          <cell r="AE764">
            <v>0</v>
          </cell>
          <cell r="AF764">
            <v>0</v>
          </cell>
          <cell r="AH764">
            <v>177.41900000000001</v>
          </cell>
          <cell r="AI764">
            <v>0</v>
          </cell>
          <cell r="AJ764">
            <v>0</v>
          </cell>
          <cell r="AK764">
            <v>0</v>
          </cell>
          <cell r="AL764">
            <v>25615292000000</v>
          </cell>
          <cell r="AM764">
            <v>314922188000</v>
          </cell>
          <cell r="AN764">
            <v>180590105536</v>
          </cell>
          <cell r="AO764">
            <v>396687973536</v>
          </cell>
          <cell r="AP764">
            <v>87348928106</v>
          </cell>
          <cell r="AQ764">
            <v>0.83737278973051432</v>
          </cell>
          <cell r="AR764">
            <v>0</v>
          </cell>
          <cell r="AS764">
            <v>0</v>
          </cell>
          <cell r="AT764">
            <v>1146717732</v>
          </cell>
          <cell r="AU764">
            <v>0.39286304650354897</v>
          </cell>
          <cell r="AV764">
            <v>22522615279</v>
          </cell>
          <cell r="AW764">
            <v>0.16738697343233583</v>
          </cell>
          <cell r="AX764">
            <v>1309603921</v>
          </cell>
          <cell r="AY764">
            <v>0.62129608398668223</v>
          </cell>
          <cell r="AZ764">
            <v>144892026</v>
          </cell>
          <cell r="BA764">
            <v>0.34795018923384308</v>
          </cell>
          <cell r="BB764">
            <v>0</v>
          </cell>
          <cell r="BC764">
            <v>0</v>
          </cell>
          <cell r="BD764">
            <v>68036537508</v>
          </cell>
          <cell r="BE764">
            <v>0.99468622087719294</v>
          </cell>
          <cell r="BF764">
            <v>80810964</v>
          </cell>
          <cell r="BG764">
            <v>0.42976325809951288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104313072000</v>
          </cell>
          <cell r="BM764">
            <v>507684000</v>
          </cell>
          <cell r="BN764">
            <v>2918874000</v>
          </cell>
          <cell r="BO764">
            <v>134554170000</v>
          </cell>
          <cell r="BP764">
            <v>2107858000</v>
          </cell>
          <cell r="BQ764">
            <v>416416000</v>
          </cell>
          <cell r="BR764">
            <v>780074000</v>
          </cell>
          <cell r="BS764">
            <v>68400000000</v>
          </cell>
          <cell r="BT764">
            <v>188036000</v>
          </cell>
          <cell r="BU764">
            <v>0</v>
          </cell>
          <cell r="BV764">
            <v>0</v>
          </cell>
          <cell r="BW764">
            <v>736004000</v>
          </cell>
          <cell r="BX764">
            <v>4955760</v>
          </cell>
          <cell r="BY764">
            <v>2449</v>
          </cell>
          <cell r="BZ764">
            <v>9608400</v>
          </cell>
          <cell r="CA764">
            <v>6612300</v>
          </cell>
        </row>
        <row r="765">
          <cell r="A765" t="str">
            <v>2022_Q4_M10_W41_D5</v>
          </cell>
          <cell r="B765">
            <v>2022</v>
          </cell>
          <cell r="C765">
            <v>4</v>
          </cell>
          <cell r="D765">
            <v>10</v>
          </cell>
          <cell r="E765">
            <v>41</v>
          </cell>
          <cell r="F765">
            <v>41</v>
          </cell>
          <cell r="G765">
            <v>5</v>
          </cell>
          <cell r="H765">
            <v>44847</v>
          </cell>
          <cell r="I765">
            <v>40.920999999999999</v>
          </cell>
          <cell r="J765">
            <v>20.707999999999998</v>
          </cell>
          <cell r="K765">
            <v>23.675000000000001</v>
          </cell>
          <cell r="L765">
            <v>14.324999999999999</v>
          </cell>
          <cell r="M765">
            <v>5.01</v>
          </cell>
          <cell r="N765">
            <v>1</v>
          </cell>
          <cell r="O765">
            <v>52.515000000000001</v>
          </cell>
          <cell r="P765">
            <v>50</v>
          </cell>
          <cell r="Q765">
            <v>0</v>
          </cell>
          <cell r="R765">
            <v>20.6</v>
          </cell>
          <cell r="S765">
            <v>-2406</v>
          </cell>
          <cell r="T765">
            <v>481</v>
          </cell>
          <cell r="U765">
            <v>-16661</v>
          </cell>
          <cell r="V765">
            <v>-3.4638253638253638E-2</v>
          </cell>
          <cell r="W765">
            <v>1.1498566867896265E-2</v>
          </cell>
          <cell r="X765">
            <v>4.6276423239655969E-3</v>
          </cell>
          <cell r="Y765">
            <v>0.4024538342152767</v>
          </cell>
          <cell r="Z765">
            <v>1.1996050868999887E-2</v>
          </cell>
          <cell r="AA765">
            <v>145015217000</v>
          </cell>
          <cell r="AB765">
            <v>143588452000</v>
          </cell>
          <cell r="AC765">
            <v>1426765000</v>
          </cell>
          <cell r="AD765">
            <v>0</v>
          </cell>
          <cell r="AE765">
            <v>0</v>
          </cell>
          <cell r="AF765">
            <v>0</v>
          </cell>
          <cell r="AH765">
            <v>208.154</v>
          </cell>
          <cell r="AI765">
            <v>0</v>
          </cell>
          <cell r="AJ765">
            <v>0</v>
          </cell>
          <cell r="AK765">
            <v>0</v>
          </cell>
          <cell r="AL765">
            <v>19680670000000</v>
          </cell>
          <cell r="AM765">
            <v>226299500000</v>
          </cell>
          <cell r="AN765">
            <v>91075101456</v>
          </cell>
          <cell r="AO765">
            <v>236090318456</v>
          </cell>
          <cell r="AP765">
            <v>9786287103</v>
          </cell>
          <cell r="AQ765">
            <v>0.25931396597124723</v>
          </cell>
          <cell r="AR765">
            <v>0</v>
          </cell>
          <cell r="AS765">
            <v>0</v>
          </cell>
          <cell r="AT765">
            <v>1231238136</v>
          </cell>
          <cell r="AU765">
            <v>0.45920337693491986</v>
          </cell>
          <cell r="AV765">
            <v>21734645366</v>
          </cell>
          <cell r="AW765">
            <v>0.27558126744599892</v>
          </cell>
          <cell r="AX765">
            <v>868729990</v>
          </cell>
          <cell r="AY765">
            <v>0.6042078105438865</v>
          </cell>
          <cell r="AZ765">
            <v>26482008</v>
          </cell>
          <cell r="BA765">
            <v>0.38877808444418344</v>
          </cell>
          <cell r="BB765">
            <v>0</v>
          </cell>
          <cell r="BC765">
            <v>0</v>
          </cell>
          <cell r="BD765">
            <v>54114763133</v>
          </cell>
          <cell r="BE765">
            <v>0.99957359097465415</v>
          </cell>
          <cell r="BF765">
            <v>3312955720</v>
          </cell>
          <cell r="BG765">
            <v>0.48533241099898361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37739144000</v>
          </cell>
          <cell r="BM765">
            <v>43161800000</v>
          </cell>
          <cell r="BN765">
            <v>2681248000</v>
          </cell>
          <cell r="BO765">
            <v>78868370000</v>
          </cell>
          <cell r="BP765">
            <v>1437800000</v>
          </cell>
          <cell r="BQ765">
            <v>68116000</v>
          </cell>
          <cell r="BR765">
            <v>493302000</v>
          </cell>
          <cell r="BS765">
            <v>54137848000</v>
          </cell>
          <cell r="BT765">
            <v>6826158000</v>
          </cell>
          <cell r="BU765">
            <v>0</v>
          </cell>
          <cell r="BV765">
            <v>0</v>
          </cell>
          <cell r="BW765">
            <v>885714000</v>
          </cell>
          <cell r="BX765">
            <v>5287230</v>
          </cell>
          <cell r="BY765">
            <v>1532</v>
          </cell>
          <cell r="BZ765">
            <v>6135300</v>
          </cell>
          <cell r="CA765">
            <v>4136400</v>
          </cell>
        </row>
        <row r="766">
          <cell r="A766" t="str">
            <v>2022_Q4_M10_W41_D6</v>
          </cell>
          <cell r="B766">
            <v>2022</v>
          </cell>
          <cell r="C766">
            <v>4</v>
          </cell>
          <cell r="D766">
            <v>10</v>
          </cell>
          <cell r="E766">
            <v>41</v>
          </cell>
          <cell r="F766">
            <v>42</v>
          </cell>
          <cell r="G766">
            <v>6</v>
          </cell>
          <cell r="H766">
            <v>44848</v>
          </cell>
          <cell r="I766">
            <v>36.262</v>
          </cell>
          <cell r="J766">
            <v>21.071999999999999</v>
          </cell>
          <cell r="K766">
            <v>24.210999999999999</v>
          </cell>
          <cell r="L766">
            <v>14.367000000000001</v>
          </cell>
          <cell r="M766">
            <v>5.0289999999999999</v>
          </cell>
          <cell r="N766">
            <v>1</v>
          </cell>
          <cell r="O766">
            <v>72.492999999999995</v>
          </cell>
          <cell r="P766">
            <v>50</v>
          </cell>
          <cell r="Q766">
            <v>20</v>
          </cell>
          <cell r="R766">
            <v>21.1</v>
          </cell>
          <cell r="S766">
            <v>-2247</v>
          </cell>
          <cell r="T766">
            <v>473</v>
          </cell>
          <cell r="U766">
            <v>-12871</v>
          </cell>
          <cell r="V766">
            <v>-2.7211416490486258E-2</v>
          </cell>
          <cell r="W766">
            <v>3.6256028700314296E-3</v>
          </cell>
          <cell r="X766">
            <v>4.537894321956565E-4</v>
          </cell>
          <cell r="Y766">
            <v>0.12516247599719124</v>
          </cell>
          <cell r="Z766">
            <v>1.2957621019219813E-3</v>
          </cell>
          <cell r="AA766">
            <v>27119320000</v>
          </cell>
          <cell r="AB766">
            <v>21334830000</v>
          </cell>
          <cell r="AC766">
            <v>0</v>
          </cell>
          <cell r="AD766">
            <v>0</v>
          </cell>
          <cell r="AE766">
            <v>5784490000</v>
          </cell>
          <cell r="AF766">
            <v>0</v>
          </cell>
          <cell r="AH766">
            <v>224.434</v>
          </cell>
          <cell r="AI766">
            <v>0</v>
          </cell>
          <cell r="AJ766">
            <v>0</v>
          </cell>
          <cell r="AK766">
            <v>0</v>
          </cell>
          <cell r="AL766">
            <v>32209264000000</v>
          </cell>
          <cell r="AM766">
            <v>116778000000</v>
          </cell>
          <cell r="AN766">
            <v>14616223622</v>
          </cell>
          <cell r="AO766">
            <v>41735543622</v>
          </cell>
          <cell r="AP766">
            <v>8436086707</v>
          </cell>
          <cell r="AQ766">
            <v>0.3851742629440234</v>
          </cell>
          <cell r="AR766">
            <v>0</v>
          </cell>
          <cell r="AS766">
            <v>0</v>
          </cell>
          <cell r="AT766">
            <v>624143149</v>
          </cell>
          <cell r="AU766">
            <v>0.33163823007438897</v>
          </cell>
          <cell r="AV766">
            <v>3800269872</v>
          </cell>
          <cell r="AW766">
            <v>4.5673026849025314E-2</v>
          </cell>
          <cell r="AX766">
            <v>874872998</v>
          </cell>
          <cell r="AY766">
            <v>0.6348860653120465</v>
          </cell>
          <cell r="AZ766">
            <v>115935035</v>
          </cell>
          <cell r="BA766">
            <v>0.35131828787878788</v>
          </cell>
          <cell r="BB766">
            <v>0</v>
          </cell>
          <cell r="BC766">
            <v>0</v>
          </cell>
          <cell r="BD766">
            <v>711753877</v>
          </cell>
          <cell r="BE766">
            <v>0.96969193051771119</v>
          </cell>
          <cell r="BF766">
            <v>53161984</v>
          </cell>
          <cell r="BG766">
            <v>0.46633319298245612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21902000000</v>
          </cell>
          <cell r="BM766">
            <v>1248000000</v>
          </cell>
          <cell r="BN766">
            <v>1882000000</v>
          </cell>
          <cell r="BO766">
            <v>83206000000</v>
          </cell>
          <cell r="BP766">
            <v>1378000000</v>
          </cell>
          <cell r="BQ766">
            <v>330000000</v>
          </cell>
          <cell r="BR766">
            <v>5128000000</v>
          </cell>
          <cell r="BS766">
            <v>734000000</v>
          </cell>
          <cell r="BT766">
            <v>114000000</v>
          </cell>
          <cell r="BU766">
            <v>0</v>
          </cell>
          <cell r="BV766">
            <v>0</v>
          </cell>
          <cell r="BW766">
            <v>856000000</v>
          </cell>
          <cell r="BX766">
            <v>838470</v>
          </cell>
          <cell r="BY766">
            <v>423</v>
          </cell>
          <cell r="BZ766">
            <v>17189550</v>
          </cell>
          <cell r="CA766">
            <v>1142100</v>
          </cell>
        </row>
        <row r="767">
          <cell r="A767" t="str">
            <v>2022_Q4_M10_W42_D2</v>
          </cell>
          <cell r="B767">
            <v>2022</v>
          </cell>
          <cell r="C767">
            <v>4</v>
          </cell>
          <cell r="D767">
            <v>10</v>
          </cell>
          <cell r="E767">
            <v>42</v>
          </cell>
          <cell r="F767">
            <v>42</v>
          </cell>
          <cell r="G767">
            <v>2</v>
          </cell>
          <cell r="H767">
            <v>44851</v>
          </cell>
          <cell r="I767">
            <v>23.529</v>
          </cell>
          <cell r="J767">
            <v>22.661000000000001</v>
          </cell>
          <cell r="K767">
            <v>18.021000000000001</v>
          </cell>
          <cell r="L767">
            <v>14.707000000000001</v>
          </cell>
          <cell r="M767">
            <v>4.9379999999999997</v>
          </cell>
          <cell r="N767">
            <v>1</v>
          </cell>
          <cell r="O767">
            <v>72.486000000000004</v>
          </cell>
          <cell r="P767">
            <v>50</v>
          </cell>
          <cell r="Q767">
            <v>43</v>
          </cell>
          <cell r="R767">
            <v>20.9</v>
          </cell>
          <cell r="S767">
            <v>-1617</v>
          </cell>
          <cell r="T767">
            <v>421</v>
          </cell>
          <cell r="U767">
            <v>-12577</v>
          </cell>
          <cell r="V767">
            <v>-2.9874109263657956E-2</v>
          </cell>
          <cell r="W767">
            <v>4.9246476227465591E-3</v>
          </cell>
          <cell r="X767">
            <v>2.1277672093718641E-3</v>
          </cell>
          <cell r="Y767">
            <v>0.43206486481263656</v>
          </cell>
          <cell r="Z767">
            <v>3.0842611901742067E-3</v>
          </cell>
          <cell r="AA767">
            <v>20805087000</v>
          </cell>
          <cell r="AB767">
            <v>20805087000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H767">
            <v>207.34200000000001</v>
          </cell>
          <cell r="AI767">
            <v>0</v>
          </cell>
          <cell r="AJ767">
            <v>0</v>
          </cell>
          <cell r="AK767">
            <v>0</v>
          </cell>
          <cell r="AL767">
            <v>21751404000000</v>
          </cell>
          <cell r="AM767">
            <v>107118000000</v>
          </cell>
          <cell r="AN767">
            <v>46281924189</v>
          </cell>
          <cell r="AO767">
            <v>67087011189</v>
          </cell>
          <cell r="AP767">
            <v>22592178160</v>
          </cell>
          <cell r="AQ767">
            <v>0.47988823144568588</v>
          </cell>
          <cell r="AR767">
            <v>0</v>
          </cell>
          <cell r="AS767">
            <v>0</v>
          </cell>
          <cell r="AT767">
            <v>2099912731</v>
          </cell>
          <cell r="AU767">
            <v>0.43949617643365424</v>
          </cell>
          <cell r="AV767">
            <v>19221335430</v>
          </cell>
          <cell r="AW767">
            <v>0.39334783755576475</v>
          </cell>
          <cell r="AX767">
            <v>1433217981</v>
          </cell>
          <cell r="AY767">
            <v>0.58594357358953397</v>
          </cell>
          <cell r="AZ767">
            <v>161461953</v>
          </cell>
          <cell r="BA767">
            <v>0.43403750806451613</v>
          </cell>
          <cell r="BB767">
            <v>0</v>
          </cell>
          <cell r="BC767">
            <v>0</v>
          </cell>
          <cell r="BD767">
            <v>682741888</v>
          </cell>
          <cell r="BE767">
            <v>0.99235739534883716</v>
          </cell>
          <cell r="BF767">
            <v>91076046</v>
          </cell>
          <cell r="BG767">
            <v>0.50041783516483518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47078000000</v>
          </cell>
          <cell r="BM767">
            <v>326000000</v>
          </cell>
          <cell r="BN767">
            <v>4778000000</v>
          </cell>
          <cell r="BO767">
            <v>48866000000</v>
          </cell>
          <cell r="BP767">
            <v>2446000000</v>
          </cell>
          <cell r="BQ767">
            <v>372000000</v>
          </cell>
          <cell r="BR767">
            <v>1708000000</v>
          </cell>
          <cell r="BS767">
            <v>688000000</v>
          </cell>
          <cell r="BT767">
            <v>182000000</v>
          </cell>
          <cell r="BU767">
            <v>0</v>
          </cell>
          <cell r="BV767">
            <v>0</v>
          </cell>
          <cell r="BW767">
            <v>674000000</v>
          </cell>
          <cell r="BX767">
            <v>2344380</v>
          </cell>
          <cell r="BY767">
            <v>870</v>
          </cell>
          <cell r="BZ767">
            <v>4123350</v>
          </cell>
          <cell r="CA767">
            <v>2349000</v>
          </cell>
        </row>
        <row r="768">
          <cell r="A768" t="str">
            <v>2022_Q4_M10_W42_D3</v>
          </cell>
          <cell r="B768">
            <v>2022</v>
          </cell>
          <cell r="C768">
            <v>4</v>
          </cell>
          <cell r="D768">
            <v>10</v>
          </cell>
          <cell r="E768">
            <v>42</v>
          </cell>
          <cell r="F768">
            <v>42</v>
          </cell>
          <cell r="G768">
            <v>3</v>
          </cell>
          <cell r="H768">
            <v>44852</v>
          </cell>
          <cell r="I768">
            <v>24.056000000000001</v>
          </cell>
          <cell r="J768">
            <v>22.699000000000002</v>
          </cell>
          <cell r="K768">
            <v>32.948</v>
          </cell>
          <cell r="L768">
            <v>14.57</v>
          </cell>
          <cell r="M768">
            <v>4.9779999999999998</v>
          </cell>
          <cell r="N768">
            <v>1</v>
          </cell>
          <cell r="O768">
            <v>69.483999999999995</v>
          </cell>
          <cell r="P768">
            <v>50</v>
          </cell>
          <cell r="Q768">
            <v>54</v>
          </cell>
          <cell r="R768">
            <v>21.1</v>
          </cell>
          <cell r="S768">
            <v>-1439</v>
          </cell>
          <cell r="T768">
            <v>417</v>
          </cell>
          <cell r="U768">
            <v>-10757</v>
          </cell>
          <cell r="V768">
            <v>-2.5796163069544364E-2</v>
          </cell>
          <cell r="W768">
            <v>7.7750763966424512E-3</v>
          </cell>
          <cell r="X768">
            <v>3.6590755425297099E-3</v>
          </cell>
          <cell r="Y768">
            <v>0.47061602431454258</v>
          </cell>
          <cell r="Z768">
            <v>6.5501216688154864E-3</v>
          </cell>
          <cell r="AA768">
            <v>68871605200</v>
          </cell>
          <cell r="AB768">
            <v>63004400200</v>
          </cell>
          <cell r="AC768">
            <v>0</v>
          </cell>
          <cell r="AD768">
            <v>0</v>
          </cell>
          <cell r="AE768">
            <v>5867205000</v>
          </cell>
          <cell r="AF768">
            <v>0</v>
          </cell>
          <cell r="AH768">
            <v>219.73499999999999</v>
          </cell>
          <cell r="AI768">
            <v>0</v>
          </cell>
          <cell r="AJ768">
            <v>0</v>
          </cell>
          <cell r="AK768">
            <v>0</v>
          </cell>
          <cell r="AL768">
            <v>23822382000000</v>
          </cell>
          <cell r="AM768">
            <v>185220840000</v>
          </cell>
          <cell r="AN768">
            <v>87167895341</v>
          </cell>
          <cell r="AO768">
            <v>156039500541</v>
          </cell>
          <cell r="AP768">
            <v>23183887116</v>
          </cell>
          <cell r="AQ768">
            <v>0.45166349339567502</v>
          </cell>
          <cell r="AR768">
            <v>0</v>
          </cell>
          <cell r="AS768">
            <v>0</v>
          </cell>
          <cell r="AT768">
            <v>854841015</v>
          </cell>
          <cell r="AU768">
            <v>0.37824823672566371</v>
          </cell>
          <cell r="AV768">
            <v>56062858563</v>
          </cell>
          <cell r="AW768">
            <v>0.47716790996642799</v>
          </cell>
          <cell r="AX768">
            <v>1013971066</v>
          </cell>
          <cell r="AY768">
            <v>0.75108967851851849</v>
          </cell>
          <cell r="AZ768">
            <v>131594970</v>
          </cell>
          <cell r="BA768">
            <v>0.328987425</v>
          </cell>
          <cell r="BB768">
            <v>0</v>
          </cell>
          <cell r="BC768">
            <v>0</v>
          </cell>
          <cell r="BD768">
            <v>4851547008</v>
          </cell>
          <cell r="BE768">
            <v>0.99702980024660914</v>
          </cell>
          <cell r="BF768">
            <v>1069195603</v>
          </cell>
          <cell r="BG768">
            <v>0.1801812610380856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51330000000</v>
          </cell>
          <cell r="BM768">
            <v>486000000</v>
          </cell>
          <cell r="BN768">
            <v>2260000000</v>
          </cell>
          <cell r="BO768">
            <v>117490840000</v>
          </cell>
          <cell r="BP768">
            <v>1350000000</v>
          </cell>
          <cell r="BQ768">
            <v>400000000</v>
          </cell>
          <cell r="BR768">
            <v>310000000</v>
          </cell>
          <cell r="BS768">
            <v>4866000000</v>
          </cell>
          <cell r="BT768">
            <v>5934000000</v>
          </cell>
          <cell r="BU768">
            <v>0</v>
          </cell>
          <cell r="BV768">
            <v>0</v>
          </cell>
          <cell r="BW768">
            <v>794000000</v>
          </cell>
          <cell r="BX768">
            <v>820950</v>
          </cell>
          <cell r="BY768">
            <v>786</v>
          </cell>
          <cell r="BZ768">
            <v>3669450</v>
          </cell>
          <cell r="CA768">
            <v>2122200</v>
          </cell>
        </row>
        <row r="769">
          <cell r="A769" t="str">
            <v>2022_Q4_M10_W42_D4</v>
          </cell>
          <cell r="B769">
            <v>2022</v>
          </cell>
          <cell r="C769">
            <v>4</v>
          </cell>
          <cell r="D769">
            <v>10</v>
          </cell>
          <cell r="E769">
            <v>42</v>
          </cell>
          <cell r="F769">
            <v>42</v>
          </cell>
          <cell r="G769">
            <v>4</v>
          </cell>
          <cell r="H769">
            <v>44853</v>
          </cell>
          <cell r="I769">
            <v>24.06</v>
          </cell>
          <cell r="J769">
            <v>22.798999999999999</v>
          </cell>
          <cell r="K769">
            <v>34.222999999999999</v>
          </cell>
          <cell r="L769">
            <v>14.566000000000001</v>
          </cell>
          <cell r="M769">
            <v>4.9269999999999996</v>
          </cell>
          <cell r="N769">
            <v>1</v>
          </cell>
          <cell r="O769">
            <v>69.524000000000001</v>
          </cell>
          <cell r="P769">
            <v>50</v>
          </cell>
          <cell r="Q769">
            <v>87</v>
          </cell>
          <cell r="R769">
            <v>21.2</v>
          </cell>
          <cell r="S769">
            <v>-1315</v>
          </cell>
          <cell r="T769">
            <v>470</v>
          </cell>
          <cell r="U769">
            <v>-11445</v>
          </cell>
          <cell r="V769">
            <v>-2.4351063829787235E-2</v>
          </cell>
          <cell r="W769">
            <v>1.5108585173733442E-2</v>
          </cell>
          <cell r="X769">
            <v>9.2066615245373316E-3</v>
          </cell>
          <cell r="Y769">
            <v>0.60936622580274991</v>
          </cell>
          <cell r="Z769">
            <v>1.2598112129234845E-2</v>
          </cell>
          <cell r="AA769">
            <v>64552240000</v>
          </cell>
          <cell r="AB769">
            <v>64552240000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H769">
            <v>221.09899999999999</v>
          </cell>
          <cell r="AI769">
            <v>0</v>
          </cell>
          <cell r="AJ769">
            <v>0</v>
          </cell>
          <cell r="AK769">
            <v>0</v>
          </cell>
          <cell r="AL769">
            <v>19033814000000</v>
          </cell>
          <cell r="AM769">
            <v>287574000000</v>
          </cell>
          <cell r="AN769">
            <v>175237883019</v>
          </cell>
          <cell r="AO769">
            <v>239790123019</v>
          </cell>
          <cell r="AP769">
            <v>61146407040</v>
          </cell>
          <cell r="AQ769">
            <v>0.79334674520590598</v>
          </cell>
          <cell r="AR769">
            <v>0</v>
          </cell>
          <cell r="AS769">
            <v>0</v>
          </cell>
          <cell r="AT769">
            <v>196605044</v>
          </cell>
          <cell r="AU769">
            <v>0.21991615659955258</v>
          </cell>
          <cell r="AV769">
            <v>110627127000</v>
          </cell>
          <cell r="AW769">
            <v>0.54514382650345927</v>
          </cell>
          <cell r="AX769">
            <v>894350062</v>
          </cell>
          <cell r="AY769">
            <v>0.64620669219653182</v>
          </cell>
          <cell r="AZ769">
            <v>66495024</v>
          </cell>
          <cell r="BA769">
            <v>0.42625015384615383</v>
          </cell>
          <cell r="BB769">
            <v>0</v>
          </cell>
          <cell r="BC769">
            <v>0</v>
          </cell>
          <cell r="BD769">
            <v>720939142</v>
          </cell>
          <cell r="BE769">
            <v>0.95110704749340369</v>
          </cell>
          <cell r="BF769">
            <v>1585959707</v>
          </cell>
          <cell r="BG769">
            <v>0.49592235991244527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77074000000</v>
          </cell>
          <cell r="BM769">
            <v>156000000</v>
          </cell>
          <cell r="BN769">
            <v>894000000</v>
          </cell>
          <cell r="BO769">
            <v>202932000000</v>
          </cell>
          <cell r="BP769">
            <v>1384000000</v>
          </cell>
          <cell r="BQ769">
            <v>156000000</v>
          </cell>
          <cell r="BR769">
            <v>174000000</v>
          </cell>
          <cell r="BS769">
            <v>758000000</v>
          </cell>
          <cell r="BT769">
            <v>3198000000</v>
          </cell>
          <cell r="BU769">
            <v>0</v>
          </cell>
          <cell r="BV769">
            <v>0</v>
          </cell>
          <cell r="BW769">
            <v>848000000</v>
          </cell>
          <cell r="BX769">
            <v>1541100</v>
          </cell>
          <cell r="BY769">
            <v>1068</v>
          </cell>
          <cell r="BZ769">
            <v>3353250</v>
          </cell>
          <cell r="CA769">
            <v>2883600</v>
          </cell>
        </row>
        <row r="770">
          <cell r="A770" t="str">
            <v>2022_Q4_M10_W42_D5</v>
          </cell>
          <cell r="B770">
            <v>2022</v>
          </cell>
          <cell r="C770">
            <v>4</v>
          </cell>
          <cell r="D770">
            <v>10</v>
          </cell>
          <cell r="E770">
            <v>42</v>
          </cell>
          <cell r="F770">
            <v>42</v>
          </cell>
          <cell r="G770">
            <v>5</v>
          </cell>
          <cell r="H770">
            <v>44854</v>
          </cell>
          <cell r="I770">
            <v>31.64</v>
          </cell>
          <cell r="J770">
            <v>24.672000000000001</v>
          </cell>
          <cell r="K770">
            <v>37.343000000000004</v>
          </cell>
          <cell r="L770">
            <v>14.548999999999999</v>
          </cell>
          <cell r="M770">
            <v>4.9000000000000004</v>
          </cell>
          <cell r="N770">
            <v>1</v>
          </cell>
          <cell r="O770">
            <v>60.530999999999999</v>
          </cell>
          <cell r="P770">
            <v>50</v>
          </cell>
          <cell r="Q770">
            <v>76</v>
          </cell>
          <cell r="R770">
            <v>21.4</v>
          </cell>
          <cell r="S770">
            <v>-1444</v>
          </cell>
          <cell r="T770">
            <v>512</v>
          </cell>
          <cell r="U770">
            <v>-9969</v>
          </cell>
          <cell r="V770">
            <v>-1.9470703124999999E-2</v>
          </cell>
          <cell r="W770">
            <v>1.2488674597619516E-2</v>
          </cell>
          <cell r="X770">
            <v>7.3069909968128529E-3</v>
          </cell>
          <cell r="Y770">
            <v>0.58508938956625944</v>
          </cell>
          <cell r="Z770">
            <v>1.192641792610771E-2</v>
          </cell>
          <cell r="AA770">
            <v>86430180000</v>
          </cell>
          <cell r="AB770">
            <v>43711010000</v>
          </cell>
          <cell r="AC770">
            <v>42719170000</v>
          </cell>
          <cell r="AD770">
            <v>0</v>
          </cell>
          <cell r="AE770">
            <v>0</v>
          </cell>
          <cell r="AF770">
            <v>0</v>
          </cell>
          <cell r="AH770">
            <v>224.63500000000002</v>
          </cell>
          <cell r="AI770">
            <v>0</v>
          </cell>
          <cell r="AJ770">
            <v>0</v>
          </cell>
          <cell r="AK770">
            <v>0</v>
          </cell>
          <cell r="AL770">
            <v>18710152000000</v>
          </cell>
          <cell r="AM770">
            <v>233665000000</v>
          </cell>
          <cell r="AN770">
            <v>136714912213</v>
          </cell>
          <cell r="AO770">
            <v>223145092213</v>
          </cell>
          <cell r="AP770">
            <v>41256767320</v>
          </cell>
          <cell r="AQ770">
            <v>0.52948276184242615</v>
          </cell>
          <cell r="AR770">
            <v>0</v>
          </cell>
          <cell r="AS770">
            <v>0</v>
          </cell>
          <cell r="AT770">
            <v>2704059488</v>
          </cell>
          <cell r="AU770">
            <v>6.7248432927132548E-2</v>
          </cell>
          <cell r="AV770">
            <v>78136480000</v>
          </cell>
          <cell r="AW770">
            <v>0.79966104470280008</v>
          </cell>
          <cell r="AX770">
            <v>825062934</v>
          </cell>
          <cell r="AY770">
            <v>0.7015841275510204</v>
          </cell>
          <cell r="AZ770">
            <v>60871017</v>
          </cell>
          <cell r="BA770">
            <v>0.44758100735294115</v>
          </cell>
          <cell r="BB770">
            <v>0</v>
          </cell>
          <cell r="BC770">
            <v>0</v>
          </cell>
          <cell r="BD770">
            <v>13089611454</v>
          </cell>
          <cell r="BE770">
            <v>1.0002759784502522</v>
          </cell>
          <cell r="BF770">
            <v>642060000</v>
          </cell>
          <cell r="BG770">
            <v>0.40431989924433248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77919000000</v>
          </cell>
          <cell r="BM770">
            <v>350000000</v>
          </cell>
          <cell r="BN770">
            <v>40210000000</v>
          </cell>
          <cell r="BO770">
            <v>97712000000</v>
          </cell>
          <cell r="BP770">
            <v>1176000000</v>
          </cell>
          <cell r="BQ770">
            <v>136000000</v>
          </cell>
          <cell r="BR770">
            <v>744000000</v>
          </cell>
          <cell r="BS770">
            <v>13086000000</v>
          </cell>
          <cell r="BT770">
            <v>1588000000</v>
          </cell>
          <cell r="BU770">
            <v>0</v>
          </cell>
          <cell r="BV770">
            <v>0</v>
          </cell>
          <cell r="BW770">
            <v>744000000</v>
          </cell>
          <cell r="BX770">
            <v>1679970</v>
          </cell>
          <cell r="BY770">
            <v>502</v>
          </cell>
          <cell r="BZ770">
            <v>3682200</v>
          </cell>
          <cell r="CA770">
            <v>1355400</v>
          </cell>
        </row>
        <row r="771">
          <cell r="A771" t="str">
            <v>2022_Q4_M10_W42_D6</v>
          </cell>
          <cell r="B771">
            <v>2022</v>
          </cell>
          <cell r="C771">
            <v>4</v>
          </cell>
          <cell r="D771">
            <v>10</v>
          </cell>
          <cell r="E771">
            <v>42</v>
          </cell>
          <cell r="F771">
            <v>43</v>
          </cell>
          <cell r="G771">
            <v>6</v>
          </cell>
          <cell r="H771">
            <v>44855</v>
          </cell>
          <cell r="I771">
            <v>35.168999999999997</v>
          </cell>
          <cell r="J771">
            <v>24.314</v>
          </cell>
          <cell r="K771">
            <v>22.248000000000001</v>
          </cell>
          <cell r="L771">
            <v>14.259</v>
          </cell>
          <cell r="M771">
            <v>5.0010000000000003</v>
          </cell>
          <cell r="N771">
            <v>1</v>
          </cell>
          <cell r="O771">
            <v>90.477999999999994</v>
          </cell>
          <cell r="P771">
            <v>50</v>
          </cell>
          <cell r="Q771">
            <v>38</v>
          </cell>
          <cell r="R771">
            <v>20.7</v>
          </cell>
          <cell r="S771">
            <v>-681</v>
          </cell>
          <cell r="T771">
            <v>458</v>
          </cell>
          <cell r="U771">
            <v>-18234</v>
          </cell>
          <cell r="V771">
            <v>-3.9812227074235811E-2</v>
          </cell>
          <cell r="W771">
            <v>1.0410497287235729E-2</v>
          </cell>
          <cell r="X771">
            <v>7.2052180490643535E-3</v>
          </cell>
          <cell r="Y771">
            <v>0.6921108425722029</v>
          </cell>
          <cell r="Z771">
            <v>7.5043010008576235E-3</v>
          </cell>
          <cell r="AA771">
            <v>9954275000</v>
          </cell>
          <cell r="AB771">
            <v>9954275000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H771">
            <v>242.46899999999999</v>
          </cell>
          <cell r="AI771">
            <v>0</v>
          </cell>
          <cell r="AJ771">
            <v>0</v>
          </cell>
          <cell r="AK771">
            <v>0</v>
          </cell>
          <cell r="AL771">
            <v>33282656000000</v>
          </cell>
          <cell r="AM771">
            <v>346489000000</v>
          </cell>
          <cell r="AN771">
            <v>239808793732</v>
          </cell>
          <cell r="AO771">
            <v>249763068732</v>
          </cell>
          <cell r="AP771">
            <v>76212254850</v>
          </cell>
          <cell r="AQ771">
            <v>0.76059375505234483</v>
          </cell>
          <cell r="AR771">
            <v>0</v>
          </cell>
          <cell r="AS771">
            <v>0</v>
          </cell>
          <cell r="AT771">
            <v>580080848</v>
          </cell>
          <cell r="AU771">
            <v>2.1957788174729351E-2</v>
          </cell>
          <cell r="AV771">
            <v>115425091427</v>
          </cell>
          <cell r="AW771">
            <v>0.68584572079550321</v>
          </cell>
          <cell r="AX771">
            <v>1156276155</v>
          </cell>
          <cell r="AY771">
            <v>0.65400235011312213</v>
          </cell>
          <cell r="AZ771">
            <v>208808019</v>
          </cell>
          <cell r="BA771">
            <v>0.42613881428571426</v>
          </cell>
          <cell r="BB771">
            <v>0</v>
          </cell>
          <cell r="BC771">
            <v>0</v>
          </cell>
          <cell r="BD771">
            <v>40852803033</v>
          </cell>
          <cell r="BE771">
            <v>0.99957922762417417</v>
          </cell>
          <cell r="BF771">
            <v>5373479400</v>
          </cell>
          <cell r="BG771">
            <v>0.92232739443872291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100201000000</v>
          </cell>
          <cell r="BM771">
            <v>380000000</v>
          </cell>
          <cell r="BN771">
            <v>26418000000</v>
          </cell>
          <cell r="BO771">
            <v>168296000000</v>
          </cell>
          <cell r="BP771">
            <v>1768000000</v>
          </cell>
          <cell r="BQ771">
            <v>490000000</v>
          </cell>
          <cell r="BR771">
            <v>1492000000</v>
          </cell>
          <cell r="BS771">
            <v>40870000000</v>
          </cell>
          <cell r="BT771">
            <v>5826000000</v>
          </cell>
          <cell r="BU771">
            <v>0</v>
          </cell>
          <cell r="BV771">
            <v>0</v>
          </cell>
          <cell r="BW771">
            <v>748000000</v>
          </cell>
          <cell r="BX771">
            <v>2828970</v>
          </cell>
          <cell r="BY771">
            <v>1881</v>
          </cell>
          <cell r="BZ771">
            <v>20232250</v>
          </cell>
          <cell r="CA771">
            <v>5078700</v>
          </cell>
        </row>
        <row r="772">
          <cell r="A772" t="str">
            <v>2022_Q4_M10_W43_D2</v>
          </cell>
          <cell r="B772">
            <v>2022</v>
          </cell>
          <cell r="C772">
            <v>4</v>
          </cell>
          <cell r="D772">
            <v>10</v>
          </cell>
          <cell r="E772">
            <v>43</v>
          </cell>
          <cell r="F772">
            <v>43</v>
          </cell>
          <cell r="G772">
            <v>2</v>
          </cell>
          <cell r="H772">
            <v>44858</v>
          </cell>
          <cell r="I772">
            <v>30.219000000000001</v>
          </cell>
          <cell r="J772">
            <v>24.803000000000001</v>
          </cell>
          <cell r="K772">
            <v>16.695</v>
          </cell>
          <cell r="L772">
            <v>13.615</v>
          </cell>
          <cell r="M772">
            <v>5.0149999999999997</v>
          </cell>
          <cell r="N772">
            <v>1</v>
          </cell>
          <cell r="O772">
            <v>50.412999999999997</v>
          </cell>
          <cell r="P772">
            <v>50</v>
          </cell>
          <cell r="Q772">
            <v>46</v>
          </cell>
          <cell r="R772">
            <v>19.3</v>
          </cell>
          <cell r="S772">
            <v>-647</v>
          </cell>
          <cell r="T772">
            <v>425</v>
          </cell>
          <cell r="U772">
            <v>-24235</v>
          </cell>
          <cell r="V772">
            <v>-5.7023529411764709E-2</v>
          </cell>
          <cell r="W772">
            <v>3.2039105336146849E-3</v>
          </cell>
          <cell r="X772">
            <v>1.0341034788972892E-3</v>
          </cell>
          <cell r="Y772">
            <v>0.32276290740572056</v>
          </cell>
          <cell r="Z772">
            <v>2.2022043731861171E-3</v>
          </cell>
          <cell r="AA772">
            <v>32019400000</v>
          </cell>
          <cell r="AB772">
            <v>23598205000</v>
          </cell>
          <cell r="AC772">
            <v>8421195000</v>
          </cell>
          <cell r="AD772">
            <v>0</v>
          </cell>
          <cell r="AE772">
            <v>0</v>
          </cell>
          <cell r="AF772">
            <v>0</v>
          </cell>
          <cell r="AH772">
            <v>191.76</v>
          </cell>
          <cell r="AI772">
            <v>0</v>
          </cell>
          <cell r="AJ772">
            <v>0</v>
          </cell>
          <cell r="AK772">
            <v>0</v>
          </cell>
          <cell r="AL772">
            <v>27411502000000</v>
          </cell>
          <cell r="AM772">
            <v>87824000000</v>
          </cell>
          <cell r="AN772">
            <v>28346329580</v>
          </cell>
          <cell r="AO772">
            <v>60365729580</v>
          </cell>
          <cell r="AP772">
            <v>8290400000</v>
          </cell>
          <cell r="AQ772">
            <v>0.25719426692312464</v>
          </cell>
          <cell r="AR772">
            <v>0</v>
          </cell>
          <cell r="AS772">
            <v>0</v>
          </cell>
          <cell r="AT772">
            <v>868489770</v>
          </cell>
          <cell r="AU772">
            <v>0.28493758858267715</v>
          </cell>
          <cell r="AV772">
            <v>11947319358</v>
          </cell>
          <cell r="AW772">
            <v>0.30134993083791556</v>
          </cell>
          <cell r="AX772">
            <v>1848323613</v>
          </cell>
          <cell r="AY772">
            <v>0.53761594328097728</v>
          </cell>
          <cell r="AZ772">
            <v>116222022</v>
          </cell>
          <cell r="BA772">
            <v>0.2209544144486692</v>
          </cell>
          <cell r="BB772">
            <v>0</v>
          </cell>
          <cell r="BC772">
            <v>0</v>
          </cell>
          <cell r="BD772">
            <v>762166075</v>
          </cell>
          <cell r="BE772">
            <v>0.85829512950450448</v>
          </cell>
          <cell r="BF772">
            <v>4513408742</v>
          </cell>
          <cell r="BG772">
            <v>0.76576327485578555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32234000000</v>
          </cell>
          <cell r="BM772">
            <v>500000000</v>
          </cell>
          <cell r="BN772">
            <v>3048000000</v>
          </cell>
          <cell r="BO772">
            <v>39646000000</v>
          </cell>
          <cell r="BP772">
            <v>3438000000</v>
          </cell>
          <cell r="BQ772">
            <v>526000000</v>
          </cell>
          <cell r="BR772">
            <v>1066000000</v>
          </cell>
          <cell r="BS772">
            <v>888000000</v>
          </cell>
          <cell r="BT772">
            <v>5894000000</v>
          </cell>
          <cell r="BU772">
            <v>0</v>
          </cell>
          <cell r="BV772">
            <v>0</v>
          </cell>
          <cell r="BW772">
            <v>584000000</v>
          </cell>
          <cell r="BX772">
            <v>1603530</v>
          </cell>
          <cell r="BY772">
            <v>430</v>
          </cell>
          <cell r="BZ772">
            <v>6649850</v>
          </cell>
          <cell r="CA772">
            <v>1161000</v>
          </cell>
        </row>
        <row r="773">
          <cell r="A773" t="str">
            <v>2022_Q4_M10_W43_D3</v>
          </cell>
          <cell r="B773">
            <v>2022</v>
          </cell>
          <cell r="C773">
            <v>4</v>
          </cell>
          <cell r="D773">
            <v>10</v>
          </cell>
          <cell r="E773">
            <v>43</v>
          </cell>
          <cell r="F773">
            <v>43</v>
          </cell>
          <cell r="G773">
            <v>3</v>
          </cell>
          <cell r="H773">
            <v>44859</v>
          </cell>
          <cell r="I773">
            <v>9.2189999999999994</v>
          </cell>
          <cell r="J773">
            <v>26.728999999999999</v>
          </cell>
          <cell r="K773">
            <v>52.225999999999999</v>
          </cell>
          <cell r="L773">
            <v>13.41</v>
          </cell>
          <cell r="M773">
            <v>5.117</v>
          </cell>
          <cell r="N773">
            <v>1</v>
          </cell>
          <cell r="O773">
            <v>50.445999999999998</v>
          </cell>
          <cell r="P773">
            <v>50</v>
          </cell>
          <cell r="Q773">
            <v>75</v>
          </cell>
          <cell r="R773">
            <v>19.8</v>
          </cell>
          <cell r="S773">
            <v>-1548</v>
          </cell>
          <cell r="T773">
            <v>480</v>
          </cell>
          <cell r="U773">
            <v>-18843</v>
          </cell>
          <cell r="V773">
            <v>-3.9256249999999999E-2</v>
          </cell>
          <cell r="W773">
            <v>1.8221899532037757E-2</v>
          </cell>
          <cell r="X773">
            <v>1.3371166429436893E-2</v>
          </cell>
          <cell r="Y773">
            <v>0.73379651808131741</v>
          </cell>
          <cell r="Z773">
            <v>1.7787790324522105E-2</v>
          </cell>
          <cell r="AA773">
            <v>124532417000</v>
          </cell>
          <cell r="AB773">
            <v>48352487000</v>
          </cell>
          <cell r="AC773">
            <v>76179930000</v>
          </cell>
          <cell r="AD773">
            <v>0</v>
          </cell>
          <cell r="AE773">
            <v>0</v>
          </cell>
          <cell r="AF773">
            <v>0</v>
          </cell>
          <cell r="AH773">
            <v>208.14699999999999</v>
          </cell>
          <cell r="AI773">
            <v>0</v>
          </cell>
          <cell r="AJ773">
            <v>0</v>
          </cell>
          <cell r="AK773">
            <v>0</v>
          </cell>
          <cell r="AL773">
            <v>28196292000000</v>
          </cell>
          <cell r="AM773">
            <v>513790000000</v>
          </cell>
          <cell r="AN773">
            <v>377017313025</v>
          </cell>
          <cell r="AO773">
            <v>501549730025</v>
          </cell>
          <cell r="AP773">
            <v>63518004000</v>
          </cell>
          <cell r="AQ773">
            <v>0.63065195893484782</v>
          </cell>
          <cell r="AR773">
            <v>0</v>
          </cell>
          <cell r="AS773">
            <v>0</v>
          </cell>
          <cell r="AT773">
            <v>2302512383</v>
          </cell>
          <cell r="AU773">
            <v>0.42845410922962412</v>
          </cell>
          <cell r="AV773">
            <v>303988331943</v>
          </cell>
          <cell r="AW773">
            <v>0.76540906123759311</v>
          </cell>
          <cell r="AX773">
            <v>1401903695</v>
          </cell>
          <cell r="AY773">
            <v>0.62306830888888887</v>
          </cell>
          <cell r="AZ773">
            <v>153920962</v>
          </cell>
          <cell r="BA773">
            <v>0.43727546022727271</v>
          </cell>
          <cell r="BB773">
            <v>0</v>
          </cell>
          <cell r="BC773">
            <v>0</v>
          </cell>
          <cell r="BD773">
            <v>687936906</v>
          </cell>
          <cell r="BE773">
            <v>0.92964446756756758</v>
          </cell>
          <cell r="BF773">
            <v>4964703136</v>
          </cell>
          <cell r="BG773">
            <v>0.90762397367458869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100718000000</v>
          </cell>
          <cell r="BM773">
            <v>232000000</v>
          </cell>
          <cell r="BN773">
            <v>5374000000</v>
          </cell>
          <cell r="BO773">
            <v>397158000000</v>
          </cell>
          <cell r="BP773">
            <v>2250000000</v>
          </cell>
          <cell r="BQ773">
            <v>352000000</v>
          </cell>
          <cell r="BR773">
            <v>824000000</v>
          </cell>
          <cell r="BS773">
            <v>740000000</v>
          </cell>
          <cell r="BT773">
            <v>5470000000</v>
          </cell>
          <cell r="BU773">
            <v>0</v>
          </cell>
          <cell r="BV773">
            <v>0</v>
          </cell>
          <cell r="BW773">
            <v>672000000</v>
          </cell>
          <cell r="BX773">
            <v>2548290</v>
          </cell>
          <cell r="BY773">
            <v>1239</v>
          </cell>
          <cell r="BZ773">
            <v>3947400</v>
          </cell>
          <cell r="CA773">
            <v>3345300</v>
          </cell>
        </row>
        <row r="774">
          <cell r="A774" t="str">
            <v>2022_Q4_M10_W43_D4</v>
          </cell>
          <cell r="B774">
            <v>2022</v>
          </cell>
          <cell r="C774">
            <v>4</v>
          </cell>
          <cell r="D774">
            <v>10</v>
          </cell>
          <cell r="E774">
            <v>43</v>
          </cell>
          <cell r="F774">
            <v>43</v>
          </cell>
          <cell r="G774">
            <v>4</v>
          </cell>
          <cell r="H774">
            <v>44860</v>
          </cell>
          <cell r="I774">
            <v>15.191000000000001</v>
          </cell>
          <cell r="J774">
            <v>27.335000000000001</v>
          </cell>
          <cell r="K774">
            <v>54.58</v>
          </cell>
          <cell r="L774">
            <v>13.367000000000001</v>
          </cell>
          <cell r="M774">
            <v>5.1710000000000003</v>
          </cell>
          <cell r="N774">
            <v>1</v>
          </cell>
          <cell r="O774">
            <v>46.445</v>
          </cell>
          <cell r="P774">
            <v>50</v>
          </cell>
          <cell r="Q774">
            <v>0</v>
          </cell>
          <cell r="R774">
            <v>19.899999999999999</v>
          </cell>
          <cell r="S774">
            <v>-1436</v>
          </cell>
          <cell r="T774">
            <v>477</v>
          </cell>
          <cell r="U774">
            <v>-19240</v>
          </cell>
          <cell r="V774">
            <v>-4.0335429769392035E-2</v>
          </cell>
          <cell r="W774">
            <v>7.8708729321193913E-3</v>
          </cell>
          <cell r="X774">
            <v>5.0042052227560856E-3</v>
          </cell>
          <cell r="Y774">
            <v>0.63578783013189899</v>
          </cell>
          <cell r="Z774">
            <v>1.0524283348569774E-2</v>
          </cell>
          <cell r="AA774">
            <v>98580326250</v>
          </cell>
          <cell r="AB774">
            <v>49909020000</v>
          </cell>
          <cell r="AC774">
            <v>38829250000</v>
          </cell>
          <cell r="AD774">
            <v>0</v>
          </cell>
          <cell r="AE774">
            <v>9842056250</v>
          </cell>
          <cell r="AF774">
            <v>0</v>
          </cell>
          <cell r="AH774">
            <v>213.089</v>
          </cell>
          <cell r="AI774">
            <v>0</v>
          </cell>
          <cell r="AJ774">
            <v>0</v>
          </cell>
          <cell r="AK774">
            <v>0</v>
          </cell>
          <cell r="AL774">
            <v>17858502000000</v>
          </cell>
          <cell r="AM774">
            <v>140562000000</v>
          </cell>
          <cell r="AN774">
            <v>89367608979</v>
          </cell>
          <cell r="AO774">
            <v>187947935229</v>
          </cell>
          <cell r="AP774">
            <v>46572950850</v>
          </cell>
          <cell r="AQ774">
            <v>0.77551788140673394</v>
          </cell>
          <cell r="AR774">
            <v>0</v>
          </cell>
          <cell r="AS774">
            <v>0</v>
          </cell>
          <cell r="AT774">
            <v>723840896</v>
          </cell>
          <cell r="AU774">
            <v>0.31119557007738607</v>
          </cell>
          <cell r="AV774">
            <v>31700698790</v>
          </cell>
          <cell r="AW774">
            <v>0.48843947474654092</v>
          </cell>
          <cell r="AX774">
            <v>1059637067</v>
          </cell>
          <cell r="AY774">
            <v>0.63451321377245506</v>
          </cell>
          <cell r="AZ774">
            <v>132685972</v>
          </cell>
          <cell r="BA774">
            <v>0.28596114655172411</v>
          </cell>
          <cell r="BB774">
            <v>0</v>
          </cell>
          <cell r="BC774">
            <v>0</v>
          </cell>
          <cell r="BD774">
            <v>5820630805</v>
          </cell>
          <cell r="BE774">
            <v>0.99566041823469043</v>
          </cell>
          <cell r="BF774">
            <v>3357164599</v>
          </cell>
          <cell r="BG774">
            <v>0.94143707206954574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60054000000</v>
          </cell>
          <cell r="BM774">
            <v>268000000</v>
          </cell>
          <cell r="BN774">
            <v>2326000000</v>
          </cell>
          <cell r="BO774">
            <v>64902000000</v>
          </cell>
          <cell r="BP774">
            <v>1670000000</v>
          </cell>
          <cell r="BQ774">
            <v>464000000</v>
          </cell>
          <cell r="BR774">
            <v>692000000</v>
          </cell>
          <cell r="BS774">
            <v>5846000000</v>
          </cell>
          <cell r="BT774">
            <v>3566000000</v>
          </cell>
          <cell r="BU774">
            <v>0</v>
          </cell>
          <cell r="BV774">
            <v>0</v>
          </cell>
          <cell r="BW774">
            <v>774000000</v>
          </cell>
          <cell r="BX774">
            <v>1341840</v>
          </cell>
          <cell r="BY774">
            <v>770</v>
          </cell>
          <cell r="BZ774">
            <v>3661800</v>
          </cell>
          <cell r="CA774">
            <v>2079000</v>
          </cell>
          <cell r="CB774">
            <v>54425923</v>
          </cell>
        </row>
        <row r="775">
          <cell r="A775" t="str">
            <v>2022_Q4_M10_W43_D5</v>
          </cell>
          <cell r="B775">
            <v>2022</v>
          </cell>
          <cell r="C775">
            <v>4</v>
          </cell>
          <cell r="D775">
            <v>10</v>
          </cell>
          <cell r="E775">
            <v>43</v>
          </cell>
          <cell r="F775">
            <v>43</v>
          </cell>
          <cell r="G775">
            <v>5</v>
          </cell>
          <cell r="H775">
            <v>44861</v>
          </cell>
          <cell r="I775">
            <v>18.257000000000001</v>
          </cell>
          <cell r="J775">
            <v>27.94</v>
          </cell>
          <cell r="K775">
            <v>38.890999999999998</v>
          </cell>
          <cell r="L775">
            <v>13.587</v>
          </cell>
          <cell r="M775">
            <v>5.3470000000000004</v>
          </cell>
          <cell r="N775">
            <v>1</v>
          </cell>
          <cell r="O775">
            <v>46.462000000000003</v>
          </cell>
          <cell r="P775">
            <v>50</v>
          </cell>
          <cell r="Q775">
            <v>90</v>
          </cell>
          <cell r="R775">
            <v>20.5</v>
          </cell>
          <cell r="S775">
            <v>-1981</v>
          </cell>
          <cell r="T775">
            <v>484</v>
          </cell>
          <cell r="U775">
            <v>-14772</v>
          </cell>
          <cell r="V775">
            <v>-3.0520661157024793E-2</v>
          </cell>
          <cell r="W775">
            <v>6.7550734586994052E-3</v>
          </cell>
          <cell r="X775">
            <v>3.9890481876599512E-3</v>
          </cell>
          <cell r="Y775">
            <v>0.59052624846332713</v>
          </cell>
          <cell r="Z775">
            <v>6.2884580487010148E-3</v>
          </cell>
          <cell r="AA775">
            <v>56652690000</v>
          </cell>
          <cell r="AB775">
            <v>36398940000</v>
          </cell>
          <cell r="AC775">
            <v>20253750000</v>
          </cell>
          <cell r="AD775">
            <v>0</v>
          </cell>
          <cell r="AE775">
            <v>0</v>
          </cell>
          <cell r="AF775">
            <v>0</v>
          </cell>
          <cell r="AH775">
            <v>201.48399999999998</v>
          </cell>
          <cell r="AI775">
            <v>0</v>
          </cell>
          <cell r="AJ775">
            <v>0</v>
          </cell>
          <cell r="AK775">
            <v>0</v>
          </cell>
          <cell r="AL775">
            <v>24637926000000</v>
          </cell>
          <cell r="AM775">
            <v>166431000000</v>
          </cell>
          <cell r="AN775">
            <v>98281874058</v>
          </cell>
          <cell r="AO775">
            <v>154934564058</v>
          </cell>
          <cell r="AP775">
            <v>23426613996</v>
          </cell>
          <cell r="AQ775">
            <v>0.58107485851771012</v>
          </cell>
          <cell r="AR775">
            <v>0</v>
          </cell>
          <cell r="AS775">
            <v>0</v>
          </cell>
          <cell r="AT775">
            <v>2574408968</v>
          </cell>
          <cell r="AU775">
            <v>0.43442608302396218</v>
          </cell>
          <cell r="AV775">
            <v>66881044120</v>
          </cell>
          <cell r="AW775">
            <v>0.5958806129776637</v>
          </cell>
          <cell r="AX775">
            <v>1047652930</v>
          </cell>
          <cell r="AY775">
            <v>0.72152405647382922</v>
          </cell>
          <cell r="AZ775">
            <v>218594992</v>
          </cell>
          <cell r="BA775">
            <v>0.46708331623931626</v>
          </cell>
          <cell r="BB775">
            <v>0</v>
          </cell>
          <cell r="BC775">
            <v>0</v>
          </cell>
          <cell r="BD775">
            <v>658550036</v>
          </cell>
          <cell r="BE775">
            <v>0.97998517261904761</v>
          </cell>
          <cell r="BF775">
            <v>3475009016</v>
          </cell>
          <cell r="BG775">
            <v>0.92518876890308843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40316000000</v>
          </cell>
          <cell r="BM775">
            <v>58000000</v>
          </cell>
          <cell r="BN775">
            <v>5926000000</v>
          </cell>
          <cell r="BO775">
            <v>112239000000</v>
          </cell>
          <cell r="BP775">
            <v>1452000000</v>
          </cell>
          <cell r="BQ775">
            <v>468000000</v>
          </cell>
          <cell r="BR775">
            <v>776000000</v>
          </cell>
          <cell r="BS775">
            <v>672000000</v>
          </cell>
          <cell r="BT775">
            <v>3756000000</v>
          </cell>
          <cell r="BU775">
            <v>0</v>
          </cell>
          <cell r="BV775">
            <v>0</v>
          </cell>
          <cell r="BW775">
            <v>768000000</v>
          </cell>
          <cell r="BX775">
            <v>1424610</v>
          </cell>
          <cell r="BY775">
            <v>725</v>
          </cell>
          <cell r="BZ775">
            <v>5051550</v>
          </cell>
          <cell r="CA775">
            <v>1957500</v>
          </cell>
        </row>
        <row r="776">
          <cell r="A776" t="str">
            <v>2022_Q4_M10_W43_D6</v>
          </cell>
          <cell r="B776">
            <v>2022</v>
          </cell>
          <cell r="C776">
            <v>4</v>
          </cell>
          <cell r="D776">
            <v>10</v>
          </cell>
          <cell r="E776">
            <v>43</v>
          </cell>
          <cell r="F776">
            <v>44</v>
          </cell>
          <cell r="G776">
            <v>6</v>
          </cell>
          <cell r="H776">
            <v>44862</v>
          </cell>
          <cell r="I776">
            <v>17.257000000000001</v>
          </cell>
          <cell r="J776">
            <v>27.960999999999999</v>
          </cell>
          <cell r="K776">
            <v>27.82</v>
          </cell>
          <cell r="L776">
            <v>13.523</v>
          </cell>
          <cell r="M776">
            <v>5.4020000000000001</v>
          </cell>
          <cell r="N776">
            <v>1</v>
          </cell>
          <cell r="O776">
            <v>46.481999999999999</v>
          </cell>
          <cell r="P776">
            <v>50</v>
          </cell>
          <cell r="Q776">
            <v>57</v>
          </cell>
          <cell r="R776">
            <v>18.3</v>
          </cell>
          <cell r="S776">
            <v>-1683</v>
          </cell>
          <cell r="T776">
            <v>412</v>
          </cell>
          <cell r="U776">
            <v>-11302</v>
          </cell>
          <cell r="V776">
            <v>-2.7432038834951458E-2</v>
          </cell>
          <cell r="W776">
            <v>4.7093799730141984E-3</v>
          </cell>
          <cell r="X776">
            <v>2.3760637341843534E-3</v>
          </cell>
          <cell r="Y776">
            <v>0.50453854813154397</v>
          </cell>
          <cell r="Z776">
            <v>6.2944639692441634E-3</v>
          </cell>
          <cell r="AA776">
            <v>113954758900</v>
          </cell>
          <cell r="AB776">
            <v>78283753900</v>
          </cell>
          <cell r="AC776">
            <v>35671005000</v>
          </cell>
          <cell r="AD776">
            <v>0</v>
          </cell>
          <cell r="AE776">
            <v>0</v>
          </cell>
          <cell r="AF776">
            <v>0</v>
          </cell>
          <cell r="AH776">
            <v>189.44499999999999</v>
          </cell>
          <cell r="AI776">
            <v>0</v>
          </cell>
          <cell r="AJ776">
            <v>0</v>
          </cell>
          <cell r="AK776">
            <v>0</v>
          </cell>
          <cell r="AL776">
            <v>29081960000000</v>
          </cell>
          <cell r="AM776">
            <v>136958000000</v>
          </cell>
          <cell r="AN776">
            <v>69100590475</v>
          </cell>
          <cell r="AO776">
            <v>183055349375</v>
          </cell>
          <cell r="AP776">
            <v>10496000000</v>
          </cell>
          <cell r="AQ776">
            <v>0.55452240067624681</v>
          </cell>
          <cell r="AR776">
            <v>0</v>
          </cell>
          <cell r="AS776">
            <v>0</v>
          </cell>
          <cell r="AT776">
            <v>184912014</v>
          </cell>
          <cell r="AU776">
            <v>0.2679884260869565</v>
          </cell>
          <cell r="AV776">
            <v>53180911272</v>
          </cell>
          <cell r="AW776">
            <v>0.48481148715517713</v>
          </cell>
          <cell r="AX776">
            <v>970074952</v>
          </cell>
          <cell r="AY776">
            <v>0.65723235230352306</v>
          </cell>
          <cell r="AZ776">
            <v>87989029</v>
          </cell>
          <cell r="BA776">
            <v>0.35479447177419354</v>
          </cell>
          <cell r="BB776">
            <v>0</v>
          </cell>
          <cell r="BC776">
            <v>0</v>
          </cell>
          <cell r="BD776">
            <v>722825110</v>
          </cell>
          <cell r="BE776">
            <v>0.93630195595854926</v>
          </cell>
          <cell r="BF776">
            <v>3457878098</v>
          </cell>
          <cell r="BG776">
            <v>0.90473000994243846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18928000000</v>
          </cell>
          <cell r="BM776">
            <v>136000000</v>
          </cell>
          <cell r="BN776">
            <v>690000000</v>
          </cell>
          <cell r="BO776">
            <v>109694000000</v>
          </cell>
          <cell r="BP776">
            <v>1476000000</v>
          </cell>
          <cell r="BQ776">
            <v>248000000</v>
          </cell>
          <cell r="BR776">
            <v>344000000</v>
          </cell>
          <cell r="BS776">
            <v>772000000</v>
          </cell>
          <cell r="BT776">
            <v>3822000000</v>
          </cell>
          <cell r="BU776">
            <v>0</v>
          </cell>
          <cell r="BV776">
            <v>0</v>
          </cell>
          <cell r="BW776">
            <v>848000000</v>
          </cell>
          <cell r="BX776">
            <v>3089400</v>
          </cell>
          <cell r="BY776">
            <v>942</v>
          </cell>
          <cell r="BZ776">
            <v>12943800</v>
          </cell>
          <cell r="CA776">
            <v>2543400</v>
          </cell>
        </row>
        <row r="777">
          <cell r="A777" t="str">
            <v>2022_Q4_M10_W44_D2</v>
          </cell>
          <cell r="B777">
            <v>2022</v>
          </cell>
          <cell r="C777">
            <v>4</v>
          </cell>
          <cell r="D777">
            <v>10</v>
          </cell>
          <cell r="E777">
            <v>44</v>
          </cell>
          <cell r="F777">
            <v>44</v>
          </cell>
          <cell r="G777">
            <v>2</v>
          </cell>
          <cell r="H777">
            <v>44865</v>
          </cell>
          <cell r="I777">
            <v>11.353999999999999</v>
          </cell>
          <cell r="J777">
            <v>27.271000000000001</v>
          </cell>
          <cell r="K777">
            <v>65.932000000000002</v>
          </cell>
          <cell r="L777">
            <v>13.419</v>
          </cell>
          <cell r="M777">
            <v>5.43</v>
          </cell>
          <cell r="N777">
            <v>1</v>
          </cell>
          <cell r="O777">
            <v>46.482999999999997</v>
          </cell>
          <cell r="P777">
            <v>50</v>
          </cell>
          <cell r="Q777">
            <v>60</v>
          </cell>
          <cell r="R777">
            <v>18.2</v>
          </cell>
          <cell r="S777">
            <v>4414</v>
          </cell>
          <cell r="T777">
            <v>390</v>
          </cell>
          <cell r="U777">
            <v>-6678</v>
          </cell>
          <cell r="V777">
            <v>-1.7123076923076921E-2</v>
          </cell>
          <cell r="W777">
            <v>2.651306907500537E-2</v>
          </cell>
          <cell r="X777">
            <v>3.9451062540667462E-3</v>
          </cell>
          <cell r="Y777">
            <v>0.14879855074137421</v>
          </cell>
          <cell r="Z777">
            <v>5.6106519425374261E-3</v>
          </cell>
          <cell r="AA777">
            <v>41723152000</v>
          </cell>
          <cell r="AB777">
            <v>34401837000</v>
          </cell>
          <cell r="AC777">
            <v>7321315000</v>
          </cell>
          <cell r="AD777">
            <v>0</v>
          </cell>
          <cell r="AE777">
            <v>0</v>
          </cell>
          <cell r="AF777">
            <v>0</v>
          </cell>
          <cell r="AH777">
            <v>220.88900000000001</v>
          </cell>
          <cell r="AI777">
            <v>0</v>
          </cell>
          <cell r="AJ777">
            <v>0</v>
          </cell>
          <cell r="AK777">
            <v>0</v>
          </cell>
          <cell r="AL777">
            <v>25050740000000</v>
          </cell>
          <cell r="AM777">
            <v>664172000000</v>
          </cell>
          <cell r="AN777">
            <v>98827831043</v>
          </cell>
          <cell r="AO777">
            <v>140550983043</v>
          </cell>
          <cell r="AP777">
            <v>25778517310</v>
          </cell>
          <cell r="AQ777">
            <v>0.76290373808819179</v>
          </cell>
          <cell r="AR777">
            <v>0</v>
          </cell>
          <cell r="AS777">
            <v>0</v>
          </cell>
          <cell r="AT777">
            <v>1129317219</v>
          </cell>
          <cell r="AU777">
            <v>2.1132037555434964E-3</v>
          </cell>
          <cell r="AV777">
            <v>67426684324</v>
          </cell>
          <cell r="AW777">
            <v>0.76245204699549951</v>
          </cell>
          <cell r="AX777">
            <v>1112684082</v>
          </cell>
          <cell r="AY777">
            <v>0.70781430152671754</v>
          </cell>
          <cell r="AZ777">
            <v>124490989</v>
          </cell>
          <cell r="BA777">
            <v>0.49401186111111112</v>
          </cell>
          <cell r="BB777">
            <v>0</v>
          </cell>
          <cell r="BC777">
            <v>0</v>
          </cell>
          <cell r="BD777">
            <v>702909949</v>
          </cell>
          <cell r="BE777">
            <v>0.9498783094594595</v>
          </cell>
          <cell r="BF777">
            <v>2553227170</v>
          </cell>
          <cell r="BG777">
            <v>0.72003022278623796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33790000000</v>
          </cell>
          <cell r="BM777">
            <v>80000000</v>
          </cell>
          <cell r="BN777">
            <v>534410000000</v>
          </cell>
          <cell r="BO777">
            <v>88434000000</v>
          </cell>
          <cell r="BP777">
            <v>1572000000</v>
          </cell>
          <cell r="BQ777">
            <v>252000000</v>
          </cell>
          <cell r="BR777">
            <v>628000000</v>
          </cell>
          <cell r="BS777">
            <v>740000000</v>
          </cell>
          <cell r="BT777">
            <v>3546000000</v>
          </cell>
          <cell r="BU777">
            <v>0</v>
          </cell>
          <cell r="BV777">
            <v>0</v>
          </cell>
          <cell r="BW777">
            <v>720000000</v>
          </cell>
          <cell r="BX777">
            <v>2486000</v>
          </cell>
          <cell r="BY777">
            <v>7083</v>
          </cell>
          <cell r="BZ777">
            <v>4044300</v>
          </cell>
          <cell r="CA777">
            <v>19124100</v>
          </cell>
        </row>
        <row r="778">
          <cell r="A778" t="str">
            <v>2022_Q4_M11_W44_D3</v>
          </cell>
          <cell r="B778">
            <v>2022</v>
          </cell>
          <cell r="C778">
            <v>4</v>
          </cell>
          <cell r="D778">
            <v>11</v>
          </cell>
          <cell r="E778">
            <v>44</v>
          </cell>
          <cell r="F778">
            <v>44</v>
          </cell>
          <cell r="G778">
            <v>3</v>
          </cell>
          <cell r="H778">
            <v>44866</v>
          </cell>
          <cell r="I778">
            <v>5.2770000000000001</v>
          </cell>
          <cell r="J778">
            <v>27.184999999999999</v>
          </cell>
          <cell r="K778">
            <v>107.363</v>
          </cell>
          <cell r="L778">
            <v>13.269</v>
          </cell>
          <cell r="M778">
            <v>5.4989999999999997</v>
          </cell>
          <cell r="N778">
            <v>1</v>
          </cell>
          <cell r="O778">
            <v>46.384</v>
          </cell>
          <cell r="P778">
            <v>50</v>
          </cell>
          <cell r="Q778">
            <v>124</v>
          </cell>
          <cell r="R778">
            <v>17.899999999999999</v>
          </cell>
          <cell r="S778">
            <v>-1878</v>
          </cell>
          <cell r="T778">
            <v>425</v>
          </cell>
          <cell r="U778">
            <v>-8753</v>
          </cell>
          <cell r="V778">
            <v>-2.0595294117647059E-2</v>
          </cell>
          <cell r="W778">
            <v>4.7750606742869902E-3</v>
          </cell>
          <cell r="X778">
            <v>3.6120901608777205E-3</v>
          </cell>
          <cell r="Y778">
            <v>0.75644906049640426</v>
          </cell>
          <cell r="Z778">
            <v>7.9169375246718691E-3</v>
          </cell>
          <cell r="AA778">
            <v>101746005900</v>
          </cell>
          <cell r="AB778">
            <v>101746005900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H778">
            <v>255.97699999999998</v>
          </cell>
          <cell r="AI778">
            <v>0</v>
          </cell>
          <cell r="AJ778">
            <v>0</v>
          </cell>
          <cell r="AK778">
            <v>0</v>
          </cell>
          <cell r="AL778">
            <v>23635218000000</v>
          </cell>
          <cell r="AM778">
            <v>112859600000</v>
          </cell>
          <cell r="AN778">
            <v>85372538388</v>
          </cell>
          <cell r="AO778">
            <v>187118544288</v>
          </cell>
          <cell r="AP778">
            <v>32264346586</v>
          </cell>
          <cell r="AQ778">
            <v>0.73384766833462223</v>
          </cell>
          <cell r="AR778">
            <v>0</v>
          </cell>
          <cell r="AS778">
            <v>0</v>
          </cell>
          <cell r="AT778">
            <v>795403066</v>
          </cell>
          <cell r="AU778">
            <v>0.32759599093904446</v>
          </cell>
          <cell r="AV778">
            <v>47916156415</v>
          </cell>
          <cell r="AW778">
            <v>0.82774474006522991</v>
          </cell>
          <cell r="AX778">
            <v>1728647871</v>
          </cell>
          <cell r="AY778">
            <v>0.60231633135888507</v>
          </cell>
          <cell r="AZ778">
            <v>322453882</v>
          </cell>
          <cell r="BA778">
            <v>0.41986182552083334</v>
          </cell>
          <cell r="BB778">
            <v>0</v>
          </cell>
          <cell r="BC778">
            <v>0</v>
          </cell>
          <cell r="BD778">
            <v>806753025</v>
          </cell>
          <cell r="BE778">
            <v>0.85280446617336148</v>
          </cell>
          <cell r="BF778">
            <v>1538777543</v>
          </cell>
          <cell r="BG778">
            <v>0.90303846420187794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43966000000</v>
          </cell>
          <cell r="BM778">
            <v>694000000</v>
          </cell>
          <cell r="BN778">
            <v>2428000000</v>
          </cell>
          <cell r="BO778">
            <v>57887600000</v>
          </cell>
          <cell r="BP778">
            <v>2870000000</v>
          </cell>
          <cell r="BQ778">
            <v>768000000</v>
          </cell>
          <cell r="BR778">
            <v>834000000</v>
          </cell>
          <cell r="BS778">
            <v>946000000</v>
          </cell>
          <cell r="BT778">
            <v>1704000000</v>
          </cell>
          <cell r="BU778">
            <v>0</v>
          </cell>
          <cell r="BV778">
            <v>0</v>
          </cell>
          <cell r="BW778">
            <v>762000000</v>
          </cell>
          <cell r="BX778">
            <v>1138440</v>
          </cell>
          <cell r="BY778">
            <v>7030</v>
          </cell>
          <cell r="BZ778">
            <v>4368150</v>
          </cell>
          <cell r="CA778">
            <v>18981000</v>
          </cell>
        </row>
        <row r="779">
          <cell r="A779" t="str">
            <v>2022_Q4_M11_W44_D4</v>
          </cell>
          <cell r="B779">
            <v>2022</v>
          </cell>
          <cell r="C779">
            <v>4</v>
          </cell>
          <cell r="D779">
            <v>11</v>
          </cell>
          <cell r="E779">
            <v>44</v>
          </cell>
          <cell r="F779">
            <v>44</v>
          </cell>
          <cell r="G779">
            <v>4</v>
          </cell>
          <cell r="H779">
            <v>44867</v>
          </cell>
          <cell r="I779">
            <v>6.3029999999999999</v>
          </cell>
          <cell r="J779">
            <v>26.687000000000001</v>
          </cell>
          <cell r="K779">
            <v>95.86</v>
          </cell>
          <cell r="L779">
            <v>13.226000000000001</v>
          </cell>
          <cell r="M779">
            <v>5.5730000000000004</v>
          </cell>
          <cell r="N779">
            <v>1</v>
          </cell>
          <cell r="O779">
            <v>46.326000000000001</v>
          </cell>
          <cell r="P779">
            <v>50</v>
          </cell>
          <cell r="Q779">
            <v>123</v>
          </cell>
          <cell r="R779">
            <v>17.399999999999999</v>
          </cell>
          <cell r="S779">
            <v>-1713</v>
          </cell>
          <cell r="T779">
            <v>596</v>
          </cell>
          <cell r="U779">
            <v>-12572</v>
          </cell>
          <cell r="V779">
            <v>-2.1093959731543623E-2</v>
          </cell>
          <cell r="W779">
            <v>1.3659988330585311E-2</v>
          </cell>
          <cell r="X779">
            <v>3.9500527498021664E-3</v>
          </cell>
          <cell r="Y779">
            <v>0.28916955521534565</v>
          </cell>
          <cell r="Z779">
            <v>8.3117605823739785E-3</v>
          </cell>
          <cell r="AA779">
            <v>97195835000</v>
          </cell>
          <cell r="AB779">
            <v>54333845000</v>
          </cell>
          <cell r="AC779">
            <v>42861990000</v>
          </cell>
          <cell r="AD779">
            <v>0</v>
          </cell>
          <cell r="AE779">
            <v>0</v>
          </cell>
          <cell r="AF779">
            <v>0</v>
          </cell>
          <cell r="AH779">
            <v>244.97499999999999</v>
          </cell>
          <cell r="AI779">
            <v>0</v>
          </cell>
          <cell r="AJ779">
            <v>0</v>
          </cell>
          <cell r="AK779">
            <v>0</v>
          </cell>
          <cell r="AL779">
            <v>22283894000000</v>
          </cell>
          <cell r="AM779">
            <v>304397732000</v>
          </cell>
          <cell r="AN779">
            <v>88022556771</v>
          </cell>
          <cell r="AO779">
            <v>185218391771</v>
          </cell>
          <cell r="AP779">
            <v>31647373000</v>
          </cell>
          <cell r="AQ779">
            <v>0.81034908075997336</v>
          </cell>
          <cell r="AR779">
            <v>0</v>
          </cell>
          <cell r="AS779">
            <v>0</v>
          </cell>
          <cell r="AT779">
            <v>967430835</v>
          </cell>
          <cell r="AU779">
            <v>2.6403679994541483E-2</v>
          </cell>
          <cell r="AV779">
            <v>51784992698</v>
          </cell>
          <cell r="AW779">
            <v>0.79973117381434067</v>
          </cell>
          <cell r="AX779">
            <v>1088326084</v>
          </cell>
          <cell r="AY779">
            <v>0.69675165428937258</v>
          </cell>
          <cell r="AZ779">
            <v>148461006</v>
          </cell>
          <cell r="BA779">
            <v>0.34050689449541283</v>
          </cell>
          <cell r="BB779">
            <v>0</v>
          </cell>
          <cell r="BC779">
            <v>0</v>
          </cell>
          <cell r="BD779">
            <v>725844942</v>
          </cell>
          <cell r="BE779">
            <v>0.92819046291560103</v>
          </cell>
          <cell r="BF779">
            <v>1660128206</v>
          </cell>
          <cell r="BG779">
            <v>0.97654600352941179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39054000000</v>
          </cell>
          <cell r="BM779">
            <v>526000000</v>
          </cell>
          <cell r="BN779">
            <v>36640000000</v>
          </cell>
          <cell r="BO779">
            <v>64753000000</v>
          </cell>
          <cell r="BP779">
            <v>1562000000</v>
          </cell>
          <cell r="BQ779">
            <v>436000000</v>
          </cell>
          <cell r="BR779">
            <v>158020732000</v>
          </cell>
          <cell r="BS779">
            <v>782000000</v>
          </cell>
          <cell r="BT779">
            <v>1700000000</v>
          </cell>
          <cell r="BU779">
            <v>0</v>
          </cell>
          <cell r="BV779">
            <v>0</v>
          </cell>
          <cell r="BW779">
            <v>924000000</v>
          </cell>
          <cell r="BX779">
            <v>1301100</v>
          </cell>
          <cell r="BY779">
            <v>939</v>
          </cell>
          <cell r="BZ779">
            <v>4368150</v>
          </cell>
          <cell r="CA779">
            <v>2535300</v>
          </cell>
        </row>
        <row r="780">
          <cell r="A780" t="str">
            <v>2022_Q4_M11_W44_D5</v>
          </cell>
          <cell r="B780">
            <v>2022</v>
          </cell>
          <cell r="C780">
            <v>4</v>
          </cell>
          <cell r="D780">
            <v>11</v>
          </cell>
          <cell r="E780">
            <v>44</v>
          </cell>
          <cell r="F780">
            <v>44</v>
          </cell>
          <cell r="G780">
            <v>5</v>
          </cell>
          <cell r="H780">
            <v>44868</v>
          </cell>
          <cell r="I780">
            <v>10.746</v>
          </cell>
          <cell r="J780">
            <v>25.428000000000001</v>
          </cell>
          <cell r="K780">
            <v>76.596000000000004</v>
          </cell>
          <cell r="L780">
            <v>13.06</v>
          </cell>
          <cell r="M780">
            <v>5.6390000000000002</v>
          </cell>
          <cell r="N780">
            <v>1</v>
          </cell>
          <cell r="O780">
            <v>46.350999999999999</v>
          </cell>
          <cell r="P780">
            <v>50</v>
          </cell>
          <cell r="Q780">
            <v>142</v>
          </cell>
          <cell r="R780">
            <v>17.600000000000001</v>
          </cell>
          <cell r="S780">
            <v>-2309</v>
          </cell>
          <cell r="T780">
            <v>663</v>
          </cell>
          <cell r="U780">
            <v>-2560</v>
          </cell>
          <cell r="V780">
            <v>-3.8612368024132731E-3</v>
          </cell>
          <cell r="W780">
            <v>7.4079261024688585E-3</v>
          </cell>
          <cell r="X780">
            <v>6.3956569792920689E-3</v>
          </cell>
          <cell r="Y780">
            <v>0.86335323690129306</v>
          </cell>
          <cell r="Z780">
            <v>1.3821202120273577E-2</v>
          </cell>
          <cell r="AA780">
            <v>129690725000</v>
          </cell>
          <cell r="AB780">
            <v>27843115000</v>
          </cell>
          <cell r="AC780">
            <v>101847610000</v>
          </cell>
          <cell r="AD780">
            <v>0</v>
          </cell>
          <cell r="AE780">
            <v>0</v>
          </cell>
          <cell r="AF780">
            <v>0</v>
          </cell>
          <cell r="AH780">
            <v>228.82000000000002</v>
          </cell>
          <cell r="AI780">
            <v>0</v>
          </cell>
          <cell r="AJ780">
            <v>0</v>
          </cell>
          <cell r="AK780">
            <v>0</v>
          </cell>
          <cell r="AL780">
            <v>17465482000000</v>
          </cell>
          <cell r="AM780">
            <v>129383000000</v>
          </cell>
          <cell r="AN780">
            <v>111703231850</v>
          </cell>
          <cell r="AO780">
            <v>241393956850</v>
          </cell>
          <cell r="AP780">
            <v>18838404600</v>
          </cell>
          <cell r="AQ780">
            <v>0.76872621398841101</v>
          </cell>
          <cell r="AR780">
            <v>0</v>
          </cell>
          <cell r="AS780">
            <v>0</v>
          </cell>
          <cell r="AT780">
            <v>2379850604</v>
          </cell>
          <cell r="AU780">
            <v>0.41620332353969919</v>
          </cell>
          <cell r="AV780">
            <v>86468634694</v>
          </cell>
          <cell r="AW780">
            <v>0.92938052530659188</v>
          </cell>
          <cell r="AX780">
            <v>991701052</v>
          </cell>
          <cell r="AY780">
            <v>0.77235284423676009</v>
          </cell>
          <cell r="AZ780">
            <v>83219994</v>
          </cell>
          <cell r="BA780">
            <v>0.44741932258064515</v>
          </cell>
          <cell r="BB780">
            <v>595944000</v>
          </cell>
          <cell r="BC780">
            <v>0.41791304347826086</v>
          </cell>
          <cell r="BD780">
            <v>706896060</v>
          </cell>
          <cell r="BE780">
            <v>0.94252807999999999</v>
          </cell>
          <cell r="BF780">
            <v>1638580846</v>
          </cell>
          <cell r="BG780">
            <v>0.9918770254237288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24506000000</v>
          </cell>
          <cell r="BM780">
            <v>30000000</v>
          </cell>
          <cell r="BN780">
            <v>5718000000</v>
          </cell>
          <cell r="BO780">
            <v>93039000000</v>
          </cell>
          <cell r="BP780">
            <v>1284000000</v>
          </cell>
          <cell r="BQ780">
            <v>186000000</v>
          </cell>
          <cell r="BR780">
            <v>1426000000</v>
          </cell>
          <cell r="BS780">
            <v>750000000</v>
          </cell>
          <cell r="BT780">
            <v>1652000000</v>
          </cell>
          <cell r="BU780">
            <v>0</v>
          </cell>
          <cell r="BV780">
            <v>0</v>
          </cell>
          <cell r="BW780">
            <v>792000000</v>
          </cell>
          <cell r="BX780">
            <v>963990</v>
          </cell>
          <cell r="BY780">
            <v>986</v>
          </cell>
          <cell r="BZ780">
            <v>5887950</v>
          </cell>
          <cell r="CA780">
            <v>2662200</v>
          </cell>
        </row>
        <row r="781">
          <cell r="A781" t="str">
            <v>2022_Q4_M11_W44_D6</v>
          </cell>
          <cell r="B781">
            <v>2022</v>
          </cell>
          <cell r="C781">
            <v>4</v>
          </cell>
          <cell r="D781">
            <v>11</v>
          </cell>
          <cell r="E781">
            <v>44</v>
          </cell>
          <cell r="F781">
            <v>45</v>
          </cell>
          <cell r="G781">
            <v>6</v>
          </cell>
          <cell r="H781">
            <v>44869</v>
          </cell>
          <cell r="I781">
            <v>35.735999999999997</v>
          </cell>
          <cell r="J781">
            <v>26.24</v>
          </cell>
          <cell r="K781">
            <v>41.555999999999997</v>
          </cell>
          <cell r="L781">
            <v>13.624000000000001</v>
          </cell>
          <cell r="M781">
            <v>5.6929999999999996</v>
          </cell>
          <cell r="N781">
            <v>1</v>
          </cell>
          <cell r="O781">
            <v>46.22</v>
          </cell>
          <cell r="P781">
            <v>50</v>
          </cell>
          <cell r="Q781">
            <v>96</v>
          </cell>
          <cell r="R781">
            <v>17.100000000000001</v>
          </cell>
          <cell r="S781">
            <v>-957</v>
          </cell>
          <cell r="T781">
            <v>536</v>
          </cell>
          <cell r="U781">
            <v>-7097</v>
          </cell>
          <cell r="V781">
            <v>-1.3240671641791045E-2</v>
          </cell>
          <cell r="W781">
            <v>1.6492338666845567E-2</v>
          </cell>
          <cell r="X781">
            <v>1.3671920489052044E-2</v>
          </cell>
          <cell r="Y781">
            <v>0.82898615928477204</v>
          </cell>
          <cell r="Z781">
            <v>1.7923765170075587E-2</v>
          </cell>
          <cell r="AA781">
            <v>121683713000</v>
          </cell>
          <cell r="AB781">
            <v>121683713000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H781">
            <v>220.06899999999999</v>
          </cell>
          <cell r="AI781">
            <v>0</v>
          </cell>
          <cell r="AJ781">
            <v>0</v>
          </cell>
          <cell r="AK781">
            <v>0</v>
          </cell>
          <cell r="AL781">
            <v>28619040000000</v>
          </cell>
          <cell r="AM781">
            <v>471994900000</v>
          </cell>
          <cell r="AN781">
            <v>391277239353</v>
          </cell>
          <cell r="AO781">
            <v>512960952353</v>
          </cell>
          <cell r="AP781">
            <v>211171133523</v>
          </cell>
          <cell r="AQ781">
            <v>0.90352187884220436</v>
          </cell>
          <cell r="AR781">
            <v>0</v>
          </cell>
          <cell r="AS781">
            <v>0</v>
          </cell>
          <cell r="AT781">
            <v>1355189004</v>
          </cell>
          <cell r="AU781">
            <v>0.46063528348062543</v>
          </cell>
          <cell r="AV781">
            <v>173970121674</v>
          </cell>
          <cell r="AW781">
            <v>0.7694970370337606</v>
          </cell>
          <cell r="AX781">
            <v>2215167298</v>
          </cell>
          <cell r="AY781">
            <v>0.54187066976516629</v>
          </cell>
          <cell r="AZ781">
            <v>108855000</v>
          </cell>
          <cell r="BA781">
            <v>0.32016176470588237</v>
          </cell>
          <cell r="BB781">
            <v>0</v>
          </cell>
          <cell r="BC781">
            <v>0</v>
          </cell>
          <cell r="BD781">
            <v>733295863</v>
          </cell>
          <cell r="BE781">
            <v>0.88992216383495149</v>
          </cell>
          <cell r="BF781">
            <v>1723476991</v>
          </cell>
          <cell r="BG781">
            <v>0.81992245052331114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233720000000</v>
          </cell>
          <cell r="BM781">
            <v>202000000</v>
          </cell>
          <cell r="BN781">
            <v>2942000000</v>
          </cell>
          <cell r="BO781">
            <v>226082900000</v>
          </cell>
          <cell r="BP781">
            <v>4088000000</v>
          </cell>
          <cell r="BQ781">
            <v>340000000</v>
          </cell>
          <cell r="BR781">
            <v>748000000</v>
          </cell>
          <cell r="BS781">
            <v>824000000</v>
          </cell>
          <cell r="BT781">
            <v>2102000000</v>
          </cell>
          <cell r="BU781">
            <v>0</v>
          </cell>
          <cell r="BV781">
            <v>0</v>
          </cell>
          <cell r="BW781">
            <v>946000000</v>
          </cell>
          <cell r="BX781">
            <v>5865510</v>
          </cell>
          <cell r="BY781">
            <v>2194</v>
          </cell>
          <cell r="BZ781">
            <v>7321050</v>
          </cell>
          <cell r="CA781">
            <v>5923800</v>
          </cell>
        </row>
        <row r="782">
          <cell r="A782" t="str">
            <v>2022_Q4_M11_W45_D2</v>
          </cell>
          <cell r="B782">
            <v>2022</v>
          </cell>
          <cell r="C782">
            <v>4</v>
          </cell>
          <cell r="D782">
            <v>11</v>
          </cell>
          <cell r="E782">
            <v>45</v>
          </cell>
          <cell r="F782">
            <v>45</v>
          </cell>
          <cell r="G782">
            <v>2</v>
          </cell>
          <cell r="H782">
            <v>44872</v>
          </cell>
          <cell r="I782">
            <v>38.798999999999999</v>
          </cell>
          <cell r="J782">
            <v>27.164999999999999</v>
          </cell>
          <cell r="K782">
            <v>18.763000000000002</v>
          </cell>
          <cell r="L782">
            <v>13.429</v>
          </cell>
          <cell r="M782">
            <v>5.7679999999999998</v>
          </cell>
          <cell r="N782">
            <v>1</v>
          </cell>
          <cell r="O782">
            <v>46.198999999999998</v>
          </cell>
          <cell r="P782">
            <v>50</v>
          </cell>
          <cell r="Q782">
            <v>128</v>
          </cell>
          <cell r="R782">
            <v>16.5</v>
          </cell>
          <cell r="S782">
            <v>-1415</v>
          </cell>
          <cell r="T782">
            <v>536</v>
          </cell>
          <cell r="U782">
            <v>-14808</v>
          </cell>
          <cell r="V782">
            <v>-2.7626865671641791E-2</v>
          </cell>
          <cell r="W782">
            <v>2.0787866665073079E-2</v>
          </cell>
          <cell r="X782">
            <v>1.4360917979624167E-2</v>
          </cell>
          <cell r="Y782">
            <v>0.69083173425163402</v>
          </cell>
          <cell r="Z782">
            <v>2.1132698120215759E-2</v>
          </cell>
          <cell r="AA782">
            <v>160910200000</v>
          </cell>
          <cell r="AB782">
            <v>88104650000</v>
          </cell>
          <cell r="AC782">
            <v>72805550000</v>
          </cell>
          <cell r="AD782">
            <v>0</v>
          </cell>
          <cell r="AE782">
            <v>0</v>
          </cell>
          <cell r="AF782">
            <v>0</v>
          </cell>
          <cell r="AH782">
            <v>201.12299999999999</v>
          </cell>
          <cell r="AI782">
            <v>0</v>
          </cell>
          <cell r="AJ782">
            <v>0</v>
          </cell>
          <cell r="AK782">
            <v>0</v>
          </cell>
          <cell r="AL782">
            <v>23761876000000</v>
          </cell>
          <cell r="AM782">
            <v>493958710000</v>
          </cell>
          <cell r="AN782">
            <v>341242352278</v>
          </cell>
          <cell r="AO782">
            <v>502152552278</v>
          </cell>
          <cell r="AP782">
            <v>156535485999</v>
          </cell>
          <cell r="AQ782">
            <v>0.93077266942763026</v>
          </cell>
          <cell r="AR782">
            <v>0</v>
          </cell>
          <cell r="AS782">
            <v>0</v>
          </cell>
          <cell r="AT782">
            <v>1408044796</v>
          </cell>
          <cell r="AU782">
            <v>2.623977200450758E-2</v>
          </cell>
          <cell r="AV782">
            <v>179350468726</v>
          </cell>
          <cell r="AW782">
            <v>0.68624629319303621</v>
          </cell>
          <cell r="AX782">
            <v>2137904928</v>
          </cell>
          <cell r="AY782">
            <v>0.54987266666666668</v>
          </cell>
          <cell r="AZ782">
            <v>169636068</v>
          </cell>
          <cell r="BA782">
            <v>0.37696903999999998</v>
          </cell>
          <cell r="BB782">
            <v>0</v>
          </cell>
          <cell r="BC782">
            <v>0</v>
          </cell>
          <cell r="BD782">
            <v>799940093</v>
          </cell>
          <cell r="BE782">
            <v>0.89880909325842695</v>
          </cell>
          <cell r="BF782">
            <v>840871668</v>
          </cell>
          <cell r="BG782">
            <v>0.48215118577981653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168178000000</v>
          </cell>
          <cell r="BM782">
            <v>482000000</v>
          </cell>
          <cell r="BN782">
            <v>53660710000</v>
          </cell>
          <cell r="BO782">
            <v>261350000000</v>
          </cell>
          <cell r="BP782">
            <v>3888000000</v>
          </cell>
          <cell r="BQ782">
            <v>450000000</v>
          </cell>
          <cell r="BR782">
            <v>2660000000</v>
          </cell>
          <cell r="BS782">
            <v>890000000</v>
          </cell>
          <cell r="BT782">
            <v>1744000000</v>
          </cell>
          <cell r="BU782">
            <v>0</v>
          </cell>
          <cell r="BV782">
            <v>0</v>
          </cell>
          <cell r="BW782">
            <v>656000000</v>
          </cell>
          <cell r="BX782">
            <v>2596500</v>
          </cell>
          <cell r="BY782">
            <v>1818</v>
          </cell>
          <cell r="BZ782">
            <v>3608250</v>
          </cell>
          <cell r="CA782">
            <v>4908600</v>
          </cell>
        </row>
        <row r="783">
          <cell r="A783" t="str">
            <v>2022_Q4_M11_W45_D3</v>
          </cell>
          <cell r="B783">
            <v>2022</v>
          </cell>
          <cell r="C783">
            <v>4</v>
          </cell>
          <cell r="D783">
            <v>11</v>
          </cell>
          <cell r="E783">
            <v>45</v>
          </cell>
          <cell r="F783">
            <v>45</v>
          </cell>
          <cell r="G783">
            <v>3</v>
          </cell>
          <cell r="H783">
            <v>44873</v>
          </cell>
          <cell r="I783">
            <v>9.7789999999999999</v>
          </cell>
          <cell r="J783">
            <v>27.257000000000001</v>
          </cell>
          <cell r="K783">
            <v>16.004000000000001</v>
          </cell>
          <cell r="L783">
            <v>13.221</v>
          </cell>
          <cell r="M783">
            <v>5.7759999999999998</v>
          </cell>
          <cell r="N783">
            <v>1</v>
          </cell>
          <cell r="O783">
            <v>46.204999999999998</v>
          </cell>
          <cell r="P783">
            <v>50</v>
          </cell>
          <cell r="Q783">
            <v>108</v>
          </cell>
          <cell r="R783">
            <v>16.8</v>
          </cell>
          <cell r="S783">
            <v>-867</v>
          </cell>
          <cell r="T783">
            <v>457</v>
          </cell>
          <cell r="U783">
            <v>-14432</v>
          </cell>
          <cell r="V783">
            <v>-3.1579868708971552E-2</v>
          </cell>
          <cell r="W783">
            <v>1.4123723342614742E-2</v>
          </cell>
          <cell r="X783">
            <v>8.4168599713002057E-3</v>
          </cell>
          <cell r="Y783">
            <v>0.5959377543104708</v>
          </cell>
          <cell r="Z783">
            <v>1.0884346464798932E-2</v>
          </cell>
          <cell r="AA783">
            <v>56757756000</v>
          </cell>
          <cell r="AB783">
            <v>35391251000</v>
          </cell>
          <cell r="AC783">
            <v>21366505000</v>
          </cell>
          <cell r="AD783">
            <v>0</v>
          </cell>
          <cell r="AE783">
            <v>0</v>
          </cell>
          <cell r="AF783">
            <v>0</v>
          </cell>
          <cell r="AH783">
            <v>169.24200000000002</v>
          </cell>
          <cell r="AI783">
            <v>0</v>
          </cell>
          <cell r="AJ783">
            <v>0</v>
          </cell>
          <cell r="AK783">
            <v>0</v>
          </cell>
          <cell r="AL783">
            <v>23002256000000</v>
          </cell>
          <cell r="AM783">
            <v>324877500000</v>
          </cell>
          <cell r="AN783">
            <v>193606767776</v>
          </cell>
          <cell r="AO783">
            <v>250364523776</v>
          </cell>
          <cell r="AP783">
            <v>164762341560</v>
          </cell>
          <cell r="AQ783">
            <v>0.87931400798394677</v>
          </cell>
          <cell r="AR783">
            <v>0</v>
          </cell>
          <cell r="AS783">
            <v>0</v>
          </cell>
          <cell r="AT783">
            <v>517103002</v>
          </cell>
          <cell r="AU783">
            <v>1.0797836728301612E-2</v>
          </cell>
          <cell r="AV783">
            <v>25553110239</v>
          </cell>
          <cell r="AW783">
            <v>0.34230556247823174</v>
          </cell>
          <cell r="AX783">
            <v>1183579823</v>
          </cell>
          <cell r="AY783">
            <v>0.69622342529411763</v>
          </cell>
          <cell r="AZ783">
            <v>93532986</v>
          </cell>
          <cell r="BA783">
            <v>0.42905039449541282</v>
          </cell>
          <cell r="BB783">
            <v>0</v>
          </cell>
          <cell r="BC783">
            <v>0</v>
          </cell>
          <cell r="BD783">
            <v>657133038</v>
          </cell>
          <cell r="BE783">
            <v>0.9523667217391304</v>
          </cell>
          <cell r="BF783">
            <v>839967128</v>
          </cell>
          <cell r="BG783">
            <v>0.47834118906605921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187376000000</v>
          </cell>
          <cell r="BM783">
            <v>276000000</v>
          </cell>
          <cell r="BN783">
            <v>47889500000</v>
          </cell>
          <cell r="BO783">
            <v>74650000000</v>
          </cell>
          <cell r="BP783">
            <v>1700000000</v>
          </cell>
          <cell r="BQ783">
            <v>218000000</v>
          </cell>
          <cell r="BR783">
            <v>9598000000</v>
          </cell>
          <cell r="BS783">
            <v>690000000</v>
          </cell>
          <cell r="BT783">
            <v>1756000000</v>
          </cell>
          <cell r="BU783">
            <v>0</v>
          </cell>
          <cell r="BV783">
            <v>0</v>
          </cell>
          <cell r="BW783">
            <v>724000000</v>
          </cell>
          <cell r="BX783">
            <v>1895490</v>
          </cell>
          <cell r="BY783">
            <v>932</v>
          </cell>
          <cell r="BZ783">
            <v>2210850</v>
          </cell>
          <cell r="CA783">
            <v>2516400</v>
          </cell>
        </row>
        <row r="784">
          <cell r="A784" t="str">
            <v>2022_Q4_M11_W45_D4</v>
          </cell>
          <cell r="B784">
            <v>2022</v>
          </cell>
          <cell r="C784">
            <v>4</v>
          </cell>
          <cell r="D784">
            <v>11</v>
          </cell>
          <cell r="E784">
            <v>45</v>
          </cell>
          <cell r="F784">
            <v>45</v>
          </cell>
          <cell r="G784">
            <v>4</v>
          </cell>
          <cell r="H784">
            <v>44874</v>
          </cell>
          <cell r="I784">
            <v>29.783000000000001</v>
          </cell>
          <cell r="J784">
            <v>27.163</v>
          </cell>
          <cell r="K784">
            <v>3.044</v>
          </cell>
          <cell r="L784">
            <v>13.03</v>
          </cell>
          <cell r="M784">
            <v>5.8540000000000001</v>
          </cell>
          <cell r="N784">
            <v>1</v>
          </cell>
          <cell r="O784">
            <v>46.201000000000001</v>
          </cell>
          <cell r="P784">
            <v>50</v>
          </cell>
          <cell r="Q784">
            <v>67</v>
          </cell>
          <cell r="R784">
            <v>17</v>
          </cell>
          <cell r="S784">
            <v>141</v>
          </cell>
          <cell r="T784">
            <v>333</v>
          </cell>
          <cell r="U784">
            <v>-15002</v>
          </cell>
          <cell r="V784">
            <v>-4.5051051051051054E-2</v>
          </cell>
          <cell r="W784">
            <v>3.196134986057278E-2</v>
          </cell>
          <cell r="X784">
            <v>8.4610988808068582E-3</v>
          </cell>
          <cell r="Y784">
            <v>0.26472908427576741</v>
          </cell>
          <cell r="Z784">
            <v>1.0550468887047994E-2</v>
          </cell>
          <cell r="AA784">
            <v>47926245000</v>
          </cell>
          <cell r="AB784">
            <v>47926245000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H784">
            <v>176.07499999999999</v>
          </cell>
          <cell r="AI784">
            <v>0</v>
          </cell>
          <cell r="AJ784">
            <v>0</v>
          </cell>
          <cell r="AK784">
            <v>0</v>
          </cell>
          <cell r="AL784">
            <v>22938132000000</v>
          </cell>
          <cell r="AM784">
            <v>733133662000</v>
          </cell>
          <cell r="AN784">
            <v>194081802993</v>
          </cell>
          <cell r="AO784">
            <v>242008047993</v>
          </cell>
          <cell r="AP784">
            <v>136621001992</v>
          </cell>
          <cell r="AQ784">
            <v>0.95976762576221653</v>
          </cell>
          <cell r="AR784">
            <v>0</v>
          </cell>
          <cell r="AS784">
            <v>0</v>
          </cell>
          <cell r="AT784">
            <v>234476963</v>
          </cell>
          <cell r="AU784">
            <v>4.8566869997845863E-4</v>
          </cell>
          <cell r="AV784">
            <v>54350361000</v>
          </cell>
          <cell r="AW784">
            <v>0.61237316607848813</v>
          </cell>
          <cell r="AX784">
            <v>1179626176</v>
          </cell>
          <cell r="AY784">
            <v>0.69308235957696829</v>
          </cell>
          <cell r="AZ784">
            <v>166018986</v>
          </cell>
          <cell r="BA784">
            <v>0.47164484659090911</v>
          </cell>
          <cell r="BB784">
            <v>0</v>
          </cell>
          <cell r="BC784">
            <v>0</v>
          </cell>
          <cell r="BD784">
            <v>668163878</v>
          </cell>
          <cell r="BE784">
            <v>0.98549244542772862</v>
          </cell>
          <cell r="BF784">
            <v>862153998</v>
          </cell>
          <cell r="BG784">
            <v>0.47897444333333333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142348000000</v>
          </cell>
          <cell r="BM784">
            <v>324000000</v>
          </cell>
          <cell r="BN784">
            <v>482792000000</v>
          </cell>
          <cell r="BO784">
            <v>88753662000</v>
          </cell>
          <cell r="BP784">
            <v>1702000000</v>
          </cell>
          <cell r="BQ784">
            <v>352000000</v>
          </cell>
          <cell r="BR784">
            <v>13536000000</v>
          </cell>
          <cell r="BS784">
            <v>678000000</v>
          </cell>
          <cell r="BT784">
            <v>1800000000</v>
          </cell>
          <cell r="BU784">
            <v>0</v>
          </cell>
          <cell r="BV784">
            <v>0</v>
          </cell>
          <cell r="BW784">
            <v>848000000</v>
          </cell>
          <cell r="BX784">
            <v>2219940</v>
          </cell>
          <cell r="BY784">
            <v>1706</v>
          </cell>
          <cell r="BZ784">
            <v>359550</v>
          </cell>
          <cell r="CA784">
            <v>4606200</v>
          </cell>
        </row>
        <row r="785">
          <cell r="A785" t="str">
            <v>2022_Q4_M11_W45_D5</v>
          </cell>
          <cell r="B785">
            <v>2022</v>
          </cell>
          <cell r="C785">
            <v>4</v>
          </cell>
          <cell r="D785">
            <v>11</v>
          </cell>
          <cell r="E785">
            <v>45</v>
          </cell>
          <cell r="F785">
            <v>45</v>
          </cell>
          <cell r="G785">
            <v>5</v>
          </cell>
          <cell r="H785">
            <v>44875</v>
          </cell>
          <cell r="I785">
            <v>11.782999999999999</v>
          </cell>
          <cell r="J785">
            <v>28.76</v>
          </cell>
          <cell r="K785">
            <v>1.5269999999999999</v>
          </cell>
          <cell r="L785">
            <v>12.266</v>
          </cell>
          <cell r="M785">
            <v>5.86</v>
          </cell>
          <cell r="N785">
            <v>1</v>
          </cell>
          <cell r="O785">
            <v>46.152999999999999</v>
          </cell>
          <cell r="P785">
            <v>50</v>
          </cell>
          <cell r="Q785">
            <v>70</v>
          </cell>
          <cell r="R785">
            <v>16</v>
          </cell>
          <cell r="S785">
            <v>719</v>
          </cell>
          <cell r="T785">
            <v>356</v>
          </cell>
          <cell r="U785">
            <v>-28646</v>
          </cell>
          <cell r="V785">
            <v>-8.046629213483146E-2</v>
          </cell>
          <cell r="W785">
            <v>2.4048566936010936E-2</v>
          </cell>
          <cell r="X785">
            <v>1.6179292796461062E-2</v>
          </cell>
          <cell r="Y785">
            <v>0.67277575580746052</v>
          </cell>
          <cell r="Z785">
            <v>2.163442154308726E-2</v>
          </cell>
          <cell r="AA785">
            <v>132513740000</v>
          </cell>
          <cell r="AB785">
            <v>83094620000</v>
          </cell>
          <cell r="AC785">
            <v>49419120000</v>
          </cell>
          <cell r="AD785">
            <v>0</v>
          </cell>
          <cell r="AE785">
            <v>0</v>
          </cell>
          <cell r="AF785">
            <v>0</v>
          </cell>
          <cell r="AH785">
            <v>157.34899999999999</v>
          </cell>
          <cell r="AI785">
            <v>0</v>
          </cell>
          <cell r="AJ785">
            <v>0</v>
          </cell>
          <cell r="AK785">
            <v>0</v>
          </cell>
          <cell r="AL785">
            <v>24291588000000</v>
          </cell>
          <cell r="AM785">
            <v>584177880000</v>
          </cell>
          <cell r="AN785">
            <v>393020714743</v>
          </cell>
          <cell r="AO785">
            <v>525534454743</v>
          </cell>
          <cell r="AP785">
            <v>198921016000</v>
          </cell>
          <cell r="AQ785">
            <v>0.87209339927048257</v>
          </cell>
          <cell r="AR785">
            <v>0</v>
          </cell>
          <cell r="AS785">
            <v>0</v>
          </cell>
          <cell r="AT785">
            <v>2284451138</v>
          </cell>
          <cell r="AU785">
            <v>2.7004245330748498E-2</v>
          </cell>
          <cell r="AV785">
            <v>186694813501</v>
          </cell>
          <cell r="AW785">
            <v>0.70885311707738763</v>
          </cell>
          <cell r="AX785">
            <v>1943603286</v>
          </cell>
          <cell r="AY785">
            <v>0.57097628848413629</v>
          </cell>
          <cell r="AZ785">
            <v>99411008</v>
          </cell>
          <cell r="BA785">
            <v>0.31065939999999997</v>
          </cell>
          <cell r="BB785">
            <v>0</v>
          </cell>
          <cell r="BC785">
            <v>0</v>
          </cell>
          <cell r="BD785">
            <v>665030106</v>
          </cell>
          <cell r="BE785">
            <v>0.94196898866855527</v>
          </cell>
          <cell r="BF785">
            <v>2412389704</v>
          </cell>
          <cell r="BG785">
            <v>1.2486489151138715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228096000000</v>
          </cell>
          <cell r="BM785">
            <v>156000000</v>
          </cell>
          <cell r="BN785">
            <v>84596000000</v>
          </cell>
          <cell r="BO785">
            <v>263375880000</v>
          </cell>
          <cell r="BP785">
            <v>3404000000</v>
          </cell>
          <cell r="BQ785">
            <v>320000000</v>
          </cell>
          <cell r="BR785">
            <v>880000000</v>
          </cell>
          <cell r="BS785">
            <v>706000000</v>
          </cell>
          <cell r="BT785">
            <v>1932000000</v>
          </cell>
          <cell r="BU785">
            <v>0</v>
          </cell>
          <cell r="BV785">
            <v>0</v>
          </cell>
          <cell r="BW785">
            <v>712000000</v>
          </cell>
          <cell r="BX785">
            <v>2463050</v>
          </cell>
          <cell r="BY785">
            <v>870</v>
          </cell>
          <cell r="BZ785">
            <v>1833450</v>
          </cell>
          <cell r="CA785">
            <v>2349000</v>
          </cell>
        </row>
        <row r="786">
          <cell r="A786" t="str">
            <v>2022_Q4_M11_W45_D6</v>
          </cell>
          <cell r="B786">
            <v>2022</v>
          </cell>
          <cell r="C786">
            <v>4</v>
          </cell>
          <cell r="D786">
            <v>11</v>
          </cell>
          <cell r="E786">
            <v>45</v>
          </cell>
          <cell r="F786">
            <v>46</v>
          </cell>
          <cell r="G786">
            <v>6</v>
          </cell>
          <cell r="H786">
            <v>44876</v>
          </cell>
          <cell r="I786">
            <v>26.632000000000001</v>
          </cell>
          <cell r="J786">
            <v>28.154</v>
          </cell>
          <cell r="K786">
            <v>4.9340000000000002</v>
          </cell>
          <cell r="L786">
            <v>12.6</v>
          </cell>
          <cell r="M786">
            <v>5.9379999999999997</v>
          </cell>
          <cell r="N786">
            <v>1</v>
          </cell>
          <cell r="O786">
            <v>46.133000000000003</v>
          </cell>
          <cell r="P786">
            <v>49.972999999999999</v>
          </cell>
          <cell r="Q786">
            <v>52</v>
          </cell>
          <cell r="R786">
            <v>16.399999999999999</v>
          </cell>
          <cell r="S786">
            <v>1921</v>
          </cell>
          <cell r="T786">
            <v>358</v>
          </cell>
          <cell r="U786">
            <v>-24989</v>
          </cell>
          <cell r="V786">
            <v>-6.9801675977653632E-2</v>
          </cell>
          <cell r="W786">
            <v>3.1267293086198057E-2</v>
          </cell>
          <cell r="X786">
            <v>1.6633725991224143E-2</v>
          </cell>
          <cell r="Y786">
            <v>0.53198484260751588</v>
          </cell>
          <cell r="Z786">
            <v>1.8410520280382016E-2</v>
          </cell>
          <cell r="AA786">
            <v>44102305000</v>
          </cell>
          <cell r="AB786">
            <v>26304045000</v>
          </cell>
          <cell r="AC786">
            <v>17798260000</v>
          </cell>
          <cell r="AD786">
            <v>0</v>
          </cell>
          <cell r="AE786">
            <v>0</v>
          </cell>
          <cell r="AF786">
            <v>0</v>
          </cell>
          <cell r="AH786">
            <v>175.36399999999998</v>
          </cell>
          <cell r="AI786">
            <v>0</v>
          </cell>
          <cell r="AJ786">
            <v>0</v>
          </cell>
          <cell r="AK786">
            <v>0</v>
          </cell>
          <cell r="AL786">
            <v>24821278000000</v>
          </cell>
          <cell r="AM786">
            <v>776094174000</v>
          </cell>
          <cell r="AN786">
            <v>412870337004</v>
          </cell>
          <cell r="AO786">
            <v>456972642004</v>
          </cell>
          <cell r="AP786">
            <v>210594415787</v>
          </cell>
          <cell r="AQ786">
            <v>0.80516610637573882</v>
          </cell>
          <cell r="AR786">
            <v>0</v>
          </cell>
          <cell r="AS786">
            <v>0</v>
          </cell>
          <cell r="AT786">
            <v>1541997961</v>
          </cell>
          <cell r="AU786">
            <v>1.14041294614463E-2</v>
          </cell>
          <cell r="AV786">
            <v>198609430071</v>
          </cell>
          <cell r="AW786">
            <v>0.54608036863073961</v>
          </cell>
          <cell r="AX786">
            <v>1330426160</v>
          </cell>
          <cell r="AY786">
            <v>0.64024358036573625</v>
          </cell>
          <cell r="AZ786">
            <v>125805048</v>
          </cell>
          <cell r="BA786">
            <v>0.34186154347826087</v>
          </cell>
          <cell r="BB786">
            <v>0</v>
          </cell>
          <cell r="BC786">
            <v>0</v>
          </cell>
          <cell r="BD786">
            <v>628555980</v>
          </cell>
          <cell r="BE786">
            <v>0.97299687306501548</v>
          </cell>
          <cell r="BF786">
            <v>16731998</v>
          </cell>
          <cell r="BG786">
            <v>0.36373908695652174</v>
          </cell>
          <cell r="BH786">
            <v>22973999</v>
          </cell>
          <cell r="BI786">
            <v>0.52007966224475932</v>
          </cell>
          <cell r="BJ786">
            <v>0</v>
          </cell>
          <cell r="BK786">
            <v>0</v>
          </cell>
          <cell r="BL786">
            <v>261554000000</v>
          </cell>
          <cell r="BM786">
            <v>520000000</v>
          </cell>
          <cell r="BN786">
            <v>135214000000</v>
          </cell>
          <cell r="BO786">
            <v>363700000000</v>
          </cell>
          <cell r="BP786">
            <v>2078000000</v>
          </cell>
          <cell r="BQ786">
            <v>368000000</v>
          </cell>
          <cell r="BR786">
            <v>10572000000</v>
          </cell>
          <cell r="BS786">
            <v>646000000</v>
          </cell>
          <cell r="BT786">
            <v>46000000</v>
          </cell>
          <cell r="BU786">
            <v>44174000</v>
          </cell>
          <cell r="BV786">
            <v>0</v>
          </cell>
          <cell r="BW786">
            <v>1352000000</v>
          </cell>
          <cell r="BX786">
            <v>3089010</v>
          </cell>
          <cell r="BY786">
            <v>1430</v>
          </cell>
          <cell r="BZ786">
            <v>14695650</v>
          </cell>
          <cell r="CA786">
            <v>3861000</v>
          </cell>
        </row>
        <row r="787">
          <cell r="A787" t="str">
            <v>2022_Q4_M11_W46_D2</v>
          </cell>
          <cell r="B787">
            <v>2022</v>
          </cell>
          <cell r="C787">
            <v>4</v>
          </cell>
          <cell r="D787">
            <v>11</v>
          </cell>
          <cell r="E787">
            <v>46</v>
          </cell>
          <cell r="F787">
            <v>46</v>
          </cell>
          <cell r="G787">
            <v>2</v>
          </cell>
          <cell r="H787">
            <v>44879</v>
          </cell>
          <cell r="I787">
            <v>22.103000000000002</v>
          </cell>
          <cell r="J787">
            <v>32.021000000000001</v>
          </cell>
          <cell r="K787">
            <v>11.321</v>
          </cell>
          <cell r="L787">
            <v>12.574999999999999</v>
          </cell>
          <cell r="M787">
            <v>6.0469999999999997</v>
          </cell>
          <cell r="N787">
            <v>1</v>
          </cell>
          <cell r="O787">
            <v>46.131</v>
          </cell>
          <cell r="P787">
            <v>49.972999999999999</v>
          </cell>
          <cell r="Q787">
            <v>51</v>
          </cell>
          <cell r="R787">
            <v>15.8</v>
          </cell>
          <cell r="S787">
            <v>1947</v>
          </cell>
          <cell r="T787">
            <v>367</v>
          </cell>
          <cell r="U787">
            <v>-27663</v>
          </cell>
          <cell r="V787">
            <v>-7.5376021798365125E-2</v>
          </cell>
          <cell r="W787">
            <v>2.3426031148215724E-2</v>
          </cell>
          <cell r="X787">
            <v>1.0729299709277567E-2</v>
          </cell>
          <cell r="Y787">
            <v>0.45800757462472591</v>
          </cell>
          <cell r="Z787">
            <v>1.5919892471532766E-2</v>
          </cell>
          <cell r="AA787">
            <v>110674109550</v>
          </cell>
          <cell r="AB787">
            <v>26235482000</v>
          </cell>
          <cell r="AC787">
            <v>84438627550</v>
          </cell>
          <cell r="AD787">
            <v>0</v>
          </cell>
          <cell r="AE787">
            <v>0</v>
          </cell>
          <cell r="AF787">
            <v>0</v>
          </cell>
          <cell r="AH787">
            <v>181.17099999999999</v>
          </cell>
          <cell r="AI787">
            <v>0</v>
          </cell>
          <cell r="AJ787">
            <v>0</v>
          </cell>
          <cell r="AK787">
            <v>0</v>
          </cell>
          <cell r="AL787">
            <v>21322056000000</v>
          </cell>
          <cell r="AM787">
            <v>499491148000</v>
          </cell>
          <cell r="AN787">
            <v>228770729242</v>
          </cell>
          <cell r="AO787">
            <v>339444838792</v>
          </cell>
          <cell r="AP787">
            <v>32704951262</v>
          </cell>
          <cell r="AQ787">
            <v>0.26615357472330731</v>
          </cell>
          <cell r="AR787">
            <v>0</v>
          </cell>
          <cell r="AS787">
            <v>0</v>
          </cell>
          <cell r="AT787">
            <v>5690410970</v>
          </cell>
          <cell r="AU787">
            <v>0.12078899211604144</v>
          </cell>
          <cell r="AV787">
            <v>188118861921</v>
          </cell>
          <cell r="AW787">
            <v>0.60392683074951548</v>
          </cell>
          <cell r="AX787">
            <v>1479765954</v>
          </cell>
          <cell r="AY787">
            <v>0.64845133829973711</v>
          </cell>
          <cell r="AZ787">
            <v>129245035</v>
          </cell>
          <cell r="BA787">
            <v>0.34743288978494624</v>
          </cell>
          <cell r="BB787">
            <v>0</v>
          </cell>
          <cell r="BC787">
            <v>0</v>
          </cell>
          <cell r="BD787">
            <v>605220096</v>
          </cell>
          <cell r="BE787">
            <v>0.99216409180327869</v>
          </cell>
          <cell r="BF787">
            <v>42274004</v>
          </cell>
          <cell r="BG787">
            <v>0.22486172340425531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122880000000</v>
          </cell>
          <cell r="BM787">
            <v>432000000</v>
          </cell>
          <cell r="BN787">
            <v>47110344000</v>
          </cell>
          <cell r="BO787">
            <v>311492804000</v>
          </cell>
          <cell r="BP787">
            <v>2282000000</v>
          </cell>
          <cell r="BQ787">
            <v>372000000</v>
          </cell>
          <cell r="BR787">
            <v>13432000000</v>
          </cell>
          <cell r="BS787">
            <v>610000000</v>
          </cell>
          <cell r="BT787">
            <v>188000000</v>
          </cell>
          <cell r="BU787">
            <v>44000000</v>
          </cell>
          <cell r="BV787">
            <v>0</v>
          </cell>
          <cell r="BW787">
            <v>648000000</v>
          </cell>
          <cell r="BX787">
            <v>1931670</v>
          </cell>
          <cell r="BY787">
            <v>928</v>
          </cell>
          <cell r="BZ787">
            <v>4964850</v>
          </cell>
          <cell r="CA787">
            <v>2505600</v>
          </cell>
        </row>
        <row r="788">
          <cell r="A788" t="str">
            <v>2022_Q4_M11_W46_D3</v>
          </cell>
          <cell r="B788">
            <v>2022</v>
          </cell>
          <cell r="C788">
            <v>4</v>
          </cell>
          <cell r="D788">
            <v>11</v>
          </cell>
          <cell r="E788">
            <v>46</v>
          </cell>
          <cell r="F788">
            <v>46</v>
          </cell>
          <cell r="G788">
            <v>3</v>
          </cell>
          <cell r="H788">
            <v>44880</v>
          </cell>
          <cell r="I788">
            <v>14.103</v>
          </cell>
          <cell r="J788">
            <v>34.061999999999998</v>
          </cell>
          <cell r="K788">
            <v>15.162000000000001</v>
          </cell>
          <cell r="L788">
            <v>12.054</v>
          </cell>
          <cell r="M788">
            <v>6.0469999999999997</v>
          </cell>
          <cell r="N788">
            <v>1</v>
          </cell>
          <cell r="O788">
            <v>46.179000000000002</v>
          </cell>
          <cell r="P788">
            <v>49.722999999999999</v>
          </cell>
          <cell r="Q788">
            <v>78</v>
          </cell>
          <cell r="R788">
            <v>10.199999999999999</v>
          </cell>
          <cell r="S788">
            <v>1405</v>
          </cell>
          <cell r="T788">
            <v>351</v>
          </cell>
          <cell r="U788">
            <v>-26351</v>
          </cell>
          <cell r="V788">
            <v>-7.5074074074074071E-2</v>
          </cell>
          <cell r="W788">
            <v>1.9133193796561764E-2</v>
          </cell>
          <cell r="X788">
            <v>1.0768977966148976E-2</v>
          </cell>
          <cell r="Y788">
            <v>0.56284267439365832</v>
          </cell>
          <cell r="Z788">
            <v>1.9521080869721156E-2</v>
          </cell>
          <cell r="AA788">
            <v>197659680000</v>
          </cell>
          <cell r="AB788">
            <v>44278755000</v>
          </cell>
          <cell r="AC788">
            <v>153380925000</v>
          </cell>
          <cell r="AD788">
            <v>0</v>
          </cell>
          <cell r="AE788">
            <v>0</v>
          </cell>
          <cell r="AF788">
            <v>0</v>
          </cell>
          <cell r="AH788">
            <v>178.32999999999998</v>
          </cell>
          <cell r="AI788">
            <v>0</v>
          </cell>
          <cell r="AJ788">
            <v>0</v>
          </cell>
          <cell r="AK788">
            <v>0</v>
          </cell>
          <cell r="AL788">
            <v>22584250000000</v>
          </cell>
          <cell r="AM788">
            <v>432108832000</v>
          </cell>
          <cell r="AN788">
            <v>243209290632</v>
          </cell>
          <cell r="AO788">
            <v>440868970632</v>
          </cell>
          <cell r="AP788">
            <v>37060000000</v>
          </cell>
          <cell r="AQ788">
            <v>0.93350125944584383</v>
          </cell>
          <cell r="AR788">
            <v>0</v>
          </cell>
          <cell r="AS788">
            <v>0</v>
          </cell>
          <cell r="AT788">
            <v>4283547431</v>
          </cell>
          <cell r="AU788">
            <v>9.4428571633270161E-2</v>
          </cell>
          <cell r="AV788">
            <v>199355024365</v>
          </cell>
          <cell r="AW788">
            <v>0.59263769706527625</v>
          </cell>
          <cell r="AX788">
            <v>1270798967</v>
          </cell>
          <cell r="AY788">
            <v>0.41885265886618328</v>
          </cell>
          <cell r="AZ788">
            <v>91609006</v>
          </cell>
          <cell r="BA788">
            <v>0.28627814374999999</v>
          </cell>
          <cell r="BB788">
            <v>0</v>
          </cell>
          <cell r="BC788">
            <v>0</v>
          </cell>
          <cell r="BD788">
            <v>649402908</v>
          </cell>
          <cell r="BE788">
            <v>0.92507536752136754</v>
          </cell>
          <cell r="BF788">
            <v>124907955</v>
          </cell>
          <cell r="BG788">
            <v>0.45922042279411762</v>
          </cell>
          <cell r="BH788">
            <v>374000000</v>
          </cell>
          <cell r="BI788">
            <v>1</v>
          </cell>
          <cell r="BJ788">
            <v>0</v>
          </cell>
          <cell r="BK788">
            <v>0</v>
          </cell>
          <cell r="BL788">
            <v>39700000000</v>
          </cell>
          <cell r="BM788">
            <v>76000000</v>
          </cell>
          <cell r="BN788">
            <v>45362832000</v>
          </cell>
          <cell r="BO788">
            <v>336386000000</v>
          </cell>
          <cell r="BP788">
            <v>3034000000</v>
          </cell>
          <cell r="BQ788">
            <v>320000000</v>
          </cell>
          <cell r="BR788">
            <v>5218000000</v>
          </cell>
          <cell r="BS788">
            <v>702000000</v>
          </cell>
          <cell r="BT788">
            <v>272000000</v>
          </cell>
          <cell r="BU788">
            <v>374000000</v>
          </cell>
          <cell r="BV788">
            <v>0</v>
          </cell>
          <cell r="BW788">
            <v>664000000</v>
          </cell>
          <cell r="BX788">
            <v>1994970</v>
          </cell>
          <cell r="BY788">
            <v>700</v>
          </cell>
          <cell r="BZ788">
            <v>3582750</v>
          </cell>
          <cell r="CA788">
            <v>1890000</v>
          </cell>
        </row>
        <row r="789">
          <cell r="A789" t="str">
            <v>2022_Q4_M11_W46_D4</v>
          </cell>
          <cell r="B789">
            <v>2022</v>
          </cell>
          <cell r="C789">
            <v>4</v>
          </cell>
          <cell r="D789">
            <v>11</v>
          </cell>
          <cell r="E789">
            <v>46</v>
          </cell>
          <cell r="F789">
            <v>46</v>
          </cell>
          <cell r="G789">
            <v>4</v>
          </cell>
          <cell r="H789">
            <v>44881</v>
          </cell>
          <cell r="I789">
            <v>21.097000000000001</v>
          </cell>
          <cell r="J789">
            <v>34.442</v>
          </cell>
          <cell r="K789">
            <v>24.815000000000001</v>
          </cell>
          <cell r="L789">
            <v>12.154999999999999</v>
          </cell>
          <cell r="M789">
            <v>6.1660000000000004</v>
          </cell>
          <cell r="N789">
            <v>1</v>
          </cell>
          <cell r="O789">
            <v>46.223999999999997</v>
          </cell>
          <cell r="P789">
            <v>49.722999999999999</v>
          </cell>
          <cell r="Q789">
            <v>94</v>
          </cell>
          <cell r="R789">
            <v>10.7</v>
          </cell>
          <cell r="S789">
            <v>740</v>
          </cell>
          <cell r="T789">
            <v>452</v>
          </cell>
          <cell r="U789">
            <v>-8334</v>
          </cell>
          <cell r="V789">
            <v>-1.8438053097345131E-2</v>
          </cell>
          <cell r="W789">
            <v>1.585159994239781E-2</v>
          </cell>
          <cell r="X789">
            <v>9.3747312155180347E-3</v>
          </cell>
          <cell r="Y789">
            <v>0.59140599369049907</v>
          </cell>
          <cell r="Z789">
            <v>1.4436013091545876E-2</v>
          </cell>
          <cell r="AA789">
            <v>165680384000</v>
          </cell>
          <cell r="AB789">
            <v>81981004000</v>
          </cell>
          <cell r="AC789">
            <v>83699380000</v>
          </cell>
          <cell r="AD789">
            <v>0</v>
          </cell>
          <cell r="AE789">
            <v>0</v>
          </cell>
          <cell r="AF789">
            <v>0</v>
          </cell>
          <cell r="AH789">
            <v>195.62200000000001</v>
          </cell>
          <cell r="AI789">
            <v>0</v>
          </cell>
          <cell r="AJ789">
            <v>0</v>
          </cell>
          <cell r="AK789">
            <v>0</v>
          </cell>
          <cell r="AL789">
            <v>32734866000000</v>
          </cell>
          <cell r="AM789">
            <v>518900000000</v>
          </cell>
          <cell r="AN789">
            <v>306880570126</v>
          </cell>
          <cell r="AO789">
            <v>472560954126</v>
          </cell>
          <cell r="AP789">
            <v>140204059281</v>
          </cell>
          <cell r="AQ789">
            <v>0.7869470441564419</v>
          </cell>
          <cell r="AR789">
            <v>0</v>
          </cell>
          <cell r="AS789">
            <v>0</v>
          </cell>
          <cell r="AT789">
            <v>449310096</v>
          </cell>
          <cell r="AU789">
            <v>0.33232995266272192</v>
          </cell>
          <cell r="AV789">
            <v>164613557919</v>
          </cell>
          <cell r="AW789">
            <v>0.49428750966573781</v>
          </cell>
          <cell r="AX789">
            <v>791339032</v>
          </cell>
          <cell r="AY789">
            <v>0.37826913575525811</v>
          </cell>
          <cell r="AZ789">
            <v>161208002</v>
          </cell>
          <cell r="BA789">
            <v>0.39902970792079206</v>
          </cell>
          <cell r="BB789">
            <v>0</v>
          </cell>
          <cell r="BC789">
            <v>0</v>
          </cell>
          <cell r="BD789">
            <v>615992815</v>
          </cell>
          <cell r="BE789">
            <v>0.93050274169184288</v>
          </cell>
          <cell r="BF789">
            <v>45102981</v>
          </cell>
          <cell r="BG789">
            <v>0.41762019444444443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178162000000</v>
          </cell>
          <cell r="BM789">
            <v>380000000</v>
          </cell>
          <cell r="BN789">
            <v>1352000000</v>
          </cell>
          <cell r="BO789">
            <v>333032000000</v>
          </cell>
          <cell r="BP789">
            <v>2092000000</v>
          </cell>
          <cell r="BQ789">
            <v>404000000</v>
          </cell>
          <cell r="BR789">
            <v>1246000000</v>
          </cell>
          <cell r="BS789">
            <v>662000000</v>
          </cell>
          <cell r="BT789">
            <v>108000000</v>
          </cell>
          <cell r="BU789">
            <v>374000000</v>
          </cell>
          <cell r="BV789">
            <v>0</v>
          </cell>
          <cell r="BW789">
            <v>1088000000</v>
          </cell>
          <cell r="BX789">
            <v>3024600</v>
          </cell>
          <cell r="BY789">
            <v>1971</v>
          </cell>
          <cell r="BZ789">
            <v>1887000</v>
          </cell>
          <cell r="CA789">
            <v>5321700</v>
          </cell>
        </row>
        <row r="790">
          <cell r="A790" t="str">
            <v>2022_Q4_M11_W46_D5</v>
          </cell>
          <cell r="B790">
            <v>2022</v>
          </cell>
          <cell r="C790">
            <v>4</v>
          </cell>
          <cell r="D790">
            <v>11</v>
          </cell>
          <cell r="E790">
            <v>46</v>
          </cell>
          <cell r="F790">
            <v>46</v>
          </cell>
          <cell r="G790">
            <v>5</v>
          </cell>
          <cell r="H790">
            <v>44882</v>
          </cell>
          <cell r="I790">
            <v>44.875999999999998</v>
          </cell>
          <cell r="J790">
            <v>32.335000000000001</v>
          </cell>
          <cell r="K790">
            <v>30.827000000000002</v>
          </cell>
          <cell r="L790">
            <v>11.553000000000001</v>
          </cell>
          <cell r="M790">
            <v>6.2619999999999996</v>
          </cell>
          <cell r="N790">
            <v>1</v>
          </cell>
          <cell r="O790">
            <v>11.212</v>
          </cell>
          <cell r="P790">
            <v>59.716999999999999</v>
          </cell>
          <cell r="Q790">
            <v>110</v>
          </cell>
          <cell r="R790">
            <v>11</v>
          </cell>
          <cell r="S790">
            <v>-1360</v>
          </cell>
          <cell r="T790">
            <v>630</v>
          </cell>
          <cell r="U790">
            <v>-11871</v>
          </cell>
          <cell r="V790">
            <v>-1.8842857142857144E-2</v>
          </cell>
          <cell r="W790">
            <v>2.0705376065646135E-2</v>
          </cell>
          <cell r="X790">
            <v>9.8154165932818893E-3</v>
          </cell>
          <cell r="Y790">
            <v>0.47405159713893791</v>
          </cell>
          <cell r="Z790">
            <v>1.9259791844475998E-2</v>
          </cell>
          <cell r="AA790">
            <v>238088809000</v>
          </cell>
          <cell r="AB790">
            <v>142936524000</v>
          </cell>
          <cell r="AC790">
            <v>95152285000</v>
          </cell>
          <cell r="AD790">
            <v>0</v>
          </cell>
          <cell r="AE790">
            <v>0</v>
          </cell>
          <cell r="AF790">
            <v>0</v>
          </cell>
          <cell r="AH790">
            <v>197.78199999999998</v>
          </cell>
          <cell r="AI790">
            <v>0</v>
          </cell>
          <cell r="AJ790">
            <v>0</v>
          </cell>
          <cell r="AK790">
            <v>0</v>
          </cell>
          <cell r="AL790">
            <v>25209588000000</v>
          </cell>
          <cell r="AM790">
            <v>521974000000</v>
          </cell>
          <cell r="AN790">
            <v>247442608365</v>
          </cell>
          <cell r="AO790">
            <v>485531417365</v>
          </cell>
          <cell r="AP790">
            <v>91509046162</v>
          </cell>
          <cell r="AQ790">
            <v>0.49918200156013048</v>
          </cell>
          <cell r="AR790">
            <v>0</v>
          </cell>
          <cell r="AS790">
            <v>0</v>
          </cell>
          <cell r="AT790">
            <v>3197711037</v>
          </cell>
          <cell r="AU790">
            <v>7.9002644455973908E-2</v>
          </cell>
          <cell r="AV790">
            <v>68593312372</v>
          </cell>
          <cell r="AW790">
            <v>0.32557128794509366</v>
          </cell>
          <cell r="AX790">
            <v>982186290</v>
          </cell>
          <cell r="AY790">
            <v>0.43808487511150757</v>
          </cell>
          <cell r="AZ790">
            <v>114196992</v>
          </cell>
          <cell r="BA790">
            <v>0.35029752147239263</v>
          </cell>
          <cell r="BB790">
            <v>0</v>
          </cell>
          <cell r="BC790">
            <v>0</v>
          </cell>
          <cell r="BD790">
            <v>82133877616</v>
          </cell>
          <cell r="BE790">
            <v>1.0005345062248752</v>
          </cell>
          <cell r="BF790">
            <v>150693912</v>
          </cell>
          <cell r="BG790">
            <v>0.42093271508379887</v>
          </cell>
          <cell r="BH790">
            <v>761583984</v>
          </cell>
          <cell r="BI790">
            <v>0.99423496605744122</v>
          </cell>
          <cell r="BJ790">
            <v>0</v>
          </cell>
          <cell r="BK790">
            <v>0</v>
          </cell>
          <cell r="BL790">
            <v>183318000000</v>
          </cell>
          <cell r="BM790">
            <v>224000000</v>
          </cell>
          <cell r="BN790">
            <v>40476000000</v>
          </cell>
          <cell r="BO790">
            <v>210686000000</v>
          </cell>
          <cell r="BP790">
            <v>2242000000</v>
          </cell>
          <cell r="BQ790">
            <v>326000000</v>
          </cell>
          <cell r="BR790">
            <v>742000000</v>
          </cell>
          <cell r="BS790">
            <v>82090000000</v>
          </cell>
          <cell r="BT790">
            <v>358000000</v>
          </cell>
          <cell r="BU790">
            <v>766000000</v>
          </cell>
          <cell r="BV790">
            <v>0</v>
          </cell>
          <cell r="BW790">
            <v>746000000</v>
          </cell>
          <cell r="BX790">
            <v>2909430</v>
          </cell>
          <cell r="BY790">
            <v>2765</v>
          </cell>
          <cell r="BZ790">
            <v>2343450</v>
          </cell>
          <cell r="CA790">
            <v>7465500</v>
          </cell>
        </row>
        <row r="791">
          <cell r="A791" t="str">
            <v>2022_Q4_M11_W46_D6</v>
          </cell>
          <cell r="B791">
            <v>2022</v>
          </cell>
          <cell r="C791">
            <v>4</v>
          </cell>
          <cell r="D791">
            <v>11</v>
          </cell>
          <cell r="E791">
            <v>46</v>
          </cell>
          <cell r="F791">
            <v>47</v>
          </cell>
          <cell r="G791">
            <v>6</v>
          </cell>
          <cell r="H791">
            <v>44883</v>
          </cell>
          <cell r="I791">
            <v>45.01</v>
          </cell>
          <cell r="J791">
            <v>30.596</v>
          </cell>
          <cell r="K791">
            <v>33.837000000000003</v>
          </cell>
          <cell r="L791">
            <v>11.555999999999999</v>
          </cell>
          <cell r="M791">
            <v>6.3609999999999998</v>
          </cell>
          <cell r="N791">
            <v>1</v>
          </cell>
          <cell r="O791">
            <v>10.922000000000001</v>
          </cell>
          <cell r="P791">
            <v>7.9169999999999998</v>
          </cell>
          <cell r="Q791">
            <v>199</v>
          </cell>
          <cell r="R791">
            <v>11</v>
          </cell>
          <cell r="S791">
            <v>-1624</v>
          </cell>
          <cell r="T791">
            <v>591</v>
          </cell>
          <cell r="U791">
            <v>-6567</v>
          </cell>
          <cell r="V791">
            <v>-1.1111675126903553E-2</v>
          </cell>
          <cell r="W791">
            <v>1.2124561647544408E-2</v>
          </cell>
          <cell r="X791">
            <v>6.3151496729179808E-3</v>
          </cell>
          <cell r="Y791">
            <v>0.52085591681551557</v>
          </cell>
          <cell r="Z791">
            <v>9.6538722491866288E-3</v>
          </cell>
          <cell r="AA791">
            <v>102057631000</v>
          </cell>
          <cell r="AB791">
            <v>39094726000</v>
          </cell>
          <cell r="AC791">
            <v>62962905000</v>
          </cell>
          <cell r="AD791">
            <v>0</v>
          </cell>
          <cell r="AE791">
            <v>0</v>
          </cell>
          <cell r="AF791">
            <v>0</v>
          </cell>
          <cell r="AH791">
            <v>147.19900000000001</v>
          </cell>
          <cell r="AI791">
            <v>0</v>
          </cell>
          <cell r="AJ791">
            <v>0</v>
          </cell>
          <cell r="AK791">
            <v>0</v>
          </cell>
          <cell r="AL791">
            <v>30567868000000</v>
          </cell>
          <cell r="AM791">
            <v>370622000000</v>
          </cell>
          <cell r="AN791">
            <v>193040661602</v>
          </cell>
          <cell r="AO791">
            <v>295098292602</v>
          </cell>
          <cell r="AP791">
            <v>36053245972</v>
          </cell>
          <cell r="AQ791">
            <v>0.6115280204220096</v>
          </cell>
          <cell r="AR791">
            <v>0</v>
          </cell>
          <cell r="AS791">
            <v>0</v>
          </cell>
          <cell r="AT791">
            <v>2837259383</v>
          </cell>
          <cell r="AU791">
            <v>0.44794117192927058</v>
          </cell>
          <cell r="AV791">
            <v>68622560000</v>
          </cell>
          <cell r="AW791">
            <v>0.37690207063217446</v>
          </cell>
          <cell r="AX791">
            <v>533261196</v>
          </cell>
          <cell r="AY791">
            <v>0.45655924315068491</v>
          </cell>
          <cell r="AZ791">
            <v>153366027</v>
          </cell>
          <cell r="BA791">
            <v>0.45644650892857141</v>
          </cell>
          <cell r="BB791">
            <v>0</v>
          </cell>
          <cell r="BC791">
            <v>0</v>
          </cell>
          <cell r="BD791">
            <v>819067016</v>
          </cell>
          <cell r="BE791">
            <v>0.80616832283464568</v>
          </cell>
          <cell r="BF791">
            <v>132182008</v>
          </cell>
          <cell r="BG791">
            <v>0.40796916049382714</v>
          </cell>
          <cell r="BH791">
            <v>83889720000</v>
          </cell>
          <cell r="BI791">
            <v>0.99186218638416612</v>
          </cell>
          <cell r="BJ791">
            <v>0</v>
          </cell>
          <cell r="BK791">
            <v>0</v>
          </cell>
          <cell r="BL791">
            <v>58956000000</v>
          </cell>
          <cell r="BM791">
            <v>262000000</v>
          </cell>
          <cell r="BN791">
            <v>6334000000</v>
          </cell>
          <cell r="BO791">
            <v>182070000000</v>
          </cell>
          <cell r="BP791">
            <v>1168000000</v>
          </cell>
          <cell r="BQ791">
            <v>336000000</v>
          </cell>
          <cell r="BR791">
            <v>34836000000</v>
          </cell>
          <cell r="BS791">
            <v>1016000000</v>
          </cell>
          <cell r="BT791">
            <v>324000000</v>
          </cell>
          <cell r="BU791">
            <v>84578000000</v>
          </cell>
          <cell r="BV791">
            <v>0</v>
          </cell>
          <cell r="BW791">
            <v>742000000</v>
          </cell>
          <cell r="BX791">
            <v>2693910</v>
          </cell>
          <cell r="BY791">
            <v>1272</v>
          </cell>
          <cell r="BZ791">
            <v>12423600</v>
          </cell>
          <cell r="CA791">
            <v>3434400</v>
          </cell>
        </row>
        <row r="792">
          <cell r="A792" t="str">
            <v>2022_Q4_M11_W47_D2</v>
          </cell>
          <cell r="B792">
            <v>2022</v>
          </cell>
          <cell r="C792">
            <v>4</v>
          </cell>
          <cell r="D792">
            <v>11</v>
          </cell>
          <cell r="E792">
            <v>47</v>
          </cell>
          <cell r="F792">
            <v>47</v>
          </cell>
          <cell r="G792">
            <v>2</v>
          </cell>
          <cell r="H792">
            <v>44886</v>
          </cell>
          <cell r="I792">
            <v>45.243000000000002</v>
          </cell>
          <cell r="J792">
            <v>30.978999999999999</v>
          </cell>
          <cell r="K792">
            <v>35.820999999999998</v>
          </cell>
          <cell r="L792">
            <v>11.663</v>
          </cell>
          <cell r="M792">
            <v>6.5449999999999999</v>
          </cell>
          <cell r="N792">
            <v>1</v>
          </cell>
          <cell r="O792">
            <v>10.856999999999999</v>
          </cell>
          <cell r="P792">
            <v>7.9130000000000003</v>
          </cell>
          <cell r="Q792">
            <v>172</v>
          </cell>
          <cell r="R792">
            <v>11.1</v>
          </cell>
          <cell r="S792">
            <v>-1626</v>
          </cell>
          <cell r="T792">
            <v>520</v>
          </cell>
          <cell r="U792">
            <v>-8200</v>
          </cell>
          <cell r="V792">
            <v>-1.5769230769230768E-2</v>
          </cell>
          <cell r="W792">
            <v>1.3850221669006277E-2</v>
          </cell>
          <cell r="X792">
            <v>5.7042371771522798E-3</v>
          </cell>
          <cell r="Y792">
            <v>0.41185168825976964</v>
          </cell>
          <cell r="Z792">
            <v>1.2133071869240286E-2</v>
          </cell>
          <cell r="AA792">
            <v>128066835820</v>
          </cell>
          <cell r="AB792">
            <v>82099390000</v>
          </cell>
          <cell r="AC792">
            <v>45967445820</v>
          </cell>
          <cell r="AD792">
            <v>0</v>
          </cell>
          <cell r="AE792">
            <v>0</v>
          </cell>
          <cell r="AF792">
            <v>0</v>
          </cell>
          <cell r="AH792">
            <v>150.02100000000002</v>
          </cell>
          <cell r="AI792">
            <v>0</v>
          </cell>
          <cell r="AJ792">
            <v>0</v>
          </cell>
          <cell r="AK792">
            <v>0</v>
          </cell>
          <cell r="AL792">
            <v>19920692000000</v>
          </cell>
          <cell r="AM792">
            <v>275906000000</v>
          </cell>
          <cell r="AN792">
            <v>113632351901</v>
          </cell>
          <cell r="AO792">
            <v>241699187721</v>
          </cell>
          <cell r="AP792">
            <v>37234012237</v>
          </cell>
          <cell r="AQ792">
            <v>0.86249738793143382</v>
          </cell>
          <cell r="AR792">
            <v>0</v>
          </cell>
          <cell r="AS792">
            <v>0</v>
          </cell>
          <cell r="AT792">
            <v>504821901</v>
          </cell>
          <cell r="AU792">
            <v>0.44205070140105079</v>
          </cell>
          <cell r="AV792">
            <v>72857331796</v>
          </cell>
          <cell r="AW792">
            <v>0.32384490699452384</v>
          </cell>
          <cell r="AX792">
            <v>1330776881</v>
          </cell>
          <cell r="AY792">
            <v>0.59515960688729874</v>
          </cell>
          <cell r="AZ792">
            <v>252496008</v>
          </cell>
          <cell r="BA792">
            <v>0.44610602120141341</v>
          </cell>
          <cell r="BB792">
            <v>0</v>
          </cell>
          <cell r="BC792">
            <v>0</v>
          </cell>
          <cell r="BD792">
            <v>671964152</v>
          </cell>
          <cell r="BE792">
            <v>0.94376987640449439</v>
          </cell>
          <cell r="BF792">
            <v>22948992</v>
          </cell>
          <cell r="BG792">
            <v>0.45897983999999997</v>
          </cell>
          <cell r="BH792">
            <v>757999934</v>
          </cell>
          <cell r="BI792">
            <v>0.99736833421052629</v>
          </cell>
          <cell r="BJ792">
            <v>0</v>
          </cell>
          <cell r="BK792">
            <v>0</v>
          </cell>
          <cell r="BL792">
            <v>43170000000</v>
          </cell>
          <cell r="BM792">
            <v>486000000</v>
          </cell>
          <cell r="BN792">
            <v>1142000000</v>
          </cell>
          <cell r="BO792">
            <v>224976000000</v>
          </cell>
          <cell r="BP792">
            <v>2236000000</v>
          </cell>
          <cell r="BQ792">
            <v>566000000</v>
          </cell>
          <cell r="BR792">
            <v>1080000000</v>
          </cell>
          <cell r="BS792">
            <v>712000000</v>
          </cell>
          <cell r="BT792">
            <v>50000000</v>
          </cell>
          <cell r="BU792">
            <v>760000000</v>
          </cell>
          <cell r="BV792">
            <v>0</v>
          </cell>
          <cell r="BW792">
            <v>728000000</v>
          </cell>
          <cell r="BX792">
            <v>1968450</v>
          </cell>
          <cell r="BY792">
            <v>1056</v>
          </cell>
          <cell r="BZ792">
            <v>4146300</v>
          </cell>
          <cell r="CA792">
            <v>2851200</v>
          </cell>
        </row>
        <row r="793">
          <cell r="A793" t="str">
            <v>2022_Q4_M11_W47_D3</v>
          </cell>
          <cell r="B793">
            <v>2022</v>
          </cell>
          <cell r="C793">
            <v>4</v>
          </cell>
          <cell r="D793">
            <v>11</v>
          </cell>
          <cell r="E793">
            <v>47</v>
          </cell>
          <cell r="F793">
            <v>47</v>
          </cell>
          <cell r="G793">
            <v>3</v>
          </cell>
          <cell r="H793">
            <v>44887</v>
          </cell>
          <cell r="I793">
            <v>34.235999999999997</v>
          </cell>
          <cell r="J793">
            <v>31.1</v>
          </cell>
          <cell r="K793">
            <v>41.753999999999998</v>
          </cell>
          <cell r="L793">
            <v>12.144</v>
          </cell>
          <cell r="M793">
            <v>6.7469999999999999</v>
          </cell>
          <cell r="N793">
            <v>1</v>
          </cell>
          <cell r="O793">
            <v>10.916</v>
          </cell>
          <cell r="P793">
            <v>7.6630000000000003</v>
          </cell>
          <cell r="Q793">
            <v>229</v>
          </cell>
          <cell r="R793">
            <v>11.1</v>
          </cell>
          <cell r="S793">
            <v>-2161</v>
          </cell>
          <cell r="T793">
            <v>523</v>
          </cell>
          <cell r="U793">
            <v>-7130</v>
          </cell>
          <cell r="V793">
            <v>-1.3632887189292543E-2</v>
          </cell>
          <cell r="W793">
            <v>1.1287452022868636E-2</v>
          </cell>
          <cell r="X793">
            <v>6.0270626613070843E-3</v>
          </cell>
          <cell r="Y793">
            <v>0.5339613093456449</v>
          </cell>
          <cell r="Z793">
            <v>1.4071347585076015E-2</v>
          </cell>
          <cell r="AA793">
            <v>293911448000</v>
          </cell>
          <cell r="AB793">
            <v>173443378000</v>
          </cell>
          <cell r="AC793">
            <v>120468070000</v>
          </cell>
          <cell r="AD793">
            <v>0</v>
          </cell>
          <cell r="AE793">
            <v>0</v>
          </cell>
          <cell r="AF793">
            <v>0</v>
          </cell>
          <cell r="AH793">
            <v>145.56000000000003</v>
          </cell>
          <cell r="AI793">
            <v>0</v>
          </cell>
          <cell r="AJ793">
            <v>0</v>
          </cell>
          <cell r="AK793">
            <v>0</v>
          </cell>
          <cell r="AL793">
            <v>36536678000000</v>
          </cell>
          <cell r="AM793">
            <v>412406000000</v>
          </cell>
          <cell r="AN793">
            <v>220208847742</v>
          </cell>
          <cell r="AO793">
            <v>514120295742</v>
          </cell>
          <cell r="AP793">
            <v>131814030174</v>
          </cell>
          <cell r="AQ793">
            <v>0.72348172922269671</v>
          </cell>
          <cell r="AR793">
            <v>0</v>
          </cell>
          <cell r="AS793">
            <v>0</v>
          </cell>
          <cell r="AT793">
            <v>588935864</v>
          </cell>
          <cell r="AU793">
            <v>0.39739262078272602</v>
          </cell>
          <cell r="AV793">
            <v>84994844883</v>
          </cell>
          <cell r="AW793">
            <v>0.38536627832840636</v>
          </cell>
          <cell r="AX793">
            <v>1359158822</v>
          </cell>
          <cell r="AY793">
            <v>0.51405401739788203</v>
          </cell>
          <cell r="AZ793">
            <v>368160118</v>
          </cell>
          <cell r="BA793">
            <v>0.48062678590078328</v>
          </cell>
          <cell r="BB793">
            <v>0</v>
          </cell>
          <cell r="BC793">
            <v>0</v>
          </cell>
          <cell r="BD793">
            <v>660004893</v>
          </cell>
          <cell r="BE793">
            <v>0.91922687047353757</v>
          </cell>
          <cell r="BF793">
            <v>56212988</v>
          </cell>
          <cell r="BG793">
            <v>0.49309638596491229</v>
          </cell>
          <cell r="BH793">
            <v>367500000</v>
          </cell>
          <cell r="BI793">
            <v>1.0040983606557377</v>
          </cell>
          <cell r="BJ793">
            <v>0</v>
          </cell>
          <cell r="BK793">
            <v>0</v>
          </cell>
          <cell r="BL793">
            <v>182194000000</v>
          </cell>
          <cell r="BM793">
            <v>352000000</v>
          </cell>
          <cell r="BN793">
            <v>1482000000</v>
          </cell>
          <cell r="BO793">
            <v>220556000000</v>
          </cell>
          <cell r="BP793">
            <v>2644000000</v>
          </cell>
          <cell r="BQ793">
            <v>766000000</v>
          </cell>
          <cell r="BR793">
            <v>2514000000</v>
          </cell>
          <cell r="BS793">
            <v>718000000</v>
          </cell>
          <cell r="BT793">
            <v>114000000</v>
          </cell>
          <cell r="BU793">
            <v>366000000</v>
          </cell>
          <cell r="BV793">
            <v>0</v>
          </cell>
          <cell r="BW793">
            <v>700000000</v>
          </cell>
          <cell r="BX793">
            <v>4687920</v>
          </cell>
          <cell r="BY793">
            <v>3469</v>
          </cell>
          <cell r="BZ793">
            <v>5510550</v>
          </cell>
          <cell r="CA793">
            <v>9366300</v>
          </cell>
        </row>
        <row r="794">
          <cell r="A794" t="str">
            <v>2022_Q4_M11_W47_D4</v>
          </cell>
          <cell r="B794">
            <v>2022</v>
          </cell>
          <cell r="C794">
            <v>4</v>
          </cell>
          <cell r="D794">
            <v>11</v>
          </cell>
          <cell r="E794">
            <v>47</v>
          </cell>
          <cell r="F794">
            <v>47</v>
          </cell>
          <cell r="G794">
            <v>4</v>
          </cell>
          <cell r="H794">
            <v>44888</v>
          </cell>
          <cell r="I794">
            <v>67.567999999999998</v>
          </cell>
          <cell r="J794">
            <v>31.231999999999999</v>
          </cell>
          <cell r="K794">
            <v>42.982999999999997</v>
          </cell>
          <cell r="L794">
            <v>12.464</v>
          </cell>
          <cell r="M794">
            <v>7.0119999999999996</v>
          </cell>
          <cell r="N794">
            <v>1</v>
          </cell>
          <cell r="O794">
            <v>10.895</v>
          </cell>
          <cell r="P794">
            <v>7.4219999999999997</v>
          </cell>
          <cell r="Q794">
            <v>153</v>
          </cell>
          <cell r="R794">
            <v>11.2</v>
          </cell>
          <cell r="S794">
            <v>-1682</v>
          </cell>
          <cell r="T794">
            <v>565</v>
          </cell>
          <cell r="U794">
            <v>-10834</v>
          </cell>
          <cell r="V794">
            <v>-1.9175221238938053E-2</v>
          </cell>
          <cell r="W794">
            <v>2.3722191302440125E-2</v>
          </cell>
          <cell r="X794">
            <v>1.647877603787818E-2</v>
          </cell>
          <cell r="Y794">
            <v>0.69465656978253654</v>
          </cell>
          <cell r="Z794">
            <v>2.2220086086817352E-2</v>
          </cell>
          <cell r="AA794">
            <v>102167485000</v>
          </cell>
          <cell r="AB794">
            <v>87455870000</v>
          </cell>
          <cell r="AC794">
            <v>14711615000</v>
          </cell>
          <cell r="AD794">
            <v>0</v>
          </cell>
          <cell r="AE794">
            <v>0</v>
          </cell>
          <cell r="AF794">
            <v>0</v>
          </cell>
          <cell r="AH794">
            <v>180.57599999999999</v>
          </cell>
          <cell r="AI794">
            <v>0</v>
          </cell>
          <cell r="AJ794">
            <v>0</v>
          </cell>
          <cell r="AK794">
            <v>0</v>
          </cell>
          <cell r="AL794">
            <v>17795152000000</v>
          </cell>
          <cell r="AM794">
            <v>422140000000</v>
          </cell>
          <cell r="AN794">
            <v>293242324368</v>
          </cell>
          <cell r="AO794">
            <v>395409809368</v>
          </cell>
          <cell r="AP794">
            <v>138492704244</v>
          </cell>
          <cell r="AQ794">
            <v>0.81274107254609684</v>
          </cell>
          <cell r="AR794">
            <v>125700000</v>
          </cell>
          <cell r="AS794">
            <v>0.13148535564853556</v>
          </cell>
          <cell r="AT794">
            <v>685353093</v>
          </cell>
          <cell r="AU794">
            <v>0.43376778037974684</v>
          </cell>
          <cell r="AV794">
            <v>150444434410</v>
          </cell>
          <cell r="AW794">
            <v>0.62105016640384414</v>
          </cell>
          <cell r="AX794">
            <v>1531492647</v>
          </cell>
          <cell r="AY794">
            <v>0.62458917088091359</v>
          </cell>
          <cell r="AZ794">
            <v>395834015</v>
          </cell>
          <cell r="BA794">
            <v>0.48272440853658538</v>
          </cell>
          <cell r="BB794">
            <v>0</v>
          </cell>
          <cell r="BC794">
            <v>0</v>
          </cell>
          <cell r="BD794">
            <v>641525978</v>
          </cell>
          <cell r="BE794">
            <v>0.94900292603550296</v>
          </cell>
          <cell r="BF794">
            <v>4266000</v>
          </cell>
          <cell r="BG794">
            <v>0.53325</v>
          </cell>
          <cell r="BH794">
            <v>921013981</v>
          </cell>
          <cell r="BI794">
            <v>0.83728543727272731</v>
          </cell>
          <cell r="BJ794">
            <v>0</v>
          </cell>
          <cell r="BK794">
            <v>0</v>
          </cell>
          <cell r="BL794">
            <v>170402000000</v>
          </cell>
          <cell r="BM794">
            <v>956000000</v>
          </cell>
          <cell r="BN794">
            <v>1580000000</v>
          </cell>
          <cell r="BO794">
            <v>242242000000</v>
          </cell>
          <cell r="BP794">
            <v>2452000000</v>
          </cell>
          <cell r="BQ794">
            <v>820000000</v>
          </cell>
          <cell r="BR794">
            <v>1254000000</v>
          </cell>
          <cell r="BS794">
            <v>676000000</v>
          </cell>
          <cell r="BT794">
            <v>8000000</v>
          </cell>
          <cell r="BU794">
            <v>1100000000</v>
          </cell>
          <cell r="BV794">
            <v>0</v>
          </cell>
          <cell r="BW794">
            <v>650000000</v>
          </cell>
          <cell r="BX794">
            <v>8284830</v>
          </cell>
          <cell r="BY794">
            <v>2091</v>
          </cell>
          <cell r="BZ794">
            <v>4289100</v>
          </cell>
          <cell r="CA794">
            <v>5645700</v>
          </cell>
        </row>
        <row r="795">
          <cell r="A795" t="str">
            <v>2022_Q4_M11_W47_D5</v>
          </cell>
          <cell r="B795">
            <v>2022</v>
          </cell>
          <cell r="C795">
            <v>4</v>
          </cell>
          <cell r="D795">
            <v>11</v>
          </cell>
          <cell r="E795">
            <v>47</v>
          </cell>
          <cell r="F795">
            <v>47</v>
          </cell>
          <cell r="G795">
            <v>5</v>
          </cell>
          <cell r="H795">
            <v>44889</v>
          </cell>
          <cell r="I795">
            <v>70.817999999999998</v>
          </cell>
          <cell r="J795">
            <v>31.202000000000002</v>
          </cell>
          <cell r="K795">
            <v>50.054000000000002</v>
          </cell>
          <cell r="L795">
            <v>12.430999999999999</v>
          </cell>
          <cell r="M795">
            <v>6.9710000000000001</v>
          </cell>
          <cell r="N795">
            <v>1</v>
          </cell>
          <cell r="O795">
            <v>10.884</v>
          </cell>
          <cell r="P795">
            <v>7.415</v>
          </cell>
          <cell r="Q795">
            <v>205</v>
          </cell>
          <cell r="R795">
            <v>1.6</v>
          </cell>
          <cell r="S795">
            <v>-1423</v>
          </cell>
          <cell r="T795">
            <v>605</v>
          </cell>
          <cell r="U795">
            <v>-10122</v>
          </cell>
          <cell r="V795">
            <v>-1.6730578512396694E-2</v>
          </cell>
          <cell r="W795">
            <v>2.9717641461351144E-2</v>
          </cell>
          <cell r="X795">
            <v>1.6074008519943506E-2</v>
          </cell>
          <cell r="Y795">
            <v>0.54089112491811742</v>
          </cell>
          <cell r="Z795">
            <v>2.3422381390493907E-2</v>
          </cell>
          <cell r="AA795">
            <v>137025638000</v>
          </cell>
          <cell r="AB795">
            <v>80261038000</v>
          </cell>
          <cell r="AC795">
            <v>56764600000</v>
          </cell>
          <cell r="AD795">
            <v>0</v>
          </cell>
          <cell r="AE795">
            <v>0</v>
          </cell>
          <cell r="AF795">
            <v>0</v>
          </cell>
          <cell r="AH795">
            <v>190.77500000000001</v>
          </cell>
          <cell r="AI795">
            <v>0</v>
          </cell>
          <cell r="AJ795">
            <v>0</v>
          </cell>
          <cell r="AK795">
            <v>0</v>
          </cell>
          <cell r="AL795">
            <v>18647072000000</v>
          </cell>
          <cell r="AM795">
            <v>554147000000</v>
          </cell>
          <cell r="AN795">
            <v>299733194200</v>
          </cell>
          <cell r="AO795">
            <v>436758832200</v>
          </cell>
          <cell r="AP795">
            <v>70370958000</v>
          </cell>
          <cell r="AQ795">
            <v>0.72029067125222623</v>
          </cell>
          <cell r="AR795">
            <v>0</v>
          </cell>
          <cell r="AS795">
            <v>0</v>
          </cell>
          <cell r="AT795">
            <v>61632000</v>
          </cell>
          <cell r="AU795">
            <v>0.13757142857142857</v>
          </cell>
          <cell r="AV795">
            <v>227165264158</v>
          </cell>
          <cell r="AW795">
            <v>0.57307368896412192</v>
          </cell>
          <cell r="AX795">
            <v>735003036</v>
          </cell>
          <cell r="AY795">
            <v>0.90073901470588236</v>
          </cell>
          <cell r="AZ795">
            <v>49429994</v>
          </cell>
          <cell r="BA795">
            <v>0.4261206379310345</v>
          </cell>
          <cell r="BB795">
            <v>0</v>
          </cell>
          <cell r="BC795">
            <v>0</v>
          </cell>
          <cell r="BD795">
            <v>612734121</v>
          </cell>
          <cell r="BE795">
            <v>0.9914791601941747</v>
          </cell>
          <cell r="BF795">
            <v>0</v>
          </cell>
          <cell r="BG795">
            <v>0</v>
          </cell>
          <cell r="BH795">
            <v>738172891</v>
          </cell>
          <cell r="BI795">
            <v>0.99216786424731185</v>
          </cell>
          <cell r="BJ795">
            <v>0</v>
          </cell>
          <cell r="BK795">
            <v>0</v>
          </cell>
          <cell r="BL795">
            <v>97698000000</v>
          </cell>
          <cell r="BM795">
            <v>56583000000</v>
          </cell>
          <cell r="BN795">
            <v>448000000</v>
          </cell>
          <cell r="BO795">
            <v>396398000000</v>
          </cell>
          <cell r="BP795">
            <v>816000000</v>
          </cell>
          <cell r="BQ795">
            <v>116000000</v>
          </cell>
          <cell r="BR795">
            <v>72000000</v>
          </cell>
          <cell r="BS795">
            <v>618000000</v>
          </cell>
          <cell r="BT795">
            <v>2000000</v>
          </cell>
          <cell r="BU795">
            <v>744000000</v>
          </cell>
          <cell r="BV795">
            <v>0</v>
          </cell>
          <cell r="BW795">
            <v>652000000</v>
          </cell>
          <cell r="BX795">
            <v>7948800</v>
          </cell>
          <cell r="BY795">
            <v>2715</v>
          </cell>
          <cell r="BZ795">
            <v>3628650</v>
          </cell>
          <cell r="CA795">
            <v>7330500</v>
          </cell>
        </row>
        <row r="796">
          <cell r="A796" t="str">
            <v>2022_Q4_M11_W47_D6</v>
          </cell>
          <cell r="B796">
            <v>2022</v>
          </cell>
          <cell r="C796">
            <v>4</v>
          </cell>
          <cell r="D796">
            <v>11</v>
          </cell>
          <cell r="E796">
            <v>47</v>
          </cell>
          <cell r="F796">
            <v>48</v>
          </cell>
          <cell r="G796">
            <v>6</v>
          </cell>
          <cell r="H796">
            <v>44890</v>
          </cell>
          <cell r="I796">
            <v>62.417999999999999</v>
          </cell>
          <cell r="J796">
            <v>31.376999999999999</v>
          </cell>
          <cell r="K796">
            <v>56.957999999999998</v>
          </cell>
          <cell r="L796">
            <v>12.589</v>
          </cell>
          <cell r="M796">
            <v>7.016</v>
          </cell>
          <cell r="N796">
            <v>1</v>
          </cell>
          <cell r="O796">
            <v>10.884</v>
          </cell>
          <cell r="P796">
            <v>7.5369999999999999</v>
          </cell>
          <cell r="Q796">
            <v>220</v>
          </cell>
          <cell r="R796">
            <v>1.7</v>
          </cell>
          <cell r="S796">
            <v>-2922</v>
          </cell>
          <cell r="T796">
            <v>706</v>
          </cell>
          <cell r="U796">
            <v>-6038</v>
          </cell>
          <cell r="V796">
            <v>-8.5524079320113307E-3</v>
          </cell>
          <cell r="W796">
            <v>9.0681710182971033E-3</v>
          </cell>
          <cell r="X796">
            <v>4.0316418413472209E-3</v>
          </cell>
          <cell r="Y796">
            <v>0.4445926122492026</v>
          </cell>
          <cell r="Z796">
            <v>1.2927738739685644E-2</v>
          </cell>
          <cell r="AA796">
            <v>190691520000</v>
          </cell>
          <cell r="AB796">
            <v>99702840000</v>
          </cell>
          <cell r="AC796">
            <v>90988680000</v>
          </cell>
          <cell r="AD796">
            <v>0</v>
          </cell>
          <cell r="AE796">
            <v>0</v>
          </cell>
          <cell r="AF796">
            <v>0</v>
          </cell>
          <cell r="AH796">
            <v>189.77899999999997</v>
          </cell>
          <cell r="AI796">
            <v>0</v>
          </cell>
          <cell r="AJ796">
            <v>0</v>
          </cell>
          <cell r="AK796">
            <v>0</v>
          </cell>
          <cell r="AL796">
            <v>21435414000000</v>
          </cell>
          <cell r="AM796">
            <v>194380000000</v>
          </cell>
          <cell r="AN796">
            <v>86419911969</v>
          </cell>
          <cell r="AO796">
            <v>277111431969</v>
          </cell>
          <cell r="AP796">
            <v>26561103600</v>
          </cell>
          <cell r="AQ796">
            <v>0.60758311830908596</v>
          </cell>
          <cell r="AR796">
            <v>0</v>
          </cell>
          <cell r="AS796">
            <v>0</v>
          </cell>
          <cell r="AT796">
            <v>325079073</v>
          </cell>
          <cell r="AU796">
            <v>0.43228600132978723</v>
          </cell>
          <cell r="AV796">
            <v>56910533379</v>
          </cell>
          <cell r="AW796">
            <v>0.39061150188749177</v>
          </cell>
          <cell r="AX796">
            <v>1026944933</v>
          </cell>
          <cell r="AY796">
            <v>0.69482065832205686</v>
          </cell>
          <cell r="AZ796">
            <v>71712986</v>
          </cell>
          <cell r="BA796">
            <v>0.47808657333333332</v>
          </cell>
          <cell r="BB796">
            <v>0</v>
          </cell>
          <cell r="BC796">
            <v>0</v>
          </cell>
          <cell r="BD796">
            <v>624269092</v>
          </cell>
          <cell r="BE796">
            <v>1.0004312371794872</v>
          </cell>
          <cell r="BF796">
            <v>57592966</v>
          </cell>
          <cell r="BG796">
            <v>0.49649108620689653</v>
          </cell>
          <cell r="BH796">
            <v>842675940</v>
          </cell>
          <cell r="BI796">
            <v>0.90222263383297641</v>
          </cell>
          <cell r="BJ796">
            <v>0</v>
          </cell>
          <cell r="BK796">
            <v>0</v>
          </cell>
          <cell r="BL796">
            <v>43716000000</v>
          </cell>
          <cell r="BM796">
            <v>108000000</v>
          </cell>
          <cell r="BN796">
            <v>752000000</v>
          </cell>
          <cell r="BO796">
            <v>145696000000</v>
          </cell>
          <cell r="BP796">
            <v>1478000000</v>
          </cell>
          <cell r="BQ796">
            <v>150000000</v>
          </cell>
          <cell r="BR796">
            <v>278000000</v>
          </cell>
          <cell r="BS796">
            <v>624000000</v>
          </cell>
          <cell r="BT796">
            <v>116000000</v>
          </cell>
          <cell r="BU796">
            <v>934000000</v>
          </cell>
          <cell r="BV796">
            <v>0</v>
          </cell>
          <cell r="BW796">
            <v>528000000</v>
          </cell>
          <cell r="BX796">
            <v>2498000</v>
          </cell>
          <cell r="BY796">
            <v>2091</v>
          </cell>
          <cell r="BZ796">
            <v>22353300</v>
          </cell>
          <cell r="CA796">
            <v>5645700</v>
          </cell>
        </row>
        <row r="797">
          <cell r="A797" t="str">
            <v>2022_Q4_M11_W48_D2</v>
          </cell>
          <cell r="B797">
            <v>2022</v>
          </cell>
          <cell r="C797">
            <v>4</v>
          </cell>
          <cell r="D797">
            <v>11</v>
          </cell>
          <cell r="E797">
            <v>48</v>
          </cell>
          <cell r="F797">
            <v>48</v>
          </cell>
          <cell r="G797">
            <v>2</v>
          </cell>
          <cell r="H797">
            <v>44893</v>
          </cell>
          <cell r="I797">
            <v>53.332000000000001</v>
          </cell>
          <cell r="J797">
            <v>31.959</v>
          </cell>
          <cell r="K797">
            <v>57.933999999999997</v>
          </cell>
          <cell r="L797">
            <v>12.727</v>
          </cell>
          <cell r="M797">
            <v>7.016</v>
          </cell>
          <cell r="N797">
            <v>1</v>
          </cell>
          <cell r="O797">
            <v>11.007999999999999</v>
          </cell>
          <cell r="P797">
            <v>7.5640000000000001</v>
          </cell>
          <cell r="Q797">
            <v>218</v>
          </cell>
          <cell r="R797">
            <v>1.7</v>
          </cell>
          <cell r="S797">
            <v>-3159</v>
          </cell>
          <cell r="T797">
            <v>657</v>
          </cell>
          <cell r="U797">
            <v>-551</v>
          </cell>
          <cell r="V797">
            <v>-8.3866057838660583E-4</v>
          </cell>
          <cell r="W797">
            <v>9.0347260900915834E-3</v>
          </cell>
          <cell r="X797">
            <v>5.2953123826015519E-3</v>
          </cell>
          <cell r="Y797">
            <v>0.58610657697845869</v>
          </cell>
          <cell r="Z797">
            <v>8.4142808553056749E-3</v>
          </cell>
          <cell r="AA797">
            <v>107886785000</v>
          </cell>
          <cell r="AB797">
            <v>32805035000</v>
          </cell>
          <cell r="AC797">
            <v>75081750000</v>
          </cell>
          <cell r="AD797">
            <v>0</v>
          </cell>
          <cell r="AE797">
            <v>0</v>
          </cell>
          <cell r="AF797">
            <v>0</v>
          </cell>
          <cell r="AH797">
            <v>182.54</v>
          </cell>
          <cell r="AI797">
            <v>0</v>
          </cell>
          <cell r="AJ797">
            <v>0</v>
          </cell>
          <cell r="AK797">
            <v>0</v>
          </cell>
          <cell r="AL797">
            <v>34590534000000</v>
          </cell>
          <cell r="AM797">
            <v>312516000000</v>
          </cell>
          <cell r="AN797">
            <v>183167683011</v>
          </cell>
          <cell r="AO797">
            <v>291054468011</v>
          </cell>
          <cell r="AP797">
            <v>98933432291</v>
          </cell>
          <cell r="AQ797">
            <v>0.86299225655094203</v>
          </cell>
          <cell r="AR797">
            <v>0</v>
          </cell>
          <cell r="AS797">
            <v>0</v>
          </cell>
          <cell r="AT797">
            <v>795203872</v>
          </cell>
          <cell r="AU797">
            <v>0.43406324890829695</v>
          </cell>
          <cell r="AV797">
            <v>80664284018</v>
          </cell>
          <cell r="AW797">
            <v>0.42181814578256549</v>
          </cell>
          <cell r="AX797">
            <v>1040625987</v>
          </cell>
          <cell r="AY797">
            <v>0.65448175283018872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777729008</v>
          </cell>
          <cell r="BE797">
            <v>0.85090701094091903</v>
          </cell>
          <cell r="BF797">
            <v>126646974</v>
          </cell>
          <cell r="BG797">
            <v>0.47972338636363637</v>
          </cell>
          <cell r="BH797">
            <v>829760861</v>
          </cell>
          <cell r="BI797">
            <v>0.91585083995584993</v>
          </cell>
          <cell r="BJ797">
            <v>0</v>
          </cell>
          <cell r="BK797">
            <v>0</v>
          </cell>
          <cell r="BL797">
            <v>114640000000</v>
          </cell>
          <cell r="BM797">
            <v>92000000</v>
          </cell>
          <cell r="BN797">
            <v>1832000000</v>
          </cell>
          <cell r="BO797">
            <v>191230000000</v>
          </cell>
          <cell r="BP797">
            <v>1590000000</v>
          </cell>
          <cell r="BQ797">
            <v>60000000</v>
          </cell>
          <cell r="BR797">
            <v>294000000</v>
          </cell>
          <cell r="BS797">
            <v>914000000</v>
          </cell>
          <cell r="BT797">
            <v>264000000</v>
          </cell>
          <cell r="BU797">
            <v>906000000</v>
          </cell>
          <cell r="BV797">
            <v>0</v>
          </cell>
          <cell r="BW797">
            <v>694000000</v>
          </cell>
          <cell r="BX797">
            <v>4286800</v>
          </cell>
          <cell r="BY797">
            <v>631</v>
          </cell>
          <cell r="BZ797">
            <v>8055450</v>
          </cell>
          <cell r="CA797">
            <v>1703700</v>
          </cell>
        </row>
        <row r="798">
          <cell r="A798" t="str">
            <v>2022_Q4_M11_W48_D3</v>
          </cell>
          <cell r="B798">
            <v>2022</v>
          </cell>
          <cell r="C798">
            <v>4</v>
          </cell>
          <cell r="D798">
            <v>11</v>
          </cell>
          <cell r="E798">
            <v>48</v>
          </cell>
          <cell r="F798">
            <v>48</v>
          </cell>
          <cell r="G798">
            <v>3</v>
          </cell>
          <cell r="H798">
            <v>44894</v>
          </cell>
          <cell r="I798">
            <v>75.835999999999999</v>
          </cell>
          <cell r="J798">
            <v>25.366</v>
          </cell>
          <cell r="K798">
            <v>48.863</v>
          </cell>
          <cell r="L798">
            <v>12.688000000000001</v>
          </cell>
          <cell r="M798">
            <v>7.0549999999999997</v>
          </cell>
          <cell r="N798">
            <v>1</v>
          </cell>
          <cell r="O798">
            <v>11.33</v>
          </cell>
          <cell r="P798">
            <v>7.5510000000000002</v>
          </cell>
          <cell r="Q798">
            <v>172</v>
          </cell>
          <cell r="R798">
            <v>1.8</v>
          </cell>
          <cell r="S798">
            <v>-2126</v>
          </cell>
          <cell r="T798">
            <v>546</v>
          </cell>
          <cell r="U798">
            <v>7609</v>
          </cell>
          <cell r="V798">
            <v>1.3935897435897435E-2</v>
          </cell>
          <cell r="W798">
            <v>1.6370094445862376E-2</v>
          </cell>
          <cell r="X798">
            <v>9.6062702226526291E-3</v>
          </cell>
          <cell r="Y798">
            <v>0.58681825290755496</v>
          </cell>
          <cell r="Z798">
            <v>1.4069058253466776E-2</v>
          </cell>
          <cell r="AA798">
            <v>183632990000</v>
          </cell>
          <cell r="AB798">
            <v>125100600000</v>
          </cell>
          <cell r="AC798">
            <v>58532390000</v>
          </cell>
          <cell r="AD798">
            <v>0</v>
          </cell>
          <cell r="AE798">
            <v>0</v>
          </cell>
          <cell r="AF798">
            <v>0</v>
          </cell>
          <cell r="AH798">
            <v>189.68899999999999</v>
          </cell>
          <cell r="AI798">
            <v>0</v>
          </cell>
          <cell r="AJ798">
            <v>0</v>
          </cell>
          <cell r="AK798">
            <v>0</v>
          </cell>
          <cell r="AL798">
            <v>41147594000000</v>
          </cell>
          <cell r="AM798">
            <v>673590000000</v>
          </cell>
          <cell r="AN798">
            <v>395274906976</v>
          </cell>
          <cell r="AO798">
            <v>578907896976</v>
          </cell>
          <cell r="AP798">
            <v>242126647264</v>
          </cell>
          <cell r="AQ798">
            <v>0.91258347378260218</v>
          </cell>
          <cell r="AR798">
            <v>0</v>
          </cell>
          <cell r="AS798">
            <v>0</v>
          </cell>
          <cell r="AT798">
            <v>9694053744</v>
          </cell>
          <cell r="AU798">
            <v>0.17271948373302926</v>
          </cell>
          <cell r="AV798">
            <v>140622068959</v>
          </cell>
          <cell r="AW798">
            <v>0.41135124631860387</v>
          </cell>
          <cell r="AX798">
            <v>990456898</v>
          </cell>
          <cell r="AY798">
            <v>0.50533515204081636</v>
          </cell>
          <cell r="AZ798">
            <v>94864977</v>
          </cell>
          <cell r="BA798">
            <v>0.26950277556818181</v>
          </cell>
          <cell r="BB798">
            <v>0</v>
          </cell>
          <cell r="BC798">
            <v>0</v>
          </cell>
          <cell r="BD798">
            <v>879608075</v>
          </cell>
          <cell r="BE798">
            <v>0.78817927867383508</v>
          </cell>
          <cell r="BF798">
            <v>62859022</v>
          </cell>
          <cell r="BG798">
            <v>0.35715353409090911</v>
          </cell>
          <cell r="BH798">
            <v>804348037</v>
          </cell>
          <cell r="BI798">
            <v>0.96676446754807688</v>
          </cell>
          <cell r="BJ798">
            <v>0</v>
          </cell>
          <cell r="BK798">
            <v>0</v>
          </cell>
          <cell r="BL798">
            <v>265320000000</v>
          </cell>
          <cell r="BM798">
            <v>334000000</v>
          </cell>
          <cell r="BN798">
            <v>56126000000</v>
          </cell>
          <cell r="BO798">
            <v>341854000000</v>
          </cell>
          <cell r="BP798">
            <v>1960000000</v>
          </cell>
          <cell r="BQ798">
            <v>352000000</v>
          </cell>
          <cell r="BR798">
            <v>4808000000</v>
          </cell>
          <cell r="BS798">
            <v>1116000000</v>
          </cell>
          <cell r="BT798">
            <v>176000000</v>
          </cell>
          <cell r="BU798">
            <v>832000000</v>
          </cell>
          <cell r="BV798">
            <v>0</v>
          </cell>
          <cell r="BW798">
            <v>712000000</v>
          </cell>
          <cell r="BX798">
            <v>9648700</v>
          </cell>
          <cell r="BY798">
            <v>2327</v>
          </cell>
          <cell r="BZ798">
            <v>5421300</v>
          </cell>
          <cell r="CA798">
            <v>6282900</v>
          </cell>
        </row>
        <row r="799">
          <cell r="A799" t="str">
            <v>2022_Q4_M11_W48_D4</v>
          </cell>
          <cell r="B799">
            <v>2022</v>
          </cell>
          <cell r="C799">
            <v>4</v>
          </cell>
          <cell r="D799">
            <v>11</v>
          </cell>
          <cell r="E799">
            <v>48</v>
          </cell>
          <cell r="F799">
            <v>48</v>
          </cell>
          <cell r="G799">
            <v>4</v>
          </cell>
          <cell r="H799">
            <v>44895</v>
          </cell>
          <cell r="I799">
            <v>89.784000000000006</v>
          </cell>
          <cell r="J799">
            <v>24.695</v>
          </cell>
          <cell r="K799">
            <v>37.863</v>
          </cell>
          <cell r="L799">
            <v>12.551</v>
          </cell>
          <cell r="M799">
            <v>7.0549999999999997</v>
          </cell>
          <cell r="N799">
            <v>1</v>
          </cell>
          <cell r="O799">
            <v>11.375</v>
          </cell>
          <cell r="P799">
            <v>7.5759999999999996</v>
          </cell>
          <cell r="Q799">
            <v>93</v>
          </cell>
          <cell r="R799">
            <v>1.8</v>
          </cell>
          <cell r="S799">
            <v>841</v>
          </cell>
          <cell r="T799">
            <v>524</v>
          </cell>
          <cell r="U799">
            <v>12541</v>
          </cell>
          <cell r="V799">
            <v>2.393320610687023E-2</v>
          </cell>
          <cell r="W799">
            <v>2.0407846519716874E-2</v>
          </cell>
          <cell r="X799">
            <v>1.1533784229399284E-2</v>
          </cell>
          <cell r="Y799">
            <v>0.56516419889065772</v>
          </cell>
          <cell r="Z799">
            <v>1.406427266266968E-2</v>
          </cell>
          <cell r="AA799">
            <v>97824796000</v>
          </cell>
          <cell r="AB799">
            <v>93854461000</v>
          </cell>
          <cell r="AC799">
            <v>3970335000</v>
          </cell>
          <cell r="AD799">
            <v>0</v>
          </cell>
          <cell r="AE799">
            <v>0</v>
          </cell>
          <cell r="AF799">
            <v>0</v>
          </cell>
          <cell r="AH799">
            <v>191.899</v>
          </cell>
          <cell r="AI799">
            <v>0</v>
          </cell>
          <cell r="AJ799">
            <v>0</v>
          </cell>
          <cell r="AK799">
            <v>0</v>
          </cell>
          <cell r="AL799">
            <v>38658464000000</v>
          </cell>
          <cell r="AM799">
            <v>788936000000</v>
          </cell>
          <cell r="AN799">
            <v>445878382416</v>
          </cell>
          <cell r="AO799">
            <v>543703178416</v>
          </cell>
          <cell r="AP799">
            <v>218963599528</v>
          </cell>
          <cell r="AQ799">
            <v>0.95040409535136072</v>
          </cell>
          <cell r="AR799">
            <v>0</v>
          </cell>
          <cell r="AS799">
            <v>0</v>
          </cell>
          <cell r="AT799">
            <v>1018020872</v>
          </cell>
          <cell r="AU799">
            <v>0.11162509561403509</v>
          </cell>
          <cell r="AV799">
            <v>223305750000</v>
          </cell>
          <cell r="AW799">
            <v>0.40968270130441964</v>
          </cell>
          <cell r="AX799">
            <v>1010315127</v>
          </cell>
          <cell r="AY799">
            <v>0.74397284756995585</v>
          </cell>
          <cell r="AZ799">
            <v>10099000</v>
          </cell>
          <cell r="BA799">
            <v>0.17412068965517241</v>
          </cell>
          <cell r="BB799">
            <v>0</v>
          </cell>
          <cell r="BC799">
            <v>0</v>
          </cell>
          <cell r="BD799">
            <v>713198845</v>
          </cell>
          <cell r="BE799">
            <v>0.8982353211586902</v>
          </cell>
          <cell r="BF799">
            <v>14169994</v>
          </cell>
          <cell r="BG799">
            <v>0.14760410416666667</v>
          </cell>
          <cell r="BH799">
            <v>843229050</v>
          </cell>
          <cell r="BI799">
            <v>0.97822395591647326</v>
          </cell>
          <cell r="BJ799">
            <v>0</v>
          </cell>
          <cell r="BK799">
            <v>0</v>
          </cell>
          <cell r="BL799">
            <v>230390000000</v>
          </cell>
          <cell r="BM799">
            <v>242000000</v>
          </cell>
          <cell r="BN799">
            <v>9120000000</v>
          </cell>
          <cell r="BO799">
            <v>545070000000</v>
          </cell>
          <cell r="BP799">
            <v>1358000000</v>
          </cell>
          <cell r="BQ799">
            <v>58000000</v>
          </cell>
          <cell r="BR799">
            <v>202000000</v>
          </cell>
          <cell r="BS799">
            <v>794000000</v>
          </cell>
          <cell r="BT799">
            <v>96000000</v>
          </cell>
          <cell r="BU799">
            <v>862000000</v>
          </cell>
          <cell r="BV799">
            <v>0</v>
          </cell>
          <cell r="BW799">
            <v>744000000</v>
          </cell>
          <cell r="BX799">
            <v>10034100</v>
          </cell>
          <cell r="BY799">
            <v>3721</v>
          </cell>
          <cell r="BZ799">
            <v>2955450</v>
          </cell>
          <cell r="CA799">
            <v>10046700</v>
          </cell>
        </row>
        <row r="800">
          <cell r="A800" t="str">
            <v>2022_Q4_M12_W48_D5</v>
          </cell>
          <cell r="B800">
            <v>2022</v>
          </cell>
          <cell r="C800">
            <v>4</v>
          </cell>
          <cell r="D800">
            <v>12</v>
          </cell>
          <cell r="E800">
            <v>48</v>
          </cell>
          <cell r="F800">
            <v>48</v>
          </cell>
          <cell r="G800">
            <v>5</v>
          </cell>
          <cell r="H800">
            <v>44896</v>
          </cell>
          <cell r="I800">
            <v>132.59100000000001</v>
          </cell>
          <cell r="J800">
            <v>20.327000000000002</v>
          </cell>
          <cell r="K800">
            <v>40.917000000000002</v>
          </cell>
          <cell r="L800">
            <v>12.316000000000001</v>
          </cell>
          <cell r="M800">
            <v>6.9020000000000001</v>
          </cell>
          <cell r="N800">
            <v>1</v>
          </cell>
          <cell r="O800">
            <v>11.33</v>
          </cell>
          <cell r="P800">
            <v>7.5659999999999998</v>
          </cell>
          <cell r="Q800">
            <v>24</v>
          </cell>
          <cell r="R800">
            <v>1.8</v>
          </cell>
          <cell r="S800">
            <v>-1444</v>
          </cell>
          <cell r="T800">
            <v>544</v>
          </cell>
          <cell r="U800">
            <v>14270</v>
          </cell>
          <cell r="V800">
            <v>2.6231617647058822E-2</v>
          </cell>
          <cell r="W800">
            <v>1.4952381758351422E-2</v>
          </cell>
          <cell r="X800">
            <v>9.5865811046538137E-3</v>
          </cell>
          <cell r="Y800">
            <v>0.64114073995598575</v>
          </cell>
          <cell r="Z800">
            <v>1.3943940863708707E-2</v>
          </cell>
          <cell r="AA800">
            <v>212134940000</v>
          </cell>
          <cell r="AB800">
            <v>99334800000</v>
          </cell>
          <cell r="AC800">
            <v>112800140000</v>
          </cell>
          <cell r="AD800">
            <v>0</v>
          </cell>
          <cell r="AE800">
            <v>0</v>
          </cell>
          <cell r="AF800">
            <v>0</v>
          </cell>
          <cell r="AH800">
            <v>232.94900000000001</v>
          </cell>
          <cell r="AI800">
            <v>0</v>
          </cell>
          <cell r="AJ800">
            <v>0</v>
          </cell>
          <cell r="AK800">
            <v>0</v>
          </cell>
          <cell r="AL800">
            <v>48684284000000</v>
          </cell>
          <cell r="AM800">
            <v>727946000000</v>
          </cell>
          <cell r="AN800">
            <v>466715837088</v>
          </cell>
          <cell r="AO800">
            <v>678850777088</v>
          </cell>
          <cell r="AP800">
            <v>268041133380</v>
          </cell>
          <cell r="AQ800">
            <v>0.90190627462196415</v>
          </cell>
          <cell r="AR800">
            <v>0</v>
          </cell>
          <cell r="AS800">
            <v>0</v>
          </cell>
          <cell r="AT800">
            <v>6287494773</v>
          </cell>
          <cell r="AU800">
            <v>9.7659202463421454E-2</v>
          </cell>
          <cell r="AV800">
            <v>189348092988</v>
          </cell>
          <cell r="AW800">
            <v>0.52718237321602579</v>
          </cell>
          <cell r="AX800">
            <v>1172869100</v>
          </cell>
          <cell r="AY800">
            <v>0.63535704225352108</v>
          </cell>
          <cell r="AZ800">
            <v>219049050</v>
          </cell>
          <cell r="BA800">
            <v>0.39539539711191335</v>
          </cell>
          <cell r="BB800">
            <v>0</v>
          </cell>
          <cell r="BC800">
            <v>0</v>
          </cell>
          <cell r="BD800">
            <v>721281948</v>
          </cell>
          <cell r="BE800">
            <v>0.94162134203655357</v>
          </cell>
          <cell r="BF800">
            <v>77934015</v>
          </cell>
          <cell r="BG800">
            <v>0.32472506249999999</v>
          </cell>
          <cell r="BH800">
            <v>847981834</v>
          </cell>
          <cell r="BI800">
            <v>0.99063298364485985</v>
          </cell>
          <cell r="BJ800">
            <v>0</v>
          </cell>
          <cell r="BK800">
            <v>0</v>
          </cell>
          <cell r="BL800">
            <v>297194000000</v>
          </cell>
          <cell r="BM800">
            <v>1454000000</v>
          </cell>
          <cell r="BN800">
            <v>64382000000</v>
          </cell>
          <cell r="BO800">
            <v>359170000000</v>
          </cell>
          <cell r="BP800">
            <v>1846000000</v>
          </cell>
          <cell r="BQ800">
            <v>554000000</v>
          </cell>
          <cell r="BR800">
            <v>594000000</v>
          </cell>
          <cell r="BS800">
            <v>766000000</v>
          </cell>
          <cell r="BT800">
            <v>240000000</v>
          </cell>
          <cell r="BU800">
            <v>856000000</v>
          </cell>
          <cell r="BV800">
            <v>0</v>
          </cell>
          <cell r="BW800">
            <v>890000000</v>
          </cell>
          <cell r="BX800">
            <v>8512300</v>
          </cell>
          <cell r="BY800">
            <v>4313</v>
          </cell>
          <cell r="BZ800">
            <v>3682200</v>
          </cell>
          <cell r="CA800">
            <v>11645100</v>
          </cell>
        </row>
        <row r="801">
          <cell r="A801" t="str">
            <v>2022_Q4_M12_W48_D6</v>
          </cell>
          <cell r="B801">
            <v>2022</v>
          </cell>
          <cell r="C801">
            <v>4</v>
          </cell>
          <cell r="D801">
            <v>12</v>
          </cell>
          <cell r="E801">
            <v>48</v>
          </cell>
          <cell r="F801">
            <v>49</v>
          </cell>
          <cell r="G801">
            <v>6</v>
          </cell>
          <cell r="H801">
            <v>44897</v>
          </cell>
          <cell r="I801">
            <v>75.313000000000002</v>
          </cell>
          <cell r="J801">
            <v>17.308</v>
          </cell>
          <cell r="K801">
            <v>46.923999999999999</v>
          </cell>
          <cell r="L801">
            <v>12.641</v>
          </cell>
          <cell r="M801">
            <v>6.8819999999999997</v>
          </cell>
          <cell r="N801">
            <v>1</v>
          </cell>
          <cell r="O801">
            <v>11.372</v>
          </cell>
          <cell r="P801">
            <v>7.6</v>
          </cell>
          <cell r="Q801">
            <v>160</v>
          </cell>
          <cell r="R801">
            <v>1.9</v>
          </cell>
          <cell r="S801">
            <v>-3397</v>
          </cell>
          <cell r="T801">
            <v>758</v>
          </cell>
          <cell r="U801">
            <v>5898</v>
          </cell>
          <cell r="V801">
            <v>7.7810026385224272E-3</v>
          </cell>
          <cell r="W801">
            <v>1.4347527495098959E-2</v>
          </cell>
          <cell r="X801">
            <v>7.5168925212722596E-3</v>
          </cell>
          <cell r="Y801">
            <v>0.52391553344922959</v>
          </cell>
          <cell r="Z801">
            <v>1.5029912584992287E-2</v>
          </cell>
          <cell r="AA801">
            <v>306335835000</v>
          </cell>
          <cell r="AB801">
            <v>232803445000</v>
          </cell>
          <cell r="AC801">
            <v>73532390000</v>
          </cell>
          <cell r="AD801">
            <v>0</v>
          </cell>
          <cell r="AE801">
            <v>0</v>
          </cell>
          <cell r="AF801">
            <v>0</v>
          </cell>
          <cell r="AH801">
            <v>179.04</v>
          </cell>
          <cell r="AI801">
            <v>0</v>
          </cell>
          <cell r="AJ801">
            <v>0</v>
          </cell>
          <cell r="AK801">
            <v>0</v>
          </cell>
          <cell r="AL801">
            <v>40773994000000</v>
          </cell>
          <cell r="AM801">
            <v>585006000000</v>
          </cell>
          <cell r="AN801">
            <v>306493730561</v>
          </cell>
          <cell r="AO801">
            <v>612829565561</v>
          </cell>
          <cell r="AP801">
            <v>282762429754</v>
          </cell>
          <cell r="AQ801">
            <v>0.86812036717037433</v>
          </cell>
          <cell r="AR801">
            <v>0</v>
          </cell>
          <cell r="AS801">
            <v>0</v>
          </cell>
          <cell r="AT801">
            <v>6026380365</v>
          </cell>
          <cell r="AU801">
            <v>7.3722601842337046E-2</v>
          </cell>
          <cell r="AV801">
            <v>14376033377</v>
          </cell>
          <cell r="AW801">
            <v>8.3946659758718151E-2</v>
          </cell>
          <cell r="AX801">
            <v>1410893891</v>
          </cell>
          <cell r="AY801">
            <v>0.60709719922547334</v>
          </cell>
          <cell r="AZ801">
            <v>254339008</v>
          </cell>
          <cell r="BA801">
            <v>0.47808084210526314</v>
          </cell>
          <cell r="BB801">
            <v>0</v>
          </cell>
          <cell r="BC801">
            <v>0</v>
          </cell>
          <cell r="BD801">
            <v>715227220</v>
          </cell>
          <cell r="BE801">
            <v>0.94606775132275134</v>
          </cell>
          <cell r="BF801">
            <v>84576014</v>
          </cell>
          <cell r="BG801">
            <v>0.49172101162790699</v>
          </cell>
          <cell r="BH801">
            <v>863850932</v>
          </cell>
          <cell r="BI801">
            <v>0.96844274887892379</v>
          </cell>
          <cell r="BJ801">
            <v>0</v>
          </cell>
          <cell r="BK801">
            <v>0</v>
          </cell>
          <cell r="BL801">
            <v>325718000000</v>
          </cell>
          <cell r="BM801">
            <v>134000000</v>
          </cell>
          <cell r="BN801">
            <v>81744000000</v>
          </cell>
          <cell r="BO801">
            <v>171252000000</v>
          </cell>
          <cell r="BP801">
            <v>2324000000</v>
          </cell>
          <cell r="BQ801">
            <v>532000000</v>
          </cell>
          <cell r="BR801">
            <v>640000000</v>
          </cell>
          <cell r="BS801">
            <v>756000000</v>
          </cell>
          <cell r="BT801">
            <v>172000000</v>
          </cell>
          <cell r="BU801">
            <v>892000000</v>
          </cell>
          <cell r="BV801">
            <v>0</v>
          </cell>
          <cell r="BW801">
            <v>842000000</v>
          </cell>
          <cell r="BX801">
            <v>8362400</v>
          </cell>
          <cell r="BY801">
            <v>2537</v>
          </cell>
          <cell r="BZ801">
            <v>25987050</v>
          </cell>
          <cell r="CA801">
            <v>6849900</v>
          </cell>
        </row>
        <row r="802">
          <cell r="A802" t="str">
            <v>2022_Q4_M12_W49_D2</v>
          </cell>
          <cell r="B802">
            <v>2022</v>
          </cell>
          <cell r="C802">
            <v>4</v>
          </cell>
          <cell r="D802">
            <v>12</v>
          </cell>
          <cell r="E802">
            <v>49</v>
          </cell>
          <cell r="F802">
            <v>49</v>
          </cell>
          <cell r="G802">
            <v>2</v>
          </cell>
          <cell r="H802">
            <v>44900</v>
          </cell>
          <cell r="I802">
            <v>90.259</v>
          </cell>
          <cell r="J802">
            <v>12.744999999999999</v>
          </cell>
          <cell r="K802">
            <v>41.118000000000002</v>
          </cell>
          <cell r="L802">
            <v>12.459</v>
          </cell>
          <cell r="M802">
            <v>6.7809999999999997</v>
          </cell>
          <cell r="N802">
            <v>1</v>
          </cell>
          <cell r="O802">
            <v>11.394</v>
          </cell>
          <cell r="P802">
            <v>7.5739999999999998</v>
          </cell>
          <cell r="Q802">
            <v>240</v>
          </cell>
          <cell r="R802">
            <v>2</v>
          </cell>
          <cell r="S802">
            <v>-3965</v>
          </cell>
          <cell r="T802">
            <v>777</v>
          </cell>
          <cell r="U802">
            <v>13148</v>
          </cell>
          <cell r="V802">
            <v>1.692149292149292E-2</v>
          </cell>
          <cell r="W802">
            <v>1.3615760750720612E-2</v>
          </cell>
          <cell r="X802">
            <v>2.75262427280087E-3</v>
          </cell>
          <cell r="Y802">
            <v>0.20216455938058311</v>
          </cell>
          <cell r="Z802">
            <v>4.3891090288024383E-3</v>
          </cell>
          <cell r="AA802">
            <v>75884420000</v>
          </cell>
          <cell r="AB802">
            <v>25875400000</v>
          </cell>
          <cell r="AC802">
            <v>50009020000</v>
          </cell>
          <cell r="AD802">
            <v>0</v>
          </cell>
          <cell r="AE802">
            <v>0</v>
          </cell>
          <cell r="AF802">
            <v>0</v>
          </cell>
          <cell r="AH802">
            <v>183.33000000000004</v>
          </cell>
          <cell r="AI802">
            <v>0</v>
          </cell>
          <cell r="AJ802">
            <v>0</v>
          </cell>
          <cell r="AK802">
            <v>0</v>
          </cell>
          <cell r="AL802">
            <v>46370380000000</v>
          </cell>
          <cell r="AM802">
            <v>631368000000</v>
          </cell>
          <cell r="AN802">
            <v>127640233527</v>
          </cell>
          <cell r="AO802">
            <v>203524653527</v>
          </cell>
          <cell r="AP802">
            <v>74172602384</v>
          </cell>
          <cell r="AQ802">
            <v>0.65523500339222618</v>
          </cell>
          <cell r="AR802">
            <v>0</v>
          </cell>
          <cell r="AS802">
            <v>0</v>
          </cell>
          <cell r="AT802">
            <v>7057240344</v>
          </cell>
          <cell r="AU802">
            <v>0.30561408037415555</v>
          </cell>
          <cell r="AV802">
            <v>42378969488</v>
          </cell>
          <cell r="AW802">
            <v>8.6995819435149793E-2</v>
          </cell>
          <cell r="AX802">
            <v>1729701964</v>
          </cell>
          <cell r="AY802">
            <v>0.6077659747013352</v>
          </cell>
          <cell r="AZ802">
            <v>155419055</v>
          </cell>
          <cell r="BA802">
            <v>0.41779315860215055</v>
          </cell>
          <cell r="BB802">
            <v>0</v>
          </cell>
          <cell r="BC802">
            <v>0</v>
          </cell>
          <cell r="BD802">
            <v>744114144</v>
          </cell>
          <cell r="BE802">
            <v>0.96138778294573646</v>
          </cell>
          <cell r="BF802">
            <v>488916040</v>
          </cell>
          <cell r="BG802">
            <v>0.4207539070567986</v>
          </cell>
          <cell r="BH802">
            <v>913270108</v>
          </cell>
          <cell r="BI802">
            <v>0.97156394468085105</v>
          </cell>
          <cell r="BJ802">
            <v>0</v>
          </cell>
          <cell r="BK802">
            <v>0</v>
          </cell>
          <cell r="BL802">
            <v>113200000000</v>
          </cell>
          <cell r="BM802">
            <v>366000000</v>
          </cell>
          <cell r="BN802">
            <v>23092000000</v>
          </cell>
          <cell r="BO802">
            <v>487138000000</v>
          </cell>
          <cell r="BP802">
            <v>2846000000</v>
          </cell>
          <cell r="BQ802">
            <v>372000000</v>
          </cell>
          <cell r="BR802">
            <v>602000000</v>
          </cell>
          <cell r="BS802">
            <v>774000000</v>
          </cell>
          <cell r="BT802">
            <v>1162000000</v>
          </cell>
          <cell r="BU802">
            <v>940000000</v>
          </cell>
          <cell r="BV802">
            <v>0</v>
          </cell>
          <cell r="BW802">
            <v>876000000</v>
          </cell>
          <cell r="BX802">
            <v>2160200</v>
          </cell>
          <cell r="BY802">
            <v>1272</v>
          </cell>
          <cell r="BZ802">
            <v>10110750</v>
          </cell>
          <cell r="CA802">
            <v>3434400</v>
          </cell>
        </row>
        <row r="803">
          <cell r="A803" t="str">
            <v>2022_Q4_M12_W49_D3</v>
          </cell>
          <cell r="B803">
            <v>2022</v>
          </cell>
          <cell r="C803">
            <v>4</v>
          </cell>
          <cell r="D803">
            <v>12</v>
          </cell>
          <cell r="E803">
            <v>49</v>
          </cell>
          <cell r="F803">
            <v>49</v>
          </cell>
          <cell r="G803">
            <v>3</v>
          </cell>
          <cell r="H803">
            <v>44901</v>
          </cell>
          <cell r="I803">
            <v>55.814</v>
          </cell>
          <cell r="J803">
            <v>11.204000000000001</v>
          </cell>
          <cell r="K803">
            <v>41.475999999999999</v>
          </cell>
          <cell r="L803">
            <v>12.297000000000001</v>
          </cell>
          <cell r="M803">
            <v>6.7080000000000002</v>
          </cell>
          <cell r="N803">
            <v>1</v>
          </cell>
          <cell r="O803">
            <v>11.39</v>
          </cell>
          <cell r="P803">
            <v>7.5640000000000001</v>
          </cell>
          <cell r="Q803">
            <v>270</v>
          </cell>
          <cell r="R803">
            <v>1.8</v>
          </cell>
          <cell r="S803">
            <v>-4838</v>
          </cell>
          <cell r="T803">
            <v>823</v>
          </cell>
          <cell r="U803">
            <v>14573</v>
          </cell>
          <cell r="V803">
            <v>1.7707168894289187E-2</v>
          </cell>
          <cell r="W803">
            <v>1.336566706596432E-2</v>
          </cell>
          <cell r="X803">
            <v>6.2586052269964351E-3</v>
          </cell>
          <cell r="Y803">
            <v>0.46825984787051722</v>
          </cell>
          <cell r="Z803">
            <v>9.3379948149311161E-3</v>
          </cell>
          <cell r="AA803">
            <v>166163080000</v>
          </cell>
          <cell r="AB803">
            <v>107333610000</v>
          </cell>
          <cell r="AC803">
            <v>58829470000</v>
          </cell>
          <cell r="AD803">
            <v>0</v>
          </cell>
          <cell r="AE803">
            <v>0</v>
          </cell>
          <cell r="AF803">
            <v>0</v>
          </cell>
          <cell r="AH803">
            <v>147.453</v>
          </cell>
          <cell r="AI803">
            <v>0</v>
          </cell>
          <cell r="AJ803">
            <v>0</v>
          </cell>
          <cell r="AK803">
            <v>0</v>
          </cell>
          <cell r="AL803">
            <v>53959746000000</v>
          </cell>
          <cell r="AM803">
            <v>721208000000</v>
          </cell>
          <cell r="AN803">
            <v>337712748363</v>
          </cell>
          <cell r="AO803">
            <v>503875828363</v>
          </cell>
          <cell r="AP803">
            <v>213253129980</v>
          </cell>
          <cell r="AQ803">
            <v>0.7844341488876464</v>
          </cell>
          <cell r="AR803">
            <v>0</v>
          </cell>
          <cell r="AS803">
            <v>0</v>
          </cell>
          <cell r="AT803">
            <v>2663386241</v>
          </cell>
          <cell r="AU803">
            <v>0.37789248595346198</v>
          </cell>
          <cell r="AV803">
            <v>118898378928</v>
          </cell>
          <cell r="AW803">
            <v>0.27226558032516601</v>
          </cell>
          <cell r="AX803">
            <v>1026385105</v>
          </cell>
          <cell r="AY803">
            <v>0.66389722186287192</v>
          </cell>
          <cell r="AZ803">
            <v>139753972</v>
          </cell>
          <cell r="BA803">
            <v>0.34592567326732671</v>
          </cell>
          <cell r="BB803">
            <v>0</v>
          </cell>
          <cell r="BC803">
            <v>0</v>
          </cell>
          <cell r="BD803">
            <v>702864008</v>
          </cell>
          <cell r="BE803">
            <v>0.8677333432098765</v>
          </cell>
          <cell r="BF803">
            <v>131148996</v>
          </cell>
          <cell r="BG803">
            <v>0.41241822641509435</v>
          </cell>
          <cell r="BH803">
            <v>897701133</v>
          </cell>
          <cell r="BI803">
            <v>0.959082407051282</v>
          </cell>
          <cell r="BJ803">
            <v>0</v>
          </cell>
          <cell r="BK803">
            <v>0</v>
          </cell>
          <cell r="BL803">
            <v>271856000000</v>
          </cell>
          <cell r="BM803">
            <v>420000000</v>
          </cell>
          <cell r="BN803">
            <v>7048000000</v>
          </cell>
          <cell r="BO803">
            <v>436700000000</v>
          </cell>
          <cell r="BP803">
            <v>1546000000</v>
          </cell>
          <cell r="BQ803">
            <v>404000000</v>
          </cell>
          <cell r="BR803">
            <v>306000000</v>
          </cell>
          <cell r="BS803">
            <v>810000000</v>
          </cell>
          <cell r="BT803">
            <v>318000000</v>
          </cell>
          <cell r="BU803">
            <v>936000000</v>
          </cell>
          <cell r="BV803">
            <v>0</v>
          </cell>
          <cell r="BW803">
            <v>864000000</v>
          </cell>
          <cell r="BX803">
            <v>6902700</v>
          </cell>
          <cell r="BY803">
            <v>1739</v>
          </cell>
          <cell r="BZ803">
            <v>12336900</v>
          </cell>
          <cell r="CA803">
            <v>4695300</v>
          </cell>
        </row>
        <row r="804">
          <cell r="A804" t="str">
            <v>2022_Q4_M12_W49_D4</v>
          </cell>
          <cell r="B804">
            <v>2022</v>
          </cell>
          <cell r="C804">
            <v>4</v>
          </cell>
          <cell r="D804">
            <v>12</v>
          </cell>
          <cell r="E804">
            <v>49</v>
          </cell>
          <cell r="F804">
            <v>49</v>
          </cell>
          <cell r="G804">
            <v>4</v>
          </cell>
          <cell r="H804">
            <v>44902</v>
          </cell>
          <cell r="I804">
            <v>37.213999999999999</v>
          </cell>
          <cell r="J804">
            <v>7.7089999999999996</v>
          </cell>
          <cell r="K804">
            <v>45.945</v>
          </cell>
          <cell r="L804">
            <v>9.7270000000000003</v>
          </cell>
          <cell r="M804">
            <v>6.6029999999999998</v>
          </cell>
          <cell r="N804">
            <v>1</v>
          </cell>
          <cell r="O804">
            <v>21.396999999999998</v>
          </cell>
          <cell r="P804">
            <v>7.5810000000000004</v>
          </cell>
          <cell r="Q804">
            <v>270</v>
          </cell>
          <cell r="R804">
            <v>1.8</v>
          </cell>
          <cell r="S804">
            <v>-4346</v>
          </cell>
          <cell r="T804">
            <v>791</v>
          </cell>
          <cell r="U804">
            <v>8038</v>
          </cell>
          <cell r="V804">
            <v>1.0161820480404551E-2</v>
          </cell>
          <cell r="W804">
            <v>9.7468957041121924E-3</v>
          </cell>
          <cell r="X804">
            <v>4.5605414493237462E-3</v>
          </cell>
          <cell r="Y804">
            <v>0.4678968143056732</v>
          </cell>
          <cell r="Z804">
            <v>6.5016472637313468E-3</v>
          </cell>
          <cell r="AA804">
            <v>63004265000</v>
          </cell>
          <cell r="AB804">
            <v>63004265000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H804">
            <v>137.17599999999999</v>
          </cell>
          <cell r="AI804">
            <v>0</v>
          </cell>
          <cell r="AJ804">
            <v>0</v>
          </cell>
          <cell r="AK804">
            <v>0</v>
          </cell>
          <cell r="AL804">
            <v>32457924000000</v>
          </cell>
          <cell r="AM804">
            <v>316364000000</v>
          </cell>
          <cell r="AN804">
            <v>148025707761</v>
          </cell>
          <cell r="AO804">
            <v>211029972761</v>
          </cell>
          <cell r="AP804">
            <v>70887417200</v>
          </cell>
          <cell r="AQ804">
            <v>0.67276039404752863</v>
          </cell>
          <cell r="AR804">
            <v>0</v>
          </cell>
          <cell r="AS804">
            <v>0</v>
          </cell>
          <cell r="AT804">
            <v>5053211424</v>
          </cell>
          <cell r="AU804">
            <v>0.45532631320958733</v>
          </cell>
          <cell r="AV804">
            <v>52430738003</v>
          </cell>
          <cell r="AW804">
            <v>0.30496817163015788</v>
          </cell>
          <cell r="AX804">
            <v>4219246961</v>
          </cell>
          <cell r="AY804">
            <v>0.52063758156465945</v>
          </cell>
          <cell r="AZ804">
            <v>155128001</v>
          </cell>
          <cell r="BA804">
            <v>0.4729512225609756</v>
          </cell>
          <cell r="BB804">
            <v>0</v>
          </cell>
          <cell r="BC804">
            <v>0</v>
          </cell>
          <cell r="BD804">
            <v>14362084229</v>
          </cell>
          <cell r="BE804">
            <v>0.99958826760857467</v>
          </cell>
          <cell r="BF804">
            <v>60820995</v>
          </cell>
          <cell r="BG804">
            <v>0.34557383522727275</v>
          </cell>
          <cell r="BH804">
            <v>857060948</v>
          </cell>
          <cell r="BI804">
            <v>0.98061893363844399</v>
          </cell>
          <cell r="BJ804">
            <v>0</v>
          </cell>
          <cell r="BK804">
            <v>0</v>
          </cell>
          <cell r="BL804">
            <v>105368000000</v>
          </cell>
          <cell r="BM804">
            <v>114000000</v>
          </cell>
          <cell r="BN804">
            <v>11098000000</v>
          </cell>
          <cell r="BO804">
            <v>171922000000</v>
          </cell>
          <cell r="BP804">
            <v>8104000000</v>
          </cell>
          <cell r="BQ804">
            <v>328000000</v>
          </cell>
          <cell r="BR804">
            <v>3256000000</v>
          </cell>
          <cell r="BS804">
            <v>14368000000</v>
          </cell>
          <cell r="BT804">
            <v>176000000</v>
          </cell>
          <cell r="BU804">
            <v>874000000</v>
          </cell>
          <cell r="BV804">
            <v>0</v>
          </cell>
          <cell r="BW804">
            <v>756000000</v>
          </cell>
          <cell r="BX804">
            <v>4339600</v>
          </cell>
          <cell r="BY804">
            <v>608</v>
          </cell>
          <cell r="BZ804">
            <v>11082300</v>
          </cell>
          <cell r="CA804">
            <v>1641600</v>
          </cell>
        </row>
        <row r="805">
          <cell r="A805" t="str">
            <v>2022_Q4_M12_W49_D5</v>
          </cell>
          <cell r="B805">
            <v>2022</v>
          </cell>
          <cell r="C805">
            <v>4</v>
          </cell>
          <cell r="D805">
            <v>12</v>
          </cell>
          <cell r="E805">
            <v>49</v>
          </cell>
          <cell r="F805">
            <v>49</v>
          </cell>
          <cell r="G805">
            <v>5</v>
          </cell>
          <cell r="H805">
            <v>44903</v>
          </cell>
          <cell r="I805">
            <v>8.9499999999999993</v>
          </cell>
          <cell r="J805">
            <v>15.920999999999999</v>
          </cell>
          <cell r="K805">
            <v>52.82</v>
          </cell>
          <cell r="L805">
            <v>9.7769999999999992</v>
          </cell>
          <cell r="M805">
            <v>6.6349999999999998</v>
          </cell>
          <cell r="N805">
            <v>1</v>
          </cell>
          <cell r="O805">
            <v>21.436</v>
          </cell>
          <cell r="P805">
            <v>7.556</v>
          </cell>
          <cell r="Q805">
            <v>245</v>
          </cell>
          <cell r="R805">
            <v>2</v>
          </cell>
          <cell r="S805">
            <v>-4517</v>
          </cell>
          <cell r="T805">
            <v>835</v>
          </cell>
          <cell r="U805">
            <v>12155</v>
          </cell>
          <cell r="V805">
            <v>1.455688622754491E-2</v>
          </cell>
          <cell r="W805">
            <v>1.6832318448438226E-2</v>
          </cell>
          <cell r="X805">
            <v>8.0463121998891694E-3</v>
          </cell>
          <cell r="Y805">
            <v>0.47802756492144077</v>
          </cell>
          <cell r="Z805">
            <v>1.2140628200092988E-2</v>
          </cell>
          <cell r="AA805">
            <v>141902630000</v>
          </cell>
          <cell r="AB805">
            <v>141902630000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H805">
            <v>124.09500000000001</v>
          </cell>
          <cell r="AI805">
            <v>10461.4501973319</v>
          </cell>
          <cell r="AJ805">
            <v>22310</v>
          </cell>
          <cell r="AK805">
            <v>-10155</v>
          </cell>
          <cell r="AL805">
            <v>34658446000000</v>
          </cell>
          <cell r="AM805">
            <v>583382000000</v>
          </cell>
          <cell r="AN805">
            <v>278872676879</v>
          </cell>
          <cell r="AO805">
            <v>420775306879</v>
          </cell>
          <cell r="AP805">
            <v>220690873248</v>
          </cell>
          <cell r="AQ805">
            <v>0.78865488310128939</v>
          </cell>
          <cell r="AR805">
            <v>0</v>
          </cell>
          <cell r="AS805">
            <v>0</v>
          </cell>
          <cell r="AT805">
            <v>2712098790</v>
          </cell>
          <cell r="AU805">
            <v>9.2493649478207485E-2</v>
          </cell>
          <cell r="AV805">
            <v>52440517810</v>
          </cell>
          <cell r="AW805">
            <v>0.19515655468720927</v>
          </cell>
          <cell r="AX805">
            <v>1039035018</v>
          </cell>
          <cell r="AY805">
            <v>0.72863605750350635</v>
          </cell>
          <cell r="AZ805">
            <v>125252014</v>
          </cell>
          <cell r="BA805">
            <v>0.45381164492753623</v>
          </cell>
          <cell r="BB805">
            <v>0</v>
          </cell>
          <cell r="BC805">
            <v>0</v>
          </cell>
          <cell r="BD805">
            <v>781392926</v>
          </cell>
          <cell r="BE805">
            <v>0.92363230023640663</v>
          </cell>
          <cell r="BF805">
            <v>196318001</v>
          </cell>
          <cell r="BG805">
            <v>0.50081122704081638</v>
          </cell>
          <cell r="BH805">
            <v>887189072</v>
          </cell>
          <cell r="BI805">
            <v>0.97493304615384613</v>
          </cell>
          <cell r="BJ805">
            <v>0</v>
          </cell>
          <cell r="BK805">
            <v>0</v>
          </cell>
          <cell r="BL805">
            <v>279832000000</v>
          </cell>
          <cell r="BM805">
            <v>134000000</v>
          </cell>
          <cell r="BN805">
            <v>29322000000</v>
          </cell>
          <cell r="BO805">
            <v>268710000000</v>
          </cell>
          <cell r="BP805">
            <v>1426000000</v>
          </cell>
          <cell r="BQ805">
            <v>276000000</v>
          </cell>
          <cell r="BR805">
            <v>714000000</v>
          </cell>
          <cell r="BS805">
            <v>846000000</v>
          </cell>
          <cell r="BT805">
            <v>392000000</v>
          </cell>
          <cell r="BU805">
            <v>910000000</v>
          </cell>
          <cell r="BV805">
            <v>0</v>
          </cell>
          <cell r="BW805">
            <v>820000000</v>
          </cell>
          <cell r="BX805">
            <v>7022500</v>
          </cell>
          <cell r="BY805">
            <v>931</v>
          </cell>
          <cell r="BZ805">
            <v>11518350</v>
          </cell>
          <cell r="CA805">
            <v>2513700</v>
          </cell>
        </row>
        <row r="806">
          <cell r="A806" t="str">
            <v>2022_Q4_M12_W49_D6</v>
          </cell>
          <cell r="B806">
            <v>2022</v>
          </cell>
          <cell r="C806">
            <v>4</v>
          </cell>
          <cell r="D806">
            <v>12</v>
          </cell>
          <cell r="E806">
            <v>49</v>
          </cell>
          <cell r="F806">
            <v>50</v>
          </cell>
          <cell r="G806">
            <v>6</v>
          </cell>
          <cell r="H806">
            <v>44904</v>
          </cell>
          <cell r="I806">
            <v>13.382999999999999</v>
          </cell>
          <cell r="J806">
            <v>15.941000000000001</v>
          </cell>
          <cell r="K806">
            <v>59.002000000000002</v>
          </cell>
          <cell r="L806">
            <v>9.5850000000000009</v>
          </cell>
          <cell r="M806">
            <v>6.6070000000000002</v>
          </cell>
          <cell r="N806">
            <v>1</v>
          </cell>
          <cell r="O806">
            <v>21.373000000000001</v>
          </cell>
          <cell r="P806">
            <v>7.5869999999999997</v>
          </cell>
          <cell r="Q806">
            <v>440</v>
          </cell>
          <cell r="R806">
            <v>6</v>
          </cell>
          <cell r="S806">
            <v>-4542</v>
          </cell>
          <cell r="T806">
            <v>845</v>
          </cell>
          <cell r="U806">
            <v>6320</v>
          </cell>
          <cell r="V806">
            <v>7.4792899408284022E-3</v>
          </cell>
          <cell r="W806">
            <v>6.6671742493007446E-3</v>
          </cell>
          <cell r="X806">
            <v>4.3011269699954153E-3</v>
          </cell>
          <cell r="Y806">
            <v>0.64511992774847893</v>
          </cell>
          <cell r="Z806">
            <v>1.0091283623798313E-2</v>
          </cell>
          <cell r="AA806">
            <v>178265965000</v>
          </cell>
          <cell r="AB806">
            <v>178265965000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H806">
            <v>134.47800000000001</v>
          </cell>
          <cell r="AI806">
            <v>0</v>
          </cell>
          <cell r="AJ806">
            <v>0</v>
          </cell>
          <cell r="AK806">
            <v>0</v>
          </cell>
          <cell r="AL806">
            <v>30787762000000</v>
          </cell>
          <cell r="AM806">
            <v>205267374000</v>
          </cell>
          <cell r="AN806">
            <v>132422073484</v>
          </cell>
          <cell r="AO806">
            <v>310688038484</v>
          </cell>
          <cell r="AP806">
            <v>100875990537</v>
          </cell>
          <cell r="AQ806">
            <v>0.91343688399191114</v>
          </cell>
          <cell r="AR806">
            <v>0</v>
          </cell>
          <cell r="AS806">
            <v>0</v>
          </cell>
          <cell r="AT806">
            <v>680352130</v>
          </cell>
          <cell r="AU806">
            <v>0.4480918073254071</v>
          </cell>
          <cell r="AV806">
            <v>28026597952</v>
          </cell>
          <cell r="AW806">
            <v>0.31513621093728478</v>
          </cell>
          <cell r="AX806">
            <v>1075920819</v>
          </cell>
          <cell r="AY806">
            <v>0.75521976617349151</v>
          </cell>
          <cell r="AZ806">
            <v>55525008</v>
          </cell>
          <cell r="BA806">
            <v>0.52531748945107759</v>
          </cell>
          <cell r="BB806">
            <v>0</v>
          </cell>
          <cell r="BC806">
            <v>0</v>
          </cell>
          <cell r="BD806">
            <v>762994985</v>
          </cell>
          <cell r="BE806">
            <v>0.94215754879370939</v>
          </cell>
          <cell r="BF806">
            <v>50386003</v>
          </cell>
          <cell r="BG806">
            <v>0.46909973931663718</v>
          </cell>
          <cell r="BH806">
            <v>894306050</v>
          </cell>
          <cell r="BI806">
            <v>0.97113021939597699</v>
          </cell>
          <cell r="BJ806">
            <v>0</v>
          </cell>
          <cell r="BK806">
            <v>0</v>
          </cell>
          <cell r="BL806">
            <v>110435644000</v>
          </cell>
          <cell r="BM806">
            <v>52482000</v>
          </cell>
          <cell r="BN806">
            <v>1518332000</v>
          </cell>
          <cell r="BO806">
            <v>88934870000</v>
          </cell>
          <cell r="BP806">
            <v>1424646000</v>
          </cell>
          <cell r="BQ806">
            <v>105698000</v>
          </cell>
          <cell r="BR806">
            <v>77212000</v>
          </cell>
          <cell r="BS806">
            <v>809838000</v>
          </cell>
          <cell r="BT806">
            <v>107410000</v>
          </cell>
          <cell r="BU806">
            <v>920892000</v>
          </cell>
          <cell r="BV806">
            <v>0</v>
          </cell>
          <cell r="BW806">
            <v>880350000</v>
          </cell>
          <cell r="BX806">
            <v>1433010</v>
          </cell>
          <cell r="BY806">
            <v>1713</v>
          </cell>
          <cell r="BZ806">
            <v>34746300</v>
          </cell>
          <cell r="CA806">
            <v>4625100</v>
          </cell>
        </row>
        <row r="807">
          <cell r="A807" t="str">
            <v>2022_Q4_M12_W50_D2</v>
          </cell>
          <cell r="B807">
            <v>2022</v>
          </cell>
          <cell r="C807">
            <v>4</v>
          </cell>
          <cell r="D807">
            <v>12</v>
          </cell>
          <cell r="E807">
            <v>50</v>
          </cell>
          <cell r="F807">
            <v>50</v>
          </cell>
          <cell r="G807">
            <v>2</v>
          </cell>
          <cell r="H807">
            <v>44907</v>
          </cell>
          <cell r="I807">
            <v>13.382999999999999</v>
          </cell>
          <cell r="J807">
            <v>15.815</v>
          </cell>
          <cell r="K807">
            <v>58.16</v>
          </cell>
          <cell r="L807">
            <v>9.3010000000000002</v>
          </cell>
          <cell r="M807">
            <v>6.617</v>
          </cell>
          <cell r="N807">
            <v>1</v>
          </cell>
          <cell r="O807">
            <v>9.3490000000000002</v>
          </cell>
          <cell r="P807">
            <v>7.617</v>
          </cell>
          <cell r="Q807">
            <v>311</v>
          </cell>
          <cell r="R807">
            <v>6</v>
          </cell>
          <cell r="S807">
            <v>-3837</v>
          </cell>
          <cell r="T807">
            <v>694</v>
          </cell>
          <cell r="U807">
            <v>4192</v>
          </cell>
          <cell r="V807">
            <v>6.040345821325648E-3</v>
          </cell>
          <cell r="W807">
            <v>3.6067928523834461E-3</v>
          </cell>
          <cell r="X807">
            <v>9.6394538665576157E-4</v>
          </cell>
          <cell r="Y807">
            <v>0.26725831676714279</v>
          </cell>
          <cell r="Z807">
            <v>4.535221671136869E-3</v>
          </cell>
          <cell r="AA807">
            <v>133365670000</v>
          </cell>
          <cell r="AB807">
            <v>105277635000</v>
          </cell>
          <cell r="AC807">
            <v>19703805000</v>
          </cell>
          <cell r="AD807">
            <v>8384230000</v>
          </cell>
          <cell r="AE807">
            <v>0</v>
          </cell>
          <cell r="AF807">
            <v>0</v>
          </cell>
          <cell r="AH807">
            <v>121.24200000000002</v>
          </cell>
          <cell r="AI807">
            <v>0</v>
          </cell>
          <cell r="AJ807">
            <v>0</v>
          </cell>
          <cell r="AK807">
            <v>0</v>
          </cell>
          <cell r="AL807">
            <v>37343979960200</v>
          </cell>
          <cell r="AM807">
            <v>134692000000</v>
          </cell>
          <cell r="AN807">
            <v>35997557202</v>
          </cell>
          <cell r="AO807">
            <v>169363227202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295860982</v>
          </cell>
          <cell r="AU807">
            <v>0.4178827429378531</v>
          </cell>
          <cell r="AV807">
            <v>15821149892</v>
          </cell>
          <cell r="AW807">
            <v>0.14644873641143366</v>
          </cell>
          <cell r="AX807">
            <v>1304466747</v>
          </cell>
          <cell r="AY807">
            <v>0.66015523633603235</v>
          </cell>
          <cell r="AZ807">
            <v>73626009</v>
          </cell>
          <cell r="BA807">
            <v>0.28317695769230772</v>
          </cell>
          <cell r="BB807">
            <v>0</v>
          </cell>
          <cell r="BC807">
            <v>0</v>
          </cell>
          <cell r="BD807">
            <v>17485524345</v>
          </cell>
          <cell r="BE807">
            <v>0.99997279795264782</v>
          </cell>
          <cell r="BF807">
            <v>88815019</v>
          </cell>
          <cell r="BG807">
            <v>0.37317234873949578</v>
          </cell>
          <cell r="BH807">
            <v>928114208</v>
          </cell>
          <cell r="BI807">
            <v>0.94129230020283972</v>
          </cell>
          <cell r="BJ807">
            <v>0</v>
          </cell>
          <cell r="BK807">
            <v>0</v>
          </cell>
          <cell r="BL807">
            <v>3344000000</v>
          </cell>
          <cell r="BM807">
            <v>240000000</v>
          </cell>
          <cell r="BN807">
            <v>708000000</v>
          </cell>
          <cell r="BO807">
            <v>108032000000</v>
          </cell>
          <cell r="BP807">
            <v>1976000000</v>
          </cell>
          <cell r="BQ807">
            <v>260000000</v>
          </cell>
          <cell r="BR807">
            <v>554000000</v>
          </cell>
          <cell r="BS807">
            <v>17486000000</v>
          </cell>
          <cell r="BT807">
            <v>238000000</v>
          </cell>
          <cell r="BU807">
            <v>986000000</v>
          </cell>
          <cell r="BV807">
            <v>0</v>
          </cell>
          <cell r="BW807">
            <v>868000000</v>
          </cell>
          <cell r="BX807">
            <v>1332180</v>
          </cell>
          <cell r="BY807">
            <v>1199</v>
          </cell>
          <cell r="BZ807">
            <v>9784350</v>
          </cell>
          <cell r="CA807">
            <v>3237300</v>
          </cell>
        </row>
        <row r="808">
          <cell r="A808" t="str">
            <v>2022_Q4_M12_W50_D3</v>
          </cell>
          <cell r="B808">
            <v>2022</v>
          </cell>
          <cell r="C808">
            <v>4</v>
          </cell>
          <cell r="D808">
            <v>12</v>
          </cell>
          <cell r="E808">
            <v>50</v>
          </cell>
          <cell r="F808">
            <v>50</v>
          </cell>
          <cell r="G808">
            <v>3</v>
          </cell>
          <cell r="H808">
            <v>44908</v>
          </cell>
          <cell r="I808">
            <v>17.847000000000001</v>
          </cell>
          <cell r="J808">
            <v>12.493</v>
          </cell>
          <cell r="K808">
            <v>59.831000000000003</v>
          </cell>
          <cell r="L808">
            <v>9.0730000000000004</v>
          </cell>
          <cell r="M808">
            <v>6.6120000000000001</v>
          </cell>
          <cell r="N808">
            <v>1</v>
          </cell>
          <cell r="O808">
            <v>9.4619999999999997</v>
          </cell>
          <cell r="P808">
            <v>7.6</v>
          </cell>
          <cell r="Q808">
            <v>323</v>
          </cell>
          <cell r="R808">
            <v>6</v>
          </cell>
          <cell r="S808">
            <v>-3857</v>
          </cell>
          <cell r="T808">
            <v>698</v>
          </cell>
          <cell r="U808">
            <v>3696</v>
          </cell>
          <cell r="V808">
            <v>5.2951289398280805E-3</v>
          </cell>
          <cell r="W808">
            <v>1.032935388980415E-2</v>
          </cell>
          <cell r="X808">
            <v>5.0113141332131413E-3</v>
          </cell>
          <cell r="Y808">
            <v>0.48515271978043911</v>
          </cell>
          <cell r="Z808">
            <v>9.3900922937566588E-3</v>
          </cell>
          <cell r="AA808">
            <v>132788840000</v>
          </cell>
          <cell r="AB808">
            <v>109899940000</v>
          </cell>
          <cell r="AC808">
            <v>22888900000</v>
          </cell>
          <cell r="AD808">
            <v>0</v>
          </cell>
          <cell r="AE808">
            <v>0</v>
          </cell>
          <cell r="AF808">
            <v>0</v>
          </cell>
          <cell r="AH808">
            <v>123.91799999999999</v>
          </cell>
          <cell r="AI808">
            <v>0</v>
          </cell>
          <cell r="AJ808">
            <v>0</v>
          </cell>
          <cell r="AK808">
            <v>0</v>
          </cell>
          <cell r="AL808">
            <v>30325546335400</v>
          </cell>
          <cell r="AM808">
            <v>313243300000</v>
          </cell>
          <cell r="AN808">
            <v>151970838948</v>
          </cell>
          <cell r="AO808">
            <v>284759678948</v>
          </cell>
          <cell r="AP808">
            <v>101414967800</v>
          </cell>
          <cell r="AQ808">
            <v>0.76218789141853494</v>
          </cell>
          <cell r="AR808">
            <v>0</v>
          </cell>
          <cell r="AS808">
            <v>0</v>
          </cell>
          <cell r="AT808">
            <v>5070181386</v>
          </cell>
          <cell r="AU808">
            <v>0.29693296126094659</v>
          </cell>
          <cell r="AV808">
            <v>42321606711</v>
          </cell>
          <cell r="AW808">
            <v>0.26821584278286137</v>
          </cell>
          <cell r="AX808">
            <v>1317804907</v>
          </cell>
          <cell r="AY808">
            <v>0.68040741010373873</v>
          </cell>
          <cell r="AZ808">
            <v>32132000</v>
          </cell>
          <cell r="BA808">
            <v>0.41678989285806939</v>
          </cell>
          <cell r="BB808">
            <v>0</v>
          </cell>
          <cell r="BC808">
            <v>0</v>
          </cell>
          <cell r="BD808">
            <v>761641084</v>
          </cell>
          <cell r="BE808">
            <v>0.86550123181818184</v>
          </cell>
          <cell r="BF808">
            <v>186078999</v>
          </cell>
          <cell r="BG808">
            <v>0.50139036068612819</v>
          </cell>
          <cell r="BH808">
            <v>866426061</v>
          </cell>
          <cell r="BI808">
            <v>0.98362274366181834</v>
          </cell>
          <cell r="BJ808">
            <v>0</v>
          </cell>
          <cell r="BK808">
            <v>0</v>
          </cell>
          <cell r="BL808">
            <v>133057700000</v>
          </cell>
          <cell r="BM808">
            <v>39100000</v>
          </cell>
          <cell r="BN808">
            <v>17075172000</v>
          </cell>
          <cell r="BO808">
            <v>157789362000</v>
          </cell>
          <cell r="BP808">
            <v>1936788000</v>
          </cell>
          <cell r="BQ808">
            <v>77094000</v>
          </cell>
          <cell r="BR808">
            <v>354012000</v>
          </cell>
          <cell r="BS808">
            <v>880000000</v>
          </cell>
          <cell r="BT808">
            <v>371126000</v>
          </cell>
          <cell r="BU808">
            <v>880852000</v>
          </cell>
          <cell r="BV808">
            <v>0</v>
          </cell>
          <cell r="BW808">
            <v>782094000</v>
          </cell>
          <cell r="BX808">
            <v>1492410</v>
          </cell>
          <cell r="BY808">
            <v>2274</v>
          </cell>
          <cell r="BZ808">
            <v>9835350</v>
          </cell>
          <cell r="CA808">
            <v>6139800</v>
          </cell>
        </row>
        <row r="809">
          <cell r="A809" t="str">
            <v>2022_Q4_M12_W50_D4</v>
          </cell>
          <cell r="B809">
            <v>2022</v>
          </cell>
          <cell r="C809">
            <v>4</v>
          </cell>
          <cell r="D809">
            <v>12</v>
          </cell>
          <cell r="E809">
            <v>50</v>
          </cell>
          <cell r="F809">
            <v>50</v>
          </cell>
          <cell r="G809">
            <v>4</v>
          </cell>
          <cell r="H809">
            <v>44909</v>
          </cell>
          <cell r="I809">
            <v>23.99</v>
          </cell>
          <cell r="J809">
            <v>8.6649999999999991</v>
          </cell>
          <cell r="K809">
            <v>69.457999999999998</v>
          </cell>
          <cell r="L809">
            <v>8.9600000000000009</v>
          </cell>
          <cell r="M809">
            <v>6.6239999999999997</v>
          </cell>
          <cell r="N809">
            <v>1</v>
          </cell>
          <cell r="O809">
            <v>9.5489999999999995</v>
          </cell>
          <cell r="P809">
            <v>7.5940000000000003</v>
          </cell>
          <cell r="Q809">
            <v>285</v>
          </cell>
          <cell r="R809">
            <v>6</v>
          </cell>
          <cell r="S809">
            <v>-3499</v>
          </cell>
          <cell r="T809">
            <v>669.79677622606209</v>
          </cell>
          <cell r="U809">
            <v>3515.0305026271599</v>
          </cell>
          <cell r="V809">
            <v>5.2479059729615765E-3</v>
          </cell>
          <cell r="W809">
            <v>7.8754100629919183E-3</v>
          </cell>
          <cell r="X809">
            <v>4.8117366422767479E-3</v>
          </cell>
          <cell r="Y809">
            <v>0.61098236203445877</v>
          </cell>
          <cell r="Z809">
            <v>7.9630775228318653E-3</v>
          </cell>
          <cell r="AA809">
            <v>97636630000</v>
          </cell>
          <cell r="AB809">
            <v>97636630000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H809">
            <v>135.84</v>
          </cell>
          <cell r="AI809">
            <v>0</v>
          </cell>
          <cell r="AJ809">
            <v>0</v>
          </cell>
          <cell r="AK809">
            <v>0</v>
          </cell>
          <cell r="AL809">
            <v>30982567009000</v>
          </cell>
          <cell r="AM809">
            <v>244000420000</v>
          </cell>
          <cell r="AN809">
            <v>149079952949</v>
          </cell>
          <cell r="AO809">
            <v>246716582949</v>
          </cell>
          <cell r="AP809">
            <v>79435891401</v>
          </cell>
          <cell r="AQ809">
            <v>0.97317551639407762</v>
          </cell>
          <cell r="AR809">
            <v>0</v>
          </cell>
          <cell r="AS809">
            <v>0</v>
          </cell>
          <cell r="AT809">
            <v>5856392286</v>
          </cell>
          <cell r="AU809">
            <v>0.32080226560188191</v>
          </cell>
          <cell r="AV809">
            <v>61103724195</v>
          </cell>
          <cell r="AW809">
            <v>0.47726717533789786</v>
          </cell>
          <cell r="AX809">
            <v>1008028122</v>
          </cell>
          <cell r="AY809">
            <v>0.70465656081268124</v>
          </cell>
          <cell r="AZ809">
            <v>26262000</v>
          </cell>
          <cell r="BA809">
            <v>0.37103701610624468</v>
          </cell>
          <cell r="BB809">
            <v>0</v>
          </cell>
          <cell r="BC809">
            <v>0</v>
          </cell>
          <cell r="BD809">
            <v>753065064</v>
          </cell>
          <cell r="BE809">
            <v>0.91721544296582114</v>
          </cell>
          <cell r="BF809">
            <v>19351993</v>
          </cell>
          <cell r="BG809">
            <v>0.31030711628503627</v>
          </cell>
          <cell r="BH809">
            <v>877237888</v>
          </cell>
          <cell r="BI809">
            <v>0.99406430089883469</v>
          </cell>
          <cell r="BJ809">
            <v>0</v>
          </cell>
          <cell r="BK809">
            <v>0</v>
          </cell>
          <cell r="BL809">
            <v>81625452000</v>
          </cell>
          <cell r="BM809">
            <v>12022570000</v>
          </cell>
          <cell r="BN809">
            <v>18255458000</v>
          </cell>
          <cell r="BO809">
            <v>128028340000</v>
          </cell>
          <cell r="BP809">
            <v>1430524000</v>
          </cell>
          <cell r="BQ809">
            <v>70780000</v>
          </cell>
          <cell r="BR809">
            <v>74416000</v>
          </cell>
          <cell r="BS809">
            <v>821034000</v>
          </cell>
          <cell r="BT809">
            <v>62364000</v>
          </cell>
          <cell r="BU809">
            <v>882476000</v>
          </cell>
          <cell r="BV809">
            <v>0</v>
          </cell>
          <cell r="BW809">
            <v>727006000</v>
          </cell>
          <cell r="BX809">
            <v>1363770</v>
          </cell>
          <cell r="BY809">
            <v>3352</v>
          </cell>
          <cell r="BZ809">
            <v>9748650</v>
          </cell>
          <cell r="CA809">
            <v>9050400</v>
          </cell>
        </row>
        <row r="810">
          <cell r="A810" t="str">
            <v>2022_Q4_M12_W50_D5</v>
          </cell>
          <cell r="B810">
            <v>2022</v>
          </cell>
          <cell r="C810">
            <v>4</v>
          </cell>
          <cell r="D810">
            <v>12</v>
          </cell>
          <cell r="E810">
            <v>50</v>
          </cell>
          <cell r="F810">
            <v>50</v>
          </cell>
          <cell r="G810">
            <v>5</v>
          </cell>
          <cell r="H810">
            <v>44910</v>
          </cell>
          <cell r="I810">
            <v>31.99</v>
          </cell>
          <cell r="J810">
            <v>2.4039999999999999</v>
          </cell>
          <cell r="K810">
            <v>85.311000000000007</v>
          </cell>
          <cell r="L810">
            <v>10.553000000000001</v>
          </cell>
          <cell r="M810">
            <v>6.718</v>
          </cell>
          <cell r="N810">
            <v>1</v>
          </cell>
          <cell r="O810">
            <v>7.5990000000000002</v>
          </cell>
          <cell r="P810">
            <v>7.5940000000000003</v>
          </cell>
          <cell r="Q810">
            <v>281</v>
          </cell>
          <cell r="R810">
            <v>6</v>
          </cell>
          <cell r="S810">
            <v>-4283</v>
          </cell>
          <cell r="T810">
            <v>743.51955591279602</v>
          </cell>
          <cell r="U810">
            <v>2692.6487796971633</v>
          </cell>
          <cell r="V810">
            <v>3.6214901925363365E-3</v>
          </cell>
          <cell r="W810">
            <v>8.7825833378638064E-3</v>
          </cell>
          <cell r="X810">
            <v>4.8598069884339158E-3</v>
          </cell>
          <cell r="Y810">
            <v>0.55334595773001449</v>
          </cell>
          <cell r="Z810">
            <v>8.2938676827181337E-3</v>
          </cell>
          <cell r="AA810">
            <v>95423385000.719986</v>
          </cell>
          <cell r="AB810">
            <v>71436160000.719986</v>
          </cell>
          <cell r="AC810">
            <v>23987225000</v>
          </cell>
          <cell r="AD810">
            <v>0</v>
          </cell>
          <cell r="AE810">
            <v>0</v>
          </cell>
          <cell r="AF810">
            <v>0</v>
          </cell>
          <cell r="AH810">
            <v>153.16899999999998</v>
          </cell>
          <cell r="AI810">
            <v>3590.0014963272702</v>
          </cell>
          <cell r="AJ810">
            <v>22749.996137402697</v>
          </cell>
          <cell r="AK810">
            <v>-19159.994641075402</v>
          </cell>
          <cell r="AL810">
            <v>27787332110800</v>
          </cell>
          <cell r="AM810">
            <v>244044560000</v>
          </cell>
          <cell r="AN810">
            <v>135041070782</v>
          </cell>
          <cell r="AO810">
            <v>230464455782.71997</v>
          </cell>
          <cell r="AP810">
            <v>29152400000</v>
          </cell>
          <cell r="AQ810">
            <v>0.63172082621848158</v>
          </cell>
          <cell r="AR810">
            <v>0</v>
          </cell>
          <cell r="AS810">
            <v>0</v>
          </cell>
          <cell r="AT810">
            <v>9563364450</v>
          </cell>
          <cell r="AU810">
            <v>0.45942814832963424</v>
          </cell>
          <cell r="AV810">
            <v>60940562866</v>
          </cell>
          <cell r="AW810">
            <v>0.487575210749918</v>
          </cell>
          <cell r="AX810">
            <v>2959268667</v>
          </cell>
          <cell r="AY810">
            <v>0.54047410324875989</v>
          </cell>
          <cell r="AZ810">
            <v>124438046</v>
          </cell>
          <cell r="BA810">
            <v>0.48953966655389192</v>
          </cell>
          <cell r="BB810">
            <v>0</v>
          </cell>
          <cell r="BC810">
            <v>0</v>
          </cell>
          <cell r="BD810">
            <v>31403254750</v>
          </cell>
          <cell r="BE810">
            <v>0.99908865674680813</v>
          </cell>
          <cell r="BF810">
            <v>16782003</v>
          </cell>
          <cell r="BG810">
            <v>0.11354535182679297</v>
          </cell>
          <cell r="BH810">
            <v>881000000</v>
          </cell>
          <cell r="BI810">
            <v>1</v>
          </cell>
          <cell r="BJ810">
            <v>0</v>
          </cell>
          <cell r="BK810">
            <v>0</v>
          </cell>
          <cell r="BL810">
            <v>46147600000</v>
          </cell>
          <cell r="BM810">
            <v>12515300000</v>
          </cell>
          <cell r="BN810">
            <v>20815800000</v>
          </cell>
          <cell r="BO810">
            <v>124987000000</v>
          </cell>
          <cell r="BP810">
            <v>5475320000</v>
          </cell>
          <cell r="BQ810">
            <v>254194000</v>
          </cell>
          <cell r="BR810">
            <v>374986000</v>
          </cell>
          <cell r="BS810">
            <v>31431900000</v>
          </cell>
          <cell r="BT810">
            <v>147800000</v>
          </cell>
          <cell r="BU810">
            <v>881000000</v>
          </cell>
          <cell r="BV810">
            <v>0</v>
          </cell>
          <cell r="BW810">
            <v>1013660000</v>
          </cell>
          <cell r="BX810">
            <v>1029480</v>
          </cell>
          <cell r="BY810">
            <v>1960</v>
          </cell>
          <cell r="BZ810">
            <v>10921650</v>
          </cell>
          <cell r="CA810">
            <v>5292000</v>
          </cell>
        </row>
        <row r="811">
          <cell r="A811" t="str">
            <v>2022_Q4_M12_W50_D6</v>
          </cell>
          <cell r="B811">
            <v>2022</v>
          </cell>
          <cell r="C811">
            <v>4</v>
          </cell>
          <cell r="D811">
            <v>12</v>
          </cell>
          <cell r="E811">
            <v>50</v>
          </cell>
          <cell r="F811">
            <v>51</v>
          </cell>
          <cell r="G811">
            <v>6</v>
          </cell>
          <cell r="H811">
            <v>44911</v>
          </cell>
          <cell r="I811">
            <v>39.140999999999998</v>
          </cell>
          <cell r="J811">
            <v>11.529</v>
          </cell>
          <cell r="K811">
            <v>89.942999999999998</v>
          </cell>
          <cell r="L811">
            <v>10.545999999999999</v>
          </cell>
          <cell r="M811">
            <v>6.7190000000000003</v>
          </cell>
          <cell r="N811">
            <v>1</v>
          </cell>
          <cell r="O811">
            <v>7.5990000000000002</v>
          </cell>
          <cell r="P811">
            <v>7.5860000000000003</v>
          </cell>
          <cell r="Q811">
            <v>229</v>
          </cell>
          <cell r="R811">
            <v>6</v>
          </cell>
          <cell r="S811">
            <v>-4166</v>
          </cell>
          <cell r="T811">
            <v>743.51955591279602</v>
          </cell>
          <cell r="U811">
            <v>6026.2588945894968</v>
          </cell>
          <cell r="V811">
            <v>8.1050442408219427E-3</v>
          </cell>
          <cell r="W811">
            <v>8.2871018890795546E-3</v>
          </cell>
          <cell r="X811">
            <v>4.3051628731391239E-3</v>
          </cell>
          <cell r="Y811">
            <v>0.51950162201001937</v>
          </cell>
          <cell r="Z811">
            <v>6.1166415717342883E-3</v>
          </cell>
          <cell r="AA811">
            <v>62861389999.989998</v>
          </cell>
          <cell r="AB811">
            <v>46762799999.989998</v>
          </cell>
          <cell r="AC811">
            <v>16098590000</v>
          </cell>
          <cell r="AD811">
            <v>0</v>
          </cell>
          <cell r="AE811">
            <v>0</v>
          </cell>
          <cell r="AF811">
            <v>0</v>
          </cell>
          <cell r="AH811">
            <v>174.06299999999999</v>
          </cell>
          <cell r="AI811">
            <v>0</v>
          </cell>
          <cell r="AJ811">
            <v>0</v>
          </cell>
          <cell r="AK811">
            <v>0</v>
          </cell>
          <cell r="AL811">
            <v>34701699804000</v>
          </cell>
          <cell r="AM811">
            <v>287576522000</v>
          </cell>
          <cell r="AN811">
            <v>149396469631</v>
          </cell>
          <cell r="AO811">
            <v>212257859630.98999</v>
          </cell>
          <cell r="AP811">
            <v>26272551992</v>
          </cell>
          <cell r="AQ811">
            <v>0.91060987924413206</v>
          </cell>
          <cell r="AR811">
            <v>0</v>
          </cell>
          <cell r="AS811">
            <v>0</v>
          </cell>
          <cell r="AT811">
            <v>1735003995</v>
          </cell>
          <cell r="AU811">
            <v>0.13526608727176337</v>
          </cell>
          <cell r="AV811">
            <v>118763507586</v>
          </cell>
          <cell r="AW811">
            <v>0.56122442920397897</v>
          </cell>
          <cell r="AX811">
            <v>928542063</v>
          </cell>
          <cell r="AY811">
            <v>0.77277400650815187</v>
          </cell>
          <cell r="AZ811">
            <v>75069989</v>
          </cell>
          <cell r="BA811">
            <v>0.284226824928063</v>
          </cell>
          <cell r="BB811">
            <v>0</v>
          </cell>
          <cell r="BC811">
            <v>0</v>
          </cell>
          <cell r="BD811">
            <v>705000000</v>
          </cell>
          <cell r="BE811">
            <v>0.99599342220514353</v>
          </cell>
          <cell r="BF811">
            <v>27746004</v>
          </cell>
          <cell r="BG811">
            <v>0.39286933620299047</v>
          </cell>
          <cell r="BH811">
            <v>889048002</v>
          </cell>
          <cell r="BI811">
            <v>0.99018555454079704</v>
          </cell>
          <cell r="BJ811">
            <v>0</v>
          </cell>
          <cell r="BK811">
            <v>0</v>
          </cell>
          <cell r="BL811">
            <v>28851600000</v>
          </cell>
          <cell r="BM811">
            <v>30188400000</v>
          </cell>
          <cell r="BN811">
            <v>12826600000</v>
          </cell>
          <cell r="BO811">
            <v>211615000000</v>
          </cell>
          <cell r="BP811">
            <v>1201570000</v>
          </cell>
          <cell r="BQ811">
            <v>264120000</v>
          </cell>
          <cell r="BR811">
            <v>196150000</v>
          </cell>
          <cell r="BS811">
            <v>707836000</v>
          </cell>
          <cell r="BT811">
            <v>70624000</v>
          </cell>
          <cell r="BU811">
            <v>897860000</v>
          </cell>
          <cell r="BV811">
            <v>0</v>
          </cell>
          <cell r="BW811">
            <v>756762000</v>
          </cell>
          <cell r="BX811">
            <v>862320</v>
          </cell>
          <cell r="BY811">
            <v>1033</v>
          </cell>
          <cell r="BZ811">
            <v>31869900</v>
          </cell>
          <cell r="CA811">
            <v>2789100</v>
          </cell>
        </row>
        <row r="812">
          <cell r="A812" t="str">
            <v>2022_Q4_M12_W51_D2</v>
          </cell>
          <cell r="B812">
            <v>2022</v>
          </cell>
          <cell r="C812">
            <v>4</v>
          </cell>
          <cell r="D812">
            <v>12</v>
          </cell>
          <cell r="E812">
            <v>51</v>
          </cell>
          <cell r="F812">
            <v>51</v>
          </cell>
          <cell r="G812">
            <v>2</v>
          </cell>
          <cell r="H812">
            <v>44914</v>
          </cell>
          <cell r="I812">
            <v>67.123000000000005</v>
          </cell>
          <cell r="J812">
            <v>11.58</v>
          </cell>
          <cell r="K812">
            <v>84.671999999999997</v>
          </cell>
          <cell r="L812">
            <v>10.721</v>
          </cell>
          <cell r="M812">
            <v>6.7750000000000004</v>
          </cell>
          <cell r="N812">
            <v>1</v>
          </cell>
          <cell r="O812">
            <v>7.6219999999999999</v>
          </cell>
          <cell r="P812">
            <v>7.5860000000000003</v>
          </cell>
          <cell r="Q812">
            <v>147</v>
          </cell>
          <cell r="R812">
            <v>6</v>
          </cell>
          <cell r="S812">
            <v>-3691</v>
          </cell>
          <cell r="T812">
            <v>670.38489442619402</v>
          </cell>
          <cell r="U812">
            <v>8448.4062369501335</v>
          </cell>
          <cell r="V812">
            <v>1.2602321900736473E-2</v>
          </cell>
          <cell r="W812">
            <v>1.8530325379693322E-2</v>
          </cell>
          <cell r="X812">
            <v>6.6680028266769501E-3</v>
          </cell>
          <cell r="Y812">
            <v>0.35984272753160396</v>
          </cell>
          <cell r="Z812">
            <v>1.0603307431906751E-2</v>
          </cell>
          <cell r="AA812">
            <v>142928380000</v>
          </cell>
          <cell r="AB812">
            <v>136831105000</v>
          </cell>
          <cell r="AC812">
            <v>0</v>
          </cell>
          <cell r="AD812">
            <v>0</v>
          </cell>
          <cell r="AE812">
            <v>6097275000</v>
          </cell>
          <cell r="AF812">
            <v>0</v>
          </cell>
          <cell r="AH812">
            <v>197.07900000000001</v>
          </cell>
          <cell r="AI812">
            <v>0</v>
          </cell>
          <cell r="AJ812">
            <v>0</v>
          </cell>
          <cell r="AK812">
            <v>0</v>
          </cell>
          <cell r="AL812">
            <v>36319521444428</v>
          </cell>
          <cell r="AM812">
            <v>673012550000</v>
          </cell>
          <cell r="AN812">
            <v>242178671655</v>
          </cell>
          <cell r="AO812">
            <v>385107051655</v>
          </cell>
          <cell r="AP812">
            <v>142842022180</v>
          </cell>
          <cell r="AQ812">
            <v>0.86974523328332709</v>
          </cell>
          <cell r="AR812">
            <v>0</v>
          </cell>
          <cell r="AS812">
            <v>0</v>
          </cell>
          <cell r="AT812">
            <v>697741020</v>
          </cell>
          <cell r="AU812">
            <v>0.33834231226912176</v>
          </cell>
          <cell r="AV812">
            <v>26442509374</v>
          </cell>
          <cell r="AW812">
            <v>6.2569467936266526E-2</v>
          </cell>
          <cell r="AX812">
            <v>1283524124</v>
          </cell>
          <cell r="AY812">
            <v>0.67419133962741851</v>
          </cell>
          <cell r="AZ812">
            <v>110477024</v>
          </cell>
          <cell r="BA812">
            <v>0.47037920874704087</v>
          </cell>
          <cell r="BB812">
            <v>0</v>
          </cell>
          <cell r="BC812">
            <v>0</v>
          </cell>
          <cell r="BD812">
            <v>69322454836</v>
          </cell>
          <cell r="BE812">
            <v>1.0004325265060494</v>
          </cell>
          <cell r="BF812">
            <v>582943097</v>
          </cell>
          <cell r="BG812">
            <v>0.45423972250490519</v>
          </cell>
          <cell r="BH812">
            <v>897000000</v>
          </cell>
          <cell r="BI812">
            <v>0.99414154713693881</v>
          </cell>
          <cell r="BJ812">
            <v>0</v>
          </cell>
          <cell r="BK812">
            <v>0</v>
          </cell>
          <cell r="BL812">
            <v>164234326000</v>
          </cell>
          <cell r="BM812">
            <v>9218270000</v>
          </cell>
          <cell r="BN812">
            <v>2062234000</v>
          </cell>
          <cell r="BO812">
            <v>422610424000</v>
          </cell>
          <cell r="BP812">
            <v>1903798000</v>
          </cell>
          <cell r="BQ812">
            <v>234868000</v>
          </cell>
          <cell r="BR812">
            <v>468756000</v>
          </cell>
          <cell r="BS812">
            <v>69292484000</v>
          </cell>
          <cell r="BT812">
            <v>1283338000</v>
          </cell>
          <cell r="BU812">
            <v>902286000</v>
          </cell>
          <cell r="BV812">
            <v>0</v>
          </cell>
          <cell r="BW812">
            <v>801766000</v>
          </cell>
          <cell r="BX812">
            <v>2793090</v>
          </cell>
          <cell r="BY812">
            <v>1311</v>
          </cell>
          <cell r="BZ812">
            <v>9412050</v>
          </cell>
          <cell r="CA812">
            <v>3539700</v>
          </cell>
        </row>
        <row r="813">
          <cell r="A813" t="str">
            <v>2022_Q4_M12_W51_D3</v>
          </cell>
          <cell r="B813">
            <v>2022</v>
          </cell>
          <cell r="C813">
            <v>4</v>
          </cell>
          <cell r="D813">
            <v>12</v>
          </cell>
          <cell r="E813">
            <v>51</v>
          </cell>
          <cell r="F813">
            <v>51</v>
          </cell>
          <cell r="G813">
            <v>3</v>
          </cell>
          <cell r="H813">
            <v>44915</v>
          </cell>
          <cell r="I813">
            <v>56.131999999999998</v>
          </cell>
          <cell r="J813">
            <v>11.772</v>
          </cell>
          <cell r="K813">
            <v>61.429000000000002</v>
          </cell>
          <cell r="L813">
            <v>10.301</v>
          </cell>
          <cell r="M813">
            <v>6.798</v>
          </cell>
          <cell r="N813">
            <v>1</v>
          </cell>
          <cell r="O813">
            <v>7.6479999999999997</v>
          </cell>
          <cell r="P813">
            <v>7.6059999999999999</v>
          </cell>
          <cell r="Q813">
            <v>213</v>
          </cell>
          <cell r="R813">
            <v>6</v>
          </cell>
          <cell r="S813">
            <v>-4260</v>
          </cell>
          <cell r="T813">
            <v>748.69515323804058</v>
          </cell>
          <cell r="U813">
            <v>3046.1617617078809</v>
          </cell>
          <cell r="V813">
            <v>4.0686275963367725E-3</v>
          </cell>
          <cell r="W813">
            <v>4.9477488287994493E-3</v>
          </cell>
          <cell r="X813">
            <v>2.8538482397229199E-3</v>
          </cell>
          <cell r="Y813">
            <v>0.57679731499535203</v>
          </cell>
          <cell r="Z813">
            <v>6.557885455237846E-3</v>
          </cell>
          <cell r="AA813">
            <v>147416109000</v>
          </cell>
          <cell r="AB813">
            <v>139498069000</v>
          </cell>
          <cell r="AC813">
            <v>0</v>
          </cell>
          <cell r="AD813">
            <v>7918040000</v>
          </cell>
          <cell r="AE813">
            <v>0</v>
          </cell>
          <cell r="AF813">
            <v>0</v>
          </cell>
          <cell r="AH813">
            <v>162.68599999999998</v>
          </cell>
          <cell r="AI813">
            <v>0</v>
          </cell>
          <cell r="AJ813">
            <v>0</v>
          </cell>
          <cell r="AK813">
            <v>0</v>
          </cell>
          <cell r="AL813">
            <v>39798765623230</v>
          </cell>
          <cell r="AM813">
            <v>196914296000</v>
          </cell>
          <cell r="AN813">
            <v>113579637217</v>
          </cell>
          <cell r="AO813">
            <v>260995746217</v>
          </cell>
          <cell r="AP813">
            <v>75510553735</v>
          </cell>
          <cell r="AQ813">
            <v>0.66146638475434794</v>
          </cell>
          <cell r="AR813">
            <v>0</v>
          </cell>
          <cell r="AS813">
            <v>0</v>
          </cell>
          <cell r="AT813">
            <v>1124690225</v>
          </cell>
          <cell r="AU813">
            <v>0.44475289248093364</v>
          </cell>
          <cell r="AV813">
            <v>32207644645</v>
          </cell>
          <cell r="AW813">
            <v>0.51210765479327436</v>
          </cell>
          <cell r="AX813">
            <v>1334960200</v>
          </cell>
          <cell r="AY813">
            <v>0.6634245855087848</v>
          </cell>
          <cell r="AZ813">
            <v>112748969</v>
          </cell>
          <cell r="BA813">
            <v>0.41163380502800229</v>
          </cell>
          <cell r="BB813">
            <v>0</v>
          </cell>
          <cell r="BC813">
            <v>0</v>
          </cell>
          <cell r="BD813">
            <v>690409962</v>
          </cell>
          <cell r="BE813">
            <v>0.90543193883439121</v>
          </cell>
          <cell r="BF813">
            <v>1727547591</v>
          </cell>
          <cell r="BG813">
            <v>0.48069364644850221</v>
          </cell>
          <cell r="BH813">
            <v>871081890</v>
          </cell>
          <cell r="BI813">
            <v>0.99236473893349619</v>
          </cell>
          <cell r="BJ813">
            <v>0</v>
          </cell>
          <cell r="BK813">
            <v>0</v>
          </cell>
          <cell r="BL813">
            <v>114156298000</v>
          </cell>
          <cell r="BM813">
            <v>8856704000</v>
          </cell>
          <cell r="BN813">
            <v>2528798000</v>
          </cell>
          <cell r="BO813">
            <v>62892332000</v>
          </cell>
          <cell r="BP813">
            <v>2012226000</v>
          </cell>
          <cell r="BQ813">
            <v>273906000</v>
          </cell>
          <cell r="BR813">
            <v>137550000</v>
          </cell>
          <cell r="BS813">
            <v>762520000</v>
          </cell>
          <cell r="BT813">
            <v>3593864000</v>
          </cell>
          <cell r="BU813">
            <v>877784000</v>
          </cell>
          <cell r="BV813">
            <v>0</v>
          </cell>
          <cell r="BW813">
            <v>822314000</v>
          </cell>
          <cell r="BX813">
            <v>774510</v>
          </cell>
          <cell r="BY813">
            <v>1853</v>
          </cell>
          <cell r="BZ813">
            <v>10863000</v>
          </cell>
          <cell r="CA813">
            <v>5003100</v>
          </cell>
        </row>
        <row r="814">
          <cell r="A814" t="str">
            <v>2022_Q4_M12_W51_D4</v>
          </cell>
          <cell r="B814">
            <v>2022</v>
          </cell>
          <cell r="C814">
            <v>4</v>
          </cell>
          <cell r="D814">
            <v>12</v>
          </cell>
          <cell r="E814">
            <v>51</v>
          </cell>
          <cell r="F814">
            <v>51</v>
          </cell>
          <cell r="G814">
            <v>4</v>
          </cell>
          <cell r="H814">
            <v>44916</v>
          </cell>
          <cell r="I814">
            <v>47.267000000000003</v>
          </cell>
          <cell r="J814">
            <v>7.7329999999999997</v>
          </cell>
          <cell r="K814">
            <v>41.503999999999998</v>
          </cell>
          <cell r="L814">
            <v>10.272</v>
          </cell>
          <cell r="M814">
            <v>6.81</v>
          </cell>
          <cell r="N814">
            <v>1</v>
          </cell>
          <cell r="O814">
            <v>7.649</v>
          </cell>
          <cell r="P814">
            <v>7.6070000000000002</v>
          </cell>
          <cell r="Q814">
            <v>176</v>
          </cell>
          <cell r="R814">
            <v>6</v>
          </cell>
          <cell r="S814">
            <v>-4346</v>
          </cell>
          <cell r="T814">
            <v>758.63498678792257</v>
          </cell>
          <cell r="U814">
            <v>-4664.3936174550909</v>
          </cell>
          <cell r="V814">
            <v>-6.148402985214586E-3</v>
          </cell>
          <cell r="W814">
            <v>6.9596145977059562E-3</v>
          </cell>
          <cell r="X814">
            <v>3.371281758656208E-3</v>
          </cell>
          <cell r="Y814">
            <v>0.48440638649264539</v>
          </cell>
          <cell r="Z814">
            <v>5.5161356565504339E-3</v>
          </cell>
          <cell r="AA814">
            <v>70464170000</v>
          </cell>
          <cell r="AB814">
            <v>55708900000</v>
          </cell>
          <cell r="AC814">
            <v>0</v>
          </cell>
          <cell r="AD814">
            <v>0</v>
          </cell>
          <cell r="AE814">
            <v>14755270000</v>
          </cell>
          <cell r="AF814">
            <v>0</v>
          </cell>
          <cell r="AH814">
            <v>129.84200000000001</v>
          </cell>
          <cell r="AI814">
            <v>0</v>
          </cell>
          <cell r="AJ814">
            <v>0</v>
          </cell>
          <cell r="AK814">
            <v>0</v>
          </cell>
          <cell r="AL814">
            <v>32852666593832</v>
          </cell>
          <cell r="AM814">
            <v>228641898000</v>
          </cell>
          <cell r="AN814">
            <v>110755595611</v>
          </cell>
          <cell r="AO814">
            <v>181219765611</v>
          </cell>
          <cell r="AP814">
            <v>75157112705</v>
          </cell>
          <cell r="AQ814">
            <v>0.70672610476272335</v>
          </cell>
          <cell r="AR814">
            <v>0</v>
          </cell>
          <cell r="AS814">
            <v>0</v>
          </cell>
          <cell r="AT814">
            <v>6004876882</v>
          </cell>
          <cell r="AU814">
            <v>0.47682926589497882</v>
          </cell>
          <cell r="AV814">
            <v>26828831238</v>
          </cell>
          <cell r="AW814">
            <v>0.30695229337103358</v>
          </cell>
          <cell r="AX814">
            <v>1130689026</v>
          </cell>
          <cell r="AY814">
            <v>0.69051904304747391</v>
          </cell>
          <cell r="AZ814">
            <v>27797005</v>
          </cell>
          <cell r="BA814">
            <v>0.17969258268042304</v>
          </cell>
          <cell r="BB814">
            <v>0</v>
          </cell>
          <cell r="BC814">
            <v>0</v>
          </cell>
          <cell r="BD814">
            <v>683028831</v>
          </cell>
          <cell r="BE814">
            <v>0.99319888295288972</v>
          </cell>
          <cell r="BF814">
            <v>57408980</v>
          </cell>
          <cell r="BG814">
            <v>0.42697224370797882</v>
          </cell>
          <cell r="BH814">
            <v>865850944</v>
          </cell>
          <cell r="BI814">
            <v>0.99318751534199745</v>
          </cell>
          <cell r="BJ814">
            <v>0</v>
          </cell>
          <cell r="BK814">
            <v>0</v>
          </cell>
          <cell r="BL814">
            <v>106345460000</v>
          </cell>
          <cell r="BM814">
            <v>17606048000</v>
          </cell>
          <cell r="BN814">
            <v>12593348000</v>
          </cell>
          <cell r="BO814">
            <v>87403912000</v>
          </cell>
          <cell r="BP814">
            <v>1637448000</v>
          </cell>
          <cell r="BQ814">
            <v>154692000</v>
          </cell>
          <cell r="BR814">
            <v>452498000</v>
          </cell>
          <cell r="BS814">
            <v>687706000</v>
          </cell>
          <cell r="BT814">
            <v>134456000</v>
          </cell>
          <cell r="BU814">
            <v>871790000</v>
          </cell>
          <cell r="BV814">
            <v>0</v>
          </cell>
          <cell r="BW814">
            <v>754540000</v>
          </cell>
          <cell r="BX814">
            <v>730410</v>
          </cell>
          <cell r="BY814">
            <v>998</v>
          </cell>
          <cell r="BZ814">
            <v>11082300</v>
          </cell>
          <cell r="CA814">
            <v>2694600</v>
          </cell>
        </row>
        <row r="815">
          <cell r="A815" t="str">
            <v>2022_Q4_M12_W51_D5</v>
          </cell>
          <cell r="B815">
            <v>2022</v>
          </cell>
          <cell r="C815">
            <v>4</v>
          </cell>
          <cell r="D815">
            <v>12</v>
          </cell>
          <cell r="E815">
            <v>51</v>
          </cell>
          <cell r="F815">
            <v>51</v>
          </cell>
          <cell r="G815">
            <v>5</v>
          </cell>
          <cell r="H815">
            <v>44917</v>
          </cell>
          <cell r="I815">
            <v>41.241</v>
          </cell>
          <cell r="J815">
            <v>6.7469999999999999</v>
          </cell>
          <cell r="K815">
            <v>37.799999999999997</v>
          </cell>
          <cell r="L815">
            <v>10.09</v>
          </cell>
          <cell r="M815">
            <v>6.9189999999999996</v>
          </cell>
          <cell r="N815">
            <v>1</v>
          </cell>
          <cell r="O815">
            <v>7.649</v>
          </cell>
          <cell r="P815">
            <v>7.5940000000000003</v>
          </cell>
          <cell r="Q815">
            <v>199</v>
          </cell>
          <cell r="R815">
            <v>6</v>
          </cell>
          <cell r="S815">
            <v>-3706</v>
          </cell>
          <cell r="T815">
            <v>669.89890420675601</v>
          </cell>
          <cell r="U815">
            <v>497.92077673097083</v>
          </cell>
          <cell r="V815">
            <v>7.4327749098286881E-4</v>
          </cell>
          <cell r="W815">
            <v>5.9545523922070543E-3</v>
          </cell>
          <cell r="X815">
            <v>1.8138003404291757E-3</v>
          </cell>
          <cell r="Y815">
            <v>0.30460733586003275</v>
          </cell>
          <cell r="Z815">
            <v>7.2515615658109737E-3</v>
          </cell>
          <cell r="AA815">
            <v>154590069350</v>
          </cell>
          <cell r="AB815">
            <v>91617360000</v>
          </cell>
          <cell r="AC815">
            <v>62972709350</v>
          </cell>
          <cell r="AD815">
            <v>0</v>
          </cell>
          <cell r="AE815">
            <v>0</v>
          </cell>
          <cell r="AF815">
            <v>0</v>
          </cell>
          <cell r="AH815">
            <v>119.03999999999999</v>
          </cell>
          <cell r="AI815">
            <v>552.6</v>
          </cell>
          <cell r="AJ815">
            <v>13087</v>
          </cell>
          <cell r="AK815">
            <v>-12589</v>
          </cell>
          <cell r="AL815">
            <v>28428991811634</v>
          </cell>
          <cell r="AM815">
            <v>169281921200</v>
          </cell>
          <cell r="AN815">
            <v>51564515026</v>
          </cell>
          <cell r="AO815">
            <v>206154584376</v>
          </cell>
          <cell r="AP815">
            <v>32154204260</v>
          </cell>
          <cell r="AQ815">
            <v>0.79325738613557528</v>
          </cell>
          <cell r="AR815">
            <v>0</v>
          </cell>
          <cell r="AS815">
            <v>0</v>
          </cell>
          <cell r="AT815">
            <v>1697391760</v>
          </cell>
          <cell r="AU815">
            <v>0.12816692618820771</v>
          </cell>
          <cell r="AV815">
            <v>15111616904</v>
          </cell>
          <cell r="AW815">
            <v>0.19876618345915645</v>
          </cell>
          <cell r="AX815">
            <v>847748021</v>
          </cell>
          <cell r="AY815">
            <v>0.62983888345706018</v>
          </cell>
          <cell r="AZ815">
            <v>167821038</v>
          </cell>
          <cell r="BA815">
            <v>0.53197483738445739</v>
          </cell>
          <cell r="BB815">
            <v>0</v>
          </cell>
          <cell r="BC815">
            <v>0</v>
          </cell>
          <cell r="BD815">
            <v>676705072</v>
          </cell>
          <cell r="BE815">
            <v>0.99601871035162859</v>
          </cell>
          <cell r="BF815">
            <v>32647000</v>
          </cell>
          <cell r="BG815">
            <v>0.5</v>
          </cell>
          <cell r="BH815">
            <v>876380971</v>
          </cell>
          <cell r="BI815">
            <v>0.98718008993401385</v>
          </cell>
          <cell r="BJ815">
            <v>0</v>
          </cell>
          <cell r="BK815">
            <v>0</v>
          </cell>
          <cell r="BL815">
            <v>40534390000</v>
          </cell>
          <cell r="BM815">
            <v>22887313200</v>
          </cell>
          <cell r="BN815">
            <v>13243602000</v>
          </cell>
          <cell r="BO815">
            <v>76027102000</v>
          </cell>
          <cell r="BP815">
            <v>1345976000</v>
          </cell>
          <cell r="BQ815">
            <v>315468000</v>
          </cell>
          <cell r="BR815">
            <v>12511082000</v>
          </cell>
          <cell r="BS815">
            <v>679410000</v>
          </cell>
          <cell r="BT815">
            <v>65294000</v>
          </cell>
          <cell r="BU815">
            <v>887762000</v>
          </cell>
          <cell r="BV815">
            <v>0</v>
          </cell>
          <cell r="BW815">
            <v>784522000</v>
          </cell>
          <cell r="BX815">
            <v>780330</v>
          </cell>
          <cell r="BY815">
            <v>1390</v>
          </cell>
          <cell r="BZ815">
            <v>9450300</v>
          </cell>
          <cell r="CA815">
            <v>3753000</v>
          </cell>
        </row>
        <row r="816">
          <cell r="A816" t="str">
            <v>2022_Q4_M12_W51_D6</v>
          </cell>
          <cell r="B816">
            <v>2022</v>
          </cell>
          <cell r="C816">
            <v>4</v>
          </cell>
          <cell r="D816">
            <v>12</v>
          </cell>
          <cell r="E816">
            <v>51</v>
          </cell>
          <cell r="F816">
            <v>53</v>
          </cell>
          <cell r="G816">
            <v>6</v>
          </cell>
          <cell r="H816">
            <v>44918</v>
          </cell>
          <cell r="I816">
            <v>55.363</v>
          </cell>
          <cell r="J816">
            <v>12.452999999999999</v>
          </cell>
          <cell r="K816">
            <v>35.109000000000002</v>
          </cell>
          <cell r="L816">
            <v>9.157</v>
          </cell>
          <cell r="M816">
            <v>6.8630000000000004</v>
          </cell>
          <cell r="N816">
            <v>1</v>
          </cell>
          <cell r="O816">
            <v>7.6390000000000002</v>
          </cell>
          <cell r="P816">
            <v>7.6260000000000003</v>
          </cell>
          <cell r="Q816">
            <v>204</v>
          </cell>
          <cell r="R816">
            <v>6</v>
          </cell>
          <cell r="S816">
            <v>-3361</v>
          </cell>
          <cell r="T816">
            <v>614.86623773786221</v>
          </cell>
          <cell r="U816">
            <v>921.13134688734135</v>
          </cell>
          <cell r="V816">
            <v>1.4981003840384064E-3</v>
          </cell>
          <cell r="W816">
            <v>1.4105227548618334E-2</v>
          </cell>
          <cell r="X816">
            <v>4.9533836514407212E-3</v>
          </cell>
          <cell r="Y816">
            <v>0.35117360810857146</v>
          </cell>
          <cell r="Z816">
            <v>1.4492873133799052E-2</v>
          </cell>
          <cell r="AA816">
            <v>194411965000</v>
          </cell>
          <cell r="AB816">
            <v>133639105000</v>
          </cell>
          <cell r="AC816">
            <v>60772860000</v>
          </cell>
          <cell r="AD816">
            <v>0</v>
          </cell>
          <cell r="AE816">
            <v>0</v>
          </cell>
          <cell r="AF816">
            <v>0</v>
          </cell>
          <cell r="AH816">
            <v>135.21</v>
          </cell>
          <cell r="AI816">
            <v>0</v>
          </cell>
          <cell r="AJ816">
            <v>0</v>
          </cell>
          <cell r="AK816">
            <v>0</v>
          </cell>
          <cell r="AL816">
            <v>20379703270236</v>
          </cell>
          <cell r="AM816">
            <v>287460352000</v>
          </cell>
          <cell r="AN816">
            <v>100948489000</v>
          </cell>
          <cell r="AO816">
            <v>295360454000</v>
          </cell>
          <cell r="AP816">
            <v>80806637000</v>
          </cell>
          <cell r="AQ816">
            <v>0.723928763018449</v>
          </cell>
          <cell r="AR816">
            <v>0</v>
          </cell>
          <cell r="AS816">
            <v>0</v>
          </cell>
          <cell r="AT816">
            <v>7641336000</v>
          </cell>
          <cell r="AU816">
            <v>0.17342097398704454</v>
          </cell>
          <cell r="AV816">
            <v>8751804000</v>
          </cell>
          <cell r="AW816">
            <v>0.1123908296789015</v>
          </cell>
          <cell r="AX816">
            <v>2018623000</v>
          </cell>
          <cell r="AY816">
            <v>0.56261681565743704</v>
          </cell>
          <cell r="AZ816">
            <v>73981000</v>
          </cell>
          <cell r="BA816">
            <v>0.51806697385190681</v>
          </cell>
          <cell r="BB816">
            <v>0</v>
          </cell>
          <cell r="BC816">
            <v>0</v>
          </cell>
          <cell r="BD816">
            <v>674695000</v>
          </cell>
          <cell r="BE816">
            <v>0.99017449625031184</v>
          </cell>
          <cell r="BF816">
            <v>92957000</v>
          </cell>
          <cell r="BG816">
            <v>0.49113954815394045</v>
          </cell>
          <cell r="BH816">
            <v>888456000</v>
          </cell>
          <cell r="BI816">
            <v>0.97002332101773969</v>
          </cell>
          <cell r="BJ816">
            <v>0</v>
          </cell>
          <cell r="BK816">
            <v>0</v>
          </cell>
          <cell r="BL816">
            <v>111622360000</v>
          </cell>
          <cell r="BM816">
            <v>280224000</v>
          </cell>
          <cell r="BN816">
            <v>44062352000</v>
          </cell>
          <cell r="BO816">
            <v>77869378000</v>
          </cell>
          <cell r="BP816">
            <v>3587918000</v>
          </cell>
          <cell r="BQ816">
            <v>142802000</v>
          </cell>
          <cell r="BR816">
            <v>47360568000</v>
          </cell>
          <cell r="BS816">
            <v>681390000</v>
          </cell>
          <cell r="BT816">
            <v>189268000</v>
          </cell>
          <cell r="BU816">
            <v>915912000</v>
          </cell>
          <cell r="BV816">
            <v>0</v>
          </cell>
          <cell r="BW816">
            <v>748180000</v>
          </cell>
          <cell r="BX816">
            <v>962610</v>
          </cell>
          <cell r="BY816">
            <v>1873</v>
          </cell>
          <cell r="BZ816">
            <v>25711650</v>
          </cell>
          <cell r="CA816">
            <v>5057100</v>
          </cell>
        </row>
        <row r="817">
          <cell r="A817" t="str">
            <v>2022_Q4_M12_W52_D2</v>
          </cell>
          <cell r="B817">
            <v>2022</v>
          </cell>
          <cell r="C817">
            <v>4</v>
          </cell>
          <cell r="D817">
            <v>12</v>
          </cell>
          <cell r="E817">
            <v>52</v>
          </cell>
          <cell r="F817">
            <v>53</v>
          </cell>
          <cell r="G817">
            <v>2</v>
          </cell>
          <cell r="H817">
            <v>44921</v>
          </cell>
          <cell r="I817">
            <v>42.167000000000002</v>
          </cell>
          <cell r="J817">
            <v>13.026999999999999</v>
          </cell>
          <cell r="K817">
            <v>32.189</v>
          </cell>
          <cell r="L817">
            <v>8.6690000000000005</v>
          </cell>
          <cell r="M817">
            <v>6.7960000000000003</v>
          </cell>
          <cell r="N817">
            <v>1</v>
          </cell>
          <cell r="O817">
            <v>7.6289999999999996</v>
          </cell>
          <cell r="P817">
            <v>7.6280000000000001</v>
          </cell>
          <cell r="Q817">
            <v>323</v>
          </cell>
          <cell r="R817">
            <v>0</v>
          </cell>
          <cell r="S817">
            <v>-3794</v>
          </cell>
          <cell r="T817">
            <v>665.49061649087162</v>
          </cell>
          <cell r="U817">
            <v>-5410.2345538580194</v>
          </cell>
          <cell r="V817">
            <v>-8.1296932215004867E-3</v>
          </cell>
          <cell r="W817">
            <v>5.542126120115177E-3</v>
          </cell>
          <cell r="X817">
            <v>4.4653027229247617E-3</v>
          </cell>
          <cell r="Y817">
            <v>0.80570211253726631</v>
          </cell>
          <cell r="Z817">
            <v>1.106200128358361E-2</v>
          </cell>
          <cell r="AA817">
            <v>157112670000</v>
          </cell>
          <cell r="AB817">
            <v>157112670000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H817">
            <v>119.10500000000002</v>
          </cell>
          <cell r="AI817">
            <v>0</v>
          </cell>
          <cell r="AJ817">
            <v>0</v>
          </cell>
          <cell r="AK817">
            <v>0</v>
          </cell>
          <cell r="AL817">
            <v>23816863625842</v>
          </cell>
          <cell r="AM817">
            <v>131996062000</v>
          </cell>
          <cell r="AN817">
            <v>106349506000</v>
          </cell>
          <cell r="AO817">
            <v>263462176000</v>
          </cell>
          <cell r="AP817">
            <v>86995990000</v>
          </cell>
          <cell r="AQ817">
            <v>0.94620094989032477</v>
          </cell>
          <cell r="AR817">
            <v>0</v>
          </cell>
          <cell r="AS817">
            <v>0</v>
          </cell>
          <cell r="AT817">
            <v>955936000</v>
          </cell>
          <cell r="AU817">
            <v>0.44705211124673222</v>
          </cell>
          <cell r="AV817">
            <v>15313144000</v>
          </cell>
          <cell r="AW817">
            <v>0.4713276479066299</v>
          </cell>
          <cell r="AX817">
            <v>1410140000</v>
          </cell>
          <cell r="AY817">
            <v>0.6564915916897347</v>
          </cell>
          <cell r="AZ817">
            <v>84252000</v>
          </cell>
          <cell r="BA817">
            <v>0.42020947630922695</v>
          </cell>
          <cell r="BB817">
            <v>0</v>
          </cell>
          <cell r="BC817">
            <v>0</v>
          </cell>
          <cell r="BD817">
            <v>670642000</v>
          </cell>
          <cell r="BE817">
            <v>0.95280595572983262</v>
          </cell>
          <cell r="BF817">
            <v>62700000</v>
          </cell>
          <cell r="BG817">
            <v>0.34596157453899379</v>
          </cell>
          <cell r="BH817">
            <v>856702000</v>
          </cell>
          <cell r="BI817">
            <v>0.99801725061858981</v>
          </cell>
          <cell r="BJ817">
            <v>0</v>
          </cell>
          <cell r="BK817">
            <v>0</v>
          </cell>
          <cell r="BL817">
            <v>91942404000</v>
          </cell>
          <cell r="BM817">
            <v>258708000</v>
          </cell>
          <cell r="BN817">
            <v>2138310000</v>
          </cell>
          <cell r="BO817">
            <v>32489382000</v>
          </cell>
          <cell r="BP817">
            <v>2147994000</v>
          </cell>
          <cell r="BQ817">
            <v>200500000</v>
          </cell>
          <cell r="BR817">
            <v>345824000</v>
          </cell>
          <cell r="BS817">
            <v>703860000</v>
          </cell>
          <cell r="BT817">
            <v>181234000</v>
          </cell>
          <cell r="BU817">
            <v>858404000</v>
          </cell>
          <cell r="BV817">
            <v>0</v>
          </cell>
          <cell r="BW817">
            <v>729442000</v>
          </cell>
          <cell r="BX817">
            <v>979950</v>
          </cell>
          <cell r="BY817">
            <v>1163</v>
          </cell>
          <cell r="BZ817">
            <v>9674700</v>
          </cell>
          <cell r="CA817">
            <v>3140100</v>
          </cell>
        </row>
        <row r="818">
          <cell r="A818" t="str">
            <v>2022_Q4_M12_W52_D3</v>
          </cell>
          <cell r="B818">
            <v>2022</v>
          </cell>
          <cell r="C818">
            <v>4</v>
          </cell>
          <cell r="D818">
            <v>12</v>
          </cell>
          <cell r="E818">
            <v>52</v>
          </cell>
          <cell r="F818">
            <v>53</v>
          </cell>
          <cell r="G818">
            <v>3</v>
          </cell>
          <cell r="H818">
            <v>44922</v>
          </cell>
          <cell r="I818">
            <v>26.228000000000002</v>
          </cell>
          <cell r="J818">
            <v>10.276999999999999</v>
          </cell>
          <cell r="K818">
            <v>39.615000000000002</v>
          </cell>
          <cell r="L818">
            <v>8.3689999999999998</v>
          </cell>
          <cell r="M818">
            <v>6.9379999999999997</v>
          </cell>
          <cell r="N818">
            <v>1</v>
          </cell>
          <cell r="O818">
            <v>7.625</v>
          </cell>
          <cell r="P818">
            <v>7.6269999999999998</v>
          </cell>
          <cell r="Q818">
            <v>331</v>
          </cell>
          <cell r="R818">
            <v>0</v>
          </cell>
          <cell r="S818">
            <v>-3667</v>
          </cell>
          <cell r="T818">
            <v>681.53842738013611</v>
          </cell>
          <cell r="U818">
            <v>-403.14132531970245</v>
          </cell>
          <cell r="V818">
            <v>-5.915166469327277E-4</v>
          </cell>
          <cell r="W818">
            <v>1.1570384534217611E-2</v>
          </cell>
          <cell r="X818">
            <v>7.5040383947053441E-3</v>
          </cell>
          <cell r="Y818">
            <v>0.64855566144006005</v>
          </cell>
          <cell r="Z818">
            <v>1.3126967900379979E-2</v>
          </cell>
          <cell r="AA818">
            <v>127925609800</v>
          </cell>
          <cell r="AB818">
            <v>120207799800</v>
          </cell>
          <cell r="AC818">
            <v>0</v>
          </cell>
          <cell r="AD818">
            <v>7717810000</v>
          </cell>
          <cell r="AE818">
            <v>0</v>
          </cell>
          <cell r="AF818">
            <v>0</v>
          </cell>
          <cell r="AH818">
            <v>107.679</v>
          </cell>
          <cell r="AI818">
            <v>0</v>
          </cell>
          <cell r="AJ818">
            <v>0</v>
          </cell>
          <cell r="AK818">
            <v>0</v>
          </cell>
          <cell r="AL818">
            <v>22750704889844</v>
          </cell>
          <cell r="AM818">
            <v>263234404000</v>
          </cell>
          <cell r="AN818">
            <v>170722163000</v>
          </cell>
          <cell r="AO818">
            <v>298647772800</v>
          </cell>
          <cell r="AP818">
            <v>72765549000</v>
          </cell>
          <cell r="AQ818">
            <v>0.75343222989055214</v>
          </cell>
          <cell r="AR818">
            <v>0</v>
          </cell>
          <cell r="AS818">
            <v>0</v>
          </cell>
          <cell r="AT818">
            <v>3957722000</v>
          </cell>
          <cell r="AU818">
            <v>0.46413578015822066</v>
          </cell>
          <cell r="AV818">
            <v>90910056000</v>
          </cell>
          <cell r="AW818">
            <v>0.59445384516324962</v>
          </cell>
          <cell r="AX818">
            <v>1239169000</v>
          </cell>
          <cell r="AY818">
            <v>0.64145357679362502</v>
          </cell>
          <cell r="AZ818">
            <v>177073000</v>
          </cell>
          <cell r="BA818">
            <v>0.47382462337106312</v>
          </cell>
          <cell r="BB818">
            <v>0</v>
          </cell>
          <cell r="BC818">
            <v>0</v>
          </cell>
          <cell r="BD818">
            <v>656895000</v>
          </cell>
          <cell r="BE818">
            <v>0.96947796261969132</v>
          </cell>
          <cell r="BF818">
            <v>173853000</v>
          </cell>
          <cell r="BG818">
            <v>0.48466710899734045</v>
          </cell>
          <cell r="BH818">
            <v>841846000</v>
          </cell>
          <cell r="BI818">
            <v>0.99899607448510253</v>
          </cell>
          <cell r="BJ818">
            <v>0</v>
          </cell>
          <cell r="BK818">
            <v>0</v>
          </cell>
          <cell r="BL818">
            <v>96578758000</v>
          </cell>
          <cell r="BM818">
            <v>33078000</v>
          </cell>
          <cell r="BN818">
            <v>8527078000</v>
          </cell>
          <cell r="BO818">
            <v>152930386000</v>
          </cell>
          <cell r="BP818">
            <v>1931814000</v>
          </cell>
          <cell r="BQ818">
            <v>373710000</v>
          </cell>
          <cell r="BR818">
            <v>399370000</v>
          </cell>
          <cell r="BS818">
            <v>677576000</v>
          </cell>
          <cell r="BT818">
            <v>358706000</v>
          </cell>
          <cell r="BU818">
            <v>842692000</v>
          </cell>
          <cell r="BV818">
            <v>0</v>
          </cell>
          <cell r="BW818">
            <v>581236000</v>
          </cell>
          <cell r="BX818">
            <v>1652940</v>
          </cell>
          <cell r="BY818">
            <v>1503</v>
          </cell>
          <cell r="BZ818">
            <v>9350850</v>
          </cell>
          <cell r="CA818">
            <v>4058100</v>
          </cell>
        </row>
        <row r="819">
          <cell r="A819" t="str">
            <v>2022_Q4_M12_W52_D4</v>
          </cell>
          <cell r="B819">
            <v>2022</v>
          </cell>
          <cell r="C819">
            <v>4</v>
          </cell>
          <cell r="D819">
            <v>12</v>
          </cell>
          <cell r="E819">
            <v>52</v>
          </cell>
          <cell r="F819">
            <v>53</v>
          </cell>
          <cell r="G819">
            <v>4</v>
          </cell>
          <cell r="H819">
            <v>44923</v>
          </cell>
          <cell r="I819">
            <v>22.827000000000002</v>
          </cell>
          <cell r="J819">
            <v>7.5220000000000002</v>
          </cell>
          <cell r="K819">
            <v>42.401000000000003</v>
          </cell>
          <cell r="L819">
            <v>8.1110000000000007</v>
          </cell>
          <cell r="M819">
            <v>6.9219999999999997</v>
          </cell>
          <cell r="N819">
            <v>1</v>
          </cell>
          <cell r="O819">
            <v>17.619</v>
          </cell>
          <cell r="P819">
            <v>7.6260000000000003</v>
          </cell>
          <cell r="Q819">
            <v>285</v>
          </cell>
          <cell r="R819">
            <v>0</v>
          </cell>
          <cell r="S819">
            <v>-3004</v>
          </cell>
          <cell r="T819">
            <v>643.72754296496032</v>
          </cell>
          <cell r="U819">
            <v>2530.8733345443616</v>
          </cell>
          <cell r="V819">
            <v>3.9315908759897872E-3</v>
          </cell>
          <cell r="W819">
            <v>1.1182736799253487E-2</v>
          </cell>
          <cell r="X819">
            <v>8.1711539972453978E-3</v>
          </cell>
          <cell r="Y819">
            <v>0.7306935810016445</v>
          </cell>
          <cell r="Z819">
            <v>1.0342471261770472E-2</v>
          </cell>
          <cell r="AA819">
            <v>53986045000</v>
          </cell>
          <cell r="AB819">
            <v>53986045000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H819">
            <v>114.02800000000001</v>
          </cell>
          <cell r="AI819">
            <v>0</v>
          </cell>
          <cell r="AJ819">
            <v>0</v>
          </cell>
          <cell r="AK819">
            <v>0</v>
          </cell>
          <cell r="AL819">
            <v>24863268893046</v>
          </cell>
          <cell r="AM819">
            <v>278039392000</v>
          </cell>
          <cell r="AN819">
            <v>203161599000</v>
          </cell>
          <cell r="AO819">
            <v>257147644000</v>
          </cell>
          <cell r="AP819">
            <v>91602434000</v>
          </cell>
          <cell r="AQ819">
            <v>0.89789152833231234</v>
          </cell>
          <cell r="AR819">
            <v>0</v>
          </cell>
          <cell r="AS819">
            <v>0</v>
          </cell>
          <cell r="AT819">
            <v>3939042000</v>
          </cell>
          <cell r="AU819">
            <v>0.49566240251384608</v>
          </cell>
          <cell r="AV819">
            <v>100353822000</v>
          </cell>
          <cell r="AW819">
            <v>0.65779829275758428</v>
          </cell>
          <cell r="AX819">
            <v>456189000</v>
          </cell>
          <cell r="AY819">
            <v>0.52278681197785948</v>
          </cell>
          <cell r="AZ819">
            <v>19890000</v>
          </cell>
          <cell r="BA819">
            <v>0.38077188146106133</v>
          </cell>
          <cell r="BB819">
            <v>0</v>
          </cell>
          <cell r="BC819">
            <v>0</v>
          </cell>
          <cell r="BD819">
            <v>6600260000</v>
          </cell>
          <cell r="BE819">
            <v>0.50037906011286892</v>
          </cell>
          <cell r="BF819">
            <v>189110000</v>
          </cell>
          <cell r="BG819">
            <v>0.47607659115969247</v>
          </cell>
          <cell r="BH819">
            <v>852000</v>
          </cell>
          <cell r="BI819">
            <v>0.5</v>
          </cell>
          <cell r="BJ819">
            <v>0</v>
          </cell>
          <cell r="BK819">
            <v>0</v>
          </cell>
          <cell r="BL819">
            <v>102019488000</v>
          </cell>
          <cell r="BM819">
            <v>202692000</v>
          </cell>
          <cell r="BN819">
            <v>7947026000</v>
          </cell>
          <cell r="BO819">
            <v>152560174000</v>
          </cell>
          <cell r="BP819">
            <v>872610000</v>
          </cell>
          <cell r="BQ819">
            <v>52236000</v>
          </cell>
          <cell r="BR819">
            <v>121878000</v>
          </cell>
          <cell r="BS819">
            <v>13190520000</v>
          </cell>
          <cell r="BT819">
            <v>397226000</v>
          </cell>
          <cell r="BU819">
            <v>1704000</v>
          </cell>
          <cell r="BV819">
            <v>0</v>
          </cell>
          <cell r="BW819">
            <v>673838000</v>
          </cell>
          <cell r="BX819">
            <v>1579620</v>
          </cell>
          <cell r="BY819">
            <v>901</v>
          </cell>
          <cell r="BZ819">
            <v>7660200</v>
          </cell>
          <cell r="CA819">
            <v>2432700</v>
          </cell>
        </row>
        <row r="820">
          <cell r="A820" t="str">
            <v>2022_Q4_M12_W52_D5</v>
          </cell>
          <cell r="B820">
            <v>2022</v>
          </cell>
          <cell r="C820">
            <v>4</v>
          </cell>
          <cell r="D820">
            <v>12</v>
          </cell>
          <cell r="E820">
            <v>52</v>
          </cell>
          <cell r="F820">
            <v>53</v>
          </cell>
          <cell r="G820">
            <v>5</v>
          </cell>
          <cell r="H820">
            <v>44924</v>
          </cell>
          <cell r="I820">
            <v>31.497</v>
          </cell>
          <cell r="J820">
            <v>4.4939999999999998</v>
          </cell>
          <cell r="K820">
            <v>49.99</v>
          </cell>
          <cell r="L820">
            <v>8.0749999999999993</v>
          </cell>
          <cell r="M820">
            <v>6.95</v>
          </cell>
          <cell r="N820">
            <v>1</v>
          </cell>
          <cell r="O820">
            <v>17.62</v>
          </cell>
          <cell r="P820">
            <v>7.6050000000000004</v>
          </cell>
          <cell r="Q820">
            <v>225</v>
          </cell>
          <cell r="R820">
            <v>0</v>
          </cell>
          <cell r="S820">
            <v>-2247</v>
          </cell>
          <cell r="T820">
            <v>551.50015039989785</v>
          </cell>
          <cell r="U820">
            <v>6604.7563663724577</v>
          </cell>
          <cell r="V820">
            <v>1.1975982892449418E-2</v>
          </cell>
          <cell r="W820">
            <v>8.3971235712954253E-3</v>
          </cell>
          <cell r="X820">
            <v>4.862132087596999E-3</v>
          </cell>
          <cell r="Y820">
            <v>0.57902352470048468</v>
          </cell>
          <cell r="Z820">
            <v>1.2070729436018703E-2</v>
          </cell>
          <cell r="AA820">
            <v>132733120000</v>
          </cell>
          <cell r="AB820">
            <v>107032310000</v>
          </cell>
          <cell r="AC820">
            <v>25700810000</v>
          </cell>
          <cell r="AD820">
            <v>0</v>
          </cell>
          <cell r="AE820">
            <v>0</v>
          </cell>
          <cell r="AF820">
            <v>0</v>
          </cell>
          <cell r="AH820">
            <v>127.23100000000001</v>
          </cell>
          <cell r="AI820">
            <v>8205.2563663724595</v>
          </cell>
          <cell r="AJ820">
            <v>13154.4324585256</v>
          </cell>
          <cell r="AK820">
            <v>-4949.1760921531404</v>
          </cell>
          <cell r="AL820">
            <v>18413168829448</v>
          </cell>
          <cell r="AM820">
            <v>154617654000</v>
          </cell>
          <cell r="AN820">
            <v>89527259000</v>
          </cell>
          <cell r="AO820">
            <v>222260379000</v>
          </cell>
          <cell r="AP820">
            <v>52265465000</v>
          </cell>
          <cell r="AQ820">
            <v>0.96611549865793123</v>
          </cell>
          <cell r="AR820">
            <v>0</v>
          </cell>
          <cell r="AS820">
            <v>0</v>
          </cell>
          <cell r="AT820">
            <v>4390459000</v>
          </cell>
          <cell r="AU820">
            <v>0.13592368537458013</v>
          </cell>
          <cell r="AV820">
            <v>30356528000</v>
          </cell>
          <cell r="AW820">
            <v>0.46639129635197579</v>
          </cell>
          <cell r="AX820">
            <v>881626000</v>
          </cell>
          <cell r="AY820">
            <v>0.74118980322394601</v>
          </cell>
          <cell r="AZ820">
            <v>39976000</v>
          </cell>
          <cell r="BA820">
            <v>0.5</v>
          </cell>
          <cell r="BB820">
            <v>0</v>
          </cell>
          <cell r="BC820">
            <v>0</v>
          </cell>
          <cell r="BD820">
            <v>660170000</v>
          </cell>
          <cell r="BE820">
            <v>0.98718190273678041</v>
          </cell>
          <cell r="BF820">
            <v>67284000</v>
          </cell>
          <cell r="BG820">
            <v>0.48278633239097052</v>
          </cell>
          <cell r="BH820">
            <v>865751000</v>
          </cell>
          <cell r="BI820">
            <v>1.8841071420799038</v>
          </cell>
          <cell r="BJ820">
            <v>0</v>
          </cell>
          <cell r="BK820">
            <v>0</v>
          </cell>
          <cell r="BL820">
            <v>54098568000</v>
          </cell>
          <cell r="BM820">
            <v>44976000</v>
          </cell>
          <cell r="BN820">
            <v>32300912000</v>
          </cell>
          <cell r="BO820">
            <v>65088110000</v>
          </cell>
          <cell r="BP820">
            <v>1189474000</v>
          </cell>
          <cell r="BQ820">
            <v>79952000</v>
          </cell>
          <cell r="BR820">
            <v>11962000</v>
          </cell>
          <cell r="BS820">
            <v>668742000</v>
          </cell>
          <cell r="BT820">
            <v>139366000</v>
          </cell>
          <cell r="BU820">
            <v>459502000</v>
          </cell>
          <cell r="BV820">
            <v>0</v>
          </cell>
          <cell r="BW820">
            <v>536090000</v>
          </cell>
          <cell r="BX820">
            <v>1155150</v>
          </cell>
          <cell r="BY820">
            <v>1357</v>
          </cell>
          <cell r="BZ820">
            <v>5729850</v>
          </cell>
          <cell r="CA820">
            <v>3663900</v>
          </cell>
        </row>
        <row r="821">
          <cell r="A821" t="str">
            <v>2022_Q4_M12_W52_D6</v>
          </cell>
          <cell r="B821">
            <v>2022</v>
          </cell>
          <cell r="C821">
            <v>4</v>
          </cell>
          <cell r="D821">
            <v>12</v>
          </cell>
          <cell r="E821">
            <v>52</v>
          </cell>
          <cell r="F821">
            <v>53</v>
          </cell>
          <cell r="G821">
            <v>6</v>
          </cell>
          <cell r="H821">
            <v>44925</v>
          </cell>
          <cell r="I821">
            <v>22.422999999999998</v>
          </cell>
          <cell r="J821">
            <v>4.2690000000000001</v>
          </cell>
          <cell r="K821">
            <v>42.118000000000002</v>
          </cell>
          <cell r="L821">
            <v>7.9450000000000003</v>
          </cell>
          <cell r="M821">
            <v>6.9790000000000001</v>
          </cell>
          <cell r="N821">
            <v>1</v>
          </cell>
          <cell r="O821">
            <v>17.619</v>
          </cell>
          <cell r="P821">
            <v>7.609</v>
          </cell>
          <cell r="Q821">
            <v>168</v>
          </cell>
          <cell r="R821">
            <v>0</v>
          </cell>
          <cell r="S821">
            <v>-1178</v>
          </cell>
          <cell r="T821">
            <v>457.12549494005253</v>
          </cell>
          <cell r="U821">
            <v>4964.3691444782453</v>
          </cell>
          <cell r="V821">
            <v>1.0859969963235749E-2</v>
          </cell>
          <cell r="W821">
            <v>5.6968129777357403E-3</v>
          </cell>
          <cell r="X821">
            <v>3.9033961618591519E-3</v>
          </cell>
          <cell r="Y821">
            <v>0.68518945191186509</v>
          </cell>
          <cell r="Z821">
            <v>1.0236511036859516E-2</v>
          </cell>
          <cell r="AA821">
            <v>109131725000</v>
          </cell>
          <cell r="AB821">
            <v>66341515000</v>
          </cell>
          <cell r="AC821">
            <v>42790210000</v>
          </cell>
          <cell r="AD821">
            <v>0</v>
          </cell>
          <cell r="AE821">
            <v>0</v>
          </cell>
          <cell r="AF821">
            <v>0</v>
          </cell>
          <cell r="AH821">
            <v>109.96199999999999</v>
          </cell>
          <cell r="AI821">
            <v>3097</v>
          </cell>
          <cell r="AJ821">
            <v>11614.5416050311</v>
          </cell>
          <cell r="AK821">
            <v>-8107.6476380717804</v>
          </cell>
          <cell r="AL821">
            <v>17231919387850</v>
          </cell>
          <cell r="AM821">
            <v>98167022000</v>
          </cell>
          <cell r="AN821">
            <v>67263008000</v>
          </cell>
          <cell r="AO821">
            <v>176394733000</v>
          </cell>
          <cell r="AP821">
            <v>31201876000</v>
          </cell>
          <cell r="AQ821">
            <v>0.93880310522952892</v>
          </cell>
          <cell r="AR821">
            <v>0</v>
          </cell>
          <cell r="AS821">
            <v>0</v>
          </cell>
          <cell r="AT821">
            <v>352796000</v>
          </cell>
          <cell r="AU821">
            <v>0.49389760748134565</v>
          </cell>
          <cell r="AV821">
            <v>33147546000</v>
          </cell>
          <cell r="AW821">
            <v>0.54777956524863169</v>
          </cell>
          <cell r="AX821">
            <v>969039000</v>
          </cell>
          <cell r="AY821">
            <v>0.80140310194198039</v>
          </cell>
          <cell r="AZ821">
            <v>53507000</v>
          </cell>
          <cell r="BA821">
            <v>0.8051250413795179</v>
          </cell>
          <cell r="BB821">
            <v>0</v>
          </cell>
          <cell r="BC821">
            <v>0</v>
          </cell>
          <cell r="BD821">
            <v>673242000</v>
          </cell>
          <cell r="BE821">
            <v>0.97786150440678365</v>
          </cell>
          <cell r="BF821">
            <v>13616000</v>
          </cell>
          <cell r="BG821">
            <v>0.16033536657167755</v>
          </cell>
          <cell r="BH821">
            <v>851386000</v>
          </cell>
          <cell r="BI821">
            <v>0.99406168561260611</v>
          </cell>
          <cell r="BJ821">
            <v>0</v>
          </cell>
          <cell r="BK821">
            <v>0</v>
          </cell>
          <cell r="BL821">
            <v>33235804000</v>
          </cell>
          <cell r="BM821">
            <v>56728000</v>
          </cell>
          <cell r="BN821">
            <v>714310000</v>
          </cell>
          <cell r="BO821">
            <v>60512564000</v>
          </cell>
          <cell r="BP821">
            <v>1209178000</v>
          </cell>
          <cell r="BQ821">
            <v>66458000</v>
          </cell>
          <cell r="BR821">
            <v>159662000</v>
          </cell>
          <cell r="BS821">
            <v>688484000</v>
          </cell>
          <cell r="BT821">
            <v>84922000</v>
          </cell>
          <cell r="BU821">
            <v>856472000</v>
          </cell>
          <cell r="BV821">
            <v>0</v>
          </cell>
          <cell r="BW821">
            <v>582440000</v>
          </cell>
          <cell r="BY821">
            <v>1473</v>
          </cell>
          <cell r="BZ821">
            <v>9011700</v>
          </cell>
          <cell r="CA821">
            <v>3977100</v>
          </cell>
          <cell r="CB821">
            <v>37706035</v>
          </cell>
        </row>
        <row r="822">
          <cell r="A822" t="str">
            <v>2023_Q1_M1_W1_D3</v>
          </cell>
          <cell r="B822">
            <v>2023</v>
          </cell>
          <cell r="C822">
            <v>1</v>
          </cell>
          <cell r="D822">
            <v>1</v>
          </cell>
          <cell r="E822">
            <v>1</v>
          </cell>
          <cell r="F822">
            <v>1</v>
          </cell>
          <cell r="G822">
            <v>3</v>
          </cell>
          <cell r="H822">
            <v>44929</v>
          </cell>
          <cell r="I822">
            <v>29.5</v>
          </cell>
          <cell r="J822">
            <v>4.0270000000000001</v>
          </cell>
          <cell r="K822">
            <v>33.128999999999998</v>
          </cell>
          <cell r="L822">
            <v>7.9550000000000001</v>
          </cell>
          <cell r="M822">
            <v>6.9690000000000003</v>
          </cell>
          <cell r="N822">
            <v>1</v>
          </cell>
          <cell r="O822">
            <v>17.614999999999998</v>
          </cell>
          <cell r="P822">
            <v>7.6029999999999998</v>
          </cell>
          <cell r="Q822">
            <v>134</v>
          </cell>
          <cell r="R822">
            <v>0</v>
          </cell>
          <cell r="S822">
            <v>-1843</v>
          </cell>
          <cell r="T822">
            <v>466.87254325950806</v>
          </cell>
          <cell r="U822">
            <v>5361.0482097279601</v>
          </cell>
          <cell r="V822">
            <v>1.1245989827516439E-2</v>
          </cell>
          <cell r="W822">
            <v>9.3432922339872406E-3</v>
          </cell>
          <cell r="X822">
            <v>7.809414736173209E-3</v>
          </cell>
          <cell r="Y822">
            <v>0.83583115465077873</v>
          </cell>
          <cell r="Z822">
            <v>1.705688716016919E-2</v>
          </cell>
          <cell r="AA822">
            <v>194874220000</v>
          </cell>
          <cell r="AB822">
            <v>168980000000</v>
          </cell>
          <cell r="AC822">
            <v>25894220000</v>
          </cell>
          <cell r="AD822">
            <v>0</v>
          </cell>
          <cell r="AE822">
            <v>0</v>
          </cell>
          <cell r="AF822">
            <v>0</v>
          </cell>
          <cell r="AH822">
            <v>107.79799999999999</v>
          </cell>
          <cell r="AI822">
            <v>0</v>
          </cell>
          <cell r="AJ822">
            <v>0</v>
          </cell>
          <cell r="AK822">
            <v>0</v>
          </cell>
          <cell r="AL822">
            <v>21073241537258</v>
          </cell>
          <cell r="AM822">
            <v>196893454000</v>
          </cell>
          <cell r="AN822">
            <v>164569683000</v>
          </cell>
          <cell r="AO822">
            <v>359443903000</v>
          </cell>
          <cell r="AP822">
            <v>87231980000</v>
          </cell>
          <cell r="AQ822">
            <v>0.96948441737265079</v>
          </cell>
          <cell r="AR822">
            <v>0</v>
          </cell>
          <cell r="AS822">
            <v>0</v>
          </cell>
          <cell r="AT822">
            <v>419720000</v>
          </cell>
          <cell r="AU822">
            <v>0.23939923181433953</v>
          </cell>
          <cell r="AV822">
            <v>74060092000</v>
          </cell>
          <cell r="AW822">
            <v>0.76080216513795551</v>
          </cell>
          <cell r="AX822">
            <v>1185226000</v>
          </cell>
          <cell r="AY822">
            <v>0.62927386616914838</v>
          </cell>
          <cell r="AZ822">
            <v>15182000</v>
          </cell>
          <cell r="BA822">
            <v>0.23124961920428927</v>
          </cell>
          <cell r="BB822">
            <v>0</v>
          </cell>
          <cell r="BC822">
            <v>0</v>
          </cell>
          <cell r="BD822">
            <v>672032000</v>
          </cell>
          <cell r="BE822">
            <v>0.99607517637991339</v>
          </cell>
          <cell r="BF822">
            <v>123291000</v>
          </cell>
          <cell r="BG822">
            <v>0.41622554116646188</v>
          </cell>
          <cell r="BH822">
            <v>862160000</v>
          </cell>
          <cell r="BI822">
            <v>1.9647235768652296</v>
          </cell>
          <cell r="BJ822">
            <v>0</v>
          </cell>
          <cell r="BK822">
            <v>0</v>
          </cell>
          <cell r="BL822">
            <v>89977702000</v>
          </cell>
          <cell r="BM822">
            <v>3340058000</v>
          </cell>
          <cell r="BN822">
            <v>1753222000</v>
          </cell>
          <cell r="BO822">
            <v>97344744000</v>
          </cell>
          <cell r="BP822">
            <v>1883482000</v>
          </cell>
          <cell r="BQ822">
            <v>65652000</v>
          </cell>
          <cell r="BR822">
            <v>332732000</v>
          </cell>
          <cell r="BS822">
            <v>674680000</v>
          </cell>
          <cell r="BT822">
            <v>296212000</v>
          </cell>
          <cell r="BU822">
            <v>438820000</v>
          </cell>
          <cell r="BV822">
            <v>0</v>
          </cell>
          <cell r="BW822">
            <v>786150000</v>
          </cell>
          <cell r="BX822">
            <v>1661220</v>
          </cell>
          <cell r="BY822">
            <v>2617</v>
          </cell>
          <cell r="BZ822">
            <v>4699650</v>
          </cell>
          <cell r="CA822">
            <v>7065900</v>
          </cell>
        </row>
        <row r="823">
          <cell r="A823" t="str">
            <v>2023_Q1_M1_W1_D4</v>
          </cell>
          <cell r="B823">
            <v>2023</v>
          </cell>
          <cell r="C823">
            <v>1</v>
          </cell>
          <cell r="D823">
            <v>1</v>
          </cell>
          <cell r="E823">
            <v>1</v>
          </cell>
          <cell r="F823">
            <v>1</v>
          </cell>
          <cell r="G823">
            <v>4</v>
          </cell>
          <cell r="H823">
            <v>44930</v>
          </cell>
          <cell r="I823">
            <v>34.627000000000002</v>
          </cell>
          <cell r="J823">
            <v>10.316000000000001</v>
          </cell>
          <cell r="K823">
            <v>41.686999999999998</v>
          </cell>
          <cell r="L823">
            <v>7.9619999999999997</v>
          </cell>
          <cell r="M823">
            <v>6.9909999999999997</v>
          </cell>
          <cell r="N823">
            <v>1</v>
          </cell>
          <cell r="O823">
            <v>17.661999999999999</v>
          </cell>
          <cell r="P823">
            <v>7.6120000000000001</v>
          </cell>
          <cell r="Q823">
            <v>150</v>
          </cell>
          <cell r="R823">
            <v>0</v>
          </cell>
          <cell r="S823">
            <v>-1900</v>
          </cell>
          <cell r="T823">
            <v>481.26377207007204</v>
          </cell>
          <cell r="U823">
            <v>11221.299122066477</v>
          </cell>
          <cell r="V823">
            <v>2.2891546573395954E-2</v>
          </cell>
          <cell r="W823">
            <v>9.9253447573794135E-3</v>
          </cell>
          <cell r="X823">
            <v>2.9320826528670936E-3</v>
          </cell>
          <cell r="Y823">
            <v>0.29541368330678025</v>
          </cell>
          <cell r="Z823">
            <v>4.6001767573859266E-3</v>
          </cell>
          <cell r="AA823">
            <v>40697110000</v>
          </cell>
          <cell r="AB823">
            <v>40697110000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H823">
            <v>127.857</v>
          </cell>
          <cell r="AI823">
            <v>0</v>
          </cell>
          <cell r="AJ823">
            <v>0</v>
          </cell>
          <cell r="AK823">
            <v>0</v>
          </cell>
          <cell r="AL823">
            <v>24397370561860</v>
          </cell>
          <cell r="AM823">
            <v>242152314000</v>
          </cell>
          <cell r="AN823">
            <v>71535107000</v>
          </cell>
          <cell r="AO823">
            <v>112232217000</v>
          </cell>
          <cell r="AP823">
            <v>25289576000</v>
          </cell>
          <cell r="AQ823">
            <v>0.89886149410416594</v>
          </cell>
          <cell r="AR823">
            <v>0</v>
          </cell>
          <cell r="AS823">
            <v>0</v>
          </cell>
          <cell r="AT823">
            <v>4399999000</v>
          </cell>
          <cell r="AU823">
            <v>6.6261233163995681E-2</v>
          </cell>
          <cell r="AV823">
            <v>38572040000</v>
          </cell>
          <cell r="AW823">
            <v>0.27740612453286834</v>
          </cell>
          <cell r="AX823">
            <v>1347827000</v>
          </cell>
          <cell r="AY823">
            <v>0.56459256987939288</v>
          </cell>
          <cell r="AZ823">
            <v>72348000</v>
          </cell>
          <cell r="BA823">
            <v>0.35803080090264855</v>
          </cell>
          <cell r="BB823">
            <v>0</v>
          </cell>
          <cell r="BC823">
            <v>0</v>
          </cell>
          <cell r="BD823">
            <v>734376000</v>
          </cell>
          <cell r="BE823">
            <v>0.93446327683615815</v>
          </cell>
          <cell r="BF823">
            <v>230026000</v>
          </cell>
          <cell r="BG823">
            <v>0.48927960657857794</v>
          </cell>
          <cell r="BH823">
            <v>888915000</v>
          </cell>
          <cell r="BI823">
            <v>0.99117447007794124</v>
          </cell>
          <cell r="BJ823">
            <v>0</v>
          </cell>
          <cell r="BK823">
            <v>0</v>
          </cell>
          <cell r="BL823">
            <v>28135120000</v>
          </cell>
          <cell r="BM823">
            <v>3153274000</v>
          </cell>
          <cell r="BN823">
            <v>66403820000</v>
          </cell>
          <cell r="BO823">
            <v>139045380000</v>
          </cell>
          <cell r="BP823">
            <v>2387256000</v>
          </cell>
          <cell r="BQ823">
            <v>202072000</v>
          </cell>
          <cell r="BR823">
            <v>99174000</v>
          </cell>
          <cell r="BS823">
            <v>785880000</v>
          </cell>
          <cell r="BT823">
            <v>470132000</v>
          </cell>
          <cell r="BU823">
            <v>896830000</v>
          </cell>
          <cell r="BV823">
            <v>0</v>
          </cell>
          <cell r="BW823">
            <v>573376000</v>
          </cell>
          <cell r="BX823">
            <v>500910</v>
          </cell>
          <cell r="BY823">
            <v>517</v>
          </cell>
          <cell r="BZ823">
            <v>4845000</v>
          </cell>
          <cell r="CA823">
            <v>1395900</v>
          </cell>
        </row>
        <row r="824">
          <cell r="A824" t="str">
            <v>2023_Q1_M1_W1_D5</v>
          </cell>
          <cell r="B824">
            <v>2023</v>
          </cell>
          <cell r="C824">
            <v>1</v>
          </cell>
          <cell r="D824">
            <v>1</v>
          </cell>
          <cell r="E824">
            <v>1</v>
          </cell>
          <cell r="F824">
            <v>1</v>
          </cell>
          <cell r="G824">
            <v>5</v>
          </cell>
          <cell r="H824">
            <v>44931</v>
          </cell>
          <cell r="I824">
            <v>30.751000000000001</v>
          </cell>
          <cell r="J824">
            <v>10.426</v>
          </cell>
          <cell r="K824">
            <v>35.332000000000001</v>
          </cell>
          <cell r="L824">
            <v>8.2010000000000005</v>
          </cell>
          <cell r="M824">
            <v>6.9870000000000001</v>
          </cell>
          <cell r="N824">
            <v>1</v>
          </cell>
          <cell r="O824">
            <v>17.661999999999999</v>
          </cell>
          <cell r="P824">
            <v>7.6210000000000004</v>
          </cell>
          <cell r="Q824">
            <v>187</v>
          </cell>
          <cell r="R824">
            <v>0</v>
          </cell>
          <cell r="S824">
            <v>-2503</v>
          </cell>
          <cell r="T824">
            <v>531.19255393452602</v>
          </cell>
          <cell r="U824">
            <v>13391.628850840636</v>
          </cell>
          <cell r="V824">
            <v>2.475678729909063E-2</v>
          </cell>
          <cell r="W824">
            <v>1.1363034506149495E-2</v>
          </cell>
          <cell r="X824">
            <v>6.1509561392581961E-3</v>
          </cell>
          <cell r="Y824">
            <v>0.54131281005345855</v>
          </cell>
          <cell r="Z824">
            <v>1.0380482033711655E-2</v>
          </cell>
          <cell r="AA824">
            <v>87439790000</v>
          </cell>
          <cell r="AB824">
            <v>71695155000</v>
          </cell>
          <cell r="AC824">
            <v>15744635000</v>
          </cell>
          <cell r="AD824">
            <v>0</v>
          </cell>
          <cell r="AE824">
            <v>0</v>
          </cell>
          <cell r="AF824">
            <v>0</v>
          </cell>
          <cell r="AH824">
            <v>117.98</v>
          </cell>
          <cell r="AI824">
            <v>13391.628850840632</v>
          </cell>
          <cell r="AJ824">
            <v>3221.7618360415299</v>
          </cell>
          <cell r="AK824">
            <v>10169.867014799102</v>
          </cell>
          <cell r="AL824">
            <v>20673662292662</v>
          </cell>
          <cell r="AM824">
            <v>234915538000</v>
          </cell>
          <cell r="AN824">
            <v>127162790000</v>
          </cell>
          <cell r="AO824">
            <v>214602580000</v>
          </cell>
          <cell r="AP824">
            <v>57729149000</v>
          </cell>
          <cell r="AQ824">
            <v>0.93511703422183556</v>
          </cell>
          <cell r="AR824">
            <v>0</v>
          </cell>
          <cell r="AS824">
            <v>0</v>
          </cell>
          <cell r="AT824">
            <v>181788000</v>
          </cell>
          <cell r="AU824">
            <v>8.4802666842067696E-3</v>
          </cell>
          <cell r="AV824">
            <v>66281929000</v>
          </cell>
          <cell r="AW824">
            <v>0.46303971950613459</v>
          </cell>
          <cell r="AX824">
            <v>1354697000</v>
          </cell>
          <cell r="AY824">
            <v>0.54255677895097709</v>
          </cell>
          <cell r="AZ824">
            <v>13228000</v>
          </cell>
          <cell r="BA824">
            <v>0.33385492907980413</v>
          </cell>
          <cell r="BB824">
            <v>0</v>
          </cell>
          <cell r="BC824">
            <v>0</v>
          </cell>
          <cell r="BD824">
            <v>690380000</v>
          </cell>
          <cell r="BE824">
            <v>0.97642592864982292</v>
          </cell>
          <cell r="BF824">
            <v>22703000</v>
          </cell>
          <cell r="BG824">
            <v>0.48216030242534935</v>
          </cell>
          <cell r="BH824">
            <v>888916000</v>
          </cell>
          <cell r="BI824">
            <v>0.99117337472347111</v>
          </cell>
          <cell r="BJ824">
            <v>0</v>
          </cell>
          <cell r="BK824">
            <v>0</v>
          </cell>
          <cell r="BL824">
            <v>61734678000</v>
          </cell>
          <cell r="BM824">
            <v>3080728000</v>
          </cell>
          <cell r="BN824">
            <v>21436590000</v>
          </cell>
          <cell r="BO824">
            <v>143145234000</v>
          </cell>
          <cell r="BP824">
            <v>2496876000</v>
          </cell>
          <cell r="BQ824">
            <v>39622000</v>
          </cell>
          <cell r="BR824">
            <v>645704000</v>
          </cell>
          <cell r="BS824">
            <v>707048000</v>
          </cell>
          <cell r="BT824">
            <v>47086000</v>
          </cell>
          <cell r="BU824">
            <v>896832000</v>
          </cell>
          <cell r="BV824">
            <v>0</v>
          </cell>
          <cell r="BW824">
            <v>685140000</v>
          </cell>
          <cell r="BX824">
            <v>712590</v>
          </cell>
          <cell r="BY824">
            <v>985</v>
          </cell>
          <cell r="BZ824">
            <v>6382650</v>
          </cell>
          <cell r="CA824">
            <v>2659500</v>
          </cell>
        </row>
        <row r="825">
          <cell r="A825" t="str">
            <v>2023_Q1_M1_W1_D6</v>
          </cell>
          <cell r="B825">
            <v>2023</v>
          </cell>
          <cell r="C825">
            <v>1</v>
          </cell>
          <cell r="D825">
            <v>1</v>
          </cell>
          <cell r="E825">
            <v>1</v>
          </cell>
          <cell r="F825">
            <v>2</v>
          </cell>
          <cell r="G825">
            <v>6</v>
          </cell>
          <cell r="H825">
            <v>44932</v>
          </cell>
          <cell r="I825">
            <v>42.051000000000002</v>
          </cell>
          <cell r="J825">
            <v>18.622</v>
          </cell>
          <cell r="K825">
            <v>46.045000000000002</v>
          </cell>
          <cell r="L825">
            <v>8.0549999999999997</v>
          </cell>
          <cell r="M825">
            <v>7.0369999999999999</v>
          </cell>
          <cell r="N825">
            <v>1</v>
          </cell>
          <cell r="O825">
            <v>17.675000000000001</v>
          </cell>
          <cell r="P825">
            <v>7.6219999999999999</v>
          </cell>
          <cell r="Q825">
            <v>169</v>
          </cell>
          <cell r="R825">
            <v>0</v>
          </cell>
          <cell r="S825">
            <v>-2574</v>
          </cell>
          <cell r="T825">
            <v>560.87281183013738</v>
          </cell>
          <cell r="U825">
            <v>11815.229452837033</v>
          </cell>
          <cell r="V825">
            <v>2.0714112509304206E-2</v>
          </cell>
          <cell r="W825">
            <v>1.0002904849177541E-2</v>
          </cell>
          <cell r="X825">
            <v>4.6613840302217489E-3</v>
          </cell>
          <cell r="Y825">
            <v>0.46600303616854033</v>
          </cell>
          <cell r="Z825">
            <v>8.3971885059661976E-3</v>
          </cell>
          <cell r="AA825">
            <v>102463405000</v>
          </cell>
          <cell r="AB825">
            <v>94224600000</v>
          </cell>
          <cell r="AC825">
            <v>0</v>
          </cell>
          <cell r="AD825">
            <v>8238805000</v>
          </cell>
          <cell r="AE825">
            <v>0</v>
          </cell>
          <cell r="AF825">
            <v>0</v>
          </cell>
          <cell r="AH825">
            <v>148.10700000000003</v>
          </cell>
          <cell r="AI825">
            <v>13391.628850840632</v>
          </cell>
          <cell r="AJ825">
            <v>3221.7618360415299</v>
          </cell>
          <cell r="AK825">
            <v>10169.867014799102</v>
          </cell>
          <cell r="AL825">
            <v>27427400353864</v>
          </cell>
          <cell r="AM825">
            <v>274353676000</v>
          </cell>
          <cell r="AN825">
            <v>127849646000</v>
          </cell>
          <cell r="AO825">
            <v>230313051000</v>
          </cell>
          <cell r="AP825">
            <v>81763860000</v>
          </cell>
          <cell r="AQ825">
            <v>0.87753008065661908</v>
          </cell>
          <cell r="AR825">
            <v>0</v>
          </cell>
          <cell r="AS825">
            <v>0</v>
          </cell>
          <cell r="AT825">
            <v>3491985000</v>
          </cell>
          <cell r="AU825">
            <v>4.1511575134003199E-2</v>
          </cell>
          <cell r="AV825">
            <v>38953859000</v>
          </cell>
          <cell r="AW825">
            <v>0.43209858041891286</v>
          </cell>
          <cell r="AX825">
            <v>1781517000</v>
          </cell>
          <cell r="AY825">
            <v>0.59751731660099572</v>
          </cell>
          <cell r="AZ825">
            <v>112610000</v>
          </cell>
          <cell r="BA825">
            <v>0.49965391168536133</v>
          </cell>
          <cell r="BB825">
            <v>0</v>
          </cell>
          <cell r="BC825">
            <v>0</v>
          </cell>
          <cell r="BD825">
            <v>715148000</v>
          </cell>
          <cell r="BE825">
            <v>0.95276591322698312</v>
          </cell>
          <cell r="BF825">
            <v>131777000</v>
          </cell>
          <cell r="BG825">
            <v>0.48123301878524061</v>
          </cell>
          <cell r="BH825">
            <v>898890000</v>
          </cell>
          <cell r="BI825">
            <v>0.97771962226471487</v>
          </cell>
          <cell r="BJ825">
            <v>0</v>
          </cell>
          <cell r="BK825">
            <v>0</v>
          </cell>
          <cell r="BL825">
            <v>93174994000</v>
          </cell>
          <cell r="BM825">
            <v>706766000</v>
          </cell>
          <cell r="BN825">
            <v>84120754000</v>
          </cell>
          <cell r="BO825">
            <v>90150398000</v>
          </cell>
          <cell r="BP825">
            <v>2981532000</v>
          </cell>
          <cell r="BQ825">
            <v>225376000</v>
          </cell>
          <cell r="BR825">
            <v>428016000</v>
          </cell>
          <cell r="BS825">
            <v>750602000</v>
          </cell>
          <cell r="BT825">
            <v>273832000</v>
          </cell>
          <cell r="BU825">
            <v>919374000</v>
          </cell>
          <cell r="BV825">
            <v>0</v>
          </cell>
          <cell r="BW825">
            <v>622032000</v>
          </cell>
          <cell r="BX825">
            <v>937050</v>
          </cell>
          <cell r="BY825">
            <v>1197</v>
          </cell>
          <cell r="BZ825">
            <v>19691100</v>
          </cell>
          <cell r="CA825">
            <v>3231900</v>
          </cell>
        </row>
        <row r="826">
          <cell r="A826" t="str">
            <v>2023_Q1_M1_W2_D2</v>
          </cell>
          <cell r="B826">
            <v>2023</v>
          </cell>
          <cell r="C826">
            <v>1</v>
          </cell>
          <cell r="D826">
            <v>1</v>
          </cell>
          <cell r="E826">
            <v>2</v>
          </cell>
          <cell r="F826">
            <v>2</v>
          </cell>
          <cell r="G826">
            <v>2</v>
          </cell>
          <cell r="H826">
            <v>44935</v>
          </cell>
          <cell r="I826">
            <v>33.834000000000003</v>
          </cell>
          <cell r="J826">
            <v>16.870999999999999</v>
          </cell>
          <cell r="K826">
            <v>29.619</v>
          </cell>
          <cell r="L826">
            <v>7.8230000000000004</v>
          </cell>
          <cell r="M826">
            <v>7.0250000000000004</v>
          </cell>
          <cell r="N826">
            <v>1</v>
          </cell>
          <cell r="O826">
            <v>17.655000000000001</v>
          </cell>
          <cell r="P826">
            <v>7.6219999999999999</v>
          </cell>
          <cell r="Q826">
            <v>180</v>
          </cell>
          <cell r="R826">
            <v>0</v>
          </cell>
          <cell r="S826">
            <v>-1629</v>
          </cell>
          <cell r="T826">
            <v>487.07261465496538</v>
          </cell>
          <cell r="U826">
            <v>10769.970228692109</v>
          </cell>
          <cell r="V826">
            <v>2.2499323001045471E-2</v>
          </cell>
          <cell r="W826">
            <v>2.4592897957994343E-2</v>
          </cell>
          <cell r="X826">
            <v>1.1134787286513877E-2</v>
          </cell>
          <cell r="Y826">
            <v>0.45276434300392498</v>
          </cell>
          <cell r="Z826">
            <v>1.3907163681490253E-2</v>
          </cell>
          <cell r="AA826">
            <v>53196087260</v>
          </cell>
          <cell r="AB826">
            <v>45668010000</v>
          </cell>
          <cell r="AC826">
            <v>7528077260</v>
          </cell>
          <cell r="AD826">
            <v>0</v>
          </cell>
          <cell r="AE826">
            <v>0</v>
          </cell>
          <cell r="AF826">
            <v>0</v>
          </cell>
          <cell r="AH826">
            <v>121.449</v>
          </cell>
          <cell r="AI826">
            <v>13391.628850840632</v>
          </cell>
          <cell r="AJ826">
            <v>3221.7618360415299</v>
          </cell>
          <cell r="AK826">
            <v>10169.867014799102</v>
          </cell>
          <cell r="AL826">
            <v>19187902247470</v>
          </cell>
          <cell r="AM826">
            <v>471886122000</v>
          </cell>
          <cell r="AN826">
            <v>213653210000</v>
          </cell>
          <cell r="AO826">
            <v>266849297260</v>
          </cell>
          <cell r="AP826">
            <v>93463096000</v>
          </cell>
          <cell r="AQ826">
            <v>0.48176586402025934</v>
          </cell>
          <cell r="AR826">
            <v>0</v>
          </cell>
          <cell r="AS826">
            <v>0</v>
          </cell>
          <cell r="AT826">
            <v>2780765000</v>
          </cell>
          <cell r="AU826">
            <v>3.3941715647891765E-2</v>
          </cell>
          <cell r="AV826">
            <v>114570793000</v>
          </cell>
          <cell r="AW826">
            <v>0.60004030931552232</v>
          </cell>
          <cell r="AX826">
            <v>1182442000</v>
          </cell>
          <cell r="AY826">
            <v>0.58227091378422269</v>
          </cell>
          <cell r="AZ826">
            <v>31573000</v>
          </cell>
          <cell r="BA826">
            <v>0.25779770069893526</v>
          </cell>
          <cell r="BB826">
            <v>0</v>
          </cell>
          <cell r="BC826">
            <v>0</v>
          </cell>
          <cell r="BD826">
            <v>712701000</v>
          </cell>
          <cell r="BE826">
            <v>0.9293126199616123</v>
          </cell>
          <cell r="BF826">
            <v>11840000</v>
          </cell>
          <cell r="BG826">
            <v>0.49978894048121569</v>
          </cell>
          <cell r="BH826">
            <v>900000000</v>
          </cell>
          <cell r="BI826">
            <v>1</v>
          </cell>
          <cell r="BJ826">
            <v>0</v>
          </cell>
          <cell r="BK826">
            <v>0</v>
          </cell>
          <cell r="BL826">
            <v>194001076000</v>
          </cell>
          <cell r="BM826">
            <v>126734000</v>
          </cell>
          <cell r="BN826">
            <v>81927650000</v>
          </cell>
          <cell r="BO826">
            <v>190938494000</v>
          </cell>
          <cell r="BP826">
            <v>2030742000</v>
          </cell>
          <cell r="BQ826">
            <v>122472000</v>
          </cell>
          <cell r="BR826">
            <v>405720000</v>
          </cell>
          <cell r="BS826">
            <v>766912000</v>
          </cell>
          <cell r="BT826">
            <v>23690000</v>
          </cell>
          <cell r="BU826">
            <v>900000000</v>
          </cell>
          <cell r="BV826">
            <v>0</v>
          </cell>
          <cell r="BW826">
            <v>642632000</v>
          </cell>
          <cell r="BX826">
            <v>985830</v>
          </cell>
          <cell r="BY826">
            <v>1369</v>
          </cell>
          <cell r="BZ826">
            <v>4153950</v>
          </cell>
          <cell r="CA826">
            <v>3696300</v>
          </cell>
        </row>
        <row r="827">
          <cell r="A827" t="str">
            <v>2023_Q1_M1_W2_D3</v>
          </cell>
          <cell r="B827">
            <v>2023</v>
          </cell>
          <cell r="C827">
            <v>1</v>
          </cell>
          <cell r="D827">
            <v>1</v>
          </cell>
          <cell r="E827">
            <v>2</v>
          </cell>
          <cell r="F827">
            <v>2</v>
          </cell>
          <cell r="G827">
            <v>3</v>
          </cell>
          <cell r="H827">
            <v>44936</v>
          </cell>
          <cell r="I827">
            <v>21.334</v>
          </cell>
          <cell r="J827">
            <v>16.933</v>
          </cell>
          <cell r="K827">
            <v>37.713999999999999</v>
          </cell>
          <cell r="L827">
            <v>7.5030000000000001</v>
          </cell>
          <cell r="M827">
            <v>7.0940000000000003</v>
          </cell>
          <cell r="N827">
            <v>1</v>
          </cell>
          <cell r="O827">
            <v>17.658000000000001</v>
          </cell>
          <cell r="P827">
            <v>7.6219999999999999</v>
          </cell>
          <cell r="Q827">
            <v>208</v>
          </cell>
          <cell r="R827">
            <v>0</v>
          </cell>
          <cell r="S827">
            <v>-1783</v>
          </cell>
          <cell r="T827">
            <v>496.06576227400006</v>
          </cell>
          <cell r="U827">
            <v>9819.6746873852244</v>
          </cell>
          <cell r="V827">
            <v>1.8655030030989447E-2</v>
          </cell>
          <cell r="W827">
            <v>2.0259441758610379E-2</v>
          </cell>
          <cell r="X827">
            <v>6.9742766507308214E-3</v>
          </cell>
          <cell r="Y827">
            <v>0.34424821442904335</v>
          </cell>
          <cell r="Z827">
            <v>9.555664572273817E-3</v>
          </cell>
          <cell r="AA827">
            <v>56713662260</v>
          </cell>
          <cell r="AB827">
            <v>40906915000</v>
          </cell>
          <cell r="AC827">
            <v>7528077260</v>
          </cell>
          <cell r="AD827">
            <v>8278670000</v>
          </cell>
          <cell r="AE827">
            <v>0</v>
          </cell>
          <cell r="AF827">
            <v>0</v>
          </cell>
          <cell r="AH827">
            <v>116.85799999999999</v>
          </cell>
          <cell r="AI827">
            <v>9819.6746873852298</v>
          </cell>
          <cell r="AJ827">
            <v>3436.3841626846502</v>
          </cell>
          <cell r="AK827">
            <v>6383.2905247005792</v>
          </cell>
          <cell r="AL827">
            <v>21970220665672</v>
          </cell>
          <cell r="AM827">
            <v>445104406000</v>
          </cell>
          <cell r="AN827">
            <v>153226397000</v>
          </cell>
          <cell r="AO827">
            <v>209940059260</v>
          </cell>
          <cell r="AP827">
            <v>83006870000</v>
          </cell>
          <cell r="AQ827">
            <v>0.39926629394507079</v>
          </cell>
          <cell r="AR827">
            <v>0</v>
          </cell>
          <cell r="AS827">
            <v>0</v>
          </cell>
          <cell r="AT827">
            <v>134218000</v>
          </cell>
          <cell r="AU827">
            <v>1.7548191173172765E-3</v>
          </cell>
          <cell r="AV827">
            <v>67117427000</v>
          </cell>
          <cell r="AW827">
            <v>0.44079524480862264</v>
          </cell>
          <cell r="AX827">
            <v>1237728000</v>
          </cell>
          <cell r="AY827">
            <v>0.55930829359021983</v>
          </cell>
          <cell r="AZ827">
            <v>90247000</v>
          </cell>
          <cell r="BA827">
            <v>0.35612757091219044</v>
          </cell>
          <cell r="BB827">
            <v>0</v>
          </cell>
          <cell r="BC827">
            <v>0</v>
          </cell>
          <cell r="BD827">
            <v>694454000</v>
          </cell>
          <cell r="BE827">
            <v>0.99108039914143486</v>
          </cell>
          <cell r="BF827">
            <v>53453000</v>
          </cell>
          <cell r="BG827">
            <v>0.4249181214029063</v>
          </cell>
          <cell r="BH827">
            <v>892000000</v>
          </cell>
          <cell r="BI827">
            <v>1</v>
          </cell>
          <cell r="BJ827">
            <v>0</v>
          </cell>
          <cell r="BK827">
            <v>0</v>
          </cell>
          <cell r="BL827">
            <v>207898516000</v>
          </cell>
          <cell r="BM827">
            <v>3288758000</v>
          </cell>
          <cell r="BN827">
            <v>76485376000</v>
          </cell>
          <cell r="BO827">
            <v>152264408000</v>
          </cell>
          <cell r="BP827">
            <v>2212962000</v>
          </cell>
          <cell r="BQ827">
            <v>253412000</v>
          </cell>
          <cell r="BR827">
            <v>255146000</v>
          </cell>
          <cell r="BS827">
            <v>700704000</v>
          </cell>
          <cell r="BT827">
            <v>125796000</v>
          </cell>
          <cell r="BU827">
            <v>892000000</v>
          </cell>
          <cell r="BV827">
            <v>0</v>
          </cell>
          <cell r="BW827">
            <v>727328000</v>
          </cell>
          <cell r="BX827">
            <v>736410</v>
          </cell>
          <cell r="BY827">
            <v>1146</v>
          </cell>
          <cell r="BZ827">
            <v>4546650</v>
          </cell>
          <cell r="CA827">
            <v>3094200</v>
          </cell>
        </row>
        <row r="828">
          <cell r="A828" t="str">
            <v>2023_Q1_M1_W2_D4</v>
          </cell>
          <cell r="B828">
            <v>2023</v>
          </cell>
          <cell r="C828">
            <v>1</v>
          </cell>
          <cell r="D828">
            <v>1</v>
          </cell>
          <cell r="E828">
            <v>2</v>
          </cell>
          <cell r="F828">
            <v>2</v>
          </cell>
          <cell r="G828">
            <v>4</v>
          </cell>
          <cell r="H828">
            <v>44937</v>
          </cell>
          <cell r="I828">
            <v>22.347000000000001</v>
          </cell>
          <cell r="J828">
            <v>17.026</v>
          </cell>
          <cell r="K828">
            <v>48.34</v>
          </cell>
          <cell r="L828">
            <v>7.6379999999999999</v>
          </cell>
          <cell r="M828">
            <v>7.2350000000000003</v>
          </cell>
          <cell r="N828">
            <v>1</v>
          </cell>
          <cell r="O828">
            <v>17.687999999999999</v>
          </cell>
          <cell r="P828">
            <v>7.6130000000000004</v>
          </cell>
          <cell r="Q828">
            <v>188</v>
          </cell>
          <cell r="R828">
            <v>0</v>
          </cell>
          <cell r="S828">
            <v>-2572</v>
          </cell>
          <cell r="T828">
            <v>554.91559370561413</v>
          </cell>
          <cell r="U828">
            <v>9828.4208660661825</v>
          </cell>
          <cell r="V828">
            <v>1.669006298416496E-2</v>
          </cell>
          <cell r="W828">
            <v>5.9266886675551798E-3</v>
          </cell>
          <cell r="X828">
            <v>2.1027974190039713E-3</v>
          </cell>
          <cell r="Y828">
            <v>0.35480139702890734</v>
          </cell>
          <cell r="Z828">
            <v>5.183827650373952E-3</v>
          </cell>
          <cell r="AA828">
            <v>62394045000</v>
          </cell>
          <cell r="AB828">
            <v>40815625000</v>
          </cell>
          <cell r="AC828">
            <v>21578420000</v>
          </cell>
          <cell r="AD828">
            <v>0</v>
          </cell>
          <cell r="AE828">
            <v>0</v>
          </cell>
          <cell r="AF828">
            <v>0</v>
          </cell>
          <cell r="AH828">
            <v>128.88700000000003</v>
          </cell>
          <cell r="AI828">
            <v>6530.4310060661965</v>
          </cell>
          <cell r="AJ828">
            <v>207.56496448591599</v>
          </cell>
          <cell r="AK828">
            <v>6322.8660415802806</v>
          </cell>
          <cell r="AL828">
            <v>20251033035874</v>
          </cell>
          <cell r="AM828">
            <v>120021568000</v>
          </cell>
          <cell r="AN828">
            <v>42583820000</v>
          </cell>
          <cell r="AO828">
            <v>104977865000</v>
          </cell>
          <cell r="AP828">
            <v>14586625000</v>
          </cell>
          <cell r="AQ828">
            <v>0.67390330932130138</v>
          </cell>
          <cell r="AR828">
            <v>0</v>
          </cell>
          <cell r="AS828">
            <v>0</v>
          </cell>
          <cell r="AT828">
            <v>145503000</v>
          </cell>
          <cell r="AU828">
            <v>0.35703278744840922</v>
          </cell>
          <cell r="AV828">
            <v>24601038000</v>
          </cell>
          <cell r="AW828">
            <v>0.276531020210732</v>
          </cell>
          <cell r="AX828">
            <v>1389826000</v>
          </cell>
          <cell r="AY828">
            <v>0.55219008523862767</v>
          </cell>
          <cell r="AZ828">
            <v>209179000</v>
          </cell>
          <cell r="BA828">
            <v>0.39055953456761539</v>
          </cell>
          <cell r="BB828">
            <v>0</v>
          </cell>
          <cell r="BC828">
            <v>0</v>
          </cell>
          <cell r="BD828">
            <v>724000000</v>
          </cell>
          <cell r="BE828">
            <v>0.933232619831451</v>
          </cell>
          <cell r="BF828">
            <v>13495000</v>
          </cell>
          <cell r="BG828">
            <v>0.49981481481481482</v>
          </cell>
          <cell r="BH828">
            <v>914154000</v>
          </cell>
          <cell r="BI828">
            <v>0.98921996805595835</v>
          </cell>
          <cell r="BJ828">
            <v>0</v>
          </cell>
          <cell r="BK828">
            <v>0</v>
          </cell>
          <cell r="BL828">
            <v>21644982000</v>
          </cell>
          <cell r="BM828">
            <v>3175146000</v>
          </cell>
          <cell r="BN828">
            <v>407534000</v>
          </cell>
          <cell r="BO828">
            <v>88963032000</v>
          </cell>
          <cell r="BP828">
            <v>2516934000</v>
          </cell>
          <cell r="BQ828">
            <v>535588000</v>
          </cell>
          <cell r="BR828">
            <v>422208000</v>
          </cell>
          <cell r="BS828">
            <v>775798000</v>
          </cell>
          <cell r="BT828">
            <v>27000000</v>
          </cell>
          <cell r="BU828">
            <v>924116000</v>
          </cell>
          <cell r="BV828">
            <v>0</v>
          </cell>
          <cell r="BW828">
            <v>629230000</v>
          </cell>
          <cell r="BX828">
            <v>146880</v>
          </cell>
          <cell r="BY828">
            <v>855</v>
          </cell>
          <cell r="BZ828">
            <v>6558600</v>
          </cell>
          <cell r="CA828">
            <v>2308500</v>
          </cell>
        </row>
        <row r="829">
          <cell r="A829" t="str">
            <v>2023_Q1_M1_W2_D5</v>
          </cell>
          <cell r="B829">
            <v>2023</v>
          </cell>
          <cell r="C829">
            <v>1</v>
          </cell>
          <cell r="D829">
            <v>1</v>
          </cell>
          <cell r="E829">
            <v>2</v>
          </cell>
          <cell r="F829">
            <v>2</v>
          </cell>
          <cell r="G829">
            <v>5</v>
          </cell>
          <cell r="H829">
            <v>44938</v>
          </cell>
          <cell r="I829">
            <v>31.681999999999999</v>
          </cell>
          <cell r="J829">
            <v>12.031000000000001</v>
          </cell>
          <cell r="K829">
            <v>46.578000000000003</v>
          </cell>
          <cell r="L829">
            <v>7.3689999999999998</v>
          </cell>
          <cell r="M829">
            <v>7.2350000000000003</v>
          </cell>
          <cell r="N829">
            <v>1</v>
          </cell>
          <cell r="O829">
            <v>17.687999999999999</v>
          </cell>
          <cell r="P829">
            <v>7.6130000000000004</v>
          </cell>
          <cell r="Q829">
            <v>191</v>
          </cell>
          <cell r="R829">
            <v>0</v>
          </cell>
          <cell r="S829">
            <v>-2110</v>
          </cell>
          <cell r="T829">
            <v>515.63435876572044</v>
          </cell>
          <cell r="U829">
            <v>6019.0484309723543</v>
          </cell>
          <cell r="V829">
            <v>1.0992163683715346E-2</v>
          </cell>
          <cell r="W829">
            <v>8.5843049614858207E-3</v>
          </cell>
          <cell r="X829">
            <v>2.5758827529530179E-3</v>
          </cell>
          <cell r="Y829">
            <v>0.30006887738843441</v>
          </cell>
          <cell r="Z829">
            <v>4.7997283912794121E-3</v>
          </cell>
          <cell r="AA829">
            <v>44451750000</v>
          </cell>
          <cell r="AB829">
            <v>28455270000</v>
          </cell>
          <cell r="AC829">
            <v>15996480000</v>
          </cell>
          <cell r="AD829">
            <v>0</v>
          </cell>
          <cell r="AE829">
            <v>0</v>
          </cell>
          <cell r="AF829">
            <v>0</v>
          </cell>
          <cell r="AH829">
            <v>131.196</v>
          </cell>
          <cell r="AI829">
            <v>6019.0484309723533</v>
          </cell>
          <cell r="AJ829">
            <v>411.42221591940302</v>
          </cell>
          <cell r="AK829">
            <v>5607.6262150529501</v>
          </cell>
          <cell r="AL829">
            <v>19988685021076</v>
          </cell>
          <cell r="AM829">
            <v>171588968000</v>
          </cell>
          <cell r="AN829">
            <v>51488509000</v>
          </cell>
          <cell r="AO829">
            <v>95940259000</v>
          </cell>
          <cell r="AP829">
            <v>20798471000</v>
          </cell>
          <cell r="AQ829">
            <v>0.27311292865369302</v>
          </cell>
          <cell r="AR829">
            <v>0</v>
          </cell>
          <cell r="AS829">
            <v>0</v>
          </cell>
          <cell r="AT829">
            <v>7756391000</v>
          </cell>
          <cell r="AU829">
            <v>0.30853387289299811</v>
          </cell>
          <cell r="AV829">
            <v>20135707000</v>
          </cell>
          <cell r="AW829">
            <v>0.32232144675132518</v>
          </cell>
          <cell r="AX829">
            <v>1183367000</v>
          </cell>
          <cell r="AY829">
            <v>0.64012149340603464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698000000</v>
          </cell>
          <cell r="BE829">
            <v>1</v>
          </cell>
          <cell r="BF829">
            <v>17573000</v>
          </cell>
          <cell r="BG829">
            <v>0.45618088365090076</v>
          </cell>
          <cell r="BH829">
            <v>899000000</v>
          </cell>
          <cell r="BI829">
            <v>1</v>
          </cell>
          <cell r="BJ829">
            <v>0</v>
          </cell>
          <cell r="BK829">
            <v>0</v>
          </cell>
          <cell r="BL829">
            <v>76153374000</v>
          </cell>
          <cell r="BM829">
            <v>3299592000</v>
          </cell>
          <cell r="BN829">
            <v>25139512000</v>
          </cell>
          <cell r="BO829">
            <v>62470888000</v>
          </cell>
          <cell r="BP829">
            <v>1848660000</v>
          </cell>
          <cell r="BQ829">
            <v>210412000</v>
          </cell>
          <cell r="BR829">
            <v>120766000</v>
          </cell>
          <cell r="BS829">
            <v>698000000</v>
          </cell>
          <cell r="BT829">
            <v>38522000</v>
          </cell>
          <cell r="BU829">
            <v>899000000</v>
          </cell>
          <cell r="BV829">
            <v>0</v>
          </cell>
          <cell r="BW829">
            <v>710242000</v>
          </cell>
          <cell r="BX829">
            <v>936930</v>
          </cell>
          <cell r="BY829">
            <v>794</v>
          </cell>
          <cell r="BZ829">
            <v>5380500</v>
          </cell>
          <cell r="CA829">
            <v>2143800</v>
          </cell>
        </row>
        <row r="830">
          <cell r="A830" t="str">
            <v>2023_Q1_M1_W2_D6</v>
          </cell>
          <cell r="B830">
            <v>2023</v>
          </cell>
          <cell r="C830">
            <v>1</v>
          </cell>
          <cell r="D830">
            <v>1</v>
          </cell>
          <cell r="E830">
            <v>2</v>
          </cell>
          <cell r="F830">
            <v>3</v>
          </cell>
          <cell r="G830">
            <v>6</v>
          </cell>
          <cell r="H830">
            <v>44939</v>
          </cell>
          <cell r="I830">
            <v>33.962000000000003</v>
          </cell>
          <cell r="J830">
            <v>11.968999999999999</v>
          </cell>
          <cell r="K830">
            <v>31.263000000000002</v>
          </cell>
          <cell r="L830">
            <v>7.3719999999999999</v>
          </cell>
          <cell r="M830">
            <v>7.2930000000000001</v>
          </cell>
          <cell r="N830">
            <v>1</v>
          </cell>
          <cell r="O830">
            <v>17.681000000000001</v>
          </cell>
          <cell r="P830">
            <v>7.6130000000000004</v>
          </cell>
          <cell r="Q830">
            <v>169</v>
          </cell>
          <cell r="R830">
            <v>0</v>
          </cell>
          <cell r="S830">
            <v>-1369</v>
          </cell>
          <cell r="T830">
            <v>469.14861864653761</v>
          </cell>
          <cell r="U830">
            <v>6664.8470469530148</v>
          </cell>
          <cell r="V830">
            <v>1.3377561082151206E-2</v>
          </cell>
          <cell r="W830">
            <v>1.5807234687174734E-2</v>
          </cell>
          <cell r="X830">
            <v>8.3093187814292715E-3</v>
          </cell>
          <cell r="Y830">
            <v>0.52566555415104155</v>
          </cell>
          <cell r="Z830">
            <v>9.7949924065381232E-3</v>
          </cell>
          <cell r="AA830">
            <v>40700575000</v>
          </cell>
          <cell r="AB830">
            <v>40700575000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H830">
            <v>118.15300000000001</v>
          </cell>
          <cell r="AI830">
            <v>0</v>
          </cell>
          <cell r="AJ830">
            <v>0</v>
          </cell>
          <cell r="AK830">
            <v>0</v>
          </cell>
          <cell r="AL830">
            <v>27395367537078</v>
          </cell>
          <cell r="AM830">
            <v>433045004000</v>
          </cell>
          <cell r="AN830">
            <v>227636842000</v>
          </cell>
          <cell r="AO830">
            <v>268337417000</v>
          </cell>
          <cell r="AP830">
            <v>121201040000</v>
          </cell>
          <cell r="AQ830">
            <v>0.48165654220320669</v>
          </cell>
          <cell r="AR830">
            <v>0</v>
          </cell>
          <cell r="AS830">
            <v>0</v>
          </cell>
          <cell r="AT830">
            <v>99230000</v>
          </cell>
          <cell r="AU830">
            <v>0.2321310769777811</v>
          </cell>
          <cell r="AV830">
            <v>103645077000</v>
          </cell>
          <cell r="AW830">
            <v>0.59489446105425814</v>
          </cell>
          <cell r="AX830">
            <v>913795000</v>
          </cell>
          <cell r="AY830">
            <v>0.72085408028676545</v>
          </cell>
          <cell r="AZ830">
            <v>79225000</v>
          </cell>
          <cell r="BA830">
            <v>0.45417803664381207</v>
          </cell>
          <cell r="BB830">
            <v>0</v>
          </cell>
          <cell r="BC830">
            <v>0</v>
          </cell>
          <cell r="BD830">
            <v>704274000</v>
          </cell>
          <cell r="BE830">
            <v>0.98920722851628884</v>
          </cell>
          <cell r="BF830">
            <v>93201000</v>
          </cell>
          <cell r="BG830">
            <v>0.48258168073318491</v>
          </cell>
          <cell r="BH830">
            <v>901000000</v>
          </cell>
          <cell r="BI830">
            <v>0</v>
          </cell>
          <cell r="BJ830">
            <v>0</v>
          </cell>
          <cell r="BK830">
            <v>0</v>
          </cell>
          <cell r="BL830">
            <v>251633746000</v>
          </cell>
          <cell r="BM830">
            <v>3257590000</v>
          </cell>
          <cell r="BN830">
            <v>427474000</v>
          </cell>
          <cell r="BO830">
            <v>174224310000</v>
          </cell>
          <cell r="BP830">
            <v>1267656000</v>
          </cell>
          <cell r="BQ830">
            <v>174436000</v>
          </cell>
          <cell r="BR830">
            <v>547620000</v>
          </cell>
          <cell r="BS830">
            <v>711958000</v>
          </cell>
          <cell r="BT830">
            <v>193130000</v>
          </cell>
          <cell r="BU830">
            <v>0</v>
          </cell>
          <cell r="BV830">
            <v>0</v>
          </cell>
          <cell r="BW830">
            <v>607084000</v>
          </cell>
          <cell r="BY830">
            <v>1263</v>
          </cell>
          <cell r="BZ830">
            <v>10472850</v>
          </cell>
          <cell r="CA830">
            <v>3410100</v>
          </cell>
        </row>
        <row r="831">
          <cell r="A831" t="str">
            <v>2023_Q1_M1_W3_D2</v>
          </cell>
          <cell r="B831">
            <v>2023</v>
          </cell>
          <cell r="C831">
            <v>1</v>
          </cell>
          <cell r="D831">
            <v>1</v>
          </cell>
          <cell r="E831">
            <v>3</v>
          </cell>
          <cell r="F831">
            <v>3</v>
          </cell>
          <cell r="G831">
            <v>2</v>
          </cell>
          <cell r="H831">
            <v>44942</v>
          </cell>
          <cell r="I831">
            <v>35.277000000000001</v>
          </cell>
          <cell r="J831">
            <v>12.021000000000001</v>
          </cell>
          <cell r="K831">
            <v>30.073</v>
          </cell>
          <cell r="L831">
            <v>7.2039999999999997</v>
          </cell>
          <cell r="M831">
            <v>7.3010000000000002</v>
          </cell>
          <cell r="N831">
            <v>1</v>
          </cell>
          <cell r="O831">
            <v>17.681000000000001</v>
          </cell>
          <cell r="P831">
            <v>7.6130000000000004</v>
          </cell>
          <cell r="Q831">
            <v>211</v>
          </cell>
          <cell r="R831">
            <v>0</v>
          </cell>
          <cell r="S831">
            <v>-1456</v>
          </cell>
          <cell r="T831">
            <v>471.651585564941</v>
          </cell>
          <cell r="U831">
            <v>5950.708151493207</v>
          </cell>
          <cell r="V831">
            <v>1.2185404043289515E-2</v>
          </cell>
          <cell r="W831">
            <v>2.202462647772719E-2</v>
          </cell>
          <cell r="X831">
            <v>6.780434088052496E-3</v>
          </cell>
          <cell r="Y831">
            <v>0.30785693890924032</v>
          </cell>
          <cell r="Z831">
            <v>9.3745121091269937E-3</v>
          </cell>
          <cell r="AA831">
            <v>54113805000</v>
          </cell>
          <cell r="AB831">
            <v>37983160000</v>
          </cell>
          <cell r="AC831">
            <v>16130645000</v>
          </cell>
          <cell r="AD831">
            <v>0</v>
          </cell>
          <cell r="AE831">
            <v>0</v>
          </cell>
          <cell r="AF831">
            <v>0</v>
          </cell>
          <cell r="AH831">
            <v>118.17</v>
          </cell>
          <cell r="AI831">
            <v>5950.7081514932088</v>
          </cell>
          <cell r="AJ831">
            <v>-56.546440688140898</v>
          </cell>
          <cell r="AK831">
            <v>6007.2545921813498</v>
          </cell>
          <cell r="AL831">
            <v>20860515589884</v>
          </cell>
          <cell r="AM831">
            <v>459445064000</v>
          </cell>
          <cell r="AN831">
            <v>141443351000</v>
          </cell>
          <cell r="AO831">
            <v>195557156000</v>
          </cell>
          <cell r="AP831">
            <v>106635390000</v>
          </cell>
          <cell r="AQ831">
            <v>0.9057110625888859</v>
          </cell>
          <cell r="AR831">
            <v>0</v>
          </cell>
          <cell r="AS831">
            <v>0</v>
          </cell>
          <cell r="AT831">
            <v>92924000</v>
          </cell>
          <cell r="AU831">
            <v>3.7110914284586925E-4</v>
          </cell>
          <cell r="AV831">
            <v>31939360000</v>
          </cell>
          <cell r="AW831">
            <v>0.37108051423448762</v>
          </cell>
          <cell r="AX831">
            <v>1161085000</v>
          </cell>
          <cell r="AY831">
            <v>0.51082913686314912</v>
          </cell>
          <cell r="AZ831">
            <v>10592000</v>
          </cell>
          <cell r="BA831">
            <v>6.2368985090797746E-2</v>
          </cell>
          <cell r="BB831">
            <v>0</v>
          </cell>
          <cell r="BC831">
            <v>0</v>
          </cell>
          <cell r="BD831">
            <v>700000000</v>
          </cell>
          <cell r="BE831">
            <v>0.99214785837798003</v>
          </cell>
          <cell r="BF831">
            <v>0</v>
          </cell>
          <cell r="BG831">
            <v>0</v>
          </cell>
          <cell r="BH831">
            <v>904000000</v>
          </cell>
          <cell r="BI831">
            <v>1</v>
          </cell>
          <cell r="BJ831">
            <v>0</v>
          </cell>
          <cell r="BK831">
            <v>0</v>
          </cell>
          <cell r="BL831">
            <v>117736654000</v>
          </cell>
          <cell r="BM831">
            <v>171586000</v>
          </cell>
          <cell r="BN831">
            <v>250395340000</v>
          </cell>
          <cell r="BO831">
            <v>86071240000</v>
          </cell>
          <cell r="BP831">
            <v>2272942000</v>
          </cell>
          <cell r="BQ831">
            <v>169828000</v>
          </cell>
          <cell r="BR831">
            <v>200592000</v>
          </cell>
          <cell r="BS831">
            <v>705540000</v>
          </cell>
          <cell r="BT831">
            <v>87922000</v>
          </cell>
          <cell r="BU831">
            <v>904000000</v>
          </cell>
          <cell r="BV831">
            <v>0</v>
          </cell>
          <cell r="BW831">
            <v>2032000</v>
          </cell>
          <cell r="BY831">
            <v>501</v>
          </cell>
          <cell r="BZ831">
            <v>3712800</v>
          </cell>
          <cell r="CA831">
            <v>1352700</v>
          </cell>
        </row>
        <row r="832">
          <cell r="A832" t="str">
            <v>2023_Q1_M1_W3_D3</v>
          </cell>
          <cell r="B832">
            <v>2023</v>
          </cell>
          <cell r="C832">
            <v>1</v>
          </cell>
          <cell r="D832">
            <v>1</v>
          </cell>
          <cell r="E832">
            <v>3</v>
          </cell>
          <cell r="F832">
            <v>3</v>
          </cell>
          <cell r="G832">
            <v>3</v>
          </cell>
          <cell r="H832">
            <v>44943</v>
          </cell>
          <cell r="I832">
            <v>76.620999999999995</v>
          </cell>
          <cell r="J832">
            <v>12.398999999999999</v>
          </cell>
          <cell r="K832">
            <v>37.936999999999998</v>
          </cell>
          <cell r="L832">
            <v>6.6680000000000001</v>
          </cell>
          <cell r="M832">
            <v>7.2990000000000004</v>
          </cell>
          <cell r="N832">
            <v>1</v>
          </cell>
          <cell r="O832">
            <v>17.696999999999999</v>
          </cell>
          <cell r="P832">
            <v>7.6020000000000003</v>
          </cell>
          <cell r="Q832">
            <v>174</v>
          </cell>
          <cell r="R832">
            <v>0</v>
          </cell>
          <cell r="S832">
            <v>-2169</v>
          </cell>
          <cell r="T832">
            <v>616.02856673478504</v>
          </cell>
          <cell r="U832">
            <v>10531.7955320029</v>
          </cell>
          <cell r="V832">
            <v>1.651178970515595E-2</v>
          </cell>
          <cell r="W832">
            <v>9.0202883685926317E-3</v>
          </cell>
          <cell r="X832">
            <v>6.7006016304254727E-3</v>
          </cell>
          <cell r="Y832">
            <v>0.74283674275381484</v>
          </cell>
          <cell r="Z832">
            <v>1.4032095552257848E-2</v>
          </cell>
          <cell r="AA832">
            <v>193472110000</v>
          </cell>
          <cell r="AB832">
            <v>160567860000</v>
          </cell>
          <cell r="AC832">
            <v>32904250000</v>
          </cell>
          <cell r="AD832">
            <v>0</v>
          </cell>
          <cell r="AE832">
            <v>0</v>
          </cell>
          <cell r="AF832">
            <v>0</v>
          </cell>
          <cell r="AH832">
            <v>167.22300000000001</v>
          </cell>
          <cell r="AI832">
            <v>7541.8791953755299</v>
          </cell>
          <cell r="AJ832">
            <v>-2483.8804422846697</v>
          </cell>
          <cell r="AK832">
            <v>10025.7596376602</v>
          </cell>
          <cell r="AL832">
            <v>26389179621886</v>
          </cell>
          <cell r="AM832">
            <v>238038010000</v>
          </cell>
          <cell r="AN832">
            <v>176823380000</v>
          </cell>
          <cell r="AO832">
            <v>370295490000</v>
          </cell>
          <cell r="AP832">
            <v>145961495000</v>
          </cell>
          <cell r="AQ832">
            <v>0.87743999128772809</v>
          </cell>
          <cell r="AR832">
            <v>0</v>
          </cell>
          <cell r="AS832">
            <v>0</v>
          </cell>
          <cell r="AT832">
            <v>692347000</v>
          </cell>
          <cell r="AU832">
            <v>0.40053953171932782</v>
          </cell>
          <cell r="AV832">
            <v>26843756000</v>
          </cell>
          <cell r="AW832">
            <v>0.41779739705061991</v>
          </cell>
          <cell r="AX832">
            <v>1579054000</v>
          </cell>
          <cell r="AY832">
            <v>0.5692463205738556</v>
          </cell>
          <cell r="AZ832">
            <v>24254000</v>
          </cell>
          <cell r="BA832">
            <v>0.39158513352061741</v>
          </cell>
          <cell r="BB832">
            <v>0</v>
          </cell>
          <cell r="BC832">
            <v>0</v>
          </cell>
          <cell r="BD832">
            <v>718329000</v>
          </cell>
          <cell r="BE832">
            <v>0.97684788550820423</v>
          </cell>
          <cell r="BF832">
            <v>68091000</v>
          </cell>
          <cell r="BG832">
            <v>0.37723545706371192</v>
          </cell>
          <cell r="BH832">
            <v>936054000</v>
          </cell>
          <cell r="BI832">
            <v>0.98937330621874031</v>
          </cell>
          <cell r="BJ832">
            <v>0</v>
          </cell>
          <cell r="BK832">
            <v>0</v>
          </cell>
          <cell r="BL832">
            <v>166349262000</v>
          </cell>
          <cell r="BM832">
            <v>125286000</v>
          </cell>
          <cell r="BN832">
            <v>1728536000</v>
          </cell>
          <cell r="BO832">
            <v>64250654000</v>
          </cell>
          <cell r="BP832">
            <v>2773938000</v>
          </cell>
          <cell r="BQ832">
            <v>61938000</v>
          </cell>
          <cell r="BR832">
            <v>292262000</v>
          </cell>
          <cell r="BS832">
            <v>735354000</v>
          </cell>
          <cell r="BT832">
            <v>180500000</v>
          </cell>
          <cell r="BU832">
            <v>946108000</v>
          </cell>
          <cell r="BV832">
            <v>0</v>
          </cell>
          <cell r="BW832">
            <v>594172000</v>
          </cell>
          <cell r="BY832">
            <v>2927</v>
          </cell>
          <cell r="BZ832">
            <v>5530950</v>
          </cell>
          <cell r="CA832">
            <v>7902900</v>
          </cell>
        </row>
        <row r="833">
          <cell r="A833" t="str">
            <v>2023_Q1_M1_W3_D4</v>
          </cell>
          <cell r="B833">
            <v>2023</v>
          </cell>
          <cell r="C833">
            <v>1</v>
          </cell>
          <cell r="D833">
            <v>1</v>
          </cell>
          <cell r="E833">
            <v>3</v>
          </cell>
          <cell r="F833">
            <v>3</v>
          </cell>
          <cell r="G833">
            <v>4</v>
          </cell>
          <cell r="H833">
            <v>44944</v>
          </cell>
          <cell r="I833">
            <v>80.305999999999997</v>
          </cell>
          <cell r="J833">
            <v>12.699</v>
          </cell>
          <cell r="K833">
            <v>40.58</v>
          </cell>
          <cell r="L833">
            <v>6.2039999999999997</v>
          </cell>
          <cell r="M833">
            <v>7.258</v>
          </cell>
          <cell r="N833">
            <v>1</v>
          </cell>
          <cell r="O833">
            <v>17.699000000000002</v>
          </cell>
          <cell r="P833">
            <v>7.6230000000000002</v>
          </cell>
          <cell r="Q833">
            <v>224</v>
          </cell>
          <cell r="R833">
            <v>0</v>
          </cell>
          <cell r="S833">
            <v>-2714</v>
          </cell>
          <cell r="T833">
            <v>675.09039563312876</v>
          </cell>
          <cell r="U833">
            <v>16052.440598999805</v>
          </cell>
          <cell r="V833">
            <v>2.2965278888999498E-2</v>
          </cell>
          <cell r="W833">
            <v>5.2841350970221851E-3</v>
          </cell>
          <cell r="X833">
            <v>3.5021407890463651E-3</v>
          </cell>
          <cell r="Y833">
            <v>0.66276518763117109</v>
          </cell>
          <cell r="Z833">
            <v>7.0082250053360266E-3</v>
          </cell>
          <cell r="AA833">
            <v>83546545000</v>
          </cell>
          <cell r="AB833">
            <v>58568810000</v>
          </cell>
          <cell r="AC833">
            <v>24977735000</v>
          </cell>
          <cell r="AD833">
            <v>0</v>
          </cell>
          <cell r="AE833">
            <v>0</v>
          </cell>
          <cell r="AF833">
            <v>0</v>
          </cell>
          <cell r="AH833">
            <v>173.369</v>
          </cell>
          <cell r="AI833">
            <v>12063.96831526974</v>
          </cell>
          <cell r="AJ833">
            <v>-2312.8798083085599</v>
          </cell>
          <cell r="AK833">
            <v>14376.8481235783</v>
          </cell>
          <cell r="AL833">
            <v>23829018313888</v>
          </cell>
          <cell r="AM833">
            <v>125915752000</v>
          </cell>
          <cell r="AN833">
            <v>83452577000</v>
          </cell>
          <cell r="AO833">
            <v>166999122000</v>
          </cell>
          <cell r="AP833">
            <v>73161781000</v>
          </cell>
          <cell r="AQ833">
            <v>0.92124483943569313</v>
          </cell>
          <cell r="AR833">
            <v>0</v>
          </cell>
          <cell r="AS833">
            <v>0</v>
          </cell>
          <cell r="AT833">
            <v>483142000</v>
          </cell>
          <cell r="AU833">
            <v>0.22861125648132988</v>
          </cell>
          <cell r="AV833">
            <v>6245529000</v>
          </cell>
          <cell r="AW833">
            <v>0.16890666524160641</v>
          </cell>
          <cell r="AX833">
            <v>1745871000</v>
          </cell>
          <cell r="AY833">
            <v>0.50300094211604451</v>
          </cell>
          <cell r="AZ833">
            <v>114648000</v>
          </cell>
          <cell r="BA833">
            <v>0.30452775460983111</v>
          </cell>
          <cell r="BB833">
            <v>0</v>
          </cell>
          <cell r="BC833">
            <v>0</v>
          </cell>
          <cell r="BD833">
            <v>725450000</v>
          </cell>
          <cell r="BE833">
            <v>0.98816302067725503</v>
          </cell>
          <cell r="BF833">
            <v>10356000</v>
          </cell>
          <cell r="BG833">
            <v>0.10898987560251741</v>
          </cell>
          <cell r="BH833">
            <v>965800000</v>
          </cell>
          <cell r="BI833">
            <v>0.9799107142857143</v>
          </cell>
          <cell r="BJ833">
            <v>0</v>
          </cell>
          <cell r="BK833">
            <v>0</v>
          </cell>
          <cell r="BL833">
            <v>79416218000</v>
          </cell>
          <cell r="BM833">
            <v>650328000</v>
          </cell>
          <cell r="BN833">
            <v>2113378000</v>
          </cell>
          <cell r="BO833">
            <v>36976214000</v>
          </cell>
          <cell r="BP833">
            <v>3470910000</v>
          </cell>
          <cell r="BQ833">
            <v>376478000</v>
          </cell>
          <cell r="BR833">
            <v>389514000</v>
          </cell>
          <cell r="BS833">
            <v>734140000</v>
          </cell>
          <cell r="BT833">
            <v>95018000</v>
          </cell>
          <cell r="BU833">
            <v>985600000</v>
          </cell>
          <cell r="BV833">
            <v>0</v>
          </cell>
          <cell r="BW833">
            <v>707954000</v>
          </cell>
          <cell r="BY833">
            <v>1487</v>
          </cell>
          <cell r="BZ833">
            <v>8272200</v>
          </cell>
          <cell r="CA833">
            <v>4014900</v>
          </cell>
        </row>
        <row r="834">
          <cell r="A834" t="str">
            <v>2023_Q1_M1_W3_D5</v>
          </cell>
          <cell r="B834">
            <v>2023</v>
          </cell>
          <cell r="C834">
            <v>1</v>
          </cell>
          <cell r="D834">
            <v>1</v>
          </cell>
          <cell r="E834">
            <v>3</v>
          </cell>
          <cell r="F834">
            <v>3</v>
          </cell>
          <cell r="G834">
            <v>5</v>
          </cell>
          <cell r="H834">
            <v>44945</v>
          </cell>
          <cell r="I834">
            <v>101.679</v>
          </cell>
          <cell r="J834">
            <v>10.967000000000001</v>
          </cell>
          <cell r="K834">
            <v>42.58</v>
          </cell>
          <cell r="L834">
            <v>5.7240000000000002</v>
          </cell>
          <cell r="M834">
            <v>7.1669999999999998</v>
          </cell>
          <cell r="N834">
            <v>1</v>
          </cell>
          <cell r="O834">
            <v>17.699000000000002</v>
          </cell>
          <cell r="P834">
            <v>7.6230000000000002</v>
          </cell>
          <cell r="Q834">
            <v>229</v>
          </cell>
          <cell r="R834">
            <v>0</v>
          </cell>
          <cell r="S834">
            <v>-4070</v>
          </cell>
          <cell r="T834">
            <v>824.83672315257218</v>
          </cell>
          <cell r="U834">
            <v>20660.304141003799</v>
          </cell>
          <cell r="V834">
            <v>2.4191416793896844E-2</v>
          </cell>
          <cell r="W834">
            <v>8.5264305883647595E-3</v>
          </cell>
          <cell r="X834">
            <v>3.845156706402402E-3</v>
          </cell>
          <cell r="Y834">
            <v>0.45096909739106256</v>
          </cell>
          <cell r="Z834">
            <v>9.2042786833601981E-3</v>
          </cell>
          <cell r="AA834">
            <v>140811130000</v>
          </cell>
          <cell r="AB834">
            <v>90290645000</v>
          </cell>
          <cell r="AC834">
            <v>50520485000</v>
          </cell>
          <cell r="AD834">
            <v>0</v>
          </cell>
          <cell r="AE834">
            <v>0</v>
          </cell>
          <cell r="AF834">
            <v>0</v>
          </cell>
          <cell r="AH834">
            <v>194.43899999999999</v>
          </cell>
          <cell r="AI834">
            <v>14990.443643986473</v>
          </cell>
          <cell r="AJ834">
            <v>-885.15539577102697</v>
          </cell>
          <cell r="AK834">
            <v>15875.599039757501</v>
          </cell>
          <cell r="AL834">
            <v>26275037329890</v>
          </cell>
          <cell r="AM834">
            <v>224032282000</v>
          </cell>
          <cell r="AN834">
            <v>101031636000</v>
          </cell>
          <cell r="AO834">
            <v>241842766000</v>
          </cell>
          <cell r="AP834">
            <v>74929307000</v>
          </cell>
          <cell r="AQ834">
            <v>0.86123498031612178</v>
          </cell>
          <cell r="AR834">
            <v>0</v>
          </cell>
          <cell r="AS834">
            <v>0</v>
          </cell>
          <cell r="AT834">
            <v>3580918000</v>
          </cell>
          <cell r="AU834">
            <v>0.1180645542046088</v>
          </cell>
          <cell r="AV834">
            <v>19150000000</v>
          </cell>
          <cell r="AW834">
            <v>0.19089959405076717</v>
          </cell>
          <cell r="AX834">
            <v>1557202000</v>
          </cell>
          <cell r="AY834">
            <v>0.60762076896003026</v>
          </cell>
          <cell r="AZ834">
            <v>126332000</v>
          </cell>
          <cell r="BA834">
            <v>0.29752198467313845</v>
          </cell>
          <cell r="BB834">
            <v>0</v>
          </cell>
          <cell r="BC834">
            <v>0</v>
          </cell>
          <cell r="BD834">
            <v>728000000</v>
          </cell>
          <cell r="BE834">
            <v>0.95435108059285123</v>
          </cell>
          <cell r="BF834">
            <v>7877000</v>
          </cell>
          <cell r="BG834">
            <v>0.16101140591145088</v>
          </cell>
          <cell r="BH834">
            <v>952000000</v>
          </cell>
          <cell r="BI834">
            <v>1</v>
          </cell>
          <cell r="BJ834">
            <v>0</v>
          </cell>
          <cell r="BK834">
            <v>0</v>
          </cell>
          <cell r="BL834">
            <v>87002164000</v>
          </cell>
          <cell r="BM834">
            <v>1056090000</v>
          </cell>
          <cell r="BN834">
            <v>30330170000</v>
          </cell>
          <cell r="BO834">
            <v>100314514000</v>
          </cell>
          <cell r="BP834">
            <v>2562786000</v>
          </cell>
          <cell r="BQ834">
            <v>424614000</v>
          </cell>
          <cell r="BR834">
            <v>111412000</v>
          </cell>
          <cell r="BS834">
            <v>762822000</v>
          </cell>
          <cell r="BT834">
            <v>48922000</v>
          </cell>
          <cell r="BU834">
            <v>952000000</v>
          </cell>
          <cell r="BV834">
            <v>0</v>
          </cell>
          <cell r="BW834">
            <v>466788000</v>
          </cell>
          <cell r="BY834">
            <v>3050</v>
          </cell>
          <cell r="BZ834">
            <v>10378500</v>
          </cell>
          <cell r="CA834">
            <v>8235000</v>
          </cell>
        </row>
        <row r="835">
          <cell r="A835" t="str">
            <v>2023_Q1_M1_W4_D6</v>
          </cell>
          <cell r="B835">
            <v>2023</v>
          </cell>
          <cell r="C835">
            <v>1</v>
          </cell>
          <cell r="D835">
            <v>1</v>
          </cell>
          <cell r="E835">
            <v>4</v>
          </cell>
          <cell r="F835">
            <v>5</v>
          </cell>
          <cell r="G835">
            <v>6</v>
          </cell>
          <cell r="H835">
            <v>44953</v>
          </cell>
          <cell r="I835">
            <v>109.941</v>
          </cell>
          <cell r="J835">
            <v>11.301</v>
          </cell>
          <cell r="K835">
            <v>45.856000000000002</v>
          </cell>
          <cell r="L835">
            <v>5.056</v>
          </cell>
          <cell r="M835">
            <v>7.1150000000000002</v>
          </cell>
          <cell r="N835">
            <v>1</v>
          </cell>
          <cell r="O835">
            <v>17.690000000000001</v>
          </cell>
          <cell r="P835">
            <v>7.5590000000000002</v>
          </cell>
          <cell r="Q835">
            <v>301</v>
          </cell>
          <cell r="R835">
            <v>0</v>
          </cell>
          <cell r="S835">
            <v>-4462</v>
          </cell>
          <cell r="T835">
            <v>860.18142691954301</v>
          </cell>
          <cell r="U835">
            <v>21947.566167005265</v>
          </cell>
          <cell r="V835">
            <v>2.4642733917720622E-2</v>
          </cell>
          <cell r="W835">
            <v>7.5620413777622679E-3</v>
          </cell>
          <cell r="X835">
            <v>2.1657471155047451E-3</v>
          </cell>
          <cell r="Y835">
            <v>0.28639715221257162</v>
          </cell>
          <cell r="Z835">
            <v>5.0998672185530863E-3</v>
          </cell>
          <cell r="AA835">
            <v>73819795000</v>
          </cell>
          <cell r="AB835">
            <v>56717530000</v>
          </cell>
          <cell r="AC835">
            <v>17102265000</v>
          </cell>
          <cell r="AD835">
            <v>0</v>
          </cell>
          <cell r="AE835">
            <v>0</v>
          </cell>
          <cell r="AF835">
            <v>0</v>
          </cell>
          <cell r="AH835">
            <v>205.51800000000003</v>
          </cell>
          <cell r="AI835">
            <v>18002.224065712544</v>
          </cell>
          <cell r="AJ835">
            <v>-802.91634742675808</v>
          </cell>
          <cell r="AK835">
            <v>18805.140413139303</v>
          </cell>
          <cell r="AL835">
            <v>25159091109906</v>
          </cell>
          <cell r="AM835">
            <v>190254088000</v>
          </cell>
          <cell r="AN835">
            <v>54488229000</v>
          </cell>
          <cell r="AO835">
            <v>128308024000</v>
          </cell>
          <cell r="AP835">
            <v>31522166000</v>
          </cell>
          <cell r="AQ835">
            <v>0.4830588260245875</v>
          </cell>
          <cell r="AR835">
            <v>0</v>
          </cell>
          <cell r="AS835">
            <v>0</v>
          </cell>
          <cell r="AT835">
            <v>910501000</v>
          </cell>
          <cell r="AU835">
            <v>0.36146052918874927</v>
          </cell>
          <cell r="AV835">
            <v>17840609000</v>
          </cell>
          <cell r="AW835">
            <v>0.15684600381013764</v>
          </cell>
          <cell r="AX835">
            <v>1958534000</v>
          </cell>
          <cell r="AY835">
            <v>0.47618716493028118</v>
          </cell>
          <cell r="AZ835">
            <v>209304000</v>
          </cell>
          <cell r="BA835">
            <v>0.39424670745306051</v>
          </cell>
          <cell r="BB835">
            <v>0</v>
          </cell>
          <cell r="BC835">
            <v>0</v>
          </cell>
          <cell r="BD835">
            <v>750661000</v>
          </cell>
          <cell r="BE835">
            <v>0.91265775075987843</v>
          </cell>
          <cell r="BF835">
            <v>273153000</v>
          </cell>
          <cell r="BG835">
            <v>0.50641470116020804</v>
          </cell>
          <cell r="BH835">
            <v>1023301000</v>
          </cell>
          <cell r="BI835">
            <v>0.95184415555423263</v>
          </cell>
          <cell r="BJ835">
            <v>0</v>
          </cell>
          <cell r="BK835">
            <v>0</v>
          </cell>
          <cell r="BL835">
            <v>65255336000</v>
          </cell>
          <cell r="BM835">
            <v>538294000</v>
          </cell>
          <cell r="BN835">
            <v>2518950000</v>
          </cell>
          <cell r="BO835">
            <v>113746022000</v>
          </cell>
          <cell r="BP835">
            <v>4112950000</v>
          </cell>
          <cell r="BQ835">
            <v>530896000</v>
          </cell>
          <cell r="BR835">
            <v>452336000</v>
          </cell>
          <cell r="BS835">
            <v>822500000</v>
          </cell>
          <cell r="BT835">
            <v>539386000</v>
          </cell>
          <cell r="BU835">
            <v>1075072000</v>
          </cell>
          <cell r="BV835">
            <v>0</v>
          </cell>
          <cell r="BW835">
            <v>662346000</v>
          </cell>
          <cell r="BY835">
            <v>1008</v>
          </cell>
          <cell r="BZ835">
            <v>34134300</v>
          </cell>
          <cell r="CA835">
            <v>2721600</v>
          </cell>
        </row>
        <row r="836">
          <cell r="A836" t="str">
            <v>2023_Q1_M1_W5_D2</v>
          </cell>
          <cell r="B836">
            <v>2023</v>
          </cell>
          <cell r="C836">
            <v>1</v>
          </cell>
          <cell r="D836">
            <v>1</v>
          </cell>
          <cell r="E836">
            <v>5</v>
          </cell>
          <cell r="F836">
            <v>5</v>
          </cell>
          <cell r="G836">
            <v>2</v>
          </cell>
          <cell r="H836">
            <v>44956</v>
          </cell>
          <cell r="I836">
            <v>65.248000000000005</v>
          </cell>
          <cell r="J836">
            <v>11.462999999999999</v>
          </cell>
          <cell r="K836">
            <v>55.281999999999996</v>
          </cell>
          <cell r="L836">
            <v>9.0920000000000005</v>
          </cell>
          <cell r="M836">
            <v>7.1849999999999996</v>
          </cell>
          <cell r="N836">
            <v>1</v>
          </cell>
          <cell r="O836">
            <v>17.658999999999999</v>
          </cell>
          <cell r="P836">
            <v>7.5590000000000002</v>
          </cell>
          <cell r="Q836">
            <v>303</v>
          </cell>
          <cell r="R836">
            <v>0</v>
          </cell>
          <cell r="S836">
            <v>-4052</v>
          </cell>
          <cell r="T836">
            <v>740.54749270875436</v>
          </cell>
          <cell r="U836">
            <v>16893.97294657724</v>
          </cell>
          <cell r="V836">
            <v>2.2032889696549023E-2</v>
          </cell>
          <cell r="W836">
            <v>2.99143836773344E-2</v>
          </cell>
          <cell r="X836">
            <v>7.6151532233888937E-3</v>
          </cell>
          <cell r="Y836">
            <v>0.25456493790840695</v>
          </cell>
          <cell r="Z836">
            <v>9.9031336650556526E-3</v>
          </cell>
          <cell r="AA836">
            <v>72061690000</v>
          </cell>
          <cell r="AB836">
            <v>72061690000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H836">
            <v>174.488</v>
          </cell>
          <cell r="AI836">
            <v>16037.194012131509</v>
          </cell>
          <cell r="AJ836">
            <v>219.69033171430999</v>
          </cell>
          <cell r="AK836">
            <v>15817.5036804172</v>
          </cell>
          <cell r="AL836">
            <v>31495763113912</v>
          </cell>
          <cell r="AM836">
            <v>942176342000</v>
          </cell>
          <cell r="AN836">
            <v>239845062000</v>
          </cell>
          <cell r="AO836">
            <v>311906752000</v>
          </cell>
          <cell r="AP836">
            <v>158131049000</v>
          </cell>
          <cell r="AQ836">
            <v>0.58045120342487211</v>
          </cell>
          <cell r="AR836">
            <v>0</v>
          </cell>
          <cell r="AS836">
            <v>0</v>
          </cell>
          <cell r="AT836">
            <v>413443000</v>
          </cell>
          <cell r="AU836">
            <v>0.45411738603212543</v>
          </cell>
          <cell r="AV836">
            <v>77195653000</v>
          </cell>
          <cell r="AW836">
            <v>0.11692892944534301</v>
          </cell>
          <cell r="AX836">
            <v>2271904000</v>
          </cell>
          <cell r="AY836">
            <v>0.47762890954310089</v>
          </cell>
          <cell r="AZ836">
            <v>99698000</v>
          </cell>
          <cell r="BA836">
            <v>0.34370087426569956</v>
          </cell>
          <cell r="BB836">
            <v>0</v>
          </cell>
          <cell r="BC836">
            <v>0</v>
          </cell>
          <cell r="BD836">
            <v>756697000</v>
          </cell>
          <cell r="BE836">
            <v>0.95827613456190386</v>
          </cell>
          <cell r="BF836">
            <v>30618000</v>
          </cell>
          <cell r="BG836">
            <v>0.49980411361410382</v>
          </cell>
          <cell r="BH836">
            <v>946000000</v>
          </cell>
          <cell r="BI836">
            <v>0</v>
          </cell>
          <cell r="BJ836">
            <v>0</v>
          </cell>
          <cell r="BK836">
            <v>0</v>
          </cell>
          <cell r="BL836">
            <v>272427808000</v>
          </cell>
          <cell r="BM836">
            <v>1259454000</v>
          </cell>
          <cell r="BN836">
            <v>910432000</v>
          </cell>
          <cell r="BO836">
            <v>660192934000</v>
          </cell>
          <cell r="BP836">
            <v>4756630000</v>
          </cell>
          <cell r="BQ836">
            <v>290072000</v>
          </cell>
          <cell r="BR836">
            <v>787502000</v>
          </cell>
          <cell r="BS836">
            <v>789644000</v>
          </cell>
          <cell r="BT836">
            <v>61260000</v>
          </cell>
          <cell r="BU836">
            <v>0</v>
          </cell>
          <cell r="BV836">
            <v>0</v>
          </cell>
          <cell r="BW836">
            <v>700606000</v>
          </cell>
          <cell r="BY836">
            <v>928</v>
          </cell>
          <cell r="BZ836">
            <v>10332600</v>
          </cell>
          <cell r="CA836">
            <v>2505600</v>
          </cell>
        </row>
        <row r="837">
          <cell r="A837" t="str">
            <v>2023_Q1_M1_W5_D3</v>
          </cell>
          <cell r="B837">
            <v>2023</v>
          </cell>
          <cell r="C837">
            <v>1</v>
          </cell>
          <cell r="D837">
            <v>1</v>
          </cell>
          <cell r="E837">
            <v>5</v>
          </cell>
          <cell r="F837">
            <v>5</v>
          </cell>
          <cell r="G837">
            <v>3</v>
          </cell>
          <cell r="H837">
            <v>44957</v>
          </cell>
          <cell r="I837">
            <v>63.783999999999999</v>
          </cell>
          <cell r="J837">
            <v>15.06</v>
          </cell>
          <cell r="K837">
            <v>64.117000000000004</v>
          </cell>
          <cell r="L837">
            <v>8.5809999999999995</v>
          </cell>
          <cell r="M837">
            <v>7.2140000000000004</v>
          </cell>
          <cell r="N837">
            <v>1</v>
          </cell>
          <cell r="O837">
            <v>17.66</v>
          </cell>
          <cell r="P837">
            <v>7.5590000000000002</v>
          </cell>
          <cell r="Q837">
            <v>274</v>
          </cell>
          <cell r="R837">
            <v>0</v>
          </cell>
          <cell r="S837">
            <v>-4079</v>
          </cell>
          <cell r="T837">
            <v>740.7175343167554</v>
          </cell>
          <cell r="U837">
            <v>14915.501451577176</v>
          </cell>
          <cell r="V837">
            <v>1.9448128484371326E-2</v>
          </cell>
          <cell r="W837">
            <v>4.288900949556417E-3</v>
          </cell>
          <cell r="X837">
            <v>1.6654600286148899E-3</v>
          </cell>
          <cell r="Y837">
            <v>0.38831860381087641</v>
          </cell>
          <cell r="Z837">
            <v>2.4959730045519299E-3</v>
          </cell>
          <cell r="AA837">
            <v>25588310000</v>
          </cell>
          <cell r="AB837">
            <v>25588310000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H837">
            <v>184.97499999999999</v>
          </cell>
          <cell r="AI837">
            <v>14215.212031265863</v>
          </cell>
          <cell r="AJ837">
            <v>116.378299575363</v>
          </cell>
          <cell r="AK837">
            <v>14098.8337316905</v>
          </cell>
          <cell r="AL837">
            <v>30810247089914</v>
          </cell>
          <cell r="AM837">
            <v>132142098000</v>
          </cell>
          <cell r="AN837">
            <v>51313235000</v>
          </cell>
          <cell r="AO837">
            <v>76901545000</v>
          </cell>
          <cell r="AP837">
            <v>20976084000</v>
          </cell>
          <cell r="AQ837">
            <v>0.80577788369832126</v>
          </cell>
          <cell r="AR837">
            <v>0</v>
          </cell>
          <cell r="AS837">
            <v>0</v>
          </cell>
          <cell r="AT837">
            <v>5822987000</v>
          </cell>
          <cell r="AU837">
            <v>0.38481761269801829</v>
          </cell>
          <cell r="AV837">
            <v>21189405000</v>
          </cell>
          <cell r="AW837">
            <v>0.2490511343722078</v>
          </cell>
          <cell r="AX837">
            <v>1581062000</v>
          </cell>
          <cell r="AY837">
            <v>0.55691081252249919</v>
          </cell>
          <cell r="AZ837">
            <v>50679000</v>
          </cell>
          <cell r="BA837">
            <v>0.37785747304692741</v>
          </cell>
          <cell r="BB837">
            <v>0</v>
          </cell>
          <cell r="BC837">
            <v>0</v>
          </cell>
          <cell r="BD837">
            <v>718728000</v>
          </cell>
          <cell r="BE837">
            <v>0.99107009889631059</v>
          </cell>
          <cell r="BF837">
            <v>47290000</v>
          </cell>
          <cell r="BG837">
            <v>0.34643673445466799</v>
          </cell>
          <cell r="BH837">
            <v>927000000</v>
          </cell>
          <cell r="BI837">
            <v>0.97839509430377747</v>
          </cell>
          <cell r="BJ837">
            <v>0</v>
          </cell>
          <cell r="BK837">
            <v>0</v>
          </cell>
          <cell r="BL837">
            <v>26032092000</v>
          </cell>
          <cell r="BM837">
            <v>140486000</v>
          </cell>
          <cell r="BN837">
            <v>15131810000</v>
          </cell>
          <cell r="BO837">
            <v>85080540000</v>
          </cell>
          <cell r="BP837">
            <v>2838986000</v>
          </cell>
          <cell r="BQ837">
            <v>134122000</v>
          </cell>
          <cell r="BR837">
            <v>267194000</v>
          </cell>
          <cell r="BS837">
            <v>725204000</v>
          </cell>
          <cell r="BT837">
            <v>136504000</v>
          </cell>
          <cell r="BU837">
            <v>947470000</v>
          </cell>
          <cell r="BV837">
            <v>0</v>
          </cell>
          <cell r="BW837">
            <v>707690000</v>
          </cell>
          <cell r="BY837">
            <v>527</v>
          </cell>
          <cell r="BZ837">
            <v>10401450</v>
          </cell>
          <cell r="CA837">
            <v>1422900</v>
          </cell>
        </row>
        <row r="838">
          <cell r="A838" t="str">
            <v>2023_Q1_M2_W5_D4</v>
          </cell>
          <cell r="B838">
            <v>2023</v>
          </cell>
          <cell r="C838">
            <v>1</v>
          </cell>
          <cell r="D838">
            <v>2</v>
          </cell>
          <cell r="E838">
            <v>5</v>
          </cell>
          <cell r="F838">
            <v>5</v>
          </cell>
          <cell r="G838">
            <v>4</v>
          </cell>
          <cell r="H838">
            <v>44958</v>
          </cell>
          <cell r="I838">
            <v>65.45</v>
          </cell>
          <cell r="J838">
            <v>15.234</v>
          </cell>
          <cell r="K838">
            <v>64.102000000000004</v>
          </cell>
          <cell r="L838">
            <v>7.1589999999999998</v>
          </cell>
          <cell r="M838">
            <v>7.2220000000000004</v>
          </cell>
          <cell r="N838">
            <v>1</v>
          </cell>
          <cell r="O838">
            <v>17.693999999999999</v>
          </cell>
          <cell r="P838">
            <v>7.5330000000000004</v>
          </cell>
          <cell r="Q838">
            <v>225</v>
          </cell>
          <cell r="R838">
            <v>0</v>
          </cell>
          <cell r="S838">
            <v>-3057</v>
          </cell>
          <cell r="T838">
            <v>593.3367602767197</v>
          </cell>
          <cell r="U838">
            <v>10387.380326577739</v>
          </cell>
          <cell r="V838">
            <v>1.6908199330460755E-2</v>
          </cell>
          <cell r="W838">
            <v>5.0339844360142161E-3</v>
          </cell>
          <cell r="X838">
            <v>2.7690106639760288E-3</v>
          </cell>
          <cell r="Y838">
            <v>0.55006341381708024</v>
          </cell>
          <cell r="Z838">
            <v>7.8560673891164782E-3</v>
          </cell>
          <cell r="AA838">
            <v>205597465000</v>
          </cell>
          <cell r="AB838">
            <v>188557435000</v>
          </cell>
          <cell r="AC838">
            <v>17040030000</v>
          </cell>
          <cell r="AD838">
            <v>0</v>
          </cell>
          <cell r="AE838">
            <v>0</v>
          </cell>
          <cell r="AF838">
            <v>0</v>
          </cell>
          <cell r="AH838">
            <v>185.39399999999998</v>
          </cell>
          <cell r="AI838">
            <v>9964.6658050023962</v>
          </cell>
          <cell r="AJ838">
            <v>498.02720087144502</v>
          </cell>
          <cell r="AK838">
            <v>9466.6386041309506</v>
          </cell>
          <cell r="AL838">
            <v>40415799569116</v>
          </cell>
          <cell r="AM838">
            <v>203452506000</v>
          </cell>
          <cell r="AN838">
            <v>111911780000</v>
          </cell>
          <cell r="AO838">
            <v>317509245000</v>
          </cell>
          <cell r="AP838">
            <v>89449466000</v>
          </cell>
          <cell r="AQ838">
            <v>0.89182151419335687</v>
          </cell>
          <cell r="AR838">
            <v>0</v>
          </cell>
          <cell r="AS838">
            <v>0</v>
          </cell>
          <cell r="AT838">
            <v>709986000</v>
          </cell>
          <cell r="AU838">
            <v>0.39793049642528061</v>
          </cell>
          <cell r="AV838">
            <v>16618273000</v>
          </cell>
          <cell r="AW838">
            <v>0.18526646125890875</v>
          </cell>
          <cell r="AX838">
            <v>3054131000</v>
          </cell>
          <cell r="AY838">
            <v>0.52634634792655322</v>
          </cell>
          <cell r="AZ838">
            <v>189271000</v>
          </cell>
          <cell r="BA838">
            <v>0.41936463060124785</v>
          </cell>
          <cell r="BB838">
            <v>0</v>
          </cell>
          <cell r="BC838">
            <v>0</v>
          </cell>
          <cell r="BD838">
            <v>761688000</v>
          </cell>
          <cell r="BE838">
            <v>0.90984323262825439</v>
          </cell>
          <cell r="BF838">
            <v>165300000</v>
          </cell>
          <cell r="BG838">
            <v>0.43999041763155794</v>
          </cell>
          <cell r="BH838">
            <v>963665000</v>
          </cell>
          <cell r="BI838">
            <v>0.97504376068721987</v>
          </cell>
          <cell r="BJ838">
            <v>0</v>
          </cell>
          <cell r="BK838">
            <v>0</v>
          </cell>
          <cell r="BL838">
            <v>100299740000</v>
          </cell>
          <cell r="BM838">
            <v>2014002000</v>
          </cell>
          <cell r="BN838">
            <v>1784196000</v>
          </cell>
          <cell r="BO838">
            <v>89699306000</v>
          </cell>
          <cell r="BP838">
            <v>5802512000</v>
          </cell>
          <cell r="BQ838">
            <v>451328000</v>
          </cell>
          <cell r="BR838">
            <v>534890000</v>
          </cell>
          <cell r="BS838">
            <v>837164000</v>
          </cell>
          <cell r="BT838">
            <v>375690000</v>
          </cell>
          <cell r="BU838">
            <v>988330000</v>
          </cell>
          <cell r="BV838">
            <v>0</v>
          </cell>
          <cell r="BW838">
            <v>665348000</v>
          </cell>
          <cell r="BY838">
            <v>2696</v>
          </cell>
          <cell r="BZ838">
            <v>7795350</v>
          </cell>
          <cell r="CA838">
            <v>7279200</v>
          </cell>
        </row>
        <row r="839">
          <cell r="A839" t="str">
            <v>2023_Q1_M2_W5_D5</v>
          </cell>
          <cell r="B839">
            <v>2023</v>
          </cell>
          <cell r="C839">
            <v>1</v>
          </cell>
          <cell r="D839">
            <v>2</v>
          </cell>
          <cell r="E839">
            <v>5</v>
          </cell>
          <cell r="F839">
            <v>5</v>
          </cell>
          <cell r="G839">
            <v>5</v>
          </cell>
          <cell r="H839">
            <v>44959</v>
          </cell>
          <cell r="I839">
            <v>52.906999999999996</v>
          </cell>
          <cell r="J839">
            <v>12.999000000000001</v>
          </cell>
          <cell r="K839">
            <v>67.602000000000004</v>
          </cell>
          <cell r="L839">
            <v>6.8760000000000003</v>
          </cell>
          <cell r="M839">
            <v>7.2460000000000004</v>
          </cell>
          <cell r="N839">
            <v>1</v>
          </cell>
          <cell r="O839">
            <v>17.651</v>
          </cell>
          <cell r="P839">
            <v>7.5380000000000003</v>
          </cell>
          <cell r="Q839">
            <v>98</v>
          </cell>
          <cell r="R839">
            <v>0</v>
          </cell>
          <cell r="S839">
            <v>-3694</v>
          </cell>
          <cell r="T839">
            <v>657.92111307344476</v>
          </cell>
          <cell r="U839">
            <v>10295.076910578384</v>
          </cell>
          <cell r="V839">
            <v>1.5112918967963143E-2</v>
          </cell>
          <cell r="W839">
            <v>7.7992268285166973E-3</v>
          </cell>
          <cell r="X839">
            <v>5.3547652248976995E-3</v>
          </cell>
          <cell r="Y839">
            <v>0.68657641874433084</v>
          </cell>
          <cell r="Z839">
            <v>1.1403740061561271E-2</v>
          </cell>
          <cell r="AA839">
            <v>154788108000</v>
          </cell>
          <cell r="AB839">
            <v>154788108000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H839">
            <v>173.81900000000002</v>
          </cell>
          <cell r="AI839">
            <v>9712.0896502700616</v>
          </cell>
          <cell r="AJ839">
            <v>745.70890228607198</v>
          </cell>
          <cell r="AK839">
            <v>8966.3807479839888</v>
          </cell>
          <cell r="AL839">
            <v>25589147281918</v>
          </cell>
          <cell r="AM839">
            <v>199575564000</v>
          </cell>
          <cell r="AN839">
            <v>137023876000</v>
          </cell>
          <cell r="AO839">
            <v>291811984000</v>
          </cell>
          <cell r="AP839">
            <v>49937695000</v>
          </cell>
          <cell r="AQ839">
            <v>0.91127915666765047</v>
          </cell>
          <cell r="AR839">
            <v>0</v>
          </cell>
          <cell r="AS839">
            <v>0</v>
          </cell>
          <cell r="AT839">
            <v>3710475000</v>
          </cell>
          <cell r="AU839">
            <v>0.4413827190453079</v>
          </cell>
          <cell r="AV839">
            <v>80254582000</v>
          </cell>
          <cell r="AW839">
            <v>0.6148534535836816</v>
          </cell>
          <cell r="AX839">
            <v>1311247000</v>
          </cell>
          <cell r="AY839">
            <v>0.58774063243502006</v>
          </cell>
          <cell r="AZ839">
            <v>75409000</v>
          </cell>
          <cell r="BA839">
            <v>0.33399030923634304</v>
          </cell>
          <cell r="BB839">
            <v>0</v>
          </cell>
          <cell r="BC839">
            <v>0</v>
          </cell>
          <cell r="BD839">
            <v>745666000</v>
          </cell>
          <cell r="BE839">
            <v>0.95353464569144319</v>
          </cell>
          <cell r="BF839">
            <v>52053000</v>
          </cell>
          <cell r="BG839">
            <v>0.39504120941669324</v>
          </cell>
          <cell r="BH839">
            <v>936749000</v>
          </cell>
          <cell r="BI839">
            <v>0.89016827453037461</v>
          </cell>
          <cell r="BJ839">
            <v>0</v>
          </cell>
          <cell r="BK839">
            <v>0</v>
          </cell>
          <cell r="BL839">
            <v>54799558000</v>
          </cell>
          <cell r="BM839">
            <v>279576000</v>
          </cell>
          <cell r="BN839">
            <v>8406480000</v>
          </cell>
          <cell r="BO839">
            <v>130526358000</v>
          </cell>
          <cell r="BP839">
            <v>2230996000</v>
          </cell>
          <cell r="BQ839">
            <v>225782000</v>
          </cell>
          <cell r="BR839">
            <v>423410000</v>
          </cell>
          <cell r="BS839">
            <v>782002000</v>
          </cell>
          <cell r="BT839">
            <v>131766000</v>
          </cell>
          <cell r="BU839">
            <v>1052328000</v>
          </cell>
          <cell r="BV839">
            <v>0</v>
          </cell>
          <cell r="BW839">
            <v>717308000</v>
          </cell>
          <cell r="BY839">
            <v>1637</v>
          </cell>
          <cell r="BZ839">
            <v>9419700</v>
          </cell>
          <cell r="CA839">
            <v>4419900</v>
          </cell>
        </row>
        <row r="840">
          <cell r="A840" t="str">
            <v>2023_Q1_M2_W5_D6</v>
          </cell>
          <cell r="B840">
            <v>2023</v>
          </cell>
          <cell r="C840">
            <v>1</v>
          </cell>
          <cell r="D840">
            <v>2</v>
          </cell>
          <cell r="E840">
            <v>5</v>
          </cell>
          <cell r="F840">
            <v>6</v>
          </cell>
          <cell r="G840">
            <v>6</v>
          </cell>
          <cell r="H840">
            <v>44960</v>
          </cell>
          <cell r="I840">
            <v>47.369</v>
          </cell>
          <cell r="J840">
            <v>9.2789999999999999</v>
          </cell>
          <cell r="K840">
            <v>66.075000000000003</v>
          </cell>
          <cell r="L840">
            <v>6.6280000000000001</v>
          </cell>
          <cell r="M840">
            <v>7.2030000000000003</v>
          </cell>
          <cell r="N840">
            <v>1</v>
          </cell>
          <cell r="O840">
            <v>15.651</v>
          </cell>
          <cell r="P840">
            <v>7.5389999999999997</v>
          </cell>
          <cell r="Q840">
            <v>110</v>
          </cell>
          <cell r="R840">
            <v>0</v>
          </cell>
          <cell r="S840">
            <v>-3473</v>
          </cell>
          <cell r="T840">
            <v>618.42660512134978</v>
          </cell>
          <cell r="U840">
            <v>11948.606951580048</v>
          </cell>
          <cell r="V840">
            <v>1.8660431930084261E-2</v>
          </cell>
          <cell r="W840">
            <v>4.8489074475350502E-3</v>
          </cell>
          <cell r="X840">
            <v>2.7440973140849781E-3</v>
          </cell>
          <cell r="Y840">
            <v>0.56592074478137222</v>
          </cell>
          <cell r="Z840">
            <v>5.8826862492902905E-3</v>
          </cell>
          <cell r="AA840">
            <v>75057985000</v>
          </cell>
          <cell r="AB840">
            <v>75057985000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H840">
            <v>160.744</v>
          </cell>
          <cell r="AI840">
            <v>11415.531812131901</v>
          </cell>
          <cell r="AJ840">
            <v>1116.0720557702</v>
          </cell>
          <cell r="AK840">
            <v>10299.459756361701</v>
          </cell>
          <cell r="AL840">
            <v>23914563693920</v>
          </cell>
          <cell r="AM840">
            <v>115959506000</v>
          </cell>
          <cell r="AN840">
            <v>65623890000</v>
          </cell>
          <cell r="AO840">
            <v>140681875000</v>
          </cell>
          <cell r="AP840">
            <v>19491870000</v>
          </cell>
          <cell r="AQ840">
            <v>0.83687277808838467</v>
          </cell>
          <cell r="AR840">
            <v>0</v>
          </cell>
          <cell r="AS840">
            <v>0</v>
          </cell>
          <cell r="AT840">
            <v>5886656000</v>
          </cell>
          <cell r="AU840">
            <v>0.38858436522912637</v>
          </cell>
          <cell r="AV840">
            <v>34508855000</v>
          </cell>
          <cell r="AW840">
            <v>0.51867268593439553</v>
          </cell>
          <cell r="AX840">
            <v>1181872000</v>
          </cell>
          <cell r="AY840">
            <v>0.64940947888860923</v>
          </cell>
          <cell r="AZ840">
            <v>57859000</v>
          </cell>
          <cell r="BA840">
            <v>0.347030457157252</v>
          </cell>
          <cell r="BB840">
            <v>0</v>
          </cell>
          <cell r="BC840">
            <v>0</v>
          </cell>
          <cell r="BD840">
            <v>3561684000</v>
          </cell>
          <cell r="BE840">
            <v>0.99699252161275187</v>
          </cell>
          <cell r="BF840">
            <v>16182000</v>
          </cell>
          <cell r="BG840">
            <v>0.45246616709540322</v>
          </cell>
          <cell r="BH840">
            <v>918912000</v>
          </cell>
          <cell r="BI840">
            <v>0.99900850597505608</v>
          </cell>
          <cell r="BJ840">
            <v>0</v>
          </cell>
          <cell r="BK840">
            <v>0</v>
          </cell>
          <cell r="BL840">
            <v>23291318000</v>
          </cell>
          <cell r="BM840">
            <v>3800012000</v>
          </cell>
          <cell r="BN840">
            <v>15148978000</v>
          </cell>
          <cell r="BO840">
            <v>66533010000</v>
          </cell>
          <cell r="BP840">
            <v>1819918000</v>
          </cell>
          <cell r="BQ840">
            <v>166726000</v>
          </cell>
          <cell r="BR840">
            <v>217564000</v>
          </cell>
          <cell r="BS840">
            <v>3572428000</v>
          </cell>
          <cell r="BT840">
            <v>35764000</v>
          </cell>
          <cell r="BU840">
            <v>919824000</v>
          </cell>
          <cell r="BV840">
            <v>0</v>
          </cell>
          <cell r="BW840">
            <v>453964000</v>
          </cell>
          <cell r="BY840">
            <v>719</v>
          </cell>
          <cell r="BZ840">
            <v>26568450</v>
          </cell>
          <cell r="CA840">
            <v>1941300</v>
          </cell>
        </row>
        <row r="841">
          <cell r="A841" t="str">
            <v>2023_Q1_M2_W6_D2</v>
          </cell>
          <cell r="B841">
            <v>2023</v>
          </cell>
          <cell r="C841">
            <v>1</v>
          </cell>
          <cell r="D841">
            <v>2</v>
          </cell>
          <cell r="E841">
            <v>6</v>
          </cell>
          <cell r="F841">
            <v>6</v>
          </cell>
          <cell r="G841">
            <v>2</v>
          </cell>
          <cell r="H841">
            <v>44963</v>
          </cell>
          <cell r="I841">
            <v>46.587000000000003</v>
          </cell>
          <cell r="J841">
            <v>10.641999999999999</v>
          </cell>
          <cell r="K841">
            <v>68.08</v>
          </cell>
          <cell r="L841">
            <v>6.2649999999999997</v>
          </cell>
          <cell r="M841">
            <v>7.2839999999999998</v>
          </cell>
          <cell r="N841">
            <v>1</v>
          </cell>
          <cell r="O841">
            <v>15.651</v>
          </cell>
          <cell r="P841">
            <v>7.5389999999999997</v>
          </cell>
          <cell r="Q841">
            <v>137</v>
          </cell>
          <cell r="R841">
            <v>0</v>
          </cell>
          <cell r="S841">
            <v>-3540</v>
          </cell>
          <cell r="T841">
            <v>627.04500758651989</v>
          </cell>
          <cell r="U841">
            <v>12350.906575578832</v>
          </cell>
          <cell r="V841">
            <v>1.9023599925040151E-2</v>
          </cell>
          <cell r="W841">
            <v>5.9721287634383795E-3</v>
          </cell>
          <cell r="X841">
            <v>2.71586452789672E-3</v>
          </cell>
          <cell r="Y841">
            <v>0.45475652576738723</v>
          </cell>
          <cell r="Z841">
            <v>4.726834681425855E-3</v>
          </cell>
          <cell r="AA841">
            <v>42882890000</v>
          </cell>
          <cell r="AB841">
            <v>42882890000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H841">
            <v>163.04799999999997</v>
          </cell>
          <cell r="AI841">
            <v>11846.549318385198</v>
          </cell>
          <cell r="AJ841">
            <v>1539.6429352521998</v>
          </cell>
          <cell r="AK841">
            <v>10306.906383132999</v>
          </cell>
          <cell r="AL841">
            <v>21324478597926</v>
          </cell>
          <cell r="AM841">
            <v>127352532000</v>
          </cell>
          <cell r="AN841">
            <v>57914395000</v>
          </cell>
          <cell r="AO841">
            <v>100797285000</v>
          </cell>
          <cell r="AP841">
            <v>31089111000</v>
          </cell>
          <cell r="AQ841">
            <v>0.83986058834065114</v>
          </cell>
          <cell r="AR841">
            <v>0</v>
          </cell>
          <cell r="AS841">
            <v>0</v>
          </cell>
          <cell r="AT841">
            <v>2132271000</v>
          </cell>
          <cell r="AU841">
            <v>0.42540430218221431</v>
          </cell>
          <cell r="AV841">
            <v>21165897000</v>
          </cell>
          <cell r="AW841">
            <v>0.27959585243967128</v>
          </cell>
          <cell r="AX841">
            <v>1536754000</v>
          </cell>
          <cell r="AY841">
            <v>0.56302162026704028</v>
          </cell>
          <cell r="AZ841">
            <v>171611000</v>
          </cell>
          <cell r="BA841">
            <v>0.3241258041242176</v>
          </cell>
          <cell r="BB841">
            <v>0</v>
          </cell>
          <cell r="BC841">
            <v>0</v>
          </cell>
          <cell r="BD841">
            <v>727761000</v>
          </cell>
          <cell r="BE841">
            <v>0.93470939999691749</v>
          </cell>
          <cell r="BF841">
            <v>177990000</v>
          </cell>
          <cell r="BG841">
            <v>0.46086564752672138</v>
          </cell>
          <cell r="BH841">
            <v>913000000</v>
          </cell>
          <cell r="BI841">
            <v>0.99802581093696363</v>
          </cell>
          <cell r="BJ841">
            <v>0</v>
          </cell>
          <cell r="BK841">
            <v>0</v>
          </cell>
          <cell r="BL841">
            <v>37016990000</v>
          </cell>
          <cell r="BM841">
            <v>3359972000</v>
          </cell>
          <cell r="BN841">
            <v>5012340000</v>
          </cell>
          <cell r="BO841">
            <v>75701756000</v>
          </cell>
          <cell r="BP841">
            <v>2729476000</v>
          </cell>
          <cell r="BQ841">
            <v>529458000</v>
          </cell>
          <cell r="BR841">
            <v>379226000</v>
          </cell>
          <cell r="BS841">
            <v>778596000</v>
          </cell>
          <cell r="BT841">
            <v>386208000</v>
          </cell>
          <cell r="BU841">
            <v>914806000</v>
          </cell>
          <cell r="BV841">
            <v>0</v>
          </cell>
          <cell r="BW841">
            <v>543704000</v>
          </cell>
          <cell r="BY841">
            <v>787</v>
          </cell>
          <cell r="BZ841">
            <v>9027000</v>
          </cell>
          <cell r="CA841">
            <v>2124900</v>
          </cell>
        </row>
        <row r="842">
          <cell r="A842" t="str">
            <v>2023_Q1_M2_W6_D3</v>
          </cell>
          <cell r="B842">
            <v>2023</v>
          </cell>
          <cell r="C842">
            <v>1</v>
          </cell>
          <cell r="D842">
            <v>2</v>
          </cell>
          <cell r="E842">
            <v>6</v>
          </cell>
          <cell r="F842">
            <v>6</v>
          </cell>
          <cell r="G842">
            <v>3</v>
          </cell>
          <cell r="H842">
            <v>44964</v>
          </cell>
          <cell r="I842">
            <v>25.347000000000001</v>
          </cell>
          <cell r="J842">
            <v>10.557</v>
          </cell>
          <cell r="K842">
            <v>65.046999999999997</v>
          </cell>
          <cell r="L842">
            <v>5.5949999999999998</v>
          </cell>
          <cell r="M842">
            <v>7.2069999999999999</v>
          </cell>
          <cell r="N842">
            <v>1</v>
          </cell>
          <cell r="O842">
            <v>15.622999999999999</v>
          </cell>
          <cell r="P842">
            <v>7.5270000000000001</v>
          </cell>
          <cell r="Q842">
            <v>175</v>
          </cell>
          <cell r="R842">
            <v>0</v>
          </cell>
          <cell r="S842">
            <v>-3224</v>
          </cell>
          <cell r="T842">
            <v>597.25674279317843</v>
          </cell>
          <cell r="U842">
            <v>10474.763824577807</v>
          </cell>
          <cell r="V842">
            <v>1.6938531649754521E-2</v>
          </cell>
          <cell r="W842">
            <v>8.5041327217322982E-3</v>
          </cell>
          <cell r="X842">
            <v>3.1285614482322436E-3</v>
          </cell>
          <cell r="Y842">
            <v>0.36788718504324486</v>
          </cell>
          <cell r="Z842">
            <v>4.8176927373426836E-3</v>
          </cell>
          <cell r="AA842">
            <v>45959140000</v>
          </cell>
          <cell r="AB842">
            <v>45959140000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H842">
            <v>137.90299999999996</v>
          </cell>
          <cell r="AI842">
            <v>11123.08147855792</v>
          </cell>
          <cell r="AJ842">
            <v>2891.4301506776101</v>
          </cell>
          <cell r="AK842">
            <v>8231.6513278803104</v>
          </cell>
          <cell r="AL842">
            <v>27208743509928</v>
          </cell>
          <cell r="AM842">
            <v>231386766000</v>
          </cell>
          <cell r="AN842">
            <v>85124226000</v>
          </cell>
          <cell r="AO842">
            <v>131083366000</v>
          </cell>
          <cell r="AP842">
            <v>60938713000</v>
          </cell>
          <cell r="AQ842">
            <v>0.34669536132973622</v>
          </cell>
          <cell r="AR842">
            <v>0</v>
          </cell>
          <cell r="AS842">
            <v>0</v>
          </cell>
          <cell r="AT842">
            <v>131851000</v>
          </cell>
          <cell r="AU842">
            <v>0.29025447981332275</v>
          </cell>
          <cell r="AV842">
            <v>20513640000</v>
          </cell>
          <cell r="AW842">
            <v>0.44373031417799691</v>
          </cell>
          <cell r="AX842">
            <v>1756919000</v>
          </cell>
          <cell r="AY842">
            <v>0.63227182104119128</v>
          </cell>
          <cell r="AZ842">
            <v>116975000</v>
          </cell>
          <cell r="BA842">
            <v>0.39541290606091334</v>
          </cell>
          <cell r="BB842">
            <v>0</v>
          </cell>
          <cell r="BC842">
            <v>0</v>
          </cell>
          <cell r="BD842">
            <v>725786000</v>
          </cell>
          <cell r="BE842">
            <v>0.96257834859854485</v>
          </cell>
          <cell r="BF842">
            <v>17518000</v>
          </cell>
          <cell r="BG842">
            <v>0.41618359783331749</v>
          </cell>
          <cell r="BH842">
            <v>922824000</v>
          </cell>
          <cell r="BI842">
            <v>0.98458295012984465</v>
          </cell>
          <cell r="BJ842">
            <v>0</v>
          </cell>
          <cell r="BK842">
            <v>0</v>
          </cell>
          <cell r="BL842">
            <v>175770200000</v>
          </cell>
          <cell r="BM842">
            <v>3070684000</v>
          </cell>
          <cell r="BN842">
            <v>454260000</v>
          </cell>
          <cell r="BO842">
            <v>46229972000</v>
          </cell>
          <cell r="BP842">
            <v>2778740000</v>
          </cell>
          <cell r="BQ842">
            <v>295830000</v>
          </cell>
          <cell r="BR842">
            <v>428368000</v>
          </cell>
          <cell r="BS842">
            <v>754002000</v>
          </cell>
          <cell r="BT842">
            <v>42092000</v>
          </cell>
          <cell r="BU842">
            <v>937274000</v>
          </cell>
          <cell r="BV842">
            <v>0</v>
          </cell>
          <cell r="BW842">
            <v>625344000</v>
          </cell>
          <cell r="BY842">
            <v>730</v>
          </cell>
          <cell r="BZ842">
            <v>8221200</v>
          </cell>
          <cell r="CA842">
            <v>1971000</v>
          </cell>
        </row>
        <row r="843">
          <cell r="A843" t="str">
            <v>2023_Q1_M2_W6_D4</v>
          </cell>
          <cell r="B843">
            <v>2023</v>
          </cell>
          <cell r="C843">
            <v>1</v>
          </cell>
          <cell r="D843">
            <v>2</v>
          </cell>
          <cell r="E843">
            <v>6</v>
          </cell>
          <cell r="F843">
            <v>6</v>
          </cell>
          <cell r="G843">
            <v>4</v>
          </cell>
          <cell r="H843">
            <v>44965</v>
          </cell>
          <cell r="I843">
            <v>21.779</v>
          </cell>
          <cell r="J843">
            <v>10.704000000000001</v>
          </cell>
          <cell r="K843">
            <v>63.865000000000002</v>
          </cell>
          <cell r="L843">
            <v>5.4660000000000002</v>
          </cell>
          <cell r="M843">
            <v>7.2089999999999996</v>
          </cell>
          <cell r="N843">
            <v>1</v>
          </cell>
          <cell r="O843">
            <v>15.615</v>
          </cell>
          <cell r="P843">
            <v>7.52</v>
          </cell>
          <cell r="Q843">
            <v>183</v>
          </cell>
          <cell r="R843">
            <v>0</v>
          </cell>
          <cell r="S843">
            <v>-3475</v>
          </cell>
          <cell r="T843">
            <v>635.90308848145173</v>
          </cell>
          <cell r="U843">
            <v>8587.658535577677</v>
          </cell>
          <cell r="V843">
            <v>1.3042967587678422E-2</v>
          </cell>
          <cell r="W843">
            <v>4.5134883689490072E-3</v>
          </cell>
          <cell r="X843">
            <v>2.9081512485942774E-3</v>
          </cell>
          <cell r="Y843">
            <v>0.64432452481791991</v>
          </cell>
          <cell r="Z843">
            <v>5.0775773873852877E-3</v>
          </cell>
          <cell r="AA843">
            <v>48641650000</v>
          </cell>
          <cell r="AB843">
            <v>48641650000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H843">
            <v>133.15800000000002</v>
          </cell>
          <cell r="AI843">
            <v>9258.1589327753209</v>
          </cell>
          <cell r="AJ843">
            <v>2657.7065284651899</v>
          </cell>
          <cell r="AK843">
            <v>6600.4524043101301</v>
          </cell>
          <cell r="AL843">
            <v>22421436309930</v>
          </cell>
          <cell r="AM843">
            <v>101198892000</v>
          </cell>
          <cell r="AN843">
            <v>65204928000</v>
          </cell>
          <cell r="AO843">
            <v>113846578000</v>
          </cell>
          <cell r="AP843">
            <v>35713153000</v>
          </cell>
          <cell r="AQ843">
            <v>0.82701558625805316</v>
          </cell>
          <cell r="AR843">
            <v>0</v>
          </cell>
          <cell r="AS843">
            <v>0</v>
          </cell>
          <cell r="AT843">
            <v>245190000</v>
          </cell>
          <cell r="AU843">
            <v>0.39950271940143839</v>
          </cell>
          <cell r="AV843">
            <v>26284232000</v>
          </cell>
          <cell r="AW843">
            <v>0.53521264537246127</v>
          </cell>
          <cell r="AX843">
            <v>1258115000</v>
          </cell>
          <cell r="AY843">
            <v>0.62394489552605947</v>
          </cell>
          <cell r="AZ843">
            <v>21289000</v>
          </cell>
          <cell r="BA843">
            <v>0.27631544791423307</v>
          </cell>
          <cell r="BB843">
            <v>0</v>
          </cell>
          <cell r="BC843">
            <v>0</v>
          </cell>
          <cell r="BD843">
            <v>713018000</v>
          </cell>
          <cell r="BE843">
            <v>0.93719505783385915</v>
          </cell>
          <cell r="BF843">
            <v>49912000</v>
          </cell>
          <cell r="BG843">
            <v>0.51731929271781263</v>
          </cell>
          <cell r="BH843">
            <v>920019000</v>
          </cell>
          <cell r="BI843">
            <v>0.97414441180892763</v>
          </cell>
          <cell r="BJ843">
            <v>0</v>
          </cell>
          <cell r="BK843">
            <v>0</v>
          </cell>
          <cell r="BL843">
            <v>43183168000</v>
          </cell>
          <cell r="BM843">
            <v>3173420000</v>
          </cell>
          <cell r="BN843">
            <v>613738000</v>
          </cell>
          <cell r="BO843">
            <v>49109886000</v>
          </cell>
          <cell r="BP843">
            <v>2016388000</v>
          </cell>
          <cell r="BQ843">
            <v>77046000</v>
          </cell>
          <cell r="BR843">
            <v>486042000</v>
          </cell>
          <cell r="BS843">
            <v>760800000</v>
          </cell>
          <cell r="BT843">
            <v>96482000</v>
          </cell>
          <cell r="BU843">
            <v>944438000</v>
          </cell>
          <cell r="BV843">
            <v>0</v>
          </cell>
          <cell r="BW843">
            <v>737484000</v>
          </cell>
          <cell r="BY843">
            <v>621</v>
          </cell>
          <cell r="BZ843">
            <v>8861250</v>
          </cell>
          <cell r="CA843">
            <v>1676700</v>
          </cell>
        </row>
        <row r="844">
          <cell r="A844" t="str">
            <v>2023_Q1_M2_W6_D5</v>
          </cell>
          <cell r="B844">
            <v>2023</v>
          </cell>
          <cell r="C844">
            <v>1</v>
          </cell>
          <cell r="D844">
            <v>2</v>
          </cell>
          <cell r="E844">
            <v>6</v>
          </cell>
          <cell r="F844">
            <v>6</v>
          </cell>
          <cell r="G844">
            <v>5</v>
          </cell>
          <cell r="H844">
            <v>44966</v>
          </cell>
          <cell r="I844">
            <v>13.893000000000001</v>
          </cell>
          <cell r="J844">
            <v>10.691000000000001</v>
          </cell>
          <cell r="K844">
            <v>60.22</v>
          </cell>
          <cell r="L844">
            <v>5.2430000000000003</v>
          </cell>
          <cell r="M844">
            <v>7.19</v>
          </cell>
          <cell r="N844">
            <v>1</v>
          </cell>
          <cell r="O844">
            <v>15.611000000000001</v>
          </cell>
          <cell r="P844">
            <v>7.4989999999999997</v>
          </cell>
          <cell r="Q844">
            <v>210</v>
          </cell>
          <cell r="R844">
            <v>0</v>
          </cell>
          <cell r="S844">
            <v>-3111</v>
          </cell>
          <cell r="T844">
            <v>598.0564455850847</v>
          </cell>
          <cell r="U844">
            <v>8291.1338865769212</v>
          </cell>
          <cell r="V844">
            <v>1.3389499230245846E-2</v>
          </cell>
          <cell r="W844">
            <v>3.7056512892076239E-3</v>
          </cell>
          <cell r="X844">
            <v>2.6452593160808764E-3</v>
          </cell>
          <cell r="Y844">
            <v>0.71384464150335902</v>
          </cell>
          <cell r="Z844">
            <v>5.4957483282494562E-3</v>
          </cell>
          <cell r="AA844">
            <v>59669700000</v>
          </cell>
          <cell r="AB844">
            <v>59669700000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H844">
            <v>121.34699999999999</v>
          </cell>
          <cell r="AI844">
            <v>9001.2386920609606</v>
          </cell>
          <cell r="AJ844">
            <v>3231.0325030487197</v>
          </cell>
          <cell r="AK844">
            <v>5770.2061890122404</v>
          </cell>
          <cell r="AL844">
            <v>20933145065732</v>
          </cell>
          <cell r="AM844">
            <v>77570936000</v>
          </cell>
          <cell r="AN844">
            <v>55373597000</v>
          </cell>
          <cell r="AO844">
            <v>115043297000</v>
          </cell>
          <cell r="AP844">
            <v>27235669000</v>
          </cell>
          <cell r="AQ844">
            <v>0.86107955319684248</v>
          </cell>
          <cell r="AR844">
            <v>0</v>
          </cell>
          <cell r="AS844">
            <v>0</v>
          </cell>
          <cell r="AT844">
            <v>99945000</v>
          </cell>
          <cell r="AU844">
            <v>0.3191275360652911</v>
          </cell>
          <cell r="AV844">
            <v>24897719000</v>
          </cell>
          <cell r="AW844">
            <v>0.67511526547801515</v>
          </cell>
          <cell r="AX844">
            <v>1417458000</v>
          </cell>
          <cell r="AY844">
            <v>0.56397832349243227</v>
          </cell>
          <cell r="AZ844">
            <v>25204000</v>
          </cell>
          <cell r="BA844">
            <v>0.13328397673188788</v>
          </cell>
          <cell r="BB844">
            <v>0</v>
          </cell>
          <cell r="BC844">
            <v>0</v>
          </cell>
          <cell r="BD844">
            <v>699804000</v>
          </cell>
          <cell r="BE844">
            <v>1.0000457291803615</v>
          </cell>
          <cell r="BF844">
            <v>77850000</v>
          </cell>
          <cell r="BG844">
            <v>0.50534228257623948</v>
          </cell>
          <cell r="BH844">
            <v>919948000</v>
          </cell>
          <cell r="BI844">
            <v>0.98358180869535472</v>
          </cell>
          <cell r="BJ844">
            <v>0</v>
          </cell>
          <cell r="BK844">
            <v>0</v>
          </cell>
          <cell r="BL844">
            <v>31629678000</v>
          </cell>
          <cell r="BM844">
            <v>3136880000</v>
          </cell>
          <cell r="BN844">
            <v>313182000</v>
          </cell>
          <cell r="BO844">
            <v>36879212000</v>
          </cell>
          <cell r="BP844">
            <v>2513320000</v>
          </cell>
          <cell r="BQ844">
            <v>189100000</v>
          </cell>
          <cell r="BR844">
            <v>535600000</v>
          </cell>
          <cell r="BS844">
            <v>699772000</v>
          </cell>
          <cell r="BT844">
            <v>154054000</v>
          </cell>
          <cell r="BU844">
            <v>935304000</v>
          </cell>
          <cell r="BV844">
            <v>0</v>
          </cell>
          <cell r="BW844">
            <v>584834000</v>
          </cell>
          <cell r="BY844">
            <v>670</v>
          </cell>
          <cell r="BZ844">
            <v>7933050</v>
          </cell>
          <cell r="CA844">
            <v>1809000</v>
          </cell>
        </row>
        <row r="845">
          <cell r="A845" t="str">
            <v>2023_Q1_M2_W6_D6</v>
          </cell>
          <cell r="B845">
            <v>2023</v>
          </cell>
          <cell r="C845">
            <v>1</v>
          </cell>
          <cell r="D845">
            <v>2</v>
          </cell>
          <cell r="E845">
            <v>6</v>
          </cell>
          <cell r="F845">
            <v>7</v>
          </cell>
          <cell r="G845">
            <v>6</v>
          </cell>
          <cell r="H845">
            <v>44967</v>
          </cell>
          <cell r="I845">
            <v>10.458</v>
          </cell>
          <cell r="J845">
            <v>10.635999999999999</v>
          </cell>
          <cell r="K845">
            <v>58.912999999999997</v>
          </cell>
          <cell r="L845">
            <v>4.5140000000000002</v>
          </cell>
          <cell r="M845">
            <v>7.2480000000000002</v>
          </cell>
          <cell r="N845">
            <v>1</v>
          </cell>
          <cell r="O845">
            <v>15.589</v>
          </cell>
          <cell r="P845">
            <v>7.4989999999999997</v>
          </cell>
          <cell r="Q845">
            <v>160</v>
          </cell>
          <cell r="R845">
            <v>0</v>
          </cell>
          <cell r="S845">
            <v>-2326</v>
          </cell>
          <cell r="T845">
            <v>531.86424155317945</v>
          </cell>
          <cell r="U845">
            <v>6664.0088585739722</v>
          </cell>
          <cell r="V845">
            <v>1.2101169796812045E-2</v>
          </cell>
          <cell r="W845">
            <v>3.7284176205316048E-3</v>
          </cell>
          <cell r="X845">
            <v>1.3452152721915456E-3</v>
          </cell>
          <cell r="Y845">
            <v>0.3608005886421442</v>
          </cell>
          <cell r="Z845">
            <v>4.4428392132334869E-3</v>
          </cell>
          <cell r="AA845">
            <v>57197055000</v>
          </cell>
          <cell r="AB845">
            <v>57197055000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H845">
            <v>115.857</v>
          </cell>
          <cell r="AI845">
            <v>7413.1011688836797</v>
          </cell>
          <cell r="AJ845">
            <v>5030.2840032787799</v>
          </cell>
          <cell r="AK845">
            <v>2382.8171656048999</v>
          </cell>
          <cell r="AL845">
            <v>18464815642134</v>
          </cell>
          <cell r="AM845">
            <v>68844544000</v>
          </cell>
          <cell r="AN845">
            <v>24839152000</v>
          </cell>
          <cell r="AO845">
            <v>82036207000</v>
          </cell>
          <cell r="AP845">
            <v>6209689000</v>
          </cell>
          <cell r="AQ845">
            <v>0.30796587428352196</v>
          </cell>
          <cell r="AR845">
            <v>0</v>
          </cell>
          <cell r="AS845">
            <v>0</v>
          </cell>
          <cell r="AT845">
            <v>129177000</v>
          </cell>
          <cell r="AU845">
            <v>0.27990197353025298</v>
          </cell>
          <cell r="AV845">
            <v>14981844000</v>
          </cell>
          <cell r="AW845">
            <v>0.35337581435080212</v>
          </cell>
          <cell r="AX845">
            <v>1803129000</v>
          </cell>
          <cell r="AY845">
            <v>0.5825636913350577</v>
          </cell>
          <cell r="AZ845">
            <v>85730000</v>
          </cell>
          <cell r="BA845">
            <v>0.37050002160853968</v>
          </cell>
          <cell r="BB845">
            <v>0</v>
          </cell>
          <cell r="BC845">
            <v>0</v>
          </cell>
          <cell r="BD845">
            <v>706185000</v>
          </cell>
          <cell r="BE845">
            <v>0.97145683101904712</v>
          </cell>
          <cell r="BF845">
            <v>25398000</v>
          </cell>
          <cell r="BG845">
            <v>0.53433476394849788</v>
          </cell>
          <cell r="BH845">
            <v>898000000</v>
          </cell>
          <cell r="BI845">
            <v>0.98631461019704325</v>
          </cell>
          <cell r="BJ845">
            <v>0</v>
          </cell>
          <cell r="BK845">
            <v>0</v>
          </cell>
          <cell r="BL845">
            <v>20163562000</v>
          </cell>
          <cell r="BM845">
            <v>163850000</v>
          </cell>
          <cell r="BN845">
            <v>461508000</v>
          </cell>
          <cell r="BO845">
            <v>42396348000</v>
          </cell>
          <cell r="BP845">
            <v>3095162000</v>
          </cell>
          <cell r="BQ845">
            <v>231390000</v>
          </cell>
          <cell r="BR845">
            <v>323474000</v>
          </cell>
          <cell r="BS845">
            <v>726934000</v>
          </cell>
          <cell r="BT845">
            <v>47532000</v>
          </cell>
          <cell r="BU845">
            <v>910460000</v>
          </cell>
          <cell r="BV845">
            <v>0</v>
          </cell>
          <cell r="BW845">
            <v>324324000</v>
          </cell>
          <cell r="BY845">
            <v>1005</v>
          </cell>
          <cell r="BZ845">
            <v>17793900</v>
          </cell>
          <cell r="CA845">
            <v>2713500</v>
          </cell>
        </row>
        <row r="846">
          <cell r="A846" t="str">
            <v>2023_Q1_M2_W7_D2</v>
          </cell>
          <cell r="B846">
            <v>2023</v>
          </cell>
          <cell r="C846">
            <v>1</v>
          </cell>
          <cell r="D846">
            <v>2</v>
          </cell>
          <cell r="E846">
            <v>7</v>
          </cell>
          <cell r="F846">
            <v>7</v>
          </cell>
          <cell r="G846">
            <v>2</v>
          </cell>
          <cell r="H846">
            <v>44970</v>
          </cell>
          <cell r="I846">
            <v>4.8049999999999997</v>
          </cell>
          <cell r="J846">
            <v>14.068</v>
          </cell>
          <cell r="K846">
            <v>55.037999999999997</v>
          </cell>
          <cell r="L846">
            <v>3.98</v>
          </cell>
          <cell r="M846">
            <v>7.2130000000000001</v>
          </cell>
          <cell r="N846">
            <v>1</v>
          </cell>
          <cell r="O846">
            <v>15.571</v>
          </cell>
          <cell r="P846">
            <v>7.5330000000000004</v>
          </cell>
          <cell r="Q846">
            <v>70</v>
          </cell>
          <cell r="R846">
            <v>0</v>
          </cell>
          <cell r="S846">
            <v>-2010</v>
          </cell>
          <cell r="T846">
            <v>512.81606199340513</v>
          </cell>
          <cell r="U846">
            <v>2482.7619955740083</v>
          </cell>
          <cell r="V846">
            <v>4.6759090077397166E-3</v>
          </cell>
          <cell r="W846">
            <v>3.5648638945178397E-3</v>
          </cell>
          <cell r="X846">
            <v>1.7323458110756931E-3</v>
          </cell>
          <cell r="Y846">
            <v>0.4859500565336447</v>
          </cell>
          <cell r="Z846">
            <v>4.8615603868541355E-3</v>
          </cell>
          <cell r="AA846">
            <v>75182915000</v>
          </cell>
          <cell r="AB846">
            <v>75182915000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H846">
            <v>109.208</v>
          </cell>
          <cell r="AI846">
            <v>3268.0118813018908</v>
          </cell>
          <cell r="AJ846">
            <v>10683.186699333201</v>
          </cell>
          <cell r="AK846">
            <v>-7415.1748180313098</v>
          </cell>
          <cell r="AL846">
            <v>24026129617940</v>
          </cell>
          <cell r="AM846">
            <v>85649882000</v>
          </cell>
          <cell r="AN846">
            <v>41621565000</v>
          </cell>
          <cell r="AO846">
            <v>116804480000</v>
          </cell>
          <cell r="AP846">
            <v>16937626000</v>
          </cell>
          <cell r="AQ846">
            <v>0.64426743752240423</v>
          </cell>
          <cell r="AR846">
            <v>0</v>
          </cell>
          <cell r="AS846">
            <v>0</v>
          </cell>
          <cell r="AT846">
            <v>5813631000</v>
          </cell>
          <cell r="AU846">
            <v>0.44685493771458318</v>
          </cell>
          <cell r="AV846">
            <v>15355263000</v>
          </cell>
          <cell r="AW846">
            <v>0.38507297152023501</v>
          </cell>
          <cell r="AX846">
            <v>1740436000</v>
          </cell>
          <cell r="AY846">
            <v>0.55870735947856776</v>
          </cell>
          <cell r="AZ846">
            <v>52619000</v>
          </cell>
          <cell r="BA846">
            <v>0.35920348424444321</v>
          </cell>
          <cell r="BB846">
            <v>0</v>
          </cell>
          <cell r="BC846">
            <v>0</v>
          </cell>
          <cell r="BD846">
            <v>691151000</v>
          </cell>
          <cell r="BE846">
            <v>0.96779528110340962</v>
          </cell>
          <cell r="BF846">
            <v>118921000</v>
          </cell>
          <cell r="BG846">
            <v>0.27667499569589271</v>
          </cell>
          <cell r="BH846">
            <v>911918000</v>
          </cell>
          <cell r="BI846">
            <v>0.95404879477736859</v>
          </cell>
          <cell r="BJ846">
            <v>0</v>
          </cell>
          <cell r="BK846">
            <v>0</v>
          </cell>
          <cell r="BL846">
            <v>26289744000</v>
          </cell>
          <cell r="BM846">
            <v>323526000</v>
          </cell>
          <cell r="BN846">
            <v>13010108000</v>
          </cell>
          <cell r="BO846">
            <v>39876242000</v>
          </cell>
          <cell r="BP846">
            <v>3115112000</v>
          </cell>
          <cell r="BQ846">
            <v>146488000</v>
          </cell>
          <cell r="BR846">
            <v>276906000</v>
          </cell>
          <cell r="BS846">
            <v>714150000</v>
          </cell>
          <cell r="BT846">
            <v>429822000</v>
          </cell>
          <cell r="BU846">
            <v>955840000</v>
          </cell>
          <cell r="BV846">
            <v>0</v>
          </cell>
          <cell r="BW846">
            <v>511944000</v>
          </cell>
          <cell r="BY846">
            <v>2260</v>
          </cell>
          <cell r="BZ846">
            <v>5125500</v>
          </cell>
          <cell r="CA846">
            <v>6102000</v>
          </cell>
        </row>
        <row r="847">
          <cell r="A847" t="str">
            <v>2023_Q1_M2_W7_D3</v>
          </cell>
          <cell r="B847">
            <v>2023</v>
          </cell>
          <cell r="C847">
            <v>1</v>
          </cell>
          <cell r="D847">
            <v>2</v>
          </cell>
          <cell r="E847">
            <v>7</v>
          </cell>
          <cell r="F847">
            <v>7</v>
          </cell>
          <cell r="G847">
            <v>3</v>
          </cell>
          <cell r="H847">
            <v>44971</v>
          </cell>
          <cell r="I847">
            <v>52.054000000000002</v>
          </cell>
          <cell r="J847">
            <v>14.085000000000001</v>
          </cell>
          <cell r="K847">
            <v>41.482999999999997</v>
          </cell>
          <cell r="L847">
            <v>13.552</v>
          </cell>
          <cell r="M847">
            <v>7.2590000000000003</v>
          </cell>
          <cell r="N847">
            <v>1</v>
          </cell>
          <cell r="O847">
            <v>15.564</v>
          </cell>
          <cell r="P847">
            <v>7.5330000000000004</v>
          </cell>
          <cell r="Q847">
            <v>141</v>
          </cell>
          <cell r="R847">
            <v>0</v>
          </cell>
          <cell r="S847">
            <v>-1489</v>
          </cell>
          <cell r="T847">
            <v>500.8179389261976</v>
          </cell>
          <cell r="U847">
            <v>2303.7355170031733</v>
          </cell>
          <cell r="V847">
            <v>4.442682970099361E-3</v>
          </cell>
          <cell r="W847">
            <v>7.171415980158918E-3</v>
          </cell>
          <cell r="X847">
            <v>4.5312990345431885E-3</v>
          </cell>
          <cell r="Y847">
            <v>0.63185555643123847</v>
          </cell>
          <cell r="Z847">
            <v>6.410081872557951E-3</v>
          </cell>
          <cell r="AA847">
            <v>28188900000</v>
          </cell>
          <cell r="AB847">
            <v>28188900000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H847">
            <v>152.52999999999997</v>
          </cell>
          <cell r="AI847">
            <v>4010.6789504377111</v>
          </cell>
          <cell r="AJ847">
            <v>10438.437982183001</v>
          </cell>
          <cell r="AK847">
            <v>-6427.7590317452896</v>
          </cell>
          <cell r="AL847">
            <v>15003809609942</v>
          </cell>
          <cell r="AM847">
            <v>107598560000</v>
          </cell>
          <cell r="AN847">
            <v>67986748000</v>
          </cell>
          <cell r="AO847">
            <v>96175648000</v>
          </cell>
          <cell r="AP847">
            <v>29791440000</v>
          </cell>
          <cell r="AQ847">
            <v>0.76165934411389269</v>
          </cell>
          <cell r="AR847">
            <v>0</v>
          </cell>
          <cell r="AS847">
            <v>0</v>
          </cell>
          <cell r="AT847">
            <v>142787000</v>
          </cell>
          <cell r="AU847">
            <v>0.30016439070330631</v>
          </cell>
          <cell r="AV847">
            <v>34955883000</v>
          </cell>
          <cell r="AW847">
            <v>0.55785637591947024</v>
          </cell>
          <cell r="AX847">
            <v>1354233000</v>
          </cell>
          <cell r="AY847">
            <v>0.63333588993636869</v>
          </cell>
          <cell r="AZ847">
            <v>165879000</v>
          </cell>
          <cell r="BA847">
            <v>0.44813267919471789</v>
          </cell>
          <cell r="BB847">
            <v>0</v>
          </cell>
          <cell r="BC847">
            <v>0</v>
          </cell>
          <cell r="BD847">
            <v>682741000</v>
          </cell>
          <cell r="BE847">
            <v>0.99310381944545456</v>
          </cell>
          <cell r="BF847">
            <v>12785000</v>
          </cell>
          <cell r="BG847">
            <v>0.44423210562890897</v>
          </cell>
          <cell r="BH847">
            <v>881000000</v>
          </cell>
          <cell r="BI847">
            <v>1</v>
          </cell>
          <cell r="BJ847">
            <v>0</v>
          </cell>
          <cell r="BK847">
            <v>0</v>
          </cell>
          <cell r="BL847">
            <v>39113864000</v>
          </cell>
          <cell r="BM847">
            <v>191420000</v>
          </cell>
          <cell r="BN847">
            <v>475696000</v>
          </cell>
          <cell r="BO847">
            <v>62661080000</v>
          </cell>
          <cell r="BP847">
            <v>2138254000</v>
          </cell>
          <cell r="BQ847">
            <v>370156000</v>
          </cell>
          <cell r="BR847">
            <v>502978000</v>
          </cell>
          <cell r="BS847">
            <v>687482000</v>
          </cell>
          <cell r="BT847">
            <v>28780000</v>
          </cell>
          <cell r="BU847">
            <v>881000000</v>
          </cell>
          <cell r="BV847">
            <v>0</v>
          </cell>
          <cell r="BW847">
            <v>547850000</v>
          </cell>
          <cell r="BY847">
            <v>973</v>
          </cell>
          <cell r="BZ847">
            <v>4510950</v>
          </cell>
          <cell r="CA847">
            <v>2627100</v>
          </cell>
        </row>
        <row r="848">
          <cell r="A848" t="str">
            <v>2023_Q1_M2_W7_D4</v>
          </cell>
          <cell r="B848">
            <v>2023</v>
          </cell>
          <cell r="C848">
            <v>1</v>
          </cell>
          <cell r="D848">
            <v>2</v>
          </cell>
          <cell r="E848">
            <v>7</v>
          </cell>
          <cell r="F848">
            <v>7</v>
          </cell>
          <cell r="G848">
            <v>4</v>
          </cell>
          <cell r="H848">
            <v>44972</v>
          </cell>
          <cell r="I848">
            <v>58.055</v>
          </cell>
          <cell r="J848">
            <v>14.239000000000001</v>
          </cell>
          <cell r="K848">
            <v>37.356999999999999</v>
          </cell>
          <cell r="L848">
            <v>13.23</v>
          </cell>
          <cell r="M848">
            <v>7.2240000000000002</v>
          </cell>
          <cell r="N848">
            <v>1</v>
          </cell>
          <cell r="O848">
            <v>15.516</v>
          </cell>
          <cell r="P848">
            <v>7.5019999999999998</v>
          </cell>
          <cell r="Q848">
            <v>129</v>
          </cell>
          <cell r="R848">
            <v>0</v>
          </cell>
          <cell r="S848">
            <v>-1645</v>
          </cell>
          <cell r="T848">
            <v>518.15817266216447</v>
          </cell>
          <cell r="U848">
            <v>2002.9819240031138</v>
          </cell>
          <cell r="V848">
            <v>3.733423521177507E-3</v>
          </cell>
          <cell r="W848">
            <v>9.2886464185139104E-3</v>
          </cell>
          <cell r="X848">
            <v>4.0154348729173747E-3</v>
          </cell>
          <cell r="Y848">
            <v>0.4322949428792881</v>
          </cell>
          <cell r="Z848">
            <v>5.3522825807668251E-3</v>
          </cell>
          <cell r="AA848">
            <v>30019945000</v>
          </cell>
          <cell r="AB848">
            <v>30019945000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H848">
            <v>154.12299999999999</v>
          </cell>
          <cell r="AI848">
            <v>3727.6301504671901</v>
          </cell>
          <cell r="AJ848">
            <v>9598.0502554819795</v>
          </cell>
          <cell r="AK848">
            <v>-5870.4201050147894</v>
          </cell>
          <cell r="AL848">
            <v>22455770259944</v>
          </cell>
          <cell r="AM848">
            <v>208583710000</v>
          </cell>
          <cell r="AN848">
            <v>90169683000</v>
          </cell>
          <cell r="AO848">
            <v>120189628000</v>
          </cell>
          <cell r="AP848">
            <v>63983768000</v>
          </cell>
          <cell r="AQ848">
            <v>0.44964152651884082</v>
          </cell>
          <cell r="AR848">
            <v>0</v>
          </cell>
          <cell r="AS848">
            <v>0</v>
          </cell>
          <cell r="AT848">
            <v>242672000</v>
          </cell>
          <cell r="AU848">
            <v>0.31757115749525616</v>
          </cell>
          <cell r="AV848">
            <v>22996854000</v>
          </cell>
          <cell r="AW848">
            <v>0.38194871381271644</v>
          </cell>
          <cell r="AX848">
            <v>1220976000</v>
          </cell>
          <cell r="AY848">
            <v>0.6307248053806378</v>
          </cell>
          <cell r="AZ848">
            <v>63120000</v>
          </cell>
          <cell r="BA848">
            <v>0.35494573469043467</v>
          </cell>
          <cell r="BB848">
            <v>0</v>
          </cell>
          <cell r="BC848">
            <v>0</v>
          </cell>
          <cell r="BD848">
            <v>719122000</v>
          </cell>
          <cell r="BE848">
            <v>0.94501199790792234</v>
          </cell>
          <cell r="BF848">
            <v>29826000</v>
          </cell>
          <cell r="BG848">
            <v>0.48689150804792841</v>
          </cell>
          <cell r="BH848">
            <v>913345000</v>
          </cell>
          <cell r="BI848">
            <v>0.97093091241535467</v>
          </cell>
          <cell r="BJ848">
            <v>0</v>
          </cell>
          <cell r="BK848">
            <v>0</v>
          </cell>
          <cell r="BL848">
            <v>142299508000</v>
          </cell>
          <cell r="BM848">
            <v>445556000</v>
          </cell>
          <cell r="BN848">
            <v>764150000</v>
          </cell>
          <cell r="BO848">
            <v>60209272000</v>
          </cell>
          <cell r="BP848">
            <v>1935830000</v>
          </cell>
          <cell r="BQ848">
            <v>177830000</v>
          </cell>
          <cell r="BR848">
            <v>373322000</v>
          </cell>
          <cell r="BS848">
            <v>760966000</v>
          </cell>
          <cell r="BT848">
            <v>61258000</v>
          </cell>
          <cell r="BU848">
            <v>940690000</v>
          </cell>
          <cell r="BV848">
            <v>0</v>
          </cell>
          <cell r="BW848">
            <v>615328000</v>
          </cell>
          <cell r="BY848">
            <v>644</v>
          </cell>
          <cell r="BZ848">
            <v>6142950</v>
          </cell>
          <cell r="CA848">
            <v>1738800</v>
          </cell>
        </row>
        <row r="849">
          <cell r="A849" t="str">
            <v>2023_Q1_M2_W7_D5</v>
          </cell>
          <cell r="B849">
            <v>2023</v>
          </cell>
          <cell r="C849">
            <v>1</v>
          </cell>
          <cell r="D849">
            <v>2</v>
          </cell>
          <cell r="E849">
            <v>7</v>
          </cell>
          <cell r="F849">
            <v>7</v>
          </cell>
          <cell r="G849">
            <v>5</v>
          </cell>
          <cell r="H849">
            <v>44973</v>
          </cell>
          <cell r="I849">
            <v>61.706000000000003</v>
          </cell>
          <cell r="J849">
            <v>14.595000000000001</v>
          </cell>
          <cell r="K849">
            <v>32.906999999999996</v>
          </cell>
          <cell r="L849">
            <v>12.589</v>
          </cell>
          <cell r="M849">
            <v>7.2130000000000001</v>
          </cell>
          <cell r="N849">
            <v>1</v>
          </cell>
          <cell r="O849">
            <v>15.513</v>
          </cell>
          <cell r="P849">
            <v>7.484</v>
          </cell>
          <cell r="Q849">
            <v>91</v>
          </cell>
          <cell r="R849">
            <v>0</v>
          </cell>
          <cell r="S849">
            <v>-2739</v>
          </cell>
          <cell r="T849">
            <v>575.7420397396063</v>
          </cell>
          <cell r="U849">
            <v>3994.6029242779041</v>
          </cell>
          <cell r="V849">
            <v>6.7009789743336483E-3</v>
          </cell>
          <cell r="W849">
            <v>7.5838172494534662E-3</v>
          </cell>
          <cell r="X849">
            <v>4.2762057537208851E-3</v>
          </cell>
          <cell r="Y849">
            <v>0.56385928260982998</v>
          </cell>
          <cell r="Z849">
            <v>9.2403776813590223E-3</v>
          </cell>
          <cell r="AA849">
            <v>100919405000</v>
          </cell>
          <cell r="AB849">
            <v>59289505000</v>
          </cell>
          <cell r="AC849">
            <v>41629900000</v>
          </cell>
          <cell r="AD849">
            <v>0</v>
          </cell>
          <cell r="AE849">
            <v>0</v>
          </cell>
          <cell r="AF849">
            <v>0</v>
          </cell>
          <cell r="AH849">
            <v>153.00700000000001</v>
          </cell>
          <cell r="AI849">
            <v>5739.8961483052299</v>
          </cell>
          <cell r="AJ849">
            <v>10170.297391256299</v>
          </cell>
          <cell r="AK849">
            <v>-4430.4012429510694</v>
          </cell>
          <cell r="AL849">
            <v>20329554751746</v>
          </cell>
          <cell r="AM849">
            <v>154175628000</v>
          </cell>
          <cell r="AN849">
            <v>86933359000</v>
          </cell>
          <cell r="AO849">
            <v>187852764000</v>
          </cell>
          <cell r="AP849">
            <v>52398808000</v>
          </cell>
          <cell r="AQ849">
            <v>0.73957350535639832</v>
          </cell>
          <cell r="AR849">
            <v>0</v>
          </cell>
          <cell r="AS849">
            <v>0</v>
          </cell>
          <cell r="AT849">
            <v>538024000</v>
          </cell>
          <cell r="AU849">
            <v>0.35275312185699842</v>
          </cell>
          <cell r="AV849">
            <v>30682000000</v>
          </cell>
          <cell r="AW849">
            <v>0.40402727306557623</v>
          </cell>
          <cell r="AX849">
            <v>1649367000</v>
          </cell>
          <cell r="AY849">
            <v>0.57603950423429284</v>
          </cell>
          <cell r="AZ849">
            <v>71181000</v>
          </cell>
          <cell r="BA849">
            <v>0.3131753546161698</v>
          </cell>
          <cell r="BB849">
            <v>0</v>
          </cell>
          <cell r="BC849">
            <v>0</v>
          </cell>
          <cell r="BD849">
            <v>683051000</v>
          </cell>
          <cell r="BE849">
            <v>0.99700628519548917</v>
          </cell>
          <cell r="BF849">
            <v>12992000</v>
          </cell>
          <cell r="BG849">
            <v>0.5</v>
          </cell>
          <cell r="BH849">
            <v>897936000</v>
          </cell>
          <cell r="BI849">
            <v>0.98256210935448285</v>
          </cell>
          <cell r="BJ849">
            <v>0</v>
          </cell>
          <cell r="BK849">
            <v>0</v>
          </cell>
          <cell r="BL849">
            <v>70850034000</v>
          </cell>
          <cell r="BM849">
            <v>384678000</v>
          </cell>
          <cell r="BN849">
            <v>1525214000</v>
          </cell>
          <cell r="BO849">
            <v>75940418000</v>
          </cell>
          <cell r="BP849">
            <v>2863288000</v>
          </cell>
          <cell r="BQ849">
            <v>227288000</v>
          </cell>
          <cell r="BR849">
            <v>346748000</v>
          </cell>
          <cell r="BS849">
            <v>685102000</v>
          </cell>
          <cell r="BT849">
            <v>25984000</v>
          </cell>
          <cell r="BU849">
            <v>913872000</v>
          </cell>
          <cell r="BV849">
            <v>0</v>
          </cell>
          <cell r="BW849">
            <v>413002000</v>
          </cell>
          <cell r="BY849">
            <v>1846</v>
          </cell>
          <cell r="BZ849">
            <v>6984450</v>
          </cell>
          <cell r="CA849">
            <v>4984200</v>
          </cell>
        </row>
        <row r="850">
          <cell r="A850" t="str">
            <v>2023_Q1_M2_W7_D6</v>
          </cell>
          <cell r="B850">
            <v>2023</v>
          </cell>
          <cell r="C850">
            <v>1</v>
          </cell>
          <cell r="D850">
            <v>2</v>
          </cell>
          <cell r="E850">
            <v>7</v>
          </cell>
          <cell r="F850">
            <v>8</v>
          </cell>
          <cell r="G850">
            <v>6</v>
          </cell>
          <cell r="H850">
            <v>44974</v>
          </cell>
          <cell r="I850">
            <v>70.960999999999999</v>
          </cell>
          <cell r="J850">
            <v>14.898999999999999</v>
          </cell>
          <cell r="K850">
            <v>33.204999999999998</v>
          </cell>
          <cell r="L850">
            <v>12.372</v>
          </cell>
          <cell r="M850">
            <v>7.2869999999999999</v>
          </cell>
          <cell r="N850">
            <v>1</v>
          </cell>
          <cell r="O850">
            <v>15.555</v>
          </cell>
          <cell r="P850">
            <v>7.4539999999999997</v>
          </cell>
          <cell r="Q850">
            <v>147</v>
          </cell>
          <cell r="R850">
            <v>0</v>
          </cell>
          <cell r="S850">
            <v>-2371</v>
          </cell>
          <cell r="T850">
            <v>542.46822799563597</v>
          </cell>
          <cell r="U850">
            <v>4968.5224030042882</v>
          </cell>
          <cell r="V850">
            <v>8.8459713243610773E-3</v>
          </cell>
          <cell r="W850">
            <v>8.2264419265591429E-3</v>
          </cell>
          <cell r="X850">
            <v>5.4184069488241917E-3</v>
          </cell>
          <cell r="Y850">
            <v>0.65865741194024785</v>
          </cell>
          <cell r="Z850">
            <v>1.1038243305485687E-2</v>
          </cell>
          <cell r="AA850">
            <v>101310410000</v>
          </cell>
          <cell r="AB850">
            <v>101310410000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H850">
            <v>162.73300000000003</v>
          </cell>
          <cell r="AI850">
            <v>7017.5791900124304</v>
          </cell>
          <cell r="AJ850">
            <v>8549.7932002858106</v>
          </cell>
          <cell r="AK850">
            <v>-1532.2140102733802</v>
          </cell>
          <cell r="AL850">
            <v>18027288264348</v>
          </cell>
          <cell r="AM850">
            <v>148300440000</v>
          </cell>
          <cell r="AN850">
            <v>97679184000</v>
          </cell>
          <cell r="AO850">
            <v>198989594000</v>
          </cell>
          <cell r="AP850">
            <v>53294405000</v>
          </cell>
          <cell r="AQ850">
            <v>0.86097543086812722</v>
          </cell>
          <cell r="AR850">
            <v>0</v>
          </cell>
          <cell r="AS850">
            <v>0</v>
          </cell>
          <cell r="AT850">
            <v>464443000</v>
          </cell>
          <cell r="AU850">
            <v>0.31905657577647772</v>
          </cell>
          <cell r="AV850">
            <v>41020905000</v>
          </cell>
          <cell r="AW850">
            <v>0.51033666473061501</v>
          </cell>
          <cell r="AX850">
            <v>1087585000</v>
          </cell>
          <cell r="AY850">
            <v>0.70190956110040492</v>
          </cell>
          <cell r="AZ850">
            <v>168217000</v>
          </cell>
          <cell r="BA850">
            <v>0.47798425823317137</v>
          </cell>
          <cell r="BB850">
            <v>0</v>
          </cell>
          <cell r="BC850">
            <v>0</v>
          </cell>
          <cell r="BD850">
            <v>715868000</v>
          </cell>
          <cell r="BE850">
            <v>0.9612372706569845</v>
          </cell>
          <cell r="BF850">
            <v>17094000</v>
          </cell>
          <cell r="BG850">
            <v>0.55248868778280547</v>
          </cell>
          <cell r="BH850">
            <v>910667000</v>
          </cell>
          <cell r="BI850">
            <v>0.97155016248210346</v>
          </cell>
          <cell r="BJ850">
            <v>0</v>
          </cell>
          <cell r="BK850">
            <v>0</v>
          </cell>
          <cell r="BL850">
            <v>61900030000</v>
          </cell>
          <cell r="BM850">
            <v>358994000</v>
          </cell>
          <cell r="BN850">
            <v>1455676000</v>
          </cell>
          <cell r="BO850">
            <v>80380086000</v>
          </cell>
          <cell r="BP850">
            <v>1549466000</v>
          </cell>
          <cell r="BQ850">
            <v>351930000</v>
          </cell>
          <cell r="BR850">
            <v>78356000</v>
          </cell>
          <cell r="BS850">
            <v>744736000</v>
          </cell>
          <cell r="BT850">
            <v>30940000</v>
          </cell>
          <cell r="BU850">
            <v>937334000</v>
          </cell>
          <cell r="BV850">
            <v>0</v>
          </cell>
          <cell r="BW850">
            <v>512892000</v>
          </cell>
          <cell r="BY850">
            <v>840</v>
          </cell>
          <cell r="BZ850">
            <v>18138150</v>
          </cell>
          <cell r="CA850">
            <v>2268000</v>
          </cell>
        </row>
        <row r="851">
          <cell r="A851" t="str">
            <v>2023_Q1_M2_W8_D2</v>
          </cell>
          <cell r="B851">
            <v>2023</v>
          </cell>
          <cell r="C851">
            <v>1</v>
          </cell>
          <cell r="D851">
            <v>2</v>
          </cell>
          <cell r="E851">
            <v>8</v>
          </cell>
          <cell r="F851">
            <v>8</v>
          </cell>
          <cell r="G851">
            <v>2</v>
          </cell>
          <cell r="H851">
            <v>44977</v>
          </cell>
          <cell r="I851">
            <v>84.784999999999997</v>
          </cell>
          <cell r="J851">
            <v>13.301</v>
          </cell>
          <cell r="K851">
            <v>43.274999999999999</v>
          </cell>
          <cell r="L851">
            <v>12.095000000000001</v>
          </cell>
          <cell r="M851">
            <v>7.3719999999999999</v>
          </cell>
          <cell r="N851">
            <v>1</v>
          </cell>
          <cell r="O851">
            <v>15.545999999999999</v>
          </cell>
          <cell r="P851">
            <v>7.4470000000000001</v>
          </cell>
          <cell r="Q851">
            <v>103</v>
          </cell>
          <cell r="R851">
            <v>0</v>
          </cell>
          <cell r="S851">
            <v>-3792</v>
          </cell>
          <cell r="T851">
            <v>694.29215839065159</v>
          </cell>
          <cell r="U851">
            <v>9279.0411370047805</v>
          </cell>
          <cell r="V851">
            <v>1.290783548838271E-2</v>
          </cell>
          <cell r="W851">
            <v>8.5898240240015571E-3</v>
          </cell>
          <cell r="X851">
            <v>3.8844193880182452E-3</v>
          </cell>
          <cell r="Y851">
            <v>0.45221175395030899</v>
          </cell>
          <cell r="Z851">
            <v>9.1724535602696715E-3</v>
          </cell>
          <cell r="AA851">
            <v>144449880000</v>
          </cell>
          <cell r="AB851">
            <v>144449880000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H851">
            <v>184.82099999999997</v>
          </cell>
          <cell r="AI851">
            <v>11388.187966000631</v>
          </cell>
          <cell r="AJ851">
            <v>8209.0123093643997</v>
          </cell>
          <cell r="AK851">
            <v>3179.1756566362301</v>
          </cell>
          <cell r="AL851">
            <v>27316366591954</v>
          </cell>
          <cell r="AM851">
            <v>234642782000</v>
          </cell>
          <cell r="AN851">
            <v>106108224000</v>
          </cell>
          <cell r="AO851">
            <v>250558104000</v>
          </cell>
          <cell r="AP851">
            <v>57261888000</v>
          </cell>
          <cell r="AQ851">
            <v>0.92221954659603012</v>
          </cell>
          <cell r="AR851">
            <v>0</v>
          </cell>
          <cell r="AS851">
            <v>0</v>
          </cell>
          <cell r="AT851">
            <v>3824923000</v>
          </cell>
          <cell r="AU851">
            <v>0.34928366641816039</v>
          </cell>
          <cell r="AV851">
            <v>41806919000</v>
          </cell>
          <cell r="AW851">
            <v>0.27190224746988378</v>
          </cell>
          <cell r="AX851">
            <v>1409568000</v>
          </cell>
          <cell r="AY851">
            <v>0.54697256848565556</v>
          </cell>
          <cell r="AZ851">
            <v>114373000</v>
          </cell>
          <cell r="BA851">
            <v>0.35291594667983212</v>
          </cell>
          <cell r="BB851">
            <v>0</v>
          </cell>
          <cell r="BC851">
            <v>0</v>
          </cell>
          <cell r="BD851">
            <v>713107000</v>
          </cell>
          <cell r="BE851">
            <v>0.95414502433842041</v>
          </cell>
          <cell r="BF851">
            <v>64097000</v>
          </cell>
          <cell r="BG851">
            <v>0.48767442214343321</v>
          </cell>
          <cell r="BH851">
            <v>913349000</v>
          </cell>
          <cell r="BI851">
            <v>0.99505928853754944</v>
          </cell>
          <cell r="BJ851">
            <v>0</v>
          </cell>
          <cell r="BK851">
            <v>0</v>
          </cell>
          <cell r="BL851">
            <v>62091384000</v>
          </cell>
          <cell r="BM851">
            <v>1604672000</v>
          </cell>
          <cell r="BN851">
            <v>10950764000</v>
          </cell>
          <cell r="BO851">
            <v>153757166000</v>
          </cell>
          <cell r="BP851">
            <v>2577036000</v>
          </cell>
          <cell r="BQ851">
            <v>324080000</v>
          </cell>
          <cell r="BR851">
            <v>509798000</v>
          </cell>
          <cell r="BS851">
            <v>747378000</v>
          </cell>
          <cell r="BT851">
            <v>131434000</v>
          </cell>
          <cell r="BU851">
            <v>917884000</v>
          </cell>
          <cell r="BV851">
            <v>0</v>
          </cell>
          <cell r="BW851">
            <v>1031186000</v>
          </cell>
          <cell r="BY851">
            <v>1819</v>
          </cell>
          <cell r="BZ851">
            <v>9669600</v>
          </cell>
          <cell r="CA851">
            <v>4911300</v>
          </cell>
        </row>
        <row r="852">
          <cell r="A852" t="str">
            <v>2023_Q1_M2_W8_D3</v>
          </cell>
          <cell r="B852">
            <v>2023</v>
          </cell>
          <cell r="C852">
            <v>1</v>
          </cell>
          <cell r="D852">
            <v>2</v>
          </cell>
          <cell r="E852">
            <v>8</v>
          </cell>
          <cell r="F852">
            <v>8</v>
          </cell>
          <cell r="G852">
            <v>3</v>
          </cell>
          <cell r="H852">
            <v>44978</v>
          </cell>
          <cell r="I852">
            <v>77.751000000000005</v>
          </cell>
          <cell r="J852">
            <v>11.427</v>
          </cell>
          <cell r="K852">
            <v>50.744</v>
          </cell>
          <cell r="L852">
            <v>11.465999999999999</v>
          </cell>
          <cell r="M852">
            <v>7.4029999999999996</v>
          </cell>
          <cell r="N852">
            <v>1</v>
          </cell>
          <cell r="O852">
            <v>35.354999999999997</v>
          </cell>
          <cell r="P852">
            <v>7.444</v>
          </cell>
          <cell r="Q852">
            <v>192</v>
          </cell>
          <cell r="R852">
            <v>0</v>
          </cell>
          <cell r="S852">
            <v>-4528</v>
          </cell>
          <cell r="T852">
            <v>767.3167089788866</v>
          </cell>
          <cell r="U852">
            <v>12964.699629005045</v>
          </cell>
          <cell r="V852">
            <v>1.6318505629199797E-2</v>
          </cell>
          <cell r="W852">
            <v>1.3031612289068767E-2</v>
          </cell>
          <cell r="X852">
            <v>6.9887896391156515E-3</v>
          </cell>
          <cell r="Y852">
            <v>0.53629508644743962</v>
          </cell>
          <cell r="Z852">
            <v>9.2407912615784515E-3</v>
          </cell>
          <cell r="AA852">
            <v>62476295000</v>
          </cell>
          <cell r="AB852">
            <v>62476295000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H852">
            <v>202.58999999999997</v>
          </cell>
          <cell r="AI852">
            <v>17025.779605647658</v>
          </cell>
          <cell r="AJ852">
            <v>7519.9742328757602</v>
          </cell>
          <cell r="AK852">
            <v>9505.8053727718998</v>
          </cell>
          <cell r="AL852">
            <v>27742562161956</v>
          </cell>
          <cell r="AM852">
            <v>361530314000</v>
          </cell>
          <cell r="AN852">
            <v>193886931000</v>
          </cell>
          <cell r="AO852">
            <v>256363226000</v>
          </cell>
          <cell r="AP852">
            <v>77833701000</v>
          </cell>
          <cell r="AQ852">
            <v>0.93012495753511659</v>
          </cell>
          <cell r="AR852">
            <v>0</v>
          </cell>
          <cell r="AS852">
            <v>0</v>
          </cell>
          <cell r="AT852">
            <v>3619251000</v>
          </cell>
          <cell r="AU852">
            <v>0.44442472907812147</v>
          </cell>
          <cell r="AV852">
            <v>80202981000</v>
          </cell>
          <cell r="AW852">
            <v>0.34157749958464956</v>
          </cell>
          <cell r="AX852">
            <v>1691377000</v>
          </cell>
          <cell r="AY852">
            <v>0.61856141007880416</v>
          </cell>
          <cell r="AZ852">
            <v>204923000</v>
          </cell>
          <cell r="BA852">
            <v>0.40257232326327907</v>
          </cell>
          <cell r="BB852">
            <v>0</v>
          </cell>
          <cell r="BC852">
            <v>0</v>
          </cell>
          <cell r="BD852">
            <v>29384521000</v>
          </cell>
          <cell r="BE852">
            <v>0.99487562142227448</v>
          </cell>
          <cell r="BF852">
            <v>30435000</v>
          </cell>
          <cell r="BG852">
            <v>0.26789958276851572</v>
          </cell>
          <cell r="BH852">
            <v>919742000</v>
          </cell>
          <cell r="BI852">
            <v>0.99702759072244074</v>
          </cell>
          <cell r="BJ852">
            <v>0</v>
          </cell>
          <cell r="BK852">
            <v>0</v>
          </cell>
          <cell r="BL852">
            <v>83680908000</v>
          </cell>
          <cell r="BM852">
            <v>334404000</v>
          </cell>
          <cell r="BN852">
            <v>8143676000</v>
          </cell>
          <cell r="BO852">
            <v>234801710000</v>
          </cell>
          <cell r="BP852">
            <v>2734372000</v>
          </cell>
          <cell r="BQ852">
            <v>509034000</v>
          </cell>
          <cell r="BR852">
            <v>148108000</v>
          </cell>
          <cell r="BS852">
            <v>29535874000</v>
          </cell>
          <cell r="BT852">
            <v>113606000</v>
          </cell>
          <cell r="BU852">
            <v>922484000</v>
          </cell>
          <cell r="BV852">
            <v>0</v>
          </cell>
          <cell r="BW852">
            <v>606138000</v>
          </cell>
          <cell r="BY852">
            <v>1204</v>
          </cell>
          <cell r="BZ852">
            <v>11546400</v>
          </cell>
          <cell r="CA852">
            <v>3250800</v>
          </cell>
        </row>
        <row r="853">
          <cell r="A853" t="str">
            <v>2023_Q1_M2_W8_D4</v>
          </cell>
          <cell r="B853">
            <v>2023</v>
          </cell>
          <cell r="C853">
            <v>1</v>
          </cell>
          <cell r="D853">
            <v>2</v>
          </cell>
          <cell r="E853">
            <v>8</v>
          </cell>
          <cell r="F853">
            <v>8</v>
          </cell>
          <cell r="G853">
            <v>4</v>
          </cell>
          <cell r="H853">
            <v>44979</v>
          </cell>
          <cell r="I853">
            <v>76.305999999999997</v>
          </cell>
          <cell r="J853">
            <v>11.481</v>
          </cell>
          <cell r="K853">
            <v>49.000999999999998</v>
          </cell>
          <cell r="L853">
            <v>10.568</v>
          </cell>
          <cell r="M853">
            <v>7.367</v>
          </cell>
          <cell r="N853">
            <v>1</v>
          </cell>
          <cell r="O853">
            <v>35.360999999999997</v>
          </cell>
          <cell r="P853">
            <v>7.44</v>
          </cell>
          <cell r="Q853">
            <v>210</v>
          </cell>
          <cell r="R853">
            <v>0</v>
          </cell>
          <cell r="S853">
            <v>-4391</v>
          </cell>
          <cell r="T853">
            <v>748.31666949193152</v>
          </cell>
          <cell r="U853">
            <v>10327.230203005311</v>
          </cell>
          <cell r="V853">
            <v>1.332879903708307E-2</v>
          </cell>
          <cell r="W853">
            <v>3.4420560845149881E-3</v>
          </cell>
          <cell r="X853">
            <v>7.853122127098128E-4</v>
          </cell>
          <cell r="Y853">
            <v>0.22815206766756366</v>
          </cell>
          <cell r="Z853">
            <v>2.4848584331314829E-3</v>
          </cell>
          <cell r="AA853">
            <v>52367455000</v>
          </cell>
          <cell r="AB853">
            <v>52367455000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H853">
            <v>198.52399999999997</v>
          </cell>
          <cell r="AI853">
            <v>13980.74215153349</v>
          </cell>
          <cell r="AJ853">
            <v>9074.6597978781701</v>
          </cell>
          <cell r="AK853">
            <v>4906.0823536553198</v>
          </cell>
          <cell r="AL853">
            <v>30812610078358</v>
          </cell>
          <cell r="AM853">
            <v>106058732000</v>
          </cell>
          <cell r="AN853">
            <v>24197519000</v>
          </cell>
          <cell r="AO853">
            <v>76564974000</v>
          </cell>
          <cell r="AP853">
            <v>8096212000</v>
          </cell>
          <cell r="AQ853">
            <v>0.3111897299008447</v>
          </cell>
          <cell r="AR853">
            <v>0</v>
          </cell>
          <cell r="AS853">
            <v>0</v>
          </cell>
          <cell r="AT853">
            <v>147832000</v>
          </cell>
          <cell r="AU853">
            <v>0.31971279655701895</v>
          </cell>
          <cell r="AV853">
            <v>11860602000</v>
          </cell>
          <cell r="AW853">
            <v>0.16538116988605817</v>
          </cell>
          <cell r="AX853">
            <v>2329961000</v>
          </cell>
          <cell r="AY853">
            <v>0.55593305022426187</v>
          </cell>
          <cell r="AZ853">
            <v>63246000</v>
          </cell>
          <cell r="BA853">
            <v>0.3757753642132281</v>
          </cell>
          <cell r="BB853">
            <v>0</v>
          </cell>
          <cell r="BC853">
            <v>0</v>
          </cell>
          <cell r="BD853">
            <v>700933000</v>
          </cell>
          <cell r="BE853">
            <v>0.97492085834617592</v>
          </cell>
          <cell r="BF853">
            <v>97130000</v>
          </cell>
          <cell r="BG853">
            <v>0.48322421444349367</v>
          </cell>
          <cell r="BH853">
            <v>901603000</v>
          </cell>
          <cell r="BI853">
            <v>0.99601969054557749</v>
          </cell>
          <cell r="BJ853">
            <v>0</v>
          </cell>
          <cell r="BK853">
            <v>0</v>
          </cell>
          <cell r="BL853">
            <v>26016964000</v>
          </cell>
          <cell r="BM853">
            <v>587634000</v>
          </cell>
          <cell r="BN853">
            <v>462390000</v>
          </cell>
          <cell r="BO853">
            <v>71716762000</v>
          </cell>
          <cell r="BP853">
            <v>4191082000</v>
          </cell>
          <cell r="BQ853">
            <v>168308000</v>
          </cell>
          <cell r="BR853">
            <v>335588000</v>
          </cell>
          <cell r="BS853">
            <v>718964000</v>
          </cell>
          <cell r="BT853">
            <v>201004000</v>
          </cell>
          <cell r="BU853">
            <v>905206000</v>
          </cell>
          <cell r="BV853">
            <v>0</v>
          </cell>
          <cell r="BW853">
            <v>754830000</v>
          </cell>
          <cell r="BY853">
            <v>637</v>
          </cell>
          <cell r="BZ853">
            <v>11197050</v>
          </cell>
          <cell r="CA853">
            <v>1719900</v>
          </cell>
        </row>
        <row r="854">
          <cell r="A854" t="str">
            <v>2023_Q1_M2_W8_D5</v>
          </cell>
          <cell r="B854">
            <v>2023</v>
          </cell>
          <cell r="C854">
            <v>1</v>
          </cell>
          <cell r="D854">
            <v>2</v>
          </cell>
          <cell r="E854">
            <v>8</v>
          </cell>
          <cell r="F854">
            <v>8</v>
          </cell>
          <cell r="G854">
            <v>5</v>
          </cell>
          <cell r="H854">
            <v>44980</v>
          </cell>
          <cell r="I854">
            <v>72.914000000000001</v>
          </cell>
          <cell r="J854">
            <v>15.254</v>
          </cell>
          <cell r="K854">
            <v>61.073</v>
          </cell>
          <cell r="L854">
            <v>9.77</v>
          </cell>
          <cell r="M854">
            <v>7.3540000000000001</v>
          </cell>
          <cell r="N854">
            <v>1</v>
          </cell>
          <cell r="O854">
            <v>35.35</v>
          </cell>
          <cell r="P854">
            <v>7.4390000000000001</v>
          </cell>
          <cell r="Q854">
            <v>204</v>
          </cell>
          <cell r="R854">
            <v>0</v>
          </cell>
          <cell r="S854">
            <v>-4628</v>
          </cell>
          <cell r="T854">
            <v>794.96445931769813</v>
          </cell>
          <cell r="U854">
            <v>2694.3523510085506</v>
          </cell>
          <cell r="V854">
            <v>3.2734013580319153E-3</v>
          </cell>
          <cell r="W854">
            <v>2.1561605662266333E-2</v>
          </cell>
          <cell r="X854">
            <v>1.12630342078077E-2</v>
          </cell>
          <cell r="Y854">
            <v>0.5223652813351678</v>
          </cell>
          <cell r="Z854">
            <v>1.4500267921755624E-2</v>
          </cell>
          <cell r="AA854">
            <v>89979266100</v>
          </cell>
          <cell r="AB854">
            <v>73729815000</v>
          </cell>
          <cell r="AC854">
            <v>16249451100</v>
          </cell>
          <cell r="AD854">
            <v>0</v>
          </cell>
          <cell r="AE854">
            <v>0</v>
          </cell>
          <cell r="AF854">
            <v>0</v>
          </cell>
          <cell r="AH854">
            <v>210.15400000000002</v>
          </cell>
          <cell r="AI854">
            <v>5284.59659107057</v>
          </cell>
          <cell r="AJ854">
            <v>8973.4356838809799</v>
          </cell>
          <cell r="AK854">
            <v>-3688.83909281041</v>
          </cell>
          <cell r="AL854">
            <v>27795109667960</v>
          </cell>
          <cell r="AM854">
            <v>599307194000</v>
          </cell>
          <cell r="AN854">
            <v>313057271000</v>
          </cell>
          <cell r="AO854">
            <v>403036537100</v>
          </cell>
          <cell r="AP854">
            <v>133949597000</v>
          </cell>
          <cell r="AQ854">
            <v>0.80063760591863697</v>
          </cell>
          <cell r="AR854">
            <v>0</v>
          </cell>
          <cell r="AS854">
            <v>0</v>
          </cell>
          <cell r="AT854">
            <v>6112019000</v>
          </cell>
          <cell r="AU854">
            <v>0.47521347997314184</v>
          </cell>
          <cell r="AV854">
            <v>142298875000</v>
          </cell>
          <cell r="AW854">
            <v>0.36908140286714558</v>
          </cell>
          <cell r="AX854">
            <v>1851873000</v>
          </cell>
          <cell r="AY854">
            <v>0.56489544142041292</v>
          </cell>
          <cell r="AZ854">
            <v>93329000</v>
          </cell>
          <cell r="BA854">
            <v>0.48633677606278203</v>
          </cell>
          <cell r="BB854">
            <v>0</v>
          </cell>
          <cell r="BC854">
            <v>0</v>
          </cell>
          <cell r="BD854">
            <v>27784536000</v>
          </cell>
          <cell r="BE854">
            <v>0.99852165295414963</v>
          </cell>
          <cell r="BF854">
            <v>87162000</v>
          </cell>
          <cell r="BG854">
            <v>0.43935559968949423</v>
          </cell>
          <cell r="BH854">
            <v>879880000</v>
          </cell>
          <cell r="BI854">
            <v>0.99900086289113943</v>
          </cell>
          <cell r="BJ854">
            <v>0</v>
          </cell>
          <cell r="BK854">
            <v>0</v>
          </cell>
          <cell r="BL854">
            <v>167303654000</v>
          </cell>
          <cell r="BM854">
            <v>410334000</v>
          </cell>
          <cell r="BN854">
            <v>12861628000</v>
          </cell>
          <cell r="BO854">
            <v>385548754000</v>
          </cell>
          <cell r="BP854">
            <v>3278258000</v>
          </cell>
          <cell r="BQ854">
            <v>191902000</v>
          </cell>
          <cell r="BR854">
            <v>113108000</v>
          </cell>
          <cell r="BS854">
            <v>27825672000</v>
          </cell>
          <cell r="BT854">
            <v>198386000</v>
          </cell>
          <cell r="BU854">
            <v>880760000</v>
          </cell>
          <cell r="BV854">
            <v>0</v>
          </cell>
          <cell r="BW854">
            <v>694738000</v>
          </cell>
          <cell r="BY854">
            <v>2053</v>
          </cell>
          <cell r="BZ854">
            <v>11801400</v>
          </cell>
          <cell r="CA854">
            <v>5543100</v>
          </cell>
        </row>
        <row r="855">
          <cell r="A855" t="str">
            <v>2023_Q1_M2_W8_D6</v>
          </cell>
          <cell r="B855">
            <v>2023</v>
          </cell>
          <cell r="C855">
            <v>1</v>
          </cell>
          <cell r="D855">
            <v>2</v>
          </cell>
          <cell r="E855">
            <v>8</v>
          </cell>
          <cell r="F855">
            <v>9</v>
          </cell>
          <cell r="G855">
            <v>6</v>
          </cell>
          <cell r="H855">
            <v>44981</v>
          </cell>
          <cell r="I855">
            <v>64.23</v>
          </cell>
          <cell r="J855">
            <v>17.242000000000001</v>
          </cell>
          <cell r="K855">
            <v>62.320999999999998</v>
          </cell>
          <cell r="L855">
            <v>8.8940000000000001</v>
          </cell>
          <cell r="M855">
            <v>7.36</v>
          </cell>
          <cell r="N855">
            <v>1</v>
          </cell>
          <cell r="O855">
            <v>97.325999999999993</v>
          </cell>
          <cell r="P855">
            <v>7.4329999999999998</v>
          </cell>
          <cell r="Q855">
            <v>169</v>
          </cell>
          <cell r="R855">
            <v>0</v>
          </cell>
          <cell r="S855">
            <v>-4240</v>
          </cell>
          <cell r="T855">
            <v>751.96387880275199</v>
          </cell>
          <cell r="U855">
            <v>6294.8326180082659</v>
          </cell>
          <cell r="V855">
            <v>8.0849956183209129E-3</v>
          </cell>
          <cell r="W855">
            <v>1.6830111830162139E-2</v>
          </cell>
          <cell r="X855">
            <v>1.465028293766104E-2</v>
          </cell>
          <cell r="Y855">
            <v>0.87048042731394615</v>
          </cell>
          <cell r="Z855">
            <v>2.2810236059753453E-2</v>
          </cell>
          <cell r="AA855">
            <v>125305440000</v>
          </cell>
          <cell r="AB855">
            <v>125305440000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H855">
            <v>265.80600000000004</v>
          </cell>
          <cell r="AI855">
            <v>8589.2002046529105</v>
          </cell>
          <cell r="AJ855">
            <v>6447.15885738002</v>
          </cell>
          <cell r="AK855">
            <v>2142.0413472728901</v>
          </cell>
          <cell r="AL855">
            <v>15356147042162</v>
          </cell>
          <cell r="AM855">
            <v>258445672000</v>
          </cell>
          <cell r="AN855">
            <v>224971899000</v>
          </cell>
          <cell r="AO855">
            <v>350277339000</v>
          </cell>
          <cell r="AP855">
            <v>79047265000</v>
          </cell>
          <cell r="AQ855">
            <v>0.9613068334413164</v>
          </cell>
          <cell r="AR855">
            <v>0</v>
          </cell>
          <cell r="AS855">
            <v>0</v>
          </cell>
          <cell r="AT855">
            <v>3037406000</v>
          </cell>
          <cell r="AU855">
            <v>0.46890120119610174</v>
          </cell>
          <cell r="AV855">
            <v>20870440000</v>
          </cell>
          <cell r="AW855">
            <v>0.46669416831977723</v>
          </cell>
          <cell r="AX855">
            <v>1977831000</v>
          </cell>
          <cell r="AY855">
            <v>0.5788259774010307</v>
          </cell>
          <cell r="AZ855">
            <v>101376000</v>
          </cell>
          <cell r="BA855">
            <v>0.41651327899027085</v>
          </cell>
          <cell r="BB855">
            <v>0</v>
          </cell>
          <cell r="BC855">
            <v>0</v>
          </cell>
          <cell r="BD855">
            <v>119012104000</v>
          </cell>
          <cell r="BE855">
            <v>0.99965932723117101</v>
          </cell>
          <cell r="BF855">
            <v>41236000</v>
          </cell>
          <cell r="BG855">
            <v>0.5</v>
          </cell>
          <cell r="BH855">
            <v>884241000</v>
          </cell>
          <cell r="BI855">
            <v>0.99410780656606879</v>
          </cell>
          <cell r="BJ855">
            <v>0</v>
          </cell>
          <cell r="BK855">
            <v>0</v>
          </cell>
          <cell r="BL855">
            <v>82228964000</v>
          </cell>
          <cell r="BM855">
            <v>132398000</v>
          </cell>
          <cell r="BN855">
            <v>6477710000</v>
          </cell>
          <cell r="BO855">
            <v>44719736000</v>
          </cell>
          <cell r="BP855">
            <v>3416970000</v>
          </cell>
          <cell r="BQ855">
            <v>243392000</v>
          </cell>
          <cell r="BR855">
            <v>358070000</v>
          </cell>
          <cell r="BS855">
            <v>119052662000</v>
          </cell>
          <cell r="BT855">
            <v>82472000</v>
          </cell>
          <cell r="BU855">
            <v>889482000</v>
          </cell>
          <cell r="BV855">
            <v>0</v>
          </cell>
          <cell r="BW855">
            <v>843816000</v>
          </cell>
          <cell r="BY855">
            <v>1412</v>
          </cell>
          <cell r="BZ855">
            <v>32436000</v>
          </cell>
          <cell r="CA855">
            <v>3812400</v>
          </cell>
        </row>
        <row r="856">
          <cell r="A856" t="str">
            <v>2023_Q1_M2_W9_D2</v>
          </cell>
          <cell r="B856">
            <v>2023</v>
          </cell>
          <cell r="C856">
            <v>1</v>
          </cell>
          <cell r="D856">
            <v>2</v>
          </cell>
          <cell r="E856">
            <v>9</v>
          </cell>
          <cell r="F856">
            <v>9</v>
          </cell>
          <cell r="G856">
            <v>2</v>
          </cell>
          <cell r="H856">
            <v>44984</v>
          </cell>
          <cell r="I856">
            <v>57.97</v>
          </cell>
          <cell r="J856">
            <v>27.196999999999999</v>
          </cell>
          <cell r="K856">
            <v>103.342</v>
          </cell>
          <cell r="L856">
            <v>8.2560000000000002</v>
          </cell>
          <cell r="M856">
            <v>7.2789999999999999</v>
          </cell>
          <cell r="N856">
            <v>1</v>
          </cell>
          <cell r="O856">
            <v>94.287000000000006</v>
          </cell>
          <cell r="P856">
            <v>7.4320000000000004</v>
          </cell>
          <cell r="Q856">
            <v>43</v>
          </cell>
          <cell r="R856">
            <v>0</v>
          </cell>
          <cell r="S856">
            <v>-5177</v>
          </cell>
          <cell r="T856">
            <v>815.02162084367762</v>
          </cell>
          <cell r="U856">
            <v>-4966.8397119992223</v>
          </cell>
          <cell r="V856">
            <v>-5.8857741971964023E-3</v>
          </cell>
          <cell r="W856">
            <v>3.7643424161418304E-2</v>
          </cell>
          <cell r="X856">
            <v>1.6529706442496721E-2</v>
          </cell>
          <cell r="Y856">
            <v>0.43911272182933969</v>
          </cell>
          <cell r="Z856">
            <v>2.3142873347901969E-2</v>
          </cell>
          <cell r="AA856">
            <v>141392900000</v>
          </cell>
          <cell r="AB856">
            <v>123472050000</v>
          </cell>
          <cell r="AC856">
            <v>13807270000</v>
          </cell>
          <cell r="AD856">
            <v>0</v>
          </cell>
          <cell r="AE856">
            <v>4113580000</v>
          </cell>
          <cell r="AF856">
            <v>0</v>
          </cell>
          <cell r="AH856">
            <v>306.76300000000003</v>
          </cell>
          <cell r="AI856">
            <v>-3653.4535994997204</v>
          </cell>
          <cell r="AJ856">
            <v>7043.4677898423797</v>
          </cell>
          <cell r="AK856">
            <v>-10696.9213893421</v>
          </cell>
          <cell r="AL856">
            <v>21380512849968</v>
          </cell>
          <cell r="AM856">
            <v>804835714000</v>
          </cell>
          <cell r="AN856">
            <v>353413601000</v>
          </cell>
          <cell r="AO856">
            <v>494806501000</v>
          </cell>
          <cell r="AP856">
            <v>47604742000</v>
          </cell>
          <cell r="AQ856">
            <v>0.83122301129711618</v>
          </cell>
          <cell r="AR856">
            <v>0</v>
          </cell>
          <cell r="AS856">
            <v>0</v>
          </cell>
          <cell r="AT856">
            <v>14431465000</v>
          </cell>
          <cell r="AU856">
            <v>0.19635352062587066</v>
          </cell>
          <cell r="AV856">
            <v>226013654000</v>
          </cell>
          <cell r="AW856">
            <v>0.37324433581275684</v>
          </cell>
          <cell r="AX856">
            <v>1639962000</v>
          </cell>
          <cell r="AY856">
            <v>0.56234183769341239</v>
          </cell>
          <cell r="AZ856">
            <v>100702000</v>
          </cell>
          <cell r="BA856">
            <v>0.43541538754226516</v>
          </cell>
          <cell r="BB856">
            <v>0</v>
          </cell>
          <cell r="BC856">
            <v>0</v>
          </cell>
          <cell r="BD856">
            <v>62721638000</v>
          </cell>
          <cell r="BE856">
            <v>0.99927455708853663</v>
          </cell>
          <cell r="BF856">
            <v>42580000</v>
          </cell>
          <cell r="BG856">
            <v>0.37501541279878814</v>
          </cell>
          <cell r="BH856">
            <v>858858000</v>
          </cell>
          <cell r="BI856">
            <v>1.0009999999999999</v>
          </cell>
          <cell r="BJ856">
            <v>0</v>
          </cell>
          <cell r="BK856">
            <v>0</v>
          </cell>
          <cell r="BL856">
            <v>57270722000</v>
          </cell>
          <cell r="BM856">
            <v>619980000</v>
          </cell>
          <cell r="BN856">
            <v>73497358000</v>
          </cell>
          <cell r="BO856">
            <v>605538068000</v>
          </cell>
          <cell r="BP856">
            <v>2916308000</v>
          </cell>
          <cell r="BQ856">
            <v>231278000</v>
          </cell>
          <cell r="BR856">
            <v>537614000</v>
          </cell>
          <cell r="BS856">
            <v>62767172000</v>
          </cell>
          <cell r="BT856">
            <v>113542000</v>
          </cell>
          <cell r="BU856">
            <v>858000000</v>
          </cell>
          <cell r="BV856">
            <v>0</v>
          </cell>
          <cell r="BW856">
            <v>485672000</v>
          </cell>
          <cell r="BY856">
            <v>2813</v>
          </cell>
          <cell r="BZ856">
            <v>13201350</v>
          </cell>
          <cell r="CA856">
            <v>7595100</v>
          </cell>
        </row>
        <row r="857">
          <cell r="A857" t="str">
            <v>2023_Q1_M2_W9_D3</v>
          </cell>
          <cell r="B857">
            <v>2023</v>
          </cell>
          <cell r="C857">
            <v>1</v>
          </cell>
          <cell r="D857">
            <v>2</v>
          </cell>
          <cell r="E857">
            <v>9</v>
          </cell>
          <cell r="F857">
            <v>9</v>
          </cell>
          <cell r="G857">
            <v>3</v>
          </cell>
          <cell r="H857">
            <v>44985</v>
          </cell>
          <cell r="I857">
            <v>57.962000000000003</v>
          </cell>
          <cell r="J857">
            <v>27.151</v>
          </cell>
          <cell r="K857">
            <v>101.265</v>
          </cell>
          <cell r="L857">
            <v>7.7119999999999997</v>
          </cell>
          <cell r="M857">
            <v>7.2469999999999999</v>
          </cell>
          <cell r="N857">
            <v>1</v>
          </cell>
          <cell r="O857">
            <v>94.308000000000007</v>
          </cell>
          <cell r="P857">
            <v>7.468</v>
          </cell>
          <cell r="Q857">
            <v>74</v>
          </cell>
          <cell r="R857">
            <v>0</v>
          </cell>
          <cell r="S857">
            <v>-4934</v>
          </cell>
          <cell r="T857">
            <v>801.78068584454411</v>
          </cell>
          <cell r="U857">
            <v>369.66504463009915</v>
          </cell>
          <cell r="V857">
            <v>4.4529249675064818E-4</v>
          </cell>
          <cell r="W857">
            <v>5.3867316381939478E-3</v>
          </cell>
          <cell r="X857">
            <v>5.260884007442586E-4</v>
          </cell>
          <cell r="Y857">
            <v>9.766374790496235E-2</v>
          </cell>
          <cell r="Z857">
            <v>5.7416492745639503E-3</v>
          </cell>
          <cell r="AA857">
            <v>78274505900</v>
          </cell>
          <cell r="AB857">
            <v>52344670000</v>
          </cell>
          <cell r="AC857">
            <v>20504908000</v>
          </cell>
          <cell r="AD857">
            <v>0</v>
          </cell>
          <cell r="AE857">
            <v>5424927900</v>
          </cell>
          <cell r="AF857">
            <v>0</v>
          </cell>
          <cell r="AH857">
            <v>304.113</v>
          </cell>
          <cell r="AI857">
            <v>1265.7822192643698</v>
          </cell>
          <cell r="AJ857">
            <v>6991.1250854316995</v>
          </cell>
          <cell r="AK857">
            <v>-5725.3428661673297</v>
          </cell>
          <cell r="AL857">
            <v>15007878882770</v>
          </cell>
          <cell r="AM857">
            <v>80843416000</v>
          </cell>
          <cell r="AN857">
            <v>7895471000</v>
          </cell>
          <cell r="AO857">
            <v>86169976900</v>
          </cell>
          <cell r="AP857">
            <v>13796000</v>
          </cell>
          <cell r="AQ857">
            <v>2.9910762467309223E-4</v>
          </cell>
          <cell r="AR857">
            <v>0</v>
          </cell>
          <cell r="AS857">
            <v>0</v>
          </cell>
          <cell r="AT857">
            <v>67315000</v>
          </cell>
          <cell r="AU857">
            <v>0.18109547765731349</v>
          </cell>
          <cell r="AV857">
            <v>4621772000</v>
          </cell>
          <cell r="AW857">
            <v>0.15928582939625419</v>
          </cell>
          <cell r="AX857">
            <v>1482737000</v>
          </cell>
          <cell r="AY857">
            <v>0.65380273790426768</v>
          </cell>
          <cell r="AZ857">
            <v>42641000</v>
          </cell>
          <cell r="BA857">
            <v>0.47212072897982682</v>
          </cell>
          <cell r="BB857">
            <v>0</v>
          </cell>
          <cell r="BC857">
            <v>0</v>
          </cell>
          <cell r="BD857">
            <v>690382000</v>
          </cell>
          <cell r="BE857">
            <v>0.95176793020921791</v>
          </cell>
          <cell r="BF857">
            <v>78580000</v>
          </cell>
          <cell r="BG857">
            <v>0.664974189726665</v>
          </cell>
          <cell r="BH857">
            <v>898248000</v>
          </cell>
          <cell r="BI857">
            <v>0.96638178109427042</v>
          </cell>
          <cell r="BJ857">
            <v>0</v>
          </cell>
          <cell r="BK857">
            <v>0</v>
          </cell>
          <cell r="BL857">
            <v>46123866000</v>
          </cell>
          <cell r="BM857">
            <v>583870000</v>
          </cell>
          <cell r="BN857">
            <v>371710000</v>
          </cell>
          <cell r="BO857">
            <v>29015588000</v>
          </cell>
          <cell r="BP857">
            <v>2267866000</v>
          </cell>
          <cell r="BQ857">
            <v>90318000</v>
          </cell>
          <cell r="BR857">
            <v>198874000</v>
          </cell>
          <cell r="BS857">
            <v>725368000</v>
          </cell>
          <cell r="BT857">
            <v>118170000</v>
          </cell>
          <cell r="BU857">
            <v>929496000</v>
          </cell>
          <cell r="BV857">
            <v>0</v>
          </cell>
          <cell r="BW857">
            <v>418290000</v>
          </cell>
          <cell r="BY857">
            <v>735</v>
          </cell>
          <cell r="BZ857">
            <v>12581700</v>
          </cell>
          <cell r="CA857">
            <v>1984500</v>
          </cell>
        </row>
        <row r="858">
          <cell r="A858" t="str">
            <v>2023_Q1_M3_W9_D4</v>
          </cell>
          <cell r="B858">
            <v>2023</v>
          </cell>
          <cell r="C858">
            <v>1</v>
          </cell>
          <cell r="D858">
            <v>3</v>
          </cell>
          <cell r="E858">
            <v>9</v>
          </cell>
          <cell r="F858">
            <v>9</v>
          </cell>
          <cell r="G858">
            <v>4</v>
          </cell>
          <cell r="H858">
            <v>44986</v>
          </cell>
          <cell r="I858">
            <v>68.88</v>
          </cell>
          <cell r="J858">
            <v>17.956</v>
          </cell>
          <cell r="K858">
            <v>100.824</v>
          </cell>
          <cell r="L858">
            <v>7.4029999999999996</v>
          </cell>
          <cell r="M858">
            <v>7.3289999999999997</v>
          </cell>
          <cell r="N858">
            <v>1</v>
          </cell>
          <cell r="O858">
            <v>94.317999999999998</v>
          </cell>
          <cell r="P858">
            <v>7.5129999999999999</v>
          </cell>
          <cell r="Q858">
            <v>152</v>
          </cell>
          <cell r="R858">
            <v>0</v>
          </cell>
          <cell r="S858">
            <v>-5229</v>
          </cell>
          <cell r="T858">
            <v>855.05881594220534</v>
          </cell>
          <cell r="U858">
            <v>-2276.4907763679075</v>
          </cell>
          <cell r="V858">
            <v>-2.5713576550332982E-3</v>
          </cell>
          <cell r="W858">
            <v>6.4044789306998235E-3</v>
          </cell>
          <cell r="X858">
            <v>3.8267683536320212E-3</v>
          </cell>
          <cell r="Y858">
            <v>0.59751439501009751</v>
          </cell>
          <cell r="Z858">
            <v>1.1091241394882934E-2</v>
          </cell>
          <cell r="AA858">
            <v>138619648100</v>
          </cell>
          <cell r="AB858">
            <v>79219165000</v>
          </cell>
          <cell r="AC858">
            <v>46533583100</v>
          </cell>
          <cell r="AD858">
            <v>0</v>
          </cell>
          <cell r="AE858">
            <v>12866900000</v>
          </cell>
          <cell r="AF858">
            <v>0</v>
          </cell>
          <cell r="AH858">
            <v>305.22299999999996</v>
          </cell>
          <cell r="AI858">
            <v>8692.3458266421512</v>
          </cell>
          <cell r="AJ858">
            <v>14229.2997655166</v>
          </cell>
          <cell r="AK858">
            <v>-5536.9539388744497</v>
          </cell>
          <cell r="AL858">
            <v>19081858699572</v>
          </cell>
          <cell r="AM858">
            <v>122209362000</v>
          </cell>
          <cell r="AN858">
            <v>73021853000</v>
          </cell>
          <cell r="AO858">
            <v>211641501100</v>
          </cell>
          <cell r="AP858">
            <v>42768383000</v>
          </cell>
          <cell r="AQ858">
            <v>0.73287828273597355</v>
          </cell>
          <cell r="AR858">
            <v>0</v>
          </cell>
          <cell r="AS858">
            <v>0</v>
          </cell>
          <cell r="AT858">
            <v>1340933000</v>
          </cell>
          <cell r="AU858">
            <v>0.45650678938835926</v>
          </cell>
          <cell r="AV858">
            <v>26485826000</v>
          </cell>
          <cell r="AW858">
            <v>0.47199895812397591</v>
          </cell>
          <cell r="AX858">
            <v>654470000</v>
          </cell>
          <cell r="AY858">
            <v>0.36271908239227107</v>
          </cell>
          <cell r="AZ858">
            <v>167895000</v>
          </cell>
          <cell r="BA858">
            <v>0.44664804469273744</v>
          </cell>
          <cell r="BB858">
            <v>0</v>
          </cell>
          <cell r="BC858">
            <v>0</v>
          </cell>
          <cell r="BD858">
            <v>673294000</v>
          </cell>
          <cell r="BE858">
            <v>0.98450915939452077</v>
          </cell>
          <cell r="BF858">
            <v>25712000</v>
          </cell>
          <cell r="BG858">
            <v>0.39327011318446009</v>
          </cell>
          <cell r="BH858">
            <v>905340000</v>
          </cell>
          <cell r="BI858">
            <v>0.95937182095625639</v>
          </cell>
          <cell r="BJ858">
            <v>0</v>
          </cell>
          <cell r="BK858">
            <v>0</v>
          </cell>
          <cell r="BL858">
            <v>58356734000</v>
          </cell>
          <cell r="BM858">
            <v>277602000</v>
          </cell>
          <cell r="BN858">
            <v>2937378000</v>
          </cell>
          <cell r="BO858">
            <v>56114162000</v>
          </cell>
          <cell r="BP858">
            <v>1804344000</v>
          </cell>
          <cell r="BQ858">
            <v>375900000</v>
          </cell>
          <cell r="BR858">
            <v>408796000</v>
          </cell>
          <cell r="BS858">
            <v>683888000</v>
          </cell>
          <cell r="BT858">
            <v>65380000</v>
          </cell>
          <cell r="BU858">
            <v>943680000</v>
          </cell>
          <cell r="BV858">
            <v>0</v>
          </cell>
          <cell r="BW858">
            <v>241498000</v>
          </cell>
          <cell r="BY858">
            <v>1551</v>
          </cell>
          <cell r="BZ858">
            <v>13333950</v>
          </cell>
          <cell r="CA858">
            <v>4187700</v>
          </cell>
        </row>
        <row r="859">
          <cell r="A859" t="str">
            <v>2023_Q1_M3_W9_D5</v>
          </cell>
          <cell r="B859">
            <v>2023</v>
          </cell>
          <cell r="C859">
            <v>1</v>
          </cell>
          <cell r="D859">
            <v>3</v>
          </cell>
          <cell r="E859">
            <v>9</v>
          </cell>
          <cell r="F859">
            <v>9</v>
          </cell>
          <cell r="G859">
            <v>5</v>
          </cell>
          <cell r="H859">
            <v>44987</v>
          </cell>
          <cell r="I859">
            <v>46.1</v>
          </cell>
          <cell r="J859">
            <v>13.97</v>
          </cell>
          <cell r="K859">
            <v>79.617000000000004</v>
          </cell>
          <cell r="L859">
            <v>6.9279999999999999</v>
          </cell>
          <cell r="M859">
            <v>7.3049999999999997</v>
          </cell>
          <cell r="N859">
            <v>1</v>
          </cell>
          <cell r="O859">
            <v>44.314999999999998</v>
          </cell>
          <cell r="P859">
            <v>7.5090000000000003</v>
          </cell>
          <cell r="Q859">
            <v>152</v>
          </cell>
          <cell r="R859">
            <v>0</v>
          </cell>
          <cell r="S859">
            <v>-3758</v>
          </cell>
          <cell r="T859">
            <v>663.45733018105932</v>
          </cell>
          <cell r="U859">
            <v>2510.8359186287271</v>
          </cell>
          <cell r="V859">
            <v>3.6550886757710788E-3</v>
          </cell>
          <cell r="W859">
            <v>2.2547144016422639E-2</v>
          </cell>
          <cell r="X859">
            <v>1.0850427973522392E-2</v>
          </cell>
          <cell r="Y859">
            <v>0.48123292092423225</v>
          </cell>
          <cell r="Z859">
            <v>1.592727089712764E-2</v>
          </cell>
          <cell r="AA859">
            <v>72939730000</v>
          </cell>
          <cell r="AB859">
            <v>72939730000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H859">
            <v>206.74400000000003</v>
          </cell>
          <cell r="AI859">
            <v>7591.0442532589004</v>
          </cell>
          <cell r="AJ859">
            <v>6407.6541560060905</v>
          </cell>
          <cell r="AK859">
            <v>1183.3900972528099</v>
          </cell>
          <cell r="AL859">
            <v>14367143340374</v>
          </cell>
          <cell r="AM859">
            <v>323938050000</v>
          </cell>
          <cell r="AN859">
            <v>155889654000</v>
          </cell>
          <cell r="AO859">
            <v>228829384000</v>
          </cell>
          <cell r="AP859">
            <v>71351671000</v>
          </cell>
          <cell r="AQ859">
            <v>0.52818362534381103</v>
          </cell>
          <cell r="AR859">
            <v>0</v>
          </cell>
          <cell r="AS859">
            <v>0</v>
          </cell>
          <cell r="AT859">
            <v>6044508000</v>
          </cell>
          <cell r="AU859">
            <v>0.38536093247977915</v>
          </cell>
          <cell r="AV859">
            <v>75467093000</v>
          </cell>
          <cell r="AW859">
            <v>0.44669916613614535</v>
          </cell>
          <cell r="AX859">
            <v>1408936000</v>
          </cell>
          <cell r="AY859">
            <v>0.66201558837957164</v>
          </cell>
          <cell r="AZ859">
            <v>48093000</v>
          </cell>
          <cell r="BA859">
            <v>0.37236941945274632</v>
          </cell>
          <cell r="BB859">
            <v>0</v>
          </cell>
          <cell r="BC859">
            <v>0</v>
          </cell>
          <cell r="BD859">
            <v>672018000</v>
          </cell>
          <cell r="BE859">
            <v>0.94233935086897624</v>
          </cell>
          <cell r="BF859">
            <v>15103000</v>
          </cell>
          <cell r="BG859">
            <v>0.67677899265101271</v>
          </cell>
          <cell r="BH859">
            <v>882232000</v>
          </cell>
          <cell r="BI859">
            <v>0.9980225796963732</v>
          </cell>
          <cell r="BJ859">
            <v>0</v>
          </cell>
          <cell r="BK859">
            <v>0</v>
          </cell>
          <cell r="BL859">
            <v>135088760000</v>
          </cell>
          <cell r="BM859">
            <v>159280000</v>
          </cell>
          <cell r="BN859">
            <v>15685316000</v>
          </cell>
          <cell r="BO859">
            <v>168943886000</v>
          </cell>
          <cell r="BP859">
            <v>2128252000</v>
          </cell>
          <cell r="BQ859">
            <v>129154000</v>
          </cell>
          <cell r="BR859">
            <v>2430000</v>
          </cell>
          <cell r="BS859">
            <v>713138000</v>
          </cell>
          <cell r="BT859">
            <v>22316000</v>
          </cell>
          <cell r="BU859">
            <v>883980000</v>
          </cell>
          <cell r="BV859">
            <v>0</v>
          </cell>
          <cell r="BW859">
            <v>181538000</v>
          </cell>
          <cell r="BY859">
            <v>1679</v>
          </cell>
          <cell r="BZ859">
            <v>9582900</v>
          </cell>
          <cell r="CA859">
            <v>4533300</v>
          </cell>
        </row>
        <row r="860">
          <cell r="A860" t="str">
            <v>2023_Q1_M3_W9_D6</v>
          </cell>
          <cell r="B860">
            <v>2023</v>
          </cell>
          <cell r="C860">
            <v>1</v>
          </cell>
          <cell r="D860">
            <v>3</v>
          </cell>
          <cell r="E860">
            <v>9</v>
          </cell>
          <cell r="F860">
            <v>10</v>
          </cell>
          <cell r="G860">
            <v>6</v>
          </cell>
          <cell r="H860">
            <v>44988</v>
          </cell>
          <cell r="I860">
            <v>48.898000000000003</v>
          </cell>
          <cell r="J860">
            <v>13.955</v>
          </cell>
          <cell r="K860">
            <v>70.884</v>
          </cell>
          <cell r="L860">
            <v>6.3890000000000002</v>
          </cell>
          <cell r="M860">
            <v>7.2679999999999998</v>
          </cell>
          <cell r="N860">
            <v>1</v>
          </cell>
          <cell r="O860">
            <v>44.31</v>
          </cell>
          <cell r="P860">
            <v>7.5039999999999996</v>
          </cell>
          <cell r="Q860">
            <v>60</v>
          </cell>
          <cell r="R860">
            <v>0</v>
          </cell>
          <cell r="S860">
            <v>-2637</v>
          </cell>
          <cell r="T860">
            <v>571.06712323710542</v>
          </cell>
          <cell r="U860">
            <v>-2722.8773993724244</v>
          </cell>
          <cell r="V860">
            <v>-4.6050411006780595E-3</v>
          </cell>
          <cell r="W860">
            <v>4.5309155693875214E-3</v>
          </cell>
          <cell r="X860">
            <v>1.7153569524023153E-3</v>
          </cell>
          <cell r="Y860">
            <v>0.37858947626212186</v>
          </cell>
          <cell r="Z860">
            <v>8.4472071465799322E-3</v>
          </cell>
          <cell r="AA860">
            <v>117428229750</v>
          </cell>
          <cell r="AB860">
            <v>95426935000</v>
          </cell>
          <cell r="AC860">
            <v>14600747050</v>
          </cell>
          <cell r="AD860">
            <v>7400547700</v>
          </cell>
          <cell r="AE860">
            <v>0</v>
          </cell>
          <cell r="AF860">
            <v>0</v>
          </cell>
          <cell r="AH860">
            <v>200.208</v>
          </cell>
          <cell r="AI860">
            <v>917.31647754326059</v>
          </cell>
          <cell r="AJ860">
            <v>6233.36828371094</v>
          </cell>
          <cell r="AK860">
            <v>-5316.0518061676794</v>
          </cell>
          <cell r="AL860">
            <v>17443678388976</v>
          </cell>
          <cell r="AM860">
            <v>79035834000</v>
          </cell>
          <cell r="AN860">
            <v>29922135000</v>
          </cell>
          <cell r="AO860">
            <v>147350364750</v>
          </cell>
          <cell r="AP860">
            <v>10812735000</v>
          </cell>
          <cell r="AQ860">
            <v>0.81930548651859758</v>
          </cell>
          <cell r="AR860">
            <v>0</v>
          </cell>
          <cell r="AS860">
            <v>0</v>
          </cell>
          <cell r="AT860">
            <v>60859000</v>
          </cell>
          <cell r="AU860">
            <v>0.3158880930135991</v>
          </cell>
          <cell r="AV860">
            <v>15961540000</v>
          </cell>
          <cell r="AW860">
            <v>0.26278611823687792</v>
          </cell>
          <cell r="AX860">
            <v>1473697000</v>
          </cell>
          <cell r="AY860">
            <v>0.63576558636196567</v>
          </cell>
          <cell r="AZ860">
            <v>46458000</v>
          </cell>
          <cell r="BA860">
            <v>0.34270665820805241</v>
          </cell>
          <cell r="BB860">
            <v>0</v>
          </cell>
          <cell r="BC860">
            <v>0</v>
          </cell>
          <cell r="BD860">
            <v>664348000</v>
          </cell>
          <cell r="BE860">
            <v>0.99297806129922306</v>
          </cell>
          <cell r="BF860">
            <v>33118000</v>
          </cell>
          <cell r="BG860">
            <v>0.55237173927546868</v>
          </cell>
          <cell r="BH860">
            <v>869380000</v>
          </cell>
          <cell r="BI860">
            <v>0.98511081901826592</v>
          </cell>
          <cell r="BJ860">
            <v>0</v>
          </cell>
          <cell r="BK860">
            <v>0</v>
          </cell>
          <cell r="BL860">
            <v>13197440000</v>
          </cell>
          <cell r="BM860">
            <v>259464000</v>
          </cell>
          <cell r="BN860">
            <v>192660000</v>
          </cell>
          <cell r="BO860">
            <v>60739662000</v>
          </cell>
          <cell r="BP860">
            <v>2317988000</v>
          </cell>
          <cell r="BQ860">
            <v>135562000</v>
          </cell>
          <cell r="BR860">
            <v>228726000</v>
          </cell>
          <cell r="BS860">
            <v>669046000</v>
          </cell>
          <cell r="BT860">
            <v>59956000</v>
          </cell>
          <cell r="BU860">
            <v>882520000</v>
          </cell>
          <cell r="BV860">
            <v>0</v>
          </cell>
          <cell r="BW860">
            <v>352810000</v>
          </cell>
          <cell r="BY860">
            <v>1215</v>
          </cell>
          <cell r="BZ860">
            <v>20173050</v>
          </cell>
          <cell r="CA860">
            <v>3280500</v>
          </cell>
        </row>
        <row r="861">
          <cell r="A861" t="str">
            <v>2023_Q1_M3_W10_D2</v>
          </cell>
          <cell r="B861">
            <v>2023</v>
          </cell>
          <cell r="C861">
            <v>1</v>
          </cell>
          <cell r="D861">
            <v>3</v>
          </cell>
          <cell r="E861">
            <v>10</v>
          </cell>
          <cell r="F861">
            <v>10</v>
          </cell>
          <cell r="G861">
            <v>2</v>
          </cell>
          <cell r="H861">
            <v>44991</v>
          </cell>
          <cell r="I861">
            <v>29.611000000000001</v>
          </cell>
          <cell r="J861">
            <v>14.292</v>
          </cell>
          <cell r="K861">
            <v>49.725999999999999</v>
          </cell>
          <cell r="L861">
            <v>6.0960000000000001</v>
          </cell>
          <cell r="M861">
            <v>7.2839999999999998</v>
          </cell>
          <cell r="N861">
            <v>1</v>
          </cell>
          <cell r="O861">
            <v>44.292999999999999</v>
          </cell>
          <cell r="P861">
            <v>7.5060000000000002</v>
          </cell>
          <cell r="Q861">
            <v>62</v>
          </cell>
          <cell r="R861">
            <v>0</v>
          </cell>
          <cell r="S861">
            <v>-1713</v>
          </cell>
          <cell r="T861">
            <v>478.46308657063389</v>
          </cell>
          <cell r="U861">
            <v>-4021.3143159557367</v>
          </cell>
          <cell r="V861">
            <v>-8.1173106006531028E-3</v>
          </cell>
          <cell r="W861">
            <v>1.3747081838035488E-2</v>
          </cell>
          <cell r="X861">
            <v>6.354697854324483E-3</v>
          </cell>
          <cell r="Y861">
            <v>0.46225794893737204</v>
          </cell>
          <cell r="Z861">
            <v>1.2459158102671983E-2</v>
          </cell>
          <cell r="AA861">
            <v>95931325000</v>
          </cell>
          <cell r="AB861">
            <v>87263770000</v>
          </cell>
          <cell r="AC861">
            <v>0</v>
          </cell>
          <cell r="AD861">
            <v>0</v>
          </cell>
          <cell r="AE861">
            <v>8667555000</v>
          </cell>
          <cell r="AF861">
            <v>0</v>
          </cell>
          <cell r="AH861">
            <v>159.80799999999999</v>
          </cell>
          <cell r="AI861">
            <v>632.9395344006598</v>
          </cell>
          <cell r="AJ861">
            <v>3738.7242010903901</v>
          </cell>
          <cell r="AK861">
            <v>-3105.7846666897303</v>
          </cell>
          <cell r="AL861">
            <v>15714956129982</v>
          </cell>
          <cell r="AM861">
            <v>216034788000</v>
          </cell>
          <cell r="AN861">
            <v>99863798000</v>
          </cell>
          <cell r="AO861">
            <v>195795123000</v>
          </cell>
          <cell r="AP861">
            <v>36710142000</v>
          </cell>
          <cell r="AQ861">
            <v>0.48268828274321246</v>
          </cell>
          <cell r="AR861">
            <v>0</v>
          </cell>
          <cell r="AS861">
            <v>0</v>
          </cell>
          <cell r="AT861">
            <v>504521000</v>
          </cell>
          <cell r="AU861">
            <v>0.11641151800761616</v>
          </cell>
          <cell r="AV861">
            <v>59347904000</v>
          </cell>
          <cell r="AW861">
            <v>0.45688554841451112</v>
          </cell>
          <cell r="AX861">
            <v>1495607000</v>
          </cell>
          <cell r="AY861">
            <v>0.61924306625737302</v>
          </cell>
          <cell r="AZ861">
            <v>208901000</v>
          </cell>
          <cell r="BA861">
            <v>0.47415428893085415</v>
          </cell>
          <cell r="BB861">
            <v>0</v>
          </cell>
          <cell r="BC861">
            <v>0</v>
          </cell>
          <cell r="BD861">
            <v>691507000</v>
          </cell>
          <cell r="BE861">
            <v>0.94388738438690933</v>
          </cell>
          <cell r="BF861">
            <v>21452000</v>
          </cell>
          <cell r="BG861">
            <v>0.15909933696248721</v>
          </cell>
          <cell r="BH861">
            <v>883764000</v>
          </cell>
          <cell r="BI861">
            <v>0.99404761904761907</v>
          </cell>
          <cell r="BJ861">
            <v>0</v>
          </cell>
          <cell r="BK861">
            <v>0</v>
          </cell>
          <cell r="BL861">
            <v>76053518000</v>
          </cell>
          <cell r="BM861">
            <v>473656000</v>
          </cell>
          <cell r="BN861">
            <v>4333944000</v>
          </cell>
          <cell r="BO861">
            <v>129896654000</v>
          </cell>
          <cell r="BP861">
            <v>2415218000</v>
          </cell>
          <cell r="BQ861">
            <v>440576000</v>
          </cell>
          <cell r="BR861">
            <v>443986000</v>
          </cell>
          <cell r="BS861">
            <v>732616000</v>
          </cell>
          <cell r="BT861">
            <v>134834000</v>
          </cell>
          <cell r="BU861">
            <v>889056000</v>
          </cell>
          <cell r="BV861">
            <v>0</v>
          </cell>
          <cell r="BW861">
            <v>220730000</v>
          </cell>
          <cell r="BY861">
            <v>1912</v>
          </cell>
          <cell r="BZ861">
            <v>4368150</v>
          </cell>
          <cell r="CA861">
            <v>5162400</v>
          </cell>
        </row>
        <row r="862">
          <cell r="A862" t="str">
            <v>2023_Q1_M3_W10_D3</v>
          </cell>
          <cell r="B862">
            <v>2023</v>
          </cell>
          <cell r="C862">
            <v>1</v>
          </cell>
          <cell r="D862">
            <v>3</v>
          </cell>
          <cell r="E862">
            <v>10</v>
          </cell>
          <cell r="F862">
            <v>10</v>
          </cell>
          <cell r="G862">
            <v>3</v>
          </cell>
          <cell r="H862">
            <v>44992</v>
          </cell>
          <cell r="I862">
            <v>35.505000000000003</v>
          </cell>
          <cell r="J862">
            <v>7.97</v>
          </cell>
          <cell r="K862">
            <v>55.094000000000001</v>
          </cell>
          <cell r="L862">
            <v>5.9390000000000001</v>
          </cell>
          <cell r="M862">
            <v>7.2750000000000004</v>
          </cell>
          <cell r="N862">
            <v>1</v>
          </cell>
          <cell r="O862">
            <v>44.255000000000003</v>
          </cell>
          <cell r="P862">
            <v>7.4770000000000003</v>
          </cell>
          <cell r="Q862">
            <v>62</v>
          </cell>
          <cell r="R862">
            <v>0</v>
          </cell>
          <cell r="S862">
            <v>-1974</v>
          </cell>
          <cell r="T862">
            <v>527.62675470067916</v>
          </cell>
          <cell r="U862">
            <v>-2627.978091954421</v>
          </cell>
          <cell r="V862">
            <v>-4.8104700235323599E-3</v>
          </cell>
          <cell r="W862">
            <v>6.8273620357450319E-3</v>
          </cell>
          <cell r="X862">
            <v>2.7935503543595093E-3</v>
          </cell>
          <cell r="Y862">
            <v>0.40916979936521919</v>
          </cell>
          <cell r="Z862">
            <v>7.43296160010692E-3</v>
          </cell>
          <cell r="AA862">
            <v>85072959000</v>
          </cell>
          <cell r="AB862">
            <v>69972189000</v>
          </cell>
          <cell r="AC862">
            <v>15100770000</v>
          </cell>
          <cell r="AD862">
            <v>0</v>
          </cell>
          <cell r="AE862">
            <v>0</v>
          </cell>
          <cell r="AF862">
            <v>0</v>
          </cell>
          <cell r="AH862">
            <v>164.51500000000001</v>
          </cell>
          <cell r="AI862">
            <v>2227.6884847793899</v>
          </cell>
          <cell r="AJ862">
            <v>-1796.89019651176</v>
          </cell>
          <cell r="AK862">
            <v>4024.5786812911501</v>
          </cell>
          <cell r="AL862">
            <v>18337016162984</v>
          </cell>
          <cell r="AM862">
            <v>125193448000</v>
          </cell>
          <cell r="AN862">
            <v>51225378000</v>
          </cell>
          <cell r="AO862">
            <v>136298337000</v>
          </cell>
          <cell r="AP862">
            <v>26911724000</v>
          </cell>
          <cell r="AQ862">
            <v>0.43055829225826109</v>
          </cell>
          <cell r="AR862">
            <v>0</v>
          </cell>
          <cell r="AS862">
            <v>0</v>
          </cell>
          <cell r="AT862">
            <v>9648550000</v>
          </cell>
          <cell r="AU862">
            <v>0.49523588473405378</v>
          </cell>
          <cell r="AV862">
            <v>12027320000</v>
          </cell>
          <cell r="AW862">
            <v>0.30508549040648725</v>
          </cell>
          <cell r="AX862">
            <v>987299000</v>
          </cell>
          <cell r="AY862">
            <v>0.75831745982979504</v>
          </cell>
          <cell r="AZ862">
            <v>11441000</v>
          </cell>
          <cell r="BA862">
            <v>0.15769813921433495</v>
          </cell>
          <cell r="BB862">
            <v>0</v>
          </cell>
          <cell r="BC862">
            <v>0</v>
          </cell>
          <cell r="BD862">
            <v>704789000</v>
          </cell>
          <cell r="BE862">
            <v>0.94951001393031609</v>
          </cell>
          <cell r="BF862">
            <v>32852000</v>
          </cell>
          <cell r="BG862">
            <v>0.48815715177271241</v>
          </cell>
          <cell r="BH862">
            <v>901403000</v>
          </cell>
          <cell r="BI862">
            <v>0.97259081188511942</v>
          </cell>
          <cell r="BJ862">
            <v>0</v>
          </cell>
          <cell r="BK862">
            <v>0</v>
          </cell>
          <cell r="BL862">
            <v>62504252000</v>
          </cell>
          <cell r="BM862">
            <v>51598000</v>
          </cell>
          <cell r="BN862">
            <v>19482736000</v>
          </cell>
          <cell r="BO862">
            <v>39422786000</v>
          </cell>
          <cell r="BP862">
            <v>1301960000</v>
          </cell>
          <cell r="BQ862">
            <v>72550000</v>
          </cell>
          <cell r="BR862">
            <v>292222000</v>
          </cell>
          <cell r="BS862">
            <v>742266000</v>
          </cell>
          <cell r="BT862">
            <v>67298000</v>
          </cell>
          <cell r="BU862">
            <v>926806000</v>
          </cell>
          <cell r="BV862">
            <v>0</v>
          </cell>
          <cell r="BW862">
            <v>328974000</v>
          </cell>
          <cell r="BY862">
            <v>1169</v>
          </cell>
          <cell r="BZ862">
            <v>5033700</v>
          </cell>
          <cell r="CA862">
            <v>3156300</v>
          </cell>
        </row>
        <row r="863">
          <cell r="A863" t="str">
            <v>2023_Q1_M3_W10_D4</v>
          </cell>
          <cell r="B863">
            <v>2023</v>
          </cell>
          <cell r="C863">
            <v>1</v>
          </cell>
          <cell r="D863">
            <v>3</v>
          </cell>
          <cell r="E863">
            <v>10</v>
          </cell>
          <cell r="F863">
            <v>10</v>
          </cell>
          <cell r="G863">
            <v>4</v>
          </cell>
          <cell r="H863">
            <v>44993</v>
          </cell>
          <cell r="I863">
            <v>54.137999999999998</v>
          </cell>
          <cell r="J863">
            <v>8.1649999999999991</v>
          </cell>
          <cell r="K863">
            <v>58.374000000000002</v>
          </cell>
          <cell r="L863">
            <v>5.6689999999999996</v>
          </cell>
          <cell r="M863">
            <v>7.2590000000000003</v>
          </cell>
          <cell r="N863">
            <v>1</v>
          </cell>
          <cell r="O863">
            <v>44.234999999999999</v>
          </cell>
          <cell r="P863">
            <v>7.4580000000000002</v>
          </cell>
          <cell r="Q863">
            <v>91</v>
          </cell>
          <cell r="R863">
            <v>0</v>
          </cell>
          <cell r="S863">
            <v>-1988</v>
          </cell>
          <cell r="T863">
            <v>516.24430783789728</v>
          </cell>
          <cell r="U863">
            <v>-208.86662095533393</v>
          </cell>
          <cell r="V863">
            <v>-3.9075662184485813E-4</v>
          </cell>
          <cell r="W863">
            <v>1.1574693340976839E-2</v>
          </cell>
          <cell r="X863">
            <v>7.3057883182800123E-3</v>
          </cell>
          <cell r="Y863">
            <v>0.63118633928866097</v>
          </cell>
          <cell r="Z863">
            <v>9.7897919026580706E-3</v>
          </cell>
          <cell r="AA863">
            <v>50824174000</v>
          </cell>
          <cell r="AB863">
            <v>50824174000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H863">
            <v>186.29799999999997</v>
          </cell>
          <cell r="AI863">
            <v>4966.5236880367256</v>
          </cell>
          <cell r="AJ863">
            <v>3996.2469532607397</v>
          </cell>
          <cell r="AK863">
            <v>970.27673477598591</v>
          </cell>
          <cell r="AL863">
            <v>20460588027986</v>
          </cell>
          <cell r="AM863">
            <v>236825032000</v>
          </cell>
          <cell r="AN863">
            <v>149480725000</v>
          </cell>
          <cell r="AO863">
            <v>200304899000</v>
          </cell>
          <cell r="AP863">
            <v>124784086000</v>
          </cell>
          <cell r="AQ863">
            <v>0.80547321460650156</v>
          </cell>
          <cell r="AR863">
            <v>0</v>
          </cell>
          <cell r="AS863">
            <v>0</v>
          </cell>
          <cell r="AT863">
            <v>337584000</v>
          </cell>
          <cell r="AU863">
            <v>8.8495918561441143E-3</v>
          </cell>
          <cell r="AV863">
            <v>21335725000</v>
          </cell>
          <cell r="AW863">
            <v>0.5532644475297005</v>
          </cell>
          <cell r="AX863">
            <v>1338135000</v>
          </cell>
          <cell r="AY863">
            <v>0.55014578625909005</v>
          </cell>
          <cell r="AZ863">
            <v>60495000</v>
          </cell>
          <cell r="BA863">
            <v>0.39979248724523514</v>
          </cell>
          <cell r="BB863">
            <v>0</v>
          </cell>
          <cell r="BC863">
            <v>0</v>
          </cell>
          <cell r="BD863">
            <v>651700000</v>
          </cell>
          <cell r="BE863">
            <v>0.97801455691453443</v>
          </cell>
          <cell r="BF863">
            <v>86440000</v>
          </cell>
          <cell r="BG863">
            <v>0.5</v>
          </cell>
          <cell r="BH863">
            <v>886560000</v>
          </cell>
          <cell r="BI863">
            <v>0.98166356630348128</v>
          </cell>
          <cell r="BJ863">
            <v>0</v>
          </cell>
          <cell r="BK863">
            <v>0</v>
          </cell>
          <cell r="BL863">
            <v>154920218000</v>
          </cell>
          <cell r="BM863">
            <v>155348000</v>
          </cell>
          <cell r="BN863">
            <v>38146844000</v>
          </cell>
          <cell r="BO863">
            <v>38563340000</v>
          </cell>
          <cell r="BP863">
            <v>2432328000</v>
          </cell>
          <cell r="BQ863">
            <v>151316000</v>
          </cell>
          <cell r="BR863">
            <v>252840000</v>
          </cell>
          <cell r="BS863">
            <v>666350000</v>
          </cell>
          <cell r="BT863">
            <v>172880000</v>
          </cell>
          <cell r="BU863">
            <v>903120000</v>
          </cell>
          <cell r="BV863">
            <v>0</v>
          </cell>
          <cell r="BW863">
            <v>460448000</v>
          </cell>
          <cell r="BY863">
            <v>656</v>
          </cell>
          <cell r="BZ863">
            <v>5069400</v>
          </cell>
          <cell r="CA863">
            <v>1771200</v>
          </cell>
        </row>
        <row r="864">
          <cell r="A864" t="str">
            <v>2023_Q1_M3_W10_D5</v>
          </cell>
          <cell r="B864">
            <v>2023</v>
          </cell>
          <cell r="C864">
            <v>1</v>
          </cell>
          <cell r="D864">
            <v>3</v>
          </cell>
          <cell r="E864">
            <v>10</v>
          </cell>
          <cell r="F864">
            <v>10</v>
          </cell>
          <cell r="G864">
            <v>5</v>
          </cell>
          <cell r="H864">
            <v>44994</v>
          </cell>
          <cell r="I864">
            <v>62.185000000000002</v>
          </cell>
          <cell r="J864">
            <v>7.7759999999999998</v>
          </cell>
          <cell r="K864">
            <v>67.114000000000004</v>
          </cell>
          <cell r="L864">
            <v>5.5519999999999996</v>
          </cell>
          <cell r="M864">
            <v>7.3460000000000001</v>
          </cell>
          <cell r="N864">
            <v>1</v>
          </cell>
          <cell r="O864">
            <v>44.231000000000002</v>
          </cell>
          <cell r="P864">
            <v>7.4690000000000003</v>
          </cell>
          <cell r="Q864">
            <v>75</v>
          </cell>
          <cell r="R864">
            <v>0</v>
          </cell>
          <cell r="S864">
            <v>-2026</v>
          </cell>
          <cell r="T864">
            <v>523.73357327942313</v>
          </cell>
          <cell r="U864">
            <v>4525.5495230438828</v>
          </cell>
          <cell r="V864">
            <v>8.3455216625925276E-3</v>
          </cell>
          <cell r="W864">
            <v>1.1032274417040201E-2</v>
          </cell>
          <cell r="X864">
            <v>5.4981294341716579E-3</v>
          </cell>
          <cell r="Y864">
            <v>0.49836771877967173</v>
          </cell>
          <cell r="Z864">
            <v>8.134250294203416E-3</v>
          </cell>
          <cell r="AA864">
            <v>63069045000</v>
          </cell>
          <cell r="AB864">
            <v>63069045000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H864">
            <v>202.67299999999997</v>
          </cell>
          <cell r="AI864">
            <v>9735.805961774</v>
          </cell>
          <cell r="AJ864">
            <v>3827.55426798401</v>
          </cell>
          <cell r="AK864">
            <v>5908.25169378999</v>
          </cell>
          <cell r="AL864">
            <v>23924944396988</v>
          </cell>
          <cell r="AM864">
            <v>263946552000</v>
          </cell>
          <cell r="AN864">
            <v>131542441000</v>
          </cell>
          <cell r="AO864">
            <v>194611486000</v>
          </cell>
          <cell r="AP864">
            <v>88110027000</v>
          </cell>
          <cell r="AQ864">
            <v>0.59047919835104967</v>
          </cell>
          <cell r="AR864">
            <v>0</v>
          </cell>
          <cell r="AS864">
            <v>0</v>
          </cell>
          <cell r="AT864">
            <v>1851379000</v>
          </cell>
          <cell r="AU864">
            <v>0.42269969213852759</v>
          </cell>
          <cell r="AV864">
            <v>38772470000</v>
          </cell>
          <cell r="AW864">
            <v>0.36737623720066265</v>
          </cell>
          <cell r="AX864">
            <v>1043670000</v>
          </cell>
          <cell r="AY864">
            <v>0.63614055105727807</v>
          </cell>
          <cell r="AZ864">
            <v>130234000</v>
          </cell>
          <cell r="BA864">
            <v>0.4809587118694143</v>
          </cell>
          <cell r="BB864">
            <v>0</v>
          </cell>
          <cell r="BC864">
            <v>0</v>
          </cell>
          <cell r="BD864">
            <v>680668000</v>
          </cell>
          <cell r="BE864">
            <v>0.97835923440904726</v>
          </cell>
          <cell r="BF864">
            <v>43038000</v>
          </cell>
          <cell r="BG864">
            <v>0.42039149800734549</v>
          </cell>
          <cell r="BH864">
            <v>910955000</v>
          </cell>
          <cell r="BI864">
            <v>0.98919004028623858</v>
          </cell>
          <cell r="BJ864">
            <v>0</v>
          </cell>
          <cell r="BK864">
            <v>0</v>
          </cell>
          <cell r="BL864">
            <v>149217834000</v>
          </cell>
          <cell r="BM864">
            <v>490744000</v>
          </cell>
          <cell r="BN864">
            <v>4379892000</v>
          </cell>
          <cell r="BO864">
            <v>105538862000</v>
          </cell>
          <cell r="BP864">
            <v>1640628000</v>
          </cell>
          <cell r="BQ864">
            <v>270780000</v>
          </cell>
          <cell r="BR864">
            <v>336018000</v>
          </cell>
          <cell r="BS864">
            <v>695724000</v>
          </cell>
          <cell r="BT864">
            <v>102376000</v>
          </cell>
          <cell r="BU864">
            <v>920910000</v>
          </cell>
          <cell r="BV864">
            <v>0</v>
          </cell>
          <cell r="BW864">
            <v>352784000</v>
          </cell>
          <cell r="BY864">
            <v>1030</v>
          </cell>
          <cell r="BZ864">
            <v>5166300</v>
          </cell>
          <cell r="CA864">
            <v>2781000</v>
          </cell>
        </row>
        <row r="865">
          <cell r="A865" t="str">
            <v>2023_Q1_M3_W10_D6</v>
          </cell>
          <cell r="B865">
            <v>2023</v>
          </cell>
          <cell r="C865">
            <v>1</v>
          </cell>
          <cell r="D865">
            <v>3</v>
          </cell>
          <cell r="E865">
            <v>10</v>
          </cell>
          <cell r="F865">
            <v>11</v>
          </cell>
          <cell r="G865">
            <v>6</v>
          </cell>
          <cell r="H865">
            <v>44995</v>
          </cell>
          <cell r="I865">
            <v>73.649000000000001</v>
          </cell>
          <cell r="J865">
            <v>8.4049999999999994</v>
          </cell>
          <cell r="K865">
            <v>67.353999999999999</v>
          </cell>
          <cell r="L865">
            <v>5.2930000000000001</v>
          </cell>
          <cell r="M865">
            <v>7.375</v>
          </cell>
          <cell r="N865">
            <v>1</v>
          </cell>
          <cell r="O865">
            <v>44.220999999999997</v>
          </cell>
          <cell r="P865">
            <v>7.5</v>
          </cell>
          <cell r="Q865">
            <v>62</v>
          </cell>
          <cell r="R865">
            <v>0</v>
          </cell>
          <cell r="S865">
            <v>-1422</v>
          </cell>
          <cell r="T865">
            <v>499.76738244768603</v>
          </cell>
          <cell r="U865">
            <v>2481.1664020433382</v>
          </cell>
          <cell r="V865">
            <v>4.7949111615240734E-3</v>
          </cell>
          <cell r="W865">
            <v>1.3476404436989338E-2</v>
          </cell>
          <cell r="X865">
            <v>7.5172257715182354E-3</v>
          </cell>
          <cell r="Y865">
            <v>0.55780648367047692</v>
          </cell>
          <cell r="Z865">
            <v>1.007657985759166E-2</v>
          </cell>
          <cell r="AA865">
            <v>52669090000</v>
          </cell>
          <cell r="AB865">
            <v>52669090000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H865">
            <v>214.79700000000003</v>
          </cell>
          <cell r="AI865">
            <v>7718.2670600254605</v>
          </cell>
          <cell r="AJ865">
            <v>4002.2519287792102</v>
          </cell>
          <cell r="AK865">
            <v>3716.0151312462503</v>
          </cell>
          <cell r="AL865">
            <v>20579055585390</v>
          </cell>
          <cell r="AM865">
            <v>277331676000</v>
          </cell>
          <cell r="AN865">
            <v>154697407000</v>
          </cell>
          <cell r="AO865">
            <v>207366497000</v>
          </cell>
          <cell r="AP865">
            <v>123935762000</v>
          </cell>
          <cell r="AQ865">
            <v>0.67745842622239671</v>
          </cell>
          <cell r="AR865">
            <v>0</v>
          </cell>
          <cell r="AS865">
            <v>0</v>
          </cell>
          <cell r="AT865">
            <v>1014932000</v>
          </cell>
          <cell r="AU865">
            <v>0.49189601542379074</v>
          </cell>
          <cell r="AV865">
            <v>26869999000</v>
          </cell>
          <cell r="AW865">
            <v>0.30586026235549157</v>
          </cell>
          <cell r="AX865">
            <v>1138895000</v>
          </cell>
          <cell r="AY865">
            <v>0.62347333488805456</v>
          </cell>
          <cell r="AZ865">
            <v>114332000</v>
          </cell>
          <cell r="BA865">
            <v>0.39047014063919455</v>
          </cell>
          <cell r="BB865">
            <v>0</v>
          </cell>
          <cell r="BC865">
            <v>0</v>
          </cell>
          <cell r="BD865">
            <v>689862000</v>
          </cell>
          <cell r="BE865">
            <v>0.96202182134609593</v>
          </cell>
          <cell r="BF865">
            <v>8903000</v>
          </cell>
          <cell r="BG865">
            <v>0.20376728005126796</v>
          </cell>
          <cell r="BH865">
            <v>924722000</v>
          </cell>
          <cell r="BI865">
            <v>0.96722981595143365</v>
          </cell>
          <cell r="BJ865">
            <v>0</v>
          </cell>
          <cell r="BK865">
            <v>0</v>
          </cell>
          <cell r="BL865">
            <v>182942240000</v>
          </cell>
          <cell r="BM865">
            <v>217718000</v>
          </cell>
          <cell r="BN865">
            <v>2063306000</v>
          </cell>
          <cell r="BO865">
            <v>87850572000</v>
          </cell>
          <cell r="BP865">
            <v>1826694000</v>
          </cell>
          <cell r="BQ865">
            <v>292806000</v>
          </cell>
          <cell r="BR865">
            <v>79168000</v>
          </cell>
          <cell r="BS865">
            <v>717096000</v>
          </cell>
          <cell r="BT865">
            <v>43692000</v>
          </cell>
          <cell r="BU865">
            <v>956052000</v>
          </cell>
          <cell r="BV865">
            <v>0</v>
          </cell>
          <cell r="BW865">
            <v>342332000</v>
          </cell>
          <cell r="BY865">
            <v>872</v>
          </cell>
          <cell r="BZ865">
            <v>10878300</v>
          </cell>
          <cell r="CA865">
            <v>2354400</v>
          </cell>
        </row>
        <row r="866">
          <cell r="A866" t="str">
            <v>2023_Q1_M3_W11_D2</v>
          </cell>
          <cell r="B866">
            <v>2023</v>
          </cell>
          <cell r="C866">
            <v>1</v>
          </cell>
          <cell r="D866">
            <v>3</v>
          </cell>
          <cell r="E866">
            <v>11</v>
          </cell>
          <cell r="F866">
            <v>11</v>
          </cell>
          <cell r="G866">
            <v>2</v>
          </cell>
          <cell r="H866">
            <v>44998</v>
          </cell>
          <cell r="I866">
            <v>82.028000000000006</v>
          </cell>
          <cell r="J866">
            <v>9.109</v>
          </cell>
          <cell r="K866">
            <v>75.022000000000006</v>
          </cell>
          <cell r="L866">
            <v>5.4279999999999999</v>
          </cell>
          <cell r="M866">
            <v>7.5289999999999999</v>
          </cell>
          <cell r="N866">
            <v>1</v>
          </cell>
          <cell r="O866">
            <v>44.232999999999997</v>
          </cell>
          <cell r="P866">
            <v>7.5419999999999998</v>
          </cell>
          <cell r="Q866">
            <v>40</v>
          </cell>
          <cell r="R866">
            <v>0</v>
          </cell>
          <cell r="S866">
            <v>-1972</v>
          </cell>
          <cell r="T866">
            <v>548.75099248426329</v>
          </cell>
          <cell r="U866">
            <v>3080.3225650425156</v>
          </cell>
          <cell r="V866">
            <v>5.4214250773568957E-3</v>
          </cell>
          <cell r="W866">
            <v>9.0418713097320767E-3</v>
          </cell>
          <cell r="X866">
            <v>3.6295602883844947E-3</v>
          </cell>
          <cell r="Y866">
            <v>0.40141693727468497</v>
          </cell>
          <cell r="Z866">
            <v>5.7233124787542562E-3</v>
          </cell>
          <cell r="AA866">
            <v>51658320000</v>
          </cell>
          <cell r="AB866">
            <v>51658320000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H866">
            <v>231.89099999999999</v>
          </cell>
          <cell r="AI866">
            <v>7718.2670600254605</v>
          </cell>
          <cell r="AJ866">
            <v>4002.2519287792102</v>
          </cell>
          <cell r="AK866">
            <v>3716.0151312462503</v>
          </cell>
          <cell r="AL866">
            <v>24672604636596</v>
          </cell>
          <cell r="AM866">
            <v>223086516000</v>
          </cell>
          <cell r="AN866">
            <v>89550706000</v>
          </cell>
          <cell r="AO866">
            <v>141209026000</v>
          </cell>
          <cell r="AP866">
            <v>50746929000</v>
          </cell>
          <cell r="AQ866">
            <v>0.5890764273494915</v>
          </cell>
          <cell r="AR866">
            <v>0</v>
          </cell>
          <cell r="AS866">
            <v>0</v>
          </cell>
          <cell r="AT866">
            <v>1079051000</v>
          </cell>
          <cell r="AU866">
            <v>2.7822417310862272E-2</v>
          </cell>
          <cell r="AV866">
            <v>34677208000</v>
          </cell>
          <cell r="AW866">
            <v>0.37537893538509087</v>
          </cell>
          <cell r="AX866">
            <v>1016194000</v>
          </cell>
          <cell r="AY866">
            <v>0.5274562258576535</v>
          </cell>
          <cell r="AZ866">
            <v>222064000</v>
          </cell>
          <cell r="BA866">
            <v>0.39800124742807574</v>
          </cell>
          <cell r="BB866">
            <v>0</v>
          </cell>
          <cell r="BC866">
            <v>0</v>
          </cell>
          <cell r="BD866">
            <v>693172000</v>
          </cell>
          <cell r="BE866">
            <v>0.98453261218472232</v>
          </cell>
          <cell r="BF866">
            <v>174274000</v>
          </cell>
          <cell r="BG866">
            <v>0.49767829707516836</v>
          </cell>
          <cell r="BH866">
            <v>941814000</v>
          </cell>
          <cell r="BI866">
            <v>0.96139963333020284</v>
          </cell>
          <cell r="BJ866">
            <v>0</v>
          </cell>
          <cell r="BK866">
            <v>0</v>
          </cell>
          <cell r="BL866">
            <v>86146596000</v>
          </cell>
          <cell r="BM866">
            <v>388930000</v>
          </cell>
          <cell r="BN866">
            <v>38783510000</v>
          </cell>
          <cell r="BO866">
            <v>92379206000</v>
          </cell>
          <cell r="BP866">
            <v>1926594000</v>
          </cell>
          <cell r="BQ866">
            <v>557948000</v>
          </cell>
          <cell r="BR866">
            <v>585838000</v>
          </cell>
          <cell r="BS866">
            <v>704062000</v>
          </cell>
          <cell r="BT866">
            <v>350174000</v>
          </cell>
          <cell r="BU866">
            <v>979628000</v>
          </cell>
          <cell r="BV866">
            <v>0</v>
          </cell>
          <cell r="BW866">
            <v>284030000</v>
          </cell>
          <cell r="BY866">
            <v>1016</v>
          </cell>
          <cell r="BZ866">
            <v>5028600</v>
          </cell>
          <cell r="CA866">
            <v>2743200</v>
          </cell>
        </row>
        <row r="867">
          <cell r="A867" t="str">
            <v>2023_Q1_M3_W11_D3</v>
          </cell>
          <cell r="B867">
            <v>2023</v>
          </cell>
          <cell r="C867">
            <v>1</v>
          </cell>
          <cell r="D867">
            <v>3</v>
          </cell>
          <cell r="E867">
            <v>11</v>
          </cell>
          <cell r="F867">
            <v>11</v>
          </cell>
          <cell r="G867">
            <v>3</v>
          </cell>
          <cell r="H867">
            <v>44999</v>
          </cell>
          <cell r="I867">
            <v>47.649000000000001</v>
          </cell>
          <cell r="J867">
            <v>9.1920000000000002</v>
          </cell>
          <cell r="K867">
            <v>56.527999999999999</v>
          </cell>
          <cell r="L867">
            <v>5.0490000000000004</v>
          </cell>
          <cell r="M867">
            <v>7.5289999999999999</v>
          </cell>
          <cell r="N867">
            <v>1</v>
          </cell>
          <cell r="O867">
            <v>14.23</v>
          </cell>
          <cell r="P867">
            <v>7.5419999999999998</v>
          </cell>
          <cell r="Q867">
            <v>35</v>
          </cell>
          <cell r="R867">
            <v>0</v>
          </cell>
          <cell r="S867">
            <v>-2872</v>
          </cell>
          <cell r="T867">
            <v>614.81601002972195</v>
          </cell>
          <cell r="U867">
            <v>1684.1027080401909</v>
          </cell>
          <cell r="V867">
            <v>2.6455500841673306E-3</v>
          </cell>
          <cell r="W867">
            <v>6.261878488439474E-3</v>
          </cell>
          <cell r="X867">
            <v>2.6869910086937897E-3</v>
          </cell>
          <cell r="Y867">
            <v>0.42910302613735579</v>
          </cell>
          <cell r="Z867">
            <v>8.1642602786495145E-3</v>
          </cell>
          <cell r="AA867">
            <v>131840832000</v>
          </cell>
          <cell r="AB867">
            <v>131840832000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H867">
            <v>148.71899999999999</v>
          </cell>
          <cell r="AI867">
            <v>6522.8438082132398</v>
          </cell>
          <cell r="AJ867">
            <v>5092.1127835462603</v>
          </cell>
          <cell r="AK867">
            <v>1430.7310246669799</v>
          </cell>
          <cell r="AL867">
            <v>24070540537998</v>
          </cell>
          <cell r="AM867">
            <v>150726800000</v>
          </cell>
          <cell r="AN867">
            <v>64677326000</v>
          </cell>
          <cell r="AO867">
            <v>196518158000</v>
          </cell>
          <cell r="AP867">
            <v>27992683000</v>
          </cell>
          <cell r="AQ867">
            <v>0.31187388739154009</v>
          </cell>
          <cell r="AR867">
            <v>0</v>
          </cell>
          <cell r="AS867">
            <v>0</v>
          </cell>
          <cell r="AT867">
            <v>170475000</v>
          </cell>
          <cell r="AU867">
            <v>0.35109090983981317</v>
          </cell>
          <cell r="AV867">
            <v>33375243000</v>
          </cell>
          <cell r="AW867">
            <v>0.59448616890573025</v>
          </cell>
          <cell r="AX867">
            <v>1285611000</v>
          </cell>
          <cell r="AY867">
            <v>0.50572714570292954</v>
          </cell>
          <cell r="AZ867">
            <v>17898000</v>
          </cell>
          <cell r="BA867">
            <v>0.23310150816597641</v>
          </cell>
          <cell r="BB867">
            <v>0</v>
          </cell>
          <cell r="BC867">
            <v>0</v>
          </cell>
          <cell r="BD867">
            <v>680370000</v>
          </cell>
          <cell r="BE867">
            <v>0.99309010018916832</v>
          </cell>
          <cell r="BF867">
            <v>262046000</v>
          </cell>
          <cell r="BG867">
            <v>0.46986910525372066</v>
          </cell>
          <cell r="BH867">
            <v>893000000</v>
          </cell>
          <cell r="BI867">
            <v>0</v>
          </cell>
          <cell r="BJ867">
            <v>0</v>
          </cell>
          <cell r="BK867">
            <v>0</v>
          </cell>
          <cell r="BL867">
            <v>89756418000</v>
          </cell>
          <cell r="BM867">
            <v>60258000</v>
          </cell>
          <cell r="BN867">
            <v>485558000</v>
          </cell>
          <cell r="BO867">
            <v>56141328000</v>
          </cell>
          <cell r="BP867">
            <v>2542104000</v>
          </cell>
          <cell r="BQ867">
            <v>76782000</v>
          </cell>
          <cell r="BR867">
            <v>248734000</v>
          </cell>
          <cell r="BS867">
            <v>685104000</v>
          </cell>
          <cell r="BT867">
            <v>557700000</v>
          </cell>
          <cell r="BU867">
            <v>0</v>
          </cell>
          <cell r="BV867">
            <v>0</v>
          </cell>
          <cell r="BW867">
            <v>172814000</v>
          </cell>
          <cell r="BY867">
            <v>1538</v>
          </cell>
          <cell r="BZ867">
            <v>7323600</v>
          </cell>
          <cell r="CA867">
            <v>4152600</v>
          </cell>
        </row>
        <row r="868">
          <cell r="A868" t="str">
            <v>2023_Q1_M3_W11_D4</v>
          </cell>
          <cell r="B868">
            <v>2023</v>
          </cell>
          <cell r="C868">
            <v>1</v>
          </cell>
          <cell r="D868">
            <v>3</v>
          </cell>
          <cell r="E868">
            <v>11</v>
          </cell>
          <cell r="F868">
            <v>11</v>
          </cell>
          <cell r="G868">
            <v>4</v>
          </cell>
          <cell r="H868">
            <v>45000</v>
          </cell>
          <cell r="I868">
            <v>54.012999999999998</v>
          </cell>
          <cell r="J868">
            <v>10.004</v>
          </cell>
          <cell r="K868">
            <v>63.357999999999997</v>
          </cell>
          <cell r="L868">
            <v>4.875</v>
          </cell>
          <cell r="M868">
            <v>7.62</v>
          </cell>
          <cell r="N868">
            <v>1</v>
          </cell>
          <cell r="O868">
            <v>14.297000000000001</v>
          </cell>
          <cell r="P868">
            <v>7.5419999999999998</v>
          </cell>
          <cell r="Q868">
            <v>268</v>
          </cell>
          <cell r="R868">
            <v>0</v>
          </cell>
          <cell r="S868">
            <v>-4571</v>
          </cell>
          <cell r="T868">
            <v>777.52890788649984</v>
          </cell>
          <cell r="U868">
            <v>5798.0933350388659</v>
          </cell>
          <cell r="V868">
            <v>7.2021346924538909E-3</v>
          </cell>
          <cell r="W868">
            <v>1.2324199780367475E-2</v>
          </cell>
          <cell r="X868">
            <v>9.6047009016705272E-3</v>
          </cell>
          <cell r="Y868">
            <v>0.77933667685027908</v>
          </cell>
          <cell r="Z868">
            <v>1.433268511006979E-2</v>
          </cell>
          <cell r="AA868">
            <v>115675530000</v>
          </cell>
          <cell r="AB868">
            <v>115675530000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H868">
            <v>162.709</v>
          </cell>
          <cell r="AI868">
            <v>12494.790959458371</v>
          </cell>
          <cell r="AJ868">
            <v>5780.7744136763004</v>
          </cell>
          <cell r="AK868">
            <v>6714.0165457820704</v>
          </cell>
          <cell r="AL868">
            <v>24466141362000</v>
          </cell>
          <cell r="AM868">
            <v>301525614000</v>
          </cell>
          <cell r="AN868">
            <v>234989970000</v>
          </cell>
          <cell r="AO868">
            <v>350665500000</v>
          </cell>
          <cell r="AP868">
            <v>195482695000</v>
          </cell>
          <cell r="AQ868">
            <v>0.85164290228859452</v>
          </cell>
          <cell r="AR868">
            <v>0</v>
          </cell>
          <cell r="AS868">
            <v>0</v>
          </cell>
          <cell r="AT868">
            <v>1387739000</v>
          </cell>
          <cell r="AU868">
            <v>0.47777152717337418</v>
          </cell>
          <cell r="AV868">
            <v>35239928000</v>
          </cell>
          <cell r="AW868">
            <v>0.54495536846620141</v>
          </cell>
          <cell r="AX868">
            <v>1062217000</v>
          </cell>
          <cell r="AY868">
            <v>0.65665422039786847</v>
          </cell>
          <cell r="AZ868">
            <v>129364000</v>
          </cell>
          <cell r="BA868">
            <v>0.41960155950983125</v>
          </cell>
          <cell r="BB868">
            <v>0</v>
          </cell>
          <cell r="BC868">
            <v>0</v>
          </cell>
          <cell r="BD868">
            <v>737138000</v>
          </cell>
          <cell r="BE868">
            <v>0.94109611426878903</v>
          </cell>
          <cell r="BF868">
            <v>38889000</v>
          </cell>
          <cell r="BG868">
            <v>0.44461848032378298</v>
          </cell>
          <cell r="BH868">
            <v>912000000</v>
          </cell>
          <cell r="BI868">
            <v>0</v>
          </cell>
          <cell r="BJ868">
            <v>0</v>
          </cell>
          <cell r="BK868">
            <v>0</v>
          </cell>
          <cell r="BL868">
            <v>229535988000</v>
          </cell>
          <cell r="BM868">
            <v>719572000</v>
          </cell>
          <cell r="BN868">
            <v>2904608000</v>
          </cell>
          <cell r="BO868">
            <v>64665714000</v>
          </cell>
          <cell r="BP868">
            <v>1617620000</v>
          </cell>
          <cell r="BQ868">
            <v>308302000</v>
          </cell>
          <cell r="BR868">
            <v>484870000</v>
          </cell>
          <cell r="BS868">
            <v>783276000</v>
          </cell>
          <cell r="BT868">
            <v>87466000</v>
          </cell>
          <cell r="BU868">
            <v>0</v>
          </cell>
          <cell r="BV868">
            <v>0</v>
          </cell>
          <cell r="BW868">
            <v>418198000</v>
          </cell>
          <cell r="BY868">
            <v>1725</v>
          </cell>
          <cell r="BZ868">
            <v>11656050</v>
          </cell>
          <cell r="CA868">
            <v>4657500</v>
          </cell>
        </row>
        <row r="869">
          <cell r="A869" t="str">
            <v>2023_Q1_M3_W11_D5</v>
          </cell>
          <cell r="B869">
            <v>2023</v>
          </cell>
          <cell r="C869">
            <v>1</v>
          </cell>
          <cell r="D869">
            <v>3</v>
          </cell>
          <cell r="E869">
            <v>11</v>
          </cell>
          <cell r="F869">
            <v>11</v>
          </cell>
          <cell r="G869">
            <v>5</v>
          </cell>
          <cell r="H869">
            <v>45001</v>
          </cell>
          <cell r="I869">
            <v>67.228999999999999</v>
          </cell>
          <cell r="J869">
            <v>10.465</v>
          </cell>
          <cell r="K869">
            <v>74.596000000000004</v>
          </cell>
          <cell r="L869">
            <v>4.101</v>
          </cell>
          <cell r="M869">
            <v>7.5730000000000004</v>
          </cell>
          <cell r="N869">
            <v>1</v>
          </cell>
          <cell r="O869">
            <v>14.291</v>
          </cell>
          <cell r="P869">
            <v>7.5419999999999998</v>
          </cell>
          <cell r="Q869">
            <v>278</v>
          </cell>
          <cell r="R869">
            <v>0</v>
          </cell>
          <cell r="S869">
            <v>-4197</v>
          </cell>
          <cell r="T869">
            <v>785.58802318839253</v>
          </cell>
          <cell r="U869">
            <v>1807.9229743118922</v>
          </cell>
          <cell r="V869">
            <v>2.2226836335538782E-3</v>
          </cell>
          <cell r="W869">
            <v>1.9678460826007469E-2</v>
          </cell>
          <cell r="X869">
            <v>5.9143415715279179E-3</v>
          </cell>
          <cell r="Y869">
            <v>0.30054899231302679</v>
          </cell>
          <cell r="Z869">
            <v>1.4948685535344432E-2</v>
          </cell>
          <cell r="AA869">
            <v>190636925000</v>
          </cell>
          <cell r="AB869">
            <v>178644320000</v>
          </cell>
          <cell r="AC869">
            <v>6470315000</v>
          </cell>
          <cell r="AD869">
            <v>0</v>
          </cell>
          <cell r="AE869">
            <v>5522290000</v>
          </cell>
          <cell r="AF869">
            <v>0</v>
          </cell>
          <cell r="AH869">
            <v>186.79700000000003</v>
          </cell>
          <cell r="AI869">
            <v>6278.7872736094087</v>
          </cell>
          <cell r="AJ869">
            <v>5085.1322850134293</v>
          </cell>
          <cell r="AK869">
            <v>1193.6549885959798</v>
          </cell>
          <cell r="AL869">
            <v>21101357858802</v>
          </cell>
          <cell r="AM869">
            <v>415242244000</v>
          </cell>
          <cell r="AN869">
            <v>124800638000</v>
          </cell>
          <cell r="AO869">
            <v>315437563000</v>
          </cell>
          <cell r="AP869">
            <v>88263166000</v>
          </cell>
          <cell r="AQ869">
            <v>0.8288751136985979</v>
          </cell>
          <cell r="AR869">
            <v>0</v>
          </cell>
          <cell r="AS869">
            <v>0</v>
          </cell>
          <cell r="AT869">
            <v>716156000</v>
          </cell>
          <cell r="AU869">
            <v>0.38110797374546468</v>
          </cell>
          <cell r="AV869">
            <v>32289221000</v>
          </cell>
          <cell r="AW869">
            <v>0.11646815551067674</v>
          </cell>
          <cell r="AX869">
            <v>1811082000</v>
          </cell>
          <cell r="AY869">
            <v>0.57631115192732507</v>
          </cell>
          <cell r="AZ869">
            <v>84124000</v>
          </cell>
          <cell r="BA869">
            <v>3.530434575328052E-3</v>
          </cell>
          <cell r="BB869">
            <v>0</v>
          </cell>
          <cell r="BC869">
            <v>0</v>
          </cell>
          <cell r="BD869">
            <v>690080000</v>
          </cell>
          <cell r="BE869">
            <v>0.98454303951697353</v>
          </cell>
          <cell r="BF869">
            <v>40809000</v>
          </cell>
          <cell r="BG869">
            <v>0.4317955771875992</v>
          </cell>
          <cell r="BH869">
            <v>906000000</v>
          </cell>
          <cell r="BI869">
            <v>1</v>
          </cell>
          <cell r="BJ869">
            <v>0</v>
          </cell>
          <cell r="BK869">
            <v>0</v>
          </cell>
          <cell r="BL869">
            <v>106485482000</v>
          </cell>
          <cell r="BM869">
            <v>209100000</v>
          </cell>
          <cell r="BN869">
            <v>1879142000</v>
          </cell>
          <cell r="BO869">
            <v>277236476000</v>
          </cell>
          <cell r="BP869">
            <v>3142542000</v>
          </cell>
          <cell r="BQ869">
            <v>23828228000</v>
          </cell>
          <cell r="BR869">
            <v>416562000</v>
          </cell>
          <cell r="BS869">
            <v>700914000</v>
          </cell>
          <cell r="BT869">
            <v>94510000</v>
          </cell>
          <cell r="BU869">
            <v>906000000</v>
          </cell>
          <cell r="BV869">
            <v>0</v>
          </cell>
          <cell r="BW869">
            <v>343288000</v>
          </cell>
          <cell r="BY869">
            <v>3716</v>
          </cell>
          <cell r="BZ869">
            <v>10702350</v>
          </cell>
          <cell r="CA869">
            <v>10033200</v>
          </cell>
        </row>
        <row r="870">
          <cell r="A870" t="str">
            <v>2023_Q1_M3_W11_D6</v>
          </cell>
          <cell r="B870">
            <v>2023</v>
          </cell>
          <cell r="C870">
            <v>1</v>
          </cell>
          <cell r="D870">
            <v>3</v>
          </cell>
          <cell r="E870">
            <v>11</v>
          </cell>
          <cell r="F870">
            <v>12</v>
          </cell>
          <cell r="G870">
            <v>6</v>
          </cell>
          <cell r="H870">
            <v>45002</v>
          </cell>
          <cell r="I870">
            <v>57.972000000000001</v>
          </cell>
          <cell r="J870">
            <v>10.557</v>
          </cell>
          <cell r="K870">
            <v>64.522999999999996</v>
          </cell>
          <cell r="L870">
            <v>3.95</v>
          </cell>
          <cell r="M870">
            <v>7.468</v>
          </cell>
          <cell r="N870">
            <v>1</v>
          </cell>
          <cell r="O870">
            <v>14.304</v>
          </cell>
          <cell r="P870">
            <v>7.5419999999999998</v>
          </cell>
          <cell r="Q870">
            <v>228</v>
          </cell>
          <cell r="R870">
            <v>0</v>
          </cell>
          <cell r="S870">
            <v>-3217</v>
          </cell>
          <cell r="T870">
            <v>695.69177947019773</v>
          </cell>
          <cell r="U870">
            <v>3024.8338630403159</v>
          </cell>
          <cell r="V870">
            <v>4.1993032341741503E-3</v>
          </cell>
          <cell r="W870">
            <v>2.0231388701832109E-3</v>
          </cell>
          <cell r="X870">
            <v>2.6074342779177408E-4</v>
          </cell>
          <cell r="Y870">
            <v>0.12888063772318395</v>
          </cell>
          <cell r="Z870">
            <v>3.7747868138949016E-3</v>
          </cell>
          <cell r="AA870">
            <v>79686645000</v>
          </cell>
          <cell r="AB870">
            <v>79686645000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H870">
            <v>167.31599999999997</v>
          </cell>
          <cell r="AI870">
            <v>7871</v>
          </cell>
          <cell r="AJ870">
            <v>5101</v>
          </cell>
          <cell r="AK870">
            <v>2770</v>
          </cell>
          <cell r="AL870">
            <v>22676625256004</v>
          </cell>
          <cell r="AM870">
            <v>45877962000</v>
          </cell>
          <cell r="AN870">
            <v>5912781000</v>
          </cell>
          <cell r="AO870">
            <v>85599426000</v>
          </cell>
          <cell r="AP870">
            <v>2433411000</v>
          </cell>
          <cell r="AQ870">
            <v>0.26211644880458246</v>
          </cell>
          <cell r="AR870">
            <v>0</v>
          </cell>
          <cell r="AS870">
            <v>0</v>
          </cell>
          <cell r="AT870">
            <v>267400000</v>
          </cell>
          <cell r="AU870">
            <v>1.4046392808583072E-2</v>
          </cell>
          <cell r="AV870">
            <v>457574000</v>
          </cell>
          <cell r="AW870">
            <v>3.3559082816875953E-2</v>
          </cell>
          <cell r="AX870">
            <v>992690000</v>
          </cell>
          <cell r="AY870">
            <v>0.71919882457950313</v>
          </cell>
          <cell r="AZ870">
            <v>146536000</v>
          </cell>
          <cell r="BA870">
            <v>0.44303889318885448</v>
          </cell>
          <cell r="BB870">
            <v>0</v>
          </cell>
          <cell r="BC870">
            <v>0</v>
          </cell>
          <cell r="BD870">
            <v>706196000</v>
          </cell>
          <cell r="BE870">
            <v>0.96374276028844208</v>
          </cell>
          <cell r="BF870">
            <v>7974000</v>
          </cell>
          <cell r="BG870">
            <v>0.41609267376330622</v>
          </cell>
          <cell r="BH870">
            <v>901000000</v>
          </cell>
          <cell r="BI870">
            <v>1</v>
          </cell>
          <cell r="BJ870">
            <v>0</v>
          </cell>
          <cell r="BK870">
            <v>0</v>
          </cell>
          <cell r="BL870">
            <v>9283702000</v>
          </cell>
          <cell r="BM870">
            <v>201910000</v>
          </cell>
          <cell r="BN870">
            <v>19036916000</v>
          </cell>
          <cell r="BO870">
            <v>13634878000</v>
          </cell>
          <cell r="BP870">
            <v>1380272000</v>
          </cell>
          <cell r="BQ870">
            <v>330752000</v>
          </cell>
          <cell r="BR870">
            <v>188816000</v>
          </cell>
          <cell r="BS870">
            <v>732764000</v>
          </cell>
          <cell r="BT870">
            <v>19164000</v>
          </cell>
          <cell r="BU870">
            <v>901000000</v>
          </cell>
          <cell r="BV870">
            <v>0</v>
          </cell>
          <cell r="BW870">
            <v>167788000</v>
          </cell>
          <cell r="BY870">
            <v>1380</v>
          </cell>
          <cell r="BZ870">
            <v>24610050</v>
          </cell>
          <cell r="CA870">
            <v>3726000</v>
          </cell>
        </row>
        <row r="871">
          <cell r="A871" t="str">
            <v>2023_Q1_M3_W12_D2</v>
          </cell>
          <cell r="B871">
            <v>2023</v>
          </cell>
          <cell r="C871">
            <v>1</v>
          </cell>
          <cell r="D871">
            <v>3</v>
          </cell>
          <cell r="E871">
            <v>12</v>
          </cell>
          <cell r="F871">
            <v>12</v>
          </cell>
          <cell r="G871">
            <v>2</v>
          </cell>
          <cell r="H871">
            <v>45005</v>
          </cell>
          <cell r="I871">
            <v>45.735999999999997</v>
          </cell>
          <cell r="J871">
            <v>10.654999999999999</v>
          </cell>
          <cell r="K871">
            <v>47.466000000000001</v>
          </cell>
          <cell r="L871">
            <v>3.98</v>
          </cell>
          <cell r="M871">
            <v>7.0049999999999999</v>
          </cell>
          <cell r="N871">
            <v>1</v>
          </cell>
          <cell r="O871">
            <v>14.211</v>
          </cell>
          <cell r="P871">
            <v>7.532</v>
          </cell>
          <cell r="Q871">
            <v>203</v>
          </cell>
          <cell r="R871">
            <v>0</v>
          </cell>
          <cell r="S871">
            <v>-2403</v>
          </cell>
          <cell r="T871">
            <v>593.04821095298314</v>
          </cell>
          <cell r="U871">
            <v>-1111.5819639595793</v>
          </cell>
          <cell r="V871">
            <v>-1.8102729962674834E-3</v>
          </cell>
          <cell r="W871">
            <v>7.2549369715355343E-3</v>
          </cell>
          <cell r="X871">
            <v>3.5437410704051691E-3</v>
          </cell>
          <cell r="Y871">
            <v>0.48845924979209338</v>
          </cell>
          <cell r="Z871">
            <v>5.1456360302084203E-3</v>
          </cell>
          <cell r="AA871">
            <v>35223970000</v>
          </cell>
          <cell r="AB871">
            <v>35223970000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H871">
            <v>137.58500000000001</v>
          </cell>
          <cell r="AI871">
            <v>3404.0409028525801</v>
          </cell>
          <cell r="AJ871">
            <v>5120.5133110671504</v>
          </cell>
          <cell r="AK871">
            <v>-1716.4724082145701</v>
          </cell>
          <cell r="AL871">
            <v>21988938653210</v>
          </cell>
          <cell r="AM871">
            <v>159528364000</v>
          </cell>
          <cell r="AN871">
            <v>77923105000</v>
          </cell>
          <cell r="AO871">
            <v>113147075000</v>
          </cell>
          <cell r="AP871">
            <v>25144994000</v>
          </cell>
          <cell r="AQ871">
            <v>0.55883926578748533</v>
          </cell>
          <cell r="AR871">
            <v>0</v>
          </cell>
          <cell r="AS871">
            <v>0</v>
          </cell>
          <cell r="AT871">
            <v>149436000</v>
          </cell>
          <cell r="AU871">
            <v>1.456658758024802E-2</v>
          </cell>
          <cell r="AV871">
            <v>49010375000</v>
          </cell>
          <cell r="AW871">
            <v>0.50654687970233092</v>
          </cell>
          <cell r="AX871">
            <v>1382236000</v>
          </cell>
          <cell r="AY871">
            <v>0.38314728083947597</v>
          </cell>
          <cell r="AZ871">
            <v>642190000</v>
          </cell>
          <cell r="BA871">
            <v>0.4404486583321674</v>
          </cell>
          <cell r="BB871">
            <v>0</v>
          </cell>
          <cell r="BC871">
            <v>0</v>
          </cell>
          <cell r="BD871">
            <v>662468000</v>
          </cell>
          <cell r="BE871">
            <v>0.91757620751936353</v>
          </cell>
          <cell r="BF871">
            <v>39491000</v>
          </cell>
          <cell r="BG871">
            <v>0.51015372690866811</v>
          </cell>
          <cell r="BH871">
            <v>891915000</v>
          </cell>
          <cell r="BI871">
            <v>1.94177388805434</v>
          </cell>
          <cell r="BJ871">
            <v>0</v>
          </cell>
          <cell r="BK871">
            <v>0</v>
          </cell>
          <cell r="BL871">
            <v>44995038000</v>
          </cell>
          <cell r="BM871">
            <v>412124000</v>
          </cell>
          <cell r="BN871">
            <v>10258820000</v>
          </cell>
          <cell r="BO871">
            <v>96753878000</v>
          </cell>
          <cell r="BP871">
            <v>3607584000</v>
          </cell>
          <cell r="BQ871">
            <v>1458036000</v>
          </cell>
          <cell r="BR871">
            <v>626714000</v>
          </cell>
          <cell r="BS871">
            <v>721976000</v>
          </cell>
          <cell r="BT871">
            <v>77410000</v>
          </cell>
          <cell r="BU871">
            <v>459330000</v>
          </cell>
          <cell r="BV871">
            <v>0</v>
          </cell>
          <cell r="BW871">
            <v>157454000</v>
          </cell>
          <cell r="BY871">
            <v>922</v>
          </cell>
          <cell r="BZ871">
            <v>6229650</v>
          </cell>
          <cell r="CA871">
            <v>2489400</v>
          </cell>
        </row>
        <row r="872">
          <cell r="A872" t="str">
            <v>2023_Q1_M3_W12_D3</v>
          </cell>
          <cell r="B872">
            <v>2023</v>
          </cell>
          <cell r="C872">
            <v>1</v>
          </cell>
          <cell r="D872">
            <v>3</v>
          </cell>
          <cell r="E872">
            <v>12</v>
          </cell>
          <cell r="F872">
            <v>12</v>
          </cell>
          <cell r="G872">
            <v>3</v>
          </cell>
          <cell r="H872">
            <v>45006</v>
          </cell>
          <cell r="I872">
            <v>43.24</v>
          </cell>
          <cell r="J872">
            <v>10.898</v>
          </cell>
          <cell r="K872">
            <v>51.423000000000002</v>
          </cell>
          <cell r="L872">
            <v>3.7570000000000001</v>
          </cell>
          <cell r="M872">
            <v>6.9640000000000004</v>
          </cell>
          <cell r="N872">
            <v>1</v>
          </cell>
          <cell r="O872">
            <v>14.196</v>
          </cell>
          <cell r="P872">
            <v>7.5270000000000001</v>
          </cell>
          <cell r="Q872">
            <v>161</v>
          </cell>
          <cell r="R872">
            <v>0</v>
          </cell>
          <cell r="S872">
            <v>-2033</v>
          </cell>
          <cell r="T872">
            <v>534.02504219558477</v>
          </cell>
          <cell r="U872">
            <v>1201.4527750408815</v>
          </cell>
          <cell r="V872">
            <v>2.1728896115465147E-3</v>
          </cell>
          <cell r="W872">
            <v>2.6390004244180626E-3</v>
          </cell>
          <cell r="X872">
            <v>8.2022857458030249E-4</v>
          </cell>
          <cell r="Y872">
            <v>0.31081032310223089</v>
          </cell>
          <cell r="Z872">
            <v>6.8561984035318121E-3</v>
          </cell>
          <cell r="AA872">
            <v>113820848000</v>
          </cell>
          <cell r="AB872">
            <v>113820848000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H872">
            <v>139.005</v>
          </cell>
          <cell r="AI872">
            <v>6207.0783895983714</v>
          </cell>
          <cell r="AJ872">
            <v>5340.9466287943096</v>
          </cell>
          <cell r="AK872">
            <v>866.13176080406197</v>
          </cell>
          <cell r="AL872">
            <v>18857093594812</v>
          </cell>
          <cell r="AM872">
            <v>49763878000</v>
          </cell>
          <cell r="AN872">
            <v>15467127000</v>
          </cell>
          <cell r="AO872">
            <v>129287975000</v>
          </cell>
          <cell r="AP872">
            <v>4417138000</v>
          </cell>
          <cell r="AQ872">
            <v>0.3817524074627196</v>
          </cell>
          <cell r="AR872">
            <v>0</v>
          </cell>
          <cell r="AS872">
            <v>0</v>
          </cell>
          <cell r="AT872">
            <v>386587000</v>
          </cell>
          <cell r="AU872">
            <v>2.4227619939212072E-2</v>
          </cell>
          <cell r="AV872">
            <v>8644829000</v>
          </cell>
          <cell r="AW872">
            <v>0.46071452934242024</v>
          </cell>
          <cell r="AX872">
            <v>319987000</v>
          </cell>
          <cell r="AY872">
            <v>0.24129784301127813</v>
          </cell>
          <cell r="AZ872">
            <v>69290000</v>
          </cell>
          <cell r="BA872">
            <v>0.46613476131532211</v>
          </cell>
          <cell r="BB872">
            <v>0</v>
          </cell>
          <cell r="BC872">
            <v>0</v>
          </cell>
          <cell r="BD872">
            <v>674998000</v>
          </cell>
          <cell r="BE872">
            <v>0.97781016230248174</v>
          </cell>
          <cell r="BF872">
            <v>67943000</v>
          </cell>
          <cell r="BG872">
            <v>0.44368331004218525</v>
          </cell>
          <cell r="BH872">
            <v>886355000</v>
          </cell>
          <cell r="BI872">
            <v>0.99511064207205491</v>
          </cell>
          <cell r="BJ872">
            <v>0</v>
          </cell>
          <cell r="BK872">
            <v>0</v>
          </cell>
          <cell r="BL872">
            <v>11570688000</v>
          </cell>
          <cell r="BM872">
            <v>24736000</v>
          </cell>
          <cell r="BN872">
            <v>15956458000</v>
          </cell>
          <cell r="BO872">
            <v>18763960000</v>
          </cell>
          <cell r="BP872">
            <v>1326108000</v>
          </cell>
          <cell r="BQ872">
            <v>148648000</v>
          </cell>
          <cell r="BR872">
            <v>80112000</v>
          </cell>
          <cell r="BS872">
            <v>690316000</v>
          </cell>
          <cell r="BT872">
            <v>153134000</v>
          </cell>
          <cell r="BU872">
            <v>890710000</v>
          </cell>
          <cell r="BV872">
            <v>0</v>
          </cell>
          <cell r="BW872">
            <v>159008000</v>
          </cell>
          <cell r="BY872">
            <v>1646</v>
          </cell>
          <cell r="BZ872">
            <v>5286150</v>
          </cell>
          <cell r="CA872">
            <v>4444200</v>
          </cell>
        </row>
        <row r="873">
          <cell r="A873" t="str">
            <v>2023_Q1_M3_W12_D4</v>
          </cell>
          <cell r="B873">
            <v>2023</v>
          </cell>
          <cell r="C873">
            <v>1</v>
          </cell>
          <cell r="D873">
            <v>3</v>
          </cell>
          <cell r="E873">
            <v>12</v>
          </cell>
          <cell r="F873">
            <v>12</v>
          </cell>
          <cell r="G873">
            <v>4</v>
          </cell>
          <cell r="H873">
            <v>45007</v>
          </cell>
          <cell r="I873">
            <v>15.675000000000001</v>
          </cell>
          <cell r="J873">
            <v>10.002000000000001</v>
          </cell>
          <cell r="K873">
            <v>21.853999999999999</v>
          </cell>
          <cell r="L873">
            <v>24.771000000000001</v>
          </cell>
          <cell r="M873">
            <v>6.9660000000000002</v>
          </cell>
          <cell r="N873">
            <v>1</v>
          </cell>
          <cell r="O873">
            <v>14.196</v>
          </cell>
          <cell r="P873">
            <v>7.5179999999999998</v>
          </cell>
          <cell r="Q873">
            <v>86</v>
          </cell>
          <cell r="R873">
            <v>0</v>
          </cell>
          <cell r="S873">
            <v>-348</v>
          </cell>
          <cell r="T873">
            <v>346.23505141921237</v>
          </cell>
          <cell r="U873">
            <v>3162.963810037807</v>
          </cell>
          <cell r="V873">
            <v>8.8229897078387094E-3</v>
          </cell>
          <cell r="W873">
            <v>2.145644372715377E-2</v>
          </cell>
          <cell r="X873">
            <v>1.5886444679868768E-2</v>
          </cell>
          <cell r="Y873">
            <v>0.74040436905040319</v>
          </cell>
          <cell r="Z873">
            <v>2.0061898207430744E-2</v>
          </cell>
          <cell r="AA873">
            <v>81798875000</v>
          </cell>
          <cell r="AB873">
            <v>81798875000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H873">
            <v>101.98199999999999</v>
          </cell>
          <cell r="AI873">
            <v>8186</v>
          </cell>
          <cell r="AJ873">
            <v>5051</v>
          </cell>
          <cell r="AK873">
            <v>3135</v>
          </cell>
          <cell r="AL873">
            <v>19590416815814</v>
          </cell>
          <cell r="AM873">
            <v>420340676000</v>
          </cell>
          <cell r="AN873">
            <v>311222073000</v>
          </cell>
          <cell r="AO873">
            <v>393020948000</v>
          </cell>
          <cell r="AP873">
            <v>140936145000</v>
          </cell>
          <cell r="AQ873">
            <v>0.94313045511899896</v>
          </cell>
          <cell r="AR873">
            <v>0</v>
          </cell>
          <cell r="AS873">
            <v>0</v>
          </cell>
          <cell r="AT873">
            <v>1458642000</v>
          </cell>
          <cell r="AU873">
            <v>5.8864901394645557E-2</v>
          </cell>
          <cell r="AV873">
            <v>139523926000</v>
          </cell>
          <cell r="AW873">
            <v>0.75306567963144944</v>
          </cell>
          <cell r="AX873">
            <v>27744992000</v>
          </cell>
          <cell r="AY873">
            <v>0.49412978279298725</v>
          </cell>
          <cell r="AZ873">
            <v>2537000</v>
          </cell>
          <cell r="BA873">
            <v>9.7991805304921756E-4</v>
          </cell>
          <cell r="BB873">
            <v>0</v>
          </cell>
          <cell r="BC873">
            <v>0</v>
          </cell>
          <cell r="BD873">
            <v>678000000</v>
          </cell>
          <cell r="BE873">
            <v>0.99405327421795275</v>
          </cell>
          <cell r="BF873">
            <v>796000</v>
          </cell>
          <cell r="BG873">
            <v>0.16638795986622074</v>
          </cell>
          <cell r="BH873">
            <v>877035000</v>
          </cell>
          <cell r="BI873">
            <v>0.99099999999999999</v>
          </cell>
          <cell r="BJ873">
            <v>0</v>
          </cell>
          <cell r="BK873">
            <v>0</v>
          </cell>
          <cell r="BL873">
            <v>149434412000</v>
          </cell>
          <cell r="BM873">
            <v>183472000</v>
          </cell>
          <cell r="BN873">
            <v>24779486000</v>
          </cell>
          <cell r="BO873">
            <v>185274578000</v>
          </cell>
          <cell r="BP873">
            <v>56149200000</v>
          </cell>
          <cell r="BQ873">
            <v>2588992000</v>
          </cell>
          <cell r="BR873">
            <v>12168000</v>
          </cell>
          <cell r="BS873">
            <v>682056000</v>
          </cell>
          <cell r="BT873">
            <v>4784000</v>
          </cell>
          <cell r="BU873">
            <v>885000000</v>
          </cell>
          <cell r="BV873">
            <v>0</v>
          </cell>
          <cell r="BW873">
            <v>346528000</v>
          </cell>
          <cell r="BY873">
            <v>2235</v>
          </cell>
          <cell r="BZ873">
            <v>989400</v>
          </cell>
          <cell r="CA873">
            <v>6034500</v>
          </cell>
        </row>
        <row r="874">
          <cell r="A874" t="str">
            <v>2023_Q1_M3_W12_D5</v>
          </cell>
          <cell r="B874">
            <v>2023</v>
          </cell>
          <cell r="C874">
            <v>1</v>
          </cell>
          <cell r="D874">
            <v>3</v>
          </cell>
          <cell r="E874">
            <v>12</v>
          </cell>
          <cell r="F874">
            <v>12</v>
          </cell>
          <cell r="G874">
            <v>5</v>
          </cell>
          <cell r="H874">
            <v>45008</v>
          </cell>
          <cell r="I874">
            <v>13.141</v>
          </cell>
          <cell r="J874">
            <v>10.305</v>
          </cell>
          <cell r="K874">
            <v>34.889000000000003</v>
          </cell>
          <cell r="L874">
            <v>24.744</v>
          </cell>
          <cell r="M874">
            <v>6.9560000000000004</v>
          </cell>
          <cell r="N874">
            <v>1</v>
          </cell>
          <cell r="O874">
            <v>14.202999999999999</v>
          </cell>
          <cell r="P874">
            <v>7.5179999999999998</v>
          </cell>
          <cell r="Q874">
            <v>128</v>
          </cell>
          <cell r="R874">
            <v>0</v>
          </cell>
          <cell r="S874">
            <v>-944</v>
          </cell>
          <cell r="T874">
            <v>427.90497913867665</v>
          </cell>
          <cell r="U874">
            <v>3380.3107730376942</v>
          </cell>
          <cell r="V874">
            <v>7.6296017852712427E-3</v>
          </cell>
          <cell r="W874">
            <v>6.590231570190442E-3</v>
          </cell>
          <cell r="X874">
            <v>2.4656379083162101E-3</v>
          </cell>
          <cell r="Y874">
            <v>0.37413524578848129</v>
          </cell>
          <cell r="Z874">
            <v>6.9547375522990744E-3</v>
          </cell>
          <cell r="AA874">
            <v>77614360000</v>
          </cell>
          <cell r="AB874">
            <v>77614360000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H874">
            <v>112.75600000000001</v>
          </cell>
          <cell r="AI874">
            <v>8416.9896874265905</v>
          </cell>
          <cell r="AJ874">
            <v>5217.3011523162495</v>
          </cell>
          <cell r="AK874">
            <v>3199.6885351103401</v>
          </cell>
          <cell r="AL874">
            <v>17289515973216</v>
          </cell>
          <cell r="AM874">
            <v>113941914000</v>
          </cell>
          <cell r="AN874">
            <v>42629686000</v>
          </cell>
          <cell r="AO874">
            <v>120244046000</v>
          </cell>
          <cell r="AP874">
            <v>4499623000</v>
          </cell>
          <cell r="AQ874">
            <v>0.40519862970153092</v>
          </cell>
          <cell r="AR874">
            <v>0</v>
          </cell>
          <cell r="AS874">
            <v>0</v>
          </cell>
          <cell r="AT874">
            <v>492353000</v>
          </cell>
          <cell r="AU874">
            <v>4.6979450158193881E-2</v>
          </cell>
          <cell r="AV874">
            <v>35045381000</v>
          </cell>
          <cell r="AW874">
            <v>0.39589595969548436</v>
          </cell>
          <cell r="AX874">
            <v>935928000</v>
          </cell>
          <cell r="AY874">
            <v>0.66654322324078874</v>
          </cell>
          <cell r="AZ874">
            <v>12769000</v>
          </cell>
          <cell r="BA874">
            <v>0.20044896549558883</v>
          </cell>
          <cell r="BB874">
            <v>0</v>
          </cell>
          <cell r="BC874">
            <v>0</v>
          </cell>
          <cell r="BD874">
            <v>679014000</v>
          </cell>
          <cell r="BE874">
            <v>0.98736374952014239</v>
          </cell>
          <cell r="BF874">
            <v>74618000</v>
          </cell>
          <cell r="BG874">
            <v>1.6828597203428055</v>
          </cell>
          <cell r="BH874">
            <v>890000000</v>
          </cell>
          <cell r="BI874">
            <v>1</v>
          </cell>
          <cell r="BJ874">
            <v>0</v>
          </cell>
          <cell r="BK874">
            <v>0</v>
          </cell>
          <cell r="BL874">
            <v>11104734000</v>
          </cell>
          <cell r="BM874">
            <v>246044000</v>
          </cell>
          <cell r="BN874">
            <v>10480178000</v>
          </cell>
          <cell r="BO874">
            <v>88521694000</v>
          </cell>
          <cell r="BP874">
            <v>1404152000</v>
          </cell>
          <cell r="BQ874">
            <v>63702000</v>
          </cell>
          <cell r="BR874">
            <v>150286000</v>
          </cell>
          <cell r="BS874">
            <v>687704000</v>
          </cell>
          <cell r="BT874">
            <v>44340000</v>
          </cell>
          <cell r="BU874">
            <v>890000000</v>
          </cell>
          <cell r="BV874">
            <v>0</v>
          </cell>
          <cell r="BW874">
            <v>349080000</v>
          </cell>
          <cell r="BY874">
            <v>1590</v>
          </cell>
          <cell r="BZ874">
            <v>2509200</v>
          </cell>
          <cell r="CA874">
            <v>4293000</v>
          </cell>
        </row>
        <row r="875">
          <cell r="A875" t="str">
            <v>2023_Q1_M3_W12_D6</v>
          </cell>
          <cell r="B875">
            <v>2023</v>
          </cell>
          <cell r="C875">
            <v>1</v>
          </cell>
          <cell r="D875">
            <v>3</v>
          </cell>
          <cell r="E875">
            <v>12</v>
          </cell>
          <cell r="F875">
            <v>13</v>
          </cell>
          <cell r="G875">
            <v>6</v>
          </cell>
          <cell r="H875">
            <v>45009</v>
          </cell>
          <cell r="I875">
            <v>12.586</v>
          </cell>
          <cell r="J875">
            <v>10.426</v>
          </cell>
          <cell r="K875">
            <v>37.798999999999999</v>
          </cell>
          <cell r="L875">
            <v>24.710999999999999</v>
          </cell>
          <cell r="M875">
            <v>7.02</v>
          </cell>
          <cell r="N875">
            <v>1</v>
          </cell>
          <cell r="O875">
            <v>14.282</v>
          </cell>
          <cell r="P875">
            <v>7.5170000000000003</v>
          </cell>
          <cell r="Q875">
            <v>128</v>
          </cell>
          <cell r="R875">
            <v>0</v>
          </cell>
          <cell r="S875">
            <v>-1426</v>
          </cell>
          <cell r="T875">
            <v>477.20384150647129</v>
          </cell>
          <cell r="U875">
            <v>5208.4009760389163</v>
          </cell>
          <cell r="V875">
            <v>1.0541273032348149E-2</v>
          </cell>
          <cell r="W875">
            <v>2.4334538100783138E-3</v>
          </cell>
          <cell r="X875">
            <v>1.1115121536406014E-3</v>
          </cell>
          <cell r="Y875">
            <v>0.4567632017658188</v>
          </cell>
          <cell r="Z875">
            <v>4.0006847209878163E-3</v>
          </cell>
          <cell r="AA875">
            <v>61780000000</v>
          </cell>
          <cell r="AB875">
            <v>61780000000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H875">
            <v>115.34099999999998</v>
          </cell>
          <cell r="AI875">
            <v>10355.373454156361</v>
          </cell>
          <cell r="AJ875">
            <v>5006.3078127174704</v>
          </cell>
          <cell r="AK875">
            <v>5349.0656414388905</v>
          </cell>
          <cell r="AL875">
            <v>21383284854018</v>
          </cell>
          <cell r="AM875">
            <v>52035236000</v>
          </cell>
          <cell r="AN875">
            <v>23767781000</v>
          </cell>
          <cell r="AO875">
            <v>85547781000</v>
          </cell>
          <cell r="AP875">
            <v>7997742000</v>
          </cell>
          <cell r="AQ875">
            <v>0.58890767871141247</v>
          </cell>
          <cell r="AR875">
            <v>0</v>
          </cell>
          <cell r="AS875">
            <v>0</v>
          </cell>
          <cell r="AT875">
            <v>187500000</v>
          </cell>
          <cell r="AU875">
            <v>1.6162926436185922E-2</v>
          </cell>
          <cell r="AV875">
            <v>14540673000</v>
          </cell>
          <cell r="AW875">
            <v>0.62171330269776881</v>
          </cell>
          <cell r="AX875">
            <v>716194000</v>
          </cell>
          <cell r="AY875">
            <v>0.56925730454964552</v>
          </cell>
          <cell r="AZ875">
            <v>152018000</v>
          </cell>
          <cell r="BA875">
            <v>0.44701184441124925</v>
          </cell>
          <cell r="BB875">
            <v>0</v>
          </cell>
          <cell r="BC875">
            <v>0</v>
          </cell>
          <cell r="BD875">
            <v>54993000</v>
          </cell>
          <cell r="BE875">
            <v>0.48755252938986116</v>
          </cell>
          <cell r="BF875">
            <v>117755000</v>
          </cell>
          <cell r="BG875">
            <v>0.47743674991891016</v>
          </cell>
          <cell r="BH875">
            <v>906000</v>
          </cell>
          <cell r="BI875">
            <v>0.5</v>
          </cell>
          <cell r="BJ875">
            <v>0</v>
          </cell>
          <cell r="BK875">
            <v>0</v>
          </cell>
          <cell r="BL875">
            <v>13580638000</v>
          </cell>
          <cell r="BM875">
            <v>249674000</v>
          </cell>
          <cell r="BN875">
            <v>11600622000</v>
          </cell>
          <cell r="BO875">
            <v>23388068000</v>
          </cell>
          <cell r="BP875">
            <v>1258120000</v>
          </cell>
          <cell r="BQ875">
            <v>340076000</v>
          </cell>
          <cell r="BR875">
            <v>929474000</v>
          </cell>
          <cell r="BS875">
            <v>112794000</v>
          </cell>
          <cell r="BT875">
            <v>246640000</v>
          </cell>
          <cell r="BU875">
            <v>1812000</v>
          </cell>
          <cell r="BV875">
            <v>0</v>
          </cell>
          <cell r="BW875">
            <v>327318000</v>
          </cell>
          <cell r="BY875">
            <v>1264</v>
          </cell>
          <cell r="BZ875">
            <v>11214900</v>
          </cell>
          <cell r="CA875">
            <v>3412800</v>
          </cell>
        </row>
        <row r="876">
          <cell r="A876" t="str">
            <v>2023_Q1_M3_W13_D2</v>
          </cell>
          <cell r="B876">
            <v>2023</v>
          </cell>
          <cell r="C876">
            <v>1</v>
          </cell>
          <cell r="D876">
            <v>3</v>
          </cell>
          <cell r="E876">
            <v>13</v>
          </cell>
          <cell r="F876">
            <v>13</v>
          </cell>
          <cell r="G876">
            <v>2</v>
          </cell>
          <cell r="H876">
            <v>45012</v>
          </cell>
          <cell r="I876">
            <v>40.530999999999999</v>
          </cell>
          <cell r="J876">
            <v>10.574</v>
          </cell>
          <cell r="K876">
            <v>38.276000000000003</v>
          </cell>
          <cell r="L876">
            <v>24.625</v>
          </cell>
          <cell r="M876">
            <v>7.0129999999999999</v>
          </cell>
          <cell r="N876">
            <v>1</v>
          </cell>
          <cell r="O876">
            <v>14.252000000000001</v>
          </cell>
          <cell r="P876">
            <v>7.5270000000000001</v>
          </cell>
          <cell r="Q876">
            <v>165</v>
          </cell>
          <cell r="R876">
            <v>0</v>
          </cell>
          <cell r="S876">
            <v>-1627</v>
          </cell>
          <cell r="T876">
            <v>488.478900421677</v>
          </cell>
          <cell r="U876">
            <v>6229.249167039321</v>
          </cell>
          <cell r="V876">
            <v>1.2316362852842305E-2</v>
          </cell>
          <cell r="W876">
            <v>6.7130853141142057E-3</v>
          </cell>
          <cell r="X876">
            <v>5.6345439658549261E-3</v>
          </cell>
          <cell r="Y876">
            <v>0.8393374584422969</v>
          </cell>
          <cell r="Z876">
            <v>9.791277098483455E-3</v>
          </cell>
          <cell r="AA876">
            <v>90307645000</v>
          </cell>
          <cell r="AB876">
            <v>90307645000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H876">
            <v>143.798</v>
          </cell>
          <cell r="AI876">
            <v>11830.554444306901</v>
          </cell>
          <cell r="AJ876">
            <v>4993.1670831057099</v>
          </cell>
          <cell r="AK876">
            <v>6837.3873612011903</v>
          </cell>
          <cell r="AL876">
            <v>21725629747824</v>
          </cell>
          <cell r="AM876">
            <v>145846006000</v>
          </cell>
          <cell r="AN876">
            <v>122414016000</v>
          </cell>
          <cell r="AO876">
            <v>212721661000</v>
          </cell>
          <cell r="AP876">
            <v>117039837000</v>
          </cell>
          <cell r="AQ876">
            <v>0.94642758749045464</v>
          </cell>
          <cell r="AR876">
            <v>0</v>
          </cell>
          <cell r="AS876">
            <v>0</v>
          </cell>
          <cell r="AT876">
            <v>230222000</v>
          </cell>
          <cell r="AU876">
            <v>1.7653913303797421E-2</v>
          </cell>
          <cell r="AV876">
            <v>1996493000</v>
          </cell>
          <cell r="AW876">
            <v>0.47187885256812662</v>
          </cell>
          <cell r="AX876">
            <v>1501643000</v>
          </cell>
          <cell r="AY876">
            <v>0.57463409071427696</v>
          </cell>
          <cell r="AZ876">
            <v>9054000</v>
          </cell>
          <cell r="BA876">
            <v>0.21855839327958287</v>
          </cell>
          <cell r="BB876">
            <v>0</v>
          </cell>
          <cell r="BC876">
            <v>0</v>
          </cell>
          <cell r="BD876">
            <v>706610000</v>
          </cell>
          <cell r="BE876">
            <v>0.97165919529165867</v>
          </cell>
          <cell r="BF876">
            <v>8069000</v>
          </cell>
          <cell r="BG876">
            <v>0.55556320572844942</v>
          </cell>
          <cell r="BH876">
            <v>922088000</v>
          </cell>
          <cell r="BI876">
            <v>0.9902402982894748</v>
          </cell>
          <cell r="BJ876">
            <v>0</v>
          </cell>
          <cell r="BK876">
            <v>0</v>
          </cell>
          <cell r="BL876">
            <v>123664862000</v>
          </cell>
          <cell r="BM876">
            <v>117940000</v>
          </cell>
          <cell r="BN876">
            <v>13040848000</v>
          </cell>
          <cell r="BO876">
            <v>4230944000</v>
          </cell>
          <cell r="BP876">
            <v>2613216000</v>
          </cell>
          <cell r="BQ876">
            <v>41426000</v>
          </cell>
          <cell r="BR876">
            <v>213980000</v>
          </cell>
          <cell r="BS876">
            <v>727220000</v>
          </cell>
          <cell r="BT876">
            <v>14524000</v>
          </cell>
          <cell r="BU876">
            <v>931176000</v>
          </cell>
          <cell r="BV876">
            <v>0</v>
          </cell>
          <cell r="BW876">
            <v>249870000</v>
          </cell>
          <cell r="BY876">
            <v>1495</v>
          </cell>
          <cell r="BZ876">
            <v>4250850</v>
          </cell>
          <cell r="CA876">
            <v>4036500</v>
          </cell>
        </row>
        <row r="877">
          <cell r="A877" t="str">
            <v>2023_Q1_M3_W13_D3</v>
          </cell>
          <cell r="B877">
            <v>2023</v>
          </cell>
          <cell r="C877">
            <v>1</v>
          </cell>
          <cell r="D877">
            <v>3</v>
          </cell>
          <cell r="E877">
            <v>13</v>
          </cell>
          <cell r="F877">
            <v>13</v>
          </cell>
          <cell r="G877">
            <v>3</v>
          </cell>
          <cell r="H877">
            <v>45013</v>
          </cell>
          <cell r="I877">
            <v>48.311999999999998</v>
          </cell>
          <cell r="J877">
            <v>10.978999999999999</v>
          </cell>
          <cell r="K877">
            <v>38.371000000000002</v>
          </cell>
          <cell r="L877">
            <v>24.373999999999999</v>
          </cell>
          <cell r="M877">
            <v>7.0369999999999999</v>
          </cell>
          <cell r="N877">
            <v>1</v>
          </cell>
          <cell r="O877">
            <v>14.282999999999999</v>
          </cell>
          <cell r="P877">
            <v>7.5170000000000003</v>
          </cell>
          <cell r="Q877">
            <v>124</v>
          </cell>
          <cell r="R877">
            <v>0</v>
          </cell>
          <cell r="S877">
            <v>-2118</v>
          </cell>
          <cell r="T877">
            <v>548.52678825010764</v>
          </cell>
          <cell r="U877">
            <v>8356.3780320389924</v>
          </cell>
          <cell r="V877">
            <v>1.4713392430547211E-2</v>
          </cell>
          <cell r="W877">
            <v>7.2199192232972505E-3</v>
          </cell>
          <cell r="X877">
            <v>5.3292036028466626E-3</v>
          </cell>
          <cell r="Y877">
            <v>0.73812510057597003</v>
          </cell>
          <cell r="Z877">
            <v>1.0039946492082012E-2</v>
          </cell>
          <cell r="AA877">
            <v>119674150000</v>
          </cell>
          <cell r="AB877">
            <v>119674150000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H877">
            <v>151.87299999999999</v>
          </cell>
          <cell r="AI877">
            <v>14109.270782574771</v>
          </cell>
          <cell r="AJ877">
            <v>5329.25900278073</v>
          </cell>
          <cell r="AK877">
            <v>8780.0117797940402</v>
          </cell>
          <cell r="AL877">
            <v>25404517464426</v>
          </cell>
          <cell r="AM877">
            <v>183418564000</v>
          </cell>
          <cell r="AN877">
            <v>135385846000</v>
          </cell>
          <cell r="AO877">
            <v>255059996000</v>
          </cell>
          <cell r="AP877">
            <v>63757693000</v>
          </cell>
          <cell r="AQ877">
            <v>0.86333447491873849</v>
          </cell>
          <cell r="AR877">
            <v>0</v>
          </cell>
          <cell r="AS877">
            <v>0</v>
          </cell>
          <cell r="AT877">
            <v>978892000</v>
          </cell>
          <cell r="AU877">
            <v>8.7514621650162508E-2</v>
          </cell>
          <cell r="AV877">
            <v>67487828000</v>
          </cell>
          <cell r="AW877">
            <v>0.74100127701390128</v>
          </cell>
          <cell r="AX877">
            <v>1293553000</v>
          </cell>
          <cell r="AY877">
            <v>0.61799463582569014</v>
          </cell>
          <cell r="AZ877">
            <v>161450000</v>
          </cell>
          <cell r="BA877">
            <v>5.5292686501940469E-2</v>
          </cell>
          <cell r="BB877">
            <v>0</v>
          </cell>
          <cell r="BC877">
            <v>0</v>
          </cell>
          <cell r="BD877">
            <v>711348000</v>
          </cell>
          <cell r="BE877">
            <v>0.95994494150034415</v>
          </cell>
          <cell r="BF877">
            <v>64862000</v>
          </cell>
          <cell r="BG877">
            <v>0.48777222957526173</v>
          </cell>
          <cell r="BH877">
            <v>930220000</v>
          </cell>
          <cell r="BI877">
            <v>1.870240057903414</v>
          </cell>
          <cell r="BJ877">
            <v>0</v>
          </cell>
          <cell r="BK877">
            <v>0</v>
          </cell>
          <cell r="BL877">
            <v>73850512000</v>
          </cell>
          <cell r="BM877">
            <v>207436000</v>
          </cell>
          <cell r="BN877">
            <v>11185468000</v>
          </cell>
          <cell r="BO877">
            <v>91076534000</v>
          </cell>
          <cell r="BP877">
            <v>2093146000</v>
          </cell>
          <cell r="BQ877">
            <v>2919916000</v>
          </cell>
          <cell r="BR877">
            <v>382684000</v>
          </cell>
          <cell r="BS877">
            <v>741030000</v>
          </cell>
          <cell r="BT877">
            <v>132976000</v>
          </cell>
          <cell r="BU877">
            <v>497380000</v>
          </cell>
          <cell r="BV877">
            <v>0</v>
          </cell>
          <cell r="BW877">
            <v>331482000</v>
          </cell>
          <cell r="BY877">
            <v>1243</v>
          </cell>
          <cell r="BZ877">
            <v>5502900</v>
          </cell>
          <cell r="CA877">
            <v>3356100</v>
          </cell>
        </row>
        <row r="878">
          <cell r="A878" t="str">
            <v>2023_Q1_M3_W13_D4</v>
          </cell>
          <cell r="B878">
            <v>2023</v>
          </cell>
          <cell r="C878">
            <v>1</v>
          </cell>
          <cell r="D878">
            <v>3</v>
          </cell>
          <cell r="E878">
            <v>13</v>
          </cell>
          <cell r="F878">
            <v>13</v>
          </cell>
          <cell r="G878">
            <v>4</v>
          </cell>
          <cell r="H878">
            <v>45014</v>
          </cell>
          <cell r="I878">
            <v>46.911000000000001</v>
          </cell>
          <cell r="J878">
            <v>11.066000000000001</v>
          </cell>
          <cell r="K878">
            <v>36.841999999999999</v>
          </cell>
          <cell r="L878">
            <v>24.123000000000001</v>
          </cell>
          <cell r="M878">
            <v>6.9909999999999997</v>
          </cell>
          <cell r="N878">
            <v>1</v>
          </cell>
          <cell r="O878">
            <v>14.29</v>
          </cell>
          <cell r="P878">
            <v>7.5170000000000003</v>
          </cell>
          <cell r="Q878">
            <v>122</v>
          </cell>
          <cell r="R878">
            <v>0</v>
          </cell>
          <cell r="S878">
            <v>-1942</v>
          </cell>
          <cell r="T878">
            <v>463.6191090376625</v>
          </cell>
          <cell r="U878">
            <v>7057.6717400384223</v>
          </cell>
          <cell r="V878">
            <v>1.4702551479059795E-2</v>
          </cell>
          <cell r="W878">
            <v>3.4204152243682887E-3</v>
          </cell>
          <cell r="X878">
            <v>1.0632068612892E-3</v>
          </cell>
          <cell r="Y878">
            <v>0.31084145974866606</v>
          </cell>
          <cell r="Z878">
            <v>5.6737713347724122E-3</v>
          </cell>
          <cell r="AA878">
            <v>86282545000</v>
          </cell>
          <cell r="AB878">
            <v>86282545000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H878">
            <v>148.74</v>
          </cell>
          <cell r="AI878">
            <v>12856</v>
          </cell>
          <cell r="AJ878">
            <v>5886</v>
          </cell>
          <cell r="AK878">
            <v>6970</v>
          </cell>
          <cell r="AL878">
            <v>18714095746028</v>
          </cell>
          <cell r="AM878">
            <v>64009978000</v>
          </cell>
          <cell r="AN878">
            <v>19896955000</v>
          </cell>
          <cell r="AO878">
            <v>106179500000</v>
          </cell>
          <cell r="AP878">
            <v>13422427000</v>
          </cell>
          <cell r="AQ878">
            <v>0.38521529210713751</v>
          </cell>
          <cell r="AR878">
            <v>0</v>
          </cell>
          <cell r="AS878">
            <v>0</v>
          </cell>
          <cell r="AT878">
            <v>218853000</v>
          </cell>
          <cell r="AU878">
            <v>2.1966607199889673E-2</v>
          </cell>
          <cell r="AV878">
            <v>3388656000</v>
          </cell>
          <cell r="AW878">
            <v>0.37587417086318964</v>
          </cell>
          <cell r="AX878">
            <v>1162390000</v>
          </cell>
          <cell r="AY878">
            <v>0.58336687487516026</v>
          </cell>
          <cell r="AZ878">
            <v>78000000</v>
          </cell>
          <cell r="BA878">
            <v>1.4059150812871261E-2</v>
          </cell>
          <cell r="BB878">
            <v>0</v>
          </cell>
          <cell r="BC878">
            <v>0</v>
          </cell>
          <cell r="BD878">
            <v>691809000</v>
          </cell>
          <cell r="BE878">
            <v>0.98722109012449266</v>
          </cell>
          <cell r="BF878">
            <v>17820000</v>
          </cell>
          <cell r="BG878">
            <v>0.40746330086431609</v>
          </cell>
          <cell r="BH878">
            <v>917000000</v>
          </cell>
          <cell r="BI878">
            <v>1</v>
          </cell>
          <cell r="BJ878">
            <v>0</v>
          </cell>
          <cell r="BK878">
            <v>0</v>
          </cell>
          <cell r="BL878">
            <v>34843962000</v>
          </cell>
          <cell r="BM878">
            <v>195408000</v>
          </cell>
          <cell r="BN878">
            <v>9962986000</v>
          </cell>
          <cell r="BO878">
            <v>9015400000</v>
          </cell>
          <cell r="BP878">
            <v>1992554000</v>
          </cell>
          <cell r="BQ878">
            <v>5547988000</v>
          </cell>
          <cell r="BR878">
            <v>625134000</v>
          </cell>
          <cell r="BS878">
            <v>700764000</v>
          </cell>
          <cell r="BT878">
            <v>43734000</v>
          </cell>
          <cell r="BU878">
            <v>917000000</v>
          </cell>
          <cell r="BV878">
            <v>0</v>
          </cell>
          <cell r="BW878">
            <v>165048000</v>
          </cell>
          <cell r="BY878">
            <v>576</v>
          </cell>
          <cell r="BZ878">
            <v>5054100</v>
          </cell>
          <cell r="CA878">
            <v>1555200</v>
          </cell>
        </row>
        <row r="879">
          <cell r="A879" t="str">
            <v>2023_Q1_M3_W13_D5</v>
          </cell>
          <cell r="B879">
            <v>2023</v>
          </cell>
          <cell r="C879">
            <v>1</v>
          </cell>
          <cell r="D879">
            <v>3</v>
          </cell>
          <cell r="E879">
            <v>13</v>
          </cell>
          <cell r="F879">
            <v>13</v>
          </cell>
          <cell r="G879">
            <v>5</v>
          </cell>
          <cell r="H879">
            <v>45015</v>
          </cell>
          <cell r="I879">
            <v>46.470999999999997</v>
          </cell>
          <cell r="J879">
            <v>11.016999999999999</v>
          </cell>
          <cell r="K879">
            <v>48.316000000000003</v>
          </cell>
          <cell r="L879">
            <v>23.937999999999999</v>
          </cell>
          <cell r="M879">
            <v>6.9569999999999999</v>
          </cell>
          <cell r="N879">
            <v>1</v>
          </cell>
          <cell r="O879">
            <v>14.263999999999999</v>
          </cell>
          <cell r="P879">
            <v>7.5170000000000003</v>
          </cell>
          <cell r="Q879">
            <v>134</v>
          </cell>
          <cell r="R879">
            <v>0</v>
          </cell>
          <cell r="S879">
            <v>-2526</v>
          </cell>
          <cell r="T879">
            <v>523.66996678653413</v>
          </cell>
          <cell r="U879">
            <v>8113.072601038788</v>
          </cell>
          <cell r="V879">
            <v>1.4963055157941822E-2</v>
          </cell>
          <cell r="W879">
            <v>5.3283508750113255E-3</v>
          </cell>
          <cell r="X879">
            <v>1.429704655218886E-3</v>
          </cell>
          <cell r="Y879">
            <v>0.26832029060320606</v>
          </cell>
          <cell r="Z879">
            <v>5.561705483919291E-3</v>
          </cell>
          <cell r="AA879">
            <v>102473810000</v>
          </cell>
          <cell r="AB879">
            <v>102473810000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H879">
            <v>159.47999999999999</v>
          </cell>
          <cell r="AI879">
            <v>13937.888111628741</v>
          </cell>
          <cell r="AJ879">
            <v>6014.0562115080402</v>
          </cell>
          <cell r="AK879">
            <v>7923.8319001207001</v>
          </cell>
          <cell r="AL879">
            <v>24800045849030</v>
          </cell>
          <cell r="AM879">
            <v>132143346000</v>
          </cell>
          <cell r="AN879">
            <v>35456741000</v>
          </cell>
          <cell r="AO879">
            <v>137930551000</v>
          </cell>
          <cell r="AP879">
            <v>2343479000</v>
          </cell>
          <cell r="AQ879">
            <v>0.12655552362162328</v>
          </cell>
          <cell r="AR879">
            <v>0</v>
          </cell>
          <cell r="AS879">
            <v>0</v>
          </cell>
          <cell r="AT879">
            <v>135463000</v>
          </cell>
          <cell r="AU879">
            <v>3.2483254564904043E-3</v>
          </cell>
          <cell r="AV879">
            <v>29959902000</v>
          </cell>
          <cell r="AW879">
            <v>0.44741035471035939</v>
          </cell>
          <cell r="AX879">
            <v>1060389000</v>
          </cell>
          <cell r="AY879">
            <v>0.62036375081758521</v>
          </cell>
          <cell r="AZ879">
            <v>84104000</v>
          </cell>
          <cell r="BA879">
            <v>0.26050487842651388</v>
          </cell>
          <cell r="BB879">
            <v>0</v>
          </cell>
          <cell r="BC879">
            <v>0</v>
          </cell>
          <cell r="BD879">
            <v>726876000</v>
          </cell>
          <cell r="BE879">
            <v>0.94905809174139433</v>
          </cell>
          <cell r="BF879">
            <v>216528000</v>
          </cell>
          <cell r="BG879">
            <v>0.49071946261269223</v>
          </cell>
          <cell r="BH879">
            <v>930000000</v>
          </cell>
          <cell r="BI879">
            <v>1</v>
          </cell>
          <cell r="BJ879">
            <v>0</v>
          </cell>
          <cell r="BK879">
            <v>0</v>
          </cell>
          <cell r="BL879">
            <v>18517398000</v>
          </cell>
          <cell r="BM879">
            <v>662512000</v>
          </cell>
          <cell r="BN879">
            <v>41702410000</v>
          </cell>
          <cell r="BO879">
            <v>66962916000</v>
          </cell>
          <cell r="BP879">
            <v>1709302000</v>
          </cell>
          <cell r="BQ879">
            <v>322850000</v>
          </cell>
          <cell r="BR879">
            <v>12516000</v>
          </cell>
          <cell r="BS879">
            <v>765892000</v>
          </cell>
          <cell r="BT879">
            <v>441246000</v>
          </cell>
          <cell r="BU879">
            <v>930000000</v>
          </cell>
          <cell r="BV879">
            <v>0</v>
          </cell>
          <cell r="BW879">
            <v>116304000</v>
          </cell>
          <cell r="BY879">
            <v>1460</v>
          </cell>
          <cell r="BZ879">
            <v>6441300</v>
          </cell>
          <cell r="CA879">
            <v>3942000</v>
          </cell>
        </row>
        <row r="880">
          <cell r="A880" t="str">
            <v>2023_Q1_M3_W13_D6</v>
          </cell>
          <cell r="B880">
            <v>2023</v>
          </cell>
          <cell r="C880">
            <v>1</v>
          </cell>
          <cell r="D880">
            <v>3</v>
          </cell>
          <cell r="E880">
            <v>13</v>
          </cell>
          <cell r="F880">
            <v>14</v>
          </cell>
          <cell r="G880">
            <v>6</v>
          </cell>
          <cell r="H880">
            <v>45016</v>
          </cell>
          <cell r="I880">
            <v>50.264000000000003</v>
          </cell>
          <cell r="J880">
            <v>11.013</v>
          </cell>
          <cell r="K880">
            <v>61.284999999999997</v>
          </cell>
          <cell r="L880">
            <v>23.824000000000002</v>
          </cell>
          <cell r="M880">
            <v>6.9610000000000003</v>
          </cell>
          <cell r="N880">
            <v>1</v>
          </cell>
          <cell r="O880">
            <v>14.260999999999999</v>
          </cell>
          <cell r="P880">
            <v>7.4969999999999999</v>
          </cell>
          <cell r="Q880">
            <v>110</v>
          </cell>
          <cell r="R880">
            <v>0</v>
          </cell>
          <cell r="S880">
            <v>-2613</v>
          </cell>
          <cell r="T880">
            <v>537.61462629634673</v>
          </cell>
          <cell r="U880">
            <v>11613.479126778882</v>
          </cell>
          <cell r="V880">
            <v>2.0863340684425073E-2</v>
          </cell>
          <cell r="W880">
            <v>4.685631483653566E-3</v>
          </cell>
          <cell r="X880">
            <v>1.7695190972386629E-3</v>
          </cell>
          <cell r="Y880">
            <v>0.37764794423374098</v>
          </cell>
          <cell r="Z880">
            <v>6.4406531208350513E-3</v>
          </cell>
          <cell r="AA880">
            <v>124389605000</v>
          </cell>
          <cell r="AB880">
            <v>124389605000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H880">
            <v>176.10500000000002</v>
          </cell>
          <cell r="AI880">
            <v>16650.878404874718</v>
          </cell>
          <cell r="AJ880">
            <v>5884.9980548235199</v>
          </cell>
          <cell r="AK880">
            <v>10765.8803500512</v>
          </cell>
          <cell r="AL880">
            <v>26629423256032</v>
          </cell>
          <cell r="AM880">
            <v>124775664000</v>
          </cell>
          <cell r="AN880">
            <v>47121273000</v>
          </cell>
          <cell r="AO880">
            <v>171510878000</v>
          </cell>
          <cell r="AP880">
            <v>13887652000</v>
          </cell>
          <cell r="AQ880">
            <v>0.46457344679450341</v>
          </cell>
          <cell r="AR880">
            <v>0</v>
          </cell>
          <cell r="AS880">
            <v>0</v>
          </cell>
          <cell r="AT880">
            <v>269461000</v>
          </cell>
          <cell r="AU880">
            <v>1.0297338461627824E-2</v>
          </cell>
          <cell r="AV880">
            <v>30221396000</v>
          </cell>
          <cell r="AW880">
            <v>0.48364356840258949</v>
          </cell>
          <cell r="AX880">
            <v>986335000</v>
          </cell>
          <cell r="AY880">
            <v>0.68881028534715139</v>
          </cell>
          <cell r="AZ880">
            <v>39640000</v>
          </cell>
          <cell r="BA880">
            <v>1.4127747052026747E-2</v>
          </cell>
          <cell r="BB880">
            <v>0</v>
          </cell>
          <cell r="BC880">
            <v>0</v>
          </cell>
          <cell r="BD880">
            <v>706885000</v>
          </cell>
          <cell r="BE880">
            <v>0.9892148246831759</v>
          </cell>
          <cell r="BF880">
            <v>56304000</v>
          </cell>
          <cell r="BG880">
            <v>0.5226399331662489</v>
          </cell>
          <cell r="BH880">
            <v>953600000</v>
          </cell>
          <cell r="BI880">
            <v>1.8894392708539727</v>
          </cell>
          <cell r="BJ880">
            <v>0</v>
          </cell>
          <cell r="BK880">
            <v>0</v>
          </cell>
          <cell r="BL880">
            <v>29893340000</v>
          </cell>
          <cell r="BM880">
            <v>137924000</v>
          </cell>
          <cell r="BN880">
            <v>26168024000</v>
          </cell>
          <cell r="BO880">
            <v>62486918000</v>
          </cell>
          <cell r="BP880">
            <v>1431940000</v>
          </cell>
          <cell r="BQ880">
            <v>2805826000</v>
          </cell>
          <cell r="BR880">
            <v>220730000</v>
          </cell>
          <cell r="BS880">
            <v>714592000</v>
          </cell>
          <cell r="BT880">
            <v>107730000</v>
          </cell>
          <cell r="BU880">
            <v>504700000</v>
          </cell>
          <cell r="BV880">
            <v>0</v>
          </cell>
          <cell r="BW880">
            <v>303940000</v>
          </cell>
          <cell r="BY880">
            <v>1731</v>
          </cell>
          <cell r="BZ880">
            <v>19989450</v>
          </cell>
          <cell r="CA880">
            <v>4673700</v>
          </cell>
        </row>
        <row r="881">
          <cell r="A881" t="str">
            <v>2023_Q2_M4_W14_D2</v>
          </cell>
          <cell r="B881">
            <v>2023</v>
          </cell>
          <cell r="C881">
            <v>2</v>
          </cell>
          <cell r="D881">
            <v>4</v>
          </cell>
          <cell r="E881">
            <v>14</v>
          </cell>
          <cell r="F881">
            <v>14</v>
          </cell>
          <cell r="G881">
            <v>2</v>
          </cell>
          <cell r="H881">
            <v>45019</v>
          </cell>
          <cell r="I881">
            <v>60.365000000000002</v>
          </cell>
          <cell r="J881">
            <v>11.192</v>
          </cell>
          <cell r="K881">
            <v>62.743000000000002</v>
          </cell>
          <cell r="L881">
            <v>23.661000000000001</v>
          </cell>
          <cell r="M881">
            <v>6.9660000000000002</v>
          </cell>
          <cell r="N881">
            <v>1</v>
          </cell>
          <cell r="O881">
            <v>14.256</v>
          </cell>
          <cell r="P881">
            <v>7.4960000000000004</v>
          </cell>
          <cell r="Q881">
            <v>93</v>
          </cell>
          <cell r="R881">
            <v>0</v>
          </cell>
          <cell r="S881">
            <v>-2045</v>
          </cell>
          <cell r="T881">
            <v>549.31434435796325</v>
          </cell>
          <cell r="U881">
            <v>12288.028696778769</v>
          </cell>
          <cell r="V881">
            <v>2.160497950487884E-2</v>
          </cell>
          <cell r="W881">
            <v>6.6118957049853743E-3</v>
          </cell>
          <cell r="X881">
            <v>3.1067302384634324E-3</v>
          </cell>
          <cell r="Y881">
            <v>0.46986981904765307</v>
          </cell>
          <cell r="Z881">
            <v>4.7279858826533919E-3</v>
          </cell>
          <cell r="AA881">
            <v>53083485000</v>
          </cell>
          <cell r="AB881">
            <v>53083485000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H881">
            <v>187.67900000000003</v>
          </cell>
          <cell r="AI881">
            <v>18747.683195214428</v>
          </cell>
          <cell r="AJ881">
            <v>8390.9461552123303</v>
          </cell>
          <cell r="AK881">
            <v>10356.737040002099</v>
          </cell>
          <cell r="AL881">
            <v>32742205210038</v>
          </cell>
          <cell r="AM881">
            <v>216488046000</v>
          </cell>
          <cell r="AN881">
            <v>101721199000</v>
          </cell>
          <cell r="AO881">
            <v>154804684000</v>
          </cell>
          <cell r="AP881">
            <v>58969594000</v>
          </cell>
          <cell r="AQ881">
            <v>0.56568558504830035</v>
          </cell>
          <cell r="AR881">
            <v>0</v>
          </cell>
          <cell r="AS881">
            <v>0</v>
          </cell>
          <cell r="AT881">
            <v>390505000</v>
          </cell>
          <cell r="AU881">
            <v>2.7424891172683163E-2</v>
          </cell>
          <cell r="AV881">
            <v>39287910000</v>
          </cell>
          <cell r="AW881">
            <v>0.45470100319853862</v>
          </cell>
          <cell r="AX881">
            <v>1153286000</v>
          </cell>
          <cell r="AY881">
            <v>0.48561005371965899</v>
          </cell>
          <cell r="AZ881">
            <v>105168000</v>
          </cell>
          <cell r="BA881">
            <v>1.8622289163240033E-2</v>
          </cell>
          <cell r="BB881">
            <v>0</v>
          </cell>
          <cell r="BC881">
            <v>0</v>
          </cell>
          <cell r="BD881">
            <v>724065000</v>
          </cell>
          <cell r="BE881">
            <v>0.94907316382625651</v>
          </cell>
          <cell r="BF881">
            <v>152730000</v>
          </cell>
          <cell r="BG881">
            <v>0.36763785516902725</v>
          </cell>
          <cell r="BH881">
            <v>937941000</v>
          </cell>
          <cell r="BI881">
            <v>0.99899774412545983</v>
          </cell>
          <cell r="BJ881">
            <v>0</v>
          </cell>
          <cell r="BK881">
            <v>0</v>
          </cell>
          <cell r="BL881">
            <v>104244470000</v>
          </cell>
          <cell r="BM881">
            <v>403572000</v>
          </cell>
          <cell r="BN881">
            <v>14239072000</v>
          </cell>
          <cell r="BO881">
            <v>86403834000</v>
          </cell>
          <cell r="BP881">
            <v>2374922000</v>
          </cell>
          <cell r="BQ881">
            <v>5647426000</v>
          </cell>
          <cell r="BR881">
            <v>749368000</v>
          </cell>
          <cell r="BS881">
            <v>762918000</v>
          </cell>
          <cell r="BT881">
            <v>415436000</v>
          </cell>
          <cell r="BU881">
            <v>938882000</v>
          </cell>
          <cell r="BV881">
            <v>0</v>
          </cell>
          <cell r="BW881">
            <v>308146000</v>
          </cell>
          <cell r="BY881">
            <v>1622</v>
          </cell>
          <cell r="BZ881">
            <v>5214750</v>
          </cell>
          <cell r="CA881">
            <v>4379400</v>
          </cell>
        </row>
        <row r="882">
          <cell r="A882" t="str">
            <v>2023_Q2_M4_W14_D3</v>
          </cell>
          <cell r="B882">
            <v>2023</v>
          </cell>
          <cell r="C882">
            <v>2</v>
          </cell>
          <cell r="D882">
            <v>4</v>
          </cell>
          <cell r="E882">
            <v>14</v>
          </cell>
          <cell r="F882">
            <v>14</v>
          </cell>
          <cell r="G882">
            <v>3</v>
          </cell>
          <cell r="H882">
            <v>45020</v>
          </cell>
          <cell r="I882">
            <v>66.55</v>
          </cell>
          <cell r="J882">
            <v>11.925000000000001</v>
          </cell>
          <cell r="K882">
            <v>69.819000000000003</v>
          </cell>
          <cell r="L882">
            <v>23.468</v>
          </cell>
          <cell r="M882">
            <v>7.0430000000000001</v>
          </cell>
          <cell r="N882">
            <v>1</v>
          </cell>
          <cell r="O882">
            <v>14.256</v>
          </cell>
          <cell r="P882">
            <v>7.484</v>
          </cell>
          <cell r="Q882">
            <v>58</v>
          </cell>
          <cell r="R882">
            <v>0</v>
          </cell>
          <cell r="S882">
            <v>-1901</v>
          </cell>
          <cell r="T882">
            <v>540.96878843734578</v>
          </cell>
          <cell r="U882">
            <v>14091.980106779345</v>
          </cell>
          <cell r="V882">
            <v>2.5158943177528609E-2</v>
          </cell>
          <cell r="W882">
            <v>9.324400356452333E-3</v>
          </cell>
          <cell r="X882">
            <v>4.0019687831691119E-3</v>
          </cell>
          <cell r="Y882">
            <v>0.42919315239395689</v>
          </cell>
          <cell r="Z882">
            <v>6.1580562776794899E-3</v>
          </cell>
          <cell r="AA882">
            <v>66769865000</v>
          </cell>
          <cell r="AB882">
            <v>66769865000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H882">
            <v>201.54499999999999</v>
          </cell>
          <cell r="AI882">
            <v>19368.682621731859</v>
          </cell>
          <cell r="AJ882">
            <v>7911.6464337092602</v>
          </cell>
          <cell r="AK882">
            <v>11457.036188022601</v>
          </cell>
          <cell r="AL882">
            <v>30968068397040</v>
          </cell>
          <cell r="AM882">
            <v>288758668000</v>
          </cell>
          <cell r="AN882">
            <v>123933243000</v>
          </cell>
          <cell r="AO882">
            <v>190703108000</v>
          </cell>
          <cell r="AP882">
            <v>94388325000</v>
          </cell>
          <cell r="AQ882">
            <v>0.68934789540814001</v>
          </cell>
          <cell r="AR882">
            <v>0</v>
          </cell>
          <cell r="AS882">
            <v>0</v>
          </cell>
          <cell r="AT882">
            <v>1226684000</v>
          </cell>
          <cell r="AU882">
            <v>0.40616442937242525</v>
          </cell>
          <cell r="AV882">
            <v>25292715000</v>
          </cell>
          <cell r="AW882">
            <v>0.1759052102190054</v>
          </cell>
          <cell r="AX882">
            <v>1083517000</v>
          </cell>
          <cell r="AY882">
            <v>0.57321662857626543</v>
          </cell>
          <cell r="AZ882">
            <v>156011000</v>
          </cell>
          <cell r="BA882">
            <v>0.33230170867714903</v>
          </cell>
          <cell r="BB882">
            <v>0</v>
          </cell>
          <cell r="BC882">
            <v>0</v>
          </cell>
          <cell r="BD882">
            <v>705000000</v>
          </cell>
          <cell r="BE882">
            <v>0.97838395949906742</v>
          </cell>
          <cell r="BF882">
            <v>130666000</v>
          </cell>
          <cell r="BG882">
            <v>0.48164339530837619</v>
          </cell>
          <cell r="BH882">
            <v>950325000</v>
          </cell>
          <cell r="BI882">
            <v>0.98822336608953365</v>
          </cell>
          <cell r="BJ882">
            <v>0</v>
          </cell>
          <cell r="BK882">
            <v>0</v>
          </cell>
          <cell r="BL882">
            <v>136924078000</v>
          </cell>
          <cell r="BM882">
            <v>289072000</v>
          </cell>
          <cell r="BN882">
            <v>3020166000</v>
          </cell>
          <cell r="BO882">
            <v>143786048000</v>
          </cell>
          <cell r="BP882">
            <v>1890240000</v>
          </cell>
          <cell r="BQ882">
            <v>469486000</v>
          </cell>
          <cell r="BR882">
            <v>177308000</v>
          </cell>
          <cell r="BS882">
            <v>720576000</v>
          </cell>
          <cell r="BT882">
            <v>271292000</v>
          </cell>
          <cell r="BU882">
            <v>961650000</v>
          </cell>
          <cell r="BV882">
            <v>0</v>
          </cell>
          <cell r="BW882">
            <v>248752000</v>
          </cell>
          <cell r="BY882">
            <v>844</v>
          </cell>
          <cell r="BZ882">
            <v>4847550</v>
          </cell>
          <cell r="CA882">
            <v>2278800</v>
          </cell>
        </row>
        <row r="883">
          <cell r="A883" t="str">
            <v>2023_Q2_M4_W14_D4</v>
          </cell>
          <cell r="B883">
            <v>2023</v>
          </cell>
          <cell r="C883">
            <v>2</v>
          </cell>
          <cell r="D883">
            <v>4</v>
          </cell>
          <cell r="E883">
            <v>14</v>
          </cell>
          <cell r="F883">
            <v>14</v>
          </cell>
          <cell r="G883">
            <v>4</v>
          </cell>
          <cell r="H883">
            <v>45021</v>
          </cell>
          <cell r="I883">
            <v>71.688999999999993</v>
          </cell>
          <cell r="J883">
            <v>12.872999999999999</v>
          </cell>
          <cell r="K883">
            <v>67.992999999999995</v>
          </cell>
          <cell r="L883">
            <v>23.536999999999999</v>
          </cell>
          <cell r="M883">
            <v>7.0890000000000004</v>
          </cell>
          <cell r="N883">
            <v>1</v>
          </cell>
          <cell r="O883">
            <v>14.254</v>
          </cell>
          <cell r="P883">
            <v>7.476</v>
          </cell>
          <cell r="Q883">
            <v>45</v>
          </cell>
          <cell r="R883">
            <v>0</v>
          </cell>
          <cell r="S883">
            <v>-1833</v>
          </cell>
          <cell r="T883">
            <v>523.37863342748722</v>
          </cell>
          <cell r="U883">
            <v>14338.700706778603</v>
          </cell>
          <cell r="V883">
            <v>2.6459789972916301E-2</v>
          </cell>
          <cell r="W883">
            <v>2.4090471384647051E-3</v>
          </cell>
          <cell r="X883">
            <v>1.3494167055532536E-3</v>
          </cell>
          <cell r="Y883">
            <v>0.56014541351533786</v>
          </cell>
          <cell r="Z883">
            <v>4.2188623226102548E-3</v>
          </cell>
          <cell r="AA883">
            <v>87694412000</v>
          </cell>
          <cell r="AB883">
            <v>87694412000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H883">
            <v>205.911</v>
          </cell>
          <cell r="AI883">
            <v>14165.889061205871</v>
          </cell>
          <cell r="AJ883">
            <v>2450.5153278735702</v>
          </cell>
          <cell r="AK883">
            <v>11715.373733332301</v>
          </cell>
          <cell r="AL883">
            <v>30561447646442</v>
          </cell>
          <cell r="AM883">
            <v>73623968000</v>
          </cell>
          <cell r="AN883">
            <v>41240128000</v>
          </cell>
          <cell r="AO883">
            <v>128934540000</v>
          </cell>
          <cell r="AP883">
            <v>23932886000</v>
          </cell>
          <cell r="AQ883">
            <v>0.75743308934670495</v>
          </cell>
          <cell r="AR883">
            <v>0</v>
          </cell>
          <cell r="AS883">
            <v>0</v>
          </cell>
          <cell r="AT883">
            <v>1552930000</v>
          </cell>
          <cell r="AU883">
            <v>0.47552541343179472</v>
          </cell>
          <cell r="AV883">
            <v>12808953000</v>
          </cell>
          <cell r="AW883">
            <v>0.37922272822281289</v>
          </cell>
          <cell r="AX883">
            <v>1019853000</v>
          </cell>
          <cell r="AY883">
            <v>0.60582351599367001</v>
          </cell>
          <cell r="AZ883">
            <v>82504000</v>
          </cell>
          <cell r="BA883">
            <v>0.29218815296459205</v>
          </cell>
          <cell r="BB883">
            <v>0</v>
          </cell>
          <cell r="BC883">
            <v>0</v>
          </cell>
          <cell r="BD883">
            <v>705413000</v>
          </cell>
          <cell r="BE883">
            <v>0.99800092243352678</v>
          </cell>
          <cell r="BF883">
            <v>182069000</v>
          </cell>
          <cell r="BG883">
            <v>0.44626286196094966</v>
          </cell>
          <cell r="BH883">
            <v>955520000</v>
          </cell>
          <cell r="BI883">
            <v>0.9921913939192557</v>
          </cell>
          <cell r="BJ883">
            <v>0</v>
          </cell>
          <cell r="BK883">
            <v>0</v>
          </cell>
          <cell r="BL883">
            <v>31597360000</v>
          </cell>
          <cell r="BM883">
            <v>495598000</v>
          </cell>
          <cell r="BN883">
            <v>3265714000</v>
          </cell>
          <cell r="BO883">
            <v>33776860000</v>
          </cell>
          <cell r="BP883">
            <v>1683416000</v>
          </cell>
          <cell r="BQ883">
            <v>282366000</v>
          </cell>
          <cell r="BR883">
            <v>97634000</v>
          </cell>
          <cell r="BS883">
            <v>706826000</v>
          </cell>
          <cell r="BT883">
            <v>407986000</v>
          </cell>
          <cell r="BU883">
            <v>963040000</v>
          </cell>
          <cell r="BV883">
            <v>0</v>
          </cell>
          <cell r="BW883">
            <v>347168000</v>
          </cell>
          <cell r="BY883">
            <v>1090</v>
          </cell>
          <cell r="BZ883">
            <v>4674150</v>
          </cell>
          <cell r="CA883">
            <v>2943000</v>
          </cell>
        </row>
        <row r="884">
          <cell r="A884" t="str">
            <v>2023_Q2_M4_W14_D5</v>
          </cell>
          <cell r="B884">
            <v>2023</v>
          </cell>
          <cell r="C884">
            <v>2</v>
          </cell>
          <cell r="D884">
            <v>4</v>
          </cell>
          <cell r="E884">
            <v>14</v>
          </cell>
          <cell r="F884">
            <v>14</v>
          </cell>
          <cell r="G884">
            <v>5</v>
          </cell>
          <cell r="H884">
            <v>45022</v>
          </cell>
          <cell r="I884">
            <v>28.879000000000001</v>
          </cell>
          <cell r="J884">
            <v>12.914</v>
          </cell>
          <cell r="K884">
            <v>69.793999999999997</v>
          </cell>
          <cell r="L884">
            <v>22.666</v>
          </cell>
          <cell r="M884">
            <v>7.0830000000000002</v>
          </cell>
          <cell r="N884">
            <v>1</v>
          </cell>
          <cell r="O884">
            <v>14.263999999999999</v>
          </cell>
          <cell r="P884">
            <v>7.4870000000000001</v>
          </cell>
          <cell r="Q884">
            <v>59</v>
          </cell>
          <cell r="R884">
            <v>0</v>
          </cell>
          <cell r="S884">
            <v>-1942</v>
          </cell>
          <cell r="T884">
            <v>447.58393799067295</v>
          </cell>
          <cell r="U884">
            <v>13803.029696778671</v>
          </cell>
          <cell r="V884">
            <v>2.9784650685754855E-2</v>
          </cell>
          <cell r="W884">
            <v>6.6369345798746992E-3</v>
          </cell>
          <cell r="X884">
            <v>2.8976103919818555E-3</v>
          </cell>
          <cell r="Y884">
            <v>0.43658866259859391</v>
          </cell>
          <cell r="Z884">
            <v>4.5223890674499188E-3</v>
          </cell>
          <cell r="AA884">
            <v>60631932000</v>
          </cell>
          <cell r="AB884">
            <v>60631932000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H884">
            <v>164.08699999999999</v>
          </cell>
          <cell r="AI884">
            <v>13810.14069729869</v>
          </cell>
          <cell r="AJ884">
            <v>2397.3515128710901</v>
          </cell>
          <cell r="AK884">
            <v>11412.7891844276</v>
          </cell>
          <cell r="AL884">
            <v>37317040724044</v>
          </cell>
          <cell r="AM884">
            <v>247670758000</v>
          </cell>
          <cell r="AN884">
            <v>108130245000</v>
          </cell>
          <cell r="AO884">
            <v>168762177000</v>
          </cell>
          <cell r="AP884">
            <v>79449106000</v>
          </cell>
          <cell r="AQ884">
            <v>0.4901126721565579</v>
          </cell>
          <cell r="AR884">
            <v>0</v>
          </cell>
          <cell r="AS884">
            <v>0</v>
          </cell>
          <cell r="AT884">
            <v>298941000</v>
          </cell>
          <cell r="AU884">
            <v>0.38286991380524854</v>
          </cell>
          <cell r="AV884">
            <v>24415003000</v>
          </cell>
          <cell r="AW884">
            <v>0.31603423540266978</v>
          </cell>
          <cell r="AX884">
            <v>2163785000</v>
          </cell>
          <cell r="AY884">
            <v>0.56601801811228358</v>
          </cell>
          <cell r="AZ884">
            <v>42787000</v>
          </cell>
          <cell r="BA884">
            <v>0.38072823049954618</v>
          </cell>
          <cell r="BB884">
            <v>0</v>
          </cell>
          <cell r="BC884">
            <v>0</v>
          </cell>
          <cell r="BD884">
            <v>725299000</v>
          </cell>
          <cell r="BE884">
            <v>0.96084164173924103</v>
          </cell>
          <cell r="BF884">
            <v>74933000</v>
          </cell>
          <cell r="BG884">
            <v>0.47793779977548728</v>
          </cell>
          <cell r="BH884">
            <v>960391000</v>
          </cell>
          <cell r="BI884">
            <v>0.98929625806823773</v>
          </cell>
          <cell r="BJ884">
            <v>0</v>
          </cell>
          <cell r="BK884">
            <v>0</v>
          </cell>
          <cell r="BL884">
            <v>162103758000</v>
          </cell>
          <cell r="BM884">
            <v>567820000</v>
          </cell>
          <cell r="BN884">
            <v>780790000</v>
          </cell>
          <cell r="BO884">
            <v>77254298000</v>
          </cell>
          <cell r="BP884">
            <v>3822820000</v>
          </cell>
          <cell r="BQ884">
            <v>112382000</v>
          </cell>
          <cell r="BR884">
            <v>908964000</v>
          </cell>
          <cell r="BS884">
            <v>754858000</v>
          </cell>
          <cell r="BT884">
            <v>156784000</v>
          </cell>
          <cell r="BU884">
            <v>970782000</v>
          </cell>
          <cell r="BV884">
            <v>0</v>
          </cell>
          <cell r="BW884">
            <v>237502000</v>
          </cell>
          <cell r="BY884">
            <v>759</v>
          </cell>
          <cell r="BZ884">
            <v>4952100</v>
          </cell>
          <cell r="CA884">
            <v>2049300</v>
          </cell>
        </row>
        <row r="885">
          <cell r="A885" t="str">
            <v>2023_Q2_M4_W14_D6</v>
          </cell>
          <cell r="B885">
            <v>2023</v>
          </cell>
          <cell r="C885">
            <v>2</v>
          </cell>
          <cell r="D885">
            <v>4</v>
          </cell>
          <cell r="E885">
            <v>14</v>
          </cell>
          <cell r="F885">
            <v>15</v>
          </cell>
          <cell r="G885">
            <v>6</v>
          </cell>
          <cell r="H885">
            <v>45023</v>
          </cell>
          <cell r="I885">
            <v>28.305</v>
          </cell>
          <cell r="J885">
            <v>14.037000000000001</v>
          </cell>
          <cell r="K885">
            <v>72.760999999999996</v>
          </cell>
          <cell r="L885">
            <v>22.405000000000001</v>
          </cell>
          <cell r="M885">
            <v>6.907</v>
          </cell>
          <cell r="N885">
            <v>1</v>
          </cell>
          <cell r="O885">
            <v>14.228</v>
          </cell>
          <cell r="P885">
            <v>7.4870000000000001</v>
          </cell>
          <cell r="Q885">
            <v>68</v>
          </cell>
          <cell r="R885">
            <v>0</v>
          </cell>
          <cell r="S885">
            <v>-2248</v>
          </cell>
          <cell r="T885">
            <v>469.86077630364571</v>
          </cell>
          <cell r="U885">
            <v>11458.671646778035</v>
          </cell>
          <cell r="V885">
            <v>2.3553620023001404E-2</v>
          </cell>
          <cell r="W885">
            <v>3.6118399597887267E-3</v>
          </cell>
          <cell r="X885">
            <v>1.2115276165397643E-3</v>
          </cell>
          <cell r="Y885">
            <v>0.33543225337443583</v>
          </cell>
          <cell r="Z885">
            <v>2.5082073324455378E-3</v>
          </cell>
          <cell r="AA885">
            <v>33818629000</v>
          </cell>
          <cell r="AB885">
            <v>33818629000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H885">
            <v>167.13</v>
          </cell>
          <cell r="AI885">
            <v>11468.63568187135</v>
          </cell>
          <cell r="AJ885">
            <v>2407.8222630558903</v>
          </cell>
          <cell r="AK885">
            <v>9060.81341881546</v>
          </cell>
          <cell r="AL885">
            <v>26080942414046</v>
          </cell>
          <cell r="AM885">
            <v>94200190000</v>
          </cell>
          <cell r="AN885">
            <v>31597782000</v>
          </cell>
          <cell r="AO885">
            <v>65416411000</v>
          </cell>
          <cell r="AP885">
            <v>12054344000</v>
          </cell>
          <cell r="AQ885">
            <v>0.6125327929946216</v>
          </cell>
          <cell r="AR885">
            <v>0</v>
          </cell>
          <cell r="AS885">
            <v>0</v>
          </cell>
          <cell r="AT885">
            <v>2321525000</v>
          </cell>
          <cell r="AU885">
            <v>0.53819509646141983</v>
          </cell>
          <cell r="AV885">
            <v>14120357000</v>
          </cell>
          <cell r="AW885">
            <v>0.21773147670851745</v>
          </cell>
          <cell r="AX885">
            <v>1166501000</v>
          </cell>
          <cell r="AY885">
            <v>0.60150807458796862</v>
          </cell>
          <cell r="AZ885">
            <v>247384000</v>
          </cell>
          <cell r="BA885">
            <v>0.4843752447486725</v>
          </cell>
          <cell r="BB885">
            <v>0</v>
          </cell>
          <cell r="BC885">
            <v>0</v>
          </cell>
          <cell r="BD885">
            <v>725081000</v>
          </cell>
          <cell r="BE885">
            <v>0.96656588843476476</v>
          </cell>
          <cell r="BF885">
            <v>26590000</v>
          </cell>
          <cell r="BG885">
            <v>0.36282509619845538</v>
          </cell>
          <cell r="BH885">
            <v>936000000</v>
          </cell>
          <cell r="BI885">
            <v>1</v>
          </cell>
          <cell r="BJ885">
            <v>0</v>
          </cell>
          <cell r="BK885">
            <v>0</v>
          </cell>
          <cell r="BL885">
            <v>19679508000</v>
          </cell>
          <cell r="BM885">
            <v>520570000</v>
          </cell>
          <cell r="BN885">
            <v>4313538000</v>
          </cell>
          <cell r="BO885">
            <v>64852162000</v>
          </cell>
          <cell r="BP885">
            <v>1939294000</v>
          </cell>
          <cell r="BQ885">
            <v>510728000</v>
          </cell>
          <cell r="BR885">
            <v>234722000</v>
          </cell>
          <cell r="BS885">
            <v>750162000</v>
          </cell>
          <cell r="BT885">
            <v>73286000</v>
          </cell>
          <cell r="BU885">
            <v>936000000</v>
          </cell>
          <cell r="BV885">
            <v>0</v>
          </cell>
          <cell r="BW885">
            <v>390220000</v>
          </cell>
          <cell r="BY885">
            <v>536</v>
          </cell>
          <cell r="BZ885">
            <v>17197200</v>
          </cell>
          <cell r="CA885">
            <v>1447200</v>
          </cell>
        </row>
        <row r="886">
          <cell r="A886" t="str">
            <v>2023_Q2_M4_W15_D2</v>
          </cell>
          <cell r="B886">
            <v>2023</v>
          </cell>
          <cell r="C886">
            <v>2</v>
          </cell>
          <cell r="D886">
            <v>4</v>
          </cell>
          <cell r="E886">
            <v>15</v>
          </cell>
          <cell r="F886">
            <v>15</v>
          </cell>
          <cell r="G886">
            <v>2</v>
          </cell>
          <cell r="H886">
            <v>45026</v>
          </cell>
          <cell r="I886">
            <v>28.486999999999998</v>
          </cell>
          <cell r="J886">
            <v>13.734</v>
          </cell>
          <cell r="K886">
            <v>75.275999999999996</v>
          </cell>
          <cell r="L886">
            <v>22.521999999999998</v>
          </cell>
          <cell r="M886">
            <v>6.9589999999999996</v>
          </cell>
          <cell r="N886">
            <v>1</v>
          </cell>
          <cell r="O886">
            <v>14.228</v>
          </cell>
          <cell r="P886">
            <v>7.4880000000000004</v>
          </cell>
          <cell r="Q886">
            <v>72</v>
          </cell>
          <cell r="R886">
            <v>0</v>
          </cell>
          <cell r="S886">
            <v>-2189</v>
          </cell>
          <cell r="T886">
            <v>475.46644148082828</v>
          </cell>
          <cell r="U886">
            <v>13676.597156777352</v>
          </cell>
          <cell r="V886">
            <v>2.7781185028466607E-2</v>
          </cell>
          <cell r="W886">
            <v>2.3238485819933783E-3</v>
          </cell>
          <cell r="X886">
            <v>1.5744389390177863E-3</v>
          </cell>
          <cell r="Y886">
            <v>0.67751356573638954</v>
          </cell>
          <cell r="Z886">
            <v>3.3052553211728761E-3</v>
          </cell>
          <cell r="AA886">
            <v>61652205000</v>
          </cell>
          <cell r="AB886">
            <v>61652205000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H886">
            <v>169.69399999999999</v>
          </cell>
          <cell r="AI886">
            <v>13690.96419797132</v>
          </cell>
          <cell r="AJ886">
            <v>2496.0154440681199</v>
          </cell>
          <cell r="AK886">
            <v>11194.9487539032</v>
          </cell>
          <cell r="AL886">
            <v>35620303595252</v>
          </cell>
          <cell r="AM886">
            <v>82776192000</v>
          </cell>
          <cell r="AN886">
            <v>56081993000</v>
          </cell>
          <cell r="AO886">
            <v>117734198000</v>
          </cell>
          <cell r="AP886">
            <v>22626657000</v>
          </cell>
          <cell r="AQ886">
            <v>0.68861707574677444</v>
          </cell>
          <cell r="AR886">
            <v>0</v>
          </cell>
          <cell r="AS886">
            <v>0</v>
          </cell>
          <cell r="AT886">
            <v>1086956000</v>
          </cell>
          <cell r="AU886">
            <v>0.42564132686426309</v>
          </cell>
          <cell r="AV886">
            <v>29300819000</v>
          </cell>
          <cell r="AW886">
            <v>0.68561357119387822</v>
          </cell>
          <cell r="AX886">
            <v>1308460000</v>
          </cell>
          <cell r="AY886">
            <v>0.51394266761877605</v>
          </cell>
          <cell r="AZ886">
            <v>100741000</v>
          </cell>
          <cell r="BA886">
            <v>0.45208583891292253</v>
          </cell>
          <cell r="BB886">
            <v>0</v>
          </cell>
          <cell r="BC886">
            <v>0</v>
          </cell>
          <cell r="BD886">
            <v>704000000</v>
          </cell>
          <cell r="BE886">
            <v>0.98810623264848962</v>
          </cell>
          <cell r="BF886">
            <v>8415000</v>
          </cell>
          <cell r="BG886">
            <v>0.29453972698634934</v>
          </cell>
          <cell r="BH886">
            <v>945945000</v>
          </cell>
          <cell r="BI886">
            <v>2.0019999999999998</v>
          </cell>
          <cell r="BJ886">
            <v>0</v>
          </cell>
          <cell r="BK886">
            <v>0</v>
          </cell>
          <cell r="BL886">
            <v>32858112000</v>
          </cell>
          <cell r="BM886">
            <v>62726000</v>
          </cell>
          <cell r="BN886">
            <v>2553690000</v>
          </cell>
          <cell r="BO886">
            <v>42736638000</v>
          </cell>
          <cell r="BP886">
            <v>2545926000</v>
          </cell>
          <cell r="BQ886">
            <v>222836000</v>
          </cell>
          <cell r="BR886">
            <v>187232000</v>
          </cell>
          <cell r="BS886">
            <v>712474000</v>
          </cell>
          <cell r="BT886">
            <v>28570000</v>
          </cell>
          <cell r="BU886">
            <v>472500000</v>
          </cell>
          <cell r="BV886">
            <v>0</v>
          </cell>
          <cell r="BW886">
            <v>395488000</v>
          </cell>
          <cell r="BY886">
            <v>643</v>
          </cell>
          <cell r="BZ886">
            <v>5581950</v>
          </cell>
          <cell r="CA886">
            <v>1736100</v>
          </cell>
        </row>
        <row r="887">
          <cell r="A887" t="str">
            <v>2023_Q2_M4_W15_D3</v>
          </cell>
          <cell r="B887">
            <v>2023</v>
          </cell>
          <cell r="C887">
            <v>2</v>
          </cell>
          <cell r="D887">
            <v>4</v>
          </cell>
          <cell r="E887">
            <v>15</v>
          </cell>
          <cell r="F887">
            <v>15</v>
          </cell>
          <cell r="G887">
            <v>3</v>
          </cell>
          <cell r="H887">
            <v>45027</v>
          </cell>
          <cell r="I887">
            <v>29.268999999999998</v>
          </cell>
          <cell r="J887">
            <v>13.728999999999999</v>
          </cell>
          <cell r="K887">
            <v>80.180999999999997</v>
          </cell>
          <cell r="L887">
            <v>22.24</v>
          </cell>
          <cell r="M887">
            <v>6.9930000000000003</v>
          </cell>
          <cell r="N887">
            <v>1</v>
          </cell>
          <cell r="O887">
            <v>14.186</v>
          </cell>
          <cell r="P887">
            <v>7.4880000000000004</v>
          </cell>
          <cell r="Q887">
            <v>112</v>
          </cell>
          <cell r="R887">
            <v>0</v>
          </cell>
          <cell r="S887">
            <v>-2704</v>
          </cell>
          <cell r="T887">
            <v>535.95771866782468</v>
          </cell>
          <cell r="U887">
            <v>13985.158246778883</v>
          </cell>
          <cell r="V887">
            <v>2.5201676751826604E-2</v>
          </cell>
          <cell r="W887">
            <v>5.5139643870315731E-3</v>
          </cell>
          <cell r="X887">
            <v>1.9358919204900411E-3</v>
          </cell>
          <cell r="Y887">
            <v>0.35108894156863113</v>
          </cell>
          <cell r="Z887">
            <v>4.0162901566256192E-3</v>
          </cell>
          <cell r="AA887">
            <v>57861610000</v>
          </cell>
          <cell r="AB887">
            <v>57861610000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H887">
            <v>175.08600000000001</v>
          </cell>
          <cell r="AI887">
            <v>13990.89295735811</v>
          </cell>
          <cell r="AJ887">
            <v>2777.8778884513104</v>
          </cell>
          <cell r="AK887">
            <v>11213.0150689068</v>
          </cell>
          <cell r="AL887">
            <v>27812756709254</v>
          </cell>
          <cell r="AM887">
            <v>153358550000</v>
          </cell>
          <cell r="AN887">
            <v>53842491000</v>
          </cell>
          <cell r="AO887">
            <v>111704101000</v>
          </cell>
          <cell r="AP887">
            <v>3059666000</v>
          </cell>
          <cell r="AQ887">
            <v>0.27843393843208203</v>
          </cell>
          <cell r="AR887">
            <v>0</v>
          </cell>
          <cell r="AS887">
            <v>0</v>
          </cell>
          <cell r="AT887">
            <v>21084000</v>
          </cell>
          <cell r="AU887">
            <v>2.0625801935170575E-3</v>
          </cell>
          <cell r="AV887">
            <v>47836965000</v>
          </cell>
          <cell r="AW887">
            <v>0.37876411815244815</v>
          </cell>
          <cell r="AX887">
            <v>1193885000</v>
          </cell>
          <cell r="AY887">
            <v>0.46120876149269874</v>
          </cell>
          <cell r="AZ887">
            <v>61076000</v>
          </cell>
          <cell r="BA887">
            <v>0.250286857030456</v>
          </cell>
          <cell r="BB887">
            <v>0</v>
          </cell>
          <cell r="BC887">
            <v>0</v>
          </cell>
          <cell r="BD887">
            <v>726131000</v>
          </cell>
          <cell r="BE887">
            <v>0.9388305781170404</v>
          </cell>
          <cell r="BF887">
            <v>6684000</v>
          </cell>
          <cell r="BG887">
            <v>6.2823091527717728E-2</v>
          </cell>
          <cell r="BH887">
            <v>937000000</v>
          </cell>
          <cell r="BI887">
            <v>1</v>
          </cell>
          <cell r="BJ887">
            <v>0</v>
          </cell>
          <cell r="BK887">
            <v>0</v>
          </cell>
          <cell r="BL887">
            <v>10988840000</v>
          </cell>
          <cell r="BM887">
            <v>367008000</v>
          </cell>
          <cell r="BN887">
            <v>10222148000</v>
          </cell>
          <cell r="BO887">
            <v>126297510000</v>
          </cell>
          <cell r="BP887">
            <v>2588600000</v>
          </cell>
          <cell r="BQ887">
            <v>244024000</v>
          </cell>
          <cell r="BR887">
            <v>563220000</v>
          </cell>
          <cell r="BS887">
            <v>773442000</v>
          </cell>
          <cell r="BT887">
            <v>106394000</v>
          </cell>
          <cell r="BU887">
            <v>937000000</v>
          </cell>
          <cell r="BV887">
            <v>0</v>
          </cell>
          <cell r="BW887">
            <v>270364000</v>
          </cell>
          <cell r="BY887">
            <v>1065</v>
          </cell>
          <cell r="BZ887">
            <v>6895200</v>
          </cell>
          <cell r="CA887">
            <v>2875500</v>
          </cell>
        </row>
        <row r="888">
          <cell r="A888" t="str">
            <v>2023_Q2_M4_W15_D4</v>
          </cell>
          <cell r="B888">
            <v>2023</v>
          </cell>
          <cell r="C888">
            <v>2</v>
          </cell>
          <cell r="D888">
            <v>4</v>
          </cell>
          <cell r="E888">
            <v>15</v>
          </cell>
          <cell r="F888">
            <v>15</v>
          </cell>
          <cell r="G888">
            <v>4</v>
          </cell>
          <cell r="H888">
            <v>45028</v>
          </cell>
          <cell r="I888">
            <v>24.295999999999999</v>
          </cell>
          <cell r="J888">
            <v>13.95</v>
          </cell>
          <cell r="K888">
            <v>72.956999999999994</v>
          </cell>
          <cell r="L888">
            <v>22.369</v>
          </cell>
          <cell r="M888">
            <v>6.923</v>
          </cell>
          <cell r="N888">
            <v>1</v>
          </cell>
          <cell r="O888">
            <v>14.192</v>
          </cell>
          <cell r="P888">
            <v>7.4859999999999998</v>
          </cell>
          <cell r="Q888">
            <v>48</v>
          </cell>
          <cell r="R888">
            <v>0</v>
          </cell>
          <cell r="S888">
            <v>-1818</v>
          </cell>
          <cell r="T888">
            <v>429.09999240486599</v>
          </cell>
          <cell r="U888">
            <v>15849.455146778579</v>
          </cell>
          <cell r="V888">
            <v>3.567372105174902E-2</v>
          </cell>
          <cell r="W888">
            <v>6.4550721450076674E-3</v>
          </cell>
          <cell r="X888">
            <v>1.5204071979826362E-3</v>
          </cell>
          <cell r="Y888">
            <v>0.23553682496926304</v>
          </cell>
          <cell r="Z888">
            <v>3.6578007082817172E-3</v>
          </cell>
          <cell r="AA888">
            <v>69958109000</v>
          </cell>
          <cell r="AB888">
            <v>69958109000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H888">
            <v>163.173</v>
          </cell>
          <cell r="AI888">
            <v>15862.414192798778</v>
          </cell>
          <cell r="AJ888">
            <v>3169.89852835278</v>
          </cell>
          <cell r="AK888">
            <v>12692.515664445998</v>
          </cell>
          <cell r="AL888">
            <v>32730570511656</v>
          </cell>
          <cell r="AM888">
            <v>211278194000</v>
          </cell>
          <cell r="AN888">
            <v>49763795000</v>
          </cell>
          <cell r="AO888">
            <v>119721904000</v>
          </cell>
          <cell r="AP888">
            <v>17973741000</v>
          </cell>
          <cell r="AQ888">
            <v>0.5401594860843667</v>
          </cell>
          <cell r="AR888">
            <v>0</v>
          </cell>
          <cell r="AS888">
            <v>0</v>
          </cell>
          <cell r="AT888">
            <v>364922000</v>
          </cell>
          <cell r="AU888">
            <v>0.47654754349262562</v>
          </cell>
          <cell r="AV888">
            <v>28558167000</v>
          </cell>
          <cell r="AW888">
            <v>0.16574619390450143</v>
          </cell>
          <cell r="AX888">
            <v>1023254000</v>
          </cell>
          <cell r="AY888">
            <v>0.62628699715149938</v>
          </cell>
          <cell r="AZ888">
            <v>96069000</v>
          </cell>
          <cell r="BA888">
            <v>0.4131644589712713</v>
          </cell>
          <cell r="BB888">
            <v>0</v>
          </cell>
          <cell r="BC888">
            <v>0</v>
          </cell>
          <cell r="BD888">
            <v>735693000</v>
          </cell>
          <cell r="BE888">
            <v>0.93743931497598088</v>
          </cell>
          <cell r="BF888">
            <v>52979000</v>
          </cell>
          <cell r="BG888">
            <v>0.31441543026706231</v>
          </cell>
          <cell r="BH888">
            <v>958970000</v>
          </cell>
          <cell r="BI888">
            <v>0.98261163596122714</v>
          </cell>
          <cell r="BJ888">
            <v>0</v>
          </cell>
          <cell r="BK888">
            <v>0</v>
          </cell>
          <cell r="BL888">
            <v>33274878000</v>
          </cell>
          <cell r="BM888">
            <v>312160000</v>
          </cell>
          <cell r="BN888">
            <v>765762000</v>
          </cell>
          <cell r="BO888">
            <v>172300590000</v>
          </cell>
          <cell r="BP888">
            <v>1633842000</v>
          </cell>
          <cell r="BQ888">
            <v>232520000</v>
          </cell>
          <cell r="BR888">
            <v>341736000</v>
          </cell>
          <cell r="BS888">
            <v>784790000</v>
          </cell>
          <cell r="BT888">
            <v>168500000</v>
          </cell>
          <cell r="BU888">
            <v>975940000</v>
          </cell>
          <cell r="BV888">
            <v>0</v>
          </cell>
          <cell r="BW888">
            <v>487476000</v>
          </cell>
          <cell r="BY888">
            <v>1090</v>
          </cell>
          <cell r="BZ888">
            <v>4635900</v>
          </cell>
          <cell r="CA888">
            <v>2943000</v>
          </cell>
        </row>
        <row r="889">
          <cell r="A889" t="str">
            <v>2023_Q2_M4_W15_D5</v>
          </cell>
          <cell r="B889">
            <v>2023</v>
          </cell>
          <cell r="C889">
            <v>2</v>
          </cell>
          <cell r="D889">
            <v>4</v>
          </cell>
          <cell r="E889">
            <v>15</v>
          </cell>
          <cell r="F889">
            <v>15</v>
          </cell>
          <cell r="G889">
            <v>5</v>
          </cell>
          <cell r="H889">
            <v>45029</v>
          </cell>
          <cell r="I889">
            <v>22.655999999999999</v>
          </cell>
          <cell r="J889">
            <v>13.984</v>
          </cell>
          <cell r="K889">
            <v>69.988</v>
          </cell>
          <cell r="L889">
            <v>22.077999999999999</v>
          </cell>
          <cell r="M889">
            <v>6.9320000000000004</v>
          </cell>
          <cell r="N889">
            <v>1</v>
          </cell>
          <cell r="O889">
            <v>14.169</v>
          </cell>
          <cell r="P889">
            <v>7.4859999999999998</v>
          </cell>
          <cell r="Q889">
            <v>30</v>
          </cell>
          <cell r="R889">
            <v>0</v>
          </cell>
          <cell r="S889">
            <v>-1565</v>
          </cell>
          <cell r="T889">
            <v>391.23338393277425</v>
          </cell>
          <cell r="U889">
            <v>14516.718616778118</v>
          </cell>
          <cell r="V889">
            <v>3.5836462633819531E-2</v>
          </cell>
          <cell r="W889">
            <v>2.1938562375108514E-3</v>
          </cell>
          <cell r="X889">
            <v>6.2095048977136853E-4</v>
          </cell>
          <cell r="Y889">
            <v>0.28304064740171797</v>
          </cell>
          <cell r="Z889">
            <v>2.8003958951927231E-3</v>
          </cell>
          <cell r="AA889">
            <v>58629292000</v>
          </cell>
          <cell r="AB889">
            <v>58629292000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H889">
            <v>158.29299999999998</v>
          </cell>
          <cell r="AI889">
            <v>14523.92009590612</v>
          </cell>
          <cell r="AJ889">
            <v>3457.0017262554202</v>
          </cell>
          <cell r="AK889">
            <v>11066.918369650699</v>
          </cell>
          <cell r="AL889">
            <v>26901014292058</v>
          </cell>
          <cell r="AM889">
            <v>59016958000</v>
          </cell>
          <cell r="AN889">
            <v>16704198000</v>
          </cell>
          <cell r="AO889">
            <v>75333490000</v>
          </cell>
          <cell r="AP889">
            <v>3107938000</v>
          </cell>
          <cell r="AQ889">
            <v>0.36689748929920002</v>
          </cell>
          <cell r="AR889">
            <v>0</v>
          </cell>
          <cell r="AS889">
            <v>0</v>
          </cell>
          <cell r="AT889">
            <v>151981000</v>
          </cell>
          <cell r="AU889">
            <v>0.3732892862406052</v>
          </cell>
          <cell r="AV889">
            <v>10399190000</v>
          </cell>
          <cell r="AW889">
            <v>0.22685297691373024</v>
          </cell>
          <cell r="AX889">
            <v>1205572000</v>
          </cell>
          <cell r="AY889">
            <v>0.63198563216281867</v>
          </cell>
          <cell r="AZ889">
            <v>158671000</v>
          </cell>
          <cell r="BA889">
            <v>0.4324992504156786</v>
          </cell>
          <cell r="BB889">
            <v>0</v>
          </cell>
          <cell r="BC889">
            <v>0</v>
          </cell>
          <cell r="BD889">
            <v>736999000</v>
          </cell>
          <cell r="BE889">
            <v>0.94880928778699269</v>
          </cell>
          <cell r="BF889">
            <v>847000</v>
          </cell>
          <cell r="BG889">
            <v>3.5633151030710977E-2</v>
          </cell>
          <cell r="BH889">
            <v>943000000</v>
          </cell>
          <cell r="BI889">
            <v>1</v>
          </cell>
          <cell r="BJ889">
            <v>0</v>
          </cell>
          <cell r="BK889">
            <v>0</v>
          </cell>
          <cell r="BL889">
            <v>8470862000</v>
          </cell>
          <cell r="BM889">
            <v>77650000</v>
          </cell>
          <cell r="BN889">
            <v>407140000</v>
          </cell>
          <cell r="BO889">
            <v>45841100000</v>
          </cell>
          <cell r="BP889">
            <v>1907594000</v>
          </cell>
          <cell r="BQ889">
            <v>366870000</v>
          </cell>
          <cell r="BR889">
            <v>78692000</v>
          </cell>
          <cell r="BS889">
            <v>776762000</v>
          </cell>
          <cell r="BT889">
            <v>23770000</v>
          </cell>
          <cell r="BU889">
            <v>943000000</v>
          </cell>
          <cell r="BV889">
            <v>0</v>
          </cell>
          <cell r="BW889">
            <v>123518000</v>
          </cell>
          <cell r="BY889">
            <v>957</v>
          </cell>
          <cell r="BZ889">
            <v>3990750</v>
          </cell>
          <cell r="CA889">
            <v>2583900</v>
          </cell>
        </row>
        <row r="890">
          <cell r="A890" t="str">
            <v>2023_Q2_M4_W15_D6</v>
          </cell>
          <cell r="B890">
            <v>2023</v>
          </cell>
          <cell r="C890">
            <v>2</v>
          </cell>
          <cell r="D890">
            <v>4</v>
          </cell>
          <cell r="E890">
            <v>15</v>
          </cell>
          <cell r="F890">
            <v>16</v>
          </cell>
          <cell r="G890">
            <v>6</v>
          </cell>
          <cell r="H890">
            <v>45030</v>
          </cell>
          <cell r="I890">
            <v>23.064</v>
          </cell>
          <cell r="J890">
            <v>14.189</v>
          </cell>
          <cell r="K890">
            <v>71.334999999999994</v>
          </cell>
          <cell r="L890">
            <v>21.853999999999999</v>
          </cell>
          <cell r="M890">
            <v>6.9269999999999996</v>
          </cell>
          <cell r="N890">
            <v>1</v>
          </cell>
          <cell r="O890">
            <v>14.141999999999999</v>
          </cell>
          <cell r="P890">
            <v>7.4770000000000003</v>
          </cell>
          <cell r="Q890">
            <v>29</v>
          </cell>
          <cell r="R890">
            <v>0</v>
          </cell>
          <cell r="S890">
            <v>-1333</v>
          </cell>
          <cell r="T890">
            <v>430.51276034164158</v>
          </cell>
          <cell r="U890">
            <v>13682.580929801959</v>
          </cell>
          <cell r="V890">
            <v>3.0932806878626245E-2</v>
          </cell>
          <cell r="W890">
            <v>1.2699387405536518E-3</v>
          </cell>
          <cell r="X890">
            <v>4.1656645243926823E-4</v>
          </cell>
          <cell r="Y890">
            <v>0.3280209030064386</v>
          </cell>
          <cell r="Z890">
            <v>2.1305590259285026E-3</v>
          </cell>
          <cell r="AA890">
            <v>52738635000.139999</v>
          </cell>
          <cell r="AB890">
            <v>52738635000.139999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H890">
            <v>159.988</v>
          </cell>
          <cell r="AI890">
            <v>13682.580929801981</v>
          </cell>
          <cell r="AJ890">
            <v>3518.8040904552799</v>
          </cell>
          <cell r="AK890">
            <v>10163.776839346701</v>
          </cell>
          <cell r="AL890">
            <v>30769465291660</v>
          </cell>
          <cell r="AM890">
            <v>39075336000</v>
          </cell>
          <cell r="AN890">
            <v>12817527000</v>
          </cell>
          <cell r="AO890">
            <v>65556162000.139999</v>
          </cell>
          <cell r="AP890">
            <v>6463818000</v>
          </cell>
          <cell r="AQ890">
            <v>0.35810868084537745</v>
          </cell>
          <cell r="AR890">
            <v>0</v>
          </cell>
          <cell r="AS890">
            <v>0</v>
          </cell>
          <cell r="AT890">
            <v>431780000</v>
          </cell>
          <cell r="AU890">
            <v>0.48182418740012678</v>
          </cell>
          <cell r="AV890">
            <v>3076504000</v>
          </cell>
          <cell r="AW890">
            <v>0.19998980713115985</v>
          </cell>
          <cell r="AX890">
            <v>1121651000</v>
          </cell>
          <cell r="AY890">
            <v>0.53910029712611474</v>
          </cell>
          <cell r="AZ890">
            <v>14621000</v>
          </cell>
          <cell r="BA890">
            <v>0.21400761124121781</v>
          </cell>
          <cell r="BB890">
            <v>0</v>
          </cell>
          <cell r="BC890">
            <v>0</v>
          </cell>
          <cell r="BD890">
            <v>736102000</v>
          </cell>
          <cell r="BE890">
            <v>0.95078558106132238</v>
          </cell>
          <cell r="BF890">
            <v>22756000</v>
          </cell>
          <cell r="BG890">
            <v>0.29424086477540151</v>
          </cell>
          <cell r="BH890">
            <v>950295000</v>
          </cell>
          <cell r="BI890">
            <v>0.98928262838463865</v>
          </cell>
          <cell r="BJ890">
            <v>0</v>
          </cell>
          <cell r="BK890">
            <v>0</v>
          </cell>
          <cell r="BL890">
            <v>18049878000</v>
          </cell>
          <cell r="BM890">
            <v>118994000</v>
          </cell>
          <cell r="BN890">
            <v>896136000</v>
          </cell>
          <cell r="BO890">
            <v>15383304000</v>
          </cell>
          <cell r="BP890">
            <v>2080598000</v>
          </cell>
          <cell r="BQ890">
            <v>68320000</v>
          </cell>
          <cell r="BR890">
            <v>379216000</v>
          </cell>
          <cell r="BS890">
            <v>774204000</v>
          </cell>
          <cell r="BT890">
            <v>77338000</v>
          </cell>
          <cell r="BU890">
            <v>960590000</v>
          </cell>
          <cell r="BV890">
            <v>0</v>
          </cell>
          <cell r="BW890">
            <v>286758000</v>
          </cell>
          <cell r="BY890">
            <v>946</v>
          </cell>
          <cell r="BZ890">
            <v>10197450</v>
          </cell>
          <cell r="CA890">
            <v>2554200</v>
          </cell>
        </row>
        <row r="891">
          <cell r="A891" t="str">
            <v>2023_Q2_M4_W16_D2</v>
          </cell>
          <cell r="B891">
            <v>2023</v>
          </cell>
          <cell r="C891">
            <v>2</v>
          </cell>
          <cell r="D891">
            <v>4</v>
          </cell>
          <cell r="E891">
            <v>16</v>
          </cell>
          <cell r="F891">
            <v>16</v>
          </cell>
          <cell r="G891">
            <v>2</v>
          </cell>
          <cell r="H891">
            <v>45033</v>
          </cell>
          <cell r="I891">
            <v>26.013000000000002</v>
          </cell>
          <cell r="J891">
            <v>14.125999999999999</v>
          </cell>
          <cell r="K891">
            <v>71.903000000000006</v>
          </cell>
          <cell r="L891">
            <v>21.675000000000001</v>
          </cell>
          <cell r="M891">
            <v>6.9539999999999997</v>
          </cell>
          <cell r="N891">
            <v>1</v>
          </cell>
          <cell r="O891">
            <v>14.138999999999999</v>
          </cell>
          <cell r="P891">
            <v>7.4850000000000003</v>
          </cell>
          <cell r="Q891">
            <v>59</v>
          </cell>
          <cell r="R891">
            <v>0</v>
          </cell>
          <cell r="S891">
            <v>-2038</v>
          </cell>
          <cell r="T891">
            <v>547.04503521717675</v>
          </cell>
          <cell r="U891">
            <v>11087.786982775797</v>
          </cell>
          <cell r="V891">
            <v>2.0268508566893304E-2</v>
          </cell>
          <cell r="W891">
            <v>2.0184011661025032E-3</v>
          </cell>
          <cell r="X891">
            <v>1.8130117533171192E-3</v>
          </cell>
          <cell r="Y891">
            <v>0.89824153085385527</v>
          </cell>
          <cell r="Z891">
            <v>7.0646630127076159E-3</v>
          </cell>
          <cell r="AA891">
            <v>96806090000</v>
          </cell>
          <cell r="AB891">
            <v>96806090000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H891">
            <v>163.29500000000004</v>
          </cell>
          <cell r="AI891">
            <v>12023.453017026079</v>
          </cell>
          <cell r="AJ891">
            <v>3856.9153251518997</v>
          </cell>
          <cell r="AK891">
            <v>8166.5376918741795</v>
          </cell>
          <cell r="AL891">
            <v>18433457443866</v>
          </cell>
          <cell r="AM891">
            <v>37206112000</v>
          </cell>
          <cell r="AN891">
            <v>33420075000</v>
          </cell>
          <cell r="AO891">
            <v>130226165000</v>
          </cell>
          <cell r="AP891">
            <v>11076308000</v>
          </cell>
          <cell r="AQ891">
            <v>1.2588032518861636</v>
          </cell>
          <cell r="AR891">
            <v>0</v>
          </cell>
          <cell r="AS891">
            <v>0</v>
          </cell>
          <cell r="AT891">
            <v>280768000</v>
          </cell>
          <cell r="AU891">
            <v>0.38376940593707543</v>
          </cell>
          <cell r="AV891">
            <v>19244917000</v>
          </cell>
          <cell r="AW891">
            <v>0.85458482629139665</v>
          </cell>
          <cell r="AX891">
            <v>1108744000</v>
          </cell>
          <cell r="AY891">
            <v>0.47426405796853477</v>
          </cell>
          <cell r="AZ891">
            <v>58833000</v>
          </cell>
          <cell r="BA891">
            <v>0.33093893438934391</v>
          </cell>
          <cell r="BB891">
            <v>0</v>
          </cell>
          <cell r="BC891">
            <v>0</v>
          </cell>
          <cell r="BD891">
            <v>702133000</v>
          </cell>
          <cell r="BE891">
            <v>0.99307103497437177</v>
          </cell>
          <cell r="BF891">
            <v>852000</v>
          </cell>
          <cell r="BG891">
            <v>0</v>
          </cell>
          <cell r="BH891">
            <v>947520000</v>
          </cell>
          <cell r="BI891">
            <v>0.99212598425196852</v>
          </cell>
          <cell r="BJ891">
            <v>0</v>
          </cell>
          <cell r="BK891">
            <v>0</v>
          </cell>
          <cell r="BL891">
            <v>8799078000</v>
          </cell>
          <cell r="BM891">
            <v>405322000</v>
          </cell>
          <cell r="BN891">
            <v>731606000</v>
          </cell>
          <cell r="BO891">
            <v>22519610000</v>
          </cell>
          <cell r="BP891">
            <v>2337820000</v>
          </cell>
          <cell r="BQ891">
            <v>177776000</v>
          </cell>
          <cell r="BR891">
            <v>402908000</v>
          </cell>
          <cell r="BS891">
            <v>707032000</v>
          </cell>
          <cell r="BT891">
            <v>0</v>
          </cell>
          <cell r="BU891">
            <v>955040000</v>
          </cell>
          <cell r="BV891">
            <v>0</v>
          </cell>
          <cell r="BW891">
            <v>169920000</v>
          </cell>
          <cell r="BY891">
            <v>1281</v>
          </cell>
          <cell r="BZ891">
            <v>5196900</v>
          </cell>
          <cell r="CA891">
            <v>3458700</v>
          </cell>
        </row>
        <row r="892">
          <cell r="A892" t="str">
            <v>2023_Q2_M4_W16_D3</v>
          </cell>
          <cell r="B892">
            <v>2023</v>
          </cell>
          <cell r="C892">
            <v>2</v>
          </cell>
          <cell r="D892">
            <v>4</v>
          </cell>
          <cell r="E892">
            <v>16</v>
          </cell>
          <cell r="F892">
            <v>16</v>
          </cell>
          <cell r="G892">
            <v>3</v>
          </cell>
          <cell r="H892">
            <v>45034</v>
          </cell>
          <cell r="I892">
            <v>27.713999999999999</v>
          </cell>
          <cell r="J892">
            <v>14.097</v>
          </cell>
          <cell r="K892">
            <v>74.819999999999993</v>
          </cell>
          <cell r="L892">
            <v>21.398</v>
          </cell>
          <cell r="M892">
            <v>6.95</v>
          </cell>
          <cell r="N892">
            <v>1</v>
          </cell>
          <cell r="O892">
            <v>14.122999999999999</v>
          </cell>
          <cell r="P892">
            <v>7.4850000000000003</v>
          </cell>
          <cell r="Q892">
            <v>154</v>
          </cell>
          <cell r="R892">
            <v>0</v>
          </cell>
          <cell r="S892">
            <v>-2758</v>
          </cell>
          <cell r="T892">
            <v>632.61324026514251</v>
          </cell>
          <cell r="U892">
            <v>11853.294709776324</v>
          </cell>
          <cell r="V892">
            <v>1.8737032289757864E-2</v>
          </cell>
          <cell r="W892">
            <v>2.2041700694115768E-3</v>
          </cell>
          <cell r="X892">
            <v>1.3735518360304768E-3</v>
          </cell>
          <cell r="Y892">
            <v>0.62316055148918659</v>
          </cell>
          <cell r="Z892">
            <v>4.9944826792616987E-3</v>
          </cell>
          <cell r="AA892">
            <v>82502855000</v>
          </cell>
          <cell r="AB892">
            <v>82502855000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H892">
            <v>167.58699999999999</v>
          </cell>
          <cell r="AI892">
            <v>12702.542586647171</v>
          </cell>
          <cell r="AJ892">
            <v>4031.9208552107702</v>
          </cell>
          <cell r="AK892">
            <v>8670.6217314364003</v>
          </cell>
          <cell r="AL892">
            <v>22784985014068</v>
          </cell>
          <cell r="AM892">
            <v>50221982000</v>
          </cell>
          <cell r="AN892">
            <v>31296358000</v>
          </cell>
          <cell r="AO892">
            <v>113799213000</v>
          </cell>
          <cell r="AP892">
            <v>7803052000</v>
          </cell>
          <cell r="AQ892">
            <v>0.54435421310470844</v>
          </cell>
          <cell r="AR892">
            <v>0</v>
          </cell>
          <cell r="AS892">
            <v>0</v>
          </cell>
          <cell r="AT892">
            <v>49855000</v>
          </cell>
          <cell r="AU892">
            <v>2.7502049345367929E-2</v>
          </cell>
          <cell r="AV892">
            <v>20594980000</v>
          </cell>
          <cell r="AW892">
            <v>0.68232645219386634</v>
          </cell>
          <cell r="AX892">
            <v>1185392000</v>
          </cell>
          <cell r="AY892">
            <v>0.67780607547976801</v>
          </cell>
          <cell r="AZ892">
            <v>7862000</v>
          </cell>
          <cell r="BA892">
            <v>0.19963435071860242</v>
          </cell>
          <cell r="BB892">
            <v>0</v>
          </cell>
          <cell r="BC892">
            <v>0</v>
          </cell>
          <cell r="BD892">
            <v>706028000</v>
          </cell>
          <cell r="BE892">
            <v>0.98270726506433281</v>
          </cell>
          <cell r="BF892">
            <v>19189000</v>
          </cell>
          <cell r="BG892">
            <v>0.32830892417191349</v>
          </cell>
          <cell r="BH892">
            <v>930000000</v>
          </cell>
          <cell r="BI892">
            <v>1</v>
          </cell>
          <cell r="BJ892">
            <v>0</v>
          </cell>
          <cell r="BK892">
            <v>0</v>
          </cell>
          <cell r="BL892">
            <v>14334512000</v>
          </cell>
          <cell r="BM892">
            <v>68362000</v>
          </cell>
          <cell r="BN892">
            <v>1812774000</v>
          </cell>
          <cell r="BO892">
            <v>30183470000</v>
          </cell>
          <cell r="BP892">
            <v>1748866000</v>
          </cell>
          <cell r="BQ892">
            <v>39382000</v>
          </cell>
          <cell r="BR892">
            <v>90310000</v>
          </cell>
          <cell r="BS892">
            <v>718452000</v>
          </cell>
          <cell r="BT892">
            <v>58448000</v>
          </cell>
          <cell r="BU892">
            <v>930000000</v>
          </cell>
          <cell r="BV892">
            <v>0</v>
          </cell>
          <cell r="BW892">
            <v>237406000</v>
          </cell>
          <cell r="BY892">
            <v>1382</v>
          </cell>
          <cell r="BZ892">
            <v>7119600</v>
          </cell>
          <cell r="CA892">
            <v>3731400</v>
          </cell>
        </row>
        <row r="893">
          <cell r="A893" t="str">
            <v>2023_Q2_M4_W16_D4</v>
          </cell>
          <cell r="B893">
            <v>2023</v>
          </cell>
          <cell r="C893">
            <v>2</v>
          </cell>
          <cell r="D893">
            <v>4</v>
          </cell>
          <cell r="E893">
            <v>16</v>
          </cell>
          <cell r="F893">
            <v>16</v>
          </cell>
          <cell r="G893">
            <v>4</v>
          </cell>
          <cell r="H893">
            <v>45035</v>
          </cell>
          <cell r="I893">
            <v>27.725999999999999</v>
          </cell>
          <cell r="J893">
            <v>14.054</v>
          </cell>
          <cell r="K893">
            <v>65.515000000000001</v>
          </cell>
          <cell r="L893">
            <v>20.962</v>
          </cell>
          <cell r="M893">
            <v>6.94</v>
          </cell>
          <cell r="N893">
            <v>1</v>
          </cell>
          <cell r="O893">
            <v>14.122999999999999</v>
          </cell>
          <cell r="P893">
            <v>7.476</v>
          </cell>
          <cell r="Q893">
            <v>218</v>
          </cell>
          <cell r="R893">
            <v>0</v>
          </cell>
          <cell r="S893">
            <v>-2698</v>
          </cell>
          <cell r="T893">
            <v>619.32058831050108</v>
          </cell>
          <cell r="U893">
            <v>11371.515048776288</v>
          </cell>
          <cell r="V893">
            <v>1.8361274053229265E-2</v>
          </cell>
          <cell r="W893">
            <v>3.9643062208126138E-3</v>
          </cell>
          <cell r="X893">
            <v>1.3554586972866055E-3</v>
          </cell>
          <cell r="Y893">
            <v>0.34191574055769086</v>
          </cell>
          <cell r="Z893">
            <v>3.619025573205246E-3</v>
          </cell>
          <cell r="AA893">
            <v>49874090000</v>
          </cell>
          <cell r="AB893">
            <v>49874090000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H893">
            <v>157.79599999999999</v>
          </cell>
          <cell r="AI893">
            <v>12248.28783020015</v>
          </cell>
          <cell r="AJ893">
            <v>4151.4668909618804</v>
          </cell>
          <cell r="AK893">
            <v>8096.8209392382696</v>
          </cell>
          <cell r="AL893">
            <v>22033406890070</v>
          </cell>
          <cell r="AM893">
            <v>87347172000</v>
          </cell>
          <cell r="AN893">
            <v>29865373000</v>
          </cell>
          <cell r="AO893">
            <v>79739463000</v>
          </cell>
          <cell r="AP893">
            <v>5462934000</v>
          </cell>
          <cell r="AQ893">
            <v>0.28889714101016117</v>
          </cell>
          <cell r="AR893">
            <v>0</v>
          </cell>
          <cell r="AS893">
            <v>0</v>
          </cell>
          <cell r="AT893">
            <v>239284000</v>
          </cell>
          <cell r="AU893">
            <v>2.3578597360991278E-2</v>
          </cell>
          <cell r="AV893">
            <v>21105232000</v>
          </cell>
          <cell r="AW893">
            <v>0.3963362371130168</v>
          </cell>
          <cell r="AX893">
            <v>1400328000</v>
          </cell>
          <cell r="AY893">
            <v>0.59030374974285649</v>
          </cell>
          <cell r="AZ893">
            <v>13118000</v>
          </cell>
          <cell r="BA893">
            <v>0.24857879178352157</v>
          </cell>
          <cell r="BB893">
            <v>0</v>
          </cell>
          <cell r="BC893">
            <v>0</v>
          </cell>
          <cell r="BD893">
            <v>693000000</v>
          </cell>
          <cell r="BE893">
            <v>0.9862690849472282</v>
          </cell>
          <cell r="BF893">
            <v>14125000</v>
          </cell>
          <cell r="BG893">
            <v>0.38561288561288559</v>
          </cell>
          <cell r="BH893">
            <v>937352000</v>
          </cell>
          <cell r="BI893">
            <v>0.99116848400768109</v>
          </cell>
          <cell r="BJ893">
            <v>0</v>
          </cell>
          <cell r="BK893">
            <v>0</v>
          </cell>
          <cell r="BL893">
            <v>18909616000</v>
          </cell>
          <cell r="BM893">
            <v>134364000</v>
          </cell>
          <cell r="BN893">
            <v>10148356000</v>
          </cell>
          <cell r="BO893">
            <v>53250826000</v>
          </cell>
          <cell r="BP893">
            <v>2372216000</v>
          </cell>
          <cell r="BQ893">
            <v>52772000</v>
          </cell>
          <cell r="BR893">
            <v>714302000</v>
          </cell>
          <cell r="BS893">
            <v>702648000</v>
          </cell>
          <cell r="BT893">
            <v>36630000</v>
          </cell>
          <cell r="BU893">
            <v>945704000</v>
          </cell>
          <cell r="BV893">
            <v>0</v>
          </cell>
          <cell r="BW893">
            <v>79738000</v>
          </cell>
          <cell r="BY893">
            <v>906</v>
          </cell>
          <cell r="BZ893">
            <v>9424800</v>
          </cell>
          <cell r="CA893">
            <v>2446200</v>
          </cell>
        </row>
        <row r="894">
          <cell r="A894" t="str">
            <v>2023_Q2_M4_W16_D5</v>
          </cell>
          <cell r="B894">
            <v>2023</v>
          </cell>
          <cell r="C894">
            <v>2</v>
          </cell>
          <cell r="D894">
            <v>4</v>
          </cell>
          <cell r="E894">
            <v>16</v>
          </cell>
          <cell r="F894">
            <v>16</v>
          </cell>
          <cell r="G894">
            <v>5</v>
          </cell>
          <cell r="H894">
            <v>45036</v>
          </cell>
          <cell r="I894">
            <v>26.975999999999999</v>
          </cell>
          <cell r="J894">
            <v>13.872999999999999</v>
          </cell>
          <cell r="K894">
            <v>65.103999999999999</v>
          </cell>
          <cell r="L894">
            <v>20.763999999999999</v>
          </cell>
          <cell r="M894">
            <v>6.9139999999999997</v>
          </cell>
          <cell r="N894">
            <v>1</v>
          </cell>
          <cell r="O894">
            <v>14.122999999999999</v>
          </cell>
          <cell r="P894">
            <v>7.4770000000000003</v>
          </cell>
          <cell r="Q894">
            <v>235</v>
          </cell>
          <cell r="R894">
            <v>0</v>
          </cell>
          <cell r="S894">
            <v>-3455</v>
          </cell>
          <cell r="T894">
            <v>720.84380121017819</v>
          </cell>
          <cell r="U894">
            <v>12906.796883776478</v>
          </cell>
          <cell r="V894">
            <v>1.7905122943567095E-2</v>
          </cell>
          <cell r="W894">
            <v>2.3680046444160682E-3</v>
          </cell>
          <cell r="X894">
            <v>3.3910426342241551E-4</v>
          </cell>
          <cell r="Y894">
            <v>0.14320253307866126</v>
          </cell>
          <cell r="Z894">
            <v>6.3169973485371405E-3</v>
          </cell>
          <cell r="AA894">
            <v>96817610000</v>
          </cell>
          <cell r="AB894">
            <v>96817610000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H894">
            <v>156.23099999999999</v>
          </cell>
          <cell r="AI894">
            <v>13926.031264981129</v>
          </cell>
          <cell r="AJ894">
            <v>3987.0575670183302</v>
          </cell>
          <cell r="AK894">
            <v>9938.9736979627996</v>
          </cell>
          <cell r="AL894">
            <v>16195942052072</v>
          </cell>
          <cell r="AM894">
            <v>38352066000</v>
          </cell>
          <cell r="AN894">
            <v>5492113000</v>
          </cell>
          <cell r="AO894">
            <v>102309723000</v>
          </cell>
          <cell r="AP894">
            <v>1472373000</v>
          </cell>
          <cell r="AQ894">
            <v>0.16912237843445677</v>
          </cell>
          <cell r="AR894">
            <v>23250000</v>
          </cell>
          <cell r="AS894">
            <v>0.5</v>
          </cell>
          <cell r="AT894">
            <v>285453000</v>
          </cell>
          <cell r="AU894">
            <v>2.8150034111033336E-2</v>
          </cell>
          <cell r="AV894">
            <v>967854000</v>
          </cell>
          <cell r="AW894">
            <v>7.3792554915889721E-2</v>
          </cell>
          <cell r="AX894">
            <v>1072086000</v>
          </cell>
          <cell r="AY894">
            <v>0.69764109505248162</v>
          </cell>
          <cell r="AZ894">
            <v>33945000</v>
          </cell>
          <cell r="BA894">
            <v>0.34173277493657633</v>
          </cell>
          <cell r="BB894">
            <v>0</v>
          </cell>
          <cell r="BC894">
            <v>0</v>
          </cell>
          <cell r="BD894">
            <v>685000000</v>
          </cell>
          <cell r="BE894">
            <v>0.98998453600797764</v>
          </cell>
          <cell r="BF894">
            <v>33232000</v>
          </cell>
          <cell r="BG894">
            <v>0.43483722390871976</v>
          </cell>
          <cell r="BH894">
            <v>918920000</v>
          </cell>
          <cell r="BI894">
            <v>0.99899982605670556</v>
          </cell>
          <cell r="BJ894">
            <v>0</v>
          </cell>
          <cell r="BK894">
            <v>0</v>
          </cell>
          <cell r="BL894">
            <v>8705962000</v>
          </cell>
          <cell r="BM894">
            <v>46500000</v>
          </cell>
          <cell r="BN894">
            <v>10140414000</v>
          </cell>
          <cell r="BO894">
            <v>13115876000</v>
          </cell>
          <cell r="BP894">
            <v>1536730000</v>
          </cell>
          <cell r="BQ894">
            <v>99332000</v>
          </cell>
          <cell r="BR894">
            <v>2757980000</v>
          </cell>
          <cell r="BS894">
            <v>691930000</v>
          </cell>
          <cell r="BT894">
            <v>76424000</v>
          </cell>
          <cell r="BU894">
            <v>919840000</v>
          </cell>
          <cell r="BV894">
            <v>0</v>
          </cell>
          <cell r="BW894">
            <v>261078000</v>
          </cell>
          <cell r="BY894">
            <v>1787</v>
          </cell>
          <cell r="BZ894">
            <v>8810250</v>
          </cell>
          <cell r="CA894">
            <v>4824900</v>
          </cell>
        </row>
        <row r="895">
          <cell r="A895" t="str">
            <v>2023_Q2_M4_W16_D6</v>
          </cell>
          <cell r="B895">
            <v>2023</v>
          </cell>
          <cell r="C895">
            <v>2</v>
          </cell>
          <cell r="D895">
            <v>4</v>
          </cell>
          <cell r="E895">
            <v>16</v>
          </cell>
          <cell r="F895">
            <v>17</v>
          </cell>
          <cell r="G895">
            <v>6</v>
          </cell>
          <cell r="H895">
            <v>45037</v>
          </cell>
          <cell r="I895">
            <v>24.687999999999999</v>
          </cell>
          <cell r="J895">
            <v>13.907</v>
          </cell>
          <cell r="K895">
            <v>62.814999999999998</v>
          </cell>
          <cell r="L895">
            <v>20.312000000000001</v>
          </cell>
          <cell r="M895">
            <v>6.9139999999999997</v>
          </cell>
          <cell r="N895">
            <v>1</v>
          </cell>
          <cell r="O895">
            <v>14.122</v>
          </cell>
          <cell r="P895">
            <v>7.4669999999999996</v>
          </cell>
          <cell r="Q895">
            <v>311</v>
          </cell>
          <cell r="R895">
            <v>0</v>
          </cell>
          <cell r="S895">
            <v>-3145</v>
          </cell>
          <cell r="T895">
            <v>682.75843625904747</v>
          </cell>
          <cell r="U895">
            <v>9629.3855687765317</v>
          </cell>
          <cell r="V895">
            <v>1.4103649339783503E-2</v>
          </cell>
          <cell r="W895">
            <v>3.1974079243053243E-3</v>
          </cell>
          <cell r="X895">
            <v>8.3370841739319375E-4</v>
          </cell>
          <cell r="Y895">
            <v>0.26074509012619246</v>
          </cell>
          <cell r="Z895">
            <v>2.3803773970415905E-3</v>
          </cell>
          <cell r="AA895">
            <v>37459720000.099991</v>
          </cell>
          <cell r="AB895">
            <v>37459720000.099991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H895">
            <v>151.22499999999999</v>
          </cell>
          <cell r="AI895">
            <v>10700.167346871231</v>
          </cell>
          <cell r="AJ895">
            <v>4243.8143038772005</v>
          </cell>
          <cell r="AK895">
            <v>6456.3530429940301</v>
          </cell>
          <cell r="AL895">
            <v>24219610332274</v>
          </cell>
          <cell r="AM895">
            <v>77439974000</v>
          </cell>
          <cell r="AN895">
            <v>20192093000</v>
          </cell>
          <cell r="AO895">
            <v>57651813000.099991</v>
          </cell>
          <cell r="AP895">
            <v>4150174000</v>
          </cell>
          <cell r="AQ895">
            <v>0.35811401423456468</v>
          </cell>
          <cell r="AR895">
            <v>0</v>
          </cell>
          <cell r="AS895">
            <v>0</v>
          </cell>
          <cell r="AT895">
            <v>63076000</v>
          </cell>
          <cell r="AU895">
            <v>4.1299338094887648E-3</v>
          </cell>
          <cell r="AV895">
            <v>12711631000</v>
          </cell>
          <cell r="AW895">
            <v>0.29566344131719746</v>
          </cell>
          <cell r="AX895">
            <v>1404074000</v>
          </cell>
          <cell r="AY895">
            <v>0.62372573861405134</v>
          </cell>
          <cell r="AZ895">
            <v>30844000</v>
          </cell>
          <cell r="BA895">
            <v>0.14052064255710758</v>
          </cell>
          <cell r="BB895">
            <v>0</v>
          </cell>
          <cell r="BC895">
            <v>0</v>
          </cell>
          <cell r="BD895">
            <v>685051000</v>
          </cell>
          <cell r="BE895">
            <v>0.96620508538642502</v>
          </cell>
          <cell r="BF895">
            <v>224063000</v>
          </cell>
          <cell r="BG895">
            <v>0.44298734677738238</v>
          </cell>
          <cell r="BH895">
            <v>923180000</v>
          </cell>
          <cell r="BI895">
            <v>0.99015401776137968</v>
          </cell>
          <cell r="BJ895">
            <v>0</v>
          </cell>
          <cell r="BK895">
            <v>0</v>
          </cell>
          <cell r="BL895">
            <v>11588974000</v>
          </cell>
          <cell r="BM895">
            <v>211558000</v>
          </cell>
          <cell r="BN895">
            <v>15272884000</v>
          </cell>
          <cell r="BO895">
            <v>42993584000</v>
          </cell>
          <cell r="BP895">
            <v>2251108000</v>
          </cell>
          <cell r="BQ895">
            <v>219498000</v>
          </cell>
          <cell r="BR895">
            <v>2621456000</v>
          </cell>
          <cell r="BS895">
            <v>709012000</v>
          </cell>
          <cell r="BT895">
            <v>505800000</v>
          </cell>
          <cell r="BU895">
            <v>932360000</v>
          </cell>
          <cell r="BV895">
            <v>0</v>
          </cell>
          <cell r="BW895">
            <v>133740000</v>
          </cell>
          <cell r="BY895">
            <v>514</v>
          </cell>
          <cell r="BZ895">
            <v>24059250</v>
          </cell>
          <cell r="CA895">
            <v>1387800</v>
          </cell>
        </row>
        <row r="896">
          <cell r="A896" t="str">
            <v>2023_Q2_M4_W17_D2</v>
          </cell>
          <cell r="B896">
            <v>2023</v>
          </cell>
          <cell r="C896">
            <v>2</v>
          </cell>
          <cell r="D896">
            <v>4</v>
          </cell>
          <cell r="E896">
            <v>17</v>
          </cell>
          <cell r="F896">
            <v>17</v>
          </cell>
          <cell r="G896">
            <v>2</v>
          </cell>
          <cell r="H896">
            <v>45040</v>
          </cell>
          <cell r="I896">
            <v>51.991</v>
          </cell>
          <cell r="J896">
            <v>14.007</v>
          </cell>
          <cell r="K896">
            <v>58.466999999999999</v>
          </cell>
          <cell r="L896">
            <v>19.811</v>
          </cell>
          <cell r="M896">
            <v>6.8390000000000004</v>
          </cell>
          <cell r="N896">
            <v>1</v>
          </cell>
          <cell r="O896">
            <v>16.122</v>
          </cell>
          <cell r="P896">
            <v>7.4459999999999997</v>
          </cell>
          <cell r="Q896">
            <v>229</v>
          </cell>
          <cell r="R896">
            <v>0</v>
          </cell>
          <cell r="S896">
            <v>-4225</v>
          </cell>
          <cell r="T896">
            <v>706.08450514112496</v>
          </cell>
          <cell r="U896">
            <v>6557.8609707752767</v>
          </cell>
          <cell r="V896">
            <v>9.2876432254586274E-3</v>
          </cell>
          <cell r="W896">
            <v>2.0810021302780687E-2</v>
          </cell>
          <cell r="X896">
            <v>1.8604080474097357E-2</v>
          </cell>
          <cell r="Y896">
            <v>0.89399622438692228</v>
          </cell>
          <cell r="Z896">
            <v>2.3135904119185844E-2</v>
          </cell>
          <cell r="AA896">
            <v>96736320000</v>
          </cell>
          <cell r="AB896">
            <v>96736320000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H896">
            <v>175.68300000000002</v>
          </cell>
          <cell r="AI896">
            <v>7489.7652322268495</v>
          </cell>
          <cell r="AJ896">
            <v>3088.5772208843096</v>
          </cell>
          <cell r="AK896">
            <v>4401.1880113425395</v>
          </cell>
          <cell r="AL896">
            <v>21346002752080</v>
          </cell>
          <cell r="AM896">
            <v>444210772000</v>
          </cell>
          <cell r="AN896">
            <v>397122753000</v>
          </cell>
          <cell r="AO896">
            <v>493859073000</v>
          </cell>
          <cell r="AP896">
            <v>182802245000</v>
          </cell>
          <cell r="AQ896">
            <v>0.93784911748558397</v>
          </cell>
          <cell r="AR896">
            <v>0</v>
          </cell>
          <cell r="AS896">
            <v>0</v>
          </cell>
          <cell r="AT896">
            <v>160259000</v>
          </cell>
          <cell r="AU896">
            <v>1.6244828302061219E-2</v>
          </cell>
          <cell r="AV896">
            <v>208230567000</v>
          </cell>
          <cell r="AW896">
            <v>0.90146458699328202</v>
          </cell>
          <cell r="AX896">
            <v>1486826000</v>
          </cell>
          <cell r="AY896">
            <v>0.51436694326494836</v>
          </cell>
          <cell r="AZ896">
            <v>96649000</v>
          </cell>
          <cell r="BA896">
            <v>0.33488679912128122</v>
          </cell>
          <cell r="BB896">
            <v>0</v>
          </cell>
          <cell r="BC896">
            <v>0</v>
          </cell>
          <cell r="BD896">
            <v>3408000000</v>
          </cell>
          <cell r="BE896">
            <v>0.99296475149949914</v>
          </cell>
          <cell r="BF896">
            <v>4920000</v>
          </cell>
          <cell r="BG896">
            <v>0.27200353825740825</v>
          </cell>
          <cell r="BH896">
            <v>933287000</v>
          </cell>
          <cell r="BI896">
            <v>0.97975275411674057</v>
          </cell>
          <cell r="BJ896">
            <v>0</v>
          </cell>
          <cell r="BK896">
            <v>0</v>
          </cell>
          <cell r="BL896">
            <v>194916476000</v>
          </cell>
          <cell r="BM896">
            <v>182596000</v>
          </cell>
          <cell r="BN896">
            <v>9865232000</v>
          </cell>
          <cell r="BO896">
            <v>230991400000</v>
          </cell>
          <cell r="BP896">
            <v>2890594000</v>
          </cell>
          <cell r="BQ896">
            <v>288602000</v>
          </cell>
          <cell r="BR896">
            <v>494060000</v>
          </cell>
          <cell r="BS896">
            <v>3432146000</v>
          </cell>
          <cell r="BT896">
            <v>18088000</v>
          </cell>
          <cell r="BU896">
            <v>952574000</v>
          </cell>
          <cell r="BV896">
            <v>0</v>
          </cell>
          <cell r="BW896">
            <v>179004000</v>
          </cell>
          <cell r="BY896">
            <v>2114</v>
          </cell>
          <cell r="BZ896">
            <v>10773750</v>
          </cell>
          <cell r="CA896">
            <v>5707800</v>
          </cell>
        </row>
        <row r="897">
          <cell r="A897" t="str">
            <v>2023_Q2_M4_W17_D3</v>
          </cell>
          <cell r="B897">
            <v>2023</v>
          </cell>
          <cell r="C897">
            <v>2</v>
          </cell>
          <cell r="D897">
            <v>4</v>
          </cell>
          <cell r="E897">
            <v>17</v>
          </cell>
          <cell r="F897">
            <v>17</v>
          </cell>
          <cell r="G897">
            <v>3</v>
          </cell>
          <cell r="H897">
            <v>45041</v>
          </cell>
          <cell r="I897">
            <v>51.533000000000001</v>
          </cell>
          <cell r="J897">
            <v>14.069000000000001</v>
          </cell>
          <cell r="K897">
            <v>60.536000000000001</v>
          </cell>
          <cell r="L897">
            <v>19.597000000000001</v>
          </cell>
          <cell r="M897">
            <v>6.83</v>
          </cell>
          <cell r="N897">
            <v>1</v>
          </cell>
          <cell r="O897">
            <v>16.122</v>
          </cell>
          <cell r="P897">
            <v>7.4459999999999997</v>
          </cell>
          <cell r="Q897">
            <v>87</v>
          </cell>
          <cell r="R897">
            <v>0</v>
          </cell>
          <cell r="S897">
            <v>-2830</v>
          </cell>
          <cell r="T897">
            <v>546.33166671537913</v>
          </cell>
          <cell r="U897">
            <v>5160.8272377749381</v>
          </cell>
          <cell r="V897">
            <v>9.4463263841221921E-3</v>
          </cell>
          <cell r="W897">
            <v>3.4913953686662668E-3</v>
          </cell>
          <cell r="X897">
            <v>5.8371566259907332E-4</v>
          </cell>
          <cell r="Y897">
            <v>0.16718692699132956</v>
          </cell>
          <cell r="Z897">
            <v>6.6654237178476365E-3</v>
          </cell>
          <cell r="AA897">
            <v>142039405000</v>
          </cell>
          <cell r="AB897">
            <v>142039405000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H897">
            <v>177.13300000000001</v>
          </cell>
          <cell r="AI897">
            <v>5116.4872151052496</v>
          </cell>
          <cell r="AJ897">
            <v>2461.0310946798099</v>
          </cell>
          <cell r="AK897">
            <v>2655.4561204254396</v>
          </cell>
          <cell r="AL897">
            <v>23355183068582</v>
          </cell>
          <cell r="AM897">
            <v>81542178000</v>
          </cell>
          <cell r="AN897">
            <v>13632786160</v>
          </cell>
          <cell r="AO897">
            <v>155672191160</v>
          </cell>
          <cell r="AP897">
            <v>6161313000</v>
          </cell>
          <cell r="AQ897">
            <v>0.44305624968090207</v>
          </cell>
          <cell r="AR897">
            <v>0</v>
          </cell>
          <cell r="AS897">
            <v>0</v>
          </cell>
          <cell r="AT897">
            <v>137336000</v>
          </cell>
          <cell r="AU897">
            <v>1.3825375608363439E-2</v>
          </cell>
          <cell r="AV897">
            <v>4622932000</v>
          </cell>
          <cell r="AW897">
            <v>8.68665110600189E-2</v>
          </cell>
          <cell r="AX897">
            <v>1100706160</v>
          </cell>
          <cell r="AY897">
            <v>0.53666752153337738</v>
          </cell>
          <cell r="AZ897">
            <v>14191000</v>
          </cell>
          <cell r="BA897">
            <v>6.2201397350819213E-2</v>
          </cell>
          <cell r="BB897">
            <v>0</v>
          </cell>
          <cell r="BC897">
            <v>0</v>
          </cell>
          <cell r="BD897">
            <v>674000000</v>
          </cell>
          <cell r="BE897">
            <v>0.98803220339976894</v>
          </cell>
          <cell r="BF897">
            <v>12308000</v>
          </cell>
          <cell r="BG897">
            <v>0.18328568024779604</v>
          </cell>
          <cell r="BH897">
            <v>910000000</v>
          </cell>
          <cell r="BI897">
            <v>1</v>
          </cell>
          <cell r="BJ897">
            <v>0</v>
          </cell>
          <cell r="BK897">
            <v>0</v>
          </cell>
          <cell r="BL897">
            <v>13906390000</v>
          </cell>
          <cell r="BM897">
            <v>313846000</v>
          </cell>
          <cell r="BN897">
            <v>9933618000</v>
          </cell>
          <cell r="BO897">
            <v>53218806000</v>
          </cell>
          <cell r="BP897">
            <v>2051002000</v>
          </cell>
          <cell r="BQ897">
            <v>228146000</v>
          </cell>
          <cell r="BR897">
            <v>78016000</v>
          </cell>
          <cell r="BS897">
            <v>682164000</v>
          </cell>
          <cell r="BT897">
            <v>67152000</v>
          </cell>
          <cell r="BU897">
            <v>910000000</v>
          </cell>
          <cell r="BV897">
            <v>0</v>
          </cell>
          <cell r="BW897">
            <v>153038000</v>
          </cell>
          <cell r="BY897">
            <v>1475</v>
          </cell>
          <cell r="BZ897">
            <v>7216500</v>
          </cell>
          <cell r="CA897">
            <v>3982500</v>
          </cell>
        </row>
        <row r="898">
          <cell r="A898" t="str">
            <v>2023_Q2_M4_W17_D4</v>
          </cell>
          <cell r="B898">
            <v>2023</v>
          </cell>
          <cell r="C898">
            <v>2</v>
          </cell>
          <cell r="D898">
            <v>4</v>
          </cell>
          <cell r="E898">
            <v>17</v>
          </cell>
          <cell r="F898">
            <v>17</v>
          </cell>
          <cell r="G898">
            <v>4</v>
          </cell>
          <cell r="H898">
            <v>45042</v>
          </cell>
          <cell r="I898">
            <v>50.908000000000001</v>
          </cell>
          <cell r="J898">
            <v>11.94</v>
          </cell>
          <cell r="K898">
            <v>62.88</v>
          </cell>
          <cell r="L898">
            <v>19.291</v>
          </cell>
          <cell r="M898">
            <v>6.7649999999999997</v>
          </cell>
          <cell r="N898">
            <v>1</v>
          </cell>
          <cell r="O898">
            <v>15.808999999999999</v>
          </cell>
          <cell r="P898">
            <v>7.45</v>
          </cell>
          <cell r="Q898">
            <v>102</v>
          </cell>
          <cell r="R898">
            <v>0</v>
          </cell>
          <cell r="S898">
            <v>-1572</v>
          </cell>
          <cell r="T898">
            <v>523.00151716084531</v>
          </cell>
          <cell r="U898">
            <v>7619.2862447743682</v>
          </cell>
          <cell r="V898">
            <v>1.4568382681060392E-2</v>
          </cell>
          <cell r="W898">
            <v>1.7894386712903187E-3</v>
          </cell>
          <cell r="X898">
            <v>6.6070743797096089E-4</v>
          </cell>
          <cell r="Y898">
            <v>0.36922608668926415</v>
          </cell>
          <cell r="Z898">
            <v>8.3997241154803465E-3</v>
          </cell>
          <cell r="AA898">
            <v>201222756950</v>
          </cell>
          <cell r="AB898">
            <v>106948870000</v>
          </cell>
          <cell r="AC898">
            <v>94273886950</v>
          </cell>
          <cell r="AD898">
            <v>0</v>
          </cell>
          <cell r="AE898">
            <v>0</v>
          </cell>
          <cell r="AF898">
            <v>0</v>
          </cell>
          <cell r="AH898">
            <v>176.04299999999998</v>
          </cell>
          <cell r="AI898">
            <v>9680.5633391052106</v>
          </cell>
          <cell r="AJ898">
            <v>4689.6368312840996</v>
          </cell>
          <cell r="AK898">
            <v>4990.9265078211101</v>
          </cell>
          <cell r="AL898">
            <v>26001075502884</v>
          </cell>
          <cell r="AM898">
            <v>46527330000</v>
          </cell>
          <cell r="AN898">
            <v>17179103980</v>
          </cell>
          <cell r="AO898">
            <v>218401860930</v>
          </cell>
          <cell r="AP898">
            <v>1107451000</v>
          </cell>
          <cell r="AQ898">
            <v>0.16042569810357571</v>
          </cell>
          <cell r="AR898">
            <v>0</v>
          </cell>
          <cell r="AS898">
            <v>0</v>
          </cell>
          <cell r="AT898">
            <v>3386658000</v>
          </cell>
          <cell r="AU898">
            <v>0.17043009486472011</v>
          </cell>
          <cell r="AV898">
            <v>9574835000</v>
          </cell>
          <cell r="AW898">
            <v>0.70926447968942641</v>
          </cell>
          <cell r="AX898">
            <v>1188581980</v>
          </cell>
          <cell r="AY898">
            <v>0.38306507628544356</v>
          </cell>
          <cell r="AZ898">
            <v>82908000</v>
          </cell>
          <cell r="BA898">
            <v>0.45149485378206178</v>
          </cell>
          <cell r="BB898">
            <v>0</v>
          </cell>
          <cell r="BC898">
            <v>0</v>
          </cell>
          <cell r="BD898">
            <v>885770000</v>
          </cell>
          <cell r="BE898">
            <v>0.7961905960395862</v>
          </cell>
          <cell r="BF898">
            <v>49284000</v>
          </cell>
          <cell r="BG898">
            <v>0.48407818485414006</v>
          </cell>
          <cell r="BH898">
            <v>903616000</v>
          </cell>
          <cell r="BI898">
            <v>0.99601424993827381</v>
          </cell>
          <cell r="BJ898">
            <v>0</v>
          </cell>
          <cell r="BK898">
            <v>0</v>
          </cell>
          <cell r="BL898">
            <v>6903202000</v>
          </cell>
          <cell r="BM898">
            <v>75252000</v>
          </cell>
          <cell r="BN898">
            <v>19871244000</v>
          </cell>
          <cell r="BO898">
            <v>13499668000</v>
          </cell>
          <cell r="BP898">
            <v>3102820000</v>
          </cell>
          <cell r="BQ898">
            <v>183630000</v>
          </cell>
          <cell r="BR898">
            <v>564694000</v>
          </cell>
          <cell r="BS898">
            <v>1112510000</v>
          </cell>
          <cell r="BT898">
            <v>101810000</v>
          </cell>
          <cell r="BU898">
            <v>907232000</v>
          </cell>
          <cell r="BV898">
            <v>0</v>
          </cell>
          <cell r="BW898">
            <v>205268000</v>
          </cell>
          <cell r="BY898">
            <v>2278</v>
          </cell>
          <cell r="BZ898">
            <v>4008600</v>
          </cell>
          <cell r="CA898">
            <v>6150600</v>
          </cell>
        </row>
        <row r="899">
          <cell r="A899" t="str">
            <v>2023_Q2_M4_W17_D5</v>
          </cell>
          <cell r="B899">
            <v>2023</v>
          </cell>
          <cell r="C899">
            <v>2</v>
          </cell>
          <cell r="D899">
            <v>4</v>
          </cell>
          <cell r="E899">
            <v>17</v>
          </cell>
          <cell r="F899">
            <v>17</v>
          </cell>
          <cell r="G899">
            <v>5</v>
          </cell>
          <cell r="H899">
            <v>45043</v>
          </cell>
          <cell r="I899">
            <v>50.405000000000001</v>
          </cell>
          <cell r="J899">
            <v>10.07</v>
          </cell>
          <cell r="K899">
            <v>62.688000000000002</v>
          </cell>
          <cell r="L899">
            <v>18.949000000000002</v>
          </cell>
          <cell r="M899">
            <v>6.7329999999999997</v>
          </cell>
          <cell r="N899">
            <v>1</v>
          </cell>
          <cell r="O899">
            <v>15.754</v>
          </cell>
          <cell r="P899">
            <v>7.4489999999999998</v>
          </cell>
          <cell r="Q899">
            <v>44</v>
          </cell>
          <cell r="R899">
            <v>0</v>
          </cell>
          <cell r="S899">
            <v>-935</v>
          </cell>
          <cell r="T899">
            <v>447.48793768827011</v>
          </cell>
          <cell r="U899">
            <v>7335.1938627742493</v>
          </cell>
          <cell r="V899">
            <v>1.6391936508206185E-2</v>
          </cell>
          <cell r="W899">
            <v>2.1282367393910396E-3</v>
          </cell>
          <cell r="X899">
            <v>3.7109686234164949E-4</v>
          </cell>
          <cell r="Y899">
            <v>0.1743682248657322</v>
          </cell>
          <cell r="Z899">
            <v>3.3413465487395779E-3</v>
          </cell>
          <cell r="AA899">
            <v>61622925000</v>
          </cell>
          <cell r="AB899">
            <v>61622925000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H899">
            <v>173.04800000000003</v>
          </cell>
          <cell r="AI899">
            <v>7181.8506163551992</v>
          </cell>
          <cell r="AJ899">
            <v>3249.65200669456</v>
          </cell>
          <cell r="AK899">
            <v>3932.1986096606397</v>
          </cell>
          <cell r="AL899">
            <v>20746715430086</v>
          </cell>
          <cell r="AM899">
            <v>44153922000</v>
          </cell>
          <cell r="AN899">
            <v>7699041000</v>
          </cell>
          <cell r="AO899">
            <v>69321966000</v>
          </cell>
          <cell r="AP899">
            <v>897041000</v>
          </cell>
          <cell r="AQ899">
            <v>0.39496832472397508</v>
          </cell>
          <cell r="AR899">
            <v>13360000</v>
          </cell>
          <cell r="AS899">
            <v>2.3020749690701753E-2</v>
          </cell>
          <cell r="AT899">
            <v>3151200000</v>
          </cell>
          <cell r="AU899">
            <v>8.9306154773188956E-2</v>
          </cell>
          <cell r="AV899">
            <v>435249000</v>
          </cell>
          <cell r="AW899">
            <v>0.29432023196747698</v>
          </cell>
          <cell r="AX899">
            <v>1247578000</v>
          </cell>
          <cell r="AY899">
            <v>0.67621016436164327</v>
          </cell>
          <cell r="AZ899">
            <v>41030000</v>
          </cell>
          <cell r="BA899">
            <v>0.38106471506055428</v>
          </cell>
          <cell r="BB899">
            <v>0</v>
          </cell>
          <cell r="BC899">
            <v>0</v>
          </cell>
          <cell r="BD899">
            <v>716531000</v>
          </cell>
          <cell r="BE899">
            <v>0.93114745150835465</v>
          </cell>
          <cell r="BF899">
            <v>290147000</v>
          </cell>
          <cell r="BG899">
            <v>0.49025727156292559</v>
          </cell>
          <cell r="BH899">
            <v>906905000</v>
          </cell>
          <cell r="BI899">
            <v>0.99900309536136411</v>
          </cell>
          <cell r="BJ899">
            <v>0</v>
          </cell>
          <cell r="BK899">
            <v>0</v>
          </cell>
          <cell r="BL899">
            <v>2271172000</v>
          </cell>
          <cell r="BM899">
            <v>580346000</v>
          </cell>
          <cell r="BN899">
            <v>35285362000</v>
          </cell>
          <cell r="BO899">
            <v>1478828000</v>
          </cell>
          <cell r="BP899">
            <v>1844956000</v>
          </cell>
          <cell r="BQ899">
            <v>107672000</v>
          </cell>
          <cell r="BR899">
            <v>73830000</v>
          </cell>
          <cell r="BS899">
            <v>769514000</v>
          </cell>
          <cell r="BT899">
            <v>591826000</v>
          </cell>
          <cell r="BU899">
            <v>907810000</v>
          </cell>
          <cell r="BV899">
            <v>0</v>
          </cell>
          <cell r="BW899">
            <v>242606000</v>
          </cell>
          <cell r="BY899">
            <v>651</v>
          </cell>
          <cell r="BZ899">
            <v>2384250</v>
          </cell>
          <cell r="CA899">
            <v>1757700</v>
          </cell>
        </row>
        <row r="900">
          <cell r="A900" t="str">
            <v>2023_Q2_M4_W17_D6</v>
          </cell>
          <cell r="B900">
            <v>2023</v>
          </cell>
          <cell r="C900">
            <v>2</v>
          </cell>
          <cell r="D900">
            <v>4</v>
          </cell>
          <cell r="E900">
            <v>17</v>
          </cell>
          <cell r="F900">
            <v>18</v>
          </cell>
          <cell r="G900">
            <v>6</v>
          </cell>
          <cell r="H900">
            <v>45044</v>
          </cell>
          <cell r="I900">
            <v>92.18</v>
          </cell>
          <cell r="J900">
            <v>10.148999999999999</v>
          </cell>
          <cell r="K900">
            <v>68.180999999999997</v>
          </cell>
          <cell r="L900">
            <v>18.826000000000001</v>
          </cell>
          <cell r="M900">
            <v>6.6619999999999999</v>
          </cell>
          <cell r="N900">
            <v>1</v>
          </cell>
          <cell r="O900">
            <v>16.126000000000001</v>
          </cell>
          <cell r="P900">
            <v>7.4589999999999996</v>
          </cell>
          <cell r="Q900">
            <v>17</v>
          </cell>
          <cell r="R900">
            <v>0</v>
          </cell>
          <cell r="S900">
            <v>-1328</v>
          </cell>
          <cell r="T900">
            <v>514.36744389871876</v>
          </cell>
          <cell r="U900">
            <v>16212.758177449447</v>
          </cell>
          <cell r="V900">
            <v>3.151979848211741E-2</v>
          </cell>
          <cell r="W900">
            <v>8.8195596389277538E-3</v>
          </cell>
          <cell r="X900">
            <v>7.4381962530245616E-3</v>
          </cell>
          <cell r="Y900">
            <v>0.84337501616224309</v>
          </cell>
          <cell r="Z900">
            <v>8.5956659977464971E-3</v>
          </cell>
          <cell r="AA900">
            <v>27344420000</v>
          </cell>
          <cell r="AB900">
            <v>27344420000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H900">
            <v>220.583</v>
          </cell>
          <cell r="AI900">
            <v>15608.59999409306</v>
          </cell>
          <cell r="AJ900">
            <v>2989.48291961726</v>
          </cell>
          <cell r="AK900">
            <v>12619.1170744758</v>
          </cell>
          <cell r="AL900">
            <v>23624306488088</v>
          </cell>
          <cell r="AM900">
            <v>208355980000</v>
          </cell>
          <cell r="AN900">
            <v>175722228000</v>
          </cell>
          <cell r="AO900">
            <v>203066648000</v>
          </cell>
          <cell r="AP900">
            <v>150781552000</v>
          </cell>
          <cell r="AQ900">
            <v>0.98990222154014784</v>
          </cell>
          <cell r="AR900">
            <v>0</v>
          </cell>
          <cell r="AS900">
            <v>0</v>
          </cell>
          <cell r="AT900">
            <v>674271000</v>
          </cell>
          <cell r="AU900">
            <v>0.2955467521333055</v>
          </cell>
          <cell r="AV900">
            <v>21146890000</v>
          </cell>
          <cell r="AW900">
            <v>0.42933560461921794</v>
          </cell>
          <cell r="AX900">
            <v>961709000</v>
          </cell>
          <cell r="AY900">
            <v>0.74058852248697415</v>
          </cell>
          <cell r="AZ900">
            <v>117842000</v>
          </cell>
          <cell r="BA900">
            <v>0.45070756521073968</v>
          </cell>
          <cell r="BB900">
            <v>0</v>
          </cell>
          <cell r="BC900">
            <v>0</v>
          </cell>
          <cell r="BD900">
            <v>1026121000</v>
          </cell>
          <cell r="BE900">
            <v>0.73410345488729334</v>
          </cell>
          <cell r="BF900">
            <v>91573000</v>
          </cell>
          <cell r="BG900">
            <v>0.49098171679802693</v>
          </cell>
          <cell r="BH900">
            <v>922270000</v>
          </cell>
          <cell r="BI900">
            <v>0.99004873650084801</v>
          </cell>
          <cell r="BJ900">
            <v>0</v>
          </cell>
          <cell r="BK900">
            <v>0</v>
          </cell>
          <cell r="BL900">
            <v>152319642000</v>
          </cell>
          <cell r="BM900">
            <v>38052000</v>
          </cell>
          <cell r="BN900">
            <v>2281436000</v>
          </cell>
          <cell r="BO900">
            <v>49254918000</v>
          </cell>
          <cell r="BP900">
            <v>1298574000</v>
          </cell>
          <cell r="BQ900">
            <v>261460000</v>
          </cell>
          <cell r="BR900">
            <v>91212000</v>
          </cell>
          <cell r="BS900">
            <v>1397788000</v>
          </cell>
          <cell r="BT900">
            <v>186510000</v>
          </cell>
          <cell r="BU900">
            <v>931540000</v>
          </cell>
          <cell r="BV900">
            <v>0</v>
          </cell>
          <cell r="BW900">
            <v>294848000</v>
          </cell>
          <cell r="BY900">
            <v>633</v>
          </cell>
          <cell r="BZ900">
            <v>10159200</v>
          </cell>
          <cell r="CA900">
            <v>1709100</v>
          </cell>
        </row>
        <row r="901">
          <cell r="A901" t="str">
            <v>2023_Q2_M5_W18_D5</v>
          </cell>
          <cell r="B901">
            <v>2023</v>
          </cell>
          <cell r="C901">
            <v>2</v>
          </cell>
          <cell r="D901">
            <v>5</v>
          </cell>
          <cell r="E901">
            <v>18</v>
          </cell>
          <cell r="F901">
            <v>18</v>
          </cell>
          <cell r="G901">
            <v>5</v>
          </cell>
          <cell r="H901">
            <v>45050</v>
          </cell>
          <cell r="I901">
            <v>91.992999999999995</v>
          </cell>
          <cell r="J901">
            <v>10.500999999999999</v>
          </cell>
          <cell r="K901">
            <v>64.762</v>
          </cell>
          <cell r="L901">
            <v>18.027000000000001</v>
          </cell>
          <cell r="M901">
            <v>6.452</v>
          </cell>
          <cell r="N901">
            <v>1</v>
          </cell>
          <cell r="O901">
            <v>16.164999999999999</v>
          </cell>
          <cell r="P901">
            <v>7.4589999999999996</v>
          </cell>
          <cell r="Q901">
            <v>29</v>
          </cell>
          <cell r="R901">
            <v>0</v>
          </cell>
          <cell r="S901">
            <v>-1128</v>
          </cell>
          <cell r="T901">
            <v>518.34273885610946</v>
          </cell>
          <cell r="U901">
            <v>9067.2487866562005</v>
          </cell>
          <cell r="V901">
            <v>1.7492767057306544E-2</v>
          </cell>
          <cell r="W901">
            <v>6.5505187900515519E-3</v>
          </cell>
          <cell r="X901">
            <v>7.264179208127824E-4</v>
          </cell>
          <cell r="Y901">
            <v>0.11089471599043617</v>
          </cell>
          <cell r="Z901">
            <v>1.2510085890463196E-3</v>
          </cell>
          <cell r="AA901">
            <v>12819665000.040001</v>
          </cell>
          <cell r="AB901">
            <v>12819665000.040001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H901">
            <v>216.35900000000001</v>
          </cell>
          <cell r="AI901">
            <v>9317.8010408943592</v>
          </cell>
          <cell r="AJ901">
            <v>3119.9192856364102</v>
          </cell>
          <cell r="AK901">
            <v>6197.8817552579494</v>
          </cell>
          <cell r="AL901">
            <v>24437462914100</v>
          </cell>
          <cell r="AM901">
            <v>160078060000</v>
          </cell>
          <cell r="AN901">
            <v>17751811000</v>
          </cell>
          <cell r="AO901">
            <v>30571476000.040001</v>
          </cell>
          <cell r="AP901">
            <v>1801949000</v>
          </cell>
          <cell r="AQ901">
            <v>0.19979020326179489</v>
          </cell>
          <cell r="AR901">
            <v>0</v>
          </cell>
          <cell r="AS901">
            <v>0</v>
          </cell>
          <cell r="AT901">
            <v>554398000</v>
          </cell>
          <cell r="AU901">
            <v>0.40556231007486543</v>
          </cell>
          <cell r="AV901">
            <v>10954673000</v>
          </cell>
          <cell r="AW901">
            <v>7.8036088383683394E-2</v>
          </cell>
          <cell r="AX901">
            <v>1855930000</v>
          </cell>
          <cell r="AY901">
            <v>0.49639777083317732</v>
          </cell>
          <cell r="AZ901">
            <v>372081000</v>
          </cell>
          <cell r="BA901">
            <v>0.37538438256658596</v>
          </cell>
          <cell r="BB901">
            <v>0</v>
          </cell>
          <cell r="BC901">
            <v>0</v>
          </cell>
          <cell r="BD901">
            <v>730745000</v>
          </cell>
          <cell r="BE901">
            <v>0.9248883038641168</v>
          </cell>
          <cell r="BF901">
            <v>569035000</v>
          </cell>
          <cell r="BG901">
            <v>0.49487328892212967</v>
          </cell>
          <cell r="BH901">
            <v>913000000</v>
          </cell>
          <cell r="BI901">
            <v>1</v>
          </cell>
          <cell r="BJ901">
            <v>0</v>
          </cell>
          <cell r="BK901">
            <v>0</v>
          </cell>
          <cell r="BL901">
            <v>9019206000</v>
          </cell>
          <cell r="BM901">
            <v>830692000</v>
          </cell>
          <cell r="BN901">
            <v>1366986000</v>
          </cell>
          <cell r="BO901">
            <v>140379576000</v>
          </cell>
          <cell r="BP901">
            <v>3738796000</v>
          </cell>
          <cell r="BQ901">
            <v>991200000</v>
          </cell>
          <cell r="BR901">
            <v>648364000</v>
          </cell>
          <cell r="BS901">
            <v>790090000</v>
          </cell>
          <cell r="BT901">
            <v>1149860000</v>
          </cell>
          <cell r="BU901">
            <v>913000000</v>
          </cell>
          <cell r="BV901">
            <v>0</v>
          </cell>
          <cell r="BW901">
            <v>250290000</v>
          </cell>
          <cell r="BY901">
            <v>244</v>
          </cell>
          <cell r="BZ901">
            <v>2876400</v>
          </cell>
          <cell r="CA901">
            <v>658800</v>
          </cell>
        </row>
        <row r="902">
          <cell r="A902" t="str">
            <v>2023_Q2_M5_W18_D6</v>
          </cell>
          <cell r="B902">
            <v>2023</v>
          </cell>
          <cell r="C902">
            <v>2</v>
          </cell>
          <cell r="D902">
            <v>5</v>
          </cell>
          <cell r="E902">
            <v>18</v>
          </cell>
          <cell r="F902">
            <v>19</v>
          </cell>
          <cell r="G902">
            <v>6</v>
          </cell>
          <cell r="H902">
            <v>45051</v>
          </cell>
          <cell r="I902">
            <v>90.647999999999996</v>
          </cell>
          <cell r="J902">
            <v>10.513</v>
          </cell>
          <cell r="K902">
            <v>61.154000000000003</v>
          </cell>
          <cell r="L902">
            <v>17.734000000000002</v>
          </cell>
          <cell r="M902">
            <v>6.4139999999999997</v>
          </cell>
          <cell r="N902">
            <v>1</v>
          </cell>
          <cell r="O902">
            <v>16.155999999999999</v>
          </cell>
          <cell r="P902">
            <v>7.4589999999999996</v>
          </cell>
          <cell r="Q902">
            <v>29</v>
          </cell>
          <cell r="R902">
            <v>0</v>
          </cell>
          <cell r="S902">
            <v>-868</v>
          </cell>
          <cell r="T902">
            <v>515.27336988906188</v>
          </cell>
          <cell r="U902">
            <v>9295.6435826562665</v>
          </cell>
          <cell r="V902">
            <v>1.8040217340666399E-2</v>
          </cell>
          <cell r="W902">
            <v>1.7614900830128192E-3</v>
          </cell>
          <cell r="X902">
            <v>6.9569205389628992E-4</v>
          </cell>
          <cell r="Y902">
            <v>0.3949452004330285</v>
          </cell>
          <cell r="Z902">
            <v>1.7125255758990566E-3</v>
          </cell>
          <cell r="AA902">
            <v>21868754999.919998</v>
          </cell>
          <cell r="AB902">
            <v>21868754999.919998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H902">
            <v>211.078</v>
          </cell>
          <cell r="AI902">
            <v>9311.4678005692913</v>
          </cell>
          <cell r="AJ902">
            <v>3049.1786144888201</v>
          </cell>
          <cell r="AK902">
            <v>6262.2891860804702</v>
          </cell>
          <cell r="AL902">
            <v>21506721136462</v>
          </cell>
          <cell r="AM902">
            <v>37883876000</v>
          </cell>
          <cell r="AN902">
            <v>14962055000</v>
          </cell>
          <cell r="AO902">
            <v>36830809999.919998</v>
          </cell>
          <cell r="AP902">
            <v>3513546000</v>
          </cell>
          <cell r="AQ902">
            <v>0.42757715454810302</v>
          </cell>
          <cell r="AR902">
            <v>0</v>
          </cell>
          <cell r="AS902">
            <v>0</v>
          </cell>
          <cell r="AT902">
            <v>31737000</v>
          </cell>
          <cell r="AU902">
            <v>0.2287911992848698</v>
          </cell>
          <cell r="AV902">
            <v>8475534000</v>
          </cell>
          <cell r="AW902">
            <v>0.33536143987650929</v>
          </cell>
          <cell r="AX902">
            <v>1179501000</v>
          </cell>
          <cell r="AY902">
            <v>0.61991103141125159</v>
          </cell>
          <cell r="AZ902">
            <v>48598000</v>
          </cell>
          <cell r="BA902">
            <v>0.38037914246802651</v>
          </cell>
          <cell r="BB902">
            <v>0</v>
          </cell>
          <cell r="BC902">
            <v>0</v>
          </cell>
          <cell r="BD902">
            <v>700433000</v>
          </cell>
          <cell r="BE902">
            <v>0.94922482721235935</v>
          </cell>
          <cell r="BF902">
            <v>103706000</v>
          </cell>
          <cell r="BG902">
            <v>0.5</v>
          </cell>
          <cell r="BH902">
            <v>909000000</v>
          </cell>
          <cell r="BI902">
            <v>1</v>
          </cell>
          <cell r="BJ902">
            <v>0</v>
          </cell>
          <cell r="BK902">
            <v>0</v>
          </cell>
          <cell r="BL902">
            <v>8217338000</v>
          </cell>
          <cell r="BM902">
            <v>104146000</v>
          </cell>
          <cell r="BN902">
            <v>138716000</v>
          </cell>
          <cell r="BO902">
            <v>25272834000</v>
          </cell>
          <cell r="BP902">
            <v>1902694000</v>
          </cell>
          <cell r="BQ902">
            <v>127762000</v>
          </cell>
          <cell r="BR902">
            <v>90904000</v>
          </cell>
          <cell r="BS902">
            <v>737900000</v>
          </cell>
          <cell r="BT902">
            <v>207412000</v>
          </cell>
          <cell r="BU902">
            <v>909000000</v>
          </cell>
          <cell r="BV902">
            <v>0</v>
          </cell>
          <cell r="BW902">
            <v>175170000</v>
          </cell>
          <cell r="BY902">
            <v>320</v>
          </cell>
          <cell r="BZ902">
            <v>6640200</v>
          </cell>
          <cell r="CA902">
            <v>864000</v>
          </cell>
        </row>
        <row r="903">
          <cell r="A903" t="str">
            <v>2023_Q2_M5_W19_D2</v>
          </cell>
          <cell r="B903">
            <v>2023</v>
          </cell>
          <cell r="C903">
            <v>2</v>
          </cell>
          <cell r="D903">
            <v>5</v>
          </cell>
          <cell r="E903">
            <v>19</v>
          </cell>
          <cell r="F903">
            <v>19</v>
          </cell>
          <cell r="G903">
            <v>2</v>
          </cell>
          <cell r="H903">
            <v>45054</v>
          </cell>
          <cell r="I903">
            <v>23.358000000000001</v>
          </cell>
          <cell r="J903">
            <v>10.606999999999999</v>
          </cell>
          <cell r="K903">
            <v>58.670999999999999</v>
          </cell>
          <cell r="L903">
            <v>17.571999999999999</v>
          </cell>
          <cell r="M903">
            <v>5.7969999999999997</v>
          </cell>
          <cell r="N903">
            <v>1</v>
          </cell>
          <cell r="O903">
            <v>16.23</v>
          </cell>
          <cell r="P903">
            <v>7.4589999999999996</v>
          </cell>
          <cell r="Q903">
            <v>22</v>
          </cell>
          <cell r="R903">
            <v>0</v>
          </cell>
          <cell r="S903">
            <v>-679</v>
          </cell>
          <cell r="T903">
            <v>449.81714615847176</v>
          </cell>
          <cell r="U903">
            <v>7621.2440963853151</v>
          </cell>
          <cell r="V903">
            <v>1.6942982635215802E-2</v>
          </cell>
          <cell r="W903">
            <v>3.7212339936482739E-3</v>
          </cell>
          <cell r="X903">
            <v>2.3119891585503005E-3</v>
          </cell>
          <cell r="Y903">
            <v>0.62129636633885554</v>
          </cell>
          <cell r="Z903">
            <v>2.9899857679554429E-3</v>
          </cell>
          <cell r="AA903">
            <v>17307805000.130001</v>
          </cell>
          <cell r="AB903">
            <v>17307805000.130001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H903">
            <v>140.69399999999999</v>
          </cell>
          <cell r="AI903">
            <v>8740.2938961458294</v>
          </cell>
          <cell r="AJ903">
            <v>3056.4997977108596</v>
          </cell>
          <cell r="AK903">
            <v>5683.7940984349698</v>
          </cell>
          <cell r="AL903">
            <v>25527863650108</v>
          </cell>
          <cell r="AM903">
            <v>94995154000</v>
          </cell>
          <cell r="AN903">
            <v>59020144000</v>
          </cell>
          <cell r="AO903">
            <v>76327949000.130005</v>
          </cell>
          <cell r="AP903">
            <v>33301619000</v>
          </cell>
          <cell r="AQ903">
            <v>0.75365441252484677</v>
          </cell>
          <cell r="AR903">
            <v>0</v>
          </cell>
          <cell r="AS903">
            <v>0</v>
          </cell>
          <cell r="AT903">
            <v>234028000</v>
          </cell>
          <cell r="AU903">
            <v>0.32378064134101092</v>
          </cell>
          <cell r="AV903">
            <v>21926157000</v>
          </cell>
          <cell r="AW903">
            <v>0.50724769547033777</v>
          </cell>
          <cell r="AX903">
            <v>1014977000</v>
          </cell>
          <cell r="AY903">
            <v>0.59056918194714203</v>
          </cell>
          <cell r="AZ903">
            <v>887845000</v>
          </cell>
          <cell r="BA903">
            <v>0.45833909798811828</v>
          </cell>
          <cell r="BB903">
            <v>0</v>
          </cell>
          <cell r="BC903">
            <v>0</v>
          </cell>
          <cell r="BD903">
            <v>733673000</v>
          </cell>
          <cell r="BE903">
            <v>0.91517167740663963</v>
          </cell>
          <cell r="BF903">
            <v>5845000</v>
          </cell>
          <cell r="BG903">
            <v>4.3209876543209874E-2</v>
          </cell>
          <cell r="BH903">
            <v>916000000</v>
          </cell>
          <cell r="BI903">
            <v>1</v>
          </cell>
          <cell r="BJ903">
            <v>0</v>
          </cell>
          <cell r="BK903">
            <v>0</v>
          </cell>
          <cell r="BL903">
            <v>44186856000</v>
          </cell>
          <cell r="BM903">
            <v>360212000</v>
          </cell>
          <cell r="BN903">
            <v>722798000</v>
          </cell>
          <cell r="BO903">
            <v>43225740000</v>
          </cell>
          <cell r="BP903">
            <v>1718642000</v>
          </cell>
          <cell r="BQ903">
            <v>1937092000</v>
          </cell>
          <cell r="BR903">
            <v>858992000</v>
          </cell>
          <cell r="BS903">
            <v>801678000</v>
          </cell>
          <cell r="BT903">
            <v>135270000</v>
          </cell>
          <cell r="BU903">
            <v>916000000</v>
          </cell>
          <cell r="BV903">
            <v>0</v>
          </cell>
          <cell r="BW903">
            <v>131874000</v>
          </cell>
          <cell r="BY903">
            <v>383</v>
          </cell>
          <cell r="BZ903">
            <v>1731450</v>
          </cell>
          <cell r="CA903">
            <v>1034100</v>
          </cell>
        </row>
        <row r="904">
          <cell r="A904" t="str">
            <v>2023_Q2_M5_W19_D3</v>
          </cell>
          <cell r="B904">
            <v>2023</v>
          </cell>
          <cell r="C904">
            <v>2</v>
          </cell>
          <cell r="D904">
            <v>5</v>
          </cell>
          <cell r="E904">
            <v>19</v>
          </cell>
          <cell r="F904">
            <v>19</v>
          </cell>
          <cell r="G904">
            <v>3</v>
          </cell>
          <cell r="H904">
            <v>45055</v>
          </cell>
          <cell r="I904">
            <v>20.847999999999999</v>
          </cell>
          <cell r="J904">
            <v>10.651999999999999</v>
          </cell>
          <cell r="K904">
            <v>49.164999999999999</v>
          </cell>
          <cell r="L904">
            <v>17.46</v>
          </cell>
          <cell r="M904">
            <v>5.8040000000000003</v>
          </cell>
          <cell r="N904">
            <v>1</v>
          </cell>
          <cell r="O904">
            <v>16.23</v>
          </cell>
          <cell r="P904">
            <v>7.4589999999999996</v>
          </cell>
          <cell r="Q904">
            <v>16</v>
          </cell>
          <cell r="R904">
            <v>0</v>
          </cell>
          <cell r="S904">
            <v>-533</v>
          </cell>
          <cell r="T904">
            <v>421.15090217709934</v>
          </cell>
          <cell r="U904">
            <v>8351.7412073866144</v>
          </cell>
          <cell r="V904">
            <v>1.9830757014203428E-2</v>
          </cell>
          <cell r="W904">
            <v>5.8741380179627538E-3</v>
          </cell>
          <cell r="X904">
            <v>4.2545158061917318E-3</v>
          </cell>
          <cell r="Y904">
            <v>0.72427916967250061</v>
          </cell>
          <cell r="Z904">
            <v>4.8468274381077954E-3</v>
          </cell>
          <cell r="AA904">
            <v>13236145000</v>
          </cell>
          <cell r="AB904">
            <v>13236145000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H904">
            <v>128.61799999999999</v>
          </cell>
          <cell r="AI904">
            <v>8929.1783674893686</v>
          </cell>
          <cell r="AJ904">
            <v>1732.5833456742898</v>
          </cell>
          <cell r="AK904">
            <v>7196.5950218150792</v>
          </cell>
          <cell r="AL904">
            <v>22346589678110</v>
          </cell>
          <cell r="AM904">
            <v>131266952000</v>
          </cell>
          <cell r="AN904">
            <v>95073919000</v>
          </cell>
          <cell r="AO904">
            <v>108310064000</v>
          </cell>
          <cell r="AP904">
            <v>51325653000</v>
          </cell>
          <cell r="AQ904">
            <v>0.76177989117246292</v>
          </cell>
          <cell r="AR904">
            <v>0</v>
          </cell>
          <cell r="AS904">
            <v>0</v>
          </cell>
          <cell r="AT904">
            <v>103539000</v>
          </cell>
          <cell r="AU904">
            <v>0.16828385863629272</v>
          </cell>
          <cell r="AV904">
            <v>41059324000</v>
          </cell>
          <cell r="AW904">
            <v>0.68966510916691548</v>
          </cell>
          <cell r="AX904">
            <v>950140000</v>
          </cell>
          <cell r="AY904">
            <v>0.62043800386835068</v>
          </cell>
          <cell r="AZ904">
            <v>11600000</v>
          </cell>
          <cell r="BA904">
            <v>0.12447687520120185</v>
          </cell>
          <cell r="BB904">
            <v>0</v>
          </cell>
          <cell r="BC904">
            <v>0</v>
          </cell>
          <cell r="BD904">
            <v>684000000</v>
          </cell>
          <cell r="BE904">
            <v>1</v>
          </cell>
          <cell r="BF904">
            <v>17663000</v>
          </cell>
          <cell r="BG904">
            <v>0.29808958045026496</v>
          </cell>
          <cell r="BH904">
            <v>922000000</v>
          </cell>
          <cell r="BI904">
            <v>1</v>
          </cell>
          <cell r="BJ904">
            <v>0</v>
          </cell>
          <cell r="BK904">
            <v>0</v>
          </cell>
          <cell r="BL904">
            <v>67375962000</v>
          </cell>
          <cell r="BM904">
            <v>69678000</v>
          </cell>
          <cell r="BN904">
            <v>615264000</v>
          </cell>
          <cell r="BO904">
            <v>59535162000</v>
          </cell>
          <cell r="BP904">
            <v>1531402000</v>
          </cell>
          <cell r="BQ904">
            <v>93190000</v>
          </cell>
          <cell r="BR904">
            <v>193572000</v>
          </cell>
          <cell r="BS904">
            <v>684000000</v>
          </cell>
          <cell r="BT904">
            <v>59254000</v>
          </cell>
          <cell r="BU904">
            <v>922000000</v>
          </cell>
          <cell r="BV904">
            <v>0</v>
          </cell>
          <cell r="BW904">
            <v>187468000</v>
          </cell>
          <cell r="BY904">
            <v>526</v>
          </cell>
          <cell r="BZ904">
            <v>1359150</v>
          </cell>
          <cell r="CA904">
            <v>1420200</v>
          </cell>
        </row>
        <row r="905">
          <cell r="A905" t="str">
            <v>2023_Q2_M5_W19_D4</v>
          </cell>
          <cell r="B905">
            <v>2023</v>
          </cell>
          <cell r="C905">
            <v>2</v>
          </cell>
          <cell r="D905">
            <v>5</v>
          </cell>
          <cell r="E905">
            <v>19</v>
          </cell>
          <cell r="F905">
            <v>19</v>
          </cell>
          <cell r="G905">
            <v>4</v>
          </cell>
          <cell r="H905">
            <v>45056</v>
          </cell>
          <cell r="I905">
            <v>20.864000000000001</v>
          </cell>
          <cell r="J905">
            <v>10.067</v>
          </cell>
          <cell r="K905">
            <v>58.537999999999997</v>
          </cell>
          <cell r="L905">
            <v>17.423999999999999</v>
          </cell>
          <cell r="M905">
            <v>6.0119999999999996</v>
          </cell>
          <cell r="N905">
            <v>1</v>
          </cell>
          <cell r="O905">
            <v>16.216000000000001</v>
          </cell>
          <cell r="P905">
            <v>7.4589999999999996</v>
          </cell>
          <cell r="Q905">
            <v>49</v>
          </cell>
          <cell r="R905">
            <v>0</v>
          </cell>
          <cell r="S905">
            <v>-193</v>
          </cell>
          <cell r="T905">
            <v>421.01996191837054</v>
          </cell>
          <cell r="U905">
            <v>9489.4439903858438</v>
          </cell>
          <cell r="V905">
            <v>2.2539178302015295E-2</v>
          </cell>
          <cell r="W905">
            <v>4.957820444956209E-3</v>
          </cell>
          <cell r="X905">
            <v>3.3051744295634132E-3</v>
          </cell>
          <cell r="Y905">
            <v>0.66665875988427548</v>
          </cell>
          <cell r="Z905">
            <v>6.078632969216677E-3</v>
          </cell>
          <cell r="AA905">
            <v>74241128800</v>
          </cell>
          <cell r="AB905">
            <v>27150595000</v>
          </cell>
          <cell r="AC905">
            <v>47090533800</v>
          </cell>
          <cell r="AD905">
            <v>0</v>
          </cell>
          <cell r="AE905">
            <v>0</v>
          </cell>
          <cell r="AF905">
            <v>0</v>
          </cell>
          <cell r="AH905">
            <v>137.58000000000001</v>
          </cell>
          <cell r="AI905">
            <v>9596.23672344027</v>
          </cell>
          <cell r="AJ905">
            <v>1758.0163802910799</v>
          </cell>
          <cell r="AK905">
            <v>7838.2203431491898</v>
          </cell>
          <cell r="AL905">
            <v>26768429287312</v>
          </cell>
          <cell r="AM905">
            <v>132713066000</v>
          </cell>
          <cell r="AN905">
            <v>88474328000</v>
          </cell>
          <cell r="AO905">
            <v>162715456800</v>
          </cell>
          <cell r="AP905">
            <v>219620000</v>
          </cell>
          <cell r="AQ905">
            <v>2.4025617990704816E-2</v>
          </cell>
          <cell r="AR905">
            <v>0</v>
          </cell>
          <cell r="AS905">
            <v>0</v>
          </cell>
          <cell r="AT905">
            <v>1131812000</v>
          </cell>
          <cell r="AU905">
            <v>0.18416533374121125</v>
          </cell>
          <cell r="AV905">
            <v>83027831000</v>
          </cell>
          <cell r="AW905">
            <v>0.77161317741191415</v>
          </cell>
          <cell r="AX905">
            <v>851592000</v>
          </cell>
          <cell r="AY905">
            <v>0.53998432534297824</v>
          </cell>
          <cell r="AZ905">
            <v>1311251000</v>
          </cell>
          <cell r="BA905">
            <v>0.24804355499629804</v>
          </cell>
          <cell r="BB905">
            <v>0</v>
          </cell>
          <cell r="BC905">
            <v>0</v>
          </cell>
          <cell r="BD905">
            <v>697625000</v>
          </cell>
          <cell r="BE905">
            <v>0.98447836934679045</v>
          </cell>
          <cell r="BF905">
            <v>309597000</v>
          </cell>
          <cell r="BG905">
            <v>0.49727587835254888</v>
          </cell>
          <cell r="BH905">
            <v>925000000</v>
          </cell>
          <cell r="BI905">
            <v>1</v>
          </cell>
          <cell r="BJ905">
            <v>0</v>
          </cell>
          <cell r="BK905">
            <v>0</v>
          </cell>
          <cell r="BL905">
            <v>9141076000</v>
          </cell>
          <cell r="BM905">
            <v>375908000</v>
          </cell>
          <cell r="BN905">
            <v>6145630000</v>
          </cell>
          <cell r="BO905">
            <v>107602920000</v>
          </cell>
          <cell r="BP905">
            <v>1577068000</v>
          </cell>
          <cell r="BQ905">
            <v>5286374000</v>
          </cell>
          <cell r="BR905">
            <v>97090000</v>
          </cell>
          <cell r="BS905">
            <v>708624000</v>
          </cell>
          <cell r="BT905">
            <v>622586000</v>
          </cell>
          <cell r="BU905">
            <v>925000000</v>
          </cell>
          <cell r="BV905">
            <v>0</v>
          </cell>
          <cell r="BW905">
            <v>230790000</v>
          </cell>
          <cell r="BY905">
            <v>458</v>
          </cell>
          <cell r="BZ905">
            <v>624750</v>
          </cell>
          <cell r="CA905">
            <v>1236600</v>
          </cell>
        </row>
        <row r="906">
          <cell r="A906" t="str">
            <v>2023_Q2_M5_W19_D5</v>
          </cell>
          <cell r="B906">
            <v>2023</v>
          </cell>
          <cell r="C906">
            <v>2</v>
          </cell>
          <cell r="D906">
            <v>5</v>
          </cell>
          <cell r="E906">
            <v>19</v>
          </cell>
          <cell r="F906">
            <v>19</v>
          </cell>
          <cell r="G906">
            <v>5</v>
          </cell>
          <cell r="H906">
            <v>45057</v>
          </cell>
          <cell r="I906">
            <v>18.309999999999999</v>
          </cell>
          <cell r="J906">
            <v>9.6240000000000006</v>
          </cell>
          <cell r="K906">
            <v>58.883000000000003</v>
          </cell>
          <cell r="L906">
            <v>17.331</v>
          </cell>
          <cell r="M906">
            <v>6.0709999999999997</v>
          </cell>
          <cell r="N906">
            <v>1</v>
          </cell>
          <cell r="O906">
            <v>21.207999999999998</v>
          </cell>
          <cell r="P906">
            <v>7.4589999999999996</v>
          </cell>
          <cell r="Q906">
            <v>57</v>
          </cell>
          <cell r="R906">
            <v>0</v>
          </cell>
          <cell r="S906">
            <v>153</v>
          </cell>
          <cell r="T906">
            <v>372.74440628284975</v>
          </cell>
          <cell r="U906">
            <v>9349.1524493863835</v>
          </cell>
          <cell r="V906">
            <v>2.50819389689029E-2</v>
          </cell>
          <cell r="W906">
            <v>3.8324036857009152E-3</v>
          </cell>
          <cell r="X906">
            <v>1.5552966221391716E-3</v>
          </cell>
          <cell r="Y906">
            <v>0.40582797369236967</v>
          </cell>
          <cell r="Z906">
            <v>3.8100734374129034E-3</v>
          </cell>
          <cell r="AA906">
            <v>63231417800.209999</v>
          </cell>
          <cell r="AB906">
            <v>47019820000.209999</v>
          </cell>
          <cell r="AC906">
            <v>16211597800</v>
          </cell>
          <cell r="AD906">
            <v>0</v>
          </cell>
          <cell r="AE906">
            <v>0</v>
          </cell>
          <cell r="AF906">
            <v>0</v>
          </cell>
          <cell r="AH906">
            <v>139.88600000000002</v>
          </cell>
          <cell r="AI906">
            <v>10203.736631615011</v>
          </cell>
          <cell r="AJ906">
            <v>3266.7478662920398</v>
          </cell>
          <cell r="AK906">
            <v>6936.9887653229707</v>
          </cell>
          <cell r="AL906">
            <v>28043315583114</v>
          </cell>
          <cell r="AM906">
            <v>107473306000</v>
          </cell>
          <cell r="AN906">
            <v>43615674000</v>
          </cell>
          <cell r="AO906">
            <v>106847091800.20999</v>
          </cell>
          <cell r="AP906">
            <v>8285163000</v>
          </cell>
          <cell r="AQ906">
            <v>0.77695740650436995</v>
          </cell>
          <cell r="AR906">
            <v>0</v>
          </cell>
          <cell r="AS906">
            <v>0</v>
          </cell>
          <cell r="AT906">
            <v>801763000</v>
          </cell>
          <cell r="AU906">
            <v>4.0842182456734474E-2</v>
          </cell>
          <cell r="AV906">
            <v>24966569000</v>
          </cell>
          <cell r="AW906">
            <v>0.38785591252869395</v>
          </cell>
          <cell r="AX906">
            <v>933511000</v>
          </cell>
          <cell r="AY906">
            <v>0.60671965787523885</v>
          </cell>
          <cell r="AZ906">
            <v>76398000</v>
          </cell>
          <cell r="BA906">
            <v>4.2669386259651131E-2</v>
          </cell>
          <cell r="BB906">
            <v>0</v>
          </cell>
          <cell r="BC906">
            <v>0</v>
          </cell>
          <cell r="BD906">
            <v>7579917000</v>
          </cell>
          <cell r="BE906">
            <v>0.99585402249288379</v>
          </cell>
          <cell r="BF906">
            <v>42353000</v>
          </cell>
          <cell r="BG906">
            <v>0.40315456812686806</v>
          </cell>
          <cell r="BH906">
            <v>930000000</v>
          </cell>
          <cell r="BI906">
            <v>1</v>
          </cell>
          <cell r="BJ906">
            <v>0</v>
          </cell>
          <cell r="BK906">
            <v>0</v>
          </cell>
          <cell r="BL906">
            <v>10663600000</v>
          </cell>
          <cell r="BM906">
            <v>270990000</v>
          </cell>
          <cell r="BN906">
            <v>19630758000</v>
          </cell>
          <cell r="BO906">
            <v>64370732000</v>
          </cell>
          <cell r="BP906">
            <v>1538620000</v>
          </cell>
          <cell r="BQ906">
            <v>1790464000</v>
          </cell>
          <cell r="BR906">
            <v>413302000</v>
          </cell>
          <cell r="BS906">
            <v>7611474000</v>
          </cell>
          <cell r="BT906">
            <v>105054000</v>
          </cell>
          <cell r="BU906">
            <v>930000000</v>
          </cell>
          <cell r="BV906">
            <v>0</v>
          </cell>
          <cell r="BW906">
            <v>148312000</v>
          </cell>
          <cell r="BY906">
            <v>874</v>
          </cell>
          <cell r="BZ906">
            <v>1695750</v>
          </cell>
          <cell r="CA906">
            <v>2359800</v>
          </cell>
        </row>
        <row r="907">
          <cell r="A907" t="str">
            <v>2023_Q2_M5_W19_D6</v>
          </cell>
          <cell r="B907">
            <v>2023</v>
          </cell>
          <cell r="C907">
            <v>2</v>
          </cell>
          <cell r="D907">
            <v>5</v>
          </cell>
          <cell r="E907">
            <v>19</v>
          </cell>
          <cell r="F907">
            <v>20</v>
          </cell>
          <cell r="G907">
            <v>6</v>
          </cell>
          <cell r="H907">
            <v>45058</v>
          </cell>
          <cell r="I907">
            <v>19.413</v>
          </cell>
          <cell r="J907">
            <v>9.657</v>
          </cell>
          <cell r="K907">
            <v>59.951999999999998</v>
          </cell>
          <cell r="L907">
            <v>17.335999999999999</v>
          </cell>
          <cell r="M907">
            <v>6.0629999999999997</v>
          </cell>
          <cell r="N907">
            <v>1</v>
          </cell>
          <cell r="O907">
            <v>21.178999999999998</v>
          </cell>
          <cell r="P907">
            <v>7.4589999999999996</v>
          </cell>
          <cell r="Q907">
            <v>11</v>
          </cell>
          <cell r="R907">
            <v>0</v>
          </cell>
          <cell r="S907">
            <v>348</v>
          </cell>
          <cell r="T907">
            <v>352.67476654534948</v>
          </cell>
          <cell r="U907">
            <v>11127.033450386734</v>
          </cell>
          <cell r="V907">
            <v>3.1550409912743042E-2</v>
          </cell>
          <cell r="W907">
            <v>5.4985060072121356E-3</v>
          </cell>
          <cell r="X907">
            <v>4.0716080988687214E-3</v>
          </cell>
          <cell r="Y907">
            <v>0.74049352561008053</v>
          </cell>
          <cell r="Z907">
            <v>5.4189225694425639E-3</v>
          </cell>
          <cell r="AA907">
            <v>38071925000</v>
          </cell>
          <cell r="AB907">
            <v>22564570000</v>
          </cell>
          <cell r="AC907">
            <v>15507355000</v>
          </cell>
          <cell r="AD907">
            <v>0</v>
          </cell>
          <cell r="AE907">
            <v>0</v>
          </cell>
          <cell r="AF907">
            <v>0</v>
          </cell>
          <cell r="AH907">
            <v>142.059</v>
          </cell>
          <cell r="AI907">
            <v>12011.014814874421</v>
          </cell>
          <cell r="AJ907">
            <v>3609.2049848864699</v>
          </cell>
          <cell r="AK907">
            <v>8401.8098299879512</v>
          </cell>
          <cell r="AL907">
            <v>28257638310516</v>
          </cell>
          <cell r="AM907">
            <v>155374794000</v>
          </cell>
          <cell r="AN907">
            <v>115054029000</v>
          </cell>
          <cell r="AO907">
            <v>153125954000</v>
          </cell>
          <cell r="AP907">
            <v>105258950000</v>
          </cell>
          <cell r="AQ907">
            <v>0.78341162987728652</v>
          </cell>
          <cell r="AR907">
            <v>0</v>
          </cell>
          <cell r="AS907">
            <v>0</v>
          </cell>
          <cell r="AT907">
            <v>78762000</v>
          </cell>
          <cell r="AU907">
            <v>0.1533743048090854</v>
          </cell>
          <cell r="AV907">
            <v>6476672000</v>
          </cell>
          <cell r="AW907">
            <v>0.44277404295255618</v>
          </cell>
          <cell r="AX907">
            <v>1428794000</v>
          </cell>
          <cell r="AY907">
            <v>0.53782562150588797</v>
          </cell>
          <cell r="AZ907">
            <v>90891000</v>
          </cell>
          <cell r="BA907">
            <v>0.39358339251381358</v>
          </cell>
          <cell r="BB907">
            <v>0</v>
          </cell>
          <cell r="BC907">
            <v>0</v>
          </cell>
          <cell r="BD907">
            <v>710045000</v>
          </cell>
          <cell r="BE907">
            <v>0.96705282770117507</v>
          </cell>
          <cell r="BF907">
            <v>79915000</v>
          </cell>
          <cell r="BG907">
            <v>0.49470719326482604</v>
          </cell>
          <cell r="BH907">
            <v>930000000</v>
          </cell>
          <cell r="BI907">
            <v>1</v>
          </cell>
          <cell r="BJ907">
            <v>0</v>
          </cell>
          <cell r="BK907">
            <v>0</v>
          </cell>
          <cell r="BL907">
            <v>134359698000</v>
          </cell>
          <cell r="BM907">
            <v>74718000</v>
          </cell>
          <cell r="BN907">
            <v>513528000</v>
          </cell>
          <cell r="BO907">
            <v>14627488000</v>
          </cell>
          <cell r="BP907">
            <v>2656612000</v>
          </cell>
          <cell r="BQ907">
            <v>230932000</v>
          </cell>
          <cell r="BR907">
            <v>487918000</v>
          </cell>
          <cell r="BS907">
            <v>734236000</v>
          </cell>
          <cell r="BT907">
            <v>161540000</v>
          </cell>
          <cell r="BU907">
            <v>930000000</v>
          </cell>
          <cell r="BV907">
            <v>0</v>
          </cell>
          <cell r="BW907">
            <v>598124000</v>
          </cell>
          <cell r="BY907">
            <v>1043</v>
          </cell>
          <cell r="BZ907">
            <v>12148200</v>
          </cell>
          <cell r="CA907">
            <v>2816100</v>
          </cell>
        </row>
        <row r="908">
          <cell r="A908" t="str">
            <v>2023_Q2_M5_W20_D2</v>
          </cell>
          <cell r="B908">
            <v>2023</v>
          </cell>
          <cell r="C908">
            <v>2</v>
          </cell>
          <cell r="D908">
            <v>5</v>
          </cell>
          <cell r="E908">
            <v>20</v>
          </cell>
          <cell r="F908">
            <v>20</v>
          </cell>
          <cell r="G908">
            <v>2</v>
          </cell>
          <cell r="H908">
            <v>45061</v>
          </cell>
          <cell r="I908">
            <v>38.932000000000002</v>
          </cell>
          <cell r="J908">
            <v>9.7260000000000009</v>
          </cell>
          <cell r="K908">
            <v>64.832999999999998</v>
          </cell>
          <cell r="L908">
            <v>17.613</v>
          </cell>
          <cell r="M908">
            <v>6.0679999999999996</v>
          </cell>
          <cell r="N908">
            <v>1</v>
          </cell>
          <cell r="O908">
            <v>21.17</v>
          </cell>
          <cell r="P908">
            <v>7.4589999999999996</v>
          </cell>
          <cell r="Q908">
            <v>0</v>
          </cell>
          <cell r="R908">
            <v>0</v>
          </cell>
          <cell r="S908">
            <v>164</v>
          </cell>
          <cell r="T908">
            <v>405.9960999009773</v>
          </cell>
          <cell r="U908">
            <v>12991.06306534326</v>
          </cell>
          <cell r="V908">
            <v>3.1997999656922294E-2</v>
          </cell>
          <cell r="W908">
            <v>4.9797895787003542E-3</v>
          </cell>
          <cell r="X908">
            <v>2.7308213065126569E-3</v>
          </cell>
          <cell r="Y908">
            <v>0.54838086295713673</v>
          </cell>
          <cell r="Z908">
            <v>3.2703451978150469E-3</v>
          </cell>
          <cell r="AA908">
            <v>17375910000</v>
          </cell>
          <cell r="AB908">
            <v>0</v>
          </cell>
          <cell r="AC908">
            <v>17375910000</v>
          </cell>
          <cell r="AD908">
            <v>0</v>
          </cell>
          <cell r="AE908">
            <v>0</v>
          </cell>
          <cell r="AF908">
            <v>0</v>
          </cell>
          <cell r="AH908">
            <v>166.80099999999999</v>
          </cell>
          <cell r="AI908">
            <v>13811.63999034325</v>
          </cell>
          <cell r="AJ908">
            <v>3800.1372716598503</v>
          </cell>
          <cell r="AK908">
            <v>10011.5027186834</v>
          </cell>
          <cell r="AL908">
            <v>32206006592322</v>
          </cell>
          <cell r="AM908">
            <v>160379136000</v>
          </cell>
          <cell r="AN908">
            <v>87948849000</v>
          </cell>
          <cell r="AO908">
            <v>105324759000</v>
          </cell>
          <cell r="AP908">
            <v>71590472000</v>
          </cell>
          <cell r="AQ908">
            <v>0.95806928164280969</v>
          </cell>
          <cell r="AR908">
            <v>0</v>
          </cell>
          <cell r="AS908">
            <v>0</v>
          </cell>
          <cell r="AT908">
            <v>141519000</v>
          </cell>
          <cell r="AU908">
            <v>0.27475362859073227</v>
          </cell>
          <cell r="AV908">
            <v>13230964000</v>
          </cell>
          <cell r="AW908">
            <v>0.1672572367932032</v>
          </cell>
          <cell r="AX908">
            <v>1197439000</v>
          </cell>
          <cell r="AY908">
            <v>0.47009531152712797</v>
          </cell>
          <cell r="AZ908">
            <v>17081000</v>
          </cell>
          <cell r="BA908">
            <v>0.13254442461395205</v>
          </cell>
          <cell r="BB908">
            <v>0</v>
          </cell>
          <cell r="BC908">
            <v>0</v>
          </cell>
          <cell r="BD908">
            <v>708719000</v>
          </cell>
          <cell r="BE908">
            <v>0.98922586462471285</v>
          </cell>
          <cell r="BF908">
            <v>122655000</v>
          </cell>
          <cell r="BG908">
            <v>0.48638649197385952</v>
          </cell>
          <cell r="BH908">
            <v>940000000</v>
          </cell>
          <cell r="BI908">
            <v>1</v>
          </cell>
          <cell r="BJ908">
            <v>0</v>
          </cell>
          <cell r="BK908">
            <v>0</v>
          </cell>
          <cell r="BL908">
            <v>74723690000</v>
          </cell>
          <cell r="BM908">
            <v>474158000</v>
          </cell>
          <cell r="BN908">
            <v>515076000</v>
          </cell>
          <cell r="BO908">
            <v>79105480000</v>
          </cell>
          <cell r="BP908">
            <v>2547226000</v>
          </cell>
          <cell r="BQ908">
            <v>128870000</v>
          </cell>
          <cell r="BR908">
            <v>925222000</v>
          </cell>
          <cell r="BS908">
            <v>716438000</v>
          </cell>
          <cell r="BT908">
            <v>252176000</v>
          </cell>
          <cell r="BU908">
            <v>940000000</v>
          </cell>
          <cell r="BV908">
            <v>0</v>
          </cell>
          <cell r="BW908">
            <v>50800000</v>
          </cell>
          <cell r="BY908">
            <v>190</v>
          </cell>
          <cell r="BZ908">
            <v>4095300</v>
          </cell>
          <cell r="CA908">
            <v>513000</v>
          </cell>
        </row>
        <row r="909">
          <cell r="A909" t="str">
            <v>2023_Q2_M5_W20_D3</v>
          </cell>
          <cell r="B909">
            <v>2023</v>
          </cell>
          <cell r="C909">
            <v>2</v>
          </cell>
          <cell r="D909">
            <v>5</v>
          </cell>
          <cell r="E909">
            <v>20</v>
          </cell>
          <cell r="F909">
            <v>20</v>
          </cell>
          <cell r="G909">
            <v>3</v>
          </cell>
          <cell r="H909">
            <v>45062</v>
          </cell>
          <cell r="I909">
            <v>44.137</v>
          </cell>
          <cell r="J909">
            <v>9.7330000000000005</v>
          </cell>
          <cell r="K909">
            <v>57.603999999999999</v>
          </cell>
          <cell r="L909">
            <v>17.465</v>
          </cell>
          <cell r="M909">
            <v>6.0819999999999999</v>
          </cell>
          <cell r="N909">
            <v>1</v>
          </cell>
          <cell r="O909">
            <v>21.172999999999998</v>
          </cell>
          <cell r="P909">
            <v>7.4589999999999996</v>
          </cell>
          <cell r="Q909">
            <v>0</v>
          </cell>
          <cell r="R909">
            <v>0</v>
          </cell>
          <cell r="S909">
            <v>64</v>
          </cell>
          <cell r="T909">
            <v>402.43663685090883</v>
          </cell>
          <cell r="U909">
            <v>13060.001728343283</v>
          </cell>
          <cell r="V909">
            <v>3.24523180357996E-2</v>
          </cell>
          <cell r="W909">
            <v>1.9644164339691437E-3</v>
          </cell>
          <cell r="X909">
            <v>1.1793179847658295E-3</v>
          </cell>
          <cell r="Y909">
            <v>0.60034011341627458</v>
          </cell>
          <cell r="Z909">
            <v>1.2725705119053068E-3</v>
          </cell>
          <cell r="AA909">
            <v>2482093200</v>
          </cell>
          <cell r="AB909">
            <v>2480960000</v>
          </cell>
          <cell r="AC909">
            <v>1133200</v>
          </cell>
          <cell r="AD909">
            <v>0</v>
          </cell>
          <cell r="AE909">
            <v>0</v>
          </cell>
          <cell r="AF909">
            <v>0</v>
          </cell>
          <cell r="AH909">
            <v>164.65299999999999</v>
          </cell>
          <cell r="AI909">
            <v>13293.18504995331</v>
          </cell>
          <cell r="AJ909">
            <v>4002.4760126614096</v>
          </cell>
          <cell r="AK909">
            <v>9290.709037291901</v>
          </cell>
          <cell r="AL909">
            <v>26616900111324</v>
          </cell>
          <cell r="AM909">
            <v>52286676000</v>
          </cell>
          <cell r="AN909">
            <v>31389789000</v>
          </cell>
          <cell r="AO909">
            <v>33871882200</v>
          </cell>
          <cell r="AP909">
            <v>18713825000</v>
          </cell>
          <cell r="AQ909">
            <v>0.64240017421929319</v>
          </cell>
          <cell r="AR909">
            <v>0</v>
          </cell>
          <cell r="AS909">
            <v>0</v>
          </cell>
          <cell r="AT909">
            <v>73304000</v>
          </cell>
          <cell r="AU909">
            <v>4.4757710972550914E-2</v>
          </cell>
          <cell r="AV909">
            <v>8539936000</v>
          </cell>
          <cell r="AW909">
            <v>0.59363452192738309</v>
          </cell>
          <cell r="AX909">
            <v>1135577000</v>
          </cell>
          <cell r="AY909">
            <v>0.48204355629360596</v>
          </cell>
          <cell r="AZ909">
            <v>199226000</v>
          </cell>
          <cell r="BA909">
            <v>0.43688762576423429</v>
          </cell>
          <cell r="BB909">
            <v>0</v>
          </cell>
          <cell r="BC909">
            <v>0</v>
          </cell>
          <cell r="BD909">
            <v>707067000</v>
          </cell>
          <cell r="BE909">
            <v>0.98733896170269808</v>
          </cell>
          <cell r="BF909">
            <v>1081854000</v>
          </cell>
          <cell r="BG909">
            <v>0.48447196624539085</v>
          </cell>
          <cell r="BH909">
            <v>939000000</v>
          </cell>
          <cell r="BI909">
            <v>1</v>
          </cell>
          <cell r="BJ909">
            <v>0</v>
          </cell>
          <cell r="BK909">
            <v>0</v>
          </cell>
          <cell r="BL909">
            <v>29131102000</v>
          </cell>
          <cell r="BM909">
            <v>203166000</v>
          </cell>
          <cell r="BN909">
            <v>1637796000</v>
          </cell>
          <cell r="BO909">
            <v>14385848000</v>
          </cell>
          <cell r="BP909">
            <v>2355756000</v>
          </cell>
          <cell r="BQ909">
            <v>456012000</v>
          </cell>
          <cell r="BR909">
            <v>113674000</v>
          </cell>
          <cell r="BS909">
            <v>716134000</v>
          </cell>
          <cell r="BT909">
            <v>2233058000</v>
          </cell>
          <cell r="BU909">
            <v>939000000</v>
          </cell>
          <cell r="BV909">
            <v>0</v>
          </cell>
          <cell r="BW909">
            <v>115130000</v>
          </cell>
          <cell r="BY909">
            <v>100</v>
          </cell>
          <cell r="BZ909">
            <v>3993300</v>
          </cell>
          <cell r="CA909">
            <v>270000</v>
          </cell>
        </row>
        <row r="910">
          <cell r="A910" t="str">
            <v>2023_Q2_M5_W20_D4</v>
          </cell>
          <cell r="B910">
            <v>2023</v>
          </cell>
          <cell r="C910">
            <v>2</v>
          </cell>
          <cell r="D910">
            <v>5</v>
          </cell>
          <cell r="E910">
            <v>20</v>
          </cell>
          <cell r="F910">
            <v>20</v>
          </cell>
          <cell r="G910">
            <v>4</v>
          </cell>
          <cell r="H910">
            <v>45063</v>
          </cell>
          <cell r="I910">
            <v>43.387</v>
          </cell>
          <cell r="J910">
            <v>6.6079999999999997</v>
          </cell>
          <cell r="K910">
            <v>55.462000000000003</v>
          </cell>
          <cell r="L910">
            <v>17.420000000000002</v>
          </cell>
          <cell r="M910">
            <v>6.0810000000000004</v>
          </cell>
          <cell r="N910">
            <v>1</v>
          </cell>
          <cell r="O910">
            <v>21.228999999999999</v>
          </cell>
          <cell r="P910">
            <v>7.4710000000000001</v>
          </cell>
          <cell r="Q910">
            <v>0</v>
          </cell>
          <cell r="R910">
            <v>0</v>
          </cell>
          <cell r="S910">
            <v>-1856</v>
          </cell>
          <cell r="T910">
            <v>552.01163416701911</v>
          </cell>
          <cell r="U910">
            <v>10859.819836342998</v>
          </cell>
          <cell r="V910">
            <v>1.9673172020604916E-2</v>
          </cell>
          <cell r="W910">
            <v>3.0196411330745865E-3</v>
          </cell>
          <cell r="X910">
            <v>2.1257159990904339E-3</v>
          </cell>
          <cell r="Y910">
            <v>0.70396312191112542</v>
          </cell>
          <cell r="Z910">
            <v>7.8648349615501739E-3</v>
          </cell>
          <cell r="AA910">
            <v>178643465000</v>
          </cell>
          <cell r="AB910">
            <v>178643465000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H910">
            <v>158.65800000000002</v>
          </cell>
          <cell r="AI910">
            <v>10813.99307872287</v>
          </cell>
          <cell r="AJ910">
            <v>5960.6331770154102</v>
          </cell>
          <cell r="AK910">
            <v>4853.3599017074603</v>
          </cell>
          <cell r="AL910">
            <v>31127332639126</v>
          </cell>
          <cell r="AM910">
            <v>93993374000</v>
          </cell>
          <cell r="AN910">
            <v>66167869000</v>
          </cell>
          <cell r="AO910">
            <v>244811334000</v>
          </cell>
          <cell r="AP910">
            <v>33341059000</v>
          </cell>
          <cell r="AQ910">
            <v>0.90673079647868926</v>
          </cell>
          <cell r="AR910">
            <v>0</v>
          </cell>
          <cell r="AS910">
            <v>0</v>
          </cell>
          <cell r="AT910">
            <v>5212176000</v>
          </cell>
          <cell r="AU910">
            <v>0.46348457134015614</v>
          </cell>
          <cell r="AV910">
            <v>24717620000</v>
          </cell>
          <cell r="AW910">
            <v>0.60106727923070769</v>
          </cell>
          <cell r="AX910">
            <v>881154000</v>
          </cell>
          <cell r="AY910">
            <v>0.66130063581836851</v>
          </cell>
          <cell r="AZ910">
            <v>179747000</v>
          </cell>
          <cell r="BA910">
            <v>0.32670936830893499</v>
          </cell>
          <cell r="BB910">
            <v>0</v>
          </cell>
          <cell r="BC910">
            <v>0</v>
          </cell>
          <cell r="BD910">
            <v>738919000</v>
          </cell>
          <cell r="BE910">
            <v>0.94657721662981575</v>
          </cell>
          <cell r="BF910">
            <v>145926000</v>
          </cell>
          <cell r="BG910">
            <v>0.43419502267290322</v>
          </cell>
          <cell r="BH910">
            <v>951268000</v>
          </cell>
          <cell r="BI910">
            <v>0.98829342486930361</v>
          </cell>
          <cell r="BJ910">
            <v>0</v>
          </cell>
          <cell r="BK910">
            <v>0</v>
          </cell>
          <cell r="BL910">
            <v>36770626000</v>
          </cell>
          <cell r="BM910">
            <v>227076000</v>
          </cell>
          <cell r="BN910">
            <v>11245630000</v>
          </cell>
          <cell r="BO910">
            <v>41122884000</v>
          </cell>
          <cell r="BP910">
            <v>1332456000</v>
          </cell>
          <cell r="BQ910">
            <v>550174000</v>
          </cell>
          <cell r="BR910">
            <v>554872000</v>
          </cell>
          <cell r="BS910">
            <v>780622000</v>
          </cell>
          <cell r="BT910">
            <v>336084000</v>
          </cell>
          <cell r="BU910">
            <v>962536000</v>
          </cell>
          <cell r="BV910">
            <v>0</v>
          </cell>
          <cell r="BW910">
            <v>110414000</v>
          </cell>
          <cell r="BY910">
            <v>2028</v>
          </cell>
          <cell r="BZ910">
            <v>4732800</v>
          </cell>
          <cell r="CA910">
            <v>5475600</v>
          </cell>
        </row>
        <row r="911">
          <cell r="A911" t="str">
            <v>2023_Q2_M5_W20_D5</v>
          </cell>
          <cell r="B911">
            <v>2023</v>
          </cell>
          <cell r="C911">
            <v>2</v>
          </cell>
          <cell r="D911">
            <v>5</v>
          </cell>
          <cell r="E911">
            <v>20</v>
          </cell>
          <cell r="F911">
            <v>20</v>
          </cell>
          <cell r="G911">
            <v>5</v>
          </cell>
          <cell r="H911">
            <v>45064</v>
          </cell>
          <cell r="I911">
            <v>34.597999999999999</v>
          </cell>
          <cell r="J911">
            <v>6.01</v>
          </cell>
          <cell r="K911">
            <v>60.628</v>
          </cell>
          <cell r="L911">
            <v>17.116</v>
          </cell>
          <cell r="M911">
            <v>6.0839999999999996</v>
          </cell>
          <cell r="N911">
            <v>1</v>
          </cell>
          <cell r="O911">
            <v>24.3</v>
          </cell>
          <cell r="P911">
            <v>7.4710000000000001</v>
          </cell>
          <cell r="Q911">
            <v>160</v>
          </cell>
          <cell r="R911">
            <v>0</v>
          </cell>
          <cell r="S911">
            <v>-2139</v>
          </cell>
          <cell r="T911">
            <v>606.51654855505103</v>
          </cell>
          <cell r="U911">
            <v>13923.085636169621</v>
          </cell>
          <cell r="V911">
            <v>2.2955821517713922E-2</v>
          </cell>
          <cell r="W911">
            <v>3.9017221377326823E-3</v>
          </cell>
          <cell r="X911">
            <v>2.6291658262305633E-3</v>
          </cell>
          <cell r="Y911">
            <v>0.67384753024939636</v>
          </cell>
          <cell r="Z911">
            <v>4.1289498202208832E-3</v>
          </cell>
          <cell r="AA911">
            <v>41081274100</v>
          </cell>
          <cell r="AB911">
            <v>23874875000</v>
          </cell>
          <cell r="AC911">
            <v>17206399100</v>
          </cell>
          <cell r="AD911">
            <v>0</v>
          </cell>
          <cell r="AE911">
            <v>0</v>
          </cell>
          <cell r="AF911">
            <v>0</v>
          </cell>
          <cell r="AH911">
            <v>157.20699999999999</v>
          </cell>
          <cell r="AI911">
            <v>14207.086637784749</v>
          </cell>
          <cell r="AJ911">
            <v>6156.9882996118804</v>
          </cell>
          <cell r="AK911">
            <v>8050.0983381728693</v>
          </cell>
          <cell r="AL911">
            <v>27391460546728</v>
          </cell>
          <cell r="AM911">
            <v>106873868000</v>
          </cell>
          <cell r="AN911">
            <v>72016692000</v>
          </cell>
          <cell r="AO911">
            <v>113097966100</v>
          </cell>
          <cell r="AP911">
            <v>40570185000</v>
          </cell>
          <cell r="AQ911">
            <v>0.95936752973091721</v>
          </cell>
          <cell r="AR911">
            <v>0</v>
          </cell>
          <cell r="AS911">
            <v>0</v>
          </cell>
          <cell r="AT911">
            <v>1677695000</v>
          </cell>
          <cell r="AU911">
            <v>0.33058759129265514</v>
          </cell>
          <cell r="AV911">
            <v>22498310000</v>
          </cell>
          <cell r="AW911">
            <v>0.44563058870162769</v>
          </cell>
          <cell r="AX911">
            <v>1234537000</v>
          </cell>
          <cell r="AY911">
            <v>0.56814968696327683</v>
          </cell>
          <cell r="AZ911">
            <v>3928000</v>
          </cell>
          <cell r="BA911">
            <v>0.13637941809596557</v>
          </cell>
          <cell r="BB911">
            <v>0</v>
          </cell>
          <cell r="BC911">
            <v>0</v>
          </cell>
          <cell r="BD911">
            <v>4927100000</v>
          </cell>
          <cell r="BE911">
            <v>0.990808810961055</v>
          </cell>
          <cell r="BF911">
            <v>160937000</v>
          </cell>
          <cell r="BG911">
            <v>0.5</v>
          </cell>
          <cell r="BH911">
            <v>944000000</v>
          </cell>
          <cell r="BI911">
            <v>1</v>
          </cell>
          <cell r="BJ911">
            <v>0</v>
          </cell>
          <cell r="BK911">
            <v>0</v>
          </cell>
          <cell r="BL911">
            <v>42288470000</v>
          </cell>
          <cell r="BM911">
            <v>263838000</v>
          </cell>
          <cell r="BN911">
            <v>5074888000</v>
          </cell>
          <cell r="BO911">
            <v>50486458000</v>
          </cell>
          <cell r="BP911">
            <v>2172908000</v>
          </cell>
          <cell r="BQ911">
            <v>28802000</v>
          </cell>
          <cell r="BR911">
            <v>244262000</v>
          </cell>
          <cell r="BS911">
            <v>4972806000</v>
          </cell>
          <cell r="BT911">
            <v>321874000</v>
          </cell>
          <cell r="BU911">
            <v>944000000</v>
          </cell>
          <cell r="BV911">
            <v>0</v>
          </cell>
          <cell r="BW911">
            <v>75562000</v>
          </cell>
          <cell r="BY911">
            <v>713</v>
          </cell>
          <cell r="BZ911">
            <v>5454450</v>
          </cell>
          <cell r="CA911">
            <v>1925100</v>
          </cell>
        </row>
        <row r="912">
          <cell r="A912" t="str">
            <v>2023_Q2_M5_W20_D6</v>
          </cell>
          <cell r="B912">
            <v>2023</v>
          </cell>
          <cell r="C912">
            <v>2</v>
          </cell>
          <cell r="D912">
            <v>5</v>
          </cell>
          <cell r="E912">
            <v>20</v>
          </cell>
          <cell r="F912">
            <v>21</v>
          </cell>
          <cell r="G912">
            <v>6</v>
          </cell>
          <cell r="H912">
            <v>45065</v>
          </cell>
          <cell r="I912">
            <v>47.828000000000003</v>
          </cell>
          <cell r="J912">
            <v>4.5010000000000003</v>
          </cell>
          <cell r="K912">
            <v>64.680000000000007</v>
          </cell>
          <cell r="L912">
            <v>16.713999999999999</v>
          </cell>
          <cell r="M912">
            <v>6.07</v>
          </cell>
          <cell r="N912">
            <v>1</v>
          </cell>
          <cell r="O912">
            <v>24.297999999999998</v>
          </cell>
          <cell r="P912">
            <v>7.4710000000000001</v>
          </cell>
          <cell r="Q912">
            <v>179</v>
          </cell>
          <cell r="R912">
            <v>0</v>
          </cell>
          <cell r="S912">
            <v>-2094</v>
          </cell>
          <cell r="T912">
            <v>631.62930605388692</v>
          </cell>
          <cell r="U912">
            <v>12469.453239909781</v>
          </cell>
          <cell r="V912">
            <v>1.9741726864785404E-2</v>
          </cell>
          <cell r="W912">
            <v>7.2660288321460126E-3</v>
          </cell>
          <cell r="X912">
            <v>5.577072397669634E-3</v>
          </cell>
          <cell r="Y912">
            <v>0.7675543995911247</v>
          </cell>
          <cell r="Z912">
            <v>7.6852719730416616E-3</v>
          </cell>
          <cell r="AA912">
            <v>66277062250</v>
          </cell>
          <cell r="AB912">
            <v>44194700000</v>
          </cell>
          <cell r="AC912">
            <v>22082362250</v>
          </cell>
          <cell r="AD912">
            <v>0</v>
          </cell>
          <cell r="AE912">
            <v>0</v>
          </cell>
          <cell r="AF912">
            <v>0</v>
          </cell>
          <cell r="AH912">
            <v>172.56200000000001</v>
          </cell>
          <cell r="AI912">
            <v>12348.360973635779</v>
          </cell>
          <cell r="AJ912">
            <v>6092.61606102122</v>
          </cell>
          <cell r="AK912">
            <v>6255.7449126145602</v>
          </cell>
          <cell r="AL912">
            <v>31437755241130</v>
          </cell>
          <cell r="AM912">
            <v>228427636000</v>
          </cell>
          <cell r="AN912">
            <v>175330637000</v>
          </cell>
          <cell r="AO912">
            <v>241607699250</v>
          </cell>
          <cell r="AP912">
            <v>138635581000</v>
          </cell>
          <cell r="AQ912">
            <v>0.86202541839815627</v>
          </cell>
          <cell r="AR912">
            <v>0</v>
          </cell>
          <cell r="AS912">
            <v>0</v>
          </cell>
          <cell r="AT912">
            <v>2576620000</v>
          </cell>
          <cell r="AU912">
            <v>0.10037116709266104</v>
          </cell>
          <cell r="AV912">
            <v>31112218000</v>
          </cell>
          <cell r="AW912">
            <v>0.83843901169667046</v>
          </cell>
          <cell r="AX912">
            <v>1353473000</v>
          </cell>
          <cell r="AY912">
            <v>0.55421915167358282</v>
          </cell>
          <cell r="AZ912">
            <v>18299000</v>
          </cell>
          <cell r="BA912">
            <v>7.7924455989439173E-2</v>
          </cell>
          <cell r="BB912">
            <v>0</v>
          </cell>
          <cell r="BC912">
            <v>0</v>
          </cell>
          <cell r="BD912">
            <v>694390000</v>
          </cell>
          <cell r="BE912">
            <v>0.99800224208801636</v>
          </cell>
          <cell r="BF912">
            <v>10056000</v>
          </cell>
          <cell r="BG912">
            <v>0.18221352467927809</v>
          </cell>
          <cell r="BH912">
            <v>930000000</v>
          </cell>
          <cell r="BI912">
            <v>1</v>
          </cell>
          <cell r="BJ912">
            <v>0</v>
          </cell>
          <cell r="BK912">
            <v>0</v>
          </cell>
          <cell r="BL912">
            <v>160825398000</v>
          </cell>
          <cell r="BM912">
            <v>93844000</v>
          </cell>
          <cell r="BN912">
            <v>25670918000</v>
          </cell>
          <cell r="BO912">
            <v>37107312000</v>
          </cell>
          <cell r="BP912">
            <v>2442126000</v>
          </cell>
          <cell r="BQ912">
            <v>234830000</v>
          </cell>
          <cell r="BR912">
            <v>372240000</v>
          </cell>
          <cell r="BS912">
            <v>695780000</v>
          </cell>
          <cell r="BT912">
            <v>55188000</v>
          </cell>
          <cell r="BU912">
            <v>930000000</v>
          </cell>
          <cell r="BV912">
            <v>0</v>
          </cell>
          <cell r="BW912">
            <v>0</v>
          </cell>
          <cell r="BY912">
            <v>1519</v>
          </cell>
          <cell r="BZ912">
            <v>16019100</v>
          </cell>
          <cell r="CA912">
            <v>4101300</v>
          </cell>
        </row>
        <row r="913">
          <cell r="A913" t="str">
            <v>2023_Q2_M5_W21_D2</v>
          </cell>
          <cell r="B913">
            <v>2023</v>
          </cell>
          <cell r="C913">
            <v>2</v>
          </cell>
          <cell r="D913">
            <v>5</v>
          </cell>
          <cell r="E913">
            <v>21</v>
          </cell>
          <cell r="F913">
            <v>21</v>
          </cell>
          <cell r="G913">
            <v>2</v>
          </cell>
          <cell r="H913">
            <v>45068</v>
          </cell>
          <cell r="I913">
            <v>43.841000000000001</v>
          </cell>
          <cell r="J913">
            <v>4.5019999999999998</v>
          </cell>
          <cell r="K913">
            <v>59.89</v>
          </cell>
          <cell r="L913">
            <v>16.556999999999999</v>
          </cell>
          <cell r="M913">
            <v>5.8230000000000004</v>
          </cell>
          <cell r="N913">
            <v>1</v>
          </cell>
          <cell r="O913">
            <v>24.315999999999999</v>
          </cell>
          <cell r="P913">
            <v>7.4710000000000001</v>
          </cell>
          <cell r="Q913">
            <v>112</v>
          </cell>
          <cell r="R913">
            <v>0</v>
          </cell>
          <cell r="S913">
            <v>-1540</v>
          </cell>
          <cell r="T913">
            <v>549.23367026421499</v>
          </cell>
          <cell r="U913">
            <v>13012.156579909293</v>
          </cell>
          <cell r="V913">
            <v>2.3691476477852587E-2</v>
          </cell>
          <cell r="W913">
            <v>8.8233174729862619E-3</v>
          </cell>
          <cell r="X913">
            <v>3.7177017336712721E-3</v>
          </cell>
          <cell r="Y913">
            <v>0.42134965052017015</v>
          </cell>
          <cell r="Z913">
            <v>7.6785949226188211E-3</v>
          </cell>
          <cell r="AA913">
            <v>113662475000</v>
          </cell>
          <cell r="AB913">
            <v>105479460000</v>
          </cell>
          <cell r="AC913">
            <v>8183015000</v>
          </cell>
          <cell r="AD913">
            <v>0</v>
          </cell>
          <cell r="AE913">
            <v>0</v>
          </cell>
          <cell r="AF913">
            <v>0</v>
          </cell>
          <cell r="AH913">
            <v>163.4</v>
          </cell>
          <cell r="AI913">
            <v>13330.67353066406</v>
          </cell>
          <cell r="AJ913">
            <v>6126.8133803716601</v>
          </cell>
          <cell r="AK913">
            <v>7203.8601502924002</v>
          </cell>
          <cell r="AL913">
            <v>28696172700936</v>
          </cell>
          <cell r="AM913">
            <v>253195442000</v>
          </cell>
          <cell r="AN913">
            <v>106683811000</v>
          </cell>
          <cell r="AO913">
            <v>220346286000</v>
          </cell>
          <cell r="AP913">
            <v>80693302000</v>
          </cell>
          <cell r="AQ913">
            <v>0.87379107413408341</v>
          </cell>
          <cell r="AR913">
            <v>0</v>
          </cell>
          <cell r="AS913">
            <v>0</v>
          </cell>
          <cell r="AT913">
            <v>1636000</v>
          </cell>
          <cell r="AU913">
            <v>1.2318729815467534E-4</v>
          </cell>
          <cell r="AV913">
            <v>22881281000</v>
          </cell>
          <cell r="AW913">
            <v>0.15984758575615313</v>
          </cell>
          <cell r="AX913">
            <v>1035442000</v>
          </cell>
          <cell r="AY913">
            <v>0.7114630643753822</v>
          </cell>
          <cell r="AZ913">
            <v>361278000</v>
          </cell>
          <cell r="BA913">
            <v>0.45143385522748003</v>
          </cell>
          <cell r="BB913">
            <v>0</v>
          </cell>
          <cell r="BC913">
            <v>0</v>
          </cell>
          <cell r="BD913">
            <v>707507000</v>
          </cell>
          <cell r="BE913">
            <v>0.97511046548487668</v>
          </cell>
          <cell r="BF913">
            <v>68365000</v>
          </cell>
          <cell r="BG913">
            <v>0.39769289836187638</v>
          </cell>
          <cell r="BH913">
            <v>935000000</v>
          </cell>
          <cell r="BI913">
            <v>1</v>
          </cell>
          <cell r="BJ913">
            <v>0</v>
          </cell>
          <cell r="BK913">
            <v>0</v>
          </cell>
          <cell r="BL913">
            <v>92348508000</v>
          </cell>
          <cell r="BM913">
            <v>86890000</v>
          </cell>
          <cell r="BN913">
            <v>13280590000</v>
          </cell>
          <cell r="BO913">
            <v>143144364000</v>
          </cell>
          <cell r="BP913">
            <v>1455370000</v>
          </cell>
          <cell r="BQ913">
            <v>800290000</v>
          </cell>
          <cell r="BR913">
            <v>187600000</v>
          </cell>
          <cell r="BS913">
            <v>725566000</v>
          </cell>
          <cell r="BT913">
            <v>171904000</v>
          </cell>
          <cell r="BU913">
            <v>935000000</v>
          </cell>
          <cell r="BV913">
            <v>0</v>
          </cell>
          <cell r="BW913">
            <v>59360000</v>
          </cell>
          <cell r="BY913">
            <v>820</v>
          </cell>
          <cell r="BZ913">
            <v>3927000</v>
          </cell>
          <cell r="CA913">
            <v>2214000</v>
          </cell>
        </row>
        <row r="914">
          <cell r="A914" t="str">
            <v>2023_Q2_M5_W21_D3</v>
          </cell>
          <cell r="B914">
            <v>2023</v>
          </cell>
          <cell r="C914">
            <v>2</v>
          </cell>
          <cell r="D914">
            <v>5</v>
          </cell>
          <cell r="E914">
            <v>21</v>
          </cell>
          <cell r="F914">
            <v>21</v>
          </cell>
          <cell r="G914">
            <v>3</v>
          </cell>
          <cell r="H914">
            <v>45069</v>
          </cell>
          <cell r="I914">
            <v>40.603000000000002</v>
          </cell>
          <cell r="J914">
            <v>4.5789999999999997</v>
          </cell>
          <cell r="K914">
            <v>55.37</v>
          </cell>
          <cell r="L914">
            <v>16.382999999999999</v>
          </cell>
          <cell r="M914">
            <v>5.8890000000000002</v>
          </cell>
          <cell r="N914">
            <v>1</v>
          </cell>
          <cell r="O914">
            <v>24.303999999999998</v>
          </cell>
          <cell r="P914">
            <v>7.4690000000000003</v>
          </cell>
          <cell r="Q914">
            <v>97</v>
          </cell>
          <cell r="R914">
            <v>0</v>
          </cell>
          <cell r="S914">
            <v>-1178</v>
          </cell>
          <cell r="T914">
            <v>469.67863325444387</v>
          </cell>
          <cell r="U914">
            <v>10504.006889300683</v>
          </cell>
          <cell r="V914">
            <v>2.2364242581182605E-2</v>
          </cell>
          <cell r="W914">
            <v>3.3710823293424705E-3</v>
          </cell>
          <cell r="X914">
            <v>2.5263686911840928E-3</v>
          </cell>
          <cell r="Y914">
            <v>0.74942361068851759</v>
          </cell>
          <cell r="Z914">
            <v>6.8515947763353891E-3</v>
          </cell>
          <cell r="AA914">
            <v>131016305000</v>
          </cell>
          <cell r="AB914">
            <v>118692230000</v>
          </cell>
          <cell r="AC914">
            <v>12324075000</v>
          </cell>
          <cell r="AD914">
            <v>0</v>
          </cell>
          <cell r="AE914">
            <v>0</v>
          </cell>
          <cell r="AF914">
            <v>0</v>
          </cell>
          <cell r="AH914">
            <v>155.59699999999998</v>
          </cell>
          <cell r="AI914">
            <v>10569.733457845381</v>
          </cell>
          <cell r="AJ914">
            <v>5648.5240858984807</v>
          </cell>
          <cell r="AK914">
            <v>4921.2093719469003</v>
          </cell>
          <cell r="AL914">
            <v>30291203840138</v>
          </cell>
          <cell r="AM914">
            <v>102114142000</v>
          </cell>
          <cell r="AN914">
            <v>76526749000</v>
          </cell>
          <cell r="AO914">
            <v>207543054000</v>
          </cell>
          <cell r="AP914">
            <v>63046574000</v>
          </cell>
          <cell r="AQ914">
            <v>0.87068528519910637</v>
          </cell>
          <cell r="AR914">
            <v>0</v>
          </cell>
          <cell r="AS914">
            <v>0</v>
          </cell>
          <cell r="AT914">
            <v>137114000</v>
          </cell>
          <cell r="AU914">
            <v>0.1783740607372562</v>
          </cell>
          <cell r="AV914">
            <v>10457245000</v>
          </cell>
          <cell r="AW914">
            <v>0.43454342760257242</v>
          </cell>
          <cell r="AX914">
            <v>1122457000</v>
          </cell>
          <cell r="AY914">
            <v>0.55829965998372533</v>
          </cell>
          <cell r="AZ914">
            <v>90125000</v>
          </cell>
          <cell r="BA914">
            <v>0.32794192562404484</v>
          </cell>
          <cell r="BB914">
            <v>0</v>
          </cell>
          <cell r="BC914">
            <v>0</v>
          </cell>
          <cell r="BD914">
            <v>716444000</v>
          </cell>
          <cell r="BE914">
            <v>0.97545447614068337</v>
          </cell>
          <cell r="BF914">
            <v>16049000</v>
          </cell>
          <cell r="BG914">
            <v>0.28774024670109005</v>
          </cell>
          <cell r="BH914">
            <v>940741000</v>
          </cell>
          <cell r="BI914">
            <v>0.99603909868054663</v>
          </cell>
          <cell r="BJ914">
            <v>0</v>
          </cell>
          <cell r="BK914">
            <v>0</v>
          </cell>
          <cell r="BL914">
            <v>72410290000</v>
          </cell>
          <cell r="BM914">
            <v>380530000</v>
          </cell>
          <cell r="BN914">
            <v>768688000</v>
          </cell>
          <cell r="BO914">
            <v>24064902000</v>
          </cell>
          <cell r="BP914">
            <v>2010492000</v>
          </cell>
          <cell r="BQ914">
            <v>274820000</v>
          </cell>
          <cell r="BR914">
            <v>344944000</v>
          </cell>
          <cell r="BS914">
            <v>734472000</v>
          </cell>
          <cell r="BT914">
            <v>55776000</v>
          </cell>
          <cell r="BU914">
            <v>944482000</v>
          </cell>
          <cell r="BV914">
            <v>0</v>
          </cell>
          <cell r="BW914">
            <v>124746000</v>
          </cell>
          <cell r="BY914">
            <v>786</v>
          </cell>
          <cell r="BZ914">
            <v>3003900</v>
          </cell>
          <cell r="CA914">
            <v>2122200</v>
          </cell>
        </row>
        <row r="915">
          <cell r="A915" t="str">
            <v>2023_Q2_M5_W21_D4</v>
          </cell>
          <cell r="B915">
            <v>2023</v>
          </cell>
          <cell r="C915">
            <v>2</v>
          </cell>
          <cell r="D915">
            <v>5</v>
          </cell>
          <cell r="E915">
            <v>21</v>
          </cell>
          <cell r="F915">
            <v>21</v>
          </cell>
          <cell r="G915">
            <v>4</v>
          </cell>
          <cell r="H915">
            <v>45070</v>
          </cell>
          <cell r="I915">
            <v>21.238</v>
          </cell>
          <cell r="J915">
            <v>4.13</v>
          </cell>
          <cell r="K915">
            <v>60.350999999999999</v>
          </cell>
          <cell r="L915">
            <v>16.181000000000001</v>
          </cell>
          <cell r="M915">
            <v>6.1</v>
          </cell>
          <cell r="N915">
            <v>1</v>
          </cell>
          <cell r="O915">
            <v>22.652999999999999</v>
          </cell>
          <cell r="P915">
            <v>6.3239999999999998</v>
          </cell>
          <cell r="Q915">
            <v>31</v>
          </cell>
          <cell r="R915">
            <v>0</v>
          </cell>
          <cell r="S915">
            <v>-1007</v>
          </cell>
          <cell r="T915">
            <v>466.96536549515753</v>
          </cell>
          <cell r="U915">
            <v>10860.99490345431</v>
          </cell>
          <cell r="V915">
            <v>2.3258673353510066E-2</v>
          </cell>
          <cell r="W915">
            <v>3.2766962236269971E-3</v>
          </cell>
          <cell r="X915">
            <v>1.1652728270117761E-3</v>
          </cell>
          <cell r="Y915">
            <v>0.35562430798724692</v>
          </cell>
          <cell r="Z915">
            <v>4.7522489082977397E-3</v>
          </cell>
          <cell r="AA915">
            <v>113572295000</v>
          </cell>
          <cell r="AB915">
            <v>84003410000</v>
          </cell>
          <cell r="AC915">
            <v>29568885000</v>
          </cell>
          <cell r="AD915">
            <v>0</v>
          </cell>
          <cell r="AE915">
            <v>0</v>
          </cell>
          <cell r="AF915">
            <v>0</v>
          </cell>
          <cell r="AH915">
            <v>137.977</v>
          </cell>
          <cell r="AI915">
            <v>11145.688398654151</v>
          </cell>
          <cell r="AJ915">
            <v>5612.9014455878405</v>
          </cell>
          <cell r="AK915">
            <v>5532.7869530663102</v>
          </cell>
          <cell r="AL915">
            <v>31662406558140</v>
          </cell>
          <cell r="AM915">
            <v>103748088000</v>
          </cell>
          <cell r="AN915">
            <v>36895342000</v>
          </cell>
          <cell r="AO915">
            <v>150467637000</v>
          </cell>
          <cell r="AP915">
            <v>10379144000</v>
          </cell>
          <cell r="AQ915">
            <v>0.16828311770348209</v>
          </cell>
          <cell r="AR915">
            <v>0</v>
          </cell>
          <cell r="AS915">
            <v>0</v>
          </cell>
          <cell r="AT915">
            <v>869026000</v>
          </cell>
          <cell r="AU915">
            <v>0.30728849530736063</v>
          </cell>
          <cell r="AV915">
            <v>20115559000</v>
          </cell>
          <cell r="AW915">
            <v>0.67403272541504222</v>
          </cell>
          <cell r="AX915">
            <v>1085621000</v>
          </cell>
          <cell r="AY915">
            <v>0.74957260826336725</v>
          </cell>
          <cell r="AZ915">
            <v>279033000</v>
          </cell>
          <cell r="BA915">
            <v>0.4349085864804626</v>
          </cell>
          <cell r="BB915">
            <v>0</v>
          </cell>
          <cell r="BC915">
            <v>0</v>
          </cell>
          <cell r="BD915">
            <v>1820246000</v>
          </cell>
          <cell r="BE915">
            <v>0.61212804795206943</v>
          </cell>
          <cell r="BF915">
            <v>339433000</v>
          </cell>
          <cell r="BG915">
            <v>0.47292179854431154</v>
          </cell>
          <cell r="BH915">
            <v>2007280000</v>
          </cell>
          <cell r="BI915">
            <v>0.63210467478074661</v>
          </cell>
          <cell r="BJ915">
            <v>0</v>
          </cell>
          <cell r="BK915">
            <v>0</v>
          </cell>
          <cell r="BL915">
            <v>61676680000</v>
          </cell>
          <cell r="BM915">
            <v>26364000</v>
          </cell>
          <cell r="BN915">
            <v>2828046000</v>
          </cell>
          <cell r="BO915">
            <v>29843594000</v>
          </cell>
          <cell r="BP915">
            <v>1448320000</v>
          </cell>
          <cell r="BQ915">
            <v>641590000</v>
          </cell>
          <cell r="BR915">
            <v>262528000</v>
          </cell>
          <cell r="BS915">
            <v>2973636000</v>
          </cell>
          <cell r="BT915">
            <v>717736000</v>
          </cell>
          <cell r="BU915">
            <v>3175550000</v>
          </cell>
          <cell r="BV915">
            <v>0</v>
          </cell>
          <cell r="BW915">
            <v>154044000</v>
          </cell>
          <cell r="BY915">
            <v>775</v>
          </cell>
          <cell r="BZ915">
            <v>2567850</v>
          </cell>
          <cell r="CA915">
            <v>2092500</v>
          </cell>
        </row>
        <row r="916">
          <cell r="A916" t="str">
            <v>2023_Q2_M5_W21_D5</v>
          </cell>
          <cell r="B916">
            <v>2023</v>
          </cell>
          <cell r="C916">
            <v>2</v>
          </cell>
          <cell r="D916">
            <v>5</v>
          </cell>
          <cell r="E916">
            <v>21</v>
          </cell>
          <cell r="F916">
            <v>21</v>
          </cell>
          <cell r="G916">
            <v>5</v>
          </cell>
          <cell r="H916">
            <v>45071</v>
          </cell>
          <cell r="I916">
            <v>29.907</v>
          </cell>
          <cell r="J916">
            <v>4.117</v>
          </cell>
          <cell r="K916">
            <v>55.393999999999998</v>
          </cell>
          <cell r="L916">
            <v>15.961</v>
          </cell>
          <cell r="M916">
            <v>6.0949999999999998</v>
          </cell>
          <cell r="N916">
            <v>1</v>
          </cell>
          <cell r="O916">
            <v>30.841000000000001</v>
          </cell>
          <cell r="P916">
            <v>5.3040000000000003</v>
          </cell>
          <cell r="Q916">
            <v>82</v>
          </cell>
          <cell r="R916">
            <v>0</v>
          </cell>
          <cell r="S916">
            <v>-2334</v>
          </cell>
          <cell r="T916">
            <v>615.02997929984622</v>
          </cell>
          <cell r="U916">
            <v>10195.874122450608</v>
          </cell>
          <cell r="V916">
            <v>1.6577848992105477E-2</v>
          </cell>
          <cell r="W916">
            <v>7.3249205127997371E-3</v>
          </cell>
          <cell r="X916">
            <v>2.5457562357273592E-3</v>
          </cell>
          <cell r="Y916">
            <v>0.34754728481747282</v>
          </cell>
          <cell r="Z916">
            <v>7.1399201416734656E-3</v>
          </cell>
          <cell r="AA916">
            <v>129075160000</v>
          </cell>
          <cell r="AB916">
            <v>118504485000</v>
          </cell>
          <cell r="AC916">
            <v>10570675000</v>
          </cell>
          <cell r="AD916">
            <v>0</v>
          </cell>
          <cell r="AE916">
            <v>0</v>
          </cell>
          <cell r="AF916">
            <v>0</v>
          </cell>
          <cell r="AH916">
            <v>148.619</v>
          </cell>
          <cell r="AI916">
            <v>10338.061953284379</v>
          </cell>
          <cell r="AJ916">
            <v>5644.9167587276197</v>
          </cell>
          <cell r="AK916">
            <v>4693.1451945567596</v>
          </cell>
          <cell r="AL916">
            <v>28095462556950</v>
          </cell>
          <cell r="AM916">
            <v>205797030000</v>
          </cell>
          <cell r="AN916">
            <v>71524199000</v>
          </cell>
          <cell r="AO916">
            <v>200599359000</v>
          </cell>
          <cell r="AP916">
            <v>17484990000</v>
          </cell>
          <cell r="AQ916">
            <v>0.39085655777428779</v>
          </cell>
          <cell r="AR916">
            <v>0</v>
          </cell>
          <cell r="AS916">
            <v>0</v>
          </cell>
          <cell r="AT916">
            <v>27599000</v>
          </cell>
          <cell r="AU916">
            <v>0.19795297729196254</v>
          </cell>
          <cell r="AV916">
            <v>33579390000</v>
          </cell>
          <cell r="AW916">
            <v>0.25019335573918372</v>
          </cell>
          <cell r="AX916">
            <v>1105386000</v>
          </cell>
          <cell r="AY916">
            <v>0.65384629034833996</v>
          </cell>
          <cell r="AZ916">
            <v>11786000</v>
          </cell>
          <cell r="BA916">
            <v>0.37508751829928078</v>
          </cell>
          <cell r="BB916">
            <v>0</v>
          </cell>
          <cell r="BC916">
            <v>0</v>
          </cell>
          <cell r="BD916">
            <v>15782019000</v>
          </cell>
          <cell r="BE916">
            <v>0.9268711739888148</v>
          </cell>
          <cell r="BF916">
            <v>1697389000</v>
          </cell>
          <cell r="BG916">
            <v>0.39830768588164456</v>
          </cell>
          <cell r="BH916">
            <v>1835640000</v>
          </cell>
          <cell r="BI916">
            <v>0.66114928552339369</v>
          </cell>
          <cell r="BJ916">
            <v>0</v>
          </cell>
          <cell r="BK916">
            <v>0</v>
          </cell>
          <cell r="BL916">
            <v>44735056000</v>
          </cell>
          <cell r="BM916">
            <v>373800000</v>
          </cell>
          <cell r="BN916">
            <v>139422000</v>
          </cell>
          <cell r="BO916">
            <v>134213756000</v>
          </cell>
          <cell r="BP916">
            <v>1690590000</v>
          </cell>
          <cell r="BQ916">
            <v>31422000</v>
          </cell>
          <cell r="BR916">
            <v>308684000</v>
          </cell>
          <cell r="BS916">
            <v>17027198000</v>
          </cell>
          <cell r="BT916">
            <v>4261502000</v>
          </cell>
          <cell r="BU916">
            <v>2776438000</v>
          </cell>
          <cell r="BV916">
            <v>0</v>
          </cell>
          <cell r="BW916">
            <v>239162000</v>
          </cell>
          <cell r="BY916">
            <v>1399</v>
          </cell>
          <cell r="BZ916">
            <v>5951700</v>
          </cell>
          <cell r="CA916">
            <v>3777300</v>
          </cell>
        </row>
        <row r="917">
          <cell r="A917" t="str">
            <v>2023_Q2_M5_W21_D6</v>
          </cell>
          <cell r="B917">
            <v>2023</v>
          </cell>
          <cell r="C917">
            <v>2</v>
          </cell>
          <cell r="D917">
            <v>5</v>
          </cell>
          <cell r="E917">
            <v>21</v>
          </cell>
          <cell r="F917">
            <v>22</v>
          </cell>
          <cell r="G917">
            <v>6</v>
          </cell>
          <cell r="H917">
            <v>45072</v>
          </cell>
          <cell r="I917">
            <v>23.940999999999999</v>
          </cell>
          <cell r="J917">
            <v>4.2069999999999999</v>
          </cell>
          <cell r="K917">
            <v>56.344000000000001</v>
          </cell>
          <cell r="L917">
            <v>15.869</v>
          </cell>
          <cell r="M917">
            <v>6.1619999999999999</v>
          </cell>
          <cell r="N917">
            <v>1</v>
          </cell>
          <cell r="O917">
            <v>28.038</v>
          </cell>
          <cell r="P917">
            <v>3.5009999999999999</v>
          </cell>
          <cell r="Q917">
            <v>183</v>
          </cell>
          <cell r="R917">
            <v>0</v>
          </cell>
          <cell r="S917">
            <v>-2362</v>
          </cell>
          <cell r="T917">
            <v>621.50903189543476</v>
          </cell>
          <cell r="U917">
            <v>10408.585605450673</v>
          </cell>
          <cell r="V917">
            <v>1.6747279719664408E-2</v>
          </cell>
          <cell r="W917">
            <v>4.9841838037171767E-3</v>
          </cell>
          <cell r="X917">
            <v>1.9663482978751496E-3</v>
          </cell>
          <cell r="Y917">
            <v>0.3945176131764358</v>
          </cell>
          <cell r="Z917">
            <v>3.61017463321099E-3</v>
          </cell>
          <cell r="AA917">
            <v>43422913000</v>
          </cell>
          <cell r="AB917">
            <v>32072820000</v>
          </cell>
          <cell r="AC917">
            <v>11350093000</v>
          </cell>
          <cell r="AD917">
            <v>0</v>
          </cell>
          <cell r="AE917">
            <v>0</v>
          </cell>
          <cell r="AF917">
            <v>0</v>
          </cell>
          <cell r="AH917">
            <v>139.06200000000001</v>
          </cell>
          <cell r="AI917">
            <v>10631.25605514732</v>
          </cell>
          <cell r="AJ917">
            <v>5581.1549256525695</v>
          </cell>
          <cell r="AK917">
            <v>5050.1011294947502</v>
          </cell>
          <cell r="AL917">
            <v>26415754551790</v>
          </cell>
          <cell r="AM917">
            <v>131660976000</v>
          </cell>
          <cell r="AN917">
            <v>51942574000</v>
          </cell>
          <cell r="AO917">
            <v>95365487000</v>
          </cell>
          <cell r="AP917">
            <v>14538963000</v>
          </cell>
          <cell r="AQ917">
            <v>0.91232215979000286</v>
          </cell>
          <cell r="AR917">
            <v>0</v>
          </cell>
          <cell r="AS917">
            <v>0</v>
          </cell>
          <cell r="AT917">
            <v>144785000</v>
          </cell>
          <cell r="AU917">
            <v>0.32126468917527601</v>
          </cell>
          <cell r="AV917">
            <v>30644518000</v>
          </cell>
          <cell r="AW917">
            <v>0.29423517919036229</v>
          </cell>
          <cell r="AX917">
            <v>935672000</v>
          </cell>
          <cell r="AY917">
            <v>0.84796986839171817</v>
          </cell>
          <cell r="AZ917">
            <v>110818000</v>
          </cell>
          <cell r="BA917">
            <v>0.46189563187729243</v>
          </cell>
          <cell r="BB917">
            <v>0</v>
          </cell>
          <cell r="BC917">
            <v>0</v>
          </cell>
          <cell r="BD917">
            <v>2609381000</v>
          </cell>
          <cell r="BE917">
            <v>0.56743807260146173</v>
          </cell>
          <cell r="BF917">
            <v>378766000</v>
          </cell>
          <cell r="BG917">
            <v>0.4955646385245816</v>
          </cell>
          <cell r="BH917">
            <v>2579671000</v>
          </cell>
          <cell r="BI917">
            <v>0.60530336840317034</v>
          </cell>
          <cell r="BJ917">
            <v>0</v>
          </cell>
          <cell r="BK917">
            <v>0</v>
          </cell>
          <cell r="BL917">
            <v>15936216000</v>
          </cell>
          <cell r="BM917">
            <v>62496000</v>
          </cell>
          <cell r="BN917">
            <v>450672000</v>
          </cell>
          <cell r="BO917">
            <v>104149742000</v>
          </cell>
          <cell r="BP917">
            <v>1103426000</v>
          </cell>
          <cell r="BQ917">
            <v>239920000</v>
          </cell>
          <cell r="BR917">
            <v>22536000</v>
          </cell>
          <cell r="BS917">
            <v>4598530000</v>
          </cell>
          <cell r="BT917">
            <v>764312000</v>
          </cell>
          <cell r="BU917">
            <v>4261782000</v>
          </cell>
          <cell r="BV917">
            <v>0</v>
          </cell>
          <cell r="BW917">
            <v>71344000</v>
          </cell>
          <cell r="BY917">
            <v>368</v>
          </cell>
          <cell r="BZ917">
            <v>18069300</v>
          </cell>
          <cell r="CA917">
            <v>993600</v>
          </cell>
        </row>
        <row r="918">
          <cell r="A918" t="str">
            <v>2023_Q2_M5_W22_D2</v>
          </cell>
          <cell r="B918">
            <v>2023</v>
          </cell>
          <cell r="C918">
            <v>2</v>
          </cell>
          <cell r="D918">
            <v>5</v>
          </cell>
          <cell r="E918">
            <v>22</v>
          </cell>
          <cell r="F918">
            <v>22</v>
          </cell>
          <cell r="G918">
            <v>2</v>
          </cell>
          <cell r="H918">
            <v>45075</v>
          </cell>
          <cell r="I918">
            <v>30.08</v>
          </cell>
          <cell r="J918">
            <v>3.8620000000000001</v>
          </cell>
          <cell r="K918">
            <v>62.863999999999997</v>
          </cell>
          <cell r="L918">
            <v>15.847</v>
          </cell>
          <cell r="M918">
            <v>6.3710000000000004</v>
          </cell>
          <cell r="N918">
            <v>1</v>
          </cell>
          <cell r="O918">
            <v>28.026</v>
          </cell>
          <cell r="P918">
            <v>3.4910000000000001</v>
          </cell>
          <cell r="Q918">
            <v>181</v>
          </cell>
          <cell r="R918">
            <v>0</v>
          </cell>
          <cell r="S918">
            <v>-2760</v>
          </cell>
          <cell r="T918">
            <v>654.60641862552836</v>
          </cell>
          <cell r="U918">
            <v>11267.347405450681</v>
          </cell>
          <cell r="V918">
            <v>1.7212399825086707E-2</v>
          </cell>
          <cell r="W918">
            <v>2.406625167568992E-3</v>
          </cell>
          <cell r="X918">
            <v>1.8423538175714191E-3</v>
          </cell>
          <cell r="Y918">
            <v>0.76553417723643225</v>
          </cell>
          <cell r="Z918">
            <v>4.4230749700291281E-3</v>
          </cell>
          <cell r="AA918">
            <v>83837499100</v>
          </cell>
          <cell r="AB918">
            <v>52858820000</v>
          </cell>
          <cell r="AC918">
            <v>30978679100</v>
          </cell>
          <cell r="AD918">
            <v>0</v>
          </cell>
          <cell r="AE918">
            <v>0</v>
          </cell>
          <cell r="AF918">
            <v>0</v>
          </cell>
          <cell r="AH918">
            <v>151.541</v>
          </cell>
          <cell r="AI918">
            <v>11542.615152801529</v>
          </cell>
          <cell r="AJ918">
            <v>5795.87947541832</v>
          </cell>
          <cell r="AK918">
            <v>5746.7356773832098</v>
          </cell>
          <cell r="AL918">
            <v>32486074297550</v>
          </cell>
          <cell r="AM918">
            <v>78181804000</v>
          </cell>
          <cell r="AN918">
            <v>59850843000</v>
          </cell>
          <cell r="AO918">
            <v>143688342100</v>
          </cell>
          <cell r="AP918">
            <v>27515521000</v>
          </cell>
          <cell r="AQ918">
            <v>0.76750436073132089</v>
          </cell>
          <cell r="AR918">
            <v>0</v>
          </cell>
          <cell r="AS918">
            <v>0</v>
          </cell>
          <cell r="AT918">
            <v>1011846000</v>
          </cell>
          <cell r="AU918">
            <v>0.35733895933555915</v>
          </cell>
          <cell r="AV918">
            <v>28050457000</v>
          </cell>
          <cell r="AW918">
            <v>0.82911080925335245</v>
          </cell>
          <cell r="AX918">
            <v>845324000</v>
          </cell>
          <cell r="AY918">
            <v>0.39168663734544734</v>
          </cell>
          <cell r="AZ918">
            <v>306423000</v>
          </cell>
          <cell r="BA918">
            <v>0.48546256483702421</v>
          </cell>
          <cell r="BB918">
            <v>0</v>
          </cell>
          <cell r="BC918">
            <v>0</v>
          </cell>
          <cell r="BD918">
            <v>686436000</v>
          </cell>
          <cell r="BE918">
            <v>0.99394167559584146</v>
          </cell>
          <cell r="BF918">
            <v>513556000</v>
          </cell>
          <cell r="BG918">
            <v>0.49508344644619939</v>
          </cell>
          <cell r="BH918">
            <v>921280000</v>
          </cell>
          <cell r="BI918">
            <v>1</v>
          </cell>
          <cell r="BJ918">
            <v>0</v>
          </cell>
          <cell r="BK918">
            <v>0</v>
          </cell>
          <cell r="BL918">
            <v>35850638000</v>
          </cell>
          <cell r="BM918">
            <v>97696000</v>
          </cell>
          <cell r="BN918">
            <v>2831614000</v>
          </cell>
          <cell r="BO918">
            <v>33831976000</v>
          </cell>
          <cell r="BP918">
            <v>2158164000</v>
          </cell>
          <cell r="BQ918">
            <v>631198000</v>
          </cell>
          <cell r="BR918">
            <v>47754000</v>
          </cell>
          <cell r="BS918">
            <v>690620000</v>
          </cell>
          <cell r="BT918">
            <v>1037312000</v>
          </cell>
          <cell r="BU918">
            <v>921280000</v>
          </cell>
          <cell r="BV918">
            <v>0</v>
          </cell>
          <cell r="BW918">
            <v>83552000</v>
          </cell>
          <cell r="BY918">
            <v>412</v>
          </cell>
          <cell r="BZ918">
            <v>7038000</v>
          </cell>
          <cell r="CA918">
            <v>1112400</v>
          </cell>
        </row>
        <row r="919">
          <cell r="A919" t="str">
            <v>2023_Q2_M5_W22_D3</v>
          </cell>
          <cell r="B919">
            <v>2023</v>
          </cell>
          <cell r="C919">
            <v>2</v>
          </cell>
          <cell r="D919">
            <v>5</v>
          </cell>
          <cell r="E919">
            <v>22</v>
          </cell>
          <cell r="F919">
            <v>22</v>
          </cell>
          <cell r="G919">
            <v>3</v>
          </cell>
          <cell r="H919">
            <v>45076</v>
          </cell>
          <cell r="I919">
            <v>37.768000000000001</v>
          </cell>
          <cell r="J919">
            <v>2.6360000000000001</v>
          </cell>
          <cell r="K919">
            <v>70.954999999999998</v>
          </cell>
          <cell r="L919">
            <v>15.689</v>
          </cell>
          <cell r="M919">
            <v>6.3719999999999999</v>
          </cell>
          <cell r="N919">
            <v>1</v>
          </cell>
          <cell r="O919">
            <v>28.222000000000001</v>
          </cell>
          <cell r="P919">
            <v>3.5009999999999999</v>
          </cell>
          <cell r="Q919">
            <v>203</v>
          </cell>
          <cell r="R919">
            <v>0</v>
          </cell>
          <cell r="S919">
            <v>-3418</v>
          </cell>
          <cell r="T919">
            <v>726.0609142341375</v>
          </cell>
          <cell r="U919">
            <v>12822.524642447534</v>
          </cell>
          <cell r="V919">
            <v>1.7660397896467089E-2</v>
          </cell>
          <cell r="W919">
            <v>6.4772448639795538E-3</v>
          </cell>
          <cell r="X919">
            <v>4.0170026205282984E-3</v>
          </cell>
          <cell r="Y919">
            <v>0.62017149341800437</v>
          </cell>
          <cell r="Z919">
            <v>5.9160739824393798E-3</v>
          </cell>
          <cell r="AA919">
            <v>73092728000</v>
          </cell>
          <cell r="AB919">
            <v>55940678000</v>
          </cell>
          <cell r="AC919">
            <v>17152050000</v>
          </cell>
          <cell r="AD919">
            <v>0</v>
          </cell>
          <cell r="AE919">
            <v>0</v>
          </cell>
          <cell r="AF919">
            <v>0</v>
          </cell>
          <cell r="AH919">
            <v>166.14300000000003</v>
          </cell>
          <cell r="AI919">
            <v>13378.10901527436</v>
          </cell>
          <cell r="AJ919">
            <v>5748.8414664150805</v>
          </cell>
          <cell r="AK919">
            <v>7629.2675488592795</v>
          </cell>
          <cell r="AL919">
            <v>38488668443952</v>
          </cell>
          <cell r="AM919">
            <v>249300530000</v>
          </cell>
          <cell r="AN919">
            <v>154609082000</v>
          </cell>
          <cell r="AO919">
            <v>227701810000</v>
          </cell>
          <cell r="AP919">
            <v>23204402000</v>
          </cell>
          <cell r="AQ919">
            <v>0.71853565688454479</v>
          </cell>
          <cell r="AR919">
            <v>0</v>
          </cell>
          <cell r="AS919">
            <v>0</v>
          </cell>
          <cell r="AT919">
            <v>2214927000</v>
          </cell>
          <cell r="AU919">
            <v>0.45184094021916743</v>
          </cell>
          <cell r="AV919">
            <v>126372656000</v>
          </cell>
          <cell r="AW919">
            <v>0.61052039660990853</v>
          </cell>
          <cell r="AX919">
            <v>1037588000</v>
          </cell>
          <cell r="AY919">
            <v>0.60900821372350378</v>
          </cell>
          <cell r="AZ919">
            <v>43585000</v>
          </cell>
          <cell r="BA919">
            <v>0.20428489740056432</v>
          </cell>
          <cell r="BB919">
            <v>0</v>
          </cell>
          <cell r="BC919">
            <v>0</v>
          </cell>
          <cell r="BD919">
            <v>810101000</v>
          </cell>
          <cell r="BE919">
            <v>0.84936368573687271</v>
          </cell>
          <cell r="BF919">
            <v>2583000</v>
          </cell>
          <cell r="BG919">
            <v>7.8778821520068321E-2</v>
          </cell>
          <cell r="BH919">
            <v>923240000</v>
          </cell>
          <cell r="BI919">
            <v>0.99391533138405752</v>
          </cell>
          <cell r="BJ919">
            <v>0</v>
          </cell>
          <cell r="BK919">
            <v>0</v>
          </cell>
          <cell r="BL919">
            <v>32294016000</v>
          </cell>
          <cell r="BM919">
            <v>629374000</v>
          </cell>
          <cell r="BN919">
            <v>4902006000</v>
          </cell>
          <cell r="BO919">
            <v>206991702000</v>
          </cell>
          <cell r="BP919">
            <v>1703734000</v>
          </cell>
          <cell r="BQ919">
            <v>213354000</v>
          </cell>
          <cell r="BR919">
            <v>539662000</v>
          </cell>
          <cell r="BS919">
            <v>953774000</v>
          </cell>
          <cell r="BT919">
            <v>32788000</v>
          </cell>
          <cell r="BU919">
            <v>928892000</v>
          </cell>
          <cell r="BV919">
            <v>0</v>
          </cell>
          <cell r="BW919">
            <v>111228000</v>
          </cell>
          <cell r="BY919">
            <v>1168</v>
          </cell>
          <cell r="BZ919">
            <v>8715900</v>
          </cell>
          <cell r="CA919">
            <v>3153600</v>
          </cell>
        </row>
        <row r="920">
          <cell r="A920" t="str">
            <v>2023_Q2_M5_W22_D4</v>
          </cell>
          <cell r="B920">
            <v>2023</v>
          </cell>
          <cell r="C920">
            <v>2</v>
          </cell>
          <cell r="D920">
            <v>5</v>
          </cell>
          <cell r="E920">
            <v>22</v>
          </cell>
          <cell r="F920">
            <v>22</v>
          </cell>
          <cell r="G920">
            <v>4</v>
          </cell>
          <cell r="H920">
            <v>45077</v>
          </cell>
          <cell r="I920">
            <v>41.768999999999998</v>
          </cell>
          <cell r="J920">
            <v>2.6459999999999999</v>
          </cell>
          <cell r="K920">
            <v>63.432000000000002</v>
          </cell>
          <cell r="L920">
            <v>15.738</v>
          </cell>
          <cell r="M920">
            <v>6.3529999999999998</v>
          </cell>
          <cell r="N920">
            <v>1</v>
          </cell>
          <cell r="O920">
            <v>28.204999999999998</v>
          </cell>
          <cell r="P920">
            <v>3.4990000000000001</v>
          </cell>
          <cell r="Q920">
            <v>233</v>
          </cell>
          <cell r="R920">
            <v>0</v>
          </cell>
          <cell r="S920">
            <v>-3294</v>
          </cell>
          <cell r="T920">
            <v>709.20109977279992</v>
          </cell>
          <cell r="U920">
            <v>15402.396673824842</v>
          </cell>
          <cell r="V920">
            <v>2.1717953735208764E-2</v>
          </cell>
          <cell r="W920">
            <v>2.966116566791552E-3</v>
          </cell>
          <cell r="X920">
            <v>2.101548359974708E-3</v>
          </cell>
          <cell r="Y920">
            <v>0.70851846603181634</v>
          </cell>
          <cell r="Z920">
            <v>2.7775026705829649E-3</v>
          </cell>
          <cell r="AA920">
            <v>25712090000</v>
          </cell>
          <cell r="AB920">
            <v>25712090000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H920">
            <v>162.64200000000002</v>
          </cell>
          <cell r="AI920">
            <v>16261.292412259389</v>
          </cell>
          <cell r="AJ920">
            <v>5625.8139540640896</v>
          </cell>
          <cell r="AK920">
            <v>10635.478458195299</v>
          </cell>
          <cell r="AL920">
            <v>38038207015594</v>
          </cell>
          <cell r="AM920">
            <v>112825756000</v>
          </cell>
          <cell r="AN920">
            <v>79939131570</v>
          </cell>
          <cell r="AO920">
            <v>105651221570</v>
          </cell>
          <cell r="AP920">
            <v>12827554570</v>
          </cell>
          <cell r="AQ920">
            <v>0.78158291817661363</v>
          </cell>
          <cell r="AR920">
            <v>0</v>
          </cell>
          <cell r="AS920">
            <v>0</v>
          </cell>
          <cell r="AT920">
            <v>19785000</v>
          </cell>
          <cell r="AU920">
            <v>3.9602632569237052E-2</v>
          </cell>
          <cell r="AV920">
            <v>64263249000</v>
          </cell>
          <cell r="AW920">
            <v>0.70279300491877739</v>
          </cell>
          <cell r="AX920">
            <v>1150348000</v>
          </cell>
          <cell r="AY920">
            <v>0.55648662272236038</v>
          </cell>
          <cell r="AZ920">
            <v>30349000</v>
          </cell>
          <cell r="BA920">
            <v>0.38380504337708982</v>
          </cell>
          <cell r="BB920">
            <v>0</v>
          </cell>
          <cell r="BC920">
            <v>0</v>
          </cell>
          <cell r="BD920">
            <v>684323000</v>
          </cell>
          <cell r="BE920">
            <v>0.98095916606221845</v>
          </cell>
          <cell r="BF920">
            <v>56359000</v>
          </cell>
          <cell r="BG920">
            <v>0.40641360312675773</v>
          </cell>
          <cell r="BH920">
            <v>907164000</v>
          </cell>
          <cell r="BI920">
            <v>0.99792750217810278</v>
          </cell>
          <cell r="BJ920">
            <v>0</v>
          </cell>
          <cell r="BK920">
            <v>0</v>
          </cell>
          <cell r="BL920">
            <v>16412276000</v>
          </cell>
          <cell r="BM920">
            <v>209132000</v>
          </cell>
          <cell r="BN920">
            <v>499588000</v>
          </cell>
          <cell r="BO920">
            <v>91439796000</v>
          </cell>
          <cell r="BP920">
            <v>2067162000</v>
          </cell>
          <cell r="BQ920">
            <v>79074000</v>
          </cell>
          <cell r="BR920">
            <v>194158000</v>
          </cell>
          <cell r="BS920">
            <v>697606000</v>
          </cell>
          <cell r="BT920">
            <v>138674000</v>
          </cell>
          <cell r="BU920">
            <v>909048000</v>
          </cell>
          <cell r="BV920">
            <v>0</v>
          </cell>
          <cell r="BW920">
            <v>179242000</v>
          </cell>
          <cell r="BY920">
            <v>396</v>
          </cell>
          <cell r="BZ920">
            <v>8399700</v>
          </cell>
          <cell r="CA920">
            <v>1069200</v>
          </cell>
        </row>
        <row r="921">
          <cell r="A921" t="str">
            <v>2023_Q2_M6_W22_D5</v>
          </cell>
          <cell r="B921">
            <v>2023</v>
          </cell>
          <cell r="C921">
            <v>2</v>
          </cell>
          <cell r="D921">
            <v>6</v>
          </cell>
          <cell r="E921">
            <v>22</v>
          </cell>
          <cell r="F921">
            <v>22</v>
          </cell>
          <cell r="G921">
            <v>5</v>
          </cell>
          <cell r="H921">
            <v>45078</v>
          </cell>
          <cell r="I921">
            <v>43.128</v>
          </cell>
          <cell r="J921">
            <v>0.48699999999999999</v>
          </cell>
          <cell r="K921">
            <v>61.158999999999999</v>
          </cell>
          <cell r="L921">
            <v>15.246</v>
          </cell>
          <cell r="M921">
            <v>6.29</v>
          </cell>
          <cell r="N921">
            <v>1</v>
          </cell>
          <cell r="O921">
            <v>28.210999999999999</v>
          </cell>
          <cell r="P921">
            <v>3.4990000000000001</v>
          </cell>
          <cell r="Q921">
            <v>217</v>
          </cell>
          <cell r="R921">
            <v>0</v>
          </cell>
          <cell r="S921">
            <v>-3444</v>
          </cell>
          <cell r="T921">
            <v>705.75179331360368</v>
          </cell>
          <cell r="U921">
            <v>14839.221307213083</v>
          </cell>
          <cell r="V921">
            <v>2.1026119165125826E-2</v>
          </cell>
          <cell r="W921">
            <v>3.2224592099471283E-3</v>
          </cell>
          <cell r="X921">
            <v>2.0704881981240624E-3</v>
          </cell>
          <cell r="Y921">
            <v>0.64251804700362158</v>
          </cell>
          <cell r="Z921">
            <v>4.3892892629449481E-3</v>
          </cell>
          <cell r="AA921">
            <v>76675371200</v>
          </cell>
          <cell r="AB921">
            <v>43735925000</v>
          </cell>
          <cell r="AC921">
            <v>32939446200</v>
          </cell>
          <cell r="AD921">
            <v>0</v>
          </cell>
          <cell r="AE921">
            <v>0</v>
          </cell>
          <cell r="AF921">
            <v>0</v>
          </cell>
          <cell r="AH921">
            <v>159.02000000000001</v>
          </cell>
          <cell r="AI921">
            <v>12719.149013928851</v>
          </cell>
          <cell r="AJ921">
            <v>6173.3641612580905</v>
          </cell>
          <cell r="AK921">
            <v>6545.7848526707603</v>
          </cell>
          <cell r="AL921">
            <v>33066817314888</v>
          </cell>
          <cell r="AM921">
            <v>106556470000</v>
          </cell>
          <cell r="AN921">
            <v>68464455000</v>
          </cell>
          <cell r="AO921">
            <v>145139826200</v>
          </cell>
          <cell r="AP921">
            <v>8451189000</v>
          </cell>
          <cell r="AQ921">
            <v>0.65099083040878014</v>
          </cell>
          <cell r="AR921">
            <v>0</v>
          </cell>
          <cell r="AS921">
            <v>0</v>
          </cell>
          <cell r="AT921">
            <v>3562706000</v>
          </cell>
          <cell r="AU921">
            <v>0.45780661310799625</v>
          </cell>
          <cell r="AV921">
            <v>50204376000</v>
          </cell>
          <cell r="AW921">
            <v>0.68598974143938929</v>
          </cell>
          <cell r="AX921">
            <v>1494417000</v>
          </cell>
          <cell r="AY921">
            <v>0.52641966837065379</v>
          </cell>
          <cell r="AZ921">
            <v>82701000</v>
          </cell>
          <cell r="BA921">
            <v>0.38014359785246743</v>
          </cell>
          <cell r="BB921">
            <v>0</v>
          </cell>
          <cell r="BC921">
            <v>0</v>
          </cell>
          <cell r="BD921">
            <v>676987000</v>
          </cell>
          <cell r="BE921">
            <v>0.98574931491291162</v>
          </cell>
          <cell r="BF921">
            <v>3082959000</v>
          </cell>
          <cell r="BG921">
            <v>0.49892122830440588</v>
          </cell>
          <cell r="BH921">
            <v>909120000</v>
          </cell>
          <cell r="BI921">
            <v>1</v>
          </cell>
          <cell r="BJ921">
            <v>0</v>
          </cell>
          <cell r="BK921">
            <v>0</v>
          </cell>
          <cell r="BL921">
            <v>12982040000</v>
          </cell>
          <cell r="BM921">
            <v>361896000</v>
          </cell>
          <cell r="BN921">
            <v>7782120000</v>
          </cell>
          <cell r="BO921">
            <v>73185316000</v>
          </cell>
          <cell r="BP921">
            <v>2838832000</v>
          </cell>
          <cell r="BQ921">
            <v>217552000</v>
          </cell>
          <cell r="BR921">
            <v>1232704000</v>
          </cell>
          <cell r="BS921">
            <v>686774000</v>
          </cell>
          <cell r="BT921">
            <v>6179250000</v>
          </cell>
          <cell r="BU921">
            <v>909120000</v>
          </cell>
          <cell r="BV921">
            <v>0</v>
          </cell>
          <cell r="BW921">
            <v>180866000</v>
          </cell>
          <cell r="BY921">
            <v>630</v>
          </cell>
          <cell r="BZ921">
            <v>8782200</v>
          </cell>
          <cell r="CA921">
            <v>1701000</v>
          </cell>
        </row>
        <row r="922">
          <cell r="A922" t="str">
            <v>2023_Q2_M6_W22_D6</v>
          </cell>
          <cell r="B922">
            <v>2023</v>
          </cell>
          <cell r="C922">
            <v>2</v>
          </cell>
          <cell r="D922">
            <v>6</v>
          </cell>
          <cell r="E922">
            <v>22</v>
          </cell>
          <cell r="F922">
            <v>23</v>
          </cell>
          <cell r="G922">
            <v>6</v>
          </cell>
          <cell r="H922">
            <v>45079</v>
          </cell>
          <cell r="I922">
            <v>54.48</v>
          </cell>
          <cell r="J922">
            <v>0.495</v>
          </cell>
          <cell r="K922">
            <v>65</v>
          </cell>
          <cell r="L922">
            <v>15.173999999999999</v>
          </cell>
          <cell r="M922">
            <v>6.4960000000000004</v>
          </cell>
          <cell r="N922">
            <v>1</v>
          </cell>
          <cell r="O922">
            <v>27.736000000000001</v>
          </cell>
          <cell r="P922">
            <v>1.3029999999999999</v>
          </cell>
          <cell r="Q922">
            <v>201</v>
          </cell>
          <cell r="R922">
            <v>0</v>
          </cell>
          <cell r="S922">
            <v>-3009</v>
          </cell>
          <cell r="T922">
            <v>667.05457298652959</v>
          </cell>
          <cell r="U922">
            <v>19398.61729721236</v>
          </cell>
          <cell r="V922">
            <v>2.9081004887442835E-2</v>
          </cell>
          <cell r="W922">
            <v>3.0761199550902191E-3</v>
          </cell>
          <cell r="X922">
            <v>2.0775353028876062E-3</v>
          </cell>
          <cell r="Y922">
            <v>0.67537525623791039</v>
          </cell>
          <cell r="Z922">
            <v>4.6571790777218888E-3</v>
          </cell>
          <cell r="AA922">
            <v>109317278000</v>
          </cell>
          <cell r="AB922">
            <v>77772280000</v>
          </cell>
          <cell r="AC922">
            <v>31544998000</v>
          </cell>
          <cell r="AD922">
            <v>0</v>
          </cell>
          <cell r="AE922">
            <v>0</v>
          </cell>
          <cell r="AF922">
            <v>0</v>
          </cell>
          <cell r="AH922">
            <v>171.684</v>
          </cell>
          <cell r="AI922">
            <v>17973.33859135487</v>
          </cell>
          <cell r="AJ922">
            <v>6432.2621841027694</v>
          </cell>
          <cell r="AK922">
            <v>11541.0764072521</v>
          </cell>
          <cell r="AL922">
            <v>42376889036558</v>
          </cell>
          <cell r="AM922">
            <v>130356394000</v>
          </cell>
          <cell r="AN922">
            <v>88039483000</v>
          </cell>
          <cell r="AO922">
            <v>197356761000</v>
          </cell>
          <cell r="AP922">
            <v>41816896000</v>
          </cell>
          <cell r="AQ922">
            <v>0.87672308161811741</v>
          </cell>
          <cell r="AR922">
            <v>0</v>
          </cell>
          <cell r="AS922">
            <v>0</v>
          </cell>
          <cell r="AT922">
            <v>30363000</v>
          </cell>
          <cell r="AU922">
            <v>3.7262914202149254E-3</v>
          </cell>
          <cell r="AV922">
            <v>40227145000</v>
          </cell>
          <cell r="AW922">
            <v>0.64509618019509429</v>
          </cell>
          <cell r="AX922">
            <v>1357036000</v>
          </cell>
          <cell r="AY922">
            <v>0.47197870343898835</v>
          </cell>
          <cell r="AZ922">
            <v>291323000</v>
          </cell>
          <cell r="BA922">
            <v>0.41377111301749264</v>
          </cell>
          <cell r="BB922">
            <v>0</v>
          </cell>
          <cell r="BC922">
            <v>0</v>
          </cell>
          <cell r="BD922">
            <v>1156477000</v>
          </cell>
          <cell r="BE922">
            <v>0.70136953236249489</v>
          </cell>
          <cell r="BF922">
            <v>73813000</v>
          </cell>
          <cell r="BG922">
            <v>0.296633123824527</v>
          </cell>
          <cell r="BH922">
            <v>3086430000</v>
          </cell>
          <cell r="BI922">
            <v>0.59082869120771841</v>
          </cell>
          <cell r="BJ922">
            <v>0</v>
          </cell>
          <cell r="BK922">
            <v>0</v>
          </cell>
          <cell r="BL922">
            <v>47696812000</v>
          </cell>
          <cell r="BM922">
            <v>253452000</v>
          </cell>
          <cell r="BN922">
            <v>8148316000</v>
          </cell>
          <cell r="BO922">
            <v>62358368000</v>
          </cell>
          <cell r="BP922">
            <v>2875206000</v>
          </cell>
          <cell r="BQ922">
            <v>704068000</v>
          </cell>
          <cell r="BR922">
            <v>1048332000</v>
          </cell>
          <cell r="BS922">
            <v>1648884000</v>
          </cell>
          <cell r="BT922">
            <v>248836000</v>
          </cell>
          <cell r="BU922">
            <v>5223900000</v>
          </cell>
          <cell r="BV922">
            <v>0</v>
          </cell>
          <cell r="BW922">
            <v>150220000</v>
          </cell>
          <cell r="BY922">
            <v>597</v>
          </cell>
          <cell r="BZ922">
            <v>23018850</v>
          </cell>
          <cell r="CA922">
            <v>1611900</v>
          </cell>
        </row>
        <row r="923">
          <cell r="A923" t="str">
            <v>2023_Q2_M6_W23_D2</v>
          </cell>
          <cell r="B923">
            <v>2023</v>
          </cell>
          <cell r="C923">
            <v>2</v>
          </cell>
          <cell r="D923">
            <v>6</v>
          </cell>
          <cell r="E923">
            <v>23</v>
          </cell>
          <cell r="F923">
            <v>23</v>
          </cell>
          <cell r="G923">
            <v>2</v>
          </cell>
          <cell r="H923">
            <v>45082</v>
          </cell>
          <cell r="I923">
            <v>39.345999999999997</v>
          </cell>
          <cell r="J923">
            <v>8.4260000000000002</v>
          </cell>
          <cell r="K923">
            <v>54.017000000000003</v>
          </cell>
          <cell r="L923">
            <v>14.992000000000001</v>
          </cell>
          <cell r="M923">
            <v>6.5110000000000001</v>
          </cell>
          <cell r="N923">
            <v>1</v>
          </cell>
          <cell r="O923">
            <v>27.715</v>
          </cell>
          <cell r="P923">
            <v>1.3029999999999999</v>
          </cell>
          <cell r="Q923">
            <v>99</v>
          </cell>
          <cell r="R923">
            <v>0</v>
          </cell>
          <cell r="S923">
            <v>-2413</v>
          </cell>
          <cell r="T923">
            <v>584.80312438646013</v>
          </cell>
          <cell r="U923">
            <v>21757.654940229972</v>
          </cell>
          <cell r="V923">
            <v>3.7205093531360284E-2</v>
          </cell>
          <cell r="W923">
            <v>2.793771581312846E-3</v>
          </cell>
          <cell r="X923">
            <v>8.8420546639346681E-4</v>
          </cell>
          <cell r="Y923">
            <v>0.31649168182101772</v>
          </cell>
          <cell r="Z923">
            <v>2.5751592826067449E-3</v>
          </cell>
          <cell r="AA923">
            <v>67946546800</v>
          </cell>
          <cell r="AB923">
            <v>53421785000</v>
          </cell>
          <cell r="AC923">
            <v>14524761800</v>
          </cell>
          <cell r="AD923">
            <v>0</v>
          </cell>
          <cell r="AE923">
            <v>0</v>
          </cell>
          <cell r="AF923">
            <v>0</v>
          </cell>
          <cell r="AH923">
            <v>153.31</v>
          </cell>
          <cell r="AI923">
            <v>20843.957457173732</v>
          </cell>
          <cell r="AJ923">
            <v>7157.5173988553306</v>
          </cell>
          <cell r="AK923">
            <v>13686.4400583184</v>
          </cell>
          <cell r="AL923">
            <v>40182378813964</v>
          </cell>
          <cell r="AM923">
            <v>112260388000</v>
          </cell>
          <cell r="AN923">
            <v>35529479000</v>
          </cell>
          <cell r="AO923">
            <v>103476025800</v>
          </cell>
          <cell r="AP923">
            <v>24587554000</v>
          </cell>
          <cell r="AQ923">
            <v>0.72882983340653973</v>
          </cell>
          <cell r="AR923">
            <v>0</v>
          </cell>
          <cell r="AS923">
            <v>0</v>
          </cell>
          <cell r="AT923">
            <v>3561915000</v>
          </cell>
          <cell r="AU923">
            <v>0.11544092615260242</v>
          </cell>
          <cell r="AV923">
            <v>2566267000</v>
          </cell>
          <cell r="AW923">
            <v>6.9328201815172519E-2</v>
          </cell>
          <cell r="AX923">
            <v>1098182000</v>
          </cell>
          <cell r="AY923">
            <v>0.39614554384871337</v>
          </cell>
          <cell r="AZ923">
            <v>132174000</v>
          </cell>
          <cell r="BA923">
            <v>0.28858573905145346</v>
          </cell>
          <cell r="BB923">
            <v>0</v>
          </cell>
          <cell r="BC923">
            <v>0</v>
          </cell>
          <cell r="BD923">
            <v>702451000</v>
          </cell>
          <cell r="BE923">
            <v>0.9617926052500424</v>
          </cell>
          <cell r="BF923">
            <v>1936296000</v>
          </cell>
          <cell r="BG923">
            <v>0.49894068615501802</v>
          </cell>
          <cell r="BH923">
            <v>944640000</v>
          </cell>
          <cell r="BI923">
            <v>1</v>
          </cell>
          <cell r="BJ923">
            <v>0</v>
          </cell>
          <cell r="BK923">
            <v>0</v>
          </cell>
          <cell r="BL923">
            <v>33735658000</v>
          </cell>
          <cell r="BM923">
            <v>739860000</v>
          </cell>
          <cell r="BN923">
            <v>30854872000</v>
          </cell>
          <cell r="BO923">
            <v>37016206000</v>
          </cell>
          <cell r="BP923">
            <v>2772168000</v>
          </cell>
          <cell r="BQ923">
            <v>458006000</v>
          </cell>
          <cell r="BR923">
            <v>1018948000</v>
          </cell>
          <cell r="BS923">
            <v>730356000</v>
          </cell>
          <cell r="BT923">
            <v>3880814000</v>
          </cell>
          <cell r="BU923">
            <v>944640000</v>
          </cell>
          <cell r="BV923">
            <v>0</v>
          </cell>
          <cell r="BW923">
            <v>108860000</v>
          </cell>
          <cell r="BY923">
            <v>598</v>
          </cell>
          <cell r="BZ923">
            <v>6153150</v>
          </cell>
          <cell r="CA923">
            <v>1614600</v>
          </cell>
        </row>
        <row r="924">
          <cell r="A924" t="str">
            <v>2023_Q2_M6_W23_D3</v>
          </cell>
          <cell r="B924">
            <v>2023</v>
          </cell>
          <cell r="C924">
            <v>2</v>
          </cell>
          <cell r="D924">
            <v>6</v>
          </cell>
          <cell r="E924">
            <v>23</v>
          </cell>
          <cell r="F924">
            <v>23</v>
          </cell>
          <cell r="G924">
            <v>3</v>
          </cell>
          <cell r="H924">
            <v>45083</v>
          </cell>
          <cell r="I924">
            <v>25.327000000000002</v>
          </cell>
          <cell r="J924">
            <v>8.4260000000000002</v>
          </cell>
          <cell r="K924">
            <v>54.51</v>
          </cell>
          <cell r="L924">
            <v>14.823</v>
          </cell>
          <cell r="M924">
            <v>6.5709999999999997</v>
          </cell>
          <cell r="N924">
            <v>1</v>
          </cell>
          <cell r="O924">
            <v>28.212</v>
          </cell>
          <cell r="P924">
            <v>1.6779999999999999</v>
          </cell>
          <cell r="Q924">
            <v>91</v>
          </cell>
          <cell r="R924">
            <v>0</v>
          </cell>
          <cell r="S924">
            <v>-2470</v>
          </cell>
          <cell r="T924">
            <v>575.47272818630097</v>
          </cell>
          <cell r="U924">
            <v>23759.72410023</v>
          </cell>
          <cell r="V924">
            <v>4.1287315517301339E-2</v>
          </cell>
          <cell r="W924">
            <v>4.7671101298191621E-3</v>
          </cell>
          <cell r="X924">
            <v>7.7276804260949586E-4</v>
          </cell>
          <cell r="Y924">
            <v>0.16210408854951511</v>
          </cell>
          <cell r="Z924">
            <v>1.7691677732093786E-3</v>
          </cell>
          <cell r="AA924">
            <v>37195335000</v>
          </cell>
          <cell r="AB924">
            <v>37195335000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H924">
            <v>140.547</v>
          </cell>
          <cell r="AI924">
            <v>23010.549390770269</v>
          </cell>
          <cell r="AJ924">
            <v>7602.3217016439694</v>
          </cell>
          <cell r="AK924">
            <v>15408.227689126301</v>
          </cell>
          <cell r="AL924">
            <v>37329732092166</v>
          </cell>
          <cell r="AM924">
            <v>177954944000</v>
          </cell>
          <cell r="AN924">
            <v>28847224000</v>
          </cell>
          <cell r="AO924">
            <v>66042559000</v>
          </cell>
          <cell r="AP924">
            <v>22550974000</v>
          </cell>
          <cell r="AQ924">
            <v>0.79678179071499222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1963538000</v>
          </cell>
          <cell r="AW924">
            <v>3.4982855436570814E-2</v>
          </cell>
          <cell r="AX924">
            <v>1377022000</v>
          </cell>
          <cell r="AY924">
            <v>0.62000313373483562</v>
          </cell>
          <cell r="AZ924">
            <v>80446000</v>
          </cell>
          <cell r="BA924">
            <v>0.31357583884245976</v>
          </cell>
          <cell r="BB924">
            <v>0</v>
          </cell>
          <cell r="BC924">
            <v>0</v>
          </cell>
          <cell r="BD924">
            <v>1123248000</v>
          </cell>
          <cell r="BE924">
            <v>0.73218408636691334</v>
          </cell>
          <cell r="BF924">
            <v>15996000</v>
          </cell>
          <cell r="BG924">
            <v>0.2564283424174415</v>
          </cell>
          <cell r="BH924">
            <v>1736000000</v>
          </cell>
          <cell r="BI924">
            <v>0.99886419474629651</v>
          </cell>
          <cell r="BJ924">
            <v>0</v>
          </cell>
          <cell r="BK924">
            <v>0</v>
          </cell>
          <cell r="BL924">
            <v>28302572000</v>
          </cell>
          <cell r="BM924">
            <v>209466000</v>
          </cell>
          <cell r="BN924">
            <v>87126268000</v>
          </cell>
          <cell r="BO924">
            <v>56128580000</v>
          </cell>
          <cell r="BP924">
            <v>2220992000</v>
          </cell>
          <cell r="BQ924">
            <v>256544000</v>
          </cell>
          <cell r="BR924">
            <v>174226000</v>
          </cell>
          <cell r="BS924">
            <v>1534106000</v>
          </cell>
          <cell r="BT924">
            <v>62380000</v>
          </cell>
          <cell r="BU924">
            <v>1737974000</v>
          </cell>
          <cell r="BV924">
            <v>0</v>
          </cell>
          <cell r="BW924">
            <v>201836000</v>
          </cell>
          <cell r="BY924">
            <v>247</v>
          </cell>
          <cell r="BZ924">
            <v>6298500</v>
          </cell>
          <cell r="CA924">
            <v>666900</v>
          </cell>
        </row>
        <row r="925">
          <cell r="A925" t="str">
            <v>2023_Q2_M6_W23_D4</v>
          </cell>
          <cell r="B925">
            <v>2023</v>
          </cell>
          <cell r="C925">
            <v>2</v>
          </cell>
          <cell r="D925">
            <v>6</v>
          </cell>
          <cell r="E925">
            <v>23</v>
          </cell>
          <cell r="F925">
            <v>23</v>
          </cell>
          <cell r="G925">
            <v>4</v>
          </cell>
          <cell r="H925">
            <v>45084</v>
          </cell>
          <cell r="I925">
            <v>18.359000000000002</v>
          </cell>
          <cell r="J925">
            <v>6.3120000000000003</v>
          </cell>
          <cell r="K925">
            <v>57.561</v>
          </cell>
          <cell r="L925">
            <v>14.419</v>
          </cell>
          <cell r="M925">
            <v>6.6760000000000002</v>
          </cell>
          <cell r="N925">
            <v>1</v>
          </cell>
          <cell r="O925">
            <v>31.183</v>
          </cell>
          <cell r="P925">
            <v>1.6779999999999999</v>
          </cell>
          <cell r="Q925">
            <v>111</v>
          </cell>
          <cell r="R925">
            <v>0</v>
          </cell>
          <cell r="S925">
            <v>-1721</v>
          </cell>
          <cell r="T925">
            <v>491.96737942794118</v>
          </cell>
          <cell r="U925">
            <v>24017.371860228872</v>
          </cell>
          <cell r="V925">
            <v>4.8819033262238305E-2</v>
          </cell>
          <cell r="W925">
            <v>3.1238553095441555E-3</v>
          </cell>
          <cell r="X925">
            <v>1.2508215969181528E-3</v>
          </cell>
          <cell r="Y925">
            <v>0.40040958142221933</v>
          </cell>
          <cell r="Z925">
            <v>3.7063857044017288E-3</v>
          </cell>
          <cell r="AA925">
            <v>101760178600</v>
          </cell>
          <cell r="AB925">
            <v>67877040000</v>
          </cell>
          <cell r="AC925">
            <v>28457508600</v>
          </cell>
          <cell r="AD925">
            <v>5425630000</v>
          </cell>
          <cell r="AE925">
            <v>0</v>
          </cell>
          <cell r="AF925">
            <v>0</v>
          </cell>
          <cell r="AH925">
            <v>137.18799999999999</v>
          </cell>
          <cell r="AI925">
            <v>23771.069636504188</v>
          </cell>
          <cell r="AJ925">
            <v>8961.6194594451899</v>
          </cell>
          <cell r="AK925">
            <v>14809.450177059</v>
          </cell>
          <cell r="AL925">
            <v>41440652390168</v>
          </cell>
          <cell r="AM925">
            <v>129454602000</v>
          </cell>
          <cell r="AN925">
            <v>51834863000</v>
          </cell>
          <cell r="AO925">
            <v>153595041600</v>
          </cell>
          <cell r="AP925">
            <v>26820584000</v>
          </cell>
          <cell r="AQ925">
            <v>0.70313278947729374</v>
          </cell>
          <cell r="AR925">
            <v>0</v>
          </cell>
          <cell r="AS925">
            <v>0</v>
          </cell>
          <cell r="AT925">
            <v>3662674000</v>
          </cell>
          <cell r="AU925">
            <v>0.21784245050140935</v>
          </cell>
          <cell r="AV925">
            <v>13956476000</v>
          </cell>
          <cell r="AW925">
            <v>0.21938481352408115</v>
          </cell>
          <cell r="AX925">
            <v>1137945000</v>
          </cell>
          <cell r="AY925">
            <v>0.4148024562741357</v>
          </cell>
          <cell r="AZ925">
            <v>146839000</v>
          </cell>
          <cell r="BA925">
            <v>0.29192063776068072</v>
          </cell>
          <cell r="BB925">
            <v>0</v>
          </cell>
          <cell r="BC925">
            <v>0</v>
          </cell>
          <cell r="BD925">
            <v>5115360000</v>
          </cell>
          <cell r="BE925">
            <v>0.98925376644192298</v>
          </cell>
          <cell r="BF925">
            <v>0</v>
          </cell>
          <cell r="BG925">
            <v>0</v>
          </cell>
          <cell r="BH925">
            <v>994985000</v>
          </cell>
          <cell r="BI925">
            <v>0.99800896717052667</v>
          </cell>
          <cell r="BJ925">
            <v>0</v>
          </cell>
          <cell r="BK925">
            <v>0</v>
          </cell>
          <cell r="BL925">
            <v>38144408000</v>
          </cell>
          <cell r="BM925">
            <v>268120000</v>
          </cell>
          <cell r="BN925">
            <v>16813408000</v>
          </cell>
          <cell r="BO925">
            <v>63616418000</v>
          </cell>
          <cell r="BP925">
            <v>2743342000</v>
          </cell>
          <cell r="BQ925">
            <v>503010000</v>
          </cell>
          <cell r="BR925">
            <v>894046000</v>
          </cell>
          <cell r="BS925">
            <v>5170928000</v>
          </cell>
          <cell r="BT925">
            <v>32394000</v>
          </cell>
          <cell r="BU925">
            <v>996970000</v>
          </cell>
          <cell r="BV925">
            <v>0</v>
          </cell>
          <cell r="BW925">
            <v>271558000</v>
          </cell>
          <cell r="BY925">
            <v>805</v>
          </cell>
          <cell r="BZ925">
            <v>4388550</v>
          </cell>
          <cell r="CA925">
            <v>2173500</v>
          </cell>
        </row>
        <row r="926">
          <cell r="A926" t="str">
            <v>2023_Q2_M6_W23_D5</v>
          </cell>
          <cell r="B926">
            <v>2023</v>
          </cell>
          <cell r="C926">
            <v>2</v>
          </cell>
          <cell r="D926">
            <v>6</v>
          </cell>
          <cell r="E926">
            <v>23</v>
          </cell>
          <cell r="F926">
            <v>23</v>
          </cell>
          <cell r="G926">
            <v>5</v>
          </cell>
          <cell r="H926">
            <v>45085</v>
          </cell>
          <cell r="I926">
            <v>18.248000000000001</v>
          </cell>
          <cell r="J926">
            <v>6.2169999999999996</v>
          </cell>
          <cell r="K926">
            <v>62.396999999999998</v>
          </cell>
          <cell r="L926">
            <v>14.193</v>
          </cell>
          <cell r="M926">
            <v>6.6619999999999999</v>
          </cell>
          <cell r="N926">
            <v>1</v>
          </cell>
          <cell r="O926">
            <v>31.224</v>
          </cell>
          <cell r="P926">
            <v>1.6779999999999999</v>
          </cell>
          <cell r="Q926">
            <v>56</v>
          </cell>
          <cell r="R926">
            <v>0</v>
          </cell>
          <cell r="S926">
            <v>-1677</v>
          </cell>
          <cell r="T926">
            <v>490.23289415605632</v>
          </cell>
          <cell r="U926">
            <v>22337.564087520557</v>
          </cell>
          <cell r="V926">
            <v>4.5565208605544569E-2</v>
          </cell>
          <cell r="W926">
            <v>3.967807540839907E-3</v>
          </cell>
          <cell r="X926">
            <v>1.372423422049209E-3</v>
          </cell>
          <cell r="Y926">
            <v>0.34588961483718889</v>
          </cell>
          <cell r="Z926">
            <v>2.2496127273177709E-3</v>
          </cell>
          <cell r="AA926">
            <v>47917074000</v>
          </cell>
          <cell r="AB926">
            <v>35071895000</v>
          </cell>
          <cell r="AC926">
            <v>12845179000</v>
          </cell>
          <cell r="AD926">
            <v>0</v>
          </cell>
          <cell r="AE926">
            <v>0</v>
          </cell>
          <cell r="AF926">
            <v>0</v>
          </cell>
          <cell r="AH926">
            <v>141.619</v>
          </cell>
          <cell r="AI926">
            <v>22117.867656059228</v>
          </cell>
          <cell r="AJ926">
            <v>9422.676179388729</v>
          </cell>
          <cell r="AK926">
            <v>12695.191476670499</v>
          </cell>
          <cell r="AL926">
            <v>7247661350570</v>
          </cell>
          <cell r="AM926">
            <v>216744238000</v>
          </cell>
          <cell r="AN926">
            <v>74969581000</v>
          </cell>
          <cell r="AO926">
            <v>122886655000</v>
          </cell>
          <cell r="AP926">
            <v>603307000</v>
          </cell>
          <cell r="AQ926">
            <v>0.20205468441253105</v>
          </cell>
          <cell r="AR926">
            <v>0</v>
          </cell>
          <cell r="AS926">
            <v>0</v>
          </cell>
          <cell r="AT926">
            <v>164742000</v>
          </cell>
          <cell r="AU926">
            <v>7.0512467123972035E-3</v>
          </cell>
          <cell r="AV926">
            <v>71197142000</v>
          </cell>
          <cell r="AW926">
            <v>0.38618339385753475</v>
          </cell>
          <cell r="AX926">
            <v>1168737000</v>
          </cell>
          <cell r="AY926">
            <v>0.4596867448270654</v>
          </cell>
          <cell r="AZ926">
            <v>19012000</v>
          </cell>
          <cell r="BA926">
            <v>3.5892691951896392E-2</v>
          </cell>
          <cell r="BB926">
            <v>0</v>
          </cell>
          <cell r="BC926">
            <v>0</v>
          </cell>
          <cell r="BD926">
            <v>827734000</v>
          </cell>
          <cell r="BE926">
            <v>0.88631024402779712</v>
          </cell>
          <cell r="BF926">
            <v>907000</v>
          </cell>
          <cell r="BG926">
            <v>7.7538598320994407E-3</v>
          </cell>
          <cell r="BH926">
            <v>988000000</v>
          </cell>
          <cell r="BI926">
            <v>1</v>
          </cell>
          <cell r="BJ926">
            <v>0</v>
          </cell>
          <cell r="BK926">
            <v>0</v>
          </cell>
          <cell r="BL926">
            <v>2985860000</v>
          </cell>
          <cell r="BM926">
            <v>451896000</v>
          </cell>
          <cell r="BN926">
            <v>23363528000</v>
          </cell>
          <cell r="BO926">
            <v>184360962000</v>
          </cell>
          <cell r="BP926">
            <v>2542464000</v>
          </cell>
          <cell r="BQ926">
            <v>529690000</v>
          </cell>
          <cell r="BR926">
            <v>188552000</v>
          </cell>
          <cell r="BS926">
            <v>933910000</v>
          </cell>
          <cell r="BT926">
            <v>116974000</v>
          </cell>
          <cell r="BU926">
            <v>988000000</v>
          </cell>
          <cell r="BV926">
            <v>0</v>
          </cell>
          <cell r="BW926">
            <v>282402000</v>
          </cell>
          <cell r="BY926">
            <v>822</v>
          </cell>
          <cell r="BZ926">
            <v>4276350</v>
          </cell>
          <cell r="CA926">
            <v>2219400</v>
          </cell>
        </row>
        <row r="927">
          <cell r="A927" t="str">
            <v>2023_Q2_M6_W23_D6</v>
          </cell>
          <cell r="B927">
            <v>2023</v>
          </cell>
          <cell r="C927">
            <v>2</v>
          </cell>
          <cell r="D927">
            <v>6</v>
          </cell>
          <cell r="E927">
            <v>23</v>
          </cell>
          <cell r="F927">
            <v>24</v>
          </cell>
          <cell r="G927">
            <v>6</v>
          </cell>
          <cell r="H927">
            <v>45086</v>
          </cell>
          <cell r="I927">
            <v>9.2789999999999999</v>
          </cell>
          <cell r="J927">
            <v>6.2169999999999996</v>
          </cell>
          <cell r="K927">
            <v>58.442999999999998</v>
          </cell>
          <cell r="L927">
            <v>13.747</v>
          </cell>
          <cell r="M927">
            <v>6.1239999999999997</v>
          </cell>
          <cell r="N927">
            <v>1</v>
          </cell>
          <cell r="O927">
            <v>31.22</v>
          </cell>
          <cell r="P927">
            <v>1.69</v>
          </cell>
          <cell r="Q927">
            <v>60</v>
          </cell>
          <cell r="R927">
            <v>0</v>
          </cell>
          <cell r="S927">
            <v>-1445</v>
          </cell>
          <cell r="T927">
            <v>462.20769583804412</v>
          </cell>
          <cell r="U927">
            <v>23438.63650752083</v>
          </cell>
          <cell r="V927">
            <v>5.0710182280767659E-2</v>
          </cell>
          <cell r="W927">
            <v>1.1069590329244154E-3</v>
          </cell>
          <cell r="X927">
            <v>6.2888136952557851E-4</v>
          </cell>
          <cell r="Y927">
            <v>0.56811620920077843</v>
          </cell>
          <cell r="Z927">
            <v>8.7499366559433639E-4</v>
          </cell>
          <cell r="AA927">
            <v>28600056000</v>
          </cell>
          <cell r="AB927">
            <v>28600056000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H927">
            <v>127.71999999999998</v>
          </cell>
          <cell r="AI927">
            <v>23016.883352186611</v>
          </cell>
          <cell r="AJ927">
            <v>9423.7275902461115</v>
          </cell>
          <cell r="AK927">
            <v>13593.155761940499</v>
          </cell>
          <cell r="AL927">
            <v>5682230992172</v>
          </cell>
          <cell r="AM927">
            <v>128636768000</v>
          </cell>
          <cell r="AN927">
            <v>73080633000</v>
          </cell>
          <cell r="AO927">
            <v>101680689000</v>
          </cell>
          <cell r="AP927">
            <v>48882967000</v>
          </cell>
          <cell r="AQ927">
            <v>0.94917236145225581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18719424000</v>
          </cell>
          <cell r="AW927">
            <v>0.27931142839664042</v>
          </cell>
          <cell r="AX927">
            <v>1469384000</v>
          </cell>
          <cell r="AY927">
            <v>0.53735290654258239</v>
          </cell>
          <cell r="AZ927">
            <v>726300000</v>
          </cell>
          <cell r="BA927">
            <v>0.47279615670038666</v>
          </cell>
          <cell r="BB927">
            <v>0</v>
          </cell>
          <cell r="BC927">
            <v>0</v>
          </cell>
          <cell r="BD927">
            <v>722309000</v>
          </cell>
          <cell r="BE927">
            <v>0.9940697863251392</v>
          </cell>
          <cell r="BF927">
            <v>1538895000</v>
          </cell>
          <cell r="BG927">
            <v>0.48541051056431322</v>
          </cell>
          <cell r="BH927">
            <v>1021354000</v>
          </cell>
          <cell r="BI927">
            <v>0.97744520643646127</v>
          </cell>
          <cell r="BJ927">
            <v>0</v>
          </cell>
          <cell r="BK927">
            <v>0</v>
          </cell>
          <cell r="BL927">
            <v>51500622000</v>
          </cell>
          <cell r="BM927">
            <v>98530000</v>
          </cell>
          <cell r="BN927">
            <v>243996000</v>
          </cell>
          <cell r="BO927">
            <v>67019900000</v>
          </cell>
          <cell r="BP927">
            <v>2734486000</v>
          </cell>
          <cell r="BQ927">
            <v>1536180000</v>
          </cell>
          <cell r="BR927">
            <v>406716000</v>
          </cell>
          <cell r="BS927">
            <v>726618000</v>
          </cell>
          <cell r="BT927">
            <v>3170296000</v>
          </cell>
          <cell r="BU927">
            <v>1044922000</v>
          </cell>
          <cell r="BV927">
            <v>0</v>
          </cell>
          <cell r="BW927">
            <v>154502000</v>
          </cell>
          <cell r="BY927">
            <v>566</v>
          </cell>
          <cell r="BZ927">
            <v>11054250</v>
          </cell>
          <cell r="CA927">
            <v>1528200</v>
          </cell>
        </row>
        <row r="928">
          <cell r="A928" t="str">
            <v>2023_Q2_M6_W24_D2</v>
          </cell>
          <cell r="B928">
            <v>2023</v>
          </cell>
          <cell r="C928">
            <v>2</v>
          </cell>
          <cell r="D928">
            <v>6</v>
          </cell>
          <cell r="E928">
            <v>24</v>
          </cell>
          <cell r="F928">
            <v>24</v>
          </cell>
          <cell r="G928">
            <v>2</v>
          </cell>
          <cell r="H928">
            <v>45089</v>
          </cell>
          <cell r="I928">
            <v>16.481999999999999</v>
          </cell>
          <cell r="J928">
            <v>6.2480000000000002</v>
          </cell>
          <cell r="K928">
            <v>56.542000000000002</v>
          </cell>
          <cell r="L928">
            <v>13.5</v>
          </cell>
          <cell r="M928">
            <v>6.1159999999999997</v>
          </cell>
          <cell r="N928">
            <v>1</v>
          </cell>
          <cell r="O928">
            <v>32.216999999999999</v>
          </cell>
          <cell r="P928">
            <v>1.704</v>
          </cell>
          <cell r="Q928">
            <v>27</v>
          </cell>
          <cell r="R928">
            <v>0</v>
          </cell>
          <cell r="S928">
            <v>-881</v>
          </cell>
          <cell r="T928">
            <v>386.64221584581099</v>
          </cell>
          <cell r="U928">
            <v>24800.654977520986</v>
          </cell>
          <cell r="V928">
            <v>6.4143681059936911E-2</v>
          </cell>
          <cell r="W928">
            <v>1.8723051787275215E-2</v>
          </cell>
          <cell r="X928">
            <v>1.8785347411396441E-3</v>
          </cell>
          <cell r="Y928">
            <v>0.10033272152867495</v>
          </cell>
          <cell r="Z928">
            <v>4.3236456259501729E-3</v>
          </cell>
          <cell r="AA928">
            <v>88513815000</v>
          </cell>
          <cell r="AB928">
            <v>73239520000</v>
          </cell>
          <cell r="AC928">
            <v>15274295000</v>
          </cell>
          <cell r="AD928">
            <v>0</v>
          </cell>
          <cell r="AE928">
            <v>0</v>
          </cell>
          <cell r="AF928">
            <v>0</v>
          </cell>
          <cell r="AH928">
            <v>133.80900000000003</v>
          </cell>
          <cell r="AI928">
            <v>25067.645534779869</v>
          </cell>
          <cell r="AJ928">
            <v>9687.0551130384702</v>
          </cell>
          <cell r="AK928">
            <v>15380.590421741399</v>
          </cell>
          <cell r="AL928">
            <v>36200327580178</v>
          </cell>
          <cell r="AM928">
            <v>677780608000</v>
          </cell>
          <cell r="AN928">
            <v>68003573000</v>
          </cell>
          <cell r="AO928">
            <v>156517388000</v>
          </cell>
          <cell r="AP928">
            <v>49368187000</v>
          </cell>
          <cell r="AQ928">
            <v>0.93302633869249429</v>
          </cell>
          <cell r="AR928">
            <v>0</v>
          </cell>
          <cell r="AS928">
            <v>0</v>
          </cell>
          <cell r="AT928">
            <v>59440000</v>
          </cell>
          <cell r="AU928">
            <v>8.1893808089631287E-2</v>
          </cell>
          <cell r="AV928">
            <v>13785426000</v>
          </cell>
          <cell r="AW928">
            <v>2.2393225625869283E-2</v>
          </cell>
          <cell r="AX928">
            <v>1203347000</v>
          </cell>
          <cell r="AY928">
            <v>0.40572634080355829</v>
          </cell>
          <cell r="AZ928">
            <v>280140000</v>
          </cell>
          <cell r="BA928">
            <v>0.32114067185737477</v>
          </cell>
          <cell r="BB928">
            <v>0</v>
          </cell>
          <cell r="BC928">
            <v>0</v>
          </cell>
          <cell r="BD928">
            <v>2138143000</v>
          </cell>
          <cell r="BE928">
            <v>0.99524057330960058</v>
          </cell>
          <cell r="BF928">
            <v>221865000</v>
          </cell>
          <cell r="BG928">
            <v>0.4396221704394141</v>
          </cell>
          <cell r="BH928">
            <v>947025000</v>
          </cell>
          <cell r="BI928">
            <v>0.9938033223846453</v>
          </cell>
          <cell r="BJ928">
            <v>0</v>
          </cell>
          <cell r="BK928">
            <v>0</v>
          </cell>
          <cell r="BL928">
            <v>52911890000</v>
          </cell>
          <cell r="BM928">
            <v>236360000</v>
          </cell>
          <cell r="BN928">
            <v>725818000</v>
          </cell>
          <cell r="BO928">
            <v>615606980000</v>
          </cell>
          <cell r="BP928">
            <v>2965908000</v>
          </cell>
          <cell r="BQ928">
            <v>872328000</v>
          </cell>
          <cell r="BR928">
            <v>777494000</v>
          </cell>
          <cell r="BS928">
            <v>2148368000</v>
          </cell>
          <cell r="BT928">
            <v>504672000</v>
          </cell>
          <cell r="BU928">
            <v>952930000</v>
          </cell>
          <cell r="BV928">
            <v>0</v>
          </cell>
          <cell r="BW928">
            <v>77860000</v>
          </cell>
          <cell r="BY928">
            <v>1568</v>
          </cell>
          <cell r="BZ928">
            <v>3052350</v>
          </cell>
          <cell r="CA928">
            <v>4233600</v>
          </cell>
        </row>
        <row r="929">
          <cell r="A929" t="str">
            <v>2023_Q2_M6_W24_D3</v>
          </cell>
          <cell r="B929">
            <v>2023</v>
          </cell>
          <cell r="C929">
            <v>2</v>
          </cell>
          <cell r="D929">
            <v>6</v>
          </cell>
          <cell r="E929">
            <v>24</v>
          </cell>
          <cell r="F929">
            <v>24</v>
          </cell>
          <cell r="G929">
            <v>3</v>
          </cell>
          <cell r="H929">
            <v>45090</v>
          </cell>
          <cell r="I929">
            <v>22.305</v>
          </cell>
          <cell r="J929">
            <v>14.717000000000001</v>
          </cell>
          <cell r="K929">
            <v>57.601999999999997</v>
          </cell>
          <cell r="L929">
            <v>13.297000000000001</v>
          </cell>
          <cell r="M929">
            <v>6.1340000000000003</v>
          </cell>
          <cell r="N929">
            <v>1</v>
          </cell>
          <cell r="O929">
            <v>30.216000000000001</v>
          </cell>
          <cell r="P929">
            <v>1.7150000000000001</v>
          </cell>
          <cell r="Q929">
            <v>27</v>
          </cell>
          <cell r="R929">
            <v>0</v>
          </cell>
          <cell r="S929">
            <v>-1227</v>
          </cell>
          <cell r="T929">
            <v>418.01462384066969</v>
          </cell>
          <cell r="U929">
            <v>25545.365867519125</v>
          </cell>
          <cell r="V929">
            <v>6.1111177481809796E-2</v>
          </cell>
          <cell r="W929">
            <v>5.4116637343913339E-3</v>
          </cell>
          <cell r="X929">
            <v>2.085620954506491E-3</v>
          </cell>
          <cell r="Y929">
            <v>0.38539367131262953</v>
          </cell>
          <cell r="Z929">
            <v>2.2677625482781889E-3</v>
          </cell>
          <cell r="AA929">
            <v>7382515000</v>
          </cell>
          <cell r="AB929">
            <v>7382515000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H929">
            <v>146.98599999999999</v>
          </cell>
          <cell r="AI929">
            <v>25707.853467788998</v>
          </cell>
          <cell r="AJ929">
            <v>10912.203057033599</v>
          </cell>
          <cell r="AK929">
            <v>14795.650410755399</v>
          </cell>
          <cell r="AL929">
            <v>40531736036380</v>
          </cell>
          <cell r="AM929">
            <v>219344126000</v>
          </cell>
          <cell r="AN929">
            <v>84533838000</v>
          </cell>
          <cell r="AO929">
            <v>91916353000</v>
          </cell>
          <cell r="AP929">
            <v>26309354000</v>
          </cell>
          <cell r="AQ929">
            <v>0.60627574171512266</v>
          </cell>
          <cell r="AR929">
            <v>0</v>
          </cell>
          <cell r="AS929">
            <v>0</v>
          </cell>
          <cell r="AT929">
            <v>14455213000</v>
          </cell>
          <cell r="AU929">
            <v>0.21580053128994417</v>
          </cell>
          <cell r="AV929">
            <v>37923840000</v>
          </cell>
          <cell r="AW929">
            <v>0.38554647234164108</v>
          </cell>
          <cell r="AX929">
            <v>1202679000</v>
          </cell>
          <cell r="AY929">
            <v>0.49122101206283753</v>
          </cell>
          <cell r="AZ929">
            <v>27159000</v>
          </cell>
          <cell r="BA929">
            <v>9.5302695453164162E-3</v>
          </cell>
          <cell r="BB929">
            <v>0</v>
          </cell>
          <cell r="BC929">
            <v>0</v>
          </cell>
          <cell r="BD929">
            <v>3624264000</v>
          </cell>
          <cell r="BE929">
            <v>0.99780465927618178</v>
          </cell>
          <cell r="BF929">
            <v>17319000</v>
          </cell>
          <cell r="BG929">
            <v>0.43174452809492947</v>
          </cell>
          <cell r="BH929">
            <v>974010000</v>
          </cell>
          <cell r="BI929">
            <v>0.99898461538461536</v>
          </cell>
          <cell r="BJ929">
            <v>0</v>
          </cell>
          <cell r="BK929">
            <v>0</v>
          </cell>
          <cell r="BL929">
            <v>43395030000</v>
          </cell>
          <cell r="BM929">
            <v>312266000</v>
          </cell>
          <cell r="BN929">
            <v>66984140000</v>
          </cell>
          <cell r="BO929">
            <v>98363862000</v>
          </cell>
          <cell r="BP929">
            <v>2448346000</v>
          </cell>
          <cell r="BQ929">
            <v>2849762000</v>
          </cell>
          <cell r="BR929">
            <v>255414000</v>
          </cell>
          <cell r="BS929">
            <v>3632238000</v>
          </cell>
          <cell r="BT929">
            <v>40114000</v>
          </cell>
          <cell r="BU929">
            <v>975000000</v>
          </cell>
          <cell r="BV929">
            <v>0</v>
          </cell>
          <cell r="BW929">
            <v>87954000</v>
          </cell>
          <cell r="BY929">
            <v>3084</v>
          </cell>
          <cell r="BZ929">
            <v>9769050</v>
          </cell>
          <cell r="CA929">
            <v>8326800</v>
          </cell>
        </row>
        <row r="930">
          <cell r="A930" t="str">
            <v>2023_Q2_M6_W24_D4</v>
          </cell>
          <cell r="B930">
            <v>2023</v>
          </cell>
          <cell r="C930">
            <v>2</v>
          </cell>
          <cell r="D930">
            <v>6</v>
          </cell>
          <cell r="E930">
            <v>24</v>
          </cell>
          <cell r="F930">
            <v>24</v>
          </cell>
          <cell r="G930">
            <v>4</v>
          </cell>
          <cell r="H930">
            <v>45091</v>
          </cell>
          <cell r="I930">
            <v>19.306000000000001</v>
          </cell>
          <cell r="J930">
            <v>12.225</v>
          </cell>
          <cell r="K930">
            <v>60.515000000000001</v>
          </cell>
          <cell r="L930">
            <v>13.167999999999999</v>
          </cell>
          <cell r="M930">
            <v>6.1379999999999999</v>
          </cell>
          <cell r="N930">
            <v>1</v>
          </cell>
          <cell r="O930">
            <v>30.228999999999999</v>
          </cell>
          <cell r="P930">
            <v>1.698</v>
          </cell>
          <cell r="Q930">
            <v>59</v>
          </cell>
          <cell r="R930">
            <v>0</v>
          </cell>
          <cell r="S930">
            <v>-1990</v>
          </cell>
          <cell r="T930">
            <v>490.74618234063792</v>
          </cell>
          <cell r="U930">
            <v>25741.354947520551</v>
          </cell>
          <cell r="V930">
            <v>5.2453500146951527E-2</v>
          </cell>
          <cell r="W930">
            <v>2.7811903959584191E-3</v>
          </cell>
          <cell r="X930">
            <v>1.2362242414218022E-3</v>
          </cell>
          <cell r="Y930">
            <v>0.44449464632779667</v>
          </cell>
          <cell r="Z930">
            <v>3.8617898633621457E-3</v>
          </cell>
          <cell r="AA930">
            <v>105155182000</v>
          </cell>
          <cell r="AB930">
            <v>97046927000</v>
          </cell>
          <cell r="AC930">
            <v>8108255000</v>
          </cell>
          <cell r="AD930">
            <v>0</v>
          </cell>
          <cell r="AE930">
            <v>0</v>
          </cell>
          <cell r="AF930">
            <v>0</v>
          </cell>
          <cell r="AH930">
            <v>144.27900000000002</v>
          </cell>
          <cell r="AI930">
            <v>25757.5498055887</v>
          </cell>
          <cell r="AJ930">
            <v>11869.099490181999</v>
          </cell>
          <cell r="AK930">
            <v>13888.450315406701</v>
          </cell>
          <cell r="AL930">
            <v>40050487072682</v>
          </cell>
          <cell r="AM930">
            <v>111388030000</v>
          </cell>
          <cell r="AN930">
            <v>49511383000</v>
          </cell>
          <cell r="AO930">
            <v>154666565000</v>
          </cell>
          <cell r="AP930">
            <v>32611719000</v>
          </cell>
          <cell r="AQ930">
            <v>0.67123132738435409</v>
          </cell>
          <cell r="AR930">
            <v>0</v>
          </cell>
          <cell r="AS930">
            <v>0</v>
          </cell>
          <cell r="AT930">
            <v>4528326000</v>
          </cell>
          <cell r="AU930">
            <v>0.27528503749941485</v>
          </cell>
          <cell r="AV930">
            <v>9532724000</v>
          </cell>
          <cell r="AW930">
            <v>0.23149462238425722</v>
          </cell>
          <cell r="AX930">
            <v>1047680000</v>
          </cell>
          <cell r="AY930">
            <v>0.49346059210749421</v>
          </cell>
          <cell r="AZ930">
            <v>13707000</v>
          </cell>
          <cell r="BA930">
            <v>7.3526729677827724E-2</v>
          </cell>
          <cell r="BB930">
            <v>0</v>
          </cell>
          <cell r="BC930">
            <v>0</v>
          </cell>
          <cell r="BD930">
            <v>687232000</v>
          </cell>
          <cell r="BE930">
            <v>0.98213601778966808</v>
          </cell>
          <cell r="BF930">
            <v>127554000</v>
          </cell>
          <cell r="BG930">
            <v>0.46679646043607781</v>
          </cell>
          <cell r="BH930">
            <v>962441000</v>
          </cell>
          <cell r="BI930">
            <v>0.99693288391778767</v>
          </cell>
          <cell r="BJ930">
            <v>0</v>
          </cell>
          <cell r="BK930">
            <v>0</v>
          </cell>
          <cell r="BL930">
            <v>48584918000</v>
          </cell>
          <cell r="BM930">
            <v>264526000</v>
          </cell>
          <cell r="BN930">
            <v>16449590000</v>
          </cell>
          <cell r="BO930">
            <v>41179030000</v>
          </cell>
          <cell r="BP930">
            <v>2123128000</v>
          </cell>
          <cell r="BQ930">
            <v>186422000</v>
          </cell>
          <cell r="BR930">
            <v>551528000</v>
          </cell>
          <cell r="BS930">
            <v>699732000</v>
          </cell>
          <cell r="BT930">
            <v>273254000</v>
          </cell>
          <cell r="BU930">
            <v>965402000</v>
          </cell>
          <cell r="BV930">
            <v>0</v>
          </cell>
          <cell r="BW930">
            <v>110500000</v>
          </cell>
          <cell r="BY930">
            <v>2873</v>
          </cell>
          <cell r="BZ930">
            <v>13535400</v>
          </cell>
          <cell r="CA930">
            <v>7757100</v>
          </cell>
        </row>
        <row r="931">
          <cell r="A931" t="str">
            <v>2023_Q2_M6_W24_D5</v>
          </cell>
          <cell r="B931">
            <v>2023</v>
          </cell>
          <cell r="C931">
            <v>2</v>
          </cell>
          <cell r="D931">
            <v>6</v>
          </cell>
          <cell r="E931">
            <v>24</v>
          </cell>
          <cell r="F931">
            <v>24</v>
          </cell>
          <cell r="G931">
            <v>5</v>
          </cell>
          <cell r="H931">
            <v>45092</v>
          </cell>
          <cell r="I931">
            <v>38.659999999999997</v>
          </cell>
          <cell r="J931">
            <v>10.122999999999999</v>
          </cell>
          <cell r="K931">
            <v>60.378</v>
          </cell>
          <cell r="L931">
            <v>12.553000000000001</v>
          </cell>
          <cell r="M931">
            <v>6.1470000000000002</v>
          </cell>
          <cell r="N931">
            <v>1</v>
          </cell>
          <cell r="O931">
            <v>30.276</v>
          </cell>
          <cell r="P931">
            <v>1.6879999999999999</v>
          </cell>
          <cell r="Q931">
            <v>151</v>
          </cell>
          <cell r="R931">
            <v>0</v>
          </cell>
          <cell r="S931">
            <v>-3849</v>
          </cell>
          <cell r="T931">
            <v>731.90666677777324</v>
          </cell>
          <cell r="U931">
            <v>28104.085447521444</v>
          </cell>
          <cell r="V931">
            <v>3.8398455326619681E-2</v>
          </cell>
          <cell r="W931">
            <v>4.3382406312107236E-3</v>
          </cell>
          <cell r="X931">
            <v>2.9596293995010391E-3</v>
          </cell>
          <cell r="Y931">
            <v>0.68221881889365388</v>
          </cell>
          <cell r="Z931">
            <v>9.4221292720146933E-3</v>
          </cell>
          <cell r="AA931">
            <v>201027912000</v>
          </cell>
          <cell r="AB931">
            <v>201027912000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H931">
            <v>160.82499999999999</v>
          </cell>
          <cell r="AI931">
            <v>28100.255787424998</v>
          </cell>
          <cell r="AJ931">
            <v>12179.761702834699</v>
          </cell>
          <cell r="AK931">
            <v>15920.4940845903</v>
          </cell>
          <cell r="AL931">
            <v>31106834191984</v>
          </cell>
          <cell r="AM931">
            <v>134948932000</v>
          </cell>
          <cell r="AN931">
            <v>92064701000</v>
          </cell>
          <cell r="AO931">
            <v>293092613000</v>
          </cell>
          <cell r="AP931">
            <v>70906107000</v>
          </cell>
          <cell r="AQ931">
            <v>0.95016296504427744</v>
          </cell>
          <cell r="AR931">
            <v>0</v>
          </cell>
          <cell r="AS931">
            <v>0</v>
          </cell>
          <cell r="AT931">
            <v>3643604000</v>
          </cell>
          <cell r="AU931">
            <v>0.4222601159325024</v>
          </cell>
          <cell r="AV931">
            <v>13923351000</v>
          </cell>
          <cell r="AW931">
            <v>0.30849877066682491</v>
          </cell>
          <cell r="AX931">
            <v>1727381000</v>
          </cell>
          <cell r="AY931">
            <v>0.51241539743036013</v>
          </cell>
          <cell r="AZ931">
            <v>139293000</v>
          </cell>
          <cell r="BA931">
            <v>0.46360840594566888</v>
          </cell>
          <cell r="BB931">
            <v>0</v>
          </cell>
          <cell r="BC931">
            <v>0</v>
          </cell>
          <cell r="BD931">
            <v>746650000</v>
          </cell>
          <cell r="BE931">
            <v>0.92321255465210594</v>
          </cell>
          <cell r="BF931">
            <v>41315000</v>
          </cell>
          <cell r="BG931">
            <v>0.35884897335232602</v>
          </cell>
          <cell r="BH931">
            <v>937000000</v>
          </cell>
          <cell r="BI931">
            <v>1</v>
          </cell>
          <cell r="BJ931">
            <v>0</v>
          </cell>
          <cell r="BK931">
            <v>0</v>
          </cell>
          <cell r="BL931">
            <v>74625206000</v>
          </cell>
          <cell r="BM931">
            <v>60772000</v>
          </cell>
          <cell r="BN931">
            <v>8628814000</v>
          </cell>
          <cell r="BO931">
            <v>45132598000</v>
          </cell>
          <cell r="BP931">
            <v>3371056000</v>
          </cell>
          <cell r="BQ931">
            <v>300454000</v>
          </cell>
          <cell r="BR931">
            <v>897022000</v>
          </cell>
          <cell r="BS931">
            <v>808752000</v>
          </cell>
          <cell r="BT931">
            <v>115132000</v>
          </cell>
          <cell r="BU931">
            <v>937000000</v>
          </cell>
          <cell r="BV931">
            <v>0</v>
          </cell>
          <cell r="BW931">
            <v>72126000</v>
          </cell>
          <cell r="BY931">
            <v>2091</v>
          </cell>
          <cell r="BZ931">
            <v>9814950</v>
          </cell>
          <cell r="CA931">
            <v>5645700</v>
          </cell>
        </row>
        <row r="932">
          <cell r="A932" t="str">
            <v>2023_Q2_M6_W24_D6</v>
          </cell>
          <cell r="B932">
            <v>2023</v>
          </cell>
          <cell r="C932">
            <v>2</v>
          </cell>
          <cell r="D932">
            <v>6</v>
          </cell>
          <cell r="E932">
            <v>24</v>
          </cell>
          <cell r="F932">
            <v>25</v>
          </cell>
          <cell r="G932">
            <v>6</v>
          </cell>
          <cell r="H932">
            <v>45093</v>
          </cell>
          <cell r="I932">
            <v>39.043999999999997</v>
          </cell>
          <cell r="J932">
            <v>9.3360000000000003</v>
          </cell>
          <cell r="K932">
            <v>16.593</v>
          </cell>
          <cell r="L932">
            <v>12.131</v>
          </cell>
          <cell r="M932">
            <v>6.1360000000000001</v>
          </cell>
          <cell r="N932">
            <v>1</v>
          </cell>
          <cell r="O932">
            <v>30.25</v>
          </cell>
          <cell r="P932">
            <v>1.655</v>
          </cell>
          <cell r="Q932">
            <v>219</v>
          </cell>
          <cell r="R932">
            <v>0</v>
          </cell>
          <cell r="S932">
            <v>-3245</v>
          </cell>
          <cell r="T932">
            <v>780.62033788023052</v>
          </cell>
          <cell r="U932">
            <v>26344.232757512655</v>
          </cell>
          <cell r="V932">
            <v>3.3747817574225965E-2</v>
          </cell>
          <cell r="W932">
            <v>7.898167798278356E-3</v>
          </cell>
          <cell r="X932">
            <v>5.8865844440029406E-3</v>
          </cell>
          <cell r="Y932">
            <v>0.7453101268988106</v>
          </cell>
          <cell r="Z932">
            <v>8.8213001684881755E-3</v>
          </cell>
          <cell r="AA932">
            <v>152722630000</v>
          </cell>
          <cell r="AB932">
            <v>152722630000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H932">
            <v>116.145</v>
          </cell>
          <cell r="AI932">
            <v>33500.866919866203</v>
          </cell>
          <cell r="AJ932">
            <v>20689.044896452302</v>
          </cell>
          <cell r="AK932">
            <v>12811.822023413901</v>
          </cell>
          <cell r="AL932">
            <v>52040008074986</v>
          </cell>
          <cell r="AM932">
            <v>411020716000</v>
          </cell>
          <cell r="AN932">
            <v>306337902000</v>
          </cell>
          <cell r="AO932">
            <v>459060532000</v>
          </cell>
          <cell r="AP932">
            <v>4593155000</v>
          </cell>
          <cell r="AQ932">
            <v>0.18249774199941482</v>
          </cell>
          <cell r="AR932">
            <v>0</v>
          </cell>
          <cell r="AS932">
            <v>0</v>
          </cell>
          <cell r="AT932">
            <v>1391846000</v>
          </cell>
          <cell r="AU932">
            <v>0.30536505912495332</v>
          </cell>
          <cell r="AV932">
            <v>298564259000</v>
          </cell>
          <cell r="AW932">
            <v>0.79124799707607085</v>
          </cell>
          <cell r="AX932">
            <v>604246000</v>
          </cell>
          <cell r="AY932">
            <v>0.33123417822133883</v>
          </cell>
          <cell r="AZ932">
            <v>31396000</v>
          </cell>
          <cell r="BA932">
            <v>0.21182598369946565</v>
          </cell>
          <cell r="BB932">
            <v>0</v>
          </cell>
          <cell r="BC932">
            <v>0</v>
          </cell>
          <cell r="BD932">
            <v>19063000</v>
          </cell>
          <cell r="BE932">
            <v>0.35132694434205675</v>
          </cell>
          <cell r="BF932">
            <v>169640000</v>
          </cell>
          <cell r="BG932">
            <v>0.45586954886005743</v>
          </cell>
          <cell r="BH932">
            <v>964297000</v>
          </cell>
          <cell r="BI932">
            <v>0.96714621274274015</v>
          </cell>
          <cell r="BJ932">
            <v>0</v>
          </cell>
          <cell r="BK932">
            <v>0</v>
          </cell>
          <cell r="BL932">
            <v>25168284000</v>
          </cell>
          <cell r="BM932">
            <v>223026000</v>
          </cell>
          <cell r="BN932">
            <v>4557974000</v>
          </cell>
          <cell r="BO932">
            <v>377333352000</v>
          </cell>
          <cell r="BP932">
            <v>1824226000</v>
          </cell>
          <cell r="BQ932">
            <v>148216000</v>
          </cell>
          <cell r="BR932">
            <v>235100000</v>
          </cell>
          <cell r="BS932">
            <v>54260000</v>
          </cell>
          <cell r="BT932">
            <v>372124000</v>
          </cell>
          <cell r="BU932">
            <v>997054000</v>
          </cell>
          <cell r="BV932">
            <v>0</v>
          </cell>
          <cell r="BW932">
            <v>107100000</v>
          </cell>
          <cell r="BY932">
            <v>3808</v>
          </cell>
          <cell r="BZ932">
            <v>21121650</v>
          </cell>
          <cell r="CA932">
            <v>10281600</v>
          </cell>
        </row>
        <row r="933">
          <cell r="A933" t="str">
            <v>2023_Q2_M6_W25_D2</v>
          </cell>
          <cell r="B933">
            <v>2023</v>
          </cell>
          <cell r="C933">
            <v>2</v>
          </cell>
          <cell r="D933">
            <v>6</v>
          </cell>
          <cell r="E933">
            <v>25</v>
          </cell>
          <cell r="F933">
            <v>25</v>
          </cell>
          <cell r="G933">
            <v>2</v>
          </cell>
          <cell r="H933">
            <v>45096</v>
          </cell>
          <cell r="I933">
            <v>40.848999999999997</v>
          </cell>
          <cell r="J933">
            <v>9.3469999999999995</v>
          </cell>
          <cell r="K933">
            <v>22.593</v>
          </cell>
          <cell r="L933">
            <v>11.696999999999999</v>
          </cell>
          <cell r="M933">
            <v>6.1340000000000003</v>
          </cell>
          <cell r="N933">
            <v>1</v>
          </cell>
          <cell r="O933">
            <v>20.248999999999999</v>
          </cell>
          <cell r="P933">
            <v>1.655</v>
          </cell>
          <cell r="Q933">
            <v>300</v>
          </cell>
          <cell r="R933">
            <v>0</v>
          </cell>
          <cell r="S933">
            <v>-3365</v>
          </cell>
          <cell r="T933">
            <v>790.96844958456575</v>
          </cell>
          <cell r="U933">
            <v>22695.845877512504</v>
          </cell>
          <cell r="V933">
            <v>2.86104963920558E-2</v>
          </cell>
          <cell r="W933">
            <v>2.7089955660217817E-2</v>
          </cell>
          <cell r="X933">
            <v>6.83927676044463E-3</v>
          </cell>
          <cell r="Y933">
            <v>0.25246540991900757</v>
          </cell>
          <cell r="Z933">
            <v>8.5781549207500675E-3</v>
          </cell>
          <cell r="AA933">
            <v>59182775000</v>
          </cell>
          <cell r="AB933">
            <v>59182775000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H933">
            <v>113.524</v>
          </cell>
          <cell r="AI933">
            <v>22739</v>
          </cell>
          <cell r="AJ933">
            <v>15493</v>
          </cell>
          <cell r="AK933">
            <v>7246</v>
          </cell>
          <cell r="AL933">
            <v>34035032672792</v>
          </cell>
          <cell r="AM933">
            <v>922007526000</v>
          </cell>
          <cell r="AN933">
            <v>232775008000</v>
          </cell>
          <cell r="AO933">
            <v>291957783000</v>
          </cell>
          <cell r="AP933">
            <v>4123645000</v>
          </cell>
          <cell r="AQ933">
            <v>0.10207188112740821</v>
          </cell>
          <cell r="AR933">
            <v>0</v>
          </cell>
          <cell r="AS933">
            <v>0</v>
          </cell>
          <cell r="AT933">
            <v>19131000</v>
          </cell>
          <cell r="AU933">
            <v>1.7903590024015949E-4</v>
          </cell>
          <cell r="AV933">
            <v>225466200000</v>
          </cell>
          <cell r="AW933">
            <v>0.31344315177020554</v>
          </cell>
          <cell r="AX933">
            <v>1465307000</v>
          </cell>
          <cell r="AY933">
            <v>0.53931301868098058</v>
          </cell>
          <cell r="AZ933">
            <v>2738000</v>
          </cell>
          <cell r="BA933">
            <v>2.9499859934923611E-2</v>
          </cell>
          <cell r="BB933">
            <v>0</v>
          </cell>
          <cell r="BC933">
            <v>0</v>
          </cell>
          <cell r="BD933">
            <v>693848000</v>
          </cell>
          <cell r="BE933">
            <v>0.99687940001724085</v>
          </cell>
          <cell r="BF933">
            <v>55659000</v>
          </cell>
          <cell r="BG933">
            <v>0.5</v>
          </cell>
          <cell r="BH933">
            <v>948480000</v>
          </cell>
          <cell r="BI933">
            <v>1.8705334033626373E-2</v>
          </cell>
          <cell r="BJ933">
            <v>0</v>
          </cell>
          <cell r="BK933">
            <v>0</v>
          </cell>
          <cell r="BL933">
            <v>40399422000</v>
          </cell>
          <cell r="BM933">
            <v>384924000</v>
          </cell>
          <cell r="BN933">
            <v>106855664000</v>
          </cell>
          <cell r="BO933">
            <v>719320868000</v>
          </cell>
          <cell r="BP933">
            <v>2716988000</v>
          </cell>
          <cell r="BQ933">
            <v>92814000</v>
          </cell>
          <cell r="BR933">
            <v>609282000</v>
          </cell>
          <cell r="BS933">
            <v>696020000</v>
          </cell>
          <cell r="BT933">
            <v>111318000</v>
          </cell>
          <cell r="BU933">
            <v>50706392000</v>
          </cell>
          <cell r="BV933">
            <v>0</v>
          </cell>
          <cell r="BW933">
            <v>113834000</v>
          </cell>
          <cell r="BY933">
            <v>684</v>
          </cell>
          <cell r="BZ933">
            <v>7346550</v>
          </cell>
          <cell r="CA933">
            <v>1846800</v>
          </cell>
        </row>
        <row r="934">
          <cell r="A934" t="str">
            <v>2023_Q2_M6_W25_D3</v>
          </cell>
          <cell r="B934">
            <v>2023</v>
          </cell>
          <cell r="C934">
            <v>2</v>
          </cell>
          <cell r="D934">
            <v>6</v>
          </cell>
          <cell r="E934">
            <v>25</v>
          </cell>
          <cell r="F934">
            <v>25</v>
          </cell>
          <cell r="G934">
            <v>3</v>
          </cell>
          <cell r="H934">
            <v>45097</v>
          </cell>
          <cell r="I934">
            <v>40.718000000000004</v>
          </cell>
          <cell r="J934">
            <v>7.5529999999999999</v>
          </cell>
          <cell r="K934">
            <v>23.593</v>
          </cell>
          <cell r="L934">
            <v>11.548999999999999</v>
          </cell>
          <cell r="M934">
            <v>6.1539999999999999</v>
          </cell>
          <cell r="N934">
            <v>1</v>
          </cell>
          <cell r="O934">
            <v>20.25</v>
          </cell>
          <cell r="P934">
            <v>1.653</v>
          </cell>
          <cell r="Q934">
            <v>265</v>
          </cell>
          <cell r="R934">
            <v>0</v>
          </cell>
          <cell r="S934">
            <v>-2634</v>
          </cell>
          <cell r="T934">
            <v>684.23063821711276</v>
          </cell>
          <cell r="U934">
            <v>25368.512027581717</v>
          </cell>
          <cell r="V934">
            <v>3.6639545246438428E-2</v>
          </cell>
          <cell r="W934">
            <v>2.1048223488495921E-3</v>
          </cell>
          <cell r="X934">
            <v>1.6999623054671315E-4</v>
          </cell>
          <cell r="Y934">
            <v>8.0765120457612957E-2</v>
          </cell>
          <cell r="Z934">
            <v>2.1652432415891062E-3</v>
          </cell>
          <cell r="AA934">
            <v>128424445000.02</v>
          </cell>
          <cell r="AB934">
            <v>108484875000.02</v>
          </cell>
          <cell r="AC934">
            <v>19939570000</v>
          </cell>
          <cell r="AD934">
            <v>0</v>
          </cell>
          <cell r="AE934">
            <v>0</v>
          </cell>
          <cell r="AF934">
            <v>0</v>
          </cell>
          <cell r="AH934">
            <v>112.47000000000001</v>
          </cell>
          <cell r="AI934">
            <v>25368.512027581801</v>
          </cell>
          <cell r="AJ934">
            <v>15159.435909604001</v>
          </cell>
          <cell r="AK934">
            <v>10209.0761179778</v>
          </cell>
          <cell r="AL934">
            <v>64365186009188</v>
          </cell>
          <cell r="AM934">
            <v>135477282000</v>
          </cell>
          <cell r="AN934">
            <v>10941839000</v>
          </cell>
          <cell r="AO934">
            <v>139366284000.02002</v>
          </cell>
          <cell r="AP934">
            <v>246971000</v>
          </cell>
          <cell r="AQ934">
            <v>0.15893561129180273</v>
          </cell>
          <cell r="AR934">
            <v>0</v>
          </cell>
          <cell r="AS934">
            <v>0</v>
          </cell>
          <cell r="AT934">
            <v>3141480000</v>
          </cell>
          <cell r="AU934">
            <v>6.1241624279745957E-2</v>
          </cell>
          <cell r="AV934">
            <v>4695000000</v>
          </cell>
          <cell r="AW934">
            <v>0.16202325390869454</v>
          </cell>
          <cell r="AX934">
            <v>1059151000</v>
          </cell>
          <cell r="AY934">
            <v>0.63672099965974249</v>
          </cell>
          <cell r="AZ934">
            <v>26960000</v>
          </cell>
          <cell r="BA934">
            <v>0.10272432844351305</v>
          </cell>
          <cell r="BB934">
            <v>0</v>
          </cell>
          <cell r="BC934">
            <v>0</v>
          </cell>
          <cell r="BD934">
            <v>690002000</v>
          </cell>
          <cell r="BE934">
            <v>0.98050645142954584</v>
          </cell>
          <cell r="BF934">
            <v>104115000</v>
          </cell>
          <cell r="BG934">
            <v>0.32738918796538541</v>
          </cell>
          <cell r="BH934">
            <v>978160000</v>
          </cell>
          <cell r="BI934">
            <v>1.9373325907446299E-2</v>
          </cell>
          <cell r="BJ934">
            <v>0</v>
          </cell>
          <cell r="BK934">
            <v>0</v>
          </cell>
          <cell r="BL934">
            <v>1553906000</v>
          </cell>
          <cell r="BM934">
            <v>83816000</v>
          </cell>
          <cell r="BN934">
            <v>51296484000</v>
          </cell>
          <cell r="BO934">
            <v>28977322000</v>
          </cell>
          <cell r="BP934">
            <v>1663446000</v>
          </cell>
          <cell r="BQ934">
            <v>262450000</v>
          </cell>
          <cell r="BR934">
            <v>62688000</v>
          </cell>
          <cell r="BS934">
            <v>703720000</v>
          </cell>
          <cell r="BT934">
            <v>318016000</v>
          </cell>
          <cell r="BU934">
            <v>50490040000</v>
          </cell>
          <cell r="BV934">
            <v>0</v>
          </cell>
          <cell r="BW934">
            <v>65394000</v>
          </cell>
          <cell r="BY934">
            <v>939</v>
          </cell>
          <cell r="BZ934">
            <v>5482500</v>
          </cell>
          <cell r="CA934">
            <v>2535300</v>
          </cell>
        </row>
        <row r="935">
          <cell r="A935" t="str">
            <v>2023_Q2_M6_W25_D4</v>
          </cell>
          <cell r="B935">
            <v>2023</v>
          </cell>
          <cell r="C935">
            <v>2</v>
          </cell>
          <cell r="D935">
            <v>6</v>
          </cell>
          <cell r="E935">
            <v>25</v>
          </cell>
          <cell r="F935">
            <v>25</v>
          </cell>
          <cell r="G935">
            <v>4</v>
          </cell>
          <cell r="H935">
            <v>45098</v>
          </cell>
          <cell r="I935">
            <v>49.561</v>
          </cell>
          <cell r="J935">
            <v>7.8659999999999997</v>
          </cell>
          <cell r="K935">
            <v>39.311999999999998</v>
          </cell>
          <cell r="L935">
            <v>11.391999999999999</v>
          </cell>
          <cell r="M935">
            <v>6.1189999999999998</v>
          </cell>
          <cell r="N935">
            <v>1</v>
          </cell>
          <cell r="O935">
            <v>20.248000000000001</v>
          </cell>
          <cell r="P935">
            <v>2.4630000000000001</v>
          </cell>
          <cell r="Q935">
            <v>127</v>
          </cell>
          <cell r="R935">
            <v>0</v>
          </cell>
          <cell r="S935">
            <v>-2209</v>
          </cell>
          <cell r="T935">
            <v>566.35655616309953</v>
          </cell>
          <cell r="U935">
            <v>23963.248196584493</v>
          </cell>
          <cell r="V935">
            <v>4.2311240040953199E-2</v>
          </cell>
          <cell r="W935">
            <v>2.2328582306158865E-3</v>
          </cell>
          <cell r="X935">
            <v>1.2472516895123912E-3</v>
          </cell>
          <cell r="Y935">
            <v>0.55858973597636929</v>
          </cell>
          <cell r="Z935">
            <v>4.4170678818679339E-3</v>
          </cell>
          <cell r="AA935">
            <v>263536245000</v>
          </cell>
          <cell r="AB935">
            <v>161327105000</v>
          </cell>
          <cell r="AC935">
            <v>100166395000</v>
          </cell>
          <cell r="AD935">
            <v>0</v>
          </cell>
          <cell r="AE935">
            <v>2042745000</v>
          </cell>
          <cell r="AF935">
            <v>0</v>
          </cell>
          <cell r="AH935">
            <v>137.96099999999998</v>
          </cell>
          <cell r="AI935">
            <v>24625.654677710801</v>
          </cell>
          <cell r="AJ935">
            <v>13623.205674447599</v>
          </cell>
          <cell r="AK935">
            <v>11002.4490032632</v>
          </cell>
          <cell r="AL935">
            <v>41569641335000</v>
          </cell>
          <cell r="AM935">
            <v>185638232000</v>
          </cell>
          <cell r="AN935">
            <v>103695611000</v>
          </cell>
          <cell r="AO935">
            <v>367231856000</v>
          </cell>
          <cell r="AP935">
            <v>34834644000</v>
          </cell>
          <cell r="AQ935">
            <v>0.93104388900485668</v>
          </cell>
          <cell r="AR935">
            <v>0</v>
          </cell>
          <cell r="AS935">
            <v>0</v>
          </cell>
          <cell r="AT935">
            <v>607665000</v>
          </cell>
          <cell r="AU935">
            <v>6.76088390325182E-2</v>
          </cell>
          <cell r="AV935">
            <v>64012050000</v>
          </cell>
          <cell r="AW935">
            <v>0.48610170310123108</v>
          </cell>
          <cell r="AX935">
            <v>1074504000</v>
          </cell>
          <cell r="AY935">
            <v>0.55885859083901812</v>
          </cell>
          <cell r="AZ935">
            <v>47914000</v>
          </cell>
          <cell r="BA935">
            <v>0.16241923783567569</v>
          </cell>
          <cell r="BB935">
            <v>0</v>
          </cell>
          <cell r="BC935">
            <v>0</v>
          </cell>
          <cell r="BD935">
            <v>696020000</v>
          </cell>
          <cell r="BE935">
            <v>0.98967694232738024</v>
          </cell>
          <cell r="BF935">
            <v>653594000</v>
          </cell>
          <cell r="BG935">
            <v>0.49036958120132645</v>
          </cell>
          <cell r="BH935">
            <v>1769220000</v>
          </cell>
          <cell r="BI935">
            <v>0.68969523081840933</v>
          </cell>
          <cell r="BJ935">
            <v>0</v>
          </cell>
          <cell r="BK935">
            <v>0</v>
          </cell>
          <cell r="BL935">
            <v>37414610000</v>
          </cell>
          <cell r="BM935">
            <v>178476000</v>
          </cell>
          <cell r="BN935">
            <v>8987952000</v>
          </cell>
          <cell r="BO935">
            <v>131684480000</v>
          </cell>
          <cell r="BP935">
            <v>1922676000</v>
          </cell>
          <cell r="BQ935">
            <v>295002000</v>
          </cell>
          <cell r="BR935">
            <v>431092000</v>
          </cell>
          <cell r="BS935">
            <v>703280000</v>
          </cell>
          <cell r="BT935">
            <v>1332860000</v>
          </cell>
          <cell r="BU935">
            <v>2565220000</v>
          </cell>
          <cell r="BV935">
            <v>11730000</v>
          </cell>
          <cell r="BW935">
            <v>122584000</v>
          </cell>
          <cell r="BY935">
            <v>1701</v>
          </cell>
          <cell r="BZ935">
            <v>5632950</v>
          </cell>
          <cell r="CA935">
            <v>4592700</v>
          </cell>
        </row>
        <row r="936">
          <cell r="A936" t="str">
            <v>2023_Q2_M6_W25_D5</v>
          </cell>
          <cell r="B936">
            <v>2023</v>
          </cell>
          <cell r="C936">
            <v>2</v>
          </cell>
          <cell r="D936">
            <v>6</v>
          </cell>
          <cell r="E936">
            <v>25</v>
          </cell>
          <cell r="F936">
            <v>25</v>
          </cell>
          <cell r="G936">
            <v>5</v>
          </cell>
          <cell r="H936">
            <v>45099</v>
          </cell>
          <cell r="I936">
            <v>49.652000000000001</v>
          </cell>
          <cell r="J936">
            <v>5.5170000000000003</v>
          </cell>
          <cell r="K936">
            <v>42.924999999999997</v>
          </cell>
          <cell r="L936">
            <v>11.324</v>
          </cell>
          <cell r="M936">
            <v>6.181</v>
          </cell>
          <cell r="N936">
            <v>1</v>
          </cell>
          <cell r="O936">
            <v>20.257999999999999</v>
          </cell>
          <cell r="P936">
            <v>1.4610000000000001</v>
          </cell>
          <cell r="Q936">
            <v>127</v>
          </cell>
          <cell r="R936">
            <v>0</v>
          </cell>
          <cell r="S936">
            <v>-3062</v>
          </cell>
          <cell r="T936">
            <v>670.95312007605094</v>
          </cell>
          <cell r="U936">
            <v>28841.60204258516</v>
          </cell>
          <cell r="V936">
            <v>4.2986016726945145E-2</v>
          </cell>
          <cell r="W936">
            <v>1.0645006002020726E-3</v>
          </cell>
          <cell r="X936">
            <v>5.2170233532454035E-4</v>
          </cell>
          <cell r="Y936">
            <v>0.49009116126896157</v>
          </cell>
          <cell r="Z936">
            <v>2.1254452512659673E-3</v>
          </cell>
          <cell r="AA936">
            <v>139956533000</v>
          </cell>
          <cell r="AB936">
            <v>139956533000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H936">
            <v>138.31800000000001</v>
          </cell>
          <cell r="AI936">
            <v>29539.719207571499</v>
          </cell>
          <cell r="AJ936">
            <v>14281.400992111099</v>
          </cell>
          <cell r="AK936">
            <v>15258.3182154604</v>
          </cell>
          <cell r="AL936">
            <v>43634341676432</v>
          </cell>
          <cell r="AM936">
            <v>92897566000</v>
          </cell>
          <cell r="AN936">
            <v>45528276000</v>
          </cell>
          <cell r="AO936">
            <v>185484809000</v>
          </cell>
          <cell r="AP936">
            <v>174756000</v>
          </cell>
          <cell r="AQ936">
            <v>6.4983705360794994E-2</v>
          </cell>
          <cell r="AR936">
            <v>0</v>
          </cell>
          <cell r="AS936">
            <v>0</v>
          </cell>
          <cell r="AT936">
            <v>4634137000</v>
          </cell>
          <cell r="AU936">
            <v>0.22777356497066065</v>
          </cell>
          <cell r="AV936">
            <v>34520817000</v>
          </cell>
          <cell r="AW936">
            <v>0.59701751153425409</v>
          </cell>
          <cell r="AX936">
            <v>972553000</v>
          </cell>
          <cell r="AY936">
            <v>0.54186900912184677</v>
          </cell>
          <cell r="AZ936">
            <v>84957000</v>
          </cell>
          <cell r="BA936">
            <v>0.45569966529351186</v>
          </cell>
          <cell r="BB936">
            <v>0</v>
          </cell>
          <cell r="BC936">
            <v>0</v>
          </cell>
          <cell r="BD936">
            <v>710973000</v>
          </cell>
          <cell r="BE936">
            <v>0.98783842740153893</v>
          </cell>
          <cell r="BF936">
            <v>3394775000</v>
          </cell>
          <cell r="BG936">
            <v>0.4990931926821473</v>
          </cell>
          <cell r="BH936">
            <v>1035308000</v>
          </cell>
          <cell r="BI936">
            <v>0.50499971708917935</v>
          </cell>
          <cell r="BJ936">
            <v>0</v>
          </cell>
          <cell r="BK936">
            <v>0</v>
          </cell>
          <cell r="BL936">
            <v>2689228000</v>
          </cell>
          <cell r="BM936">
            <v>53122000</v>
          </cell>
          <cell r="BN936">
            <v>20345368000</v>
          </cell>
          <cell r="BO936">
            <v>57822118000</v>
          </cell>
          <cell r="BP936">
            <v>1794812000</v>
          </cell>
          <cell r="BQ936">
            <v>186432000</v>
          </cell>
          <cell r="BR936">
            <v>251518000</v>
          </cell>
          <cell r="BS936">
            <v>719726000</v>
          </cell>
          <cell r="BT936">
            <v>6801886000</v>
          </cell>
          <cell r="BU936">
            <v>2050116000</v>
          </cell>
          <cell r="BV936">
            <v>1986000</v>
          </cell>
          <cell r="BW936">
            <v>183240000</v>
          </cell>
          <cell r="BY936">
            <v>1655</v>
          </cell>
          <cell r="BZ936">
            <v>7808100</v>
          </cell>
          <cell r="CA936">
            <v>4468500</v>
          </cell>
        </row>
        <row r="937">
          <cell r="A937" t="str">
            <v>2023_Q2_M6_W25_D6</v>
          </cell>
          <cell r="B937">
            <v>2023</v>
          </cell>
          <cell r="C937">
            <v>2</v>
          </cell>
          <cell r="D937">
            <v>6</v>
          </cell>
          <cell r="E937">
            <v>25</v>
          </cell>
          <cell r="F937">
            <v>26</v>
          </cell>
          <cell r="G937">
            <v>6</v>
          </cell>
          <cell r="H937">
            <v>45100</v>
          </cell>
          <cell r="I937">
            <v>44.162999999999997</v>
          </cell>
          <cell r="J937">
            <v>5.3140000000000001</v>
          </cell>
          <cell r="K937">
            <v>43.34</v>
          </cell>
          <cell r="L937">
            <v>10.951000000000001</v>
          </cell>
          <cell r="M937">
            <v>6.2270000000000003</v>
          </cell>
          <cell r="N937">
            <v>1</v>
          </cell>
          <cell r="O937">
            <v>20.16</v>
          </cell>
          <cell r="P937">
            <v>1.4510000000000001</v>
          </cell>
          <cell r="Q937">
            <v>185</v>
          </cell>
          <cell r="R937">
            <v>0</v>
          </cell>
          <cell r="S937">
            <v>-2166</v>
          </cell>
          <cell r="T937">
            <v>520.82875709188602</v>
          </cell>
          <cell r="U937">
            <v>31201.97928081495</v>
          </cell>
          <cell r="V937">
            <v>5.9908326596701748E-2</v>
          </cell>
          <cell r="W937">
            <v>2.1451521963163469E-3</v>
          </cell>
          <cell r="X937">
            <v>4.2533417215109929E-4</v>
          </cell>
          <cell r="Y937">
            <v>0.19827692080845485</v>
          </cell>
          <cell r="Z937">
            <v>1.8701028571539442E-3</v>
          </cell>
          <cell r="AA937">
            <v>123948130000</v>
          </cell>
          <cell r="AB937">
            <v>123948130000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H937">
            <v>132.60599999999999</v>
          </cell>
          <cell r="AI937">
            <v>31993.2601232413</v>
          </cell>
          <cell r="AJ937">
            <v>14946.424299650102</v>
          </cell>
          <cell r="AK937">
            <v>17046.835823591198</v>
          </cell>
          <cell r="AL937">
            <v>42895492900000</v>
          </cell>
          <cell r="AM937">
            <v>184034722000</v>
          </cell>
          <cell r="AN937">
            <v>36489838000</v>
          </cell>
          <cell r="AO937">
            <v>160437968000</v>
          </cell>
          <cell r="AP937">
            <v>30065883000</v>
          </cell>
          <cell r="AQ937">
            <v>0.69101144280422755</v>
          </cell>
          <cell r="AR937">
            <v>0</v>
          </cell>
          <cell r="AS937">
            <v>0</v>
          </cell>
          <cell r="AT937">
            <v>404417000</v>
          </cell>
          <cell r="AU937">
            <v>0.14442030398410444</v>
          </cell>
          <cell r="AV937">
            <v>2123293000</v>
          </cell>
          <cell r="AW937">
            <v>1.6678703315893939E-2</v>
          </cell>
          <cell r="AX937">
            <v>1413518000</v>
          </cell>
          <cell r="AY937">
            <v>0.50886094359293366</v>
          </cell>
          <cell r="AZ937">
            <v>63058000</v>
          </cell>
          <cell r="BA937">
            <v>2.1538688550795822E-2</v>
          </cell>
          <cell r="BB937">
            <v>0</v>
          </cell>
          <cell r="BC937">
            <v>0</v>
          </cell>
          <cell r="BD937">
            <v>779510000</v>
          </cell>
          <cell r="BE937">
            <v>0.89846703550023055</v>
          </cell>
          <cell r="BF937">
            <v>655279000</v>
          </cell>
          <cell r="BG937">
            <v>0.49368428507282319</v>
          </cell>
          <cell r="BH937">
            <v>984880000</v>
          </cell>
          <cell r="BI937">
            <v>1</v>
          </cell>
          <cell r="BJ937">
            <v>0</v>
          </cell>
          <cell r="BK937">
            <v>0</v>
          </cell>
          <cell r="BL937">
            <v>43509964000</v>
          </cell>
          <cell r="BM937">
            <v>148762000</v>
          </cell>
          <cell r="BN937">
            <v>2800278000</v>
          </cell>
          <cell r="BO937">
            <v>127305640000</v>
          </cell>
          <cell r="BP937">
            <v>2777808000</v>
          </cell>
          <cell r="BQ937">
            <v>2927662000</v>
          </cell>
          <cell r="BR937">
            <v>1235912000</v>
          </cell>
          <cell r="BS937">
            <v>867600000</v>
          </cell>
          <cell r="BT937">
            <v>1327324000</v>
          </cell>
          <cell r="BU937">
            <v>984880000</v>
          </cell>
          <cell r="BV937">
            <v>9960000</v>
          </cell>
          <cell r="BW937">
            <v>148892000</v>
          </cell>
          <cell r="BY937">
            <v>1040</v>
          </cell>
          <cell r="BZ937">
            <v>16569900</v>
          </cell>
          <cell r="CA937">
            <v>2808000</v>
          </cell>
        </row>
        <row r="938">
          <cell r="A938" t="str">
            <v>2023_Q2_M6_W26_D2</v>
          </cell>
          <cell r="B938">
            <v>2023</v>
          </cell>
          <cell r="C938">
            <v>2</v>
          </cell>
          <cell r="D938">
            <v>6</v>
          </cell>
          <cell r="E938">
            <v>26</v>
          </cell>
          <cell r="F938">
            <v>26</v>
          </cell>
          <cell r="G938">
            <v>2</v>
          </cell>
          <cell r="H938">
            <v>45103</v>
          </cell>
          <cell r="I938">
            <v>42.192</v>
          </cell>
          <cell r="J938">
            <v>5.9409999999999998</v>
          </cell>
          <cell r="K938">
            <v>36.844000000000001</v>
          </cell>
          <cell r="L938">
            <v>10.865</v>
          </cell>
          <cell r="M938">
            <v>5.3529999999999998</v>
          </cell>
          <cell r="N938">
            <v>1</v>
          </cell>
          <cell r="O938">
            <v>20.164999999999999</v>
          </cell>
          <cell r="P938">
            <v>1.48</v>
          </cell>
          <cell r="Q938">
            <v>12</v>
          </cell>
          <cell r="R938">
            <v>0</v>
          </cell>
          <cell r="S938">
            <v>-1512</v>
          </cell>
          <cell r="T938">
            <v>431.20192637919251</v>
          </cell>
          <cell r="U938">
            <v>31478.170285015309</v>
          </cell>
          <cell r="V938">
            <v>7.3000996422575987E-2</v>
          </cell>
          <cell r="W938">
            <v>2.5742734235609257E-3</v>
          </cell>
          <cell r="X938">
            <v>1.198246373499064E-3</v>
          </cell>
          <cell r="Y938">
            <v>0.46546973702644251</v>
          </cell>
          <cell r="Z938">
            <v>2.9837525377999202E-3</v>
          </cell>
          <cell r="AA938">
            <v>167982408000</v>
          </cell>
          <cell r="AB938">
            <v>167982408000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H938">
            <v>123.83999999999999</v>
          </cell>
          <cell r="AI938">
            <v>32088.594757607701</v>
          </cell>
          <cell r="AJ938">
            <v>15898.299964951701</v>
          </cell>
          <cell r="AK938">
            <v>16190.294792656001</v>
          </cell>
          <cell r="AL938">
            <v>47040556632200</v>
          </cell>
          <cell r="AM938">
            <v>242190510000</v>
          </cell>
          <cell r="AN938">
            <v>112732353000</v>
          </cell>
          <cell r="AO938">
            <v>280714761000</v>
          </cell>
          <cell r="AP938">
            <v>85790260000</v>
          </cell>
          <cell r="AQ938">
            <v>0.85916722542244384</v>
          </cell>
          <cell r="AR938">
            <v>0</v>
          </cell>
          <cell r="AS938">
            <v>0</v>
          </cell>
          <cell r="AT938">
            <v>1113355000</v>
          </cell>
          <cell r="AU938">
            <v>2.14760014212464E-2</v>
          </cell>
          <cell r="AV938">
            <v>20408388000</v>
          </cell>
          <cell r="AW938">
            <v>0.25259000705698903</v>
          </cell>
          <cell r="AX938">
            <v>1160231000</v>
          </cell>
          <cell r="AY938">
            <v>0.28039451386854825</v>
          </cell>
          <cell r="AZ938">
            <v>2476379000</v>
          </cell>
          <cell r="BA938">
            <v>0.87783915882132324</v>
          </cell>
          <cell r="BB938">
            <v>0</v>
          </cell>
          <cell r="BC938">
            <v>0</v>
          </cell>
          <cell r="BD938">
            <v>715145000</v>
          </cell>
          <cell r="BE938">
            <v>0.95014667821669052</v>
          </cell>
          <cell r="BF938">
            <v>62584000</v>
          </cell>
          <cell r="BG938">
            <v>0.24068362394529777</v>
          </cell>
          <cell r="BH938">
            <v>1006011000</v>
          </cell>
          <cell r="BI938">
            <v>0.94979097274148594</v>
          </cell>
          <cell r="BJ938">
            <v>0</v>
          </cell>
          <cell r="BK938">
            <v>0</v>
          </cell>
          <cell r="BL938">
            <v>99852808000</v>
          </cell>
          <cell r="BM938">
            <v>310634000</v>
          </cell>
          <cell r="BN938">
            <v>51841820000</v>
          </cell>
          <cell r="BO938">
            <v>80796498000</v>
          </cell>
          <cell r="BP938">
            <v>4137852000</v>
          </cell>
          <cell r="BQ938">
            <v>2820994000</v>
          </cell>
          <cell r="BR938">
            <v>216064000</v>
          </cell>
          <cell r="BS938">
            <v>752668000</v>
          </cell>
          <cell r="BT938">
            <v>260026000</v>
          </cell>
          <cell r="BU938">
            <v>1059192000</v>
          </cell>
          <cell r="BV938">
            <v>0</v>
          </cell>
          <cell r="BW938">
            <v>141954000</v>
          </cell>
          <cell r="BY938">
            <v>1548</v>
          </cell>
          <cell r="BZ938">
            <v>3855600</v>
          </cell>
          <cell r="CA938">
            <v>4179600</v>
          </cell>
        </row>
        <row r="939">
          <cell r="A939" t="str">
            <v>2023_Q2_M6_W26_D3</v>
          </cell>
          <cell r="B939">
            <v>2023</v>
          </cell>
          <cell r="C939">
            <v>2</v>
          </cell>
          <cell r="D939">
            <v>6</v>
          </cell>
          <cell r="E939">
            <v>26</v>
          </cell>
          <cell r="F939">
            <v>26</v>
          </cell>
          <cell r="G939">
            <v>3</v>
          </cell>
          <cell r="H939">
            <v>45104</v>
          </cell>
          <cell r="I939">
            <v>34.981000000000002</v>
          </cell>
          <cell r="J939">
            <v>5.9379999999999997</v>
          </cell>
          <cell r="K939">
            <v>37.779000000000003</v>
          </cell>
          <cell r="L939">
            <v>10.574</v>
          </cell>
          <cell r="M939">
            <v>5.3529999999999998</v>
          </cell>
          <cell r="N939">
            <v>1</v>
          </cell>
          <cell r="O939">
            <v>20.170999999999999</v>
          </cell>
          <cell r="P939">
            <v>1.49</v>
          </cell>
          <cell r="Q939">
            <v>12</v>
          </cell>
          <cell r="R939">
            <v>0</v>
          </cell>
          <cell r="S939">
            <v>-1526</v>
          </cell>
          <cell r="T939">
            <v>473.06216549294476</v>
          </cell>
          <cell r="U939">
            <v>32471.489164733837</v>
          </cell>
          <cell r="V939">
            <v>6.8641061436180553E-2</v>
          </cell>
          <cell r="W939">
            <v>2.4920514465417726E-3</v>
          </cell>
          <cell r="X939">
            <v>1.3070183334873216E-3</v>
          </cell>
          <cell r="Y939">
            <v>0.52447485997974674</v>
          </cell>
          <cell r="Z939">
            <v>1.9496003010453212E-3</v>
          </cell>
          <cell r="AA939">
            <v>42861059000</v>
          </cell>
          <cell r="AB939">
            <v>42861059000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H939">
            <v>117.28599999999999</v>
          </cell>
          <cell r="AI939">
            <v>33166.7197043161</v>
          </cell>
          <cell r="AJ939">
            <v>17312.424860935102</v>
          </cell>
          <cell r="AK939">
            <v>15854.294843381</v>
          </cell>
          <cell r="AL939">
            <v>33350654895400</v>
          </cell>
          <cell r="AM939">
            <v>166223096000</v>
          </cell>
          <cell r="AN939">
            <v>87179835000</v>
          </cell>
          <cell r="AO939">
            <v>130040894000</v>
          </cell>
          <cell r="AP939">
            <v>65533393000</v>
          </cell>
          <cell r="AQ939">
            <v>0.84074069255998529</v>
          </cell>
          <cell r="AR939">
            <v>0</v>
          </cell>
          <cell r="AS939">
            <v>0</v>
          </cell>
          <cell r="AT939">
            <v>8917000</v>
          </cell>
          <cell r="AU939">
            <v>5.8126497651994563E-3</v>
          </cell>
          <cell r="AV939">
            <v>18623728000</v>
          </cell>
          <cell r="AW939">
            <v>0.48089585927228218</v>
          </cell>
          <cell r="AX939">
            <v>1303452000</v>
          </cell>
          <cell r="AY939">
            <v>0.60700887052608443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716766000</v>
          </cell>
          <cell r="BE939">
            <v>0.97185974617637483</v>
          </cell>
          <cell r="BF939">
            <v>1859000</v>
          </cell>
          <cell r="BG939">
            <v>0.14317621688231669</v>
          </cell>
          <cell r="BH939">
            <v>991720000</v>
          </cell>
          <cell r="BI939">
            <v>2.3936249810531642E-2</v>
          </cell>
          <cell r="BJ939">
            <v>0</v>
          </cell>
          <cell r="BK939">
            <v>0</v>
          </cell>
          <cell r="BL939">
            <v>77947212000</v>
          </cell>
          <cell r="BM939">
            <v>106716000</v>
          </cell>
          <cell r="BN939">
            <v>1534068000</v>
          </cell>
          <cell r="BO939">
            <v>38727154000</v>
          </cell>
          <cell r="BP939">
            <v>2147336000</v>
          </cell>
          <cell r="BQ939">
            <v>2983878000</v>
          </cell>
          <cell r="BR939">
            <v>347760000</v>
          </cell>
          <cell r="BS939">
            <v>737520000</v>
          </cell>
          <cell r="BT939">
            <v>12984000</v>
          </cell>
          <cell r="BU939">
            <v>41431720000</v>
          </cell>
          <cell r="BV939">
            <v>2008000</v>
          </cell>
          <cell r="BW939">
            <v>246748000</v>
          </cell>
          <cell r="BY939">
            <v>924</v>
          </cell>
          <cell r="BZ939">
            <v>3891300</v>
          </cell>
          <cell r="CA939">
            <v>2494800</v>
          </cell>
        </row>
        <row r="940">
          <cell r="A940" t="str">
            <v>2023_Q2_M6_W26_D4</v>
          </cell>
          <cell r="B940">
            <v>2023</v>
          </cell>
          <cell r="C940">
            <v>2</v>
          </cell>
          <cell r="D940">
            <v>6</v>
          </cell>
          <cell r="E940">
            <v>26</v>
          </cell>
          <cell r="F940">
            <v>26</v>
          </cell>
          <cell r="G940">
            <v>4</v>
          </cell>
          <cell r="H940">
            <v>45105</v>
          </cell>
          <cell r="I940">
            <v>39.207000000000001</v>
          </cell>
          <cell r="J940">
            <v>5.9290000000000003</v>
          </cell>
          <cell r="K940">
            <v>36.604999999999997</v>
          </cell>
          <cell r="L940">
            <v>10.224</v>
          </cell>
          <cell r="M940">
            <v>5.3559999999999999</v>
          </cell>
          <cell r="N940">
            <v>1</v>
          </cell>
          <cell r="O940">
            <v>20.170000000000002</v>
          </cell>
          <cell r="P940">
            <v>2.5</v>
          </cell>
          <cell r="Q940">
            <v>30</v>
          </cell>
          <cell r="R940">
            <v>0</v>
          </cell>
          <cell r="S940">
            <v>-1572</v>
          </cell>
          <cell r="T940">
            <v>422.2371199756542</v>
          </cell>
          <cell r="U940">
            <v>34691.202198157363</v>
          </cell>
          <cell r="V940">
            <v>8.216047466446727E-2</v>
          </cell>
          <cell r="W940">
            <v>3.0261503194449649E-3</v>
          </cell>
          <cell r="X940">
            <v>2.0343071048893927E-3</v>
          </cell>
          <cell r="Y940">
            <v>0.67224258220672628</v>
          </cell>
          <cell r="Z940">
            <v>3.0890764037706754E-3</v>
          </cell>
          <cell r="AA940">
            <v>86814960000</v>
          </cell>
          <cell r="AB940">
            <v>60731440000</v>
          </cell>
          <cell r="AC940">
            <v>26083520000</v>
          </cell>
          <cell r="AD940">
            <v>0</v>
          </cell>
          <cell r="AE940">
            <v>0</v>
          </cell>
          <cell r="AF940">
            <v>0</v>
          </cell>
          <cell r="AH940">
            <v>120.991</v>
          </cell>
          <cell r="AI940">
            <v>35751.1506400496</v>
          </cell>
          <cell r="AJ940">
            <v>20210.644415528401</v>
          </cell>
          <cell r="AK940">
            <v>15540.506224521199</v>
          </cell>
          <cell r="AL940">
            <v>41153529924400</v>
          </cell>
          <cell r="AM940">
            <v>249073536000</v>
          </cell>
          <cell r="AN940">
            <v>167437837000</v>
          </cell>
          <cell r="AO940">
            <v>254252797000</v>
          </cell>
          <cell r="AP940">
            <v>115404408000</v>
          </cell>
          <cell r="AQ940">
            <v>0.92903884330484265</v>
          </cell>
          <cell r="AR940">
            <v>0</v>
          </cell>
          <cell r="AS940">
            <v>0</v>
          </cell>
          <cell r="AT940">
            <v>23296000</v>
          </cell>
          <cell r="AU940">
            <v>4.5068504281275757E-3</v>
          </cell>
          <cell r="AV940">
            <v>3357942000</v>
          </cell>
          <cell r="AW940">
            <v>0.15195509581481828</v>
          </cell>
          <cell r="AX940">
            <v>1392703000</v>
          </cell>
          <cell r="AY940">
            <v>0.57131376860344918</v>
          </cell>
          <cell r="AZ940">
            <v>4191000</v>
          </cell>
          <cell r="BA940">
            <v>3.9377994926242603E-2</v>
          </cell>
          <cell r="BB940">
            <v>0</v>
          </cell>
          <cell r="BC940">
            <v>0</v>
          </cell>
          <cell r="BD940">
            <v>715524000</v>
          </cell>
          <cell r="BE940">
            <v>0.99480024024558433</v>
          </cell>
          <cell r="BF940">
            <v>12101000</v>
          </cell>
          <cell r="BG940">
            <v>0.26006877283473029</v>
          </cell>
          <cell r="BH940">
            <v>46527672000</v>
          </cell>
          <cell r="BI940">
            <v>0.50010942120439339</v>
          </cell>
          <cell r="BJ940">
            <v>0</v>
          </cell>
          <cell r="BK940">
            <v>0</v>
          </cell>
          <cell r="BL940">
            <v>124219142000</v>
          </cell>
          <cell r="BM940">
            <v>46826000</v>
          </cell>
          <cell r="BN940">
            <v>5169020000</v>
          </cell>
          <cell r="BO940">
            <v>22098252000</v>
          </cell>
          <cell r="BP940">
            <v>2437720000</v>
          </cell>
          <cell r="BQ940">
            <v>106430000</v>
          </cell>
          <cell r="BR940">
            <v>1130610000</v>
          </cell>
          <cell r="BS940">
            <v>719264000</v>
          </cell>
          <cell r="BT940">
            <v>46530000</v>
          </cell>
          <cell r="BU940">
            <v>93034984000</v>
          </cell>
          <cell r="BV940">
            <v>281128000</v>
          </cell>
          <cell r="BW940">
            <v>64758000</v>
          </cell>
          <cell r="BY940">
            <v>1242</v>
          </cell>
          <cell r="BZ940">
            <v>4008600</v>
          </cell>
          <cell r="CA940">
            <v>3353400</v>
          </cell>
        </row>
        <row r="941">
          <cell r="A941" t="str">
            <v>2023_Q2_M6_W26_D5</v>
          </cell>
          <cell r="B941">
            <v>2023</v>
          </cell>
          <cell r="C941">
            <v>2</v>
          </cell>
          <cell r="D941">
            <v>6</v>
          </cell>
          <cell r="E941">
            <v>26</v>
          </cell>
          <cell r="F941">
            <v>26</v>
          </cell>
          <cell r="G941">
            <v>5</v>
          </cell>
          <cell r="H941">
            <v>45106</v>
          </cell>
          <cell r="I941">
            <v>35.088000000000001</v>
          </cell>
          <cell r="J941">
            <v>5.8949999999999996</v>
          </cell>
          <cell r="K941">
            <v>28.260999999999999</v>
          </cell>
          <cell r="L941">
            <v>9.5299999999999994</v>
          </cell>
          <cell r="M941">
            <v>5.2619999999999996</v>
          </cell>
          <cell r="N941">
            <v>1</v>
          </cell>
          <cell r="O941">
            <v>20.170999999999999</v>
          </cell>
          <cell r="P941">
            <v>2.508</v>
          </cell>
          <cell r="Q941">
            <v>50</v>
          </cell>
          <cell r="R941">
            <v>0</v>
          </cell>
          <cell r="S941">
            <v>-1913</v>
          </cell>
          <cell r="T941">
            <v>425.86058625308613</v>
          </cell>
          <cell r="U941">
            <v>33048.079297518721</v>
          </cell>
          <cell r="V941">
            <v>7.7603047486245816E-2</v>
          </cell>
          <cell r="W941">
            <v>1.4136904634945617E-3</v>
          </cell>
          <cell r="X941">
            <v>1.0330305134042582E-3</v>
          </cell>
          <cell r="Y941">
            <v>0.73073316972844682</v>
          </cell>
          <cell r="Z941">
            <v>1.9568934978251872E-3</v>
          </cell>
          <cell r="AA941">
            <v>73318925000</v>
          </cell>
          <cell r="AB941">
            <v>61379935000</v>
          </cell>
          <cell r="AC941">
            <v>11938990000</v>
          </cell>
          <cell r="AD941">
            <v>0</v>
          </cell>
          <cell r="AE941">
            <v>0</v>
          </cell>
          <cell r="AF941">
            <v>0</v>
          </cell>
          <cell r="AH941">
            <v>107.71499999999999</v>
          </cell>
          <cell r="AI941">
            <v>33918.651368350998</v>
          </cell>
          <cell r="AJ941">
            <v>21612.392131717097</v>
          </cell>
          <cell r="AK941">
            <v>12306.259236633899</v>
          </cell>
          <cell r="AL941">
            <v>39680626927200</v>
          </cell>
          <cell r="AM941">
            <v>112192248000</v>
          </cell>
          <cell r="AN941">
            <v>81982597000</v>
          </cell>
          <cell r="AO941">
            <v>155301522000</v>
          </cell>
          <cell r="AP941">
            <v>74154587000</v>
          </cell>
          <cell r="AQ941">
            <v>0.92411938739372756</v>
          </cell>
          <cell r="AR941">
            <v>0</v>
          </cell>
          <cell r="AS941">
            <v>0</v>
          </cell>
          <cell r="AT941">
            <v>64482000</v>
          </cell>
          <cell r="AU941">
            <v>2.1333628007061581E-2</v>
          </cell>
          <cell r="AV941">
            <v>4024695000</v>
          </cell>
          <cell r="AW941">
            <v>0.29281548767186116</v>
          </cell>
          <cell r="AX941">
            <v>1893994000</v>
          </cell>
          <cell r="AY941">
            <v>0.45238955115362089</v>
          </cell>
          <cell r="AZ941">
            <v>131910000</v>
          </cell>
          <cell r="BA941">
            <v>0.40242473794037609</v>
          </cell>
          <cell r="BB941">
            <v>0</v>
          </cell>
          <cell r="BC941">
            <v>0</v>
          </cell>
          <cell r="BD941">
            <v>715510000</v>
          </cell>
          <cell r="BE941">
            <v>0.99277111777111782</v>
          </cell>
          <cell r="BF941">
            <v>166548000</v>
          </cell>
          <cell r="BG941">
            <v>0.46628068446514964</v>
          </cell>
          <cell r="BH941">
            <v>830871000</v>
          </cell>
          <cell r="BI941">
            <v>0.99513136336198227</v>
          </cell>
          <cell r="BJ941">
            <v>0</v>
          </cell>
          <cell r="BK941">
            <v>0</v>
          </cell>
          <cell r="BL941">
            <v>80243514000</v>
          </cell>
          <cell r="BM941">
            <v>261960000</v>
          </cell>
          <cell r="BN941">
            <v>3022552000</v>
          </cell>
          <cell r="BO941">
            <v>13744816000</v>
          </cell>
          <cell r="BP941">
            <v>4186644000</v>
          </cell>
          <cell r="BQ941">
            <v>327788000</v>
          </cell>
          <cell r="BR941">
            <v>8448228000</v>
          </cell>
          <cell r="BS941">
            <v>720720000</v>
          </cell>
          <cell r="BT941">
            <v>357184000</v>
          </cell>
          <cell r="BU941">
            <v>834936000</v>
          </cell>
          <cell r="BV941">
            <v>2022016000</v>
          </cell>
          <cell r="BW941">
            <v>43906000</v>
          </cell>
          <cell r="BY941">
            <v>989</v>
          </cell>
          <cell r="BZ941">
            <v>4878150</v>
          </cell>
          <cell r="CA941">
            <v>2670300</v>
          </cell>
        </row>
        <row r="942">
          <cell r="A942" t="str">
            <v>2023_Q2_M6_W26_D6</v>
          </cell>
          <cell r="B942">
            <v>2023</v>
          </cell>
          <cell r="C942">
            <v>2</v>
          </cell>
          <cell r="D942">
            <v>6</v>
          </cell>
          <cell r="E942">
            <v>26</v>
          </cell>
          <cell r="F942">
            <v>27</v>
          </cell>
          <cell r="G942">
            <v>6</v>
          </cell>
          <cell r="H942">
            <v>45107</v>
          </cell>
          <cell r="I942">
            <v>23.387</v>
          </cell>
          <cell r="J942">
            <v>5.9260000000000002</v>
          </cell>
          <cell r="K942">
            <v>29.131</v>
          </cell>
          <cell r="L942">
            <v>8.9860000000000007</v>
          </cell>
          <cell r="M942">
            <v>5.2039999999999997</v>
          </cell>
          <cell r="N942">
            <v>1</v>
          </cell>
          <cell r="O942">
            <v>20.135999999999999</v>
          </cell>
          <cell r="P942">
            <v>2.4980000000000002</v>
          </cell>
          <cell r="Q942">
            <v>50</v>
          </cell>
          <cell r="R942">
            <v>0</v>
          </cell>
          <cell r="S942">
            <v>-2058</v>
          </cell>
          <cell r="T942">
            <v>441.07987700671003</v>
          </cell>
          <cell r="U942">
            <v>33280.809573288541</v>
          </cell>
          <cell r="V942">
            <v>7.5453021795374831E-2</v>
          </cell>
          <cell r="W942">
            <v>1.3101661836284291E-3</v>
          </cell>
          <cell r="X942">
            <v>5.8995647514644496E-4</v>
          </cell>
          <cell r="Y942">
            <v>0.45029133137339478</v>
          </cell>
          <cell r="Z942">
            <v>2.1298766810484639E-3</v>
          </cell>
          <cell r="AA942">
            <v>88834603250</v>
          </cell>
          <cell r="AB942">
            <v>58154870000</v>
          </cell>
          <cell r="AC942">
            <v>12187338250</v>
          </cell>
          <cell r="AD942">
            <v>0</v>
          </cell>
          <cell r="AE942">
            <v>18492395000</v>
          </cell>
          <cell r="AF942">
            <v>0</v>
          </cell>
          <cell r="AH942">
            <v>96.268000000000001</v>
          </cell>
          <cell r="AI942">
            <v>33740.120084710798</v>
          </cell>
          <cell r="AJ942">
            <v>21948.592149393</v>
          </cell>
          <cell r="AK942">
            <v>11791.527935317801</v>
          </cell>
          <cell r="AL942">
            <v>28843898090200</v>
          </cell>
          <cell r="AM942">
            <v>75580600000</v>
          </cell>
          <cell r="AN942">
            <v>34033289000</v>
          </cell>
          <cell r="AO942">
            <v>122867892250</v>
          </cell>
          <cell r="AP942">
            <v>27611488000</v>
          </cell>
          <cell r="AQ942">
            <v>0.77965706764105092</v>
          </cell>
          <cell r="AR942">
            <v>0</v>
          </cell>
          <cell r="AS942">
            <v>0</v>
          </cell>
          <cell r="AT942">
            <v>54376000</v>
          </cell>
          <cell r="AU942">
            <v>5.2017077550177019E-3</v>
          </cell>
          <cell r="AV942">
            <v>2743695000</v>
          </cell>
          <cell r="AW942">
            <v>0.11411340456675714</v>
          </cell>
          <cell r="AX942">
            <v>1802007000</v>
          </cell>
          <cell r="AY942">
            <v>0.51754891852226281</v>
          </cell>
          <cell r="AZ942">
            <v>88812000</v>
          </cell>
          <cell r="BA942">
            <v>0.477576305091308</v>
          </cell>
          <cell r="BB942">
            <v>0</v>
          </cell>
          <cell r="BC942">
            <v>0</v>
          </cell>
          <cell r="BD942">
            <v>746172000</v>
          </cell>
          <cell r="BE942">
            <v>0.93440627535839871</v>
          </cell>
          <cell r="BF942">
            <v>919000</v>
          </cell>
          <cell r="BG942">
            <v>8.3850364963503649E-2</v>
          </cell>
          <cell r="BH942">
            <v>985820000</v>
          </cell>
          <cell r="BI942">
            <v>1</v>
          </cell>
          <cell r="BJ942">
            <v>0</v>
          </cell>
          <cell r="BK942">
            <v>0</v>
          </cell>
          <cell r="BL942">
            <v>35414914000</v>
          </cell>
          <cell r="BM942">
            <v>81276000</v>
          </cell>
          <cell r="BN942">
            <v>10453490000</v>
          </cell>
          <cell r="BO942">
            <v>24043582000</v>
          </cell>
          <cell r="BP942">
            <v>3481810000</v>
          </cell>
          <cell r="BQ942">
            <v>185964000</v>
          </cell>
          <cell r="BR942">
            <v>53320000</v>
          </cell>
          <cell r="BS942">
            <v>798552000</v>
          </cell>
          <cell r="BT942">
            <v>10960000</v>
          </cell>
          <cell r="BU942">
            <v>985820000</v>
          </cell>
          <cell r="BV942">
            <v>19900000</v>
          </cell>
          <cell r="BW942">
            <v>70912000</v>
          </cell>
          <cell r="BY942">
            <v>711</v>
          </cell>
          <cell r="BZ942">
            <v>15743700</v>
          </cell>
          <cell r="CA942">
            <v>1919700</v>
          </cell>
        </row>
        <row r="943">
          <cell r="A943" t="str">
            <v>2023_Q3_M7_W27_D2</v>
          </cell>
          <cell r="B943">
            <v>2023</v>
          </cell>
          <cell r="C943">
            <v>3</v>
          </cell>
          <cell r="D943">
            <v>7</v>
          </cell>
          <cell r="E943">
            <v>27</v>
          </cell>
          <cell r="F943">
            <v>27</v>
          </cell>
          <cell r="G943">
            <v>2</v>
          </cell>
          <cell r="H943">
            <v>45110</v>
          </cell>
          <cell r="I943">
            <v>24.411999999999999</v>
          </cell>
          <cell r="J943">
            <v>6.0810000000000004</v>
          </cell>
          <cell r="K943">
            <v>28.956</v>
          </cell>
          <cell r="L943">
            <v>8.3079999999999998</v>
          </cell>
          <cell r="M943">
            <v>5.22</v>
          </cell>
          <cell r="N943">
            <v>1</v>
          </cell>
          <cell r="O943">
            <v>20.131</v>
          </cell>
          <cell r="P943">
            <v>2.496</v>
          </cell>
          <cell r="Q943">
            <v>20</v>
          </cell>
          <cell r="R943">
            <v>0</v>
          </cell>
          <cell r="S943">
            <v>-1518</v>
          </cell>
          <cell r="T943">
            <v>389.70265830599396</v>
          </cell>
          <cell r="U943">
            <v>32117.199861256609</v>
          </cell>
          <cell r="V943">
            <v>8.2414628632166614E-2</v>
          </cell>
          <cell r="W943">
            <v>1.7856832588914236E-3</v>
          </cell>
          <cell r="X943">
            <v>3.1805702600025605E-4</v>
          </cell>
          <cell r="Y943">
            <v>0.17811502931248296</v>
          </cell>
          <cell r="Z943">
            <v>2.5963958479080923E-3</v>
          </cell>
          <cell r="AA943">
            <v>114759171450</v>
          </cell>
          <cell r="AB943">
            <v>87044695000</v>
          </cell>
          <cell r="AC943">
            <v>27714476450</v>
          </cell>
          <cell r="AD943">
            <v>0</v>
          </cell>
          <cell r="AE943">
            <v>0</v>
          </cell>
          <cell r="AF943">
            <v>0</v>
          </cell>
          <cell r="AH943">
            <v>96.603999999999999</v>
          </cell>
          <cell r="AI943">
            <v>32365.778962459102</v>
          </cell>
          <cell r="AJ943">
            <v>21592.137992107</v>
          </cell>
          <cell r="AK943">
            <v>10773.6409703521</v>
          </cell>
          <cell r="AL943">
            <v>25184834216800</v>
          </cell>
          <cell r="AM943">
            <v>89944274000</v>
          </cell>
          <cell r="AN943">
            <v>16020427000</v>
          </cell>
          <cell r="AO943">
            <v>130779598450</v>
          </cell>
          <cell r="AP943">
            <v>3231928000</v>
          </cell>
          <cell r="AQ943">
            <v>0.13118076275682189</v>
          </cell>
          <cell r="AR943">
            <v>0</v>
          </cell>
          <cell r="AS943">
            <v>0</v>
          </cell>
          <cell r="AT943">
            <v>271872000</v>
          </cell>
          <cell r="AU943">
            <v>3.2254696691577753E-2</v>
          </cell>
          <cell r="AV943">
            <v>8856388000</v>
          </cell>
          <cell r="AW943">
            <v>0.17559470583742753</v>
          </cell>
          <cell r="AX943">
            <v>1763826000</v>
          </cell>
          <cell r="AY943">
            <v>0.49139336018619073</v>
          </cell>
          <cell r="AZ943">
            <v>77377000</v>
          </cell>
          <cell r="BA943">
            <v>0.29779856059731363</v>
          </cell>
          <cell r="BB943">
            <v>0</v>
          </cell>
          <cell r="BC943">
            <v>0</v>
          </cell>
          <cell r="BD943">
            <v>712706000</v>
          </cell>
          <cell r="BE943">
            <v>0.99073633874084266</v>
          </cell>
          <cell r="BF943">
            <v>140483000</v>
          </cell>
          <cell r="BG943">
            <v>0.5</v>
          </cell>
          <cell r="BH943">
            <v>965847000</v>
          </cell>
          <cell r="BI943">
            <v>0.99792634012981296</v>
          </cell>
          <cell r="BJ943">
            <v>0</v>
          </cell>
          <cell r="BK943">
            <v>0</v>
          </cell>
          <cell r="BL943">
            <v>24637210000</v>
          </cell>
          <cell r="BM943">
            <v>374018000</v>
          </cell>
          <cell r="BN943">
            <v>8428912000</v>
          </cell>
          <cell r="BO943">
            <v>50436532000</v>
          </cell>
          <cell r="BP943">
            <v>3589438000</v>
          </cell>
          <cell r="BQ943">
            <v>259830000</v>
          </cell>
          <cell r="BR943">
            <v>225958000</v>
          </cell>
          <cell r="BS943">
            <v>719370000</v>
          </cell>
          <cell r="BT943">
            <v>280966000</v>
          </cell>
          <cell r="BU943">
            <v>967854000</v>
          </cell>
          <cell r="BV943">
            <v>9938000</v>
          </cell>
          <cell r="BW943">
            <v>24186000</v>
          </cell>
          <cell r="BY943">
            <v>1310</v>
          </cell>
          <cell r="BZ943">
            <v>3870900</v>
          </cell>
          <cell r="CA943">
            <v>3537000</v>
          </cell>
        </row>
        <row r="944">
          <cell r="A944" t="str">
            <v>2023_Q3_M7_W27_D3</v>
          </cell>
          <cell r="B944">
            <v>2023</v>
          </cell>
          <cell r="C944">
            <v>3</v>
          </cell>
          <cell r="D944">
            <v>7</v>
          </cell>
          <cell r="E944">
            <v>27</v>
          </cell>
          <cell r="F944">
            <v>27</v>
          </cell>
          <cell r="G944">
            <v>3</v>
          </cell>
          <cell r="H944">
            <v>45111</v>
          </cell>
          <cell r="I944">
            <v>23.815999999999999</v>
          </cell>
          <cell r="J944">
            <v>6.0810000000000004</v>
          </cell>
          <cell r="K944">
            <v>29.013000000000002</v>
          </cell>
          <cell r="L944">
            <v>8.0389999999999997</v>
          </cell>
          <cell r="M944">
            <v>5.2610000000000001</v>
          </cell>
          <cell r="N944">
            <v>1</v>
          </cell>
          <cell r="O944">
            <v>20.125</v>
          </cell>
          <cell r="P944">
            <v>2.5059999999999998</v>
          </cell>
          <cell r="Q944">
            <v>20</v>
          </cell>
          <cell r="R944">
            <v>0</v>
          </cell>
          <cell r="S944">
            <v>-2152</v>
          </cell>
          <cell r="T944">
            <v>464.99964377376426</v>
          </cell>
          <cell r="U944">
            <v>32141.626091256549</v>
          </cell>
          <cell r="V944">
            <v>6.9121829493044462E-2</v>
          </cell>
          <cell r="W944">
            <v>5.8051251719341227E-4</v>
          </cell>
          <cell r="X944">
            <v>2.8830260424071589E-4</v>
          </cell>
          <cell r="Y944">
            <v>0.49663460425377987</v>
          </cell>
          <cell r="Z944">
            <v>2.2763498428099815E-3</v>
          </cell>
          <cell r="AA944">
            <v>138452199750</v>
          </cell>
          <cell r="AB944">
            <v>127154031000</v>
          </cell>
          <cell r="AC944">
            <v>11298168750</v>
          </cell>
          <cell r="AD944">
            <v>0</v>
          </cell>
          <cell r="AE944">
            <v>0</v>
          </cell>
          <cell r="AF944">
            <v>0</v>
          </cell>
          <cell r="AH944">
            <v>95.840999999999994</v>
          </cell>
          <cell r="AI944">
            <v>32355.4252967906</v>
          </cell>
          <cell r="AJ944">
            <v>21621.881138434801</v>
          </cell>
          <cell r="AK944">
            <v>10733.5441583558</v>
          </cell>
          <cell r="AL944">
            <v>34821154323000</v>
          </cell>
          <cell r="AM944">
            <v>40428232000</v>
          </cell>
          <cell r="AN944">
            <v>20078059000</v>
          </cell>
          <cell r="AO944">
            <v>158530258750</v>
          </cell>
          <cell r="AP944">
            <v>16477029000</v>
          </cell>
          <cell r="AQ944">
            <v>0.60566655440700767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211698000</v>
          </cell>
          <cell r="AW944">
            <v>4.183411008106843E-2</v>
          </cell>
          <cell r="AX944">
            <v>1260423000</v>
          </cell>
          <cell r="AY944">
            <v>0.6153603922924149</v>
          </cell>
          <cell r="AZ944">
            <v>64879000</v>
          </cell>
          <cell r="BA944">
            <v>0.27619603068513676</v>
          </cell>
          <cell r="BB944">
            <v>0</v>
          </cell>
          <cell r="BC944">
            <v>0</v>
          </cell>
          <cell r="BD944">
            <v>714897000</v>
          </cell>
          <cell r="BE944">
            <v>0.98575754316585451</v>
          </cell>
          <cell r="BF944">
            <v>365193000</v>
          </cell>
          <cell r="BG944">
            <v>0.49009458523675836</v>
          </cell>
          <cell r="BH944">
            <v>983940000</v>
          </cell>
          <cell r="BI944">
            <v>1</v>
          </cell>
          <cell r="BJ944">
            <v>0</v>
          </cell>
          <cell r="BK944">
            <v>0</v>
          </cell>
          <cell r="BL944">
            <v>27204786000</v>
          </cell>
          <cell r="BM944">
            <v>318286000</v>
          </cell>
          <cell r="BN944">
            <v>2597812000</v>
          </cell>
          <cell r="BO944">
            <v>5060416000</v>
          </cell>
          <cell r="BP944">
            <v>2048268000</v>
          </cell>
          <cell r="BQ944">
            <v>234902000</v>
          </cell>
          <cell r="BR944">
            <v>464400000</v>
          </cell>
          <cell r="BS944">
            <v>725226000</v>
          </cell>
          <cell r="BT944">
            <v>745148000</v>
          </cell>
          <cell r="BU944">
            <v>983940000</v>
          </cell>
          <cell r="BV944">
            <v>0</v>
          </cell>
          <cell r="BW944">
            <v>45048000</v>
          </cell>
          <cell r="BY944">
            <v>1498</v>
          </cell>
          <cell r="BZ944">
            <v>5487600</v>
          </cell>
          <cell r="CA944">
            <v>4044600</v>
          </cell>
        </row>
        <row r="945">
          <cell r="A945" t="str">
            <v>2023_Q3_M7_W27_D4</v>
          </cell>
          <cell r="B945">
            <v>2023</v>
          </cell>
          <cell r="C945">
            <v>3</v>
          </cell>
          <cell r="D945">
            <v>7</v>
          </cell>
          <cell r="E945">
            <v>27</v>
          </cell>
          <cell r="F945">
            <v>27</v>
          </cell>
          <cell r="G945">
            <v>4</v>
          </cell>
          <cell r="H945">
            <v>45112</v>
          </cell>
          <cell r="I945">
            <v>28.693000000000001</v>
          </cell>
          <cell r="J945">
            <v>6.2309999999999999</v>
          </cell>
          <cell r="K945">
            <v>37.591000000000001</v>
          </cell>
          <cell r="L945">
            <v>7.6870000000000003</v>
          </cell>
          <cell r="M945">
            <v>5.2519999999999998</v>
          </cell>
          <cell r="N945">
            <v>1</v>
          </cell>
          <cell r="O945">
            <v>20.123999999999999</v>
          </cell>
          <cell r="P945">
            <v>15.295999999999999</v>
          </cell>
          <cell r="Q945">
            <v>20</v>
          </cell>
          <cell r="R945">
            <v>0</v>
          </cell>
          <cell r="S945">
            <v>-1760</v>
          </cell>
          <cell r="T945">
            <v>497.05616108979706</v>
          </cell>
          <cell r="U945">
            <v>34711.695749389954</v>
          </cell>
          <cell r="V945">
            <v>6.9834554858518333E-2</v>
          </cell>
          <cell r="W945">
            <v>4.2043258805402996E-3</v>
          </cell>
          <cell r="X945">
            <v>1.2732976049967119E-3</v>
          </cell>
          <cell r="Y945">
            <v>0.30285416525159553</v>
          </cell>
          <cell r="Z945">
            <v>2.6146117148942451E-3</v>
          </cell>
          <cell r="AA945">
            <v>105136210000</v>
          </cell>
          <cell r="AB945">
            <v>105136210000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H945">
            <v>121.874</v>
          </cell>
          <cell r="AI945">
            <v>34109.355246007202</v>
          </cell>
          <cell r="AJ945">
            <v>22021.267135424001</v>
          </cell>
          <cell r="AK945">
            <v>12088.088110583201</v>
          </cell>
          <cell r="AL945">
            <v>39191494737200</v>
          </cell>
          <cell r="AM945">
            <v>329547632000</v>
          </cell>
          <cell r="AN945">
            <v>99804873000</v>
          </cell>
          <cell r="AO945">
            <v>204941083000</v>
          </cell>
          <cell r="AP945">
            <v>37193394000</v>
          </cell>
          <cell r="AQ945">
            <v>0.30411957999448302</v>
          </cell>
          <cell r="AR945">
            <v>0</v>
          </cell>
          <cell r="AS945">
            <v>0</v>
          </cell>
          <cell r="AT945">
            <v>295464000</v>
          </cell>
          <cell r="AU945">
            <v>0.34157924794854067</v>
          </cell>
          <cell r="AV945">
            <v>58137892000</v>
          </cell>
          <cell r="AW945">
            <v>0.29200527959062733</v>
          </cell>
          <cell r="AX945">
            <v>1393177000</v>
          </cell>
          <cell r="AY945">
            <v>0.58757609472227168</v>
          </cell>
          <cell r="AZ945">
            <v>12583000</v>
          </cell>
          <cell r="BA945">
            <v>0.20510187449062756</v>
          </cell>
          <cell r="BB945">
            <v>0</v>
          </cell>
          <cell r="BC945">
            <v>0</v>
          </cell>
          <cell r="BD945">
            <v>714552000</v>
          </cell>
          <cell r="BE945">
            <v>0.99072708113804009</v>
          </cell>
          <cell r="BF945">
            <v>253411000</v>
          </cell>
          <cell r="BG945">
            <v>0.41960882365603502</v>
          </cell>
          <cell r="BH945">
            <v>1804400000</v>
          </cell>
          <cell r="BI945">
            <v>0.69034647404505389</v>
          </cell>
          <cell r="BJ945">
            <v>0</v>
          </cell>
          <cell r="BK945">
            <v>0</v>
          </cell>
          <cell r="BL945">
            <v>122298584000</v>
          </cell>
          <cell r="BM945">
            <v>746418000</v>
          </cell>
          <cell r="BN945">
            <v>864994000</v>
          </cell>
          <cell r="BO945">
            <v>199098770000</v>
          </cell>
          <cell r="BP945">
            <v>2371058000</v>
          </cell>
          <cell r="BQ945">
            <v>61350000</v>
          </cell>
          <cell r="BR945">
            <v>141686000</v>
          </cell>
          <cell r="BS945">
            <v>721240000</v>
          </cell>
          <cell r="BT945">
            <v>603922000</v>
          </cell>
          <cell r="BU945">
            <v>2613760000</v>
          </cell>
          <cell r="BV945">
            <v>61992000</v>
          </cell>
          <cell r="BW945">
            <v>25850000</v>
          </cell>
          <cell r="BY945">
            <v>2264</v>
          </cell>
          <cell r="BZ945">
            <v>4488000</v>
          </cell>
          <cell r="CA945">
            <v>6112800</v>
          </cell>
        </row>
        <row r="946">
          <cell r="A946" t="str">
            <v>2023_Q3_M7_W27_D5</v>
          </cell>
          <cell r="B946">
            <v>2023</v>
          </cell>
          <cell r="C946">
            <v>3</v>
          </cell>
          <cell r="D946">
            <v>7</v>
          </cell>
          <cell r="E946">
            <v>27</v>
          </cell>
          <cell r="F946">
            <v>27</v>
          </cell>
          <cell r="G946">
            <v>5</v>
          </cell>
          <cell r="H946">
            <v>45113</v>
          </cell>
          <cell r="I946">
            <v>21.576000000000001</v>
          </cell>
          <cell r="J946">
            <v>6.2030000000000003</v>
          </cell>
          <cell r="K946">
            <v>29.241</v>
          </cell>
          <cell r="L946">
            <v>7.1909999999999998</v>
          </cell>
          <cell r="M946">
            <v>5.21</v>
          </cell>
          <cell r="N946">
            <v>1</v>
          </cell>
          <cell r="O946">
            <v>20.123000000000001</v>
          </cell>
          <cell r="P946">
            <v>15.304</v>
          </cell>
          <cell r="Q946">
            <v>20</v>
          </cell>
          <cell r="R946">
            <v>0</v>
          </cell>
          <cell r="S946">
            <v>-2241</v>
          </cell>
          <cell r="T946">
            <v>546.40299161229677</v>
          </cell>
          <cell r="U946">
            <v>32126.253609388907</v>
          </cell>
          <cell r="V946">
            <v>5.8795896257069297E-2</v>
          </cell>
          <cell r="W946">
            <v>1.9225394802117072E-3</v>
          </cell>
          <cell r="X946">
            <v>1.3332842852692313E-3</v>
          </cell>
          <cell r="Y946">
            <v>0.69350164144478943</v>
          </cell>
          <cell r="Z946">
            <v>2.6039452584533701E-3</v>
          </cell>
          <cell r="AA946">
            <v>107694489000</v>
          </cell>
          <cell r="AB946">
            <v>107694489000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H946">
            <v>105.848</v>
          </cell>
          <cell r="AI946">
            <v>31941.538377148237</v>
          </cell>
          <cell r="AJ946">
            <v>22543.289348431597</v>
          </cell>
          <cell r="AK946">
            <v>9398.2490287166402</v>
          </cell>
          <cell r="AL946">
            <v>42377349680000</v>
          </cell>
          <cell r="AM946">
            <v>162944256000</v>
          </cell>
          <cell r="AN946">
            <v>113002109000</v>
          </cell>
          <cell r="AO946">
            <v>220696598000</v>
          </cell>
          <cell r="AP946">
            <v>28873401000</v>
          </cell>
          <cell r="AQ946">
            <v>0.63254328555415462</v>
          </cell>
          <cell r="AR946">
            <v>0</v>
          </cell>
          <cell r="AS946">
            <v>0</v>
          </cell>
          <cell r="AT946">
            <v>49560000</v>
          </cell>
          <cell r="AU946">
            <v>5.1135621449474068E-3</v>
          </cell>
          <cell r="AV946">
            <v>80359533000</v>
          </cell>
          <cell r="AW946">
            <v>0.79846644466997796</v>
          </cell>
          <cell r="AX946">
            <v>1680911000</v>
          </cell>
          <cell r="AY946">
            <v>0.47094789656416775</v>
          </cell>
          <cell r="AZ946">
            <v>58399000</v>
          </cell>
          <cell r="BA946">
            <v>0.15520503893480744</v>
          </cell>
          <cell r="BB946">
            <v>0</v>
          </cell>
          <cell r="BC946">
            <v>0</v>
          </cell>
          <cell r="BD946">
            <v>710695000</v>
          </cell>
          <cell r="BE946">
            <v>0.9806395796480325</v>
          </cell>
          <cell r="BF946">
            <v>293825000</v>
          </cell>
          <cell r="BG946">
            <v>0.36818975822842864</v>
          </cell>
          <cell r="BH946">
            <v>975785000</v>
          </cell>
          <cell r="BI946">
            <v>0.9878106063213562</v>
          </cell>
          <cell r="BJ946">
            <v>0</v>
          </cell>
          <cell r="BK946">
            <v>0</v>
          </cell>
          <cell r="BL946">
            <v>45646522000</v>
          </cell>
          <cell r="BM946">
            <v>206692000</v>
          </cell>
          <cell r="BN946">
            <v>9691874000</v>
          </cell>
          <cell r="BO946">
            <v>100642342000</v>
          </cell>
          <cell r="BP946">
            <v>3569208000</v>
          </cell>
          <cell r="BQ946">
            <v>376270000</v>
          </cell>
          <cell r="BR946">
            <v>267052000</v>
          </cell>
          <cell r="BS946">
            <v>724726000</v>
          </cell>
          <cell r="BT946">
            <v>798026000</v>
          </cell>
          <cell r="BU946">
            <v>987826000</v>
          </cell>
          <cell r="BV946">
            <v>0</v>
          </cell>
          <cell r="BW946">
            <v>33718000</v>
          </cell>
          <cell r="BY946">
            <v>2153</v>
          </cell>
          <cell r="BZ946">
            <v>5714550</v>
          </cell>
          <cell r="CA946">
            <v>5813100</v>
          </cell>
        </row>
        <row r="947">
          <cell r="A947" t="str">
            <v>2023_Q3_M7_W27_D6</v>
          </cell>
          <cell r="B947">
            <v>2023</v>
          </cell>
          <cell r="C947">
            <v>3</v>
          </cell>
          <cell r="D947">
            <v>7</v>
          </cell>
          <cell r="E947">
            <v>27</v>
          </cell>
          <cell r="F947">
            <v>28</v>
          </cell>
          <cell r="G947">
            <v>6</v>
          </cell>
          <cell r="H947">
            <v>45114</v>
          </cell>
          <cell r="I947">
            <v>36.744</v>
          </cell>
          <cell r="J947">
            <v>7.0620000000000003</v>
          </cell>
          <cell r="K947">
            <v>41.235999999999997</v>
          </cell>
          <cell r="L947">
            <v>6.7060000000000004</v>
          </cell>
          <cell r="M947">
            <v>5.1840000000000002</v>
          </cell>
          <cell r="N947">
            <v>1</v>
          </cell>
          <cell r="O947">
            <v>20.123999999999999</v>
          </cell>
          <cell r="P947">
            <v>15.294</v>
          </cell>
          <cell r="Q947">
            <v>233</v>
          </cell>
          <cell r="R947">
            <v>0</v>
          </cell>
          <cell r="S947">
            <v>-3504</v>
          </cell>
          <cell r="T947">
            <v>693.09251251441117</v>
          </cell>
          <cell r="U947">
            <v>32030.253015839</v>
          </cell>
          <cell r="V947">
            <v>4.621353201413067E-2</v>
          </cell>
          <cell r="W947">
            <v>4.4203928416888779E-3</v>
          </cell>
          <cell r="X947">
            <v>1.8959376602161293E-3</v>
          </cell>
          <cell r="Y947">
            <v>0.42890705150353958</v>
          </cell>
          <cell r="Z947">
            <v>5.4324680865207569E-3</v>
          </cell>
          <cell r="AA947">
            <v>132329712000</v>
          </cell>
          <cell r="AB947">
            <v>75434577000</v>
          </cell>
          <cell r="AC947">
            <v>52025735000</v>
          </cell>
          <cell r="AD947">
            <v>0</v>
          </cell>
          <cell r="AE947">
            <v>4869400000</v>
          </cell>
          <cell r="AF947">
            <v>0</v>
          </cell>
          <cell r="AH947">
            <v>133.35</v>
          </cell>
          <cell r="AI947">
            <v>32625.496369559551</v>
          </cell>
          <cell r="AJ947">
            <v>22769.795291332903</v>
          </cell>
          <cell r="AK947">
            <v>9855.7010782266498</v>
          </cell>
          <cell r="AL947">
            <v>37417948115400</v>
          </cell>
          <cell r="AM947">
            <v>165402030000</v>
          </cell>
          <cell r="AN947">
            <v>70942097000</v>
          </cell>
          <cell r="AO947">
            <v>203271809000</v>
          </cell>
          <cell r="AP947">
            <v>56152805000</v>
          </cell>
          <cell r="AQ947">
            <v>0.595360607226882</v>
          </cell>
          <cell r="AR947">
            <v>0</v>
          </cell>
          <cell r="AS947">
            <v>0</v>
          </cell>
          <cell r="AT947">
            <v>1504002000</v>
          </cell>
          <cell r="AU947">
            <v>0.14141470936683154</v>
          </cell>
          <cell r="AV947">
            <v>9520187000</v>
          </cell>
          <cell r="AW947">
            <v>0.17483032976319182</v>
          </cell>
          <cell r="AX947">
            <v>2038252000</v>
          </cell>
          <cell r="AY947">
            <v>0.53731732019889356</v>
          </cell>
          <cell r="AZ947">
            <v>36198000</v>
          </cell>
          <cell r="BA947">
            <v>0.31000993456887399</v>
          </cell>
          <cell r="BB947">
            <v>0</v>
          </cell>
          <cell r="BC947">
            <v>0</v>
          </cell>
          <cell r="BD947">
            <v>708259000</v>
          </cell>
          <cell r="BE947">
            <v>0.99481564716623361</v>
          </cell>
          <cell r="BF947">
            <v>9338000</v>
          </cell>
          <cell r="BG947">
            <v>0.15153678880919152</v>
          </cell>
          <cell r="BH947">
            <v>973056000</v>
          </cell>
          <cell r="BI947">
            <v>0.99178082191780825</v>
          </cell>
          <cell r="BJ947">
            <v>0</v>
          </cell>
          <cell r="BK947">
            <v>0</v>
          </cell>
          <cell r="BL947">
            <v>94317300000</v>
          </cell>
          <cell r="BM947">
            <v>101094000</v>
          </cell>
          <cell r="BN947">
            <v>10635400000</v>
          </cell>
          <cell r="BO947">
            <v>54453864000</v>
          </cell>
          <cell r="BP947">
            <v>3793386000</v>
          </cell>
          <cell r="BQ947">
            <v>116764000</v>
          </cell>
          <cell r="BR947">
            <v>128344000</v>
          </cell>
          <cell r="BS947">
            <v>711950000</v>
          </cell>
          <cell r="BT947">
            <v>61622000</v>
          </cell>
          <cell r="BU947">
            <v>981120000</v>
          </cell>
          <cell r="BV947">
            <v>0</v>
          </cell>
          <cell r="BW947">
            <v>101186000</v>
          </cell>
          <cell r="BY947">
            <v>1447</v>
          </cell>
          <cell r="BZ947">
            <v>26805600</v>
          </cell>
          <cell r="CA947">
            <v>3906900</v>
          </cell>
        </row>
        <row r="948">
          <cell r="A948" t="str">
            <v>2023_Q3_M7_W28_D2</v>
          </cell>
          <cell r="B948">
            <v>2023</v>
          </cell>
          <cell r="C948">
            <v>3</v>
          </cell>
          <cell r="D948">
            <v>7</v>
          </cell>
          <cell r="E948">
            <v>28</v>
          </cell>
          <cell r="F948">
            <v>28</v>
          </cell>
          <cell r="G948">
            <v>2</v>
          </cell>
          <cell r="H948">
            <v>45117</v>
          </cell>
          <cell r="I948">
            <v>28.443000000000001</v>
          </cell>
          <cell r="J948">
            <v>5.3730000000000002</v>
          </cell>
          <cell r="K948">
            <v>41.055</v>
          </cell>
          <cell r="L948">
            <v>6.351</v>
          </cell>
          <cell r="M948">
            <v>5.1630000000000003</v>
          </cell>
          <cell r="N948">
            <v>1</v>
          </cell>
          <cell r="O948">
            <v>20.166</v>
          </cell>
          <cell r="P948">
            <v>15.228</v>
          </cell>
          <cell r="Q948">
            <v>186</v>
          </cell>
          <cell r="R948">
            <v>0</v>
          </cell>
          <cell r="S948">
            <v>-3280</v>
          </cell>
          <cell r="T948">
            <v>646.00124662194878</v>
          </cell>
          <cell r="U948">
            <v>35677.476020255446</v>
          </cell>
          <cell r="V948">
            <v>5.5228184476143166E-2</v>
          </cell>
          <cell r="W948">
            <v>5.7693661782452013E-3</v>
          </cell>
          <cell r="X948">
            <v>1.6748931675165813E-3</v>
          </cell>
          <cell r="Y948">
            <v>0.29030800191400113</v>
          </cell>
          <cell r="Z948">
            <v>6.6644148376692374E-3</v>
          </cell>
          <cell r="AA948">
            <v>218685314400</v>
          </cell>
          <cell r="AB948">
            <v>196412703000</v>
          </cell>
          <cell r="AC948">
            <v>22272611400</v>
          </cell>
          <cell r="AD948">
            <v>0</v>
          </cell>
          <cell r="AE948">
            <v>0</v>
          </cell>
          <cell r="AF948">
            <v>0</v>
          </cell>
          <cell r="AH948">
            <v>122.779</v>
          </cell>
          <cell r="AI948">
            <v>35555.818192709601</v>
          </cell>
          <cell r="AJ948">
            <v>22083.505082413503</v>
          </cell>
          <cell r="AK948">
            <v>13472.313110296102</v>
          </cell>
          <cell r="AL948">
            <v>43828913642800</v>
          </cell>
          <cell r="AM948">
            <v>252865052000</v>
          </cell>
          <cell r="AN948">
            <v>73408748000</v>
          </cell>
          <cell r="AO948">
            <v>292094062400</v>
          </cell>
          <cell r="AP948">
            <v>47829200000</v>
          </cell>
          <cell r="AQ948">
            <v>0.59568728641831192</v>
          </cell>
          <cell r="AR948">
            <v>0</v>
          </cell>
          <cell r="AS948">
            <v>0</v>
          </cell>
          <cell r="AT948">
            <v>3270185000</v>
          </cell>
          <cell r="AU948">
            <v>0.3629741372803742</v>
          </cell>
          <cell r="AV948">
            <v>18955210000</v>
          </cell>
          <cell r="AW948">
            <v>0.15660928906284405</v>
          </cell>
          <cell r="AX948">
            <v>1440633000</v>
          </cell>
          <cell r="AY948">
            <v>0.4848774606815997</v>
          </cell>
          <cell r="AZ948">
            <v>29392000</v>
          </cell>
          <cell r="BA948">
            <v>0.31817788170087469</v>
          </cell>
          <cell r="BB948">
            <v>0</v>
          </cell>
          <cell r="BC948">
            <v>0</v>
          </cell>
          <cell r="BD948">
            <v>747456000</v>
          </cell>
          <cell r="BE948">
            <v>0.93155793073536963</v>
          </cell>
          <cell r="BF948">
            <v>85972000</v>
          </cell>
          <cell r="BG948">
            <v>0.44615352679868808</v>
          </cell>
          <cell r="BH948">
            <v>1050700000</v>
          </cell>
          <cell r="BI948">
            <v>0.94536718792175778</v>
          </cell>
          <cell r="BJ948">
            <v>0</v>
          </cell>
          <cell r="BK948">
            <v>0</v>
          </cell>
          <cell r="BL948">
            <v>80292464000</v>
          </cell>
          <cell r="BM948">
            <v>374358000</v>
          </cell>
          <cell r="BN948">
            <v>9009416000</v>
          </cell>
          <cell r="BO948">
            <v>121035030000</v>
          </cell>
          <cell r="BP948">
            <v>2971128000</v>
          </cell>
          <cell r="BQ948">
            <v>92376000</v>
          </cell>
          <cell r="BR948">
            <v>517218000</v>
          </cell>
          <cell r="BS948">
            <v>802372000</v>
          </cell>
          <cell r="BT948">
            <v>192696000</v>
          </cell>
          <cell r="BU948">
            <v>1111420000</v>
          </cell>
          <cell r="BV948">
            <v>36458406000</v>
          </cell>
          <cell r="BW948">
            <v>8168000</v>
          </cell>
          <cell r="BY948">
            <v>2406</v>
          </cell>
          <cell r="BZ948">
            <v>8364000</v>
          </cell>
          <cell r="CA948">
            <v>6496200</v>
          </cell>
        </row>
        <row r="949">
          <cell r="A949" t="str">
            <v>2023_Q3_M7_W28_D3</v>
          </cell>
          <cell r="B949">
            <v>2023</v>
          </cell>
          <cell r="C949">
            <v>3</v>
          </cell>
          <cell r="D949">
            <v>7</v>
          </cell>
          <cell r="E949">
            <v>28</v>
          </cell>
          <cell r="F949">
            <v>28</v>
          </cell>
          <cell r="G949">
            <v>3</v>
          </cell>
          <cell r="H949">
            <v>45118</v>
          </cell>
          <cell r="I949">
            <v>29.625</v>
          </cell>
          <cell r="J949">
            <v>5.2469999999999999</v>
          </cell>
          <cell r="K949">
            <v>38.258000000000003</v>
          </cell>
          <cell r="L949">
            <v>6.0810000000000004</v>
          </cell>
          <cell r="M949">
            <v>5.077</v>
          </cell>
          <cell r="N949">
            <v>1</v>
          </cell>
          <cell r="O949">
            <v>24.19</v>
          </cell>
          <cell r="P949">
            <v>2.2389999999999999</v>
          </cell>
          <cell r="Q949">
            <v>160</v>
          </cell>
          <cell r="R949">
            <v>0</v>
          </cell>
          <cell r="S949">
            <v>-2783</v>
          </cell>
          <cell r="T949">
            <v>564.94984919660737</v>
          </cell>
          <cell r="U949">
            <v>37257.241694256794</v>
          </cell>
          <cell r="V949">
            <v>6.5947874394937586E-2</v>
          </cell>
          <cell r="W949">
            <v>3.5525601530496443E-3</v>
          </cell>
          <cell r="X949">
            <v>1.9348002584474494E-3</v>
          </cell>
          <cell r="Y949">
            <v>0.54462139276840893</v>
          </cell>
          <cell r="Z949">
            <v>5.4770790798401242E-3</v>
          </cell>
          <cell r="AA949">
            <v>177632610000</v>
          </cell>
          <cell r="AB949">
            <v>177632610000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H949">
            <v>111.717</v>
          </cell>
          <cell r="AI949">
            <v>37085.319219430996</v>
          </cell>
          <cell r="AJ949">
            <v>22531.248478086</v>
          </cell>
          <cell r="AK949">
            <v>14554.070741345</v>
          </cell>
          <cell r="AL949">
            <v>50146422389800</v>
          </cell>
          <cell r="AM949">
            <v>178148182000</v>
          </cell>
          <cell r="AN949">
            <v>97023311000</v>
          </cell>
          <cell r="AO949">
            <v>274655921000</v>
          </cell>
          <cell r="AP949">
            <v>6491922000</v>
          </cell>
          <cell r="AQ949">
            <v>0.30032836666037505</v>
          </cell>
          <cell r="AR949">
            <v>0</v>
          </cell>
          <cell r="AS949">
            <v>0</v>
          </cell>
          <cell r="AT949">
            <v>277606000</v>
          </cell>
          <cell r="AU949">
            <v>0.33477159808981716</v>
          </cell>
          <cell r="AV949">
            <v>34784835000</v>
          </cell>
          <cell r="AW949">
            <v>0.37897977224411544</v>
          </cell>
          <cell r="AX949">
            <v>1522469000</v>
          </cell>
          <cell r="AY949">
            <v>0.47169055478135108</v>
          </cell>
          <cell r="AZ949">
            <v>135540000</v>
          </cell>
          <cell r="BA949">
            <v>2.2748000025510522E-2</v>
          </cell>
          <cell r="BB949">
            <v>0</v>
          </cell>
          <cell r="BC949">
            <v>0</v>
          </cell>
          <cell r="BD949">
            <v>21836269000</v>
          </cell>
          <cell r="BE949">
            <v>0.99887483871864913</v>
          </cell>
          <cell r="BF949">
            <v>262432000</v>
          </cell>
          <cell r="BG949">
            <v>0.749488787598387</v>
          </cell>
          <cell r="BH949">
            <v>31712238000</v>
          </cell>
          <cell r="BI949">
            <v>1.0003698993883758</v>
          </cell>
          <cell r="BJ949">
            <v>0</v>
          </cell>
          <cell r="BK949">
            <v>0</v>
          </cell>
          <cell r="BL949">
            <v>21616080000</v>
          </cell>
          <cell r="BM949">
            <v>721202000</v>
          </cell>
          <cell r="BN949">
            <v>829240000</v>
          </cell>
          <cell r="BO949">
            <v>91785466000</v>
          </cell>
          <cell r="BP949">
            <v>3227686000</v>
          </cell>
          <cell r="BQ949">
            <v>5958326000</v>
          </cell>
          <cell r="BR949">
            <v>59686000</v>
          </cell>
          <cell r="BS949">
            <v>21860866000</v>
          </cell>
          <cell r="BT949">
            <v>350148000</v>
          </cell>
          <cell r="BU949">
            <v>31700512000</v>
          </cell>
          <cell r="BV949">
            <v>14350000</v>
          </cell>
          <cell r="BW949">
            <v>24620000</v>
          </cell>
          <cell r="BY949">
            <v>2297</v>
          </cell>
          <cell r="BZ949">
            <v>7096650</v>
          </cell>
          <cell r="CA949">
            <v>6201900</v>
          </cell>
        </row>
        <row r="950">
          <cell r="A950" t="str">
            <v>2023_Q3_M7_W28_D4</v>
          </cell>
          <cell r="B950">
            <v>2023</v>
          </cell>
          <cell r="C950">
            <v>3</v>
          </cell>
          <cell r="D950">
            <v>7</v>
          </cell>
          <cell r="E950">
            <v>28</v>
          </cell>
          <cell r="F950">
            <v>28</v>
          </cell>
          <cell r="G950">
            <v>4</v>
          </cell>
          <cell r="H950">
            <v>45119</v>
          </cell>
          <cell r="I950">
            <v>29.616</v>
          </cell>
          <cell r="J950">
            <v>4.79</v>
          </cell>
          <cell r="K950">
            <v>38.375</v>
          </cell>
          <cell r="L950">
            <v>5.9489999999999998</v>
          </cell>
          <cell r="M950">
            <v>5.1280000000000001</v>
          </cell>
          <cell r="N950">
            <v>1</v>
          </cell>
          <cell r="O950">
            <v>24.184999999999999</v>
          </cell>
          <cell r="P950">
            <v>12.238</v>
          </cell>
          <cell r="Q950">
            <v>92</v>
          </cell>
          <cell r="R950">
            <v>0</v>
          </cell>
          <cell r="S950">
            <v>-2044</v>
          </cell>
          <cell r="T950">
            <v>456.3320430073685</v>
          </cell>
          <cell r="U950">
            <v>37111.867694551533</v>
          </cell>
          <cell r="V950">
            <v>8.1326455731604796E-2</v>
          </cell>
          <cell r="W950">
            <v>1.1053169833433983E-3</v>
          </cell>
          <cell r="X950">
            <v>2.2675977239665211E-4</v>
          </cell>
          <cell r="Y950">
            <v>0.20515361277698083</v>
          </cell>
          <cell r="Z950">
            <v>4.0806029709831706E-3</v>
          </cell>
          <cell r="AA950">
            <v>148114750000</v>
          </cell>
          <cell r="AB950">
            <v>148114750000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H950">
            <v>121.28100000000001</v>
          </cell>
          <cell r="AI950">
            <v>37087.963870625703</v>
          </cell>
          <cell r="AJ950">
            <v>23574.943569217401</v>
          </cell>
          <cell r="AK950">
            <v>13513.0203014083</v>
          </cell>
          <cell r="AL950">
            <v>38432998533600</v>
          </cell>
          <cell r="AM950">
            <v>42480646000</v>
          </cell>
          <cell r="AN950">
            <v>8715058000</v>
          </cell>
          <cell r="AO950">
            <v>156829808000</v>
          </cell>
          <cell r="AP950">
            <v>17752000</v>
          </cell>
          <cell r="AQ950">
            <v>7.5371529160612859E-3</v>
          </cell>
          <cell r="AR950">
            <v>0</v>
          </cell>
          <cell r="AS950">
            <v>0</v>
          </cell>
          <cell r="AT950">
            <v>820688000</v>
          </cell>
          <cell r="AU950">
            <v>0.20487513592804027</v>
          </cell>
          <cell r="AV950">
            <v>5637851000</v>
          </cell>
          <cell r="AW950">
            <v>0.17724782623594956</v>
          </cell>
          <cell r="AX950">
            <v>1219069000</v>
          </cell>
          <cell r="AY950">
            <v>0.52330305301502511</v>
          </cell>
          <cell r="AZ950">
            <v>136769000</v>
          </cell>
          <cell r="BA950">
            <v>0.35373549691963108</v>
          </cell>
          <cell r="BB950">
            <v>0</v>
          </cell>
          <cell r="BC950">
            <v>0</v>
          </cell>
          <cell r="BD950">
            <v>726778000</v>
          </cell>
          <cell r="BE950">
            <v>0.9847086431528973</v>
          </cell>
          <cell r="BF950">
            <v>155135000</v>
          </cell>
          <cell r="BG950">
            <v>0.35424773022049288</v>
          </cell>
          <cell r="BH950">
            <v>1016000</v>
          </cell>
          <cell r="BI950">
            <v>0.5</v>
          </cell>
          <cell r="BJ950">
            <v>0</v>
          </cell>
          <cell r="BK950">
            <v>0</v>
          </cell>
          <cell r="BL950">
            <v>2355266000</v>
          </cell>
          <cell r="BM950">
            <v>199306000</v>
          </cell>
          <cell r="BN950">
            <v>4005796000</v>
          </cell>
          <cell r="BO950">
            <v>31807730000</v>
          </cell>
          <cell r="BP950">
            <v>2329566000</v>
          </cell>
          <cell r="BQ950">
            <v>386642000</v>
          </cell>
          <cell r="BR950">
            <v>100556000</v>
          </cell>
          <cell r="BS950">
            <v>738064000</v>
          </cell>
          <cell r="BT950">
            <v>437928000</v>
          </cell>
          <cell r="BU950">
            <v>2032000</v>
          </cell>
          <cell r="BV950">
            <v>45100000</v>
          </cell>
          <cell r="BW950">
            <v>72660000</v>
          </cell>
          <cell r="BY950">
            <v>1671</v>
          </cell>
          <cell r="BZ950">
            <v>5819100</v>
          </cell>
          <cell r="CA950">
            <v>4511700</v>
          </cell>
        </row>
        <row r="951">
          <cell r="A951" t="str">
            <v>2023_Q3_M7_W28_D5</v>
          </cell>
          <cell r="B951">
            <v>2023</v>
          </cell>
          <cell r="C951">
            <v>3</v>
          </cell>
          <cell r="D951">
            <v>7</v>
          </cell>
          <cell r="E951">
            <v>28</v>
          </cell>
          <cell r="F951">
            <v>28</v>
          </cell>
          <cell r="G951">
            <v>5</v>
          </cell>
          <cell r="H951">
            <v>45120</v>
          </cell>
          <cell r="I951">
            <v>27.655999999999999</v>
          </cell>
          <cell r="J951">
            <v>4.8659999999999997</v>
          </cell>
          <cell r="K951">
            <v>39.918999999999997</v>
          </cell>
          <cell r="L951">
            <v>5.6550000000000002</v>
          </cell>
          <cell r="M951">
            <v>5.1360000000000001</v>
          </cell>
          <cell r="N951">
            <v>1</v>
          </cell>
          <cell r="O951">
            <v>24.152999999999999</v>
          </cell>
          <cell r="P951">
            <v>12.29</v>
          </cell>
          <cell r="Q951">
            <v>87</v>
          </cell>
          <cell r="R951">
            <v>0</v>
          </cell>
          <cell r="S951">
            <v>-1670</v>
          </cell>
          <cell r="T951">
            <v>415.11076378688381</v>
          </cell>
          <cell r="U951">
            <v>39193.451637651437</v>
          </cell>
          <cell r="V951">
            <v>9.4416852215793656E-2</v>
          </cell>
          <cell r="W951">
            <v>4.7400431656623547E-3</v>
          </cell>
          <cell r="X951">
            <v>1.1690070053043461E-3</v>
          </cell>
          <cell r="Y951">
            <v>0.24662370456303506</v>
          </cell>
          <cell r="Z951">
            <v>2.6132115389449575E-3</v>
          </cell>
          <cell r="AA951">
            <v>55691144500</v>
          </cell>
          <cell r="AB951">
            <v>52884630000</v>
          </cell>
          <cell r="AC951">
            <v>0</v>
          </cell>
          <cell r="AD951">
            <v>0</v>
          </cell>
          <cell r="AE951">
            <v>2806514500</v>
          </cell>
          <cell r="AF951">
            <v>0</v>
          </cell>
          <cell r="AH951">
            <v>120.67499999999998</v>
          </cell>
          <cell r="AI951">
            <v>39221.863180641602</v>
          </cell>
          <cell r="AJ951">
            <v>24765.854652089802</v>
          </cell>
          <cell r="AK951">
            <v>14456.0085285518</v>
          </cell>
          <cell r="AL951">
            <v>38561812543000</v>
          </cell>
          <cell r="AM951">
            <v>182784656000</v>
          </cell>
          <cell r="AN951">
            <v>45079029000</v>
          </cell>
          <cell r="AO951">
            <v>100770173500</v>
          </cell>
          <cell r="AP951">
            <v>7973480000</v>
          </cell>
          <cell r="AQ951">
            <v>0.67476585181161985</v>
          </cell>
          <cell r="AR951">
            <v>0</v>
          </cell>
          <cell r="AS951">
            <v>0</v>
          </cell>
          <cell r="AT951">
            <v>135741000</v>
          </cell>
          <cell r="AU951">
            <v>0.11443425684880694</v>
          </cell>
          <cell r="AV951">
            <v>3927720000</v>
          </cell>
          <cell r="AW951">
            <v>7.5481531746301705E-2</v>
          </cell>
          <cell r="AX951">
            <v>1353005000</v>
          </cell>
          <cell r="AY951">
            <v>0.50929066198507444</v>
          </cell>
          <cell r="AZ951">
            <v>11352000</v>
          </cell>
          <cell r="BA951">
            <v>9.2836113837095197E-2</v>
          </cell>
          <cell r="BB951">
            <v>0</v>
          </cell>
          <cell r="BC951">
            <v>0</v>
          </cell>
          <cell r="BD951">
            <v>754447000</v>
          </cell>
          <cell r="BE951">
            <v>0.95946073119986164</v>
          </cell>
          <cell r="BF951">
            <v>93700000</v>
          </cell>
          <cell r="BG951">
            <v>0.49002688087692325</v>
          </cell>
          <cell r="BH951">
            <v>30829584000</v>
          </cell>
          <cell r="BI951">
            <v>0.60628636390667812</v>
          </cell>
          <cell r="BJ951">
            <v>0</v>
          </cell>
          <cell r="BK951">
            <v>0</v>
          </cell>
          <cell r="BL951">
            <v>11816662000</v>
          </cell>
          <cell r="BM951">
            <v>1712914000</v>
          </cell>
          <cell r="BN951">
            <v>1186192000</v>
          </cell>
          <cell r="BO951">
            <v>52035510000</v>
          </cell>
          <cell r="BP951">
            <v>2656646000</v>
          </cell>
          <cell r="BQ951">
            <v>122280000</v>
          </cell>
          <cell r="BR951">
            <v>331658000</v>
          </cell>
          <cell r="BS951">
            <v>786324000</v>
          </cell>
          <cell r="BT951">
            <v>191214000</v>
          </cell>
          <cell r="BU951">
            <v>50849872000</v>
          </cell>
          <cell r="BV951">
            <v>61037270000</v>
          </cell>
          <cell r="BW951">
            <v>58114000</v>
          </cell>
          <cell r="BY951">
            <v>1148</v>
          </cell>
          <cell r="BZ951">
            <v>8205900</v>
          </cell>
          <cell r="CA951">
            <v>3099600</v>
          </cell>
        </row>
        <row r="952">
          <cell r="A952" t="str">
            <v>2023_Q3_M7_W28_D6</v>
          </cell>
          <cell r="B952">
            <v>2023</v>
          </cell>
          <cell r="C952">
            <v>3</v>
          </cell>
          <cell r="D952">
            <v>7</v>
          </cell>
          <cell r="E952">
            <v>28</v>
          </cell>
          <cell r="F952">
            <v>29</v>
          </cell>
          <cell r="G952">
            <v>6</v>
          </cell>
          <cell r="H952">
            <v>45121</v>
          </cell>
          <cell r="I952">
            <v>27.459</v>
          </cell>
          <cell r="J952">
            <v>6.1539999999999999</v>
          </cell>
          <cell r="K952">
            <v>36.158000000000001</v>
          </cell>
          <cell r="L952">
            <v>5.2359999999999998</v>
          </cell>
          <cell r="M952">
            <v>5.0910000000000002</v>
          </cell>
          <cell r="N952">
            <v>1</v>
          </cell>
          <cell r="O952">
            <v>24.114999999999998</v>
          </cell>
          <cell r="P952">
            <v>12.291</v>
          </cell>
          <cell r="Q952">
            <v>77</v>
          </cell>
          <cell r="R952">
            <v>0</v>
          </cell>
          <cell r="S952">
            <v>-1500</v>
          </cell>
          <cell r="T952">
            <v>397.99504995858291</v>
          </cell>
          <cell r="U952">
            <v>40613.930047651622</v>
          </cell>
          <cell r="V952">
            <v>0.10204631955065291</v>
          </cell>
          <cell r="W952">
            <v>1.9873143554645155E-3</v>
          </cell>
          <cell r="X952">
            <v>6.4570682860739777E-4</v>
          </cell>
          <cell r="Y952">
            <v>0.32491428788399712</v>
          </cell>
          <cell r="Z952">
            <v>1.6126051019258879E-3</v>
          </cell>
          <cell r="AA952">
            <v>45309205000</v>
          </cell>
          <cell r="AB952">
            <v>41247705000</v>
          </cell>
          <cell r="AC952">
            <v>0</v>
          </cell>
          <cell r="AD952">
            <v>0</v>
          </cell>
          <cell r="AE952">
            <v>4061500000</v>
          </cell>
          <cell r="AF952">
            <v>0</v>
          </cell>
          <cell r="AH952">
            <v>117.50399999999999</v>
          </cell>
          <cell r="AI952">
            <v>40002.042522608404</v>
          </cell>
          <cell r="AJ952">
            <v>25471.110907900602</v>
          </cell>
          <cell r="AK952">
            <v>14530.931614707801</v>
          </cell>
          <cell r="AL952">
            <v>46860363960000</v>
          </cell>
          <cell r="AM952">
            <v>93126274000</v>
          </cell>
          <cell r="AN952">
            <v>30258057000</v>
          </cell>
          <cell r="AO952">
            <v>75567262000</v>
          </cell>
          <cell r="AP952">
            <v>8469399000</v>
          </cell>
          <cell r="AQ952">
            <v>0.7681400947518614</v>
          </cell>
          <cell r="AR952">
            <v>0</v>
          </cell>
          <cell r="AS952">
            <v>0</v>
          </cell>
          <cell r="AT952">
            <v>2454104000</v>
          </cell>
          <cell r="AU952">
            <v>9.3411651661929926E-2</v>
          </cell>
          <cell r="AV952">
            <v>16839254000</v>
          </cell>
          <cell r="AW952">
            <v>0.32683534912724499</v>
          </cell>
          <cell r="AX952">
            <v>1604096000</v>
          </cell>
          <cell r="AY952">
            <v>0.59447468111899826</v>
          </cell>
          <cell r="AZ952">
            <v>92881000</v>
          </cell>
          <cell r="BA952">
            <v>0.36152564671446474</v>
          </cell>
          <cell r="BB952">
            <v>0</v>
          </cell>
          <cell r="BC952">
            <v>0</v>
          </cell>
          <cell r="BD952">
            <v>792448000</v>
          </cell>
          <cell r="BE952">
            <v>0.95943822265270295</v>
          </cell>
          <cell r="BF952">
            <v>4845000</v>
          </cell>
          <cell r="BG952">
            <v>0.17872952633908809</v>
          </cell>
          <cell r="BH952">
            <v>1030000</v>
          </cell>
          <cell r="BI952">
            <v>0.5</v>
          </cell>
          <cell r="BJ952">
            <v>0</v>
          </cell>
          <cell r="BK952">
            <v>0</v>
          </cell>
          <cell r="BL952">
            <v>11025852000</v>
          </cell>
          <cell r="BM952">
            <v>317742000</v>
          </cell>
          <cell r="BN952">
            <v>26271926000</v>
          </cell>
          <cell r="BO952">
            <v>51522132000</v>
          </cell>
          <cell r="BP952">
            <v>2698342000</v>
          </cell>
          <cell r="BQ952">
            <v>256914000</v>
          </cell>
          <cell r="BR952">
            <v>112840000</v>
          </cell>
          <cell r="BS952">
            <v>825950000</v>
          </cell>
          <cell r="BT952">
            <v>27108000</v>
          </cell>
          <cell r="BU952">
            <v>2060000</v>
          </cell>
          <cell r="BV952">
            <v>2092000</v>
          </cell>
          <cell r="BW952">
            <v>63316000</v>
          </cell>
          <cell r="BY952">
            <v>1834</v>
          </cell>
          <cell r="BZ952">
            <v>34776900</v>
          </cell>
          <cell r="CA952">
            <v>4951800</v>
          </cell>
        </row>
        <row r="953">
          <cell r="A953" t="str">
            <v>2023_Q3_M7_W29_D2</v>
          </cell>
          <cell r="B953">
            <v>2023</v>
          </cell>
          <cell r="C953">
            <v>3</v>
          </cell>
          <cell r="D953">
            <v>7</v>
          </cell>
          <cell r="E953">
            <v>29</v>
          </cell>
          <cell r="F953">
            <v>29</v>
          </cell>
          <cell r="G953">
            <v>2</v>
          </cell>
          <cell r="H953">
            <v>45124</v>
          </cell>
          <cell r="I953">
            <v>17.8</v>
          </cell>
          <cell r="J953">
            <v>5.9669999999999996</v>
          </cell>
          <cell r="K953">
            <v>38.884</v>
          </cell>
          <cell r="L953">
            <v>4.9450000000000003</v>
          </cell>
          <cell r="M953">
            <v>5.1420000000000003</v>
          </cell>
          <cell r="N953">
            <v>1</v>
          </cell>
          <cell r="O953">
            <v>24.100999999999999</v>
          </cell>
          <cell r="P953">
            <v>12.218</v>
          </cell>
          <cell r="Q953">
            <v>30</v>
          </cell>
          <cell r="R953">
            <v>0</v>
          </cell>
          <cell r="S953">
            <v>-1233</v>
          </cell>
          <cell r="T953">
            <v>346.78613913526749</v>
          </cell>
          <cell r="U953">
            <v>39868.304783650834</v>
          </cell>
          <cell r="V953">
            <v>0.11496510466959521</v>
          </cell>
          <cell r="W953">
            <v>2.9192712268212842E-3</v>
          </cell>
          <cell r="X953">
            <v>1.4285303907818298E-3</v>
          </cell>
          <cell r="Y953">
            <v>0.48934486719047277</v>
          </cell>
          <cell r="Z953">
            <v>4.1065020984722648E-3</v>
          </cell>
          <cell r="AA953">
            <v>114035665000</v>
          </cell>
          <cell r="AB953">
            <v>107720085000</v>
          </cell>
          <cell r="AC953">
            <v>0</v>
          </cell>
          <cell r="AD953">
            <v>0</v>
          </cell>
          <cell r="AE953">
            <v>6315580000</v>
          </cell>
          <cell r="AF953">
            <v>0</v>
          </cell>
          <cell r="AH953">
            <v>110.057</v>
          </cell>
          <cell r="AI953">
            <v>39298.2833373475</v>
          </cell>
          <cell r="AJ953">
            <v>27765.744886000099</v>
          </cell>
          <cell r="AK953">
            <v>11532.5384513474</v>
          </cell>
          <cell r="AL953">
            <v>42582849054200</v>
          </cell>
          <cell r="AM953">
            <v>124310886000</v>
          </cell>
          <cell r="AN953">
            <v>60830894000</v>
          </cell>
          <cell r="AO953">
            <v>174866559000</v>
          </cell>
          <cell r="AP953">
            <v>40784743000</v>
          </cell>
          <cell r="AQ953">
            <v>0.79609894808090442</v>
          </cell>
          <cell r="AR953">
            <v>0</v>
          </cell>
          <cell r="AS953">
            <v>0</v>
          </cell>
          <cell r="AT953">
            <v>2409230000</v>
          </cell>
          <cell r="AU953">
            <v>9.4237590927268827E-2</v>
          </cell>
          <cell r="AV953">
            <v>14375356000</v>
          </cell>
          <cell r="AW953">
            <v>0.37433789404044354</v>
          </cell>
          <cell r="AX953">
            <v>1349505000</v>
          </cell>
          <cell r="AY953">
            <v>0.44390677301530496</v>
          </cell>
          <cell r="AZ953">
            <v>73176000</v>
          </cell>
          <cell r="BA953">
            <v>2.2606116774791473E-2</v>
          </cell>
          <cell r="BB953">
            <v>0</v>
          </cell>
          <cell r="BC953">
            <v>0</v>
          </cell>
          <cell r="BD953">
            <v>750554000</v>
          </cell>
          <cell r="BE953">
            <v>0.97602823451081167</v>
          </cell>
          <cell r="BF953">
            <v>24380000</v>
          </cell>
          <cell r="BG953">
            <v>0.24018757881462799</v>
          </cell>
          <cell r="BH953">
            <v>1063950000</v>
          </cell>
          <cell r="BI953">
            <v>0.93245517168848924</v>
          </cell>
          <cell r="BJ953">
            <v>0</v>
          </cell>
          <cell r="BK953">
            <v>0</v>
          </cell>
          <cell r="BL953">
            <v>51230746000</v>
          </cell>
          <cell r="BM953">
            <v>158360000</v>
          </cell>
          <cell r="BN953">
            <v>25565488000</v>
          </cell>
          <cell r="BO953">
            <v>38402086000</v>
          </cell>
          <cell r="BP953">
            <v>3040064000</v>
          </cell>
          <cell r="BQ953">
            <v>3237000000</v>
          </cell>
          <cell r="BR953">
            <v>638782000</v>
          </cell>
          <cell r="BS953">
            <v>768988000</v>
          </cell>
          <cell r="BT953">
            <v>101504000</v>
          </cell>
          <cell r="BU953">
            <v>1141020000</v>
          </cell>
          <cell r="BV953">
            <v>0</v>
          </cell>
          <cell r="BW953">
            <v>26848000</v>
          </cell>
          <cell r="BY953">
            <v>2059</v>
          </cell>
          <cell r="BZ953">
            <v>15812550</v>
          </cell>
          <cell r="CA953">
            <v>5559300</v>
          </cell>
        </row>
        <row r="954">
          <cell r="A954" t="str">
            <v>2023_Q3_M7_W29_D3</v>
          </cell>
          <cell r="B954">
            <v>2023</v>
          </cell>
          <cell r="C954">
            <v>3</v>
          </cell>
          <cell r="D954">
            <v>7</v>
          </cell>
          <cell r="E954">
            <v>29</v>
          </cell>
          <cell r="F954">
            <v>29</v>
          </cell>
          <cell r="G954">
            <v>3</v>
          </cell>
          <cell r="H954">
            <v>45125</v>
          </cell>
          <cell r="I954">
            <v>16.846</v>
          </cell>
          <cell r="J954">
            <v>5.383</v>
          </cell>
          <cell r="K954">
            <v>42.268999999999998</v>
          </cell>
          <cell r="L954">
            <v>4.8540000000000001</v>
          </cell>
          <cell r="M954">
            <v>5.0979999999999999</v>
          </cell>
          <cell r="N954">
            <v>1</v>
          </cell>
          <cell r="O954">
            <v>24.088000000000001</v>
          </cell>
          <cell r="P954">
            <v>12.228999999999999</v>
          </cell>
          <cell r="Q954">
            <v>30</v>
          </cell>
          <cell r="R954">
            <v>0</v>
          </cell>
          <cell r="S954">
            <v>-600</v>
          </cell>
          <cell r="T954">
            <v>318.74692753413291</v>
          </cell>
          <cell r="U954">
            <v>41433.844965421871</v>
          </cell>
          <cell r="V954">
            <v>0.12998978621051946</v>
          </cell>
          <cell r="W954">
            <v>1.7383570709441224E-3</v>
          </cell>
          <cell r="X954">
            <v>9.6685043225606373E-4</v>
          </cell>
          <cell r="Y954">
            <v>0.55618632582255134</v>
          </cell>
          <cell r="Z954">
            <v>2.2278423960436968E-3</v>
          </cell>
          <cell r="AA954">
            <v>48068940000</v>
          </cell>
          <cell r="AB954">
            <v>48068940000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H954">
            <v>111.76699999999998</v>
          </cell>
          <cell r="AI954">
            <v>41128</v>
          </cell>
          <cell r="AJ954">
            <v>29270</v>
          </cell>
          <cell r="AK954">
            <v>11858</v>
          </cell>
          <cell r="AL954">
            <v>38119941586000</v>
          </cell>
          <cell r="AM954">
            <v>66266070000</v>
          </cell>
          <cell r="AN954">
            <v>36856282000</v>
          </cell>
          <cell r="AO954">
            <v>84925222000</v>
          </cell>
          <cell r="AP954">
            <v>2311286000</v>
          </cell>
          <cell r="AQ954">
            <v>0.26644485274028429</v>
          </cell>
          <cell r="AR954">
            <v>0</v>
          </cell>
          <cell r="AS954">
            <v>0</v>
          </cell>
          <cell r="AT954">
            <v>1095139000</v>
          </cell>
          <cell r="AU954">
            <v>0.40161763519410887</v>
          </cell>
          <cell r="AV954">
            <v>30457291000</v>
          </cell>
          <cell r="AW954">
            <v>0.6352444573849878</v>
          </cell>
          <cell r="AX954">
            <v>1143680000</v>
          </cell>
          <cell r="AY954">
            <v>0.54146080033632993</v>
          </cell>
          <cell r="AZ954">
            <v>63321000</v>
          </cell>
          <cell r="BA954">
            <v>4.0816918513132502E-2</v>
          </cell>
          <cell r="BB954">
            <v>0</v>
          </cell>
          <cell r="BC954">
            <v>0</v>
          </cell>
          <cell r="BD954">
            <v>747834000</v>
          </cell>
          <cell r="BE954">
            <v>0.97305800608946835</v>
          </cell>
          <cell r="BF954">
            <v>19493000</v>
          </cell>
          <cell r="BG954">
            <v>0.26251077354018532</v>
          </cell>
          <cell r="BH954">
            <v>1018238000</v>
          </cell>
          <cell r="BI954">
            <v>0.9989816300982266</v>
          </cell>
          <cell r="BJ954">
            <v>0</v>
          </cell>
          <cell r="BK954">
            <v>0</v>
          </cell>
          <cell r="BL954">
            <v>8674538000</v>
          </cell>
          <cell r="BM954">
            <v>75238000</v>
          </cell>
          <cell r="BN954">
            <v>2726820000</v>
          </cell>
          <cell r="BO954">
            <v>47945780000</v>
          </cell>
          <cell r="BP954">
            <v>2112212000</v>
          </cell>
          <cell r="BQ954">
            <v>1551342000</v>
          </cell>
          <cell r="BR954">
            <v>1252620000</v>
          </cell>
          <cell r="BS954">
            <v>768540000</v>
          </cell>
          <cell r="BT954">
            <v>74256000</v>
          </cell>
          <cell r="BU954">
            <v>1019276000</v>
          </cell>
          <cell r="BV954">
            <v>8350000</v>
          </cell>
          <cell r="BW954">
            <v>57098000</v>
          </cell>
          <cell r="BY954">
            <v>1635</v>
          </cell>
          <cell r="BZ954">
            <v>19456500</v>
          </cell>
          <cell r="CA954">
            <v>4414500</v>
          </cell>
        </row>
        <row r="955">
          <cell r="A955" t="str">
            <v>2023_Q3_M7_W29_D4</v>
          </cell>
          <cell r="B955">
            <v>2023</v>
          </cell>
          <cell r="C955">
            <v>3</v>
          </cell>
          <cell r="D955">
            <v>7</v>
          </cell>
          <cell r="E955">
            <v>29</v>
          </cell>
          <cell r="F955">
            <v>29</v>
          </cell>
          <cell r="G955">
            <v>4</v>
          </cell>
          <cell r="H955">
            <v>45126</v>
          </cell>
          <cell r="I955">
            <v>7.8460000000000001</v>
          </cell>
          <cell r="J955">
            <v>6.4130000000000003</v>
          </cell>
          <cell r="K955">
            <v>32.374000000000002</v>
          </cell>
          <cell r="L955">
            <v>4.8559999999999999</v>
          </cell>
          <cell r="M955">
            <v>5.2779999999999996</v>
          </cell>
          <cell r="N955">
            <v>1</v>
          </cell>
          <cell r="O955">
            <v>30.853000000000002</v>
          </cell>
          <cell r="P955">
            <v>1.2390000000000001</v>
          </cell>
          <cell r="Q955">
            <v>52</v>
          </cell>
          <cell r="R955">
            <v>0</v>
          </cell>
          <cell r="S955">
            <v>-1260</v>
          </cell>
          <cell r="T955">
            <v>399.38339383333329</v>
          </cell>
          <cell r="U955">
            <v>40699.174823792462</v>
          </cell>
          <cell r="V955">
            <v>0.10190502522690424</v>
          </cell>
          <cell r="W955">
            <v>6.3489780763320656E-3</v>
          </cell>
          <cell r="X955">
            <v>5.0647533267676641E-3</v>
          </cell>
          <cell r="Y955">
            <v>0.7977273296388</v>
          </cell>
          <cell r="Z955">
            <v>8.218663849523463E-3</v>
          </cell>
          <cell r="AA955">
            <v>126842635000</v>
          </cell>
          <cell r="AB955">
            <v>126050635000</v>
          </cell>
          <cell r="AC955">
            <v>792000000</v>
          </cell>
          <cell r="AD955">
            <v>0</v>
          </cell>
          <cell r="AE955">
            <v>0</v>
          </cell>
          <cell r="AF955">
            <v>0</v>
          </cell>
          <cell r="AH955">
            <v>89.859000000000009</v>
          </cell>
          <cell r="AI955">
            <v>40250.091363792606</v>
          </cell>
          <cell r="AJ955">
            <v>32455.104037995603</v>
          </cell>
          <cell r="AK955">
            <v>7794.9873257970003</v>
          </cell>
          <cell r="AL955">
            <v>40217575636600</v>
          </cell>
          <cell r="AM955">
            <v>255340506000</v>
          </cell>
          <cell r="AN955">
            <v>203692100000</v>
          </cell>
          <cell r="AO955">
            <v>330534735000</v>
          </cell>
          <cell r="AP955">
            <v>76176000000</v>
          </cell>
          <cell r="AQ955">
            <v>0.94311420281506519</v>
          </cell>
          <cell r="AR955">
            <v>0</v>
          </cell>
          <cell r="AS955">
            <v>0</v>
          </cell>
          <cell r="AT955">
            <v>1873377000</v>
          </cell>
          <cell r="AU955">
            <v>0.20013698024266721</v>
          </cell>
          <cell r="AV955">
            <v>90506148000</v>
          </cell>
          <cell r="AW955">
            <v>0.94315753695915572</v>
          </cell>
          <cell r="AX955">
            <v>913828000</v>
          </cell>
          <cell r="AY955">
            <v>0.40705831205600468</v>
          </cell>
          <cell r="AZ955">
            <v>276714000</v>
          </cell>
          <cell r="BA955">
            <v>0.10628358883122391</v>
          </cell>
          <cell r="BB955">
            <v>0</v>
          </cell>
          <cell r="BC955">
            <v>0</v>
          </cell>
          <cell r="BD955">
            <v>11103550000</v>
          </cell>
          <cell r="BE955">
            <v>0.99631088025623737</v>
          </cell>
          <cell r="BF955">
            <v>53903000</v>
          </cell>
          <cell r="BG955">
            <v>0.3874568717653824</v>
          </cell>
          <cell r="BH955">
            <v>22788580000</v>
          </cell>
          <cell r="BI955">
            <v>1.0007730014933922</v>
          </cell>
          <cell r="BJ955">
            <v>0</v>
          </cell>
          <cell r="BK955">
            <v>0</v>
          </cell>
          <cell r="BL955">
            <v>80770706000</v>
          </cell>
          <cell r="BM955">
            <v>756184000</v>
          </cell>
          <cell r="BN955">
            <v>9360474000</v>
          </cell>
          <cell r="BO955">
            <v>95960796000</v>
          </cell>
          <cell r="BP955">
            <v>2244956000</v>
          </cell>
          <cell r="BQ955">
            <v>2603544000</v>
          </cell>
          <cell r="BR955">
            <v>258940000</v>
          </cell>
          <cell r="BS955">
            <v>11144664000</v>
          </cell>
          <cell r="BT955">
            <v>139120000</v>
          </cell>
          <cell r="BU955">
            <v>22770978000</v>
          </cell>
          <cell r="BV955">
            <v>29298380000</v>
          </cell>
          <cell r="BW955">
            <v>31764000</v>
          </cell>
          <cell r="BY955">
            <v>746</v>
          </cell>
          <cell r="BZ955">
            <v>18966900</v>
          </cell>
          <cell r="CA955">
            <v>2014200</v>
          </cell>
        </row>
        <row r="956">
          <cell r="A956" t="str">
            <v>2023_Q3_M7_W29_D5</v>
          </cell>
          <cell r="B956">
            <v>2023</v>
          </cell>
          <cell r="C956">
            <v>3</v>
          </cell>
          <cell r="D956">
            <v>7</v>
          </cell>
          <cell r="E956">
            <v>29</v>
          </cell>
          <cell r="F956">
            <v>29</v>
          </cell>
          <cell r="G956">
            <v>5</v>
          </cell>
          <cell r="H956">
            <v>45127</v>
          </cell>
          <cell r="I956">
            <v>14.896000000000001</v>
          </cell>
          <cell r="J956">
            <v>6.3540000000000001</v>
          </cell>
          <cell r="K956">
            <v>34.417999999999999</v>
          </cell>
          <cell r="L956">
            <v>4.51</v>
          </cell>
          <cell r="M956">
            <v>5.2859999999999996</v>
          </cell>
          <cell r="N956">
            <v>1</v>
          </cell>
          <cell r="O956">
            <v>30.608000000000001</v>
          </cell>
          <cell r="P956">
            <v>12.239000000000001</v>
          </cell>
          <cell r="Q956">
            <v>115</v>
          </cell>
          <cell r="R956">
            <v>0</v>
          </cell>
          <cell r="S956">
            <v>-5092</v>
          </cell>
          <cell r="T956">
            <v>932.72045059862046</v>
          </cell>
          <cell r="U956">
            <v>41833.060519647886</v>
          </cell>
          <cell r="V956">
            <v>4.4850587861346242E-2</v>
          </cell>
          <cell r="W956">
            <v>2.4066360544527784E-3</v>
          </cell>
          <cell r="X956">
            <v>7.6688166968294513E-4</v>
          </cell>
          <cell r="Y956">
            <v>0.3186529464079349</v>
          </cell>
          <cell r="Z956">
            <v>1.3256347582334122E-2</v>
          </cell>
          <cell r="AA956">
            <v>463974310000</v>
          </cell>
          <cell r="AB956">
            <v>444849990000</v>
          </cell>
          <cell r="AC956">
            <v>19124320000</v>
          </cell>
          <cell r="AD956">
            <v>0</v>
          </cell>
          <cell r="AE956">
            <v>0</v>
          </cell>
          <cell r="AF956">
            <v>0</v>
          </cell>
          <cell r="AH956">
            <v>109.31100000000001</v>
          </cell>
          <cell r="AI956">
            <v>41587.886680917974</v>
          </cell>
          <cell r="AJ956">
            <v>35016.025001128801</v>
          </cell>
          <cell r="AK956">
            <v>6571.86167978917</v>
          </cell>
          <cell r="AL956">
            <v>37149251476800</v>
          </cell>
          <cell r="AM956">
            <v>89404728000</v>
          </cell>
          <cell r="AN956">
            <v>28489080000</v>
          </cell>
          <cell r="AO956">
            <v>492463390000</v>
          </cell>
          <cell r="AP956">
            <v>12092839000</v>
          </cell>
          <cell r="AQ956">
            <v>0.77637431897012088</v>
          </cell>
          <cell r="AR956">
            <v>0</v>
          </cell>
          <cell r="AS956">
            <v>0</v>
          </cell>
          <cell r="AT956">
            <v>949261000</v>
          </cell>
          <cell r="AU956">
            <v>0.40008168020135981</v>
          </cell>
          <cell r="AV956">
            <v>5305373000</v>
          </cell>
          <cell r="AW956">
            <v>0.15398953165395826</v>
          </cell>
          <cell r="AX956">
            <v>1431348000</v>
          </cell>
          <cell r="AY956">
            <v>0.54739661652697613</v>
          </cell>
          <cell r="AZ956">
            <v>31667000</v>
          </cell>
          <cell r="BA956">
            <v>0.19649416728716804</v>
          </cell>
          <cell r="BB956">
            <v>0</v>
          </cell>
          <cell r="BC956">
            <v>0</v>
          </cell>
          <cell r="BD956">
            <v>373441000</v>
          </cell>
          <cell r="BE956">
            <v>0.9858110533873965</v>
          </cell>
          <cell r="BF956">
            <v>15611000</v>
          </cell>
          <cell r="BG956">
            <v>0.38055189898103459</v>
          </cell>
          <cell r="BH956">
            <v>8289540000</v>
          </cell>
          <cell r="BI956">
            <v>0.99885528928647171</v>
          </cell>
          <cell r="BJ956">
            <v>0</v>
          </cell>
          <cell r="BK956">
            <v>0</v>
          </cell>
          <cell r="BL956">
            <v>15576042000</v>
          </cell>
          <cell r="BM956">
            <v>141894000</v>
          </cell>
          <cell r="BN956">
            <v>2372668000</v>
          </cell>
          <cell r="BO956">
            <v>34452816000</v>
          </cell>
          <cell r="BP956">
            <v>2614828000</v>
          </cell>
          <cell r="BQ956">
            <v>161160000</v>
          </cell>
          <cell r="BR956">
            <v>80098000</v>
          </cell>
          <cell r="BS956">
            <v>378816000</v>
          </cell>
          <cell r="BT956">
            <v>41022000</v>
          </cell>
          <cell r="BU956">
            <v>8299040000</v>
          </cell>
          <cell r="BV956">
            <v>25266208000</v>
          </cell>
          <cell r="BW956">
            <v>20136000</v>
          </cell>
          <cell r="BY956">
            <v>6132</v>
          </cell>
          <cell r="BZ956">
            <v>12984600</v>
          </cell>
          <cell r="CA956">
            <v>16556400</v>
          </cell>
        </row>
        <row r="957">
          <cell r="A957" t="str">
            <v>2023_Q3_M7_W29_D6</v>
          </cell>
          <cell r="B957">
            <v>2023</v>
          </cell>
          <cell r="C957">
            <v>3</v>
          </cell>
          <cell r="D957">
            <v>7</v>
          </cell>
          <cell r="E957">
            <v>29</v>
          </cell>
          <cell r="F957">
            <v>30</v>
          </cell>
          <cell r="G957">
            <v>6</v>
          </cell>
          <cell r="H957">
            <v>45128</v>
          </cell>
          <cell r="I957">
            <v>14.885</v>
          </cell>
          <cell r="J957">
            <v>6.673</v>
          </cell>
          <cell r="K957">
            <v>29.119</v>
          </cell>
          <cell r="L957">
            <v>4.2809999999999997</v>
          </cell>
          <cell r="M957">
            <v>5.6440000000000001</v>
          </cell>
          <cell r="N957">
            <v>1</v>
          </cell>
          <cell r="O957">
            <v>30.645</v>
          </cell>
          <cell r="P957">
            <v>12.239000000000001</v>
          </cell>
          <cell r="Q957">
            <v>445</v>
          </cell>
          <cell r="R957">
            <v>0</v>
          </cell>
          <cell r="S957">
            <v>-5013</v>
          </cell>
          <cell r="T957">
            <v>938.99130217001675</v>
          </cell>
          <cell r="U957">
            <v>42163.684402409563</v>
          </cell>
          <cell r="V957">
            <v>4.4903168224209249E-2</v>
          </cell>
          <cell r="W957">
            <v>8.7911371192011759E-3</v>
          </cell>
          <cell r="X957">
            <v>2.5386985146563534E-3</v>
          </cell>
          <cell r="Y957">
            <v>0.28877931037060622</v>
          </cell>
          <cell r="Z957">
            <v>5.4756485496906824E-3</v>
          </cell>
          <cell r="AA957">
            <v>132277565000.07001</v>
          </cell>
          <cell r="AB957">
            <v>110133935000.07001</v>
          </cell>
          <cell r="AC957">
            <v>22143630000</v>
          </cell>
          <cell r="AD957">
            <v>0</v>
          </cell>
          <cell r="AE957">
            <v>0</v>
          </cell>
          <cell r="AF957">
            <v>0</v>
          </cell>
          <cell r="AH957">
            <v>104.486</v>
          </cell>
          <cell r="AI957">
            <v>41625.581260075676</v>
          </cell>
          <cell r="AJ957">
            <v>35093.632861501799</v>
          </cell>
          <cell r="AK957">
            <v>6531.9483985738798</v>
          </cell>
          <cell r="AL957">
            <v>45039092739800</v>
          </cell>
          <cell r="AM957">
            <v>395944840000</v>
          </cell>
          <cell r="AN957">
            <v>114340677840</v>
          </cell>
          <cell r="AO957">
            <v>246618242840.07001</v>
          </cell>
          <cell r="AP957">
            <v>62649000</v>
          </cell>
          <cell r="AQ957">
            <v>1.029903008384021E-2</v>
          </cell>
          <cell r="AR957">
            <v>0</v>
          </cell>
          <cell r="AS957">
            <v>0</v>
          </cell>
          <cell r="AT957">
            <v>581148000</v>
          </cell>
          <cell r="AU957">
            <v>7.1179682707159008E-3</v>
          </cell>
          <cell r="AV957">
            <v>22024004840</v>
          </cell>
          <cell r="AW957">
            <v>0.18312758735011048</v>
          </cell>
          <cell r="AX957">
            <v>1656633000</v>
          </cell>
          <cell r="AY957">
            <v>0.4459197780297231</v>
          </cell>
          <cell r="AZ957">
            <v>556722000</v>
          </cell>
          <cell r="BA957">
            <v>0.41492415840875757</v>
          </cell>
          <cell r="BB957">
            <v>0</v>
          </cell>
          <cell r="BC957">
            <v>0</v>
          </cell>
          <cell r="BD957">
            <v>76838494000</v>
          </cell>
          <cell r="BE957">
            <v>0.45453730407647386</v>
          </cell>
          <cell r="BF957">
            <v>72627000</v>
          </cell>
          <cell r="BG957">
            <v>0.4064640698455339</v>
          </cell>
          <cell r="BH957">
            <v>12548400000</v>
          </cell>
          <cell r="BI957">
            <v>1.0006698564593302</v>
          </cell>
          <cell r="BJ957">
            <v>0</v>
          </cell>
          <cell r="BK957">
            <v>0</v>
          </cell>
          <cell r="BL957">
            <v>6083000000</v>
          </cell>
          <cell r="BM957">
            <v>101306000</v>
          </cell>
          <cell r="BN957">
            <v>81645208000</v>
          </cell>
          <cell r="BO957">
            <v>120265904000</v>
          </cell>
          <cell r="BP957">
            <v>3715092000</v>
          </cell>
          <cell r="BQ957">
            <v>1341744000</v>
          </cell>
          <cell r="BR957">
            <v>1013920000</v>
          </cell>
          <cell r="BS957">
            <v>169047718000</v>
          </cell>
          <cell r="BT957">
            <v>178680000</v>
          </cell>
          <cell r="BU957">
            <v>12540000000</v>
          </cell>
          <cell r="BV957">
            <v>2154000</v>
          </cell>
          <cell r="BW957">
            <v>10114000</v>
          </cell>
          <cell r="BY957">
            <v>1053</v>
          </cell>
          <cell r="BZ957">
            <v>39451050</v>
          </cell>
          <cell r="CA957">
            <v>2843100</v>
          </cell>
        </row>
        <row r="958">
          <cell r="A958" t="str">
            <v>2023_Q3_M7_W30_D2</v>
          </cell>
          <cell r="B958">
            <v>2023</v>
          </cell>
          <cell r="C958">
            <v>3</v>
          </cell>
          <cell r="D958">
            <v>7</v>
          </cell>
          <cell r="E958">
            <v>30</v>
          </cell>
          <cell r="F958">
            <v>30</v>
          </cell>
          <cell r="G958">
            <v>2</v>
          </cell>
          <cell r="H958">
            <v>45131</v>
          </cell>
          <cell r="I958">
            <v>20.399999999999999</v>
          </cell>
          <cell r="J958">
            <v>8.0229999999999997</v>
          </cell>
          <cell r="K958">
            <v>28.151</v>
          </cell>
          <cell r="L958">
            <v>3.7730000000000001</v>
          </cell>
          <cell r="M958">
            <v>5.8419999999999996</v>
          </cell>
          <cell r="N958">
            <v>1</v>
          </cell>
          <cell r="O958">
            <v>30.658999999999999</v>
          </cell>
          <cell r="P958">
            <v>18.111999999999998</v>
          </cell>
          <cell r="Q958">
            <v>446</v>
          </cell>
          <cell r="R958">
            <v>0</v>
          </cell>
          <cell r="S958">
            <v>-5245</v>
          </cell>
          <cell r="T958">
            <v>976.38639179501604</v>
          </cell>
          <cell r="U958">
            <v>44122.663564779956</v>
          </cell>
          <cell r="V958">
            <v>4.5189756776170979E-2</v>
          </cell>
          <cell r="W958">
            <v>5.3994625972156362E-3</v>
          </cell>
          <cell r="X958">
            <v>2.7263331493204636E-3</v>
          </cell>
          <cell r="Y958">
            <v>0.50492675895678274</v>
          </cell>
          <cell r="Z958">
            <v>4.6323547784800894E-3</v>
          </cell>
          <cell r="AA958">
            <v>88122075000</v>
          </cell>
          <cell r="AB958">
            <v>76450025000</v>
          </cell>
          <cell r="AC958">
            <v>6488650000</v>
          </cell>
          <cell r="AD958">
            <v>0</v>
          </cell>
          <cell r="AE958">
            <v>5183400000</v>
          </cell>
          <cell r="AF958">
            <v>0</v>
          </cell>
          <cell r="AH958">
            <v>115.96000000000001</v>
          </cell>
          <cell r="AI958">
            <v>42856.261381770164</v>
          </cell>
          <cell r="AJ958">
            <v>34712</v>
          </cell>
          <cell r="AK958">
            <v>7867</v>
          </cell>
          <cell r="AL958">
            <v>46233512596000</v>
          </cell>
          <cell r="AM958">
            <v>249636122000</v>
          </cell>
          <cell r="AN958">
            <v>126047958000</v>
          </cell>
          <cell r="AO958">
            <v>214170033000</v>
          </cell>
          <cell r="AP958">
            <v>21461621000</v>
          </cell>
          <cell r="AQ958">
            <v>0.81317711963652439</v>
          </cell>
          <cell r="AR958">
            <v>0</v>
          </cell>
          <cell r="AS958">
            <v>0</v>
          </cell>
          <cell r="AT958">
            <v>2600369000</v>
          </cell>
          <cell r="AU958">
            <v>0.48330564632771428</v>
          </cell>
          <cell r="AV958">
            <v>8263266000</v>
          </cell>
          <cell r="AW958">
            <v>0.33165178221674807</v>
          </cell>
          <cell r="AX958">
            <v>1715405000</v>
          </cell>
          <cell r="AY958">
            <v>0.56474275867835966</v>
          </cell>
          <cell r="AZ958">
            <v>289495000</v>
          </cell>
          <cell r="BA958">
            <v>7.9053277640998523E-2</v>
          </cell>
          <cell r="BB958">
            <v>0</v>
          </cell>
          <cell r="BC958">
            <v>0</v>
          </cell>
          <cell r="BD958">
            <v>77880924000</v>
          </cell>
          <cell r="BE958">
            <v>0.45492661276142332</v>
          </cell>
          <cell r="BF958">
            <v>57051000</v>
          </cell>
          <cell r="BG958">
            <v>0.35145940884393134</v>
          </cell>
          <cell r="BH958">
            <v>13779827000</v>
          </cell>
          <cell r="BI958">
            <v>0.99159886458345781</v>
          </cell>
          <cell r="BJ958">
            <v>0</v>
          </cell>
          <cell r="BK958">
            <v>0</v>
          </cell>
          <cell r="BL958">
            <v>26392308000</v>
          </cell>
          <cell r="BM958">
            <v>354964000</v>
          </cell>
          <cell r="BN958">
            <v>5380382000</v>
          </cell>
          <cell r="BO958">
            <v>24915488000</v>
          </cell>
          <cell r="BP958">
            <v>3037498000</v>
          </cell>
          <cell r="BQ958">
            <v>3662024000</v>
          </cell>
          <cell r="BR958">
            <v>493486000</v>
          </cell>
          <cell r="BS958">
            <v>171194478000</v>
          </cell>
          <cell r="BT958">
            <v>162326000</v>
          </cell>
          <cell r="BU958">
            <v>13896574000</v>
          </cell>
          <cell r="BV958">
            <v>8592000</v>
          </cell>
          <cell r="BW958">
            <v>138002000</v>
          </cell>
          <cell r="BY958">
            <v>684</v>
          </cell>
          <cell r="BZ958">
            <v>13767450</v>
          </cell>
          <cell r="CA958">
            <v>1846800</v>
          </cell>
        </row>
        <row r="959">
          <cell r="A959" t="str">
            <v>2023_Q3_M7_W30_D3</v>
          </cell>
          <cell r="B959">
            <v>2023</v>
          </cell>
          <cell r="C959">
            <v>3</v>
          </cell>
          <cell r="D959">
            <v>7</v>
          </cell>
          <cell r="E959">
            <v>30</v>
          </cell>
          <cell r="F959">
            <v>30</v>
          </cell>
          <cell r="G959">
            <v>3</v>
          </cell>
          <cell r="H959">
            <v>45132</v>
          </cell>
          <cell r="I959">
            <v>26.623000000000001</v>
          </cell>
          <cell r="J959">
            <v>7.0970000000000004</v>
          </cell>
          <cell r="K959">
            <v>46.243000000000002</v>
          </cell>
          <cell r="L959">
            <v>3.407</v>
          </cell>
          <cell r="M959">
            <v>5.8410000000000002</v>
          </cell>
          <cell r="N959">
            <v>1</v>
          </cell>
          <cell r="O959">
            <v>30.658999999999999</v>
          </cell>
          <cell r="P959">
            <v>18.082000000000001</v>
          </cell>
          <cell r="Q959">
            <v>289</v>
          </cell>
          <cell r="R959">
            <v>0</v>
          </cell>
          <cell r="S959">
            <v>-3648</v>
          </cell>
          <cell r="T959">
            <v>822.94432341182335</v>
          </cell>
          <cell r="U959">
            <v>45714.962061097351</v>
          </cell>
          <cell r="V959">
            <v>5.555049200846162E-2</v>
          </cell>
          <cell r="W959">
            <v>3.8237706661274078E-3</v>
          </cell>
          <cell r="X959">
            <v>1.2206059767134647E-3</v>
          </cell>
          <cell r="Y959">
            <v>0.31921526767442232</v>
          </cell>
          <cell r="Z959">
            <v>7.6710870892614698E-3</v>
          </cell>
          <cell r="AA959">
            <v>295170224000</v>
          </cell>
          <cell r="AB959">
            <v>280665829000</v>
          </cell>
          <cell r="AC959">
            <v>0</v>
          </cell>
          <cell r="AD959">
            <v>0</v>
          </cell>
          <cell r="AE959">
            <v>14504395000</v>
          </cell>
          <cell r="AF959">
            <v>0</v>
          </cell>
          <cell r="AH959">
            <v>138.95199999999997</v>
          </cell>
          <cell r="AI959">
            <v>43847.107128337608</v>
          </cell>
          <cell r="AJ959">
            <v>34174.4232642684</v>
          </cell>
          <cell r="AK959">
            <v>9672.6838640692094</v>
          </cell>
          <cell r="AL959">
            <v>45759412181800</v>
          </cell>
          <cell r="AM959">
            <v>174973498000</v>
          </cell>
          <cell r="AN959">
            <v>55854212000</v>
          </cell>
          <cell r="AO959">
            <v>351024436000</v>
          </cell>
          <cell r="AP959">
            <v>35407451000</v>
          </cell>
          <cell r="AQ959">
            <v>0.51769926423219859</v>
          </cell>
          <cell r="AR959">
            <v>0</v>
          </cell>
          <cell r="AS959">
            <v>0</v>
          </cell>
          <cell r="AT959">
            <v>2001400000</v>
          </cell>
          <cell r="AU959">
            <v>0.19964619510103709</v>
          </cell>
          <cell r="AV959">
            <v>15893841000</v>
          </cell>
          <cell r="AW959">
            <v>0.24193283527813619</v>
          </cell>
          <cell r="AX959">
            <v>1504476000</v>
          </cell>
          <cell r="AY959">
            <v>0.53374704563015796</v>
          </cell>
          <cell r="AZ959">
            <v>16246000</v>
          </cell>
          <cell r="BA959">
            <v>0.14105859062966694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16098000</v>
          </cell>
          <cell r="BG959">
            <v>0.42110494925185726</v>
          </cell>
          <cell r="BH959">
            <v>1014700000</v>
          </cell>
          <cell r="BI959">
            <v>0.97959144269385234</v>
          </cell>
          <cell r="BJ959">
            <v>0</v>
          </cell>
          <cell r="BK959">
            <v>0</v>
          </cell>
          <cell r="BL959">
            <v>68393860000</v>
          </cell>
          <cell r="BM959">
            <v>432490000</v>
          </cell>
          <cell r="BN959">
            <v>10024734000</v>
          </cell>
          <cell r="BO959">
            <v>65695262000</v>
          </cell>
          <cell r="BP959">
            <v>2818706000</v>
          </cell>
          <cell r="BQ959">
            <v>115172000</v>
          </cell>
          <cell r="BR959">
            <v>246938000</v>
          </cell>
          <cell r="BS959">
            <v>19222000</v>
          </cell>
          <cell r="BT959">
            <v>38228000</v>
          </cell>
          <cell r="BU959">
            <v>1035840000</v>
          </cell>
          <cell r="BV959">
            <v>26127282000</v>
          </cell>
          <cell r="BW959">
            <v>25764000</v>
          </cell>
          <cell r="BY959">
            <v>3023</v>
          </cell>
          <cell r="BZ959">
            <v>10092900</v>
          </cell>
          <cell r="CA959">
            <v>8162100</v>
          </cell>
        </row>
        <row r="960">
          <cell r="A960" t="str">
            <v>2023_Q3_M7_W30_D4</v>
          </cell>
          <cell r="B960">
            <v>2023</v>
          </cell>
          <cell r="C960">
            <v>3</v>
          </cell>
          <cell r="D960">
            <v>7</v>
          </cell>
          <cell r="E960">
            <v>30</v>
          </cell>
          <cell r="F960">
            <v>30</v>
          </cell>
          <cell r="G960">
            <v>4</v>
          </cell>
          <cell r="H960">
            <v>45133</v>
          </cell>
          <cell r="I960">
            <v>27.675999999999998</v>
          </cell>
          <cell r="J960">
            <v>10.379</v>
          </cell>
          <cell r="K960">
            <v>35.969000000000001</v>
          </cell>
          <cell r="L960">
            <v>2.7040000000000002</v>
          </cell>
          <cell r="M960">
            <v>5.8570000000000002</v>
          </cell>
          <cell r="N960">
            <v>1</v>
          </cell>
          <cell r="O960">
            <v>30.66</v>
          </cell>
          <cell r="P960">
            <v>18.062999999999999</v>
          </cell>
          <cell r="Q960">
            <v>228</v>
          </cell>
          <cell r="R960">
            <v>0</v>
          </cell>
          <cell r="S960">
            <v>-3884</v>
          </cell>
          <cell r="T960">
            <v>777.13241554466117</v>
          </cell>
          <cell r="U960">
            <v>46061.674182466042</v>
          </cell>
          <cell r="V960">
            <v>5.9271332994369104E-2</v>
          </cell>
          <cell r="W960">
            <v>1.1568312852409784E-2</v>
          </cell>
          <cell r="X960">
            <v>5.4543328532254687E-3</v>
          </cell>
          <cell r="Y960">
            <v>0.47148905141247816</v>
          </cell>
          <cell r="Z960">
            <v>9.0575129991446891E-3</v>
          </cell>
          <cell r="AA960">
            <v>151634755000</v>
          </cell>
          <cell r="AB960">
            <v>139305420000</v>
          </cell>
          <cell r="AC960">
            <v>0</v>
          </cell>
          <cell r="AD960">
            <v>0</v>
          </cell>
          <cell r="AE960">
            <v>12329335000</v>
          </cell>
          <cell r="AF960">
            <v>0</v>
          </cell>
          <cell r="AH960">
            <v>132.30799999999999</v>
          </cell>
          <cell r="AI960">
            <v>44739.873606846202</v>
          </cell>
          <cell r="AJ960">
            <v>32318.055398335498</v>
          </cell>
          <cell r="AK960">
            <v>12421.8182085107</v>
          </cell>
          <cell r="AL960">
            <v>42083589734400</v>
          </cell>
          <cell r="AM960">
            <v>486836132000</v>
          </cell>
          <cell r="AN960">
            <v>229537906070</v>
          </cell>
          <cell r="AO960">
            <v>381172661070</v>
          </cell>
          <cell r="AP960">
            <v>4295005070</v>
          </cell>
          <cell r="AQ960">
            <v>0.55278207618782371</v>
          </cell>
          <cell r="AR960">
            <v>0</v>
          </cell>
          <cell r="AS960">
            <v>0</v>
          </cell>
          <cell r="AT960">
            <v>6048346000</v>
          </cell>
          <cell r="AU960">
            <v>0.40546382193219271</v>
          </cell>
          <cell r="AV960">
            <v>137690171000</v>
          </cell>
          <cell r="AW960">
            <v>0.51246972890961906</v>
          </cell>
          <cell r="AX960">
            <v>2030352000</v>
          </cell>
          <cell r="AY960">
            <v>0.58118689275783475</v>
          </cell>
          <cell r="AZ960">
            <v>35422000</v>
          </cell>
          <cell r="BA960">
            <v>0.2857811340239455</v>
          </cell>
          <cell r="BB960">
            <v>0</v>
          </cell>
          <cell r="BC960">
            <v>0</v>
          </cell>
          <cell r="BD960">
            <v>78420788000</v>
          </cell>
          <cell r="BE960">
            <v>0.45435204163431231</v>
          </cell>
          <cell r="BF960">
            <v>1006000</v>
          </cell>
          <cell r="BG960">
            <v>8.3402420825733709E-2</v>
          </cell>
          <cell r="BH960">
            <v>1016816000</v>
          </cell>
          <cell r="BI960">
            <v>0.99896254145904395</v>
          </cell>
          <cell r="BJ960">
            <v>0</v>
          </cell>
          <cell r="BK960">
            <v>0</v>
          </cell>
          <cell r="BL960">
            <v>7769798000</v>
          </cell>
          <cell r="BM960">
            <v>250306000</v>
          </cell>
          <cell r="BN960">
            <v>14917104000</v>
          </cell>
          <cell r="BO960">
            <v>268679618000</v>
          </cell>
          <cell r="BP960">
            <v>3493458000</v>
          </cell>
          <cell r="BQ960">
            <v>123948000</v>
          </cell>
          <cell r="BR960">
            <v>482650000</v>
          </cell>
          <cell r="BS960">
            <v>172599176000</v>
          </cell>
          <cell r="BT960">
            <v>12062000</v>
          </cell>
          <cell r="BU960">
            <v>1017872000</v>
          </cell>
          <cell r="BV960">
            <v>17440000000</v>
          </cell>
          <cell r="BW960">
            <v>50140000</v>
          </cell>
          <cell r="BY960">
            <v>1560</v>
          </cell>
          <cell r="BZ960">
            <v>11163900</v>
          </cell>
          <cell r="CA960">
            <v>4212000</v>
          </cell>
        </row>
        <row r="961">
          <cell r="A961" t="str">
            <v>2023_Q3_M7_W30_D5</v>
          </cell>
          <cell r="B961">
            <v>2023</v>
          </cell>
          <cell r="C961">
            <v>3</v>
          </cell>
          <cell r="D961">
            <v>7</v>
          </cell>
          <cell r="E961">
            <v>30</v>
          </cell>
          <cell r="F961">
            <v>30</v>
          </cell>
          <cell r="G961">
            <v>5</v>
          </cell>
          <cell r="H961">
            <v>45134</v>
          </cell>
          <cell r="I961">
            <v>37.667999999999999</v>
          </cell>
          <cell r="J961">
            <v>11.183999999999999</v>
          </cell>
          <cell r="K961">
            <v>30.193999999999999</v>
          </cell>
          <cell r="L961">
            <v>2.0089999999999999</v>
          </cell>
          <cell r="M961">
            <v>5.8860000000000001</v>
          </cell>
          <cell r="N961">
            <v>1</v>
          </cell>
          <cell r="O961">
            <v>30.66</v>
          </cell>
          <cell r="P961">
            <v>18.117999999999999</v>
          </cell>
          <cell r="Q961">
            <v>248</v>
          </cell>
          <cell r="R961">
            <v>0</v>
          </cell>
          <cell r="S961">
            <v>-4450</v>
          </cell>
          <cell r="T961">
            <v>834.60924441681323</v>
          </cell>
          <cell r="U961">
            <v>46163.204326921987</v>
          </cell>
          <cell r="V961">
            <v>5.5311158647875655E-2</v>
          </cell>
          <cell r="W961">
            <v>2.2366636012551159E-3</v>
          </cell>
          <cell r="X961">
            <v>1.357179052193279E-3</v>
          </cell>
          <cell r="Y961">
            <v>0.60678729310553925</v>
          </cell>
          <cell r="Z961">
            <v>6.6909965187678024E-3</v>
          </cell>
          <cell r="AA961">
            <v>271597426000</v>
          </cell>
          <cell r="AB961">
            <v>231556716000</v>
          </cell>
          <cell r="AC961">
            <v>40040710000</v>
          </cell>
          <cell r="AD961">
            <v>0</v>
          </cell>
          <cell r="AE961">
            <v>0</v>
          </cell>
          <cell r="AF961">
            <v>0</v>
          </cell>
          <cell r="AH961">
            <v>136.71899999999999</v>
          </cell>
          <cell r="AI961">
            <v>45262</v>
          </cell>
          <cell r="AJ961">
            <v>31163</v>
          </cell>
          <cell r="AK961">
            <v>14099</v>
          </cell>
          <cell r="AL961">
            <v>50919895122400</v>
          </cell>
          <cell r="AM961">
            <v>113890676000</v>
          </cell>
          <cell r="AN961">
            <v>69107415000</v>
          </cell>
          <cell r="AO961">
            <v>340704841000</v>
          </cell>
          <cell r="AP961">
            <v>41214696000</v>
          </cell>
          <cell r="AQ961">
            <v>0.90501523330944389</v>
          </cell>
          <cell r="AR961">
            <v>0</v>
          </cell>
          <cell r="AS961">
            <v>0</v>
          </cell>
          <cell r="AT961">
            <v>1482980000</v>
          </cell>
          <cell r="AU961">
            <v>0.12115075654480245</v>
          </cell>
          <cell r="AV961">
            <v>23317247000</v>
          </cell>
          <cell r="AW961">
            <v>0.47058899390039005</v>
          </cell>
          <cell r="AX961">
            <v>1931166000</v>
          </cell>
          <cell r="AY961">
            <v>0.4633262380855499</v>
          </cell>
          <cell r="AZ961">
            <v>75406000</v>
          </cell>
          <cell r="BA961">
            <v>0.18888426874539724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14123000</v>
          </cell>
          <cell r="BG961">
            <v>0.30504557432286494</v>
          </cell>
          <cell r="BH961">
            <v>1071797000</v>
          </cell>
          <cell r="BI961">
            <v>0.94863227695395957</v>
          </cell>
          <cell r="BJ961">
            <v>0</v>
          </cell>
          <cell r="BK961">
            <v>0</v>
          </cell>
          <cell r="BL961">
            <v>45540334000</v>
          </cell>
          <cell r="BM961">
            <v>335168000</v>
          </cell>
          <cell r="BN961">
            <v>12240782000</v>
          </cell>
          <cell r="BO961">
            <v>49549070000</v>
          </cell>
          <cell r="BP961">
            <v>4168048000</v>
          </cell>
          <cell r="BQ961">
            <v>399218000</v>
          </cell>
          <cell r="BR961">
            <v>301326000</v>
          </cell>
          <cell r="BS961">
            <v>70902000</v>
          </cell>
          <cell r="BT961">
            <v>46298000</v>
          </cell>
          <cell r="BU961">
            <v>1129834000</v>
          </cell>
          <cell r="BV961">
            <v>71668000</v>
          </cell>
          <cell r="BW961">
            <v>38028000</v>
          </cell>
          <cell r="BY961">
            <v>2504</v>
          </cell>
          <cell r="BZ961">
            <v>12352200</v>
          </cell>
          <cell r="CA961">
            <v>6760800</v>
          </cell>
        </row>
        <row r="962">
          <cell r="A962" t="str">
            <v>2023_Q3_M7_W30_D6</v>
          </cell>
          <cell r="B962">
            <v>2023</v>
          </cell>
          <cell r="C962">
            <v>3</v>
          </cell>
          <cell r="D962">
            <v>7</v>
          </cell>
          <cell r="E962">
            <v>30</v>
          </cell>
          <cell r="F962">
            <v>31</v>
          </cell>
          <cell r="G962">
            <v>6</v>
          </cell>
          <cell r="H962">
            <v>45135</v>
          </cell>
          <cell r="I962">
            <v>52.174999999999997</v>
          </cell>
          <cell r="J962">
            <v>13.08</v>
          </cell>
          <cell r="K962">
            <v>35.298000000000002</v>
          </cell>
          <cell r="L962">
            <v>12.067</v>
          </cell>
          <cell r="M962">
            <v>5.9880000000000004</v>
          </cell>
          <cell r="N962">
            <v>1</v>
          </cell>
          <cell r="O962">
            <v>30.597000000000001</v>
          </cell>
          <cell r="P962">
            <v>19.308</v>
          </cell>
          <cell r="Q962">
            <v>228</v>
          </cell>
          <cell r="R962">
            <v>0</v>
          </cell>
          <cell r="S962">
            <v>-5725</v>
          </cell>
          <cell r="T962">
            <v>1033.9109714585552</v>
          </cell>
          <cell r="U962">
            <v>47092.643613655469</v>
          </cell>
          <cell r="V962">
            <v>4.5548064498455901E-2</v>
          </cell>
          <cell r="W962">
            <v>2.6179811824039692E-3</v>
          </cell>
          <cell r="X962">
            <v>1.9060612627843261E-3</v>
          </cell>
          <cell r="Y962">
            <v>0.72806530298819017</v>
          </cell>
          <cell r="Z962">
            <v>9.6272029956066662E-3</v>
          </cell>
          <cell r="AA962">
            <v>382844210000</v>
          </cell>
          <cell r="AB962">
            <v>370642995000</v>
          </cell>
          <cell r="AC962">
            <v>0</v>
          </cell>
          <cell r="AD962">
            <v>0</v>
          </cell>
          <cell r="AE962">
            <v>12201215000</v>
          </cell>
          <cell r="AF962">
            <v>0</v>
          </cell>
          <cell r="AH962">
            <v>169.51300000000001</v>
          </cell>
          <cell r="AI962">
            <v>46141.315439305799</v>
          </cell>
          <cell r="AJ962">
            <v>30826.663931044801</v>
          </cell>
          <cell r="AK962">
            <v>15314.651508261</v>
          </cell>
          <cell r="AL962">
            <v>49583885809600</v>
          </cell>
          <cell r="AM962">
            <v>129809680000</v>
          </cell>
          <cell r="AN962">
            <v>94509924000</v>
          </cell>
          <cell r="AO962">
            <v>477354134000</v>
          </cell>
          <cell r="AP962">
            <v>63107123000</v>
          </cell>
          <cell r="AQ962">
            <v>2.1413230050194954</v>
          </cell>
          <cell r="AR962">
            <v>0</v>
          </cell>
          <cell r="AS962">
            <v>0</v>
          </cell>
          <cell r="AT962">
            <v>5372928000</v>
          </cell>
          <cell r="AU962">
            <v>0.12166525623956616</v>
          </cell>
          <cell r="AV962">
            <v>13568136000</v>
          </cell>
          <cell r="AW962">
            <v>0.3869867649457166</v>
          </cell>
          <cell r="AX962">
            <v>1849967000</v>
          </cell>
          <cell r="AY962">
            <v>0.37540417546176552</v>
          </cell>
          <cell r="AZ962">
            <v>166411000</v>
          </cell>
          <cell r="BA962">
            <v>4.9387475523060109E-2</v>
          </cell>
          <cell r="BB962">
            <v>0</v>
          </cell>
          <cell r="BC962">
            <v>0</v>
          </cell>
          <cell r="BD962">
            <v>835064000</v>
          </cell>
          <cell r="BE962">
            <v>0.88975928262129633</v>
          </cell>
          <cell r="BF962">
            <v>348016000</v>
          </cell>
          <cell r="BG962">
            <v>0.48313814339102962</v>
          </cell>
          <cell r="BH962">
            <v>3588940000</v>
          </cell>
          <cell r="BI962">
            <v>1.0003344723976655</v>
          </cell>
          <cell r="BJ962">
            <v>5673339000</v>
          </cell>
          <cell r="BK962">
            <v>0.80729372551262868</v>
          </cell>
          <cell r="BL962">
            <v>29471090000</v>
          </cell>
          <cell r="BM962">
            <v>325096000</v>
          </cell>
          <cell r="BN962">
            <v>44161564000</v>
          </cell>
          <cell r="BO962">
            <v>35060982000</v>
          </cell>
          <cell r="BP962">
            <v>4927934000</v>
          </cell>
          <cell r="BQ962">
            <v>3369498000</v>
          </cell>
          <cell r="BR962">
            <v>205478000</v>
          </cell>
          <cell r="BS962">
            <v>938528000</v>
          </cell>
          <cell r="BT962">
            <v>720324000</v>
          </cell>
          <cell r="BU962">
            <v>3587740000</v>
          </cell>
          <cell r="BV962">
            <v>7027602000</v>
          </cell>
          <cell r="BW962">
            <v>13844000</v>
          </cell>
          <cell r="BY962">
            <v>3161</v>
          </cell>
          <cell r="BZ962">
            <v>46810350</v>
          </cell>
          <cell r="CA962">
            <v>8534700</v>
          </cell>
        </row>
        <row r="963">
          <cell r="A963" t="str">
            <v>2023_Q3_M7_W31_D2</v>
          </cell>
          <cell r="B963">
            <v>2023</v>
          </cell>
          <cell r="C963">
            <v>3</v>
          </cell>
          <cell r="D963">
            <v>7</v>
          </cell>
          <cell r="E963">
            <v>31</v>
          </cell>
          <cell r="F963">
            <v>31</v>
          </cell>
          <cell r="G963">
            <v>2</v>
          </cell>
          <cell r="H963">
            <v>45138</v>
          </cell>
          <cell r="I963">
            <v>66.177999999999997</v>
          </cell>
          <cell r="J963">
            <v>15.821</v>
          </cell>
          <cell r="K963">
            <v>42.280999999999999</v>
          </cell>
          <cell r="L963">
            <v>12.039</v>
          </cell>
          <cell r="M963">
            <v>6.0540000000000003</v>
          </cell>
          <cell r="N963">
            <v>1</v>
          </cell>
          <cell r="O963">
            <v>30.66</v>
          </cell>
          <cell r="P963">
            <v>19.308</v>
          </cell>
          <cell r="Q963">
            <v>315</v>
          </cell>
          <cell r="R963">
            <v>0</v>
          </cell>
          <cell r="S963">
            <v>-5393</v>
          </cell>
          <cell r="T963">
            <v>984.08941504540087</v>
          </cell>
          <cell r="U963">
            <v>49535.721625275008</v>
          </cell>
          <cell r="V963">
            <v>5.0336606478985128E-2</v>
          </cell>
          <cell r="W963">
            <v>2.893715666831552E-3</v>
          </cell>
          <cell r="X963">
            <v>1.756207516268214E-3</v>
          </cell>
          <cell r="Y963">
            <v>0.60690396655009216</v>
          </cell>
          <cell r="Z963">
            <v>4.9350327220388096E-3</v>
          </cell>
          <cell r="AA963">
            <v>173668786000</v>
          </cell>
          <cell r="AB963">
            <v>173668786000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H963">
            <v>193.34099999999998</v>
          </cell>
          <cell r="AI963">
            <v>47224.823927329198</v>
          </cell>
          <cell r="AJ963">
            <v>31158.775464227401</v>
          </cell>
          <cell r="AK963">
            <v>16066.048463101801</v>
          </cell>
          <cell r="AL963">
            <v>54633008976000</v>
          </cell>
          <cell r="AM963">
            <v>158092394000</v>
          </cell>
          <cell r="AN963">
            <v>95946901000</v>
          </cell>
          <cell r="AO963">
            <v>269615687000</v>
          </cell>
          <cell r="AP963">
            <v>68078823000</v>
          </cell>
          <cell r="AQ963">
            <v>0.83251068898371949</v>
          </cell>
          <cell r="AR963">
            <v>0</v>
          </cell>
          <cell r="AS963">
            <v>0</v>
          </cell>
          <cell r="AT963">
            <v>5151127000</v>
          </cell>
          <cell r="AU963">
            <v>0.46102522106469052</v>
          </cell>
          <cell r="AV963">
            <v>18497669000</v>
          </cell>
          <cell r="AW963">
            <v>0.34532437587168058</v>
          </cell>
          <cell r="AX963">
            <v>2104416000</v>
          </cell>
          <cell r="AY963">
            <v>0.43847956014025241</v>
          </cell>
          <cell r="AZ963">
            <v>132819000</v>
          </cell>
          <cell r="BA963">
            <v>3.9240949873312406E-2</v>
          </cell>
          <cell r="BB963">
            <v>0</v>
          </cell>
          <cell r="BC963">
            <v>0</v>
          </cell>
          <cell r="BD963">
            <v>873662000</v>
          </cell>
          <cell r="BE963">
            <v>0.88354355107522531</v>
          </cell>
          <cell r="BF963">
            <v>66455000</v>
          </cell>
          <cell r="BG963">
            <v>0.49238326689684808</v>
          </cell>
          <cell r="BH963">
            <v>1041930000</v>
          </cell>
          <cell r="BI963">
            <v>0.98965635151307918</v>
          </cell>
          <cell r="BJ963">
            <v>0</v>
          </cell>
          <cell r="BK963">
            <v>0</v>
          </cell>
          <cell r="BL963">
            <v>81775314000</v>
          </cell>
          <cell r="BM963">
            <v>422132000</v>
          </cell>
          <cell r="BN963">
            <v>11173200000</v>
          </cell>
          <cell r="BO963">
            <v>53566068000</v>
          </cell>
          <cell r="BP963">
            <v>4799348000</v>
          </cell>
          <cell r="BQ963">
            <v>3384704000</v>
          </cell>
          <cell r="BR963">
            <v>529654000</v>
          </cell>
          <cell r="BS963">
            <v>988816000</v>
          </cell>
          <cell r="BT963">
            <v>134966000</v>
          </cell>
          <cell r="BU963">
            <v>1052820000</v>
          </cell>
          <cell r="BV963">
            <v>4434000</v>
          </cell>
          <cell r="BW963">
            <v>260938000</v>
          </cell>
          <cell r="BY963">
            <v>1868</v>
          </cell>
          <cell r="BZ963">
            <v>14756850</v>
          </cell>
          <cell r="CA963">
            <v>5043600</v>
          </cell>
        </row>
        <row r="964">
          <cell r="A964" t="str">
            <v>2023_Q3_M8_W31_D3</v>
          </cell>
          <cell r="B964">
            <v>2023</v>
          </cell>
          <cell r="C964">
            <v>3</v>
          </cell>
          <cell r="D964">
            <v>8</v>
          </cell>
          <cell r="E964">
            <v>31</v>
          </cell>
          <cell r="F964">
            <v>31</v>
          </cell>
          <cell r="G964">
            <v>3</v>
          </cell>
          <cell r="H964">
            <v>45139</v>
          </cell>
          <cell r="I964">
            <v>78.147999999999996</v>
          </cell>
          <cell r="J964">
            <v>16.001999999999999</v>
          </cell>
          <cell r="K964">
            <v>52.656999999999996</v>
          </cell>
          <cell r="L964">
            <v>11.603999999999999</v>
          </cell>
          <cell r="M964">
            <v>5.9690000000000003</v>
          </cell>
          <cell r="N964">
            <v>1</v>
          </cell>
          <cell r="O964">
            <v>30.626999999999999</v>
          </cell>
          <cell r="P964">
            <v>19.315000000000001</v>
          </cell>
          <cell r="Q964">
            <v>285</v>
          </cell>
          <cell r="R964">
            <v>0</v>
          </cell>
          <cell r="S964">
            <v>-5746</v>
          </cell>
          <cell r="T964">
            <v>1029.1553665415724</v>
          </cell>
          <cell r="U964">
            <v>48130.085131274798</v>
          </cell>
          <cell r="V964">
            <v>4.6766588112943194E-2</v>
          </cell>
          <cell r="W964">
            <v>4.770876968663856E-3</v>
          </cell>
          <cell r="X964">
            <v>2.7747300900182736E-3</v>
          </cell>
          <cell r="Y964">
            <v>0.58159749418048223</v>
          </cell>
          <cell r="Z964">
            <v>4.3400608804517278E-3</v>
          </cell>
          <cell r="AA964">
            <v>101579718000</v>
          </cell>
          <cell r="AB964">
            <v>86562438000</v>
          </cell>
          <cell r="AC964">
            <v>15017280000</v>
          </cell>
          <cell r="AD964">
            <v>0</v>
          </cell>
          <cell r="AE964">
            <v>0</v>
          </cell>
          <cell r="AF964">
            <v>0</v>
          </cell>
          <cell r="AH964">
            <v>215.322</v>
          </cell>
          <cell r="AI964">
            <v>48196.916810226598</v>
          </cell>
          <cell r="AJ964">
            <v>32105.148678839298</v>
          </cell>
          <cell r="AK964">
            <v>16091.7681313873</v>
          </cell>
          <cell r="AL964">
            <v>64893451672200</v>
          </cell>
          <cell r="AM964">
            <v>309598674000</v>
          </cell>
          <cell r="AN964">
            <v>180061813000</v>
          </cell>
          <cell r="AO964">
            <v>281641531000</v>
          </cell>
          <cell r="AP964">
            <v>144664260000</v>
          </cell>
          <cell r="AQ964">
            <v>0.65386572146845623</v>
          </cell>
          <cell r="AR964">
            <v>0</v>
          </cell>
          <cell r="AS964">
            <v>0</v>
          </cell>
          <cell r="AT964">
            <v>413820000</v>
          </cell>
          <cell r="AU964">
            <v>0.2059947652579589</v>
          </cell>
          <cell r="AV964">
            <v>27707165000</v>
          </cell>
          <cell r="AW964">
            <v>0.37948636859443369</v>
          </cell>
          <cell r="AX964">
            <v>3040040000</v>
          </cell>
          <cell r="AY964">
            <v>0.47531579941436863</v>
          </cell>
          <cell r="AZ964">
            <v>230747000</v>
          </cell>
          <cell r="BA964">
            <v>0.37941824519863193</v>
          </cell>
          <cell r="BB964">
            <v>0</v>
          </cell>
          <cell r="BC964">
            <v>0</v>
          </cell>
          <cell r="BD964">
            <v>806023000</v>
          </cell>
          <cell r="BE964">
            <v>0.94929652774669815</v>
          </cell>
          <cell r="BF964">
            <v>528116000</v>
          </cell>
          <cell r="BG964">
            <v>0.48953932232235386</v>
          </cell>
          <cell r="BH964">
            <v>1113442000</v>
          </cell>
          <cell r="BI964">
            <v>0.95263037213982105</v>
          </cell>
          <cell r="BJ964">
            <v>1558200000</v>
          </cell>
          <cell r="BK964">
            <v>0.99715227338175538</v>
          </cell>
          <cell r="BL964">
            <v>221244600000</v>
          </cell>
          <cell r="BM964">
            <v>1007856000</v>
          </cell>
          <cell r="BN964">
            <v>2008886000</v>
          </cell>
          <cell r="BO964">
            <v>73012280000</v>
          </cell>
          <cell r="BP964">
            <v>6395832000</v>
          </cell>
          <cell r="BQ964">
            <v>608160000</v>
          </cell>
          <cell r="BR964">
            <v>531698000</v>
          </cell>
          <cell r="BS964">
            <v>849074000</v>
          </cell>
          <cell r="BT964">
            <v>1078802000</v>
          </cell>
          <cell r="BU964">
            <v>1168808000</v>
          </cell>
          <cell r="BV964">
            <v>1562650000</v>
          </cell>
          <cell r="BW964">
            <v>130028000</v>
          </cell>
          <cell r="BY964">
            <v>1491</v>
          </cell>
          <cell r="BZ964">
            <v>16177200</v>
          </cell>
          <cell r="CA964">
            <v>4025700</v>
          </cell>
        </row>
        <row r="965">
          <cell r="A965" t="str">
            <v>2023_Q3_M8_W31_D4</v>
          </cell>
          <cell r="B965">
            <v>2023</v>
          </cell>
          <cell r="C965">
            <v>3</v>
          </cell>
          <cell r="D965">
            <v>8</v>
          </cell>
          <cell r="E965">
            <v>31</v>
          </cell>
          <cell r="F965">
            <v>31</v>
          </cell>
          <cell r="G965">
            <v>4</v>
          </cell>
          <cell r="H965">
            <v>45140</v>
          </cell>
          <cell r="I965">
            <v>119.658</v>
          </cell>
          <cell r="J965">
            <v>13.646000000000001</v>
          </cell>
          <cell r="K965">
            <v>52.673000000000002</v>
          </cell>
          <cell r="L965">
            <v>10.599</v>
          </cell>
          <cell r="M965">
            <v>5.87</v>
          </cell>
          <cell r="N965">
            <v>1</v>
          </cell>
          <cell r="O965">
            <v>30.625</v>
          </cell>
          <cell r="P965">
            <v>19.256</v>
          </cell>
          <cell r="Q965">
            <v>260</v>
          </cell>
          <cell r="R965">
            <v>0</v>
          </cell>
          <cell r="S965">
            <v>-5470</v>
          </cell>
          <cell r="T965">
            <v>927.02803613151502</v>
          </cell>
          <cell r="U965">
            <v>46764.641463620806</v>
          </cell>
          <cell r="V965">
            <v>5.0445768241022676E-2</v>
          </cell>
          <cell r="W965">
            <v>1.0141194619531757E-2</v>
          </cell>
          <cell r="X965">
            <v>7.2445290628912222E-3</v>
          </cell>
          <cell r="Y965">
            <v>0.71436643656738341</v>
          </cell>
          <cell r="Z965">
            <v>1.3667754485321534E-2</v>
          </cell>
          <cell r="AA965">
            <v>282006454000</v>
          </cell>
          <cell r="AB965">
            <v>267522924000</v>
          </cell>
          <cell r="AC965">
            <v>14483530000</v>
          </cell>
          <cell r="AD965">
            <v>0</v>
          </cell>
          <cell r="AE965">
            <v>0</v>
          </cell>
          <cell r="AF965">
            <v>0</v>
          </cell>
          <cell r="AH965">
            <v>253.327</v>
          </cell>
          <cell r="AI965">
            <v>47257.150808684804</v>
          </cell>
          <cell r="AJ965">
            <v>33931.401537542704</v>
          </cell>
          <cell r="AK965">
            <v>13325.7492711421</v>
          </cell>
          <cell r="AL965">
            <v>43904181381400</v>
          </cell>
          <cell r="AM965">
            <v>445240848000</v>
          </cell>
          <cell r="AN965">
            <v>318065118000</v>
          </cell>
          <cell r="AO965">
            <v>600071572000</v>
          </cell>
          <cell r="AP965">
            <v>308183268000</v>
          </cell>
          <cell r="AQ965">
            <v>0.8224234127719352</v>
          </cell>
          <cell r="AR965">
            <v>0</v>
          </cell>
          <cell r="AS965">
            <v>0</v>
          </cell>
          <cell r="AT965">
            <v>4544287000</v>
          </cell>
          <cell r="AU965">
            <v>0.37768757104050676</v>
          </cell>
          <cell r="AV965">
            <v>435220000</v>
          </cell>
          <cell r="AW965">
            <v>8.7387222053336693E-3</v>
          </cell>
          <cell r="AX965">
            <v>2551122000</v>
          </cell>
          <cell r="AY965">
            <v>0.54773669531536828</v>
          </cell>
          <cell r="AZ965">
            <v>236823000</v>
          </cell>
          <cell r="BA965">
            <v>0.33279418790927745</v>
          </cell>
          <cell r="BB965">
            <v>0</v>
          </cell>
          <cell r="BC965">
            <v>0</v>
          </cell>
          <cell r="BD965">
            <v>773446000</v>
          </cell>
          <cell r="BE965">
            <v>0.97178547107558466</v>
          </cell>
          <cell r="BF965">
            <v>241520000</v>
          </cell>
          <cell r="BG965">
            <v>0.41144944275789697</v>
          </cell>
          <cell r="BH965">
            <v>1099432000</v>
          </cell>
          <cell r="BI965">
            <v>0.94376382040681783</v>
          </cell>
          <cell r="BJ965">
            <v>0</v>
          </cell>
          <cell r="BK965">
            <v>0</v>
          </cell>
          <cell r="BL965">
            <v>374725796000</v>
          </cell>
          <cell r="BM965">
            <v>426868000</v>
          </cell>
          <cell r="BN965">
            <v>12031868000</v>
          </cell>
          <cell r="BO965">
            <v>49803620000</v>
          </cell>
          <cell r="BP965">
            <v>4657570000</v>
          </cell>
          <cell r="BQ965">
            <v>711620000</v>
          </cell>
          <cell r="BR965">
            <v>303200000</v>
          </cell>
          <cell r="BS965">
            <v>795902000</v>
          </cell>
          <cell r="BT965">
            <v>586998000</v>
          </cell>
          <cell r="BU965">
            <v>1164944000</v>
          </cell>
          <cell r="BV965">
            <v>21952000</v>
          </cell>
          <cell r="BW965">
            <v>10510000</v>
          </cell>
          <cell r="BY965">
            <v>2758</v>
          </cell>
          <cell r="BZ965">
            <v>15055200</v>
          </cell>
          <cell r="CA965">
            <v>7446600</v>
          </cell>
        </row>
        <row r="966">
          <cell r="A966" t="str">
            <v>2023_Q3_M8_W31_D5</v>
          </cell>
          <cell r="B966">
            <v>2023</v>
          </cell>
          <cell r="C966">
            <v>3</v>
          </cell>
          <cell r="D966">
            <v>8</v>
          </cell>
          <cell r="E966">
            <v>31</v>
          </cell>
          <cell r="F966">
            <v>31</v>
          </cell>
          <cell r="G966">
            <v>5</v>
          </cell>
          <cell r="H966">
            <v>45141</v>
          </cell>
          <cell r="I966">
            <v>111.658</v>
          </cell>
          <cell r="J966">
            <v>13.657999999999999</v>
          </cell>
          <cell r="K966">
            <v>59.2</v>
          </cell>
          <cell r="L966">
            <v>10.026999999999999</v>
          </cell>
          <cell r="M966">
            <v>5.8369999999999997</v>
          </cell>
          <cell r="N966">
            <v>1</v>
          </cell>
          <cell r="O966">
            <v>30.623000000000001</v>
          </cell>
          <cell r="P966">
            <v>19.297000000000001</v>
          </cell>
          <cell r="Q966">
            <v>122</v>
          </cell>
          <cell r="R966">
            <v>0</v>
          </cell>
          <cell r="S966">
            <v>-4988</v>
          </cell>
          <cell r="T966">
            <v>871.40403045777066</v>
          </cell>
          <cell r="U966">
            <v>45962.75956656145</v>
          </cell>
          <cell r="V966">
            <v>5.2745635732733581E-2</v>
          </cell>
          <cell r="W966">
            <v>3.7831459257419453E-3</v>
          </cell>
          <cell r="X966">
            <v>2.0156728972417705E-3</v>
          </cell>
          <cell r="Y966">
            <v>0.53280336968404396</v>
          </cell>
          <cell r="Z966">
            <v>6.6185483333476699E-3</v>
          </cell>
          <cell r="AA966">
            <v>224599410000</v>
          </cell>
          <cell r="AB966">
            <v>210045750000</v>
          </cell>
          <cell r="AC966">
            <v>14553660000</v>
          </cell>
          <cell r="AD966">
            <v>0</v>
          </cell>
          <cell r="AE966">
            <v>0</v>
          </cell>
          <cell r="AF966">
            <v>0</v>
          </cell>
          <cell r="AH966">
            <v>251.29999999999998</v>
          </cell>
          <cell r="AI966">
            <v>45471.808123445298</v>
          </cell>
          <cell r="AJ966">
            <v>33196.7857648356</v>
          </cell>
          <cell r="AK966">
            <v>12275.0223586097</v>
          </cell>
          <cell r="AL966">
            <v>48795456909000</v>
          </cell>
          <cell r="AM966">
            <v>184600334000</v>
          </cell>
          <cell r="AN966">
            <v>98355680000</v>
          </cell>
          <cell r="AO966">
            <v>322955090000</v>
          </cell>
          <cell r="AP966">
            <v>62730929000</v>
          </cell>
          <cell r="AQ966">
            <v>0.7890941755674199</v>
          </cell>
          <cell r="AR966">
            <v>0</v>
          </cell>
          <cell r="AS966">
            <v>0</v>
          </cell>
          <cell r="AT966">
            <v>52667000</v>
          </cell>
          <cell r="AU966">
            <v>3.5777461971968759E-2</v>
          </cell>
          <cell r="AV966">
            <v>32353335000</v>
          </cell>
          <cell r="AW966">
            <v>0.33951131612565827</v>
          </cell>
          <cell r="AX966">
            <v>1242746000</v>
          </cell>
          <cell r="AY966">
            <v>0.34676516103181348</v>
          </cell>
          <cell r="AZ966">
            <v>70837000</v>
          </cell>
          <cell r="BA966">
            <v>0.28400461867838445</v>
          </cell>
          <cell r="BB966">
            <v>0</v>
          </cell>
          <cell r="BC966">
            <v>0</v>
          </cell>
          <cell r="BD966">
            <v>772815000</v>
          </cell>
          <cell r="BE966">
            <v>0.96012597681728395</v>
          </cell>
          <cell r="BF966">
            <v>24787000</v>
          </cell>
          <cell r="BG966">
            <v>0.30792069368183062</v>
          </cell>
          <cell r="BH966">
            <v>1107564000</v>
          </cell>
          <cell r="BI966">
            <v>0.95246137917037887</v>
          </cell>
          <cell r="BJ966">
            <v>0</v>
          </cell>
          <cell r="BK966">
            <v>0</v>
          </cell>
          <cell r="BL966">
            <v>79497392000</v>
          </cell>
          <cell r="BM966">
            <v>240130000</v>
          </cell>
          <cell r="BN966">
            <v>1472072000</v>
          </cell>
          <cell r="BO966">
            <v>95293834000</v>
          </cell>
          <cell r="BP966">
            <v>3583826000</v>
          </cell>
          <cell r="BQ966">
            <v>249422000</v>
          </cell>
          <cell r="BR966">
            <v>203588000</v>
          </cell>
          <cell r="BS966">
            <v>804910000</v>
          </cell>
          <cell r="BT966">
            <v>80498000</v>
          </cell>
          <cell r="BU966">
            <v>1162844000</v>
          </cell>
          <cell r="BV966">
            <v>2004816000</v>
          </cell>
          <cell r="BW966">
            <v>7002000</v>
          </cell>
          <cell r="BY966">
            <v>2210</v>
          </cell>
          <cell r="BZ966">
            <v>13790400</v>
          </cell>
          <cell r="CA966">
            <v>5967000</v>
          </cell>
        </row>
        <row r="967">
          <cell r="A967" t="str">
            <v>2023_Q3_M8_W31_D6</v>
          </cell>
          <cell r="B967">
            <v>2023</v>
          </cell>
          <cell r="C967">
            <v>3</v>
          </cell>
          <cell r="D967">
            <v>8</v>
          </cell>
          <cell r="E967">
            <v>31</v>
          </cell>
          <cell r="F967">
            <v>32</v>
          </cell>
          <cell r="G967">
            <v>6</v>
          </cell>
          <cell r="H967">
            <v>45142</v>
          </cell>
          <cell r="I967">
            <v>104.79900000000001</v>
          </cell>
          <cell r="J967">
            <v>13.66</v>
          </cell>
          <cell r="K967">
            <v>81.302999999999997</v>
          </cell>
          <cell r="L967">
            <v>9.6437100000000004</v>
          </cell>
          <cell r="M967">
            <v>5.9130000000000003</v>
          </cell>
          <cell r="N967">
            <v>1</v>
          </cell>
          <cell r="O967">
            <v>30.623999999999999</v>
          </cell>
          <cell r="P967">
            <v>19.318999999999999</v>
          </cell>
          <cell r="Q967">
            <v>93</v>
          </cell>
          <cell r="R967">
            <v>0</v>
          </cell>
          <cell r="S967">
            <v>-5765</v>
          </cell>
          <cell r="T967">
            <v>986.67207032660667</v>
          </cell>
          <cell r="U967">
            <v>44867.111302052785</v>
          </cell>
          <cell r="V967">
            <v>4.5473174574811814E-2</v>
          </cell>
          <cell r="W967">
            <v>5.8154787831276589E-3</v>
          </cell>
          <cell r="X967">
            <v>4.902693994039491E-3</v>
          </cell>
          <cell r="Y967">
            <v>0.84304219426671911</v>
          </cell>
          <cell r="Z967">
            <v>9.2309941436719625E-3</v>
          </cell>
          <cell r="AA967">
            <v>227909878000</v>
          </cell>
          <cell r="AB967">
            <v>227909878000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H967">
            <v>266.26170999999999</v>
          </cell>
          <cell r="AI967">
            <v>44893.3878041227</v>
          </cell>
          <cell r="AJ967">
            <v>33467.627750273699</v>
          </cell>
          <cell r="AK967">
            <v>11425.760053849001</v>
          </cell>
          <cell r="AL967">
            <v>52655747088000</v>
          </cell>
          <cell r="AM967">
            <v>306218380000</v>
          </cell>
          <cell r="AN967">
            <v>258155015000</v>
          </cell>
          <cell r="AO967">
            <v>486064893000</v>
          </cell>
          <cell r="AP967">
            <v>165177806000</v>
          </cell>
          <cell r="AQ967">
            <v>0.92477110519397043</v>
          </cell>
          <cell r="AR967">
            <v>0</v>
          </cell>
          <cell r="AS967">
            <v>0</v>
          </cell>
          <cell r="AT967">
            <v>11359000</v>
          </cell>
          <cell r="AU967">
            <v>8.8359755433514327E-3</v>
          </cell>
          <cell r="AV967">
            <v>89264608000</v>
          </cell>
          <cell r="AW967">
            <v>0.7508079474209236</v>
          </cell>
          <cell r="AX967">
            <v>1630723000</v>
          </cell>
          <cell r="AY967">
            <v>0.45233278041906833</v>
          </cell>
          <cell r="AZ967">
            <v>158976000</v>
          </cell>
          <cell r="BA967">
            <v>0.40470444478387047</v>
          </cell>
          <cell r="BB967">
            <v>0</v>
          </cell>
          <cell r="BC967">
            <v>0</v>
          </cell>
          <cell r="BD967">
            <v>827180000</v>
          </cell>
          <cell r="BE967">
            <v>0.85593956953642381</v>
          </cell>
          <cell r="BF967">
            <v>34891000</v>
          </cell>
          <cell r="BG967">
            <v>0.25022231784279975</v>
          </cell>
          <cell r="BH967">
            <v>1049472000</v>
          </cell>
          <cell r="BI967">
            <v>0.98775694601310138</v>
          </cell>
          <cell r="BJ967">
            <v>0</v>
          </cell>
          <cell r="BK967">
            <v>0</v>
          </cell>
          <cell r="BL967">
            <v>178614800000</v>
          </cell>
          <cell r="BM967">
            <v>107300000</v>
          </cell>
          <cell r="BN967">
            <v>1285540000</v>
          </cell>
          <cell r="BO967">
            <v>118891400000</v>
          </cell>
          <cell r="BP967">
            <v>3605140000</v>
          </cell>
          <cell r="BQ967">
            <v>392820000</v>
          </cell>
          <cell r="BR967">
            <v>519440000</v>
          </cell>
          <cell r="BS967">
            <v>966400000</v>
          </cell>
          <cell r="BT967">
            <v>139440000</v>
          </cell>
          <cell r="BU967">
            <v>1062480000</v>
          </cell>
          <cell r="BV967">
            <v>603780000</v>
          </cell>
          <cell r="BW967">
            <v>29840000</v>
          </cell>
          <cell r="BY967">
            <v>2131</v>
          </cell>
          <cell r="BZ967">
            <v>47009250</v>
          </cell>
          <cell r="CA967">
            <v>5753700</v>
          </cell>
        </row>
        <row r="968">
          <cell r="A968" t="str">
            <v>2023_Q3_M8_W32_D2</v>
          </cell>
          <cell r="B968">
            <v>2023</v>
          </cell>
          <cell r="C968">
            <v>3</v>
          </cell>
          <cell r="D968">
            <v>8</v>
          </cell>
          <cell r="E968">
            <v>32</v>
          </cell>
          <cell r="F968">
            <v>32</v>
          </cell>
          <cell r="G968">
            <v>2</v>
          </cell>
          <cell r="H968">
            <v>45145</v>
          </cell>
          <cell r="I968">
            <v>123.01600000000001</v>
          </cell>
          <cell r="J968">
            <v>11.555999999999999</v>
          </cell>
          <cell r="K968">
            <v>86.153000000000006</v>
          </cell>
          <cell r="L968">
            <v>9.5287100000000002</v>
          </cell>
          <cell r="M968">
            <v>5.8689999999999998</v>
          </cell>
          <cell r="N968">
            <v>1</v>
          </cell>
          <cell r="O968">
            <v>30.646000000000001</v>
          </cell>
          <cell r="P968">
            <v>19.286999999999999</v>
          </cell>
          <cell r="Q968">
            <v>0</v>
          </cell>
          <cell r="R968">
            <v>0</v>
          </cell>
          <cell r="S968">
            <v>-5547</v>
          </cell>
          <cell r="T968">
            <v>961.40884697710135</v>
          </cell>
          <cell r="U968">
            <v>47709.506654420329</v>
          </cell>
          <cell r="V968">
            <v>4.9624576270990629E-2</v>
          </cell>
          <cell r="W968">
            <v>2.6413748870209946E-3</v>
          </cell>
          <cell r="X968">
            <v>1.6562839996258636E-3</v>
          </cell>
          <cell r="Y968">
            <v>0.62705373923421381</v>
          </cell>
          <cell r="Z968">
            <v>3.5535204534624912E-3</v>
          </cell>
          <cell r="AA968">
            <v>113527040000</v>
          </cell>
          <cell r="AB968">
            <v>113527040000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H968">
            <v>287.05570999999998</v>
          </cell>
          <cell r="AI968">
            <v>47726.6031545804</v>
          </cell>
          <cell r="AJ968">
            <v>34222.051347582295</v>
          </cell>
          <cell r="AK968">
            <v>13504.551806998101</v>
          </cell>
          <cell r="AL968">
            <v>59838108091600</v>
          </cell>
          <cell r="AM968">
            <v>158054876000</v>
          </cell>
          <cell r="AN968">
            <v>99108901000</v>
          </cell>
          <cell r="AO968">
            <v>212635941000</v>
          </cell>
          <cell r="AP968">
            <v>75282191000</v>
          </cell>
          <cell r="AQ968">
            <v>0.8506241962637533</v>
          </cell>
          <cell r="AR968">
            <v>0</v>
          </cell>
          <cell r="AS968">
            <v>0</v>
          </cell>
          <cell r="AT968">
            <v>4040983000</v>
          </cell>
          <cell r="AU968">
            <v>0.38673749897596915</v>
          </cell>
          <cell r="AV968">
            <v>16117887000</v>
          </cell>
          <cell r="AW968">
            <v>0.31618623990523526</v>
          </cell>
          <cell r="AX968">
            <v>1501688000</v>
          </cell>
          <cell r="AY968">
            <v>0.43104563775573179</v>
          </cell>
          <cell r="AZ968">
            <v>67626000</v>
          </cell>
          <cell r="BA968">
            <v>0.25006101213586845</v>
          </cell>
          <cell r="BB968">
            <v>0</v>
          </cell>
          <cell r="BC968">
            <v>0</v>
          </cell>
          <cell r="BD968">
            <v>803154000</v>
          </cell>
          <cell r="BE968">
            <v>0.95530778087562207</v>
          </cell>
          <cell r="BF968">
            <v>196280000</v>
          </cell>
          <cell r="BG968">
            <v>0.36423152862932556</v>
          </cell>
          <cell r="BH968">
            <v>1099092000</v>
          </cell>
          <cell r="BI968">
            <v>0.97549658294133312</v>
          </cell>
          <cell r="BJ968">
            <v>0</v>
          </cell>
          <cell r="BK968">
            <v>0</v>
          </cell>
          <cell r="BL968">
            <v>88502292000</v>
          </cell>
          <cell r="BM968">
            <v>1036496000</v>
          </cell>
          <cell r="BN968">
            <v>10448904000</v>
          </cell>
          <cell r="BO968">
            <v>50975928000</v>
          </cell>
          <cell r="BP968">
            <v>3483826000</v>
          </cell>
          <cell r="BQ968">
            <v>270438000</v>
          </cell>
          <cell r="BR968">
            <v>746912000</v>
          </cell>
          <cell r="BS968">
            <v>840728000</v>
          </cell>
          <cell r="BT968">
            <v>538888000</v>
          </cell>
          <cell r="BU968">
            <v>1126700000</v>
          </cell>
          <cell r="BV968">
            <v>53392000</v>
          </cell>
          <cell r="BW968">
            <v>30372000</v>
          </cell>
          <cell r="BY968">
            <v>960</v>
          </cell>
          <cell r="BZ968">
            <v>15113850</v>
          </cell>
          <cell r="CA968">
            <v>2592000</v>
          </cell>
        </row>
        <row r="969">
          <cell r="A969" t="str">
            <v>2023_Q3_M8_W32_D3</v>
          </cell>
          <cell r="B969">
            <v>2023</v>
          </cell>
          <cell r="C969">
            <v>3</v>
          </cell>
          <cell r="D969">
            <v>8</v>
          </cell>
          <cell r="E969">
            <v>32</v>
          </cell>
          <cell r="F969">
            <v>32</v>
          </cell>
          <cell r="G969">
            <v>3</v>
          </cell>
          <cell r="H969">
            <v>45146</v>
          </cell>
          <cell r="I969">
            <v>141.28299999999999</v>
          </cell>
          <cell r="J969">
            <v>11.884</v>
          </cell>
          <cell r="K969">
            <v>93.783000000000001</v>
          </cell>
          <cell r="L969">
            <v>9.5807099999999998</v>
          </cell>
          <cell r="M969">
            <v>6.2389999999999999</v>
          </cell>
          <cell r="N969">
            <v>1</v>
          </cell>
          <cell r="O969">
            <v>30.663</v>
          </cell>
          <cell r="P969">
            <v>19.292999999999999</v>
          </cell>
          <cell r="Q969">
            <v>0</v>
          </cell>
          <cell r="R969">
            <v>0</v>
          </cell>
          <cell r="S969">
            <v>-5350</v>
          </cell>
          <cell r="T969">
            <v>934.22110452202844</v>
          </cell>
          <cell r="U969">
            <v>46403.126113058155</v>
          </cell>
          <cell r="V969">
            <v>4.9670389470380445E-2</v>
          </cell>
          <cell r="W969">
            <v>2.5485936231173555E-3</v>
          </cell>
          <cell r="X969">
            <v>1.4239665980849373E-3</v>
          </cell>
          <cell r="Y969">
            <v>0.55872642274886819</v>
          </cell>
          <cell r="Z969">
            <v>4.6742798446947299E-3</v>
          </cell>
          <cell r="AA969">
            <v>185709465000</v>
          </cell>
          <cell r="AB969">
            <v>185709465000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H969">
            <v>313.72570999999999</v>
          </cell>
          <cell r="AI969">
            <v>46418.727609298301</v>
          </cell>
          <cell r="AJ969">
            <v>33660.162475393401</v>
          </cell>
          <cell r="AK969">
            <v>12758.5651339049</v>
          </cell>
          <cell r="AL969">
            <v>57135866887200</v>
          </cell>
          <cell r="AM969">
            <v>145616106000</v>
          </cell>
          <cell r="AN969">
            <v>81359566000</v>
          </cell>
          <cell r="AO969">
            <v>267069031000</v>
          </cell>
          <cell r="AP969">
            <v>41203745000</v>
          </cell>
          <cell r="AQ969">
            <v>0.50505254238605291</v>
          </cell>
          <cell r="AR969">
            <v>0</v>
          </cell>
          <cell r="AS969">
            <v>0</v>
          </cell>
          <cell r="AT969">
            <v>675072000</v>
          </cell>
          <cell r="AU969">
            <v>0.25567015931664949</v>
          </cell>
          <cell r="AV969">
            <v>34850353000</v>
          </cell>
          <cell r="AW969">
            <v>0.65880523695141224</v>
          </cell>
          <cell r="AX969">
            <v>2106364000</v>
          </cell>
          <cell r="AY969">
            <v>0.50602318175441019</v>
          </cell>
          <cell r="AZ969">
            <v>575159000</v>
          </cell>
          <cell r="BA969">
            <v>0.40774067772579042</v>
          </cell>
          <cell r="BB969">
            <v>0</v>
          </cell>
          <cell r="BC969">
            <v>0</v>
          </cell>
          <cell r="BD969">
            <v>804702000</v>
          </cell>
          <cell r="BE969">
            <v>0.94685081988817144</v>
          </cell>
          <cell r="BF969">
            <v>41025000</v>
          </cell>
          <cell r="BG969">
            <v>0.17602612180449836</v>
          </cell>
          <cell r="BH969">
            <v>1103146000</v>
          </cell>
          <cell r="BI969">
            <v>0.98023266559563249</v>
          </cell>
          <cell r="BJ969">
            <v>0</v>
          </cell>
          <cell r="BK969">
            <v>0</v>
          </cell>
          <cell r="BL969">
            <v>81583086000</v>
          </cell>
          <cell r="BM969">
            <v>405846000</v>
          </cell>
          <cell r="BN969">
            <v>2640402000</v>
          </cell>
          <cell r="BO969">
            <v>52899326000</v>
          </cell>
          <cell r="BP969">
            <v>4162584000</v>
          </cell>
          <cell r="BQ969">
            <v>1410600000</v>
          </cell>
          <cell r="BR969">
            <v>273794000</v>
          </cell>
          <cell r="BS969">
            <v>849872000</v>
          </cell>
          <cell r="BT969">
            <v>233062000</v>
          </cell>
          <cell r="BU969">
            <v>1125392000</v>
          </cell>
          <cell r="BV969">
            <v>8884000</v>
          </cell>
          <cell r="BW969">
            <v>23258000</v>
          </cell>
          <cell r="BY969">
            <v>1975</v>
          </cell>
          <cell r="BZ969">
            <v>14611500</v>
          </cell>
          <cell r="CA969">
            <v>5332500</v>
          </cell>
        </row>
        <row r="970">
          <cell r="A970" t="str">
            <v>2023_Q3_M8_W32_D4</v>
          </cell>
          <cell r="B970">
            <v>2023</v>
          </cell>
          <cell r="C970">
            <v>3</v>
          </cell>
          <cell r="D970">
            <v>8</v>
          </cell>
          <cell r="E970">
            <v>32</v>
          </cell>
          <cell r="F970">
            <v>32</v>
          </cell>
          <cell r="G970">
            <v>4</v>
          </cell>
          <cell r="H970">
            <v>45147</v>
          </cell>
          <cell r="I970">
            <v>204.98599999999999</v>
          </cell>
          <cell r="J970">
            <v>10.805</v>
          </cell>
          <cell r="K970">
            <v>101.901</v>
          </cell>
          <cell r="L970">
            <v>8.4317100000000007</v>
          </cell>
          <cell r="M970">
            <v>6.2060000000000004</v>
          </cell>
          <cell r="N970">
            <v>1</v>
          </cell>
          <cell r="O970">
            <v>30.66</v>
          </cell>
          <cell r="P970">
            <v>19.303000000000001</v>
          </cell>
          <cell r="Q970">
            <v>0</v>
          </cell>
          <cell r="R970">
            <v>0</v>
          </cell>
          <cell r="S970">
            <v>-6697</v>
          </cell>
          <cell r="T970">
            <v>1123.9726960482415</v>
          </cell>
          <cell r="U970">
            <v>45062.121465563367</v>
          </cell>
          <cell r="V970">
            <v>4.0091829297986145E-2</v>
          </cell>
          <cell r="W970">
            <v>7.4841493936017378E-3</v>
          </cell>
          <cell r="X970">
            <v>6.5263364584935164E-3</v>
          </cell>
          <cell r="Y970">
            <v>0.87202113630614275</v>
          </cell>
          <cell r="Z970">
            <v>7.3435541862950093E-3</v>
          </cell>
          <cell r="AA970">
            <v>40480185000</v>
          </cell>
          <cell r="AB970">
            <v>40480185000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H970">
            <v>383.29271000000006</v>
          </cell>
          <cell r="AI970">
            <v>45079.198964999996</v>
          </cell>
          <cell r="AJ970">
            <v>32890.583149999999</v>
          </cell>
          <cell r="AK970">
            <v>12188.615814999999</v>
          </cell>
          <cell r="AL970">
            <v>49534149374000</v>
          </cell>
          <cell r="AM970">
            <v>370720974000</v>
          </cell>
          <cell r="AN970">
            <v>323276525000</v>
          </cell>
          <cell r="AO970">
            <v>363756710000</v>
          </cell>
          <cell r="AP970">
            <v>275570596000</v>
          </cell>
          <cell r="AQ970">
            <v>0.98085545986883604</v>
          </cell>
          <cell r="AR970">
            <v>0</v>
          </cell>
          <cell r="AS970">
            <v>0</v>
          </cell>
          <cell r="AT970">
            <v>2740554000</v>
          </cell>
          <cell r="AU970">
            <v>0.44353916727303799</v>
          </cell>
          <cell r="AV970">
            <v>42294342000</v>
          </cell>
          <cell r="AW970">
            <v>0.72473689302490851</v>
          </cell>
          <cell r="AX970">
            <v>1854636000</v>
          </cell>
          <cell r="AY970">
            <v>0.40821790568425687</v>
          </cell>
          <cell r="AZ970">
            <v>50504000</v>
          </cell>
          <cell r="BA970">
            <v>0.26144575818441596</v>
          </cell>
          <cell r="BB970">
            <v>0</v>
          </cell>
          <cell r="BC970">
            <v>0</v>
          </cell>
          <cell r="BD970">
            <v>2451000</v>
          </cell>
          <cell r="BE970">
            <v>0.13634846461949265</v>
          </cell>
          <cell r="BF970">
            <v>741522000</v>
          </cell>
          <cell r="BG970">
            <v>0.57168298786664873</v>
          </cell>
          <cell r="BH970">
            <v>21920000</v>
          </cell>
          <cell r="BI970">
            <v>1</v>
          </cell>
          <cell r="BJ970">
            <v>0</v>
          </cell>
          <cell r="BK970">
            <v>0</v>
          </cell>
          <cell r="BL970">
            <v>280949240000</v>
          </cell>
          <cell r="BM970">
            <v>1093560000</v>
          </cell>
          <cell r="BN970">
            <v>6178832000</v>
          </cell>
          <cell r="BO970">
            <v>58358202000</v>
          </cell>
          <cell r="BP970">
            <v>4543250000</v>
          </cell>
          <cell r="BQ970">
            <v>193172000</v>
          </cell>
          <cell r="BR970">
            <v>493510000</v>
          </cell>
          <cell r="BS970">
            <v>17976000</v>
          </cell>
          <cell r="BT970">
            <v>1297086000</v>
          </cell>
          <cell r="BU970">
            <v>21920000</v>
          </cell>
          <cell r="BV970">
            <v>17540370000</v>
          </cell>
          <cell r="BW970">
            <v>33856000</v>
          </cell>
          <cell r="BY970">
            <v>2377</v>
          </cell>
          <cell r="BZ970">
            <v>17959650</v>
          </cell>
          <cell r="CA970">
            <v>6417900</v>
          </cell>
        </row>
        <row r="971">
          <cell r="A971" t="str">
            <v>2023_Q3_M8_W32_D5</v>
          </cell>
          <cell r="B971">
            <v>2023</v>
          </cell>
          <cell r="C971">
            <v>3</v>
          </cell>
          <cell r="D971">
            <v>8</v>
          </cell>
          <cell r="E971">
            <v>32</v>
          </cell>
          <cell r="F971">
            <v>32</v>
          </cell>
          <cell r="G971">
            <v>5</v>
          </cell>
          <cell r="H971">
            <v>45148</v>
          </cell>
          <cell r="I971">
            <v>108.26600000000001</v>
          </cell>
          <cell r="J971">
            <v>11.709</v>
          </cell>
          <cell r="K971">
            <v>108.08799999999999</v>
          </cell>
          <cell r="L971">
            <v>8.0717099999999995</v>
          </cell>
          <cell r="M971">
            <v>6.1609999999999996</v>
          </cell>
          <cell r="N971">
            <v>1</v>
          </cell>
          <cell r="O971">
            <v>30.638000000000002</v>
          </cell>
          <cell r="P971">
            <v>19.292999999999999</v>
          </cell>
          <cell r="Q971">
            <v>47</v>
          </cell>
          <cell r="R971">
            <v>0</v>
          </cell>
          <cell r="S971">
            <v>-6615</v>
          </cell>
          <cell r="T971">
            <v>1055.0457942505659</v>
          </cell>
          <cell r="U971">
            <v>44386.589988854423</v>
          </cell>
          <cell r="V971">
            <v>4.2070770985238322E-2</v>
          </cell>
          <cell r="W971">
            <v>9.4495019907237607E-3</v>
          </cell>
          <cell r="X971">
            <v>1.8800937217006099E-3</v>
          </cell>
          <cell r="Y971">
            <v>0.19896220176959917</v>
          </cell>
          <cell r="Z971">
            <v>2.9104624153971173E-3</v>
          </cell>
          <cell r="AA971">
            <v>48917535000</v>
          </cell>
          <cell r="AB971">
            <v>48917535000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H971">
            <v>293.22670999999997</v>
          </cell>
          <cell r="AI971">
            <v>43901.821989904398</v>
          </cell>
          <cell r="AJ971">
            <v>32481.3391675448</v>
          </cell>
          <cell r="AK971">
            <v>11420.4828223596</v>
          </cell>
          <cell r="AL971">
            <v>47475758240000</v>
          </cell>
          <cell r="AM971">
            <v>448622272000</v>
          </cell>
          <cell r="AN971">
            <v>89258875000</v>
          </cell>
          <cell r="AO971">
            <v>138176410000</v>
          </cell>
          <cell r="AP971">
            <v>26605150000</v>
          </cell>
          <cell r="AQ971">
            <v>0.1502224482375209</v>
          </cell>
          <cell r="AR971">
            <v>0</v>
          </cell>
          <cell r="AS971">
            <v>0</v>
          </cell>
          <cell r="AT971">
            <v>1794500000</v>
          </cell>
          <cell r="AU971">
            <v>0.37121882237680998</v>
          </cell>
          <cell r="AV971">
            <v>57111082000</v>
          </cell>
          <cell r="AW971">
            <v>0.2201243869241484</v>
          </cell>
          <cell r="AX971">
            <v>1672128000</v>
          </cell>
          <cell r="AY971">
            <v>0.51684117993969003</v>
          </cell>
          <cell r="AZ971">
            <v>68596000</v>
          </cell>
          <cell r="BA971">
            <v>0.29256766554921482</v>
          </cell>
          <cell r="BB971">
            <v>0</v>
          </cell>
          <cell r="BC971">
            <v>0</v>
          </cell>
          <cell r="BD971">
            <v>799403000</v>
          </cell>
          <cell r="BE971">
            <v>0.96840285601451748</v>
          </cell>
          <cell r="BF971">
            <v>137036000</v>
          </cell>
          <cell r="BG971">
            <v>0.46161516125337698</v>
          </cell>
          <cell r="BH971">
            <v>1070980000</v>
          </cell>
          <cell r="BI971">
            <v>1</v>
          </cell>
          <cell r="BJ971">
            <v>0</v>
          </cell>
          <cell r="BK971">
            <v>0</v>
          </cell>
          <cell r="BL971">
            <v>177105022000</v>
          </cell>
          <cell r="BM971">
            <v>1365376000</v>
          </cell>
          <cell r="BN971">
            <v>4834076000</v>
          </cell>
          <cell r="BO971">
            <v>259449136000</v>
          </cell>
          <cell r="BP971">
            <v>3235284000</v>
          </cell>
          <cell r="BQ971">
            <v>234462000</v>
          </cell>
          <cell r="BR971">
            <v>191334000</v>
          </cell>
          <cell r="BS971">
            <v>825486000</v>
          </cell>
          <cell r="BT971">
            <v>296862000</v>
          </cell>
          <cell r="BU971">
            <v>1070980000</v>
          </cell>
          <cell r="BV971">
            <v>0</v>
          </cell>
          <cell r="BW971">
            <v>14254000</v>
          </cell>
          <cell r="BY971">
            <v>1552</v>
          </cell>
          <cell r="BZ971">
            <v>17515950</v>
          </cell>
          <cell r="CA971">
            <v>4190400</v>
          </cell>
        </row>
        <row r="972">
          <cell r="A972" t="str">
            <v>2023_Q3_M8_W32_D6</v>
          </cell>
          <cell r="B972">
            <v>2023</v>
          </cell>
          <cell r="C972">
            <v>3</v>
          </cell>
          <cell r="D972">
            <v>8</v>
          </cell>
          <cell r="E972">
            <v>32</v>
          </cell>
          <cell r="F972">
            <v>33</v>
          </cell>
          <cell r="G972">
            <v>6</v>
          </cell>
          <cell r="H972">
            <v>45149</v>
          </cell>
          <cell r="I972">
            <v>92.706999999999994</v>
          </cell>
          <cell r="J972">
            <v>11.689</v>
          </cell>
          <cell r="K972">
            <v>79.188999999999993</v>
          </cell>
          <cell r="L972">
            <v>7.9347099999999999</v>
          </cell>
          <cell r="M972">
            <v>6.1870000000000003</v>
          </cell>
          <cell r="N972">
            <v>1</v>
          </cell>
          <cell r="O972">
            <v>30.638000000000002</v>
          </cell>
          <cell r="P972">
            <v>19.359000000000002</v>
          </cell>
          <cell r="Q972">
            <v>9</v>
          </cell>
          <cell r="R972">
            <v>0</v>
          </cell>
          <cell r="S972">
            <v>-7139</v>
          </cell>
          <cell r="T972">
            <v>1052.5441624620771</v>
          </cell>
          <cell r="U972">
            <v>42756.931980719077</v>
          </cell>
          <cell r="V972">
            <v>4.062245890063506E-2</v>
          </cell>
          <cell r="W972">
            <v>7.1628074132010387E-3</v>
          </cell>
          <cell r="X972">
            <v>2.6083614796146783E-3</v>
          </cell>
          <cell r="Y972">
            <v>0.3641535126028202</v>
          </cell>
          <cell r="Z972">
            <v>4.1424426365770962E-3</v>
          </cell>
          <cell r="AA972">
            <v>75042740000</v>
          </cell>
          <cell r="AB972">
            <v>75042740000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H972">
            <v>248.70371</v>
          </cell>
          <cell r="AI972">
            <v>40363.012660299202</v>
          </cell>
          <cell r="AJ972">
            <v>32647.048516784402</v>
          </cell>
          <cell r="AK972">
            <v>7715.9641435148005</v>
          </cell>
          <cell r="AL972">
            <v>48917060000000</v>
          </cell>
          <cell r="AM972">
            <v>350383480000</v>
          </cell>
          <cell r="AN972">
            <v>127593375000</v>
          </cell>
          <cell r="AO972">
            <v>202636115000</v>
          </cell>
          <cell r="AP972">
            <v>115731756000</v>
          </cell>
          <cell r="AQ972">
            <v>0.34717378488619122</v>
          </cell>
          <cell r="AR972">
            <v>0</v>
          </cell>
          <cell r="AS972">
            <v>0</v>
          </cell>
          <cell r="AT972">
            <v>37856000</v>
          </cell>
          <cell r="AU972">
            <v>3.2130913782274353E-2</v>
          </cell>
          <cell r="AV972">
            <v>8591240000</v>
          </cell>
          <cell r="AW972">
            <v>0.83224256514579098</v>
          </cell>
          <cell r="AX972">
            <v>1216741000</v>
          </cell>
          <cell r="AY972">
            <v>0.454394410169846</v>
          </cell>
          <cell r="AZ972">
            <v>99784000</v>
          </cell>
          <cell r="BA972">
            <v>0.30232079015936497</v>
          </cell>
          <cell r="BB972">
            <v>0</v>
          </cell>
          <cell r="BC972">
            <v>0</v>
          </cell>
          <cell r="BD972">
            <v>776640000</v>
          </cell>
          <cell r="BE972">
            <v>0.99786714634459717</v>
          </cell>
          <cell r="BF972">
            <v>26660000</v>
          </cell>
          <cell r="BG972">
            <v>0.40615478366849483</v>
          </cell>
          <cell r="BH972">
            <v>1112698000</v>
          </cell>
          <cell r="BI972">
            <v>0.93765631846833186</v>
          </cell>
          <cell r="BJ972">
            <v>0</v>
          </cell>
          <cell r="BK972">
            <v>0</v>
          </cell>
          <cell r="BL972">
            <v>333353960000</v>
          </cell>
          <cell r="BM972">
            <v>287280000</v>
          </cell>
          <cell r="BN972">
            <v>1178180000</v>
          </cell>
          <cell r="BO972">
            <v>10323000000</v>
          </cell>
          <cell r="BP972">
            <v>2677720000</v>
          </cell>
          <cell r="BQ972">
            <v>330060000</v>
          </cell>
          <cell r="BR972">
            <v>152140000</v>
          </cell>
          <cell r="BS972">
            <v>778300000</v>
          </cell>
          <cell r="BT972">
            <v>65640000</v>
          </cell>
          <cell r="BU972">
            <v>1186680000</v>
          </cell>
          <cell r="BV972">
            <v>23860000</v>
          </cell>
          <cell r="BW972">
            <v>26660000</v>
          </cell>
          <cell r="BY972">
            <v>1730</v>
          </cell>
          <cell r="BZ972">
            <v>55913850</v>
          </cell>
          <cell r="CA972">
            <v>4671000</v>
          </cell>
        </row>
        <row r="973">
          <cell r="A973" t="str">
            <v>2023_Q3_M8_W33_D2</v>
          </cell>
          <cell r="B973">
            <v>2023</v>
          </cell>
          <cell r="C973">
            <v>3</v>
          </cell>
          <cell r="D973">
            <v>8</v>
          </cell>
          <cell r="E973">
            <v>33</v>
          </cell>
          <cell r="F973">
            <v>33</v>
          </cell>
          <cell r="G973">
            <v>2</v>
          </cell>
          <cell r="H973">
            <v>45152</v>
          </cell>
          <cell r="I973">
            <v>70.507999999999996</v>
          </cell>
          <cell r="J973">
            <v>10.760999999999999</v>
          </cell>
          <cell r="K973">
            <v>97.106999999999999</v>
          </cell>
          <cell r="L973">
            <v>7.8727099999999997</v>
          </cell>
          <cell r="M973">
            <v>6.2169999999999996</v>
          </cell>
          <cell r="N973">
            <v>1</v>
          </cell>
          <cell r="O973">
            <v>30.488</v>
          </cell>
          <cell r="P973">
            <v>19.349</v>
          </cell>
          <cell r="Q973">
            <v>64</v>
          </cell>
          <cell r="R973">
            <v>0</v>
          </cell>
          <cell r="S973">
            <v>-6329</v>
          </cell>
          <cell r="T973">
            <v>968.56240419201879</v>
          </cell>
          <cell r="U973">
            <v>45648.665442951038</v>
          </cell>
          <cell r="V973">
            <v>4.7130329698303185E-2</v>
          </cell>
          <cell r="W973">
            <v>6.9987695899302454E-3</v>
          </cell>
          <cell r="X973">
            <v>3.7987355805071767E-3</v>
          </cell>
          <cell r="Y973">
            <v>0.54277191607689967</v>
          </cell>
          <cell r="Z973">
            <v>9.1317190230651556E-3</v>
          </cell>
          <cell r="AA973">
            <v>289051665100</v>
          </cell>
          <cell r="AB973">
            <v>229658880000</v>
          </cell>
          <cell r="AC973">
            <v>59392785100</v>
          </cell>
          <cell r="AD973">
            <v>0</v>
          </cell>
          <cell r="AE973">
            <v>0</v>
          </cell>
          <cell r="AF973">
            <v>0</v>
          </cell>
          <cell r="AH973">
            <v>243.30270999999999</v>
          </cell>
          <cell r="AI973">
            <v>44839.224905980998</v>
          </cell>
          <cell r="AJ973">
            <v>33320.984922132498</v>
          </cell>
          <cell r="AK973">
            <v>11518.2399838485</v>
          </cell>
          <cell r="AL973">
            <v>54200743020000</v>
          </cell>
          <cell r="AM973">
            <v>379338512000</v>
          </cell>
          <cell r="AN973">
            <v>205894291000</v>
          </cell>
          <cell r="AO973">
            <v>494945956100</v>
          </cell>
          <cell r="AP973">
            <v>89826216000</v>
          </cell>
          <cell r="AQ973">
            <v>0.399184124467858</v>
          </cell>
          <cell r="AR973">
            <v>0</v>
          </cell>
          <cell r="AS973">
            <v>0</v>
          </cell>
          <cell r="AT973">
            <v>1852108000</v>
          </cell>
          <cell r="AU973">
            <v>0.3308971291524096</v>
          </cell>
          <cell r="AV973">
            <v>110384424000</v>
          </cell>
          <cell r="AW973">
            <v>0.82203827414090691</v>
          </cell>
          <cell r="AX973">
            <v>1613072000</v>
          </cell>
          <cell r="AY973">
            <v>0.53789829540869438</v>
          </cell>
          <cell r="AZ973">
            <v>112783000</v>
          </cell>
          <cell r="BA973">
            <v>0.18892194404521409</v>
          </cell>
          <cell r="BB973">
            <v>0</v>
          </cell>
          <cell r="BC973">
            <v>0</v>
          </cell>
          <cell r="BD973">
            <v>908130000</v>
          </cell>
          <cell r="BE973">
            <v>0.8617849300327014</v>
          </cell>
          <cell r="BF973">
            <v>126278000</v>
          </cell>
          <cell r="BG973">
            <v>0.42313259794394781</v>
          </cell>
          <cell r="BH973">
            <v>1071280000</v>
          </cell>
          <cell r="BI973">
            <v>1</v>
          </cell>
          <cell r="BJ973">
            <v>0</v>
          </cell>
          <cell r="BK973">
            <v>0</v>
          </cell>
          <cell r="BL973">
            <v>225024520000</v>
          </cell>
          <cell r="BM973">
            <v>993684000</v>
          </cell>
          <cell r="BN973">
            <v>5597232000</v>
          </cell>
          <cell r="BO973">
            <v>134281368000</v>
          </cell>
          <cell r="BP973">
            <v>2998842000</v>
          </cell>
          <cell r="BQ973">
            <v>596982000</v>
          </cell>
          <cell r="BR973">
            <v>848234000</v>
          </cell>
          <cell r="BS973">
            <v>1053778000</v>
          </cell>
          <cell r="BT973">
            <v>298436000</v>
          </cell>
          <cell r="BU973">
            <v>1071280000</v>
          </cell>
          <cell r="BV973">
            <v>6558048000</v>
          </cell>
          <cell r="BW973">
            <v>16108000</v>
          </cell>
          <cell r="BY973">
            <v>2818</v>
          </cell>
          <cell r="BZ973">
            <v>16572450</v>
          </cell>
          <cell r="CA973">
            <v>7608600</v>
          </cell>
        </row>
        <row r="974">
          <cell r="A974" t="str">
            <v>2023_Q3_M8_W33_D3</v>
          </cell>
          <cell r="B974">
            <v>2023</v>
          </cell>
          <cell r="C974">
            <v>3</v>
          </cell>
          <cell r="D974">
            <v>8</v>
          </cell>
          <cell r="E974">
            <v>33</v>
          </cell>
          <cell r="F974">
            <v>33</v>
          </cell>
          <cell r="G974">
            <v>3</v>
          </cell>
          <cell r="H974">
            <v>45153</v>
          </cell>
          <cell r="I974">
            <v>56.331000000000003</v>
          </cell>
          <cell r="J974">
            <v>10.052</v>
          </cell>
          <cell r="K974">
            <v>72.061999999999998</v>
          </cell>
          <cell r="L974">
            <v>7.6567100000000003</v>
          </cell>
          <cell r="M974">
            <v>6.1189999999999998</v>
          </cell>
          <cell r="N974">
            <v>1</v>
          </cell>
          <cell r="O974">
            <v>30.488</v>
          </cell>
          <cell r="P974">
            <v>19.347000000000001</v>
          </cell>
          <cell r="Q974">
            <v>38</v>
          </cell>
          <cell r="R974">
            <v>0</v>
          </cell>
          <cell r="S974">
            <v>-4983</v>
          </cell>
          <cell r="T974">
            <v>778.73808593822628</v>
          </cell>
          <cell r="U974">
            <v>45925.411544710194</v>
          </cell>
          <cell r="V974">
            <v>5.8974143391714431E-2</v>
          </cell>
          <cell r="W974">
            <v>7.2524505575267909E-3</v>
          </cell>
          <cell r="X974">
            <v>1.2889567838830363E-3</v>
          </cell>
          <cell r="Y974">
            <v>0.1777270694448681</v>
          </cell>
          <cell r="Z974">
            <v>5.965408473109288E-3</v>
          </cell>
          <cell r="AA974">
            <v>210129956400</v>
          </cell>
          <cell r="AB974">
            <v>150387660000</v>
          </cell>
          <cell r="AC974">
            <v>59742296400</v>
          </cell>
          <cell r="AD974">
            <v>0</v>
          </cell>
          <cell r="AE974">
            <v>0</v>
          </cell>
          <cell r="AF974">
            <v>0</v>
          </cell>
          <cell r="AH974">
            <v>203.05571</v>
          </cell>
          <cell r="AI974">
            <v>46115.0808341601</v>
          </cell>
          <cell r="AJ974">
            <v>31836.423528544499</v>
          </cell>
          <cell r="AK974">
            <v>14278.657305615601</v>
          </cell>
          <cell r="AL974">
            <v>44933631386400</v>
          </cell>
          <cell r="AM974">
            <v>325878940000</v>
          </cell>
          <cell r="AN974">
            <v>57917509000</v>
          </cell>
          <cell r="AO974">
            <v>268047465400</v>
          </cell>
          <cell r="AP974">
            <v>23261093000</v>
          </cell>
          <cell r="AQ974">
            <v>0.14357893036352809</v>
          </cell>
          <cell r="AR974">
            <v>0</v>
          </cell>
          <cell r="AS974">
            <v>0</v>
          </cell>
          <cell r="AT974">
            <v>2403472000</v>
          </cell>
          <cell r="AU974">
            <v>0.43758381734836593</v>
          </cell>
          <cell r="AV974">
            <v>29137352000</v>
          </cell>
          <cell r="AW974">
            <v>0.19161393089116086</v>
          </cell>
          <cell r="AX974">
            <v>1129501000</v>
          </cell>
          <cell r="AY974">
            <v>0.45743749372264286</v>
          </cell>
          <cell r="AZ974">
            <v>149861000</v>
          </cell>
          <cell r="BA974">
            <v>0.37424083508141043</v>
          </cell>
          <cell r="BB974">
            <v>0</v>
          </cell>
          <cell r="BC974">
            <v>0</v>
          </cell>
          <cell r="BD974">
            <v>782400000</v>
          </cell>
          <cell r="BE974">
            <v>0.97353633589989896</v>
          </cell>
          <cell r="BF974">
            <v>5242000</v>
          </cell>
          <cell r="BG974">
            <v>0.31235847932308425</v>
          </cell>
          <cell r="BH974">
            <v>1048588000</v>
          </cell>
          <cell r="BI974">
            <v>0.99791772937333934</v>
          </cell>
          <cell r="BJ974">
            <v>0</v>
          </cell>
          <cell r="BK974">
            <v>0</v>
          </cell>
          <cell r="BL974">
            <v>162009098000</v>
          </cell>
          <cell r="BM974">
            <v>1269028000</v>
          </cell>
          <cell r="BN974">
            <v>5492598000</v>
          </cell>
          <cell r="BO974">
            <v>152062806000</v>
          </cell>
          <cell r="BP974">
            <v>2469192000</v>
          </cell>
          <cell r="BQ974">
            <v>400440000</v>
          </cell>
          <cell r="BR974">
            <v>279026000</v>
          </cell>
          <cell r="BS974">
            <v>803668000</v>
          </cell>
          <cell r="BT974">
            <v>16782000</v>
          </cell>
          <cell r="BU974">
            <v>1050776000</v>
          </cell>
          <cell r="BV974">
            <v>2192000</v>
          </cell>
          <cell r="BW974">
            <v>23334000</v>
          </cell>
          <cell r="BY974">
            <v>2114</v>
          </cell>
          <cell r="BZ974">
            <v>13140150</v>
          </cell>
          <cell r="CA974">
            <v>5707800</v>
          </cell>
        </row>
        <row r="975">
          <cell r="A975" t="str">
            <v>2023_Q3_M8_W33_D4</v>
          </cell>
          <cell r="B975">
            <v>2023</v>
          </cell>
          <cell r="C975">
            <v>3</v>
          </cell>
          <cell r="D975">
            <v>8</v>
          </cell>
          <cell r="E975">
            <v>33</v>
          </cell>
          <cell r="F975">
            <v>33</v>
          </cell>
          <cell r="G975">
            <v>4</v>
          </cell>
          <cell r="H975">
            <v>45154</v>
          </cell>
          <cell r="I975">
            <v>42.744999999999997</v>
          </cell>
          <cell r="J975">
            <v>10.571999999999999</v>
          </cell>
          <cell r="K975">
            <v>46.749000000000002</v>
          </cell>
          <cell r="L975">
            <v>8.6027100000000001</v>
          </cell>
          <cell r="M975">
            <v>6.1189999999999998</v>
          </cell>
          <cell r="N975">
            <v>1</v>
          </cell>
          <cell r="O975">
            <v>30.492000000000001</v>
          </cell>
          <cell r="P975">
            <v>19.398</v>
          </cell>
          <cell r="Q975">
            <v>66</v>
          </cell>
          <cell r="R975">
            <v>0</v>
          </cell>
          <cell r="S975">
            <v>-4803</v>
          </cell>
          <cell r="T975">
            <v>735.59314724848673</v>
          </cell>
          <cell r="U975">
            <v>44281.176981376266</v>
          </cell>
          <cell r="V975">
            <v>6.0197919389286918E-2</v>
          </cell>
          <cell r="W975">
            <v>5.7599716353696796E-3</v>
          </cell>
          <cell r="X975">
            <v>2.0907995016055669E-3</v>
          </cell>
          <cell r="Y975">
            <v>0.36298781208692144</v>
          </cell>
          <cell r="Z975">
            <v>4.6011181792102243E-3</v>
          </cell>
          <cell r="AA975">
            <v>120565969100</v>
          </cell>
          <cell r="AB975">
            <v>96399892000</v>
          </cell>
          <cell r="AC975">
            <v>24166077100</v>
          </cell>
          <cell r="AD975">
            <v>0</v>
          </cell>
          <cell r="AE975">
            <v>0</v>
          </cell>
          <cell r="AF975">
            <v>0</v>
          </cell>
          <cell r="AH975">
            <v>165.67770999999999</v>
          </cell>
          <cell r="AI975">
            <v>44368.399311176297</v>
          </cell>
          <cell r="AJ975">
            <v>26863.565810874101</v>
          </cell>
          <cell r="AK975">
            <v>17504.8335003022</v>
          </cell>
          <cell r="AL975">
            <v>48028152830000</v>
          </cell>
          <cell r="AM975">
            <v>276640798000</v>
          </cell>
          <cell r="AN975">
            <v>100417238000</v>
          </cell>
          <cell r="AO975">
            <v>220983207100</v>
          </cell>
          <cell r="AP975">
            <v>58857375000</v>
          </cell>
          <cell r="AQ975">
            <v>0.78887882425596134</v>
          </cell>
          <cell r="AR975">
            <v>0</v>
          </cell>
          <cell r="AS975">
            <v>0</v>
          </cell>
          <cell r="AT975">
            <v>14235753000</v>
          </cell>
          <cell r="AU975">
            <v>0.27243739629841562</v>
          </cell>
          <cell r="AV975">
            <v>22766835000</v>
          </cell>
          <cell r="AW975">
            <v>0.19030599305641815</v>
          </cell>
          <cell r="AX975">
            <v>2527593000</v>
          </cell>
          <cell r="AY975">
            <v>0.48533227188206368</v>
          </cell>
          <cell r="AZ975">
            <v>30762000</v>
          </cell>
          <cell r="BA975">
            <v>0.17496502064635019</v>
          </cell>
          <cell r="BB975">
            <v>0</v>
          </cell>
          <cell r="BC975">
            <v>0</v>
          </cell>
          <cell r="BD975">
            <v>795000000</v>
          </cell>
          <cell r="BE975">
            <v>0.9739233552945904</v>
          </cell>
          <cell r="BF975">
            <v>87050000</v>
          </cell>
          <cell r="BG975">
            <v>0.37047913315117931</v>
          </cell>
          <cell r="BH975">
            <v>1116870000</v>
          </cell>
          <cell r="BI975">
            <v>0.95064092742965123</v>
          </cell>
          <cell r="BJ975">
            <v>0</v>
          </cell>
          <cell r="BK975">
            <v>0</v>
          </cell>
          <cell r="BL975">
            <v>74608892000</v>
          </cell>
          <cell r="BM975">
            <v>253418000</v>
          </cell>
          <cell r="BN975">
            <v>52253300000</v>
          </cell>
          <cell r="BO975">
            <v>119632780000</v>
          </cell>
          <cell r="BP975">
            <v>5207964000</v>
          </cell>
          <cell r="BQ975">
            <v>175818000</v>
          </cell>
          <cell r="BR975">
            <v>216312000</v>
          </cell>
          <cell r="BS975">
            <v>816286000</v>
          </cell>
          <cell r="BT975">
            <v>234966000</v>
          </cell>
          <cell r="BU975">
            <v>1174860000</v>
          </cell>
          <cell r="BV975">
            <v>22064398000</v>
          </cell>
          <cell r="BW975">
            <v>1804000</v>
          </cell>
          <cell r="BY975">
            <v>4602</v>
          </cell>
          <cell r="BZ975">
            <v>12681150</v>
          </cell>
          <cell r="CA975">
            <v>12425400</v>
          </cell>
        </row>
        <row r="976">
          <cell r="A976" t="str">
            <v>2023_Q3_M8_W33_D5</v>
          </cell>
          <cell r="B976">
            <v>2023</v>
          </cell>
          <cell r="C976">
            <v>3</v>
          </cell>
          <cell r="D976">
            <v>8</v>
          </cell>
          <cell r="E976">
            <v>33</v>
          </cell>
          <cell r="F976">
            <v>33</v>
          </cell>
          <cell r="G976">
            <v>5</v>
          </cell>
          <cell r="H976">
            <v>45155</v>
          </cell>
          <cell r="I976">
            <v>28.306999999999999</v>
          </cell>
          <cell r="J976">
            <v>10.478</v>
          </cell>
          <cell r="K976">
            <v>39.466999999999999</v>
          </cell>
          <cell r="L976">
            <v>7.3607100000000001</v>
          </cell>
          <cell r="M976">
            <v>6.1340000000000003</v>
          </cell>
          <cell r="N976">
            <v>1</v>
          </cell>
          <cell r="O976">
            <v>30.481000000000002</v>
          </cell>
          <cell r="P976">
            <v>19.407</v>
          </cell>
          <cell r="Q976">
            <v>34</v>
          </cell>
          <cell r="R976">
            <v>0</v>
          </cell>
          <cell r="S976">
            <v>-3625</v>
          </cell>
          <cell r="T976">
            <v>579.31437078768374</v>
          </cell>
          <cell r="U976">
            <v>45273.528973277571</v>
          </cell>
          <cell r="V976">
            <v>7.8150191426668625E-2</v>
          </cell>
          <cell r="W976">
            <v>4.5118266898266871E-3</v>
          </cell>
          <cell r="X976">
            <v>2.1226747165223221E-3</v>
          </cell>
          <cell r="Y976">
            <v>0.47046902783490124</v>
          </cell>
          <cell r="Z976">
            <v>5.3622455893319069E-3</v>
          </cell>
          <cell r="AA976">
            <v>188278264900</v>
          </cell>
          <cell r="AB976">
            <v>135195215000</v>
          </cell>
          <cell r="AC976">
            <v>53083049900</v>
          </cell>
          <cell r="AD976">
            <v>0</v>
          </cell>
          <cell r="AE976">
            <v>0</v>
          </cell>
          <cell r="AF976">
            <v>0</v>
          </cell>
          <cell r="AH976">
            <v>142.63471000000001</v>
          </cell>
          <cell r="AI976">
            <v>45779.867176297601</v>
          </cell>
          <cell r="AJ976">
            <v>26884.332681083</v>
          </cell>
          <cell r="AK976">
            <v>18895.534495214601</v>
          </cell>
          <cell r="AL976">
            <v>58118273157800</v>
          </cell>
          <cell r="AM976">
            <v>262219576000</v>
          </cell>
          <cell r="AN976">
            <v>123366189000</v>
          </cell>
          <cell r="AO976">
            <v>311644453900</v>
          </cell>
          <cell r="AP976">
            <v>70680514000</v>
          </cell>
          <cell r="AQ976">
            <v>0.53330853532071165</v>
          </cell>
          <cell r="AR976">
            <v>0</v>
          </cell>
          <cell r="AS976">
            <v>0</v>
          </cell>
          <cell r="AT976">
            <v>3232469000</v>
          </cell>
          <cell r="AU976">
            <v>9.267706276750097E-2</v>
          </cell>
          <cell r="AV976">
            <v>44480535000</v>
          </cell>
          <cell r="AW976">
            <v>0.51743814199132188</v>
          </cell>
          <cell r="AX976">
            <v>3032031000</v>
          </cell>
          <cell r="AY976">
            <v>0.51031509278483778</v>
          </cell>
          <cell r="AZ976">
            <v>38704000</v>
          </cell>
          <cell r="BA976">
            <v>0.13420342720823306</v>
          </cell>
          <cell r="BB976">
            <v>0</v>
          </cell>
          <cell r="BC976">
            <v>0</v>
          </cell>
          <cell r="BD976">
            <v>802688000</v>
          </cell>
          <cell r="BE976">
            <v>0.97695058335544394</v>
          </cell>
          <cell r="BF976">
            <v>10540000</v>
          </cell>
          <cell r="BG976">
            <v>7.3374824220653556E-2</v>
          </cell>
          <cell r="BH976">
            <v>1088708000</v>
          </cell>
          <cell r="BI976">
            <v>0.99898331461457712</v>
          </cell>
          <cell r="BJ976">
            <v>0</v>
          </cell>
          <cell r="BK976">
            <v>0</v>
          </cell>
          <cell r="BL976">
            <v>132532126000</v>
          </cell>
          <cell r="BM976">
            <v>140776000</v>
          </cell>
          <cell r="BN976">
            <v>34878846000</v>
          </cell>
          <cell r="BO976">
            <v>85963000000</v>
          </cell>
          <cell r="BP976">
            <v>5941488000</v>
          </cell>
          <cell r="BQ976">
            <v>288398000</v>
          </cell>
          <cell r="BR976">
            <v>395564000</v>
          </cell>
          <cell r="BS976">
            <v>821626000</v>
          </cell>
          <cell r="BT976">
            <v>143646000</v>
          </cell>
          <cell r="BU976">
            <v>1089816000</v>
          </cell>
          <cell r="BV976">
            <v>24290000</v>
          </cell>
          <cell r="BW976">
            <v>0</v>
          </cell>
          <cell r="BY976">
            <v>1978</v>
          </cell>
          <cell r="BZ976">
            <v>10340250</v>
          </cell>
          <cell r="CA976">
            <v>5340600</v>
          </cell>
        </row>
        <row r="977">
          <cell r="A977" t="str">
            <v>2023_Q3_M8_W33_D6</v>
          </cell>
          <cell r="B977">
            <v>2023</v>
          </cell>
          <cell r="C977">
            <v>3</v>
          </cell>
          <cell r="D977">
            <v>8</v>
          </cell>
          <cell r="E977">
            <v>33</v>
          </cell>
          <cell r="F977">
            <v>34</v>
          </cell>
          <cell r="G977">
            <v>6</v>
          </cell>
          <cell r="H977">
            <v>45156</v>
          </cell>
          <cell r="I977">
            <v>46.776000000000003</v>
          </cell>
          <cell r="J977">
            <v>11.635999999999999</v>
          </cell>
          <cell r="K977">
            <v>53.783000000000001</v>
          </cell>
          <cell r="L977">
            <v>5.4897099999999996</v>
          </cell>
          <cell r="M977">
            <v>6.0039999999999996</v>
          </cell>
          <cell r="N977">
            <v>1</v>
          </cell>
          <cell r="O977">
            <v>30.468</v>
          </cell>
          <cell r="P977">
            <v>19.375</v>
          </cell>
          <cell r="Q977">
            <v>184</v>
          </cell>
          <cell r="R977">
            <v>0</v>
          </cell>
          <cell r="S977">
            <v>-4940</v>
          </cell>
          <cell r="T977">
            <v>829.81136161130883</v>
          </cell>
          <cell r="U977">
            <v>39412.411762090647</v>
          </cell>
          <cell r="V977">
            <v>4.7495628025097804E-2</v>
          </cell>
          <cell r="W977">
            <v>8.3036183077776979E-3</v>
          </cell>
          <cell r="X977">
            <v>5.1483361085839716E-3</v>
          </cell>
          <cell r="Y977">
            <v>0.62001117076416101</v>
          </cell>
          <cell r="Z977">
            <v>8.9046969238067934E-3</v>
          </cell>
          <cell r="AA977">
            <v>316598069800</v>
          </cell>
          <cell r="AB977">
            <v>281772308000</v>
          </cell>
          <cell r="AC977">
            <v>34825761800</v>
          </cell>
          <cell r="AD977">
            <v>0</v>
          </cell>
          <cell r="AE977">
            <v>0</v>
          </cell>
          <cell r="AF977">
            <v>0</v>
          </cell>
          <cell r="AH977">
            <v>174.53171</v>
          </cell>
          <cell r="AI977">
            <v>39233.340989580698</v>
          </cell>
          <cell r="AJ977">
            <v>27446.9026174924</v>
          </cell>
          <cell r="AK977">
            <v>11786.438372088302</v>
          </cell>
          <cell r="AL977">
            <v>84283189335000</v>
          </cell>
          <cell r="AM977">
            <v>699855434000</v>
          </cell>
          <cell r="AN977">
            <v>433918187000</v>
          </cell>
          <cell r="AO977">
            <v>750516256800</v>
          </cell>
          <cell r="AP977">
            <v>245246982000</v>
          </cell>
          <cell r="AQ977">
            <v>0.76379439937758076</v>
          </cell>
          <cell r="AR977">
            <v>0</v>
          </cell>
          <cell r="AS977">
            <v>0</v>
          </cell>
          <cell r="AT977">
            <v>16076620000</v>
          </cell>
          <cell r="AU977">
            <v>0.70429903744837341</v>
          </cell>
          <cell r="AV977">
            <v>168860221000</v>
          </cell>
          <cell r="AW977">
            <v>0.49092158501702071</v>
          </cell>
          <cell r="AX977">
            <v>2986082000</v>
          </cell>
          <cell r="AY977">
            <v>0.35494288975962018</v>
          </cell>
          <cell r="AZ977">
            <v>301474000</v>
          </cell>
          <cell r="BA977">
            <v>0.28480439855270989</v>
          </cell>
          <cell r="BB977">
            <v>0</v>
          </cell>
          <cell r="BC977">
            <v>0</v>
          </cell>
          <cell r="BD977">
            <v>128717000</v>
          </cell>
          <cell r="BE977">
            <v>0.45180029343835337</v>
          </cell>
          <cell r="BF977">
            <v>283211000</v>
          </cell>
          <cell r="BG977">
            <v>0.34836586835922606</v>
          </cell>
          <cell r="BH977">
            <v>34880000</v>
          </cell>
          <cell r="BI977">
            <v>0.44677853208658896</v>
          </cell>
          <cell r="BJ977">
            <v>0</v>
          </cell>
          <cell r="BK977">
            <v>0</v>
          </cell>
          <cell r="BL977">
            <v>321090312000</v>
          </cell>
          <cell r="BM977">
            <v>539646000</v>
          </cell>
          <cell r="BN977">
            <v>22826412000</v>
          </cell>
          <cell r="BO977">
            <v>343965770000</v>
          </cell>
          <cell r="BP977">
            <v>8412852000</v>
          </cell>
          <cell r="BQ977">
            <v>1058530000</v>
          </cell>
          <cell r="BR977">
            <v>248876000</v>
          </cell>
          <cell r="BS977">
            <v>284898000</v>
          </cell>
          <cell r="BT977">
            <v>812970000</v>
          </cell>
          <cell r="BU977">
            <v>78070000</v>
          </cell>
          <cell r="BV977">
            <v>476172000</v>
          </cell>
          <cell r="BW977">
            <v>60926000</v>
          </cell>
          <cell r="BY977">
            <v>2983</v>
          </cell>
          <cell r="BZ977">
            <v>40759200</v>
          </cell>
          <cell r="CA977">
            <v>8054100</v>
          </cell>
        </row>
        <row r="978">
          <cell r="A978" t="str">
            <v>2023_Q3_M8_W34_D2</v>
          </cell>
          <cell r="B978">
            <v>2023</v>
          </cell>
          <cell r="C978">
            <v>3</v>
          </cell>
          <cell r="D978">
            <v>8</v>
          </cell>
          <cell r="E978">
            <v>34</v>
          </cell>
          <cell r="F978">
            <v>34</v>
          </cell>
          <cell r="G978">
            <v>2</v>
          </cell>
          <cell r="H978">
            <v>45159</v>
          </cell>
          <cell r="I978">
            <v>103.91</v>
          </cell>
          <cell r="J978">
            <v>11.635</v>
          </cell>
          <cell r="K978">
            <v>71.474999999999994</v>
          </cell>
          <cell r="L978">
            <v>3.2297099999999999</v>
          </cell>
          <cell r="M978">
            <v>6.3230000000000004</v>
          </cell>
          <cell r="N978">
            <v>1</v>
          </cell>
          <cell r="O978">
            <v>30.545000000000002</v>
          </cell>
          <cell r="P978">
            <v>19.332000000000001</v>
          </cell>
          <cell r="Q978">
            <v>216</v>
          </cell>
          <cell r="R978">
            <v>0</v>
          </cell>
          <cell r="S978">
            <v>-6452</v>
          </cell>
          <cell r="T978">
            <v>1094.2268883419104</v>
          </cell>
          <cell r="U978">
            <v>40419.032197312146</v>
          </cell>
          <cell r="V978">
            <v>3.6938438113652446E-2</v>
          </cell>
          <cell r="W978">
            <v>1.7585616617422258E-2</v>
          </cell>
          <cell r="X978">
            <v>1.2318509908282224E-2</v>
          </cell>
          <cell r="Y978">
            <v>0.70048780069947303</v>
          </cell>
          <cell r="Z978">
            <v>1.380320048535358E-2</v>
          </cell>
          <cell r="AA978">
            <v>74589437000</v>
          </cell>
          <cell r="AB978">
            <v>58282870000</v>
          </cell>
          <cell r="AC978">
            <v>16306567000</v>
          </cell>
          <cell r="AD978">
            <v>0</v>
          </cell>
          <cell r="AE978">
            <v>0</v>
          </cell>
          <cell r="AF978">
            <v>0</v>
          </cell>
          <cell r="AH978">
            <v>247.44970999999998</v>
          </cell>
          <cell r="AI978">
            <v>39478.8093958752</v>
          </cell>
          <cell r="AJ978">
            <v>28224.460707468301</v>
          </cell>
          <cell r="AK978">
            <v>11254.348688406901</v>
          </cell>
          <cell r="AL978">
            <v>50239045193600</v>
          </cell>
          <cell r="AM978">
            <v>883484588000</v>
          </cell>
          <cell r="AN978">
            <v>618870176000</v>
          </cell>
          <cell r="AO978">
            <v>693459613000</v>
          </cell>
          <cell r="AP978">
            <v>426746310000</v>
          </cell>
          <cell r="AQ978">
            <v>0.87638651758198527</v>
          </cell>
          <cell r="AR978">
            <v>0</v>
          </cell>
          <cell r="AS978">
            <v>0</v>
          </cell>
          <cell r="AT978">
            <v>4408969000</v>
          </cell>
          <cell r="AU978">
            <v>9.379258482395951E-2</v>
          </cell>
          <cell r="AV978">
            <v>183077155000</v>
          </cell>
          <cell r="AW978">
            <v>0.54389688949839876</v>
          </cell>
          <cell r="AX978">
            <v>3514237000</v>
          </cell>
          <cell r="AY978">
            <v>0.42459244170100996</v>
          </cell>
          <cell r="AZ978">
            <v>814212000</v>
          </cell>
          <cell r="BA978">
            <v>0.39967013709926813</v>
          </cell>
          <cell r="BB978">
            <v>0</v>
          </cell>
          <cell r="BC978">
            <v>0</v>
          </cell>
          <cell r="BD978">
            <v>131930000</v>
          </cell>
          <cell r="BE978">
            <v>0.48538295696195083</v>
          </cell>
          <cell r="BF978">
            <v>131998000</v>
          </cell>
          <cell r="BG978">
            <v>0.38956079306335178</v>
          </cell>
          <cell r="BH978">
            <v>45365000</v>
          </cell>
          <cell r="BI978">
            <v>0.5</v>
          </cell>
          <cell r="BJ978">
            <v>0</v>
          </cell>
          <cell r="BK978">
            <v>0</v>
          </cell>
          <cell r="BL978">
            <v>486938470000</v>
          </cell>
          <cell r="BM978">
            <v>759212000</v>
          </cell>
          <cell r="BN978">
            <v>47007650000</v>
          </cell>
          <cell r="BO978">
            <v>336602688000</v>
          </cell>
          <cell r="BP978">
            <v>8276730000</v>
          </cell>
          <cell r="BQ978">
            <v>2037210000</v>
          </cell>
          <cell r="BR978">
            <v>520956000</v>
          </cell>
          <cell r="BS978">
            <v>271806000</v>
          </cell>
          <cell r="BT978">
            <v>338838000</v>
          </cell>
          <cell r="BU978">
            <v>90730000</v>
          </cell>
          <cell r="BV978">
            <v>631818000</v>
          </cell>
          <cell r="BW978">
            <v>8480000</v>
          </cell>
          <cell r="BY978">
            <v>1654</v>
          </cell>
          <cell r="BZ978">
            <v>17416500</v>
          </cell>
          <cell r="CA978">
            <v>4465800</v>
          </cell>
        </row>
        <row r="979">
          <cell r="A979" t="str">
            <v>2023_Q3_M8_W34_D3</v>
          </cell>
          <cell r="B979">
            <v>2023</v>
          </cell>
          <cell r="C979">
            <v>3</v>
          </cell>
          <cell r="D979">
            <v>8</v>
          </cell>
          <cell r="E979">
            <v>34</v>
          </cell>
          <cell r="F979">
            <v>34</v>
          </cell>
          <cell r="G979">
            <v>3</v>
          </cell>
          <cell r="H979">
            <v>45160</v>
          </cell>
          <cell r="I979">
            <v>80.762</v>
          </cell>
          <cell r="J979">
            <v>11.791</v>
          </cell>
          <cell r="K979">
            <v>79.731999999999999</v>
          </cell>
          <cell r="L979">
            <v>2.1847099999999999</v>
          </cell>
          <cell r="M979">
            <v>6.3</v>
          </cell>
          <cell r="N979">
            <v>1</v>
          </cell>
          <cell r="O979">
            <v>30.664999999999999</v>
          </cell>
          <cell r="P979">
            <v>19.277999999999999</v>
          </cell>
          <cell r="Q979">
            <v>204</v>
          </cell>
          <cell r="R979">
            <v>0</v>
          </cell>
          <cell r="S979">
            <v>-7218</v>
          </cell>
          <cell r="T979">
            <v>1170.7088024763673</v>
          </cell>
          <cell r="U979">
            <v>39790.17651269921</v>
          </cell>
          <cell r="V979">
            <v>3.3988107400006025E-2</v>
          </cell>
          <cell r="W979">
            <v>9.4572088271114817E-3</v>
          </cell>
          <cell r="X979">
            <v>6.2944934942510194E-3</v>
          </cell>
          <cell r="Y979">
            <v>0.66557624023340389</v>
          </cell>
          <cell r="Z979">
            <v>9.2673483577205788E-3</v>
          </cell>
          <cell r="AA979">
            <v>151831352000</v>
          </cell>
          <cell r="AB979">
            <v>138236082000</v>
          </cell>
          <cell r="AC979">
            <v>13595270000</v>
          </cell>
          <cell r="AD979">
            <v>0</v>
          </cell>
          <cell r="AE979">
            <v>0</v>
          </cell>
          <cell r="AF979">
            <v>0</v>
          </cell>
          <cell r="AH979">
            <v>231.71270999999999</v>
          </cell>
          <cell r="AI979">
            <v>39393.514575815199</v>
          </cell>
          <cell r="AJ979">
            <v>26385.933284609699</v>
          </cell>
          <cell r="AK979">
            <v>13007.581291205499</v>
          </cell>
          <cell r="AL979">
            <v>51072574670800</v>
          </cell>
          <cell r="AM979">
            <v>483004004000</v>
          </cell>
          <cell r="AN979">
            <v>321475989000</v>
          </cell>
          <cell r="AO979">
            <v>473307341000</v>
          </cell>
          <cell r="AP979">
            <v>164268913000</v>
          </cell>
          <cell r="AQ979">
            <v>0.89351219585586228</v>
          </cell>
          <cell r="AR979">
            <v>0</v>
          </cell>
          <cell r="AS979">
            <v>0</v>
          </cell>
          <cell r="AT979">
            <v>17174256000</v>
          </cell>
          <cell r="AU979">
            <v>0.71872669006643619</v>
          </cell>
          <cell r="AV979">
            <v>134792247000</v>
          </cell>
          <cell r="AW979">
            <v>0.50978725671859204</v>
          </cell>
          <cell r="AX979">
            <v>2535781000</v>
          </cell>
          <cell r="AY979">
            <v>0.44493380862544285</v>
          </cell>
          <cell r="AZ979">
            <v>88977000</v>
          </cell>
          <cell r="BA979">
            <v>0.31455752587816055</v>
          </cell>
          <cell r="BB979">
            <v>0</v>
          </cell>
          <cell r="BC979">
            <v>0</v>
          </cell>
          <cell r="BD979">
            <v>905649000</v>
          </cell>
          <cell r="BE979">
            <v>0.84411629831782387</v>
          </cell>
          <cell r="BF979">
            <v>635683000</v>
          </cell>
          <cell r="BG979">
            <v>0.55023864220634544</v>
          </cell>
          <cell r="BH979">
            <v>1074483000</v>
          </cell>
          <cell r="BI979">
            <v>0.93280000694510756</v>
          </cell>
          <cell r="BJ979">
            <v>0</v>
          </cell>
          <cell r="BK979">
            <v>0</v>
          </cell>
          <cell r="BL979">
            <v>183846302000</v>
          </cell>
          <cell r="BM979">
            <v>555436000</v>
          </cell>
          <cell r="BN979">
            <v>23895392000</v>
          </cell>
          <cell r="BO979">
            <v>264408820000</v>
          </cell>
          <cell r="BP979">
            <v>5699232000</v>
          </cell>
          <cell r="BQ979">
            <v>282864000</v>
          </cell>
          <cell r="BR979">
            <v>380368000</v>
          </cell>
          <cell r="BS979">
            <v>1072896000</v>
          </cell>
          <cell r="BT979">
            <v>1155286000</v>
          </cell>
          <cell r="BU979">
            <v>1151890000</v>
          </cell>
          <cell r="BV979">
            <v>454318000</v>
          </cell>
          <cell r="BW979">
            <v>101200000</v>
          </cell>
          <cell r="BY979">
            <v>2208</v>
          </cell>
          <cell r="BZ979">
            <v>19308600</v>
          </cell>
          <cell r="CA979">
            <v>5961600</v>
          </cell>
        </row>
        <row r="980">
          <cell r="A980" t="str">
            <v>2023_Q3_M8_W34_D4</v>
          </cell>
          <cell r="B980">
            <v>2023</v>
          </cell>
          <cell r="C980">
            <v>3</v>
          </cell>
          <cell r="D980">
            <v>8</v>
          </cell>
          <cell r="E980">
            <v>34</v>
          </cell>
          <cell r="F980">
            <v>34</v>
          </cell>
          <cell r="G980">
            <v>4</v>
          </cell>
          <cell r="H980">
            <v>45161</v>
          </cell>
          <cell r="I980">
            <v>38.854999999999997</v>
          </cell>
          <cell r="J980">
            <v>9.3000000000000007</v>
          </cell>
          <cell r="K980">
            <v>48.932000000000002</v>
          </cell>
          <cell r="L980">
            <v>1.52871</v>
          </cell>
          <cell r="M980">
            <v>6.3289999999999997</v>
          </cell>
          <cell r="N980">
            <v>1</v>
          </cell>
          <cell r="O980">
            <v>30.577999999999999</v>
          </cell>
          <cell r="P980">
            <v>19.242999999999999</v>
          </cell>
          <cell r="Q980">
            <v>123</v>
          </cell>
          <cell r="R980">
            <v>0</v>
          </cell>
          <cell r="S980">
            <v>-5772</v>
          </cell>
          <cell r="T980">
            <v>924.33997862778642</v>
          </cell>
          <cell r="U980">
            <v>43647.928631791525</v>
          </cell>
          <cell r="V980">
            <v>4.7220643530520377E-2</v>
          </cell>
          <cell r="W980">
            <v>3.0991955974829892E-3</v>
          </cell>
          <cell r="X980">
            <v>6.9554695212475492E-4</v>
          </cell>
          <cell r="Y980">
            <v>0.22442822024193734</v>
          </cell>
          <cell r="Z980">
            <v>6.9768939400735065E-3</v>
          </cell>
          <cell r="AA980">
            <v>237260461000</v>
          </cell>
          <cell r="AB980">
            <v>183379165000</v>
          </cell>
          <cell r="AC980">
            <v>53881296000</v>
          </cell>
          <cell r="AD980">
            <v>0</v>
          </cell>
          <cell r="AE980">
            <v>0</v>
          </cell>
          <cell r="AF980">
            <v>0</v>
          </cell>
          <cell r="AH980">
            <v>155.76570999999998</v>
          </cell>
          <cell r="AI980">
            <v>44617.931468017603</v>
          </cell>
          <cell r="AJ980">
            <v>28003.880129937599</v>
          </cell>
          <cell r="AK980">
            <v>16614.05133808</v>
          </cell>
          <cell r="AL980">
            <v>37772226475500</v>
          </cell>
          <cell r="AM980">
            <v>117063518000</v>
          </cell>
          <cell r="AN980">
            <v>26272357000</v>
          </cell>
          <cell r="AO980">
            <v>263532818000</v>
          </cell>
          <cell r="AP980">
            <v>8430411000</v>
          </cell>
          <cell r="AQ980">
            <v>0.33176467060325809</v>
          </cell>
          <cell r="AR980">
            <v>0</v>
          </cell>
          <cell r="AS980">
            <v>0</v>
          </cell>
          <cell r="AT980">
            <v>4706138000</v>
          </cell>
          <cell r="AU980">
            <v>0.48727429279998274</v>
          </cell>
          <cell r="AV980">
            <v>7881013000</v>
          </cell>
          <cell r="AW980">
            <v>0.1093969750516175</v>
          </cell>
          <cell r="AX980">
            <v>2347139000</v>
          </cell>
          <cell r="AY980">
            <v>0.54837338768613686</v>
          </cell>
          <cell r="AZ980">
            <v>313132000</v>
          </cell>
          <cell r="BA980">
            <v>0.35721195528177047</v>
          </cell>
          <cell r="BB980">
            <v>0</v>
          </cell>
          <cell r="BC980">
            <v>0</v>
          </cell>
          <cell r="BD980">
            <v>855405000</v>
          </cell>
          <cell r="BE980">
            <v>0.92196139295760982</v>
          </cell>
          <cell r="BF980">
            <v>648855000</v>
          </cell>
          <cell r="BG980">
            <v>0.46367518619039655</v>
          </cell>
          <cell r="BH980">
            <v>1090264000</v>
          </cell>
          <cell r="BI980">
            <v>0.96695070987150655</v>
          </cell>
          <cell r="BJ980">
            <v>0</v>
          </cell>
          <cell r="BK980">
            <v>0</v>
          </cell>
          <cell r="BL980">
            <v>25410816000</v>
          </cell>
          <cell r="BM980">
            <v>370168000</v>
          </cell>
          <cell r="BN980">
            <v>9658088000</v>
          </cell>
          <cell r="BO980">
            <v>72040502000</v>
          </cell>
          <cell r="BP980">
            <v>4280184000</v>
          </cell>
          <cell r="BQ980">
            <v>876600000</v>
          </cell>
          <cell r="BR980">
            <v>335192000</v>
          </cell>
          <cell r="BS980">
            <v>927810000</v>
          </cell>
          <cell r="BT980">
            <v>1399374000</v>
          </cell>
          <cell r="BU980">
            <v>1127528000</v>
          </cell>
          <cell r="BV980">
            <v>637256000</v>
          </cell>
          <cell r="BW980">
            <v>0</v>
          </cell>
          <cell r="BY980">
            <v>2202</v>
          </cell>
          <cell r="BZ980">
            <v>15621300</v>
          </cell>
          <cell r="CA980">
            <v>5945400</v>
          </cell>
        </row>
        <row r="981">
          <cell r="A981" t="str">
            <v>2023_Q3_M8_W34_D5</v>
          </cell>
          <cell r="B981">
            <v>2023</v>
          </cell>
          <cell r="C981">
            <v>3</v>
          </cell>
          <cell r="D981">
            <v>8</v>
          </cell>
          <cell r="E981">
            <v>34</v>
          </cell>
          <cell r="F981">
            <v>34</v>
          </cell>
          <cell r="G981">
            <v>5</v>
          </cell>
          <cell r="H981">
            <v>45162</v>
          </cell>
          <cell r="I981">
            <v>39.828000000000003</v>
          </cell>
          <cell r="J981">
            <v>9.31</v>
          </cell>
          <cell r="K981">
            <v>56.860999999999997</v>
          </cell>
          <cell r="L981">
            <v>11.18871</v>
          </cell>
          <cell r="M981">
            <v>6.3259999999999996</v>
          </cell>
          <cell r="N981">
            <v>1</v>
          </cell>
          <cell r="O981">
            <v>30.565999999999999</v>
          </cell>
          <cell r="P981">
            <v>19.242999999999999</v>
          </cell>
          <cell r="Q981">
            <v>151</v>
          </cell>
          <cell r="R981">
            <v>0</v>
          </cell>
          <cell r="S981">
            <v>-5459</v>
          </cell>
          <cell r="T981">
            <v>913.85975650778437</v>
          </cell>
          <cell r="U981">
            <v>45490.92065748632</v>
          </cell>
          <cell r="V981">
            <v>4.9778886020022291E-2</v>
          </cell>
          <cell r="W981">
            <v>3.5707537123967768E-3</v>
          </cell>
          <cell r="X981">
            <v>1.2632497438279276E-3</v>
          </cell>
          <cell r="Y981">
            <v>0.35377677811892649</v>
          </cell>
          <cell r="Z981">
            <v>8.0426877012378349E-3</v>
          </cell>
          <cell r="AA981">
            <v>289535071400</v>
          </cell>
          <cell r="AB981">
            <v>224835765000</v>
          </cell>
          <cell r="AC981">
            <v>64699306400</v>
          </cell>
          <cell r="AD981">
            <v>0</v>
          </cell>
          <cell r="AE981">
            <v>0</v>
          </cell>
          <cell r="AF981">
            <v>0</v>
          </cell>
          <cell r="AH981">
            <v>174.32270999999997</v>
          </cell>
          <cell r="AI981">
            <v>46536.3017339422</v>
          </cell>
          <cell r="AJ981">
            <v>28766.2173619102</v>
          </cell>
          <cell r="AK981">
            <v>17770.084372032001</v>
          </cell>
          <cell r="AL981">
            <v>42707828173800</v>
          </cell>
          <cell r="AM981">
            <v>152499136000</v>
          </cell>
          <cell r="AN981">
            <v>53950653000</v>
          </cell>
          <cell r="AO981">
            <v>343485724400</v>
          </cell>
          <cell r="AP981">
            <v>2088364000</v>
          </cell>
          <cell r="AQ981">
            <v>0.14645366888754024</v>
          </cell>
          <cell r="AR981">
            <v>0</v>
          </cell>
          <cell r="AS981">
            <v>0</v>
          </cell>
          <cell r="AT981">
            <v>12708254000</v>
          </cell>
          <cell r="AU981">
            <v>0.93138494936043692</v>
          </cell>
          <cell r="AV981">
            <v>35740783000</v>
          </cell>
          <cell r="AW981">
            <v>0.30101615572385176</v>
          </cell>
          <cell r="AX981">
            <v>1464508000</v>
          </cell>
          <cell r="AY981">
            <v>0.68131418251583831</v>
          </cell>
          <cell r="AZ981">
            <v>42613000</v>
          </cell>
          <cell r="BA981">
            <v>0.22345803312043125</v>
          </cell>
          <cell r="BB981">
            <v>0</v>
          </cell>
          <cell r="BC981">
            <v>0</v>
          </cell>
          <cell r="BD981">
            <v>762678000</v>
          </cell>
          <cell r="BE981">
            <v>0.98377821978345159</v>
          </cell>
          <cell r="BF981">
            <v>131613000</v>
          </cell>
          <cell r="BG981">
            <v>0.46101062041136581</v>
          </cell>
          <cell r="BH981">
            <v>1011840000</v>
          </cell>
          <cell r="BI981">
            <v>1</v>
          </cell>
          <cell r="BJ981">
            <v>0</v>
          </cell>
          <cell r="BK981">
            <v>0</v>
          </cell>
          <cell r="BL981">
            <v>14259554000</v>
          </cell>
          <cell r="BM981">
            <v>231332000</v>
          </cell>
          <cell r="BN981">
            <v>13644470000</v>
          </cell>
          <cell r="BO981">
            <v>118733770000</v>
          </cell>
          <cell r="BP981">
            <v>2149534000</v>
          </cell>
          <cell r="BQ981">
            <v>190698000</v>
          </cell>
          <cell r="BR981">
            <v>127288000</v>
          </cell>
          <cell r="BS981">
            <v>775254000</v>
          </cell>
          <cell r="BT981">
            <v>285488000</v>
          </cell>
          <cell r="BU981">
            <v>1011840000</v>
          </cell>
          <cell r="BV981">
            <v>1083040000</v>
          </cell>
          <cell r="BW981">
            <v>6868000</v>
          </cell>
          <cell r="BY981">
            <v>2483</v>
          </cell>
          <cell r="BZ981">
            <v>14823150</v>
          </cell>
          <cell r="CA981">
            <v>6704100</v>
          </cell>
        </row>
        <row r="982">
          <cell r="A982" t="str">
            <v>2023_Q3_M8_W34_D6</v>
          </cell>
          <cell r="B982">
            <v>2023</v>
          </cell>
          <cell r="C982">
            <v>3</v>
          </cell>
          <cell r="D982">
            <v>8</v>
          </cell>
          <cell r="E982">
            <v>34</v>
          </cell>
          <cell r="F982">
            <v>35</v>
          </cell>
          <cell r="G982">
            <v>6</v>
          </cell>
          <cell r="H982">
            <v>45163</v>
          </cell>
          <cell r="I982">
            <v>38.709000000000003</v>
          </cell>
          <cell r="J982">
            <v>7.827</v>
          </cell>
          <cell r="K982">
            <v>50.648000000000003</v>
          </cell>
          <cell r="L982">
            <v>11.03171</v>
          </cell>
          <cell r="M982">
            <v>6.1950000000000003</v>
          </cell>
          <cell r="N982">
            <v>1</v>
          </cell>
          <cell r="O982">
            <v>30.552</v>
          </cell>
          <cell r="P982">
            <v>19.253</v>
          </cell>
          <cell r="Q982">
            <v>200</v>
          </cell>
          <cell r="R982">
            <v>0</v>
          </cell>
          <cell r="S982">
            <v>-4366</v>
          </cell>
          <cell r="T982">
            <v>803.09056123959874</v>
          </cell>
          <cell r="U982">
            <v>45749.170814652476</v>
          </cell>
          <cell r="V982">
            <v>5.6966390868841747E-2</v>
          </cell>
          <cell r="W982">
            <v>2.9905886477131654E-3</v>
          </cell>
          <cell r="X982">
            <v>5.0245203157828959E-4</v>
          </cell>
          <cell r="Y982">
            <v>0.16801108101660961</v>
          </cell>
          <cell r="Z982">
            <v>8.1160934910408621E-3</v>
          </cell>
          <cell r="AA982">
            <v>348222459050</v>
          </cell>
          <cell r="AB982">
            <v>289382783000</v>
          </cell>
          <cell r="AC982">
            <v>58839676050</v>
          </cell>
          <cell r="AD982">
            <v>0</v>
          </cell>
          <cell r="AE982">
            <v>0</v>
          </cell>
          <cell r="AF982">
            <v>0</v>
          </cell>
          <cell r="AH982">
            <v>165.21571</v>
          </cell>
          <cell r="AI982">
            <v>44868.808589955399</v>
          </cell>
          <cell r="AJ982">
            <v>30841.787028182702</v>
          </cell>
          <cell r="AK982">
            <v>14027.021561772699</v>
          </cell>
          <cell r="AL982">
            <v>45736650577000</v>
          </cell>
          <cell r="AM982">
            <v>136779508000</v>
          </cell>
          <cell r="AN982">
            <v>22980473000</v>
          </cell>
          <cell r="AO982">
            <v>371202932050</v>
          </cell>
          <cell r="AP982">
            <v>2483942000</v>
          </cell>
          <cell r="AQ982">
            <v>0.20214101960227746</v>
          </cell>
          <cell r="AR982">
            <v>0</v>
          </cell>
          <cell r="AS982">
            <v>0</v>
          </cell>
          <cell r="AT982">
            <v>3044211000</v>
          </cell>
          <cell r="AU982">
            <v>8.8672061306013975E-2</v>
          </cell>
          <cell r="AV982">
            <v>14161262000</v>
          </cell>
          <cell r="AW982">
            <v>0.16727629663249904</v>
          </cell>
          <cell r="AX982">
            <v>1185948000</v>
          </cell>
          <cell r="AY982">
            <v>0.57945927141283837</v>
          </cell>
          <cell r="AZ982">
            <v>193732000</v>
          </cell>
          <cell r="BA982">
            <v>0.4713077664139817</v>
          </cell>
          <cell r="BB982">
            <v>0</v>
          </cell>
          <cell r="BC982">
            <v>0</v>
          </cell>
          <cell r="BD982">
            <v>764602000</v>
          </cell>
          <cell r="BE982">
            <v>0.98381584703672254</v>
          </cell>
          <cell r="BF982">
            <v>111756000</v>
          </cell>
          <cell r="BG982">
            <v>0.48219740770784075</v>
          </cell>
          <cell r="BH982">
            <v>1035020000</v>
          </cell>
          <cell r="BI982">
            <v>1</v>
          </cell>
          <cell r="BJ982">
            <v>0</v>
          </cell>
          <cell r="BK982">
            <v>0</v>
          </cell>
          <cell r="BL982">
            <v>12288164000</v>
          </cell>
          <cell r="BM982">
            <v>334486000</v>
          </cell>
          <cell r="BN982">
            <v>34331118000</v>
          </cell>
          <cell r="BO982">
            <v>84657912000</v>
          </cell>
          <cell r="BP982">
            <v>2046646000</v>
          </cell>
          <cell r="BQ982">
            <v>411052000</v>
          </cell>
          <cell r="BR982">
            <v>163894000</v>
          </cell>
          <cell r="BS982">
            <v>777180000</v>
          </cell>
          <cell r="BT982">
            <v>231764000</v>
          </cell>
          <cell r="BU982">
            <v>1035020000</v>
          </cell>
          <cell r="BV982">
            <v>483226000</v>
          </cell>
          <cell r="BW982">
            <v>19046000</v>
          </cell>
          <cell r="BY982">
            <v>2905</v>
          </cell>
          <cell r="BZ982">
            <v>36077400</v>
          </cell>
          <cell r="CA982">
            <v>7843500</v>
          </cell>
        </row>
        <row r="983">
          <cell r="A983" t="str">
            <v>2023_Q3_M8_W35_D2</v>
          </cell>
          <cell r="B983">
            <v>2023</v>
          </cell>
          <cell r="C983">
            <v>3</v>
          </cell>
          <cell r="D983">
            <v>8</v>
          </cell>
          <cell r="E983">
            <v>35</v>
          </cell>
          <cell r="F983">
            <v>35</v>
          </cell>
          <cell r="G983">
            <v>2</v>
          </cell>
          <cell r="H983">
            <v>45166</v>
          </cell>
          <cell r="I983">
            <v>31.902000000000001</v>
          </cell>
          <cell r="J983">
            <v>9.4160000000000004</v>
          </cell>
          <cell r="K983">
            <v>42.131999999999998</v>
          </cell>
          <cell r="L983">
            <v>10.57771</v>
          </cell>
          <cell r="M983">
            <v>6.2149999999999999</v>
          </cell>
          <cell r="N983">
            <v>1</v>
          </cell>
          <cell r="O983">
            <v>30.552</v>
          </cell>
          <cell r="P983">
            <v>19.262</v>
          </cell>
          <cell r="Q983">
            <v>223</v>
          </cell>
          <cell r="R983">
            <v>0</v>
          </cell>
          <cell r="S983">
            <v>-4578</v>
          </cell>
          <cell r="T983">
            <v>802.45518755142484</v>
          </cell>
          <cell r="U983">
            <v>49820.812422072617</v>
          </cell>
          <cell r="V983">
            <v>6.2085476167327888E-2</v>
          </cell>
          <cell r="W983">
            <v>4.2751216588597044E-3</v>
          </cell>
          <cell r="X983">
            <v>1.5524970633071734E-3</v>
          </cell>
          <cell r="Y983">
            <v>0.36314687328015555</v>
          </cell>
          <cell r="Z983">
            <v>6.9149875746512329E-3</v>
          </cell>
          <cell r="AA983">
            <v>243753899000</v>
          </cell>
          <cell r="AB983">
            <v>237952609000</v>
          </cell>
          <cell r="AC983">
            <v>0</v>
          </cell>
          <cell r="AD983">
            <v>0</v>
          </cell>
          <cell r="AE983">
            <v>0</v>
          </cell>
          <cell r="AF983">
            <v>5801290000</v>
          </cell>
          <cell r="AH983">
            <v>151.05670999999998</v>
          </cell>
          <cell r="AI983">
            <v>49157.556247598499</v>
          </cell>
          <cell r="AJ983">
            <v>31242.912203888402</v>
          </cell>
          <cell r="AK983">
            <v>17914.644043710097</v>
          </cell>
          <cell r="AL983">
            <v>45455352971600</v>
          </cell>
          <cell r="AM983">
            <v>194327164000</v>
          </cell>
          <cell r="AN983">
            <v>70569302000</v>
          </cell>
          <cell r="AO983">
            <v>314323201000</v>
          </cell>
          <cell r="AP983">
            <v>25375399000</v>
          </cell>
          <cell r="AQ983">
            <v>0.56098410385066255</v>
          </cell>
          <cell r="AR983">
            <v>0</v>
          </cell>
          <cell r="AS983">
            <v>0</v>
          </cell>
          <cell r="AT983">
            <v>6591830000</v>
          </cell>
          <cell r="AU983">
            <v>0.23121079714924325</v>
          </cell>
          <cell r="AV983">
            <v>34944923000</v>
          </cell>
          <cell r="AW983">
            <v>0.30820546445920571</v>
          </cell>
          <cell r="AX983">
            <v>1668666000</v>
          </cell>
          <cell r="AY983">
            <v>0.53710292617138589</v>
          </cell>
          <cell r="AZ983">
            <v>115684000</v>
          </cell>
          <cell r="BA983">
            <v>0.38234049866476294</v>
          </cell>
          <cell r="BB983">
            <v>0</v>
          </cell>
          <cell r="BC983">
            <v>0</v>
          </cell>
          <cell r="BD983">
            <v>760320000</v>
          </cell>
          <cell r="BE983">
            <v>0.98348441574568479</v>
          </cell>
          <cell r="BF983">
            <v>67551000</v>
          </cell>
          <cell r="BG983">
            <v>0.34933185776637776</v>
          </cell>
          <cell r="BH983">
            <v>1044929000</v>
          </cell>
          <cell r="BI983">
            <v>0.99897800951818261</v>
          </cell>
          <cell r="BJ983">
            <v>0</v>
          </cell>
          <cell r="BK983">
            <v>0</v>
          </cell>
          <cell r="BL983">
            <v>45233722000</v>
          </cell>
          <cell r="BM983">
            <v>553144000</v>
          </cell>
          <cell r="BN983">
            <v>28510044000</v>
          </cell>
          <cell r="BO983">
            <v>113381906000</v>
          </cell>
          <cell r="BP983">
            <v>3106790000</v>
          </cell>
          <cell r="BQ983">
            <v>302568000</v>
          </cell>
          <cell r="BR983">
            <v>131752000</v>
          </cell>
          <cell r="BS983">
            <v>773088000</v>
          </cell>
          <cell r="BT983">
            <v>193372000</v>
          </cell>
          <cell r="BU983">
            <v>1045998000</v>
          </cell>
          <cell r="BV983">
            <v>1091272000</v>
          </cell>
          <cell r="BW983">
            <v>3508000</v>
          </cell>
          <cell r="BY983">
            <v>2184</v>
          </cell>
          <cell r="BZ983">
            <v>12566400</v>
          </cell>
          <cell r="CA983">
            <v>5896800</v>
          </cell>
        </row>
        <row r="984">
          <cell r="A984" t="str">
            <v>2023_Q3_M8_W35_D3</v>
          </cell>
          <cell r="B984">
            <v>2023</v>
          </cell>
          <cell r="C984">
            <v>3</v>
          </cell>
          <cell r="D984">
            <v>8</v>
          </cell>
          <cell r="E984">
            <v>35</v>
          </cell>
          <cell r="F984">
            <v>35</v>
          </cell>
          <cell r="G984">
            <v>3</v>
          </cell>
          <cell r="H984">
            <v>45167</v>
          </cell>
          <cell r="I984">
            <v>24.728000000000002</v>
          </cell>
          <cell r="J984">
            <v>8.2089999999999996</v>
          </cell>
          <cell r="K984">
            <v>30.241</v>
          </cell>
          <cell r="L984">
            <v>10.460710000000001</v>
          </cell>
          <cell r="M984">
            <v>6.15</v>
          </cell>
          <cell r="N984">
            <v>1</v>
          </cell>
          <cell r="O984">
            <v>30.34</v>
          </cell>
          <cell r="P984">
            <v>19.251999999999999</v>
          </cell>
          <cell r="Q984">
            <v>244</v>
          </cell>
          <cell r="R984">
            <v>0</v>
          </cell>
          <cell r="S984">
            <v>-4290</v>
          </cell>
          <cell r="T984">
            <v>779.14912400021717</v>
          </cell>
          <cell r="U984">
            <v>53616.600237755323</v>
          </cell>
          <cell r="V984">
            <v>6.8814298298229715E-2</v>
          </cell>
          <cell r="W984">
            <v>3.7519912596655773E-3</v>
          </cell>
          <cell r="X984">
            <v>1.8090037882296699E-3</v>
          </cell>
          <cell r="Y984">
            <v>0.48214498996218613</v>
          </cell>
          <cell r="Z984">
            <v>6.8971726380719278E-3</v>
          </cell>
          <cell r="AA984">
            <v>256037836100</v>
          </cell>
          <cell r="AB984">
            <v>241165470000</v>
          </cell>
          <cell r="AC984">
            <v>14872366100</v>
          </cell>
          <cell r="AD984">
            <v>0</v>
          </cell>
          <cell r="AE984">
            <v>0</v>
          </cell>
          <cell r="AF984">
            <v>0</v>
          </cell>
          <cell r="AH984">
            <v>130.38071000000002</v>
          </cell>
          <cell r="AI984">
            <v>52488.120458601399</v>
          </cell>
          <cell r="AJ984">
            <v>32787.799231366102</v>
          </cell>
          <cell r="AK984">
            <v>19700.321227235298</v>
          </cell>
          <cell r="AL984">
            <v>50320231827200</v>
          </cell>
          <cell r="AM984">
            <v>188801070000</v>
          </cell>
          <cell r="AN984">
            <v>91029490000</v>
          </cell>
          <cell r="AO984">
            <v>347067326100</v>
          </cell>
          <cell r="AP984">
            <v>32225589000</v>
          </cell>
          <cell r="AQ984">
            <v>0.60443521105647757</v>
          </cell>
          <cell r="AR984">
            <v>0</v>
          </cell>
          <cell r="AS984">
            <v>0</v>
          </cell>
          <cell r="AT984">
            <v>17630423000</v>
          </cell>
          <cell r="AU984">
            <v>0.83792301026813654</v>
          </cell>
          <cell r="AV984">
            <v>37558375000</v>
          </cell>
          <cell r="AW984">
            <v>0.34738446839367504</v>
          </cell>
          <cell r="AX984">
            <v>1489324000</v>
          </cell>
          <cell r="AY984">
            <v>0.55902701663879018</v>
          </cell>
          <cell r="AZ984">
            <v>133129000</v>
          </cell>
          <cell r="BA984">
            <v>0.371435028374691</v>
          </cell>
          <cell r="BB984">
            <v>0</v>
          </cell>
          <cell r="BC984">
            <v>0</v>
          </cell>
          <cell r="BD984">
            <v>933340000</v>
          </cell>
          <cell r="BE984">
            <v>0.84046825754164789</v>
          </cell>
          <cell r="BF984">
            <v>10510000</v>
          </cell>
          <cell r="BG984">
            <v>0.14702590789547312</v>
          </cell>
          <cell r="BH984">
            <v>1048800000</v>
          </cell>
          <cell r="BI984">
            <v>1</v>
          </cell>
          <cell r="BJ984">
            <v>0</v>
          </cell>
          <cell r="BK984">
            <v>0</v>
          </cell>
          <cell r="BL984">
            <v>53315208000</v>
          </cell>
          <cell r="BM984">
            <v>124352000</v>
          </cell>
          <cell r="BN984">
            <v>21040624000</v>
          </cell>
          <cell r="BO984">
            <v>108117600000</v>
          </cell>
          <cell r="BP984">
            <v>2664136000</v>
          </cell>
          <cell r="BQ984">
            <v>358418000</v>
          </cell>
          <cell r="BR984">
            <v>499562000</v>
          </cell>
          <cell r="BS984">
            <v>1110500000</v>
          </cell>
          <cell r="BT984">
            <v>71484000</v>
          </cell>
          <cell r="BU984">
            <v>1048800000</v>
          </cell>
          <cell r="BV984">
            <v>445078000</v>
          </cell>
          <cell r="BW984">
            <v>5308000</v>
          </cell>
          <cell r="BY984">
            <v>2382</v>
          </cell>
          <cell r="BZ984">
            <v>11821800</v>
          </cell>
          <cell r="CA984">
            <v>6431400</v>
          </cell>
        </row>
        <row r="985">
          <cell r="A985" t="str">
            <v>2023_Q3_M8_W35_D4</v>
          </cell>
          <cell r="B985">
            <v>2023</v>
          </cell>
          <cell r="C985">
            <v>3</v>
          </cell>
          <cell r="D985">
            <v>8</v>
          </cell>
          <cell r="E985">
            <v>35</v>
          </cell>
          <cell r="F985">
            <v>35</v>
          </cell>
          <cell r="G985">
            <v>4</v>
          </cell>
          <cell r="H985">
            <v>45168</v>
          </cell>
          <cell r="I985">
            <v>21.329000000000001</v>
          </cell>
          <cell r="J985">
            <v>6.548</v>
          </cell>
          <cell r="K985">
            <v>25.542000000000002</v>
          </cell>
          <cell r="L985">
            <v>10.32971</v>
          </cell>
          <cell r="M985">
            <v>6.3479999999999999</v>
          </cell>
          <cell r="N985">
            <v>1</v>
          </cell>
          <cell r="O985">
            <v>30.542999999999999</v>
          </cell>
          <cell r="P985">
            <v>19.263000000000002</v>
          </cell>
          <cell r="Q985">
            <v>340</v>
          </cell>
          <cell r="R985">
            <v>0</v>
          </cell>
          <cell r="S985">
            <v>-4652</v>
          </cell>
          <cell r="T985">
            <v>863.04309879193022</v>
          </cell>
          <cell r="U985">
            <v>53124.012232731431</v>
          </cell>
          <cell r="V985">
            <v>6.1554298165518405E-2</v>
          </cell>
          <cell r="W985">
            <v>2.7948900966040498E-3</v>
          </cell>
          <cell r="X985">
            <v>7.8130465536712355E-4</v>
          </cell>
          <cell r="Y985">
            <v>0.27954754153533734</v>
          </cell>
          <cell r="Z985">
            <v>7.7789685271517448E-3</v>
          </cell>
          <cell r="AA985">
            <v>328637929300</v>
          </cell>
          <cell r="AB985">
            <v>308459645000</v>
          </cell>
          <cell r="AC985">
            <v>20178284300</v>
          </cell>
          <cell r="AD985">
            <v>0</v>
          </cell>
          <cell r="AE985">
            <v>0</v>
          </cell>
          <cell r="AF985">
            <v>0</v>
          </cell>
          <cell r="AH985">
            <v>120.90271000000001</v>
          </cell>
          <cell r="AI985">
            <v>51746.443516427404</v>
          </cell>
          <cell r="AJ985">
            <v>33586.464783935902</v>
          </cell>
          <cell r="AK985">
            <v>18159.978732491501</v>
          </cell>
          <cell r="AL985">
            <v>46963949015200</v>
          </cell>
          <cell r="AM985">
            <v>131259076000</v>
          </cell>
          <cell r="AN985">
            <v>36693152000</v>
          </cell>
          <cell r="AO985">
            <v>365331081300</v>
          </cell>
          <cell r="AP985">
            <v>14019228000</v>
          </cell>
          <cell r="AQ985">
            <v>0.41848991449439932</v>
          </cell>
          <cell r="AR985">
            <v>0</v>
          </cell>
          <cell r="AS985">
            <v>0</v>
          </cell>
          <cell r="AT985">
            <v>3223466000</v>
          </cell>
          <cell r="AU985">
            <v>0.42284590957364193</v>
          </cell>
          <cell r="AV985">
            <v>15969322000</v>
          </cell>
          <cell r="AW985">
            <v>0.2556783087690816</v>
          </cell>
          <cell r="AX985">
            <v>1170706000</v>
          </cell>
          <cell r="AY985">
            <v>0.69323162593278165</v>
          </cell>
          <cell r="AZ985">
            <v>305797000</v>
          </cell>
          <cell r="BA985">
            <v>0.46154136405073687</v>
          </cell>
          <cell r="BB985">
            <v>0</v>
          </cell>
          <cell r="BC985">
            <v>0</v>
          </cell>
          <cell r="BD985">
            <v>943721000</v>
          </cell>
          <cell r="BE985">
            <v>0.7841379493715902</v>
          </cell>
          <cell r="BF985">
            <v>2134000</v>
          </cell>
          <cell r="BG985">
            <v>7.9831209738360134E-3</v>
          </cell>
          <cell r="BH985">
            <v>1058778000</v>
          </cell>
          <cell r="BI985">
            <v>0.99898288069322627</v>
          </cell>
          <cell r="BJ985">
            <v>0</v>
          </cell>
          <cell r="BK985">
            <v>0</v>
          </cell>
          <cell r="BL985">
            <v>33499560000</v>
          </cell>
          <cell r="BM985">
            <v>295074000</v>
          </cell>
          <cell r="BN985">
            <v>7623264000</v>
          </cell>
          <cell r="BO985">
            <v>62458650000</v>
          </cell>
          <cell r="BP985">
            <v>1688766000</v>
          </cell>
          <cell r="BQ985">
            <v>662556000</v>
          </cell>
          <cell r="BR985">
            <v>112986000</v>
          </cell>
          <cell r="BS985">
            <v>1203514000</v>
          </cell>
          <cell r="BT985">
            <v>267314000</v>
          </cell>
          <cell r="BU985">
            <v>1059856000</v>
          </cell>
          <cell r="BV985">
            <v>22382230000</v>
          </cell>
          <cell r="BW985">
            <v>5306000</v>
          </cell>
          <cell r="BY985">
            <v>2862</v>
          </cell>
          <cell r="BZ985">
            <v>12744900</v>
          </cell>
          <cell r="CA985">
            <v>7727400</v>
          </cell>
        </row>
        <row r="986">
          <cell r="A986" t="str">
            <v>2023_Q3_M8_W35_D5</v>
          </cell>
          <cell r="B986">
            <v>2023</v>
          </cell>
          <cell r="C986">
            <v>3</v>
          </cell>
          <cell r="D986">
            <v>8</v>
          </cell>
          <cell r="E986">
            <v>35</v>
          </cell>
          <cell r="F986">
            <v>35</v>
          </cell>
          <cell r="G986">
            <v>5</v>
          </cell>
          <cell r="H986">
            <v>45169</v>
          </cell>
          <cell r="I986">
            <v>21.870999999999999</v>
          </cell>
          <cell r="J986">
            <v>6.9580000000000002</v>
          </cell>
          <cell r="K986">
            <v>28.821000000000002</v>
          </cell>
          <cell r="L986">
            <v>10.41971</v>
          </cell>
          <cell r="M986">
            <v>6.3959999999999999</v>
          </cell>
          <cell r="N986">
            <v>1</v>
          </cell>
          <cell r="O986">
            <v>30.550999999999998</v>
          </cell>
          <cell r="P986">
            <v>19.253</v>
          </cell>
          <cell r="Q986">
            <v>325</v>
          </cell>
          <cell r="R986">
            <v>0</v>
          </cell>
          <cell r="S986">
            <v>-4672</v>
          </cell>
          <cell r="T986">
            <v>856.84155597827532</v>
          </cell>
          <cell r="U986">
            <v>56474.461045830132</v>
          </cell>
          <cell r="V986">
            <v>6.5910039787171582E-2</v>
          </cell>
          <cell r="W986">
            <v>4.6589856620302744E-3</v>
          </cell>
          <cell r="X986">
            <v>5.8471136122162609E-4</v>
          </cell>
          <cell r="Y986">
            <v>0.12550185891038412</v>
          </cell>
          <cell r="Z986">
            <v>6.7302569995943209E-3</v>
          </cell>
          <cell r="AA986">
            <v>295919615000</v>
          </cell>
          <cell r="AB986">
            <v>295919615000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H986">
            <v>125.26971</v>
          </cell>
          <cell r="AI986">
            <v>53388.263803166104</v>
          </cell>
          <cell r="AJ986">
            <v>33223.998364612402</v>
          </cell>
          <cell r="AK986">
            <v>20164.265438553699</v>
          </cell>
          <cell r="AL986">
            <v>48151886327600</v>
          </cell>
          <cell r="AM986">
            <v>224338948000</v>
          </cell>
          <cell r="AN986">
            <v>28154955000</v>
          </cell>
          <cell r="AO986">
            <v>324074570000</v>
          </cell>
          <cell r="AP986">
            <v>1524810000</v>
          </cell>
          <cell r="AQ986">
            <v>0.19308113583842476</v>
          </cell>
          <cell r="AR986">
            <v>0</v>
          </cell>
          <cell r="AS986">
            <v>0</v>
          </cell>
          <cell r="AT986">
            <v>14257500000</v>
          </cell>
          <cell r="AU986">
            <v>0.59989578664672161</v>
          </cell>
          <cell r="AV986">
            <v>8854046000</v>
          </cell>
          <cell r="AW986">
            <v>4.8397870452288265E-2</v>
          </cell>
          <cell r="AX986">
            <v>1553984000</v>
          </cell>
          <cell r="AY986">
            <v>0.52333653714683681</v>
          </cell>
          <cell r="AZ986">
            <v>75835000</v>
          </cell>
          <cell r="BA986">
            <v>0.17361254195226256</v>
          </cell>
          <cell r="BB986">
            <v>0</v>
          </cell>
          <cell r="BC986">
            <v>0</v>
          </cell>
          <cell r="BD986">
            <v>807462000</v>
          </cell>
          <cell r="BE986">
            <v>0.93256999512615413</v>
          </cell>
          <cell r="BF986">
            <v>5378000</v>
          </cell>
          <cell r="BG986">
            <v>5.7665501490424827E-2</v>
          </cell>
          <cell r="BH986">
            <v>1075940000</v>
          </cell>
          <cell r="BI986">
            <v>1</v>
          </cell>
          <cell r="BJ986">
            <v>0</v>
          </cell>
          <cell r="BK986">
            <v>0</v>
          </cell>
          <cell r="BL986">
            <v>7897250000</v>
          </cell>
          <cell r="BM986">
            <v>219102000</v>
          </cell>
          <cell r="BN986">
            <v>23766628000</v>
          </cell>
          <cell r="BO986">
            <v>182942884000</v>
          </cell>
          <cell r="BP986">
            <v>2969378000</v>
          </cell>
          <cell r="BQ986">
            <v>436806000</v>
          </cell>
          <cell r="BR986">
            <v>241984000</v>
          </cell>
          <cell r="BS986">
            <v>865846000</v>
          </cell>
          <cell r="BT986">
            <v>93262000</v>
          </cell>
          <cell r="BU986">
            <v>1075940000</v>
          </cell>
          <cell r="BV986">
            <v>3738724000</v>
          </cell>
          <cell r="BW986">
            <v>91144000</v>
          </cell>
          <cell r="BY986">
            <v>2180</v>
          </cell>
          <cell r="BZ986">
            <v>12795900</v>
          </cell>
          <cell r="CA986">
            <v>5886000</v>
          </cell>
        </row>
        <row r="987">
          <cell r="A987" t="str">
            <v>2023_Q3_M9_W36_D3</v>
          </cell>
          <cell r="B987">
            <v>2023</v>
          </cell>
          <cell r="C987">
            <v>3</v>
          </cell>
          <cell r="D987">
            <v>9</v>
          </cell>
          <cell r="E987">
            <v>36</v>
          </cell>
          <cell r="F987">
            <v>36</v>
          </cell>
          <cell r="G987">
            <v>3</v>
          </cell>
          <cell r="H987">
            <v>45174</v>
          </cell>
          <cell r="I987">
            <v>27.870999999999999</v>
          </cell>
          <cell r="J987">
            <v>6.2530000000000001</v>
          </cell>
          <cell r="K987">
            <v>44.930999999999997</v>
          </cell>
          <cell r="L987">
            <v>10.53871</v>
          </cell>
          <cell r="M987">
            <v>6.4790000000000001</v>
          </cell>
          <cell r="N987">
            <v>1</v>
          </cell>
          <cell r="O987">
            <v>30.55</v>
          </cell>
          <cell r="P987">
            <v>19.262</v>
          </cell>
          <cell r="Q987">
            <v>215</v>
          </cell>
          <cell r="R987">
            <v>0</v>
          </cell>
          <cell r="S987">
            <v>-3866</v>
          </cell>
          <cell r="T987">
            <v>764.97710012686434</v>
          </cell>
          <cell r="U987">
            <v>58177.926423139754</v>
          </cell>
          <cell r="V987">
            <v>7.6051853595998475E-2</v>
          </cell>
          <cell r="W987">
            <v>5.8646658505761241E-3</v>
          </cell>
          <cell r="X987">
            <v>1.9303201446685004E-3</v>
          </cell>
          <cell r="Y987">
            <v>0.32914409684208568</v>
          </cell>
          <cell r="Z987">
            <v>6.3175440776050036E-3</v>
          </cell>
          <cell r="AA987">
            <v>242798630000</v>
          </cell>
          <cell r="AB987">
            <v>242798630000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H987">
            <v>146.88470999999998</v>
          </cell>
          <cell r="AI987">
            <v>54797.485810475802</v>
          </cell>
          <cell r="AJ987">
            <v>32906.647755533602</v>
          </cell>
          <cell r="AK987">
            <v>21890.8380549422</v>
          </cell>
          <cell r="AL987">
            <v>55342201289800</v>
          </cell>
          <cell r="AM987">
            <v>324563518000</v>
          </cell>
          <cell r="AN987">
            <v>106828166000</v>
          </cell>
          <cell r="AO987">
            <v>349626796000</v>
          </cell>
          <cell r="AP987">
            <v>19285402000</v>
          </cell>
          <cell r="AQ987">
            <v>0.28824276227571716</v>
          </cell>
          <cell r="AR987">
            <v>0</v>
          </cell>
          <cell r="AS987">
            <v>0</v>
          </cell>
          <cell r="AT987">
            <v>2181969000</v>
          </cell>
          <cell r="AU987">
            <v>0.15300863999192171</v>
          </cell>
          <cell r="AV987">
            <v>82109267000</v>
          </cell>
          <cell r="AW987">
            <v>0.34976872970973955</v>
          </cell>
          <cell r="AX987">
            <v>1242993000</v>
          </cell>
          <cell r="AY987">
            <v>0.3822716598248983</v>
          </cell>
          <cell r="AZ987">
            <v>127015000</v>
          </cell>
          <cell r="BA987">
            <v>0.25743952912371448</v>
          </cell>
          <cell r="BB987">
            <v>0</v>
          </cell>
          <cell r="BC987">
            <v>0</v>
          </cell>
          <cell r="BD987">
            <v>790332000</v>
          </cell>
          <cell r="BE987">
            <v>0.95558978649726378</v>
          </cell>
          <cell r="BF987">
            <v>2198000</v>
          </cell>
          <cell r="BG987">
            <v>2.2727272727272728E-2</v>
          </cell>
          <cell r="BH987">
            <v>1088990000</v>
          </cell>
          <cell r="BI987">
            <v>0.99695144280064452</v>
          </cell>
          <cell r="BJ987">
            <v>0</v>
          </cell>
          <cell r="BK987">
            <v>0</v>
          </cell>
          <cell r="BL987">
            <v>66906804000</v>
          </cell>
          <cell r="BM987">
            <v>748206000</v>
          </cell>
          <cell r="BN987">
            <v>14260430000</v>
          </cell>
          <cell r="BO987">
            <v>234753024000</v>
          </cell>
          <cell r="BP987">
            <v>3251596000</v>
          </cell>
          <cell r="BQ987">
            <v>493378000</v>
          </cell>
          <cell r="BR987">
            <v>1642434000</v>
          </cell>
          <cell r="BS987">
            <v>827062000</v>
          </cell>
          <cell r="BT987">
            <v>96712000</v>
          </cell>
          <cell r="BU987">
            <v>1092320000</v>
          </cell>
          <cell r="BV987">
            <v>482546000</v>
          </cell>
          <cell r="BW987">
            <v>9006000</v>
          </cell>
          <cell r="BY987">
            <v>2034</v>
          </cell>
          <cell r="BZ987">
            <v>10740600</v>
          </cell>
          <cell r="CA987">
            <v>5491800</v>
          </cell>
        </row>
        <row r="988">
          <cell r="A988" t="str">
            <v>2023_Q3_M9_W36_D4</v>
          </cell>
          <cell r="B988">
            <v>2023</v>
          </cell>
          <cell r="C988">
            <v>3</v>
          </cell>
          <cell r="D988">
            <v>9</v>
          </cell>
          <cell r="E988">
            <v>36</v>
          </cell>
          <cell r="F988">
            <v>36</v>
          </cell>
          <cell r="G988">
            <v>4</v>
          </cell>
          <cell r="H988">
            <v>45175</v>
          </cell>
          <cell r="I988">
            <v>41.927999999999997</v>
          </cell>
          <cell r="J988">
            <v>10.984</v>
          </cell>
          <cell r="K988">
            <v>36.152999999999999</v>
          </cell>
          <cell r="L988">
            <v>10.82071</v>
          </cell>
          <cell r="M988">
            <v>6.5190000000000001</v>
          </cell>
          <cell r="N988">
            <v>1</v>
          </cell>
          <cell r="O988">
            <v>30.571000000000002</v>
          </cell>
          <cell r="P988">
            <v>19.257000000000001</v>
          </cell>
          <cell r="Q988">
            <v>182</v>
          </cell>
          <cell r="R988">
            <v>0</v>
          </cell>
          <cell r="S988">
            <v>-4115</v>
          </cell>
          <cell r="T988">
            <v>782.7678915601341</v>
          </cell>
          <cell r="U988">
            <v>56515.958944757585</v>
          </cell>
          <cell r="V988">
            <v>7.2200149692031521E-2</v>
          </cell>
          <cell r="W988">
            <v>6.722078109463338E-3</v>
          </cell>
          <cell r="X988">
            <v>2.4234098396883385E-3</v>
          </cell>
          <cell r="Y988">
            <v>0.3605149776936783</v>
          </cell>
          <cell r="Z988">
            <v>6.2166028514743068E-3</v>
          </cell>
          <cell r="AA988">
            <v>218967235000</v>
          </cell>
          <cell r="AB988">
            <v>218967235000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H988">
            <v>157.23271000000003</v>
          </cell>
          <cell r="AI988">
            <v>53203.730430273601</v>
          </cell>
          <cell r="AJ988">
            <v>32108.1270236169</v>
          </cell>
          <cell r="AK988">
            <v>21095.603406656701</v>
          </cell>
          <cell r="AL988">
            <v>57726362544600</v>
          </cell>
          <cell r="AM988">
            <v>388041118000</v>
          </cell>
          <cell r="AN988">
            <v>139894635000</v>
          </cell>
          <cell r="AO988">
            <v>358861870000</v>
          </cell>
          <cell r="AP988">
            <v>57654896000</v>
          </cell>
          <cell r="AQ988">
            <v>0.62738636582013374</v>
          </cell>
          <cell r="AR988">
            <v>0</v>
          </cell>
          <cell r="AS988">
            <v>0</v>
          </cell>
          <cell r="AT988">
            <v>22863108000</v>
          </cell>
          <cell r="AU988">
            <v>0.21129255258773516</v>
          </cell>
          <cell r="AV988">
            <v>57889940000</v>
          </cell>
          <cell r="AW988">
            <v>0.31713078742511197</v>
          </cell>
          <cell r="AX988">
            <v>1181452000</v>
          </cell>
          <cell r="AY988">
            <v>0.31766857553398181</v>
          </cell>
          <cell r="AZ988">
            <v>132494000</v>
          </cell>
          <cell r="BA988">
            <v>0.30327737516995745</v>
          </cell>
          <cell r="BB988">
            <v>0</v>
          </cell>
          <cell r="BC988">
            <v>0</v>
          </cell>
          <cell r="BD988">
            <v>20544000</v>
          </cell>
          <cell r="BE988">
            <v>0.40351979886863609</v>
          </cell>
          <cell r="BF988">
            <v>146661000</v>
          </cell>
          <cell r="BG988">
            <v>0.42652610149774611</v>
          </cell>
          <cell r="BH988">
            <v>5540000</v>
          </cell>
          <cell r="BI988">
            <v>0.5</v>
          </cell>
          <cell r="BJ988">
            <v>0</v>
          </cell>
          <cell r="BK988">
            <v>0</v>
          </cell>
          <cell r="BL988">
            <v>91896954000</v>
          </cell>
          <cell r="BM988">
            <v>216814000</v>
          </cell>
          <cell r="BN988">
            <v>108205934000</v>
          </cell>
          <cell r="BO988">
            <v>182542794000</v>
          </cell>
          <cell r="BP988">
            <v>3719134000</v>
          </cell>
          <cell r="BQ988">
            <v>436874000</v>
          </cell>
          <cell r="BR988">
            <v>530200000</v>
          </cell>
          <cell r="BS988">
            <v>50912000</v>
          </cell>
          <cell r="BT988">
            <v>343850000</v>
          </cell>
          <cell r="BU988">
            <v>11080000</v>
          </cell>
          <cell r="BV988">
            <v>22924000</v>
          </cell>
          <cell r="BW988">
            <v>63648000</v>
          </cell>
          <cell r="BY988">
            <v>2335</v>
          </cell>
          <cell r="BZ988">
            <v>11375550</v>
          </cell>
          <cell r="CA988">
            <v>6304500</v>
          </cell>
        </row>
        <row r="989">
          <cell r="A989" t="str">
            <v>2023_Q3_M9_W36_D5</v>
          </cell>
          <cell r="B989">
            <v>2023</v>
          </cell>
          <cell r="C989">
            <v>3</v>
          </cell>
          <cell r="D989">
            <v>9</v>
          </cell>
          <cell r="E989">
            <v>36</v>
          </cell>
          <cell r="F989">
            <v>36</v>
          </cell>
          <cell r="G989">
            <v>5</v>
          </cell>
          <cell r="H989">
            <v>45176</v>
          </cell>
          <cell r="I989">
            <v>50.15</v>
          </cell>
          <cell r="J989">
            <v>15.263999999999999</v>
          </cell>
          <cell r="K989">
            <v>40.978999999999999</v>
          </cell>
          <cell r="L989">
            <v>10.56471</v>
          </cell>
          <cell r="M989">
            <v>6.6539999999999999</v>
          </cell>
          <cell r="N989">
            <v>1</v>
          </cell>
          <cell r="O989">
            <v>30.625</v>
          </cell>
          <cell r="P989">
            <v>19.247</v>
          </cell>
          <cell r="Q989">
            <v>147</v>
          </cell>
          <cell r="R989">
            <v>0</v>
          </cell>
          <cell r="S989">
            <v>-4354</v>
          </cell>
          <cell r="T989">
            <v>817.34249388730302</v>
          </cell>
          <cell r="U989">
            <v>59932.995461147322</v>
          </cell>
          <cell r="V989">
            <v>7.3326660377223712E-2</v>
          </cell>
          <cell r="W989">
            <v>8.4462089339042753E-3</v>
          </cell>
          <cell r="X989">
            <v>3.6979232736364907E-3</v>
          </cell>
          <cell r="Y989">
            <v>0.43782048284319663</v>
          </cell>
          <cell r="Z989">
            <v>8.1917663648015601E-3</v>
          </cell>
          <cell r="AA989">
            <v>252029675000</v>
          </cell>
          <cell r="AB989">
            <v>252029675000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H989">
            <v>174.48371000000003</v>
          </cell>
          <cell r="AI989">
            <v>59597.762704863206</v>
          </cell>
          <cell r="AJ989">
            <v>35010.292052402103</v>
          </cell>
          <cell r="AK989">
            <v>24587.470652461103</v>
          </cell>
          <cell r="AL989">
            <v>56083327763600</v>
          </cell>
          <cell r="AM989">
            <v>473691504000</v>
          </cell>
          <cell r="AN989">
            <v>207391843000</v>
          </cell>
          <cell r="AO989">
            <v>459421518000</v>
          </cell>
          <cell r="AP989">
            <v>89130318000</v>
          </cell>
          <cell r="AQ989">
            <v>0.84567795776020194</v>
          </cell>
          <cell r="AR989">
            <v>0</v>
          </cell>
          <cell r="AS989">
            <v>0</v>
          </cell>
          <cell r="AT989">
            <v>9130169000</v>
          </cell>
          <cell r="AU989">
            <v>0.16588651181571581</v>
          </cell>
          <cell r="AV989">
            <v>105163726000</v>
          </cell>
          <cell r="AW989">
            <v>0.34358905758200248</v>
          </cell>
          <cell r="AX989">
            <v>1807787000</v>
          </cell>
          <cell r="AY989">
            <v>0.51507190202451669</v>
          </cell>
          <cell r="AZ989">
            <v>212061000</v>
          </cell>
          <cell r="BA989">
            <v>0.27007328087947247</v>
          </cell>
          <cell r="BB989">
            <v>0</v>
          </cell>
          <cell r="BC989">
            <v>0</v>
          </cell>
          <cell r="BD989">
            <v>839411000</v>
          </cell>
          <cell r="BE989">
            <v>0.92038661432863311</v>
          </cell>
          <cell r="BF989">
            <v>7791000</v>
          </cell>
          <cell r="BG989">
            <v>0.13983917866245468</v>
          </cell>
          <cell r="BH989">
            <v>1100580000</v>
          </cell>
          <cell r="BI989">
            <v>1</v>
          </cell>
          <cell r="BJ989">
            <v>0</v>
          </cell>
          <cell r="BK989">
            <v>0</v>
          </cell>
          <cell r="BL989">
            <v>105395106000</v>
          </cell>
          <cell r="BM989">
            <v>338806000</v>
          </cell>
          <cell r="BN989">
            <v>55038646000</v>
          </cell>
          <cell r="BO989">
            <v>306074142000</v>
          </cell>
          <cell r="BP989">
            <v>3509776000</v>
          </cell>
          <cell r="BQ989">
            <v>785198000</v>
          </cell>
          <cell r="BR989">
            <v>427868000</v>
          </cell>
          <cell r="BS989">
            <v>912020000</v>
          </cell>
          <cell r="BT989">
            <v>55714000</v>
          </cell>
          <cell r="BU989">
            <v>1100580000</v>
          </cell>
          <cell r="BV989">
            <v>2328000</v>
          </cell>
          <cell r="BW989">
            <v>51320000</v>
          </cell>
          <cell r="BY989">
            <v>2587</v>
          </cell>
          <cell r="BZ989">
            <v>11985000</v>
          </cell>
          <cell r="CA989">
            <v>6984900</v>
          </cell>
        </row>
        <row r="990">
          <cell r="A990" t="str">
            <v>2023_Q3_M9_W36_D6</v>
          </cell>
          <cell r="B990">
            <v>2023</v>
          </cell>
          <cell r="C990">
            <v>3</v>
          </cell>
          <cell r="D990">
            <v>9</v>
          </cell>
          <cell r="E990">
            <v>36</v>
          </cell>
          <cell r="F990">
            <v>37</v>
          </cell>
          <cell r="G990">
            <v>6</v>
          </cell>
          <cell r="H990">
            <v>45177</v>
          </cell>
          <cell r="I990">
            <v>31.228000000000002</v>
          </cell>
          <cell r="J990">
            <v>15.26</v>
          </cell>
          <cell r="K990">
            <v>25.638000000000002</v>
          </cell>
          <cell r="L990">
            <v>10.64471</v>
          </cell>
          <cell r="M990">
            <v>6.6390000000000002</v>
          </cell>
          <cell r="N990">
            <v>1</v>
          </cell>
          <cell r="O990">
            <v>15.629</v>
          </cell>
          <cell r="P990">
            <v>19.247</v>
          </cell>
          <cell r="Q990">
            <v>123</v>
          </cell>
          <cell r="R990">
            <v>0</v>
          </cell>
          <cell r="S990">
            <v>-5617</v>
          </cell>
          <cell r="T990">
            <v>961.62418063249015</v>
          </cell>
          <cell r="U990">
            <v>61126.606893475939</v>
          </cell>
          <cell r="V990">
            <v>6.3566004396094805E-2</v>
          </cell>
          <cell r="W990">
            <v>1.0360472241973761E-2</v>
          </cell>
          <cell r="X990">
            <v>2.5346067888914383E-3</v>
          </cell>
          <cell r="Y990">
            <v>0.24464201338457264</v>
          </cell>
          <cell r="Z990">
            <v>7.6036863351533219E-3</v>
          </cell>
          <cell r="AA990">
            <v>298689560350</v>
          </cell>
          <cell r="AB990">
            <v>270527500000</v>
          </cell>
          <cell r="AC990">
            <v>28162060350</v>
          </cell>
          <cell r="AD990">
            <v>0</v>
          </cell>
          <cell r="AE990">
            <v>0</v>
          </cell>
          <cell r="AF990">
            <v>0</v>
          </cell>
          <cell r="AH990">
            <v>125.28571000000001</v>
          </cell>
          <cell r="AI990">
            <v>60882.365086341997</v>
          </cell>
          <cell r="AJ990">
            <v>37645.229565979898</v>
          </cell>
          <cell r="AK990">
            <v>23237.135520362099</v>
          </cell>
          <cell r="AL990">
            <v>58923825839400</v>
          </cell>
          <cell r="AM990">
            <v>610478662000</v>
          </cell>
          <cell r="AN990">
            <v>149348729000</v>
          </cell>
          <cell r="AO990">
            <v>448038289350</v>
          </cell>
          <cell r="AP990">
            <v>48057179000</v>
          </cell>
          <cell r="AQ990">
            <v>0.73680813702259051</v>
          </cell>
          <cell r="AR990">
            <v>0</v>
          </cell>
          <cell r="AS990">
            <v>0</v>
          </cell>
          <cell r="AT990">
            <v>15169980000</v>
          </cell>
          <cell r="AU990">
            <v>0.97596887395046217</v>
          </cell>
          <cell r="AV990">
            <v>57632727000</v>
          </cell>
          <cell r="AW990">
            <v>0.11569973062490597</v>
          </cell>
          <cell r="AX990">
            <v>1346853000</v>
          </cell>
          <cell r="AY990">
            <v>0.46775084183503368</v>
          </cell>
          <cell r="AZ990">
            <v>41810000</v>
          </cell>
          <cell r="BA990">
            <v>0.1335552332824369</v>
          </cell>
          <cell r="BB990">
            <v>0</v>
          </cell>
          <cell r="BC990">
            <v>0</v>
          </cell>
          <cell r="BD990">
            <v>25601525000</v>
          </cell>
          <cell r="BE990">
            <v>0.99991637916226528</v>
          </cell>
          <cell r="BF990">
            <v>420575000</v>
          </cell>
          <cell r="BG990">
            <v>0.64198946134401447</v>
          </cell>
          <cell r="BH990">
            <v>1078080000</v>
          </cell>
          <cell r="BI990">
            <v>1</v>
          </cell>
          <cell r="BJ990">
            <v>0</v>
          </cell>
          <cell r="BK990">
            <v>0</v>
          </cell>
          <cell r="BL990">
            <v>65223464000</v>
          </cell>
          <cell r="BM990">
            <v>119810000</v>
          </cell>
          <cell r="BN990">
            <v>15543508000</v>
          </cell>
          <cell r="BO990">
            <v>498123260000</v>
          </cell>
          <cell r="BP990">
            <v>2879424000</v>
          </cell>
          <cell r="BQ990">
            <v>313054000</v>
          </cell>
          <cell r="BR990">
            <v>410320000</v>
          </cell>
          <cell r="BS990">
            <v>25603666000</v>
          </cell>
          <cell r="BT990">
            <v>655112000</v>
          </cell>
          <cell r="BU990">
            <v>1078080000</v>
          </cell>
          <cell r="BV990">
            <v>490274000</v>
          </cell>
          <cell r="BW990">
            <v>38690000</v>
          </cell>
          <cell r="BY990">
            <v>2763</v>
          </cell>
          <cell r="BZ990">
            <v>45616950</v>
          </cell>
          <cell r="CA990">
            <v>7460100</v>
          </cell>
        </row>
        <row r="991">
          <cell r="A991" t="str">
            <v>2023_Q3_M9_W37_D2</v>
          </cell>
          <cell r="B991">
            <v>2023</v>
          </cell>
          <cell r="C991">
            <v>3</v>
          </cell>
          <cell r="D991">
            <v>9</v>
          </cell>
          <cell r="E991">
            <v>37</v>
          </cell>
          <cell r="F991">
            <v>37</v>
          </cell>
          <cell r="G991">
            <v>2</v>
          </cell>
          <cell r="H991">
            <v>45180</v>
          </cell>
          <cell r="I991">
            <v>43.430999999999997</v>
          </cell>
          <cell r="J991">
            <v>18.315000000000001</v>
          </cell>
          <cell r="K991">
            <v>37.692999999999998</v>
          </cell>
          <cell r="L991">
            <v>10.02971</v>
          </cell>
          <cell r="M991">
            <v>6.6120000000000001</v>
          </cell>
          <cell r="N991">
            <v>1</v>
          </cell>
          <cell r="O991">
            <v>0.63100000000000001</v>
          </cell>
          <cell r="P991">
            <v>19.247</v>
          </cell>
          <cell r="Q991">
            <v>41</v>
          </cell>
          <cell r="R991">
            <v>0</v>
          </cell>
          <cell r="S991">
            <v>-4990</v>
          </cell>
          <cell r="T991">
            <v>926.53749650099803</v>
          </cell>
          <cell r="U991">
            <v>57750.835607665285</v>
          </cell>
          <cell r="V991">
            <v>6.2329733902575069E-2</v>
          </cell>
          <cell r="W991">
            <v>5.9139623045186577E-3</v>
          </cell>
          <cell r="X991">
            <v>2.9523129572061493E-3</v>
          </cell>
          <cell r="Y991">
            <v>0.49921064849371583</v>
          </cell>
          <cell r="Z991">
            <v>8.2150637179336967E-3</v>
          </cell>
          <cell r="AA991">
            <v>379356549600</v>
          </cell>
          <cell r="AB991">
            <v>357868820000</v>
          </cell>
          <cell r="AC991">
            <v>21487729600</v>
          </cell>
          <cell r="AD991">
            <v>0</v>
          </cell>
          <cell r="AE991">
            <v>0</v>
          </cell>
          <cell r="AF991">
            <v>0</v>
          </cell>
          <cell r="AH991">
            <v>136.95871</v>
          </cell>
          <cell r="AI991">
            <v>56327.366279904498</v>
          </cell>
          <cell r="AJ991">
            <v>39609.268739301297</v>
          </cell>
          <cell r="AK991">
            <v>16718.097540603201</v>
          </cell>
          <cell r="AL991">
            <v>72083320462540</v>
          </cell>
          <cell r="AM991">
            <v>426298040000</v>
          </cell>
          <cell r="AN991">
            <v>212812521000</v>
          </cell>
          <cell r="AO991">
            <v>592169070600</v>
          </cell>
          <cell r="AP991">
            <v>52322374000</v>
          </cell>
          <cell r="AQ991">
            <v>0.88240729350742642</v>
          </cell>
          <cell r="AR991">
            <v>0</v>
          </cell>
          <cell r="AS991">
            <v>0</v>
          </cell>
          <cell r="AT991">
            <v>10144980000</v>
          </cell>
          <cell r="AU991">
            <v>6.3488483053823458E-2</v>
          </cell>
          <cell r="AV991">
            <v>72988693000</v>
          </cell>
          <cell r="AW991">
            <v>0.58248083500789261</v>
          </cell>
          <cell r="AX991">
            <v>2014609000</v>
          </cell>
          <cell r="AY991">
            <v>0.48920480897883262</v>
          </cell>
          <cell r="AZ991">
            <v>48004000</v>
          </cell>
          <cell r="BA991">
            <v>9.3946071620082436E-2</v>
          </cell>
          <cell r="BB991">
            <v>0</v>
          </cell>
          <cell r="BC991">
            <v>0</v>
          </cell>
          <cell r="BD991">
            <v>74011646000</v>
          </cell>
          <cell r="BE991">
            <v>1.000207821291744</v>
          </cell>
          <cell r="BF991">
            <v>209895000</v>
          </cell>
          <cell r="BG991">
            <v>0.41323933013864222</v>
          </cell>
          <cell r="BH991">
            <v>1072320000</v>
          </cell>
          <cell r="BI991">
            <v>1</v>
          </cell>
          <cell r="BJ991">
            <v>0</v>
          </cell>
          <cell r="BK991">
            <v>0</v>
          </cell>
          <cell r="BL991">
            <v>59295038000</v>
          </cell>
          <cell r="BM991">
            <v>285446000</v>
          </cell>
          <cell r="BN991">
            <v>159792446000</v>
          </cell>
          <cell r="BO991">
            <v>125306600000</v>
          </cell>
          <cell r="BP991">
            <v>4118130000</v>
          </cell>
          <cell r="BQ991">
            <v>510974000</v>
          </cell>
          <cell r="BR991">
            <v>320400000</v>
          </cell>
          <cell r="BS991">
            <v>73996268000</v>
          </cell>
          <cell r="BT991">
            <v>507926000</v>
          </cell>
          <cell r="BU991">
            <v>1072320000</v>
          </cell>
          <cell r="BV991">
            <v>997162000</v>
          </cell>
          <cell r="BW991">
            <v>95330000</v>
          </cell>
          <cell r="BY991">
            <v>3391</v>
          </cell>
          <cell r="BZ991">
            <v>13571100</v>
          </cell>
          <cell r="CA991">
            <v>9155700</v>
          </cell>
        </row>
        <row r="992">
          <cell r="A992" t="str">
            <v>2023_Q3_M9_W37_D3</v>
          </cell>
          <cell r="B992">
            <v>2023</v>
          </cell>
          <cell r="C992">
            <v>3</v>
          </cell>
          <cell r="D992">
            <v>9</v>
          </cell>
          <cell r="E992">
            <v>37</v>
          </cell>
          <cell r="F992">
            <v>37</v>
          </cell>
          <cell r="G992">
            <v>3</v>
          </cell>
          <cell r="H992">
            <v>45181</v>
          </cell>
          <cell r="I992">
            <v>29.308</v>
          </cell>
          <cell r="J992">
            <v>18.387</v>
          </cell>
          <cell r="K992">
            <v>15.253</v>
          </cell>
          <cell r="L992">
            <v>9.7677099999999992</v>
          </cell>
          <cell r="M992">
            <v>6.7140000000000004</v>
          </cell>
          <cell r="N992">
            <v>1</v>
          </cell>
          <cell r="O992">
            <v>1.399</v>
          </cell>
          <cell r="P992">
            <v>19.245999999999999</v>
          </cell>
          <cell r="Q992">
            <v>304</v>
          </cell>
          <cell r="R992">
            <v>0</v>
          </cell>
          <cell r="S992">
            <v>-5362</v>
          </cell>
          <cell r="T992">
            <v>978.0907652697714</v>
          </cell>
          <cell r="U992">
            <v>62436.047954823138</v>
          </cell>
          <cell r="V992">
            <v>6.3834615530392394E-2</v>
          </cell>
          <cell r="W992">
            <v>2.4852481948578024E-3</v>
          </cell>
          <cell r="X992">
            <v>1.3689379303433091E-3</v>
          </cell>
          <cell r="Y992">
            <v>0.55082543996038802</v>
          </cell>
          <cell r="Z992">
            <v>5.2064544446119767E-3</v>
          </cell>
          <cell r="AA992">
            <v>199383238350</v>
          </cell>
          <cell r="AB992">
            <v>157083215000</v>
          </cell>
          <cell r="AC992">
            <v>42300023350</v>
          </cell>
          <cell r="AD992">
            <v>0</v>
          </cell>
          <cell r="AE992">
            <v>0</v>
          </cell>
          <cell r="AF992">
            <v>0</v>
          </cell>
          <cell r="AH992">
            <v>101.07471</v>
          </cell>
          <cell r="AI992">
            <v>62708.644287770905</v>
          </cell>
          <cell r="AJ992">
            <v>41170.458582763604</v>
          </cell>
          <cell r="AK992">
            <v>21538.185705007301</v>
          </cell>
          <cell r="AL992">
            <v>51956320607000</v>
          </cell>
          <cell r="AM992">
            <v>129124352000</v>
          </cell>
          <cell r="AN992">
            <v>71124978000</v>
          </cell>
          <cell r="AO992">
            <v>270508216350</v>
          </cell>
          <cell r="AP992">
            <v>16845258000</v>
          </cell>
          <cell r="AQ992">
            <v>0.46654090242279606</v>
          </cell>
          <cell r="AR992">
            <v>0</v>
          </cell>
          <cell r="AS992">
            <v>0</v>
          </cell>
          <cell r="AT992">
            <v>179915000</v>
          </cell>
          <cell r="AU992">
            <v>4.2705027569624278E-2</v>
          </cell>
          <cell r="AV992">
            <v>50843670000</v>
          </cell>
          <cell r="AW992">
            <v>0.65782261010656218</v>
          </cell>
          <cell r="AX992">
            <v>1669163000</v>
          </cell>
          <cell r="AY992">
            <v>0.455470570578765</v>
          </cell>
          <cell r="AZ992">
            <v>331086000</v>
          </cell>
          <cell r="BA992">
            <v>0.46952030608743006</v>
          </cell>
          <cell r="BB992">
            <v>0</v>
          </cell>
          <cell r="BC992">
            <v>0</v>
          </cell>
          <cell r="BD992">
            <v>1251402000</v>
          </cell>
          <cell r="BE992">
            <v>0.99023848297669292</v>
          </cell>
          <cell r="BF992">
            <v>2226000</v>
          </cell>
          <cell r="BG992">
            <v>2.2823278513718574E-2</v>
          </cell>
          <cell r="BH992">
            <v>2258000</v>
          </cell>
          <cell r="BI992">
            <v>1</v>
          </cell>
          <cell r="BJ992">
            <v>0</v>
          </cell>
          <cell r="BK992">
            <v>0</v>
          </cell>
          <cell r="BL992">
            <v>36106712000</v>
          </cell>
          <cell r="BM992">
            <v>534794000</v>
          </cell>
          <cell r="BN992">
            <v>4212970000</v>
          </cell>
          <cell r="BO992">
            <v>77290852000</v>
          </cell>
          <cell r="BP992">
            <v>3664700000</v>
          </cell>
          <cell r="BQ992">
            <v>705158000</v>
          </cell>
          <cell r="BR992">
            <v>4039640000</v>
          </cell>
          <cell r="BS992">
            <v>1263738000</v>
          </cell>
          <cell r="BT992">
            <v>97532000</v>
          </cell>
          <cell r="BU992">
            <v>2258000</v>
          </cell>
          <cell r="BV992">
            <v>1196968000</v>
          </cell>
          <cell r="BW992">
            <v>9030000</v>
          </cell>
          <cell r="BY992">
            <v>1530</v>
          </cell>
          <cell r="BZ992">
            <v>14519700</v>
          </cell>
          <cell r="CA992">
            <v>4131000</v>
          </cell>
        </row>
        <row r="993">
          <cell r="A993" t="str">
            <v>2023_Q3_M9_W37_D4</v>
          </cell>
          <cell r="B993">
            <v>2023</v>
          </cell>
          <cell r="C993">
            <v>3</v>
          </cell>
          <cell r="D993">
            <v>9</v>
          </cell>
          <cell r="E993">
            <v>37</v>
          </cell>
          <cell r="F993">
            <v>37</v>
          </cell>
          <cell r="G993">
            <v>4</v>
          </cell>
          <cell r="H993">
            <v>45182</v>
          </cell>
          <cell r="I993">
            <v>41.578000000000003</v>
          </cell>
          <cell r="J993">
            <v>16.901</v>
          </cell>
          <cell r="K993">
            <v>18.349</v>
          </cell>
          <cell r="L993">
            <v>9.8187099999999994</v>
          </cell>
          <cell r="M993">
            <v>6.6989999999999998</v>
          </cell>
          <cell r="N993">
            <v>1</v>
          </cell>
          <cell r="O993">
            <v>1.429</v>
          </cell>
          <cell r="P993">
            <v>19.245999999999999</v>
          </cell>
          <cell r="Q993">
            <v>113</v>
          </cell>
          <cell r="R993">
            <v>0</v>
          </cell>
          <cell r="S993">
            <v>-3252</v>
          </cell>
          <cell r="T993">
            <v>682.51713024315211</v>
          </cell>
          <cell r="U993">
            <v>65454.883240132142</v>
          </cell>
          <cell r="V993">
            <v>9.5902183754440443E-2</v>
          </cell>
          <cell r="W993">
            <v>2.8979677368407585E-3</v>
          </cell>
          <cell r="X993">
            <v>1.8662292678952772E-3</v>
          </cell>
          <cell r="Y993">
            <v>0.64397862135268669</v>
          </cell>
          <cell r="Z993">
            <v>8.2488305494454427E-3</v>
          </cell>
          <cell r="AA993">
            <v>434029780000</v>
          </cell>
          <cell r="AB993">
            <v>427120595000</v>
          </cell>
          <cell r="AC993">
            <v>0</v>
          </cell>
          <cell r="AD993">
            <v>0</v>
          </cell>
          <cell r="AE993">
            <v>6909185000</v>
          </cell>
          <cell r="AF993">
            <v>0</v>
          </cell>
          <cell r="AH993">
            <v>115.02070999999999</v>
          </cell>
          <cell r="AI993">
            <v>64805.658481322098</v>
          </cell>
          <cell r="AJ993">
            <v>41631.5876514747</v>
          </cell>
          <cell r="AK993">
            <v>23174.070829847402</v>
          </cell>
          <cell r="AL993">
            <v>68002020000000</v>
          </cell>
          <cell r="AM993">
            <v>197067660000</v>
          </cell>
          <cell r="AN993">
            <v>126907360000</v>
          </cell>
          <cell r="AO993">
            <v>560937140000</v>
          </cell>
          <cell r="AP993">
            <v>64030813000</v>
          </cell>
          <cell r="AQ993">
            <v>0.89016943172238294</v>
          </cell>
          <cell r="AR993">
            <v>0</v>
          </cell>
          <cell r="AS993">
            <v>0</v>
          </cell>
          <cell r="AT993">
            <v>3365408000</v>
          </cell>
          <cell r="AU993">
            <v>0.396359353653366</v>
          </cell>
          <cell r="AV993">
            <v>57143521000</v>
          </cell>
          <cell r="AW993">
            <v>0.51357114867840414</v>
          </cell>
          <cell r="AX993">
            <v>1348279000</v>
          </cell>
          <cell r="AY993">
            <v>0.51672453703703702</v>
          </cell>
          <cell r="AZ993">
            <v>26353000</v>
          </cell>
          <cell r="BA993">
            <v>0.11473789620341344</v>
          </cell>
          <cell r="BB993">
            <v>0</v>
          </cell>
          <cell r="BC993">
            <v>0</v>
          </cell>
          <cell r="BD993">
            <v>369164000</v>
          </cell>
          <cell r="BE993">
            <v>0.89598563176544832</v>
          </cell>
          <cell r="BF993">
            <v>175422000</v>
          </cell>
          <cell r="BG993">
            <v>0.44334310553983014</v>
          </cell>
          <cell r="BH993">
            <v>448400000</v>
          </cell>
          <cell r="BI993">
            <v>1</v>
          </cell>
          <cell r="BJ993">
            <v>0</v>
          </cell>
          <cell r="BK993">
            <v>0</v>
          </cell>
          <cell r="BL993">
            <v>71931040000</v>
          </cell>
          <cell r="BM993">
            <v>201380000</v>
          </cell>
          <cell r="BN993">
            <v>8490800000</v>
          </cell>
          <cell r="BO993">
            <v>111267000000</v>
          </cell>
          <cell r="BP993">
            <v>2609280000</v>
          </cell>
          <cell r="BQ993">
            <v>229680000</v>
          </cell>
          <cell r="BR993">
            <v>603800000</v>
          </cell>
          <cell r="BS993">
            <v>412020000</v>
          </cell>
          <cell r="BT993">
            <v>395680000</v>
          </cell>
          <cell r="BU993">
            <v>448400000</v>
          </cell>
          <cell r="BV993">
            <v>471240000</v>
          </cell>
          <cell r="BW993">
            <v>7340000</v>
          </cell>
          <cell r="BY993">
            <v>3450</v>
          </cell>
          <cell r="BZ993">
            <v>9118800</v>
          </cell>
          <cell r="CA993">
            <v>9315000</v>
          </cell>
        </row>
        <row r="994">
          <cell r="A994" t="str">
            <v>2023_Q3_M9_W37_D5</v>
          </cell>
          <cell r="B994">
            <v>2023</v>
          </cell>
          <cell r="C994">
            <v>3</v>
          </cell>
          <cell r="D994">
            <v>9</v>
          </cell>
          <cell r="E994">
            <v>37</v>
          </cell>
          <cell r="F994">
            <v>37</v>
          </cell>
          <cell r="G994">
            <v>5</v>
          </cell>
          <cell r="H994">
            <v>45183</v>
          </cell>
          <cell r="I994">
            <v>34.029000000000003</v>
          </cell>
          <cell r="J994">
            <v>15.109</v>
          </cell>
          <cell r="K994">
            <v>16.126000000000001</v>
          </cell>
          <cell r="L994">
            <v>9.3297100000000004</v>
          </cell>
          <cell r="M994">
            <v>6.6790000000000003</v>
          </cell>
          <cell r="N994">
            <v>1</v>
          </cell>
          <cell r="O994">
            <v>16.428000000000001</v>
          </cell>
          <cell r="P994">
            <v>19.245999999999999</v>
          </cell>
          <cell r="Q994">
            <v>118</v>
          </cell>
          <cell r="R994">
            <v>0</v>
          </cell>
          <cell r="S994">
            <v>-3024</v>
          </cell>
          <cell r="T994">
            <v>651.87925940715047</v>
          </cell>
          <cell r="U994">
            <v>61753.221761866269</v>
          </cell>
          <cell r="V994">
            <v>9.4731073079434291E-2</v>
          </cell>
          <cell r="W994">
            <v>4.4286386593993974E-3</v>
          </cell>
          <cell r="X994">
            <v>1.7931772299732592E-3</v>
          </cell>
          <cell r="Y994">
            <v>0.40490484049029324</v>
          </cell>
          <cell r="Z994">
            <v>6.300668771463418E-3</v>
          </cell>
          <cell r="AA994">
            <v>277376775000</v>
          </cell>
          <cell r="AB994">
            <v>247890990000</v>
          </cell>
          <cell r="AC994">
            <v>29485785000</v>
          </cell>
          <cell r="AD994">
            <v>0</v>
          </cell>
          <cell r="AE994">
            <v>0</v>
          </cell>
          <cell r="AF994">
            <v>0</v>
          </cell>
          <cell r="AH994">
            <v>117.94671000000001</v>
          </cell>
          <cell r="AI994">
            <v>60325.802329666607</v>
          </cell>
          <cell r="AJ994">
            <v>43597.379446716906</v>
          </cell>
          <cell r="AK994">
            <v>16728.422882949701</v>
          </cell>
          <cell r="AL994">
            <v>61536837606200</v>
          </cell>
          <cell r="AM994">
            <v>272524418000</v>
          </cell>
          <cell r="AN994">
            <v>110346456000</v>
          </cell>
          <cell r="AO994">
            <v>387723231000</v>
          </cell>
          <cell r="AP994">
            <v>57445491000</v>
          </cell>
          <cell r="AQ994">
            <v>0.85388035770599735</v>
          </cell>
          <cell r="AR994">
            <v>0</v>
          </cell>
          <cell r="AS994">
            <v>0</v>
          </cell>
          <cell r="AT994">
            <v>14374383000</v>
          </cell>
          <cell r="AU994">
            <v>0.24249641705654174</v>
          </cell>
          <cell r="AV994">
            <v>11822053000</v>
          </cell>
          <cell r="AW994">
            <v>0.10192634408793126</v>
          </cell>
          <cell r="AX994">
            <v>1792665000</v>
          </cell>
          <cell r="AY994">
            <v>0.44684337020251547</v>
          </cell>
          <cell r="AZ994">
            <v>42925000</v>
          </cell>
          <cell r="BA994">
            <v>0.21197321507935724</v>
          </cell>
          <cell r="BB994">
            <v>0</v>
          </cell>
          <cell r="BC994">
            <v>0</v>
          </cell>
          <cell r="BD994">
            <v>24753820000</v>
          </cell>
          <cell r="BE994">
            <v>1.0000880749720018</v>
          </cell>
          <cell r="BF994">
            <v>115119000</v>
          </cell>
          <cell r="BG994">
            <v>0.42939469443781331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67275808000</v>
          </cell>
          <cell r="BM994">
            <v>159810000</v>
          </cell>
          <cell r="BN994">
            <v>59276682000</v>
          </cell>
          <cell r="BO994">
            <v>115986236000</v>
          </cell>
          <cell r="BP994">
            <v>4011842000</v>
          </cell>
          <cell r="BQ994">
            <v>202502000</v>
          </cell>
          <cell r="BR994">
            <v>117006000</v>
          </cell>
          <cell r="BS994">
            <v>24751640000</v>
          </cell>
          <cell r="BT994">
            <v>268096000</v>
          </cell>
          <cell r="BU994">
            <v>0</v>
          </cell>
          <cell r="BV994">
            <v>467472000</v>
          </cell>
          <cell r="BW994">
            <v>7324000</v>
          </cell>
          <cell r="BY994">
            <v>2552</v>
          </cell>
          <cell r="BZ994">
            <v>8532300</v>
          </cell>
          <cell r="CA994">
            <v>6890400</v>
          </cell>
        </row>
        <row r="995">
          <cell r="A995" t="str">
            <v>2023_Q3_M9_W37_D6</v>
          </cell>
          <cell r="B995">
            <v>2023</v>
          </cell>
          <cell r="C995">
            <v>3</v>
          </cell>
          <cell r="D995">
            <v>9</v>
          </cell>
          <cell r="E995">
            <v>37</v>
          </cell>
          <cell r="F995">
            <v>38</v>
          </cell>
          <cell r="G995">
            <v>6</v>
          </cell>
          <cell r="H995">
            <v>45184</v>
          </cell>
          <cell r="I995">
            <v>34.042000000000002</v>
          </cell>
          <cell r="J995">
            <v>16.268000000000001</v>
          </cell>
          <cell r="K995">
            <v>17.076000000000001</v>
          </cell>
          <cell r="L995">
            <v>9.11571</v>
          </cell>
          <cell r="M995">
            <v>6.6580000000000004</v>
          </cell>
          <cell r="N995">
            <v>1</v>
          </cell>
          <cell r="O995">
            <v>1.4350000000000001</v>
          </cell>
          <cell r="P995">
            <v>19.245999999999999</v>
          </cell>
          <cell r="Q995">
            <v>214</v>
          </cell>
          <cell r="R995">
            <v>0</v>
          </cell>
          <cell r="S995">
            <v>-4099</v>
          </cell>
          <cell r="T995">
            <v>801.92583631157243</v>
          </cell>
          <cell r="U995">
            <v>61097.875191674495</v>
          </cell>
          <cell r="V995">
            <v>7.6188934718317419E-2</v>
          </cell>
          <cell r="W995">
            <v>3.4378240965613478E-3</v>
          </cell>
          <cell r="X995">
            <v>1.2323672348593469E-3</v>
          </cell>
          <cell r="Y995">
            <v>0.35847303417647547</v>
          </cell>
          <cell r="Z995">
            <v>5.8848084033733868E-3</v>
          </cell>
          <cell r="AA995">
            <v>227477385000</v>
          </cell>
          <cell r="AB995">
            <v>227477385000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H995">
            <v>104.84071</v>
          </cell>
          <cell r="AI995">
            <v>60121.920893914903</v>
          </cell>
          <cell r="AJ995">
            <v>43827.661663790102</v>
          </cell>
          <cell r="AK995">
            <v>16294.259230124801</v>
          </cell>
          <cell r="AL995">
            <v>48894199144200</v>
          </cell>
          <cell r="AM995">
            <v>168089656000</v>
          </cell>
          <cell r="AN995">
            <v>60255609000</v>
          </cell>
          <cell r="AO995">
            <v>287732994000</v>
          </cell>
          <cell r="AP995">
            <v>234354000</v>
          </cell>
          <cell r="AQ995">
            <v>7.034193370232078E-2</v>
          </cell>
          <cell r="AR995">
            <v>0</v>
          </cell>
          <cell r="AS995">
            <v>0</v>
          </cell>
          <cell r="AT995">
            <v>6453530000</v>
          </cell>
          <cell r="AU995">
            <v>0.10889360394324121</v>
          </cell>
          <cell r="AV995">
            <v>3269735000</v>
          </cell>
          <cell r="AW995">
            <v>6.2131121200012983E-2</v>
          </cell>
          <cell r="AX995">
            <v>1339061000</v>
          </cell>
          <cell r="AY995">
            <v>0.53956060250741211</v>
          </cell>
          <cell r="AZ995">
            <v>32238000</v>
          </cell>
          <cell r="BA995">
            <v>0.29198442170093286</v>
          </cell>
          <cell r="BB995">
            <v>0</v>
          </cell>
          <cell r="BC995">
            <v>0</v>
          </cell>
          <cell r="BD995">
            <v>48926691000</v>
          </cell>
          <cell r="BE995">
            <v>1.0002797415362392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3331640000</v>
          </cell>
          <cell r="BM995">
            <v>251512000</v>
          </cell>
          <cell r="BN995">
            <v>59264546000</v>
          </cell>
          <cell r="BO995">
            <v>52626364000</v>
          </cell>
          <cell r="BP995">
            <v>2481762000</v>
          </cell>
          <cell r="BQ995">
            <v>110410000</v>
          </cell>
          <cell r="BR995">
            <v>473826000</v>
          </cell>
          <cell r="BS995">
            <v>48913008000</v>
          </cell>
          <cell r="BT995">
            <v>128550000</v>
          </cell>
          <cell r="BU995">
            <v>0</v>
          </cell>
          <cell r="BV995">
            <v>468138000</v>
          </cell>
          <cell r="BW995">
            <v>39900000</v>
          </cell>
          <cell r="BY995">
            <v>1691</v>
          </cell>
          <cell r="BZ995">
            <v>33820650</v>
          </cell>
          <cell r="CA995">
            <v>4565700</v>
          </cell>
        </row>
        <row r="996">
          <cell r="A996" t="str">
            <v>2023_Q3_M9_W38_D2</v>
          </cell>
          <cell r="B996">
            <v>2023</v>
          </cell>
          <cell r="C996">
            <v>3</v>
          </cell>
          <cell r="D996">
            <v>9</v>
          </cell>
          <cell r="E996">
            <v>38</v>
          </cell>
          <cell r="F996">
            <v>38</v>
          </cell>
          <cell r="G996">
            <v>2</v>
          </cell>
          <cell r="H996">
            <v>45187</v>
          </cell>
          <cell r="I996">
            <v>26.838000000000001</v>
          </cell>
          <cell r="J996">
            <v>16.231999999999999</v>
          </cell>
          <cell r="K996">
            <v>17.948</v>
          </cell>
          <cell r="L996">
            <v>7.9197100000000002</v>
          </cell>
          <cell r="M996">
            <v>6.6139999999999999</v>
          </cell>
          <cell r="N996">
            <v>1</v>
          </cell>
          <cell r="O996">
            <v>1.4350000000000001</v>
          </cell>
          <cell r="P996">
            <v>19.245999999999999</v>
          </cell>
          <cell r="Q996">
            <v>204</v>
          </cell>
          <cell r="R996">
            <v>0</v>
          </cell>
          <cell r="S996">
            <v>-3092</v>
          </cell>
          <cell r="T996">
            <v>681.02291623766519</v>
          </cell>
          <cell r="U996">
            <v>62207.366705311026</v>
          </cell>
          <cell r="V996">
            <v>9.1344013868105617E-2</v>
          </cell>
          <cell r="W996">
            <v>3.8491882079356192E-3</v>
          </cell>
          <cell r="X996">
            <v>9.2702666273135933E-4</v>
          </cell>
          <cell r="Y996">
            <v>0.2408369278540782</v>
          </cell>
          <cell r="Z996">
            <v>4.2168615889328969E-3</v>
          </cell>
          <cell r="AA996">
            <v>148410865300</v>
          </cell>
          <cell r="AB996">
            <v>136941855000</v>
          </cell>
          <cell r="AC996">
            <v>11469010300</v>
          </cell>
          <cell r="AD996">
            <v>0</v>
          </cell>
          <cell r="AE996">
            <v>0</v>
          </cell>
          <cell r="AF996">
            <v>0</v>
          </cell>
          <cell r="AH996">
            <v>97.232709999999997</v>
          </cell>
          <cell r="AI996">
            <v>60792.813015141401</v>
          </cell>
          <cell r="AJ996">
            <v>46407.2102868203</v>
          </cell>
          <cell r="AK996">
            <v>14385.602728321101</v>
          </cell>
          <cell r="AL996">
            <v>45111948966800</v>
          </cell>
          <cell r="AM996">
            <v>173644382000</v>
          </cell>
          <cell r="AN996">
            <v>41819979500</v>
          </cell>
          <cell r="AO996">
            <v>190230844800</v>
          </cell>
          <cell r="AP996">
            <v>24191420000</v>
          </cell>
          <cell r="AQ996">
            <v>0.67086239331792608</v>
          </cell>
          <cell r="AR996">
            <v>0</v>
          </cell>
          <cell r="AS996">
            <v>0</v>
          </cell>
          <cell r="AT996">
            <v>83255000</v>
          </cell>
          <cell r="AU996">
            <v>1.9137284634577509E-3</v>
          </cell>
          <cell r="AV996">
            <v>14079154500</v>
          </cell>
          <cell r="AW996">
            <v>0.1657200731829892</v>
          </cell>
          <cell r="AX996">
            <v>3266749000</v>
          </cell>
          <cell r="AY996">
            <v>0.49964959131732861</v>
          </cell>
          <cell r="AZ996">
            <v>142300000</v>
          </cell>
          <cell r="BA996">
            <v>0.32431865732531689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57101000</v>
          </cell>
          <cell r="BG996">
            <v>0.22233514001806684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36060182000</v>
          </cell>
          <cell r="BM996">
            <v>815522000</v>
          </cell>
          <cell r="BN996">
            <v>43504082000</v>
          </cell>
          <cell r="BO996">
            <v>84957448000</v>
          </cell>
          <cell r="BP996">
            <v>6538080000</v>
          </cell>
          <cell r="BQ996">
            <v>438766000</v>
          </cell>
          <cell r="BR996">
            <v>335266000</v>
          </cell>
          <cell r="BS996">
            <v>3226000</v>
          </cell>
          <cell r="BT996">
            <v>256824000</v>
          </cell>
          <cell r="BU996">
            <v>0</v>
          </cell>
          <cell r="BV996">
            <v>686336000</v>
          </cell>
          <cell r="BW996">
            <v>48650000</v>
          </cell>
          <cell r="BY996">
            <v>2805</v>
          </cell>
          <cell r="BZ996">
            <v>8649600</v>
          </cell>
          <cell r="CA996">
            <v>7573500</v>
          </cell>
        </row>
        <row r="997">
          <cell r="A997" t="str">
            <v>2023_Q3_M9_W38_D3</v>
          </cell>
          <cell r="B997">
            <v>2023</v>
          </cell>
          <cell r="C997">
            <v>3</v>
          </cell>
          <cell r="D997">
            <v>9</v>
          </cell>
          <cell r="E997">
            <v>38</v>
          </cell>
          <cell r="F997">
            <v>38</v>
          </cell>
          <cell r="G997">
            <v>3</v>
          </cell>
          <cell r="H997">
            <v>45188</v>
          </cell>
          <cell r="I997">
            <v>26.521000000000001</v>
          </cell>
          <cell r="J997">
            <v>16.177</v>
          </cell>
          <cell r="K997">
            <v>19.696999999999999</v>
          </cell>
          <cell r="L997">
            <v>6.7227100000000002</v>
          </cell>
          <cell r="M997">
            <v>6.681</v>
          </cell>
          <cell r="N997">
            <v>1</v>
          </cell>
          <cell r="O997">
            <v>1.4319999999999999</v>
          </cell>
          <cell r="P997">
            <v>19.376999999999999</v>
          </cell>
          <cell r="Q997">
            <v>236</v>
          </cell>
          <cell r="R997">
            <v>0</v>
          </cell>
          <cell r="S997">
            <v>-3616</v>
          </cell>
          <cell r="T997">
            <v>756.55742840522839</v>
          </cell>
          <cell r="U997">
            <v>60014.113001311314</v>
          </cell>
          <cell r="V997">
            <v>7.9325257737296928E-2</v>
          </cell>
          <cell r="W997">
            <v>2.0460911872248974E-3</v>
          </cell>
          <cell r="X997">
            <v>2.4163816240186614E-4</v>
          </cell>
          <cell r="Y997">
            <v>0.11809745524078949</v>
          </cell>
          <cell r="Z997">
            <v>3.3558075814744174E-3</v>
          </cell>
          <cell r="AA997">
            <v>162693945800</v>
          </cell>
          <cell r="AB997">
            <v>152795292000</v>
          </cell>
          <cell r="AC997">
            <v>0</v>
          </cell>
          <cell r="AD997">
            <v>0</v>
          </cell>
          <cell r="AE997">
            <v>9898653800</v>
          </cell>
          <cell r="AF997">
            <v>0</v>
          </cell>
          <cell r="AH997">
            <v>97.607709999999997</v>
          </cell>
          <cell r="AI997">
            <v>59861.772686241282</v>
          </cell>
          <cell r="AJ997">
            <v>50421.957879760201</v>
          </cell>
          <cell r="AK997">
            <v>9439.8148064810794</v>
          </cell>
          <cell r="AL997">
            <v>52243126145800</v>
          </cell>
          <cell r="AM997">
            <v>106894200000</v>
          </cell>
          <cell r="AN997">
            <v>12623933000</v>
          </cell>
          <cell r="AO997">
            <v>175317878800</v>
          </cell>
          <cell r="AP997">
            <v>1078120000</v>
          </cell>
          <cell r="AQ997">
            <v>5.5886343768713105E-2</v>
          </cell>
          <cell r="AR997">
            <v>0</v>
          </cell>
          <cell r="AS997">
            <v>0</v>
          </cell>
          <cell r="AT997">
            <v>113135000</v>
          </cell>
          <cell r="AU997">
            <v>0.1079796209761163</v>
          </cell>
          <cell r="AV997">
            <v>5008985000</v>
          </cell>
          <cell r="AW997">
            <v>6.7769252755770712E-2</v>
          </cell>
          <cell r="AX997">
            <v>2915560000</v>
          </cell>
          <cell r="AY997">
            <v>0.57657046216446683</v>
          </cell>
          <cell r="AZ997">
            <v>106911000</v>
          </cell>
          <cell r="BA997">
            <v>0.30058536420787457</v>
          </cell>
          <cell r="BB997">
            <v>0</v>
          </cell>
          <cell r="BC997">
            <v>0</v>
          </cell>
          <cell r="BD997">
            <v>2400000</v>
          </cell>
          <cell r="BE997">
            <v>0.5</v>
          </cell>
          <cell r="BF997">
            <v>2351947000</v>
          </cell>
          <cell r="BG997">
            <v>0.4600217967620151</v>
          </cell>
          <cell r="BH997">
            <v>144875000</v>
          </cell>
          <cell r="BI997">
            <v>0.5</v>
          </cell>
          <cell r="BJ997">
            <v>902000000</v>
          </cell>
          <cell r="BK997">
            <v>0.96848660546518495</v>
          </cell>
          <cell r="BL997">
            <v>19291296000</v>
          </cell>
          <cell r="BM997">
            <v>271424000</v>
          </cell>
          <cell r="BN997">
            <v>1047744000</v>
          </cell>
          <cell r="BO997">
            <v>73912354000</v>
          </cell>
          <cell r="BP997">
            <v>5056728000</v>
          </cell>
          <cell r="BQ997">
            <v>355676000</v>
          </cell>
          <cell r="BR997">
            <v>327456000</v>
          </cell>
          <cell r="BS997">
            <v>4800000</v>
          </cell>
          <cell r="BT997">
            <v>5112686000</v>
          </cell>
          <cell r="BU997">
            <v>289750000</v>
          </cell>
          <cell r="BV997">
            <v>931350000</v>
          </cell>
          <cell r="BW997">
            <v>292936000</v>
          </cell>
          <cell r="BY997">
            <v>5286</v>
          </cell>
          <cell r="BZ997">
            <v>9985800</v>
          </cell>
          <cell r="CA997">
            <v>14272200</v>
          </cell>
        </row>
        <row r="998">
          <cell r="A998" t="str">
            <v>2023_Q3_M9_W38_D4</v>
          </cell>
          <cell r="B998">
            <v>2023</v>
          </cell>
          <cell r="C998">
            <v>3</v>
          </cell>
          <cell r="D998">
            <v>9</v>
          </cell>
          <cell r="E998">
            <v>38</v>
          </cell>
          <cell r="F998">
            <v>38</v>
          </cell>
          <cell r="G998">
            <v>4</v>
          </cell>
          <cell r="H998">
            <v>45189</v>
          </cell>
          <cell r="I998">
            <v>28.242999999999999</v>
          </cell>
          <cell r="J998">
            <v>14.305999999999999</v>
          </cell>
          <cell r="K998">
            <v>20.361000000000001</v>
          </cell>
          <cell r="L998">
            <v>6.4437100000000003</v>
          </cell>
          <cell r="M998">
            <v>6.7</v>
          </cell>
          <cell r="N998">
            <v>1</v>
          </cell>
          <cell r="O998">
            <v>1.431</v>
          </cell>
          <cell r="P998">
            <v>19.376999999999999</v>
          </cell>
          <cell r="Q998">
            <v>185</v>
          </cell>
          <cell r="R998">
            <v>0</v>
          </cell>
          <cell r="S998">
            <v>-3069</v>
          </cell>
          <cell r="T998">
            <v>668.96957384138557</v>
          </cell>
          <cell r="U998">
            <v>65204.119305591856</v>
          </cell>
          <cell r="V998">
            <v>9.7469484196678766E-2</v>
          </cell>
          <cell r="W998">
            <v>3.1856792829879632E-3</v>
          </cell>
          <cell r="X998">
            <v>5.0828224900668168E-4</v>
          </cell>
          <cell r="Y998">
            <v>0.15955223481566089</v>
          </cell>
          <cell r="Z998">
            <v>4.2243373333310692E-3</v>
          </cell>
          <cell r="AA998">
            <v>171733025000</v>
          </cell>
          <cell r="AB998">
            <v>171733025000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H998">
            <v>97.861709999999988</v>
          </cell>
          <cell r="AI998">
            <v>64022.2182108423</v>
          </cell>
          <cell r="AJ998">
            <v>50044.357657650398</v>
          </cell>
          <cell r="AK998">
            <v>13977.8605531919</v>
          </cell>
          <cell r="AL998">
            <v>46213799608200</v>
          </cell>
          <cell r="AM998">
            <v>147222344000</v>
          </cell>
          <cell r="AN998">
            <v>23489654000</v>
          </cell>
          <cell r="AO998">
            <v>195222679000</v>
          </cell>
          <cell r="AP998">
            <v>9141151000</v>
          </cell>
          <cell r="AQ998">
            <v>0.76555232251388461</v>
          </cell>
          <cell r="AR998">
            <v>0</v>
          </cell>
          <cell r="AS998">
            <v>0</v>
          </cell>
          <cell r="AT998">
            <v>3740600000</v>
          </cell>
          <cell r="AU998">
            <v>0.43914713929790461</v>
          </cell>
          <cell r="AV998">
            <v>8463926000</v>
          </cell>
          <cell r="AW998">
            <v>6.9750962986225698E-2</v>
          </cell>
          <cell r="AX998">
            <v>1578943000</v>
          </cell>
          <cell r="AY998">
            <v>0.42293176490252127</v>
          </cell>
          <cell r="AZ998">
            <v>56236000</v>
          </cell>
          <cell r="BA998">
            <v>0.27618654722615121</v>
          </cell>
          <cell r="BB998">
            <v>0</v>
          </cell>
          <cell r="BC998">
            <v>0</v>
          </cell>
          <cell r="BD998">
            <v>809000</v>
          </cell>
          <cell r="BE998">
            <v>5.022972805165777E-2</v>
          </cell>
          <cell r="BF998">
            <v>161449000</v>
          </cell>
          <cell r="BG998">
            <v>0.47379928041930541</v>
          </cell>
          <cell r="BH998">
            <v>0</v>
          </cell>
          <cell r="BI998">
            <v>0</v>
          </cell>
          <cell r="BJ998">
            <v>346540000</v>
          </cell>
          <cell r="BK998">
            <v>0.5</v>
          </cell>
          <cell r="BL998">
            <v>11940596000</v>
          </cell>
          <cell r="BM998">
            <v>309526000</v>
          </cell>
          <cell r="BN998">
            <v>8517874000</v>
          </cell>
          <cell r="BO998">
            <v>121344934000</v>
          </cell>
          <cell r="BP998">
            <v>3733328000</v>
          </cell>
          <cell r="BQ998">
            <v>203616000</v>
          </cell>
          <cell r="BR998">
            <v>90166000</v>
          </cell>
          <cell r="BS998">
            <v>16106000</v>
          </cell>
          <cell r="BT998">
            <v>340754000</v>
          </cell>
          <cell r="BU998">
            <v>0</v>
          </cell>
          <cell r="BV998">
            <v>693080000</v>
          </cell>
          <cell r="BW998">
            <v>32364000</v>
          </cell>
          <cell r="BY998">
            <v>2215</v>
          </cell>
          <cell r="BZ998">
            <v>11406150</v>
          </cell>
          <cell r="CA998">
            <v>5980500</v>
          </cell>
        </row>
        <row r="999">
          <cell r="A999" t="str">
            <v>2023_Q3_M9_W38_D5</v>
          </cell>
          <cell r="B999">
            <v>2023</v>
          </cell>
          <cell r="C999">
            <v>3</v>
          </cell>
          <cell r="D999">
            <v>9</v>
          </cell>
          <cell r="E999">
            <v>38</v>
          </cell>
          <cell r="F999">
            <v>38</v>
          </cell>
          <cell r="G999">
            <v>5</v>
          </cell>
          <cell r="H999">
            <v>45190</v>
          </cell>
          <cell r="I999">
            <v>56.265999999999998</v>
          </cell>
          <cell r="J999">
            <v>14.957000000000001</v>
          </cell>
          <cell r="K999">
            <v>23.216999999999999</v>
          </cell>
          <cell r="L999">
            <v>6.3147099999999998</v>
          </cell>
          <cell r="M999">
            <v>6.4980000000000002</v>
          </cell>
          <cell r="N999">
            <v>1</v>
          </cell>
          <cell r="O999">
            <v>1.8220000000000001</v>
          </cell>
          <cell r="P999">
            <v>19.405999999999999</v>
          </cell>
          <cell r="Q999">
            <v>138</v>
          </cell>
          <cell r="R999">
            <v>0</v>
          </cell>
          <cell r="S999">
            <v>-3695</v>
          </cell>
          <cell r="T999">
            <v>815.23693065896396</v>
          </cell>
          <cell r="U999">
            <v>64153.810752034449</v>
          </cell>
          <cell r="V999">
            <v>7.8693455042791419E-2</v>
          </cell>
          <cell r="W999">
            <v>3.8188211794581988E-3</v>
          </cell>
          <cell r="X999">
            <v>2.5696329563891407E-3</v>
          </cell>
          <cell r="Y999">
            <v>0.67288643160654915</v>
          </cell>
          <cell r="Z999">
            <v>8.2785445592426475E-3</v>
          </cell>
          <cell r="AA999">
            <v>305806505000</v>
          </cell>
          <cell r="AB999">
            <v>305806505000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H999">
            <v>129.48071000000002</v>
          </cell>
          <cell r="AI999">
            <v>64163.671439054393</v>
          </cell>
          <cell r="AJ999">
            <v>49286.348682624295</v>
          </cell>
          <cell r="AK999">
            <v>14877.3227564301</v>
          </cell>
          <cell r="AL999">
            <v>53566516049600</v>
          </cell>
          <cell r="AM999">
            <v>204560946000</v>
          </cell>
          <cell r="AN999">
            <v>137646285000</v>
          </cell>
          <cell r="AO999">
            <v>443452790000</v>
          </cell>
          <cell r="AP999">
            <v>120453839000</v>
          </cell>
          <cell r="AQ999">
            <v>0.92436537183666279</v>
          </cell>
          <cell r="AR999">
            <v>0</v>
          </cell>
          <cell r="AS999">
            <v>0</v>
          </cell>
          <cell r="AT999">
            <v>1548790000</v>
          </cell>
          <cell r="AU999">
            <v>0.32108178392267117</v>
          </cell>
          <cell r="AV999">
            <v>13480192000</v>
          </cell>
          <cell r="AW999">
            <v>0.21369413689977215</v>
          </cell>
          <cell r="AX999">
            <v>1466032000</v>
          </cell>
          <cell r="AY999">
            <v>0.45513537342949129</v>
          </cell>
          <cell r="AZ999">
            <v>333054000</v>
          </cell>
          <cell r="BA999">
            <v>0.41701600180302006</v>
          </cell>
          <cell r="BB999">
            <v>0</v>
          </cell>
          <cell r="BC999">
            <v>0</v>
          </cell>
          <cell r="BD999">
            <v>319760000</v>
          </cell>
          <cell r="BE999">
            <v>0.49006866110838648</v>
          </cell>
          <cell r="BF999">
            <v>12254000</v>
          </cell>
          <cell r="BG999">
            <v>0.14482236982059707</v>
          </cell>
          <cell r="BH999">
            <v>32364000</v>
          </cell>
          <cell r="BI999">
            <v>0.5</v>
          </cell>
          <cell r="BJ999">
            <v>0</v>
          </cell>
          <cell r="BK999">
            <v>0</v>
          </cell>
          <cell r="BL999">
            <v>130309770000</v>
          </cell>
          <cell r="BM999">
            <v>648214000</v>
          </cell>
          <cell r="BN999">
            <v>4823662000</v>
          </cell>
          <cell r="BO999">
            <v>63081712000</v>
          </cell>
          <cell r="BP999">
            <v>3221090000</v>
          </cell>
          <cell r="BQ999">
            <v>798660000</v>
          </cell>
          <cell r="BR999">
            <v>790086000</v>
          </cell>
          <cell r="BS999">
            <v>652480000</v>
          </cell>
          <cell r="BT999">
            <v>84614000</v>
          </cell>
          <cell r="BU999">
            <v>64728000</v>
          </cell>
          <cell r="BV999">
            <v>0</v>
          </cell>
          <cell r="BW999">
            <v>85930000</v>
          </cell>
          <cell r="BY999">
            <v>2810</v>
          </cell>
          <cell r="BZ999">
            <v>10187250</v>
          </cell>
          <cell r="CA999">
            <v>7587000</v>
          </cell>
        </row>
        <row r="1000">
          <cell r="A1000" t="str">
            <v>2023_Q3_M9_W38_D6</v>
          </cell>
          <cell r="B1000">
            <v>2023</v>
          </cell>
          <cell r="C1000">
            <v>3</v>
          </cell>
          <cell r="D1000">
            <v>9</v>
          </cell>
          <cell r="E1000">
            <v>38</v>
          </cell>
          <cell r="F1000">
            <v>39</v>
          </cell>
          <cell r="G1000">
            <v>6</v>
          </cell>
          <cell r="H1000">
            <v>45191</v>
          </cell>
          <cell r="I1000">
            <v>33.404000000000003</v>
          </cell>
          <cell r="J1000">
            <v>16.687000000000001</v>
          </cell>
          <cell r="K1000">
            <v>22.183</v>
          </cell>
          <cell r="L1000">
            <v>4.42971</v>
          </cell>
          <cell r="M1000">
            <v>6.3710000000000004</v>
          </cell>
          <cell r="N1000">
            <v>1</v>
          </cell>
          <cell r="O1000">
            <v>1.698</v>
          </cell>
          <cell r="P1000">
            <v>19.402000000000001</v>
          </cell>
          <cell r="Q1000">
            <v>191</v>
          </cell>
          <cell r="R1000">
            <v>0</v>
          </cell>
          <cell r="S1000">
            <v>-3153</v>
          </cell>
          <cell r="T1000">
            <v>716.86915689230955</v>
          </cell>
          <cell r="U1000">
            <v>58188.76393472201</v>
          </cell>
          <cell r="V1000">
            <v>8.1170689762934414E-2</v>
          </cell>
          <cell r="W1000">
            <v>3.5446097077127918E-3</v>
          </cell>
          <cell r="X1000">
            <v>5.6052010366265767E-4</v>
          </cell>
          <cell r="Y1000">
            <v>0.15813309500422854</v>
          </cell>
          <cell r="Z1000">
            <v>4.0463974253011721E-3</v>
          </cell>
          <cell r="AA1000">
            <v>259830526000</v>
          </cell>
          <cell r="AB1000">
            <v>259830526000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H1000">
            <v>105.17470999999999</v>
          </cell>
          <cell r="AI1000">
            <v>58402.021426381936</v>
          </cell>
          <cell r="AJ1000">
            <v>49468.733401623904</v>
          </cell>
          <cell r="AK1000">
            <v>8933.2880247580306</v>
          </cell>
          <cell r="AL1000">
            <v>74538058005400</v>
          </cell>
          <cell r="AM1000">
            <v>264208324000</v>
          </cell>
          <cell r="AN1000">
            <v>41780080000</v>
          </cell>
          <cell r="AO1000">
            <v>301610606000</v>
          </cell>
          <cell r="AP1000">
            <v>26566381000</v>
          </cell>
          <cell r="AQ1000">
            <v>0.4268919392690248</v>
          </cell>
          <cell r="AR1000">
            <v>0</v>
          </cell>
          <cell r="AS1000">
            <v>0</v>
          </cell>
          <cell r="AT1000">
            <v>6227393000</v>
          </cell>
          <cell r="AU1000">
            <v>6.3169497868572275E-2</v>
          </cell>
          <cell r="AV1000">
            <v>3858912000</v>
          </cell>
          <cell r="AW1000">
            <v>4.2194557143208293E-2</v>
          </cell>
          <cell r="AX1000">
            <v>4130519000</v>
          </cell>
          <cell r="AY1000">
            <v>0.49712486111137855</v>
          </cell>
          <cell r="AZ1000">
            <v>589328000</v>
          </cell>
          <cell r="BA1000">
            <v>0.40966465122810142</v>
          </cell>
          <cell r="BB1000">
            <v>0</v>
          </cell>
          <cell r="BC1000">
            <v>0</v>
          </cell>
          <cell r="BD1000">
            <v>97662000</v>
          </cell>
          <cell r="BE1000">
            <v>0.46224843332891574</v>
          </cell>
          <cell r="BF1000">
            <v>303361000</v>
          </cell>
          <cell r="BG1000">
            <v>0.34012283667968735</v>
          </cell>
          <cell r="BH1000">
            <v>6524000</v>
          </cell>
          <cell r="BI1000">
            <v>0.5</v>
          </cell>
          <cell r="BJ1000">
            <v>0</v>
          </cell>
          <cell r="BK1000">
            <v>0</v>
          </cell>
          <cell r="BL1000">
            <v>62232098000</v>
          </cell>
          <cell r="BM1000">
            <v>237906000</v>
          </cell>
          <cell r="BN1000">
            <v>98582278000</v>
          </cell>
          <cell r="BO1000">
            <v>91455208000</v>
          </cell>
          <cell r="BP1000">
            <v>8308816000</v>
          </cell>
          <cell r="BQ1000">
            <v>1438562000</v>
          </cell>
          <cell r="BR1000">
            <v>319482000</v>
          </cell>
          <cell r="BS1000">
            <v>211276000</v>
          </cell>
          <cell r="BT1000">
            <v>891916000</v>
          </cell>
          <cell r="BU1000">
            <v>13048000</v>
          </cell>
          <cell r="BV1000">
            <v>449470000</v>
          </cell>
          <cell r="BW1000">
            <v>68264000</v>
          </cell>
          <cell r="BY1000">
            <v>2576</v>
          </cell>
          <cell r="BZ1000">
            <v>26277750</v>
          </cell>
          <cell r="CA1000">
            <v>6955200</v>
          </cell>
        </row>
        <row r="1001">
          <cell r="A1001" t="str">
            <v>2023_Q3_M9_W39_D2</v>
          </cell>
          <cell r="B1001">
            <v>2023</v>
          </cell>
          <cell r="C1001">
            <v>3</v>
          </cell>
          <cell r="D1001">
            <v>9</v>
          </cell>
          <cell r="E1001">
            <v>39</v>
          </cell>
          <cell r="F1001">
            <v>39</v>
          </cell>
          <cell r="G1001">
            <v>2</v>
          </cell>
          <cell r="H1001">
            <v>45194</v>
          </cell>
          <cell r="I1001">
            <v>30.254999999999999</v>
          </cell>
          <cell r="J1001">
            <v>17.946999999999999</v>
          </cell>
          <cell r="K1001">
            <v>22.132000000000001</v>
          </cell>
          <cell r="L1001">
            <v>3.10771</v>
          </cell>
          <cell r="M1001">
            <v>6.5149999999999997</v>
          </cell>
          <cell r="N1001">
            <v>1</v>
          </cell>
          <cell r="O1001">
            <v>1.698</v>
          </cell>
          <cell r="P1001">
            <v>19.402000000000001</v>
          </cell>
          <cell r="Q1001">
            <v>337</v>
          </cell>
          <cell r="R1001">
            <v>0</v>
          </cell>
          <cell r="S1001">
            <v>-4911</v>
          </cell>
          <cell r="T1001">
            <v>980.13186867795673</v>
          </cell>
          <cell r="U1001">
            <v>49514.218000868656</v>
          </cell>
          <cell r="V1001">
            <v>5.0517914561492142E-2</v>
          </cell>
          <cell r="W1001">
            <v>2.8374566922118754E-3</v>
          </cell>
          <cell r="X1001">
            <v>9.5918280226055751E-4</v>
          </cell>
          <cell r="Y1001">
            <v>0.33804315142263835</v>
          </cell>
          <cell r="Z1001">
            <v>5.9101423393551518E-3</v>
          </cell>
          <cell r="AA1001">
            <v>271154396000</v>
          </cell>
          <cell r="AB1001">
            <v>271154396000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H1001">
            <v>102.05671</v>
          </cell>
          <cell r="AI1001">
            <v>50046.192700249558</v>
          </cell>
          <cell r="AJ1001">
            <v>48993.262299977796</v>
          </cell>
          <cell r="AK1001">
            <v>1052.9304002717599</v>
          </cell>
          <cell r="AL1001">
            <v>54768049298000</v>
          </cell>
          <cell r="AM1001">
            <v>155401968000</v>
          </cell>
          <cell r="AN1001">
            <v>52532571000</v>
          </cell>
          <cell r="AO1001">
            <v>323686967000</v>
          </cell>
          <cell r="AP1001">
            <v>27437867000</v>
          </cell>
          <cell r="AQ1001">
            <v>0.52800019505196871</v>
          </cell>
          <cell r="AR1001">
            <v>0</v>
          </cell>
          <cell r="AS1001">
            <v>0</v>
          </cell>
          <cell r="AT1001">
            <v>3868785000</v>
          </cell>
          <cell r="AU1001">
            <v>0.34502478537534431</v>
          </cell>
          <cell r="AV1001">
            <v>17154275000</v>
          </cell>
          <cell r="AW1001">
            <v>0.20642253555972484</v>
          </cell>
          <cell r="AX1001">
            <v>3035827000</v>
          </cell>
          <cell r="AY1001">
            <v>0.47337223024041691</v>
          </cell>
          <cell r="AZ1001">
            <v>397061000</v>
          </cell>
          <cell r="BA1001">
            <v>0.40813031027528629</v>
          </cell>
          <cell r="BB1001">
            <v>0</v>
          </cell>
          <cell r="BC1001">
            <v>0</v>
          </cell>
          <cell r="BD1001">
            <v>7786000</v>
          </cell>
          <cell r="BE1001">
            <v>0.33179919884087616</v>
          </cell>
          <cell r="BF1001">
            <v>630970000</v>
          </cell>
          <cell r="BG1001">
            <v>0.45353587919702365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51965638000</v>
          </cell>
          <cell r="BM1001">
            <v>114274000</v>
          </cell>
          <cell r="BN1001">
            <v>11213064000</v>
          </cell>
          <cell r="BO1001">
            <v>83102724000</v>
          </cell>
          <cell r="BP1001">
            <v>6413192000</v>
          </cell>
          <cell r="BQ1001">
            <v>972878000</v>
          </cell>
          <cell r="BR1001">
            <v>137478000</v>
          </cell>
          <cell r="BS1001">
            <v>23466000</v>
          </cell>
          <cell r="BT1001">
            <v>1391224000</v>
          </cell>
          <cell r="BU1001">
            <v>0</v>
          </cell>
          <cell r="BV1001">
            <v>62824000</v>
          </cell>
          <cell r="BW1001">
            <v>5206000</v>
          </cell>
          <cell r="BY1001">
            <v>2282</v>
          </cell>
          <cell r="BZ1001">
            <v>13191150</v>
          </cell>
          <cell r="CA1001">
            <v>6161400</v>
          </cell>
        </row>
        <row r="1002">
          <cell r="A1002" t="str">
            <v>2023_Q3_M9_W39_D3</v>
          </cell>
          <cell r="B1002">
            <v>2023</v>
          </cell>
          <cell r="C1002">
            <v>3</v>
          </cell>
          <cell r="D1002">
            <v>9</v>
          </cell>
          <cell r="E1002">
            <v>39</v>
          </cell>
          <cell r="F1002">
            <v>39</v>
          </cell>
          <cell r="G1002">
            <v>3</v>
          </cell>
          <cell r="H1002">
            <v>45195</v>
          </cell>
          <cell r="I1002">
            <v>21.497</v>
          </cell>
          <cell r="J1002">
            <v>22.166</v>
          </cell>
          <cell r="K1002">
            <v>21.879000000000001</v>
          </cell>
          <cell r="L1002">
            <v>10.65771</v>
          </cell>
          <cell r="M1002">
            <v>6.5049999999999999</v>
          </cell>
          <cell r="N1002">
            <v>1</v>
          </cell>
          <cell r="O1002">
            <v>1.6819999999999999</v>
          </cell>
          <cell r="P1002">
            <v>19.402000000000001</v>
          </cell>
          <cell r="Q1002">
            <v>441</v>
          </cell>
          <cell r="R1002">
            <v>0</v>
          </cell>
          <cell r="S1002">
            <v>-5151</v>
          </cell>
          <cell r="T1002">
            <v>1057.1001212781941</v>
          </cell>
          <cell r="U1002">
            <v>47326.408137075865</v>
          </cell>
          <cell r="V1002">
            <v>4.4770033778684146E-2</v>
          </cell>
          <cell r="W1002">
            <v>1.082190844225716E-2</v>
          </cell>
          <cell r="X1002">
            <v>4.6424348115020235E-3</v>
          </cell>
          <cell r="Y1002">
            <v>0.42898485385205648</v>
          </cell>
          <cell r="Z1002">
            <v>1.595524094819201E-2</v>
          </cell>
          <cell r="AA1002">
            <v>560194671750</v>
          </cell>
          <cell r="AB1002">
            <v>549300004000</v>
          </cell>
          <cell r="AC1002">
            <v>10894667750</v>
          </cell>
          <cell r="AD1002">
            <v>0</v>
          </cell>
          <cell r="AE1002">
            <v>0</v>
          </cell>
          <cell r="AF1002">
            <v>0</v>
          </cell>
          <cell r="AH1002">
            <v>104.78870999999999</v>
          </cell>
          <cell r="AI1002">
            <v>46757.37271452674</v>
          </cell>
          <cell r="AJ1002">
            <v>45115.074431599998</v>
          </cell>
          <cell r="AK1002">
            <v>1642.2982829267398</v>
          </cell>
          <cell r="AL1002">
            <v>49518630919800</v>
          </cell>
          <cell r="AM1002">
            <v>535886090000</v>
          </cell>
          <cell r="AN1002">
            <v>229887016000</v>
          </cell>
          <cell r="AO1002">
            <v>790081687750</v>
          </cell>
          <cell r="AP1002">
            <v>193119625000</v>
          </cell>
          <cell r="AQ1002">
            <v>0.87650685650544591</v>
          </cell>
          <cell r="AR1002">
            <v>0</v>
          </cell>
          <cell r="AS1002">
            <v>0</v>
          </cell>
          <cell r="AT1002">
            <v>8650300000</v>
          </cell>
          <cell r="AU1002">
            <v>3.3806801028081923E-2</v>
          </cell>
          <cell r="AV1002">
            <v>22848338000</v>
          </cell>
          <cell r="AW1002">
            <v>0.47356773373417971</v>
          </cell>
          <cell r="AX1002">
            <v>4698824000</v>
          </cell>
          <cell r="AY1002">
            <v>0.49786004342849927</v>
          </cell>
          <cell r="AZ1002">
            <v>305987000</v>
          </cell>
          <cell r="BA1002">
            <v>0.4399538172647513</v>
          </cell>
          <cell r="BB1002">
            <v>0</v>
          </cell>
          <cell r="BC1002">
            <v>0</v>
          </cell>
          <cell r="BD1002">
            <v>21495000</v>
          </cell>
          <cell r="BE1002">
            <v>0.42445006121401208</v>
          </cell>
          <cell r="BF1002">
            <v>242447000</v>
          </cell>
          <cell r="BG1002">
            <v>0.47990870833778709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220328710000</v>
          </cell>
          <cell r="BM1002">
            <v>244250000</v>
          </cell>
          <cell r="BN1002">
            <v>255874550000</v>
          </cell>
          <cell r="BO1002">
            <v>48247244000</v>
          </cell>
          <cell r="BP1002">
            <v>9438042000</v>
          </cell>
          <cell r="BQ1002">
            <v>695498000</v>
          </cell>
          <cell r="BR1002">
            <v>474422000</v>
          </cell>
          <cell r="BS1002">
            <v>50642000</v>
          </cell>
          <cell r="BT1002">
            <v>505194000</v>
          </cell>
          <cell r="BU1002">
            <v>0</v>
          </cell>
          <cell r="BV1002">
            <v>0</v>
          </cell>
          <cell r="BW1002">
            <v>27538000</v>
          </cell>
          <cell r="BY1002">
            <v>4438</v>
          </cell>
          <cell r="BZ1002">
            <v>13798050</v>
          </cell>
          <cell r="CA1002">
            <v>11982600</v>
          </cell>
        </row>
        <row r="1003">
          <cell r="A1003" t="str">
            <v>2023_Q3_M9_W39_D4</v>
          </cell>
          <cell r="B1003">
            <v>2023</v>
          </cell>
          <cell r="C1003">
            <v>3</v>
          </cell>
          <cell r="D1003">
            <v>9</v>
          </cell>
          <cell r="E1003">
            <v>39</v>
          </cell>
          <cell r="F1003">
            <v>39</v>
          </cell>
          <cell r="G1003">
            <v>4</v>
          </cell>
          <cell r="H1003">
            <v>45196</v>
          </cell>
          <cell r="I1003">
            <v>27.265000000000001</v>
          </cell>
          <cell r="J1003">
            <v>23.870999999999999</v>
          </cell>
          <cell r="K1003">
            <v>21.067</v>
          </cell>
          <cell r="L1003">
            <v>10.559710000000001</v>
          </cell>
          <cell r="M1003">
            <v>6.641</v>
          </cell>
          <cell r="N1003">
            <v>1</v>
          </cell>
          <cell r="O1003">
            <v>1.7410000000000001</v>
          </cell>
          <cell r="P1003">
            <v>19.402000000000001</v>
          </cell>
          <cell r="Q1003">
            <v>530</v>
          </cell>
          <cell r="R1003">
            <v>0</v>
          </cell>
          <cell r="S1003">
            <v>-5824</v>
          </cell>
          <cell r="T1003">
            <v>1159.5327663760256</v>
          </cell>
          <cell r="U1003">
            <v>53778.630497466278</v>
          </cell>
          <cell r="V1003">
            <v>4.6379569475681705E-2</v>
          </cell>
          <cell r="W1003">
            <v>6.4234834832655402E-3</v>
          </cell>
          <cell r="X1003">
            <v>3.3488753448738919E-3</v>
          </cell>
          <cell r="Y1003">
            <v>0.52134879051193672</v>
          </cell>
          <cell r="Z1003">
            <v>1.0495013466195541E-2</v>
          </cell>
          <cell r="AA1003">
            <v>298615680000</v>
          </cell>
          <cell r="AB1003">
            <v>298615680000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H1003">
            <v>111.54671</v>
          </cell>
          <cell r="AI1003">
            <v>53438.87190254718</v>
          </cell>
          <cell r="AJ1003">
            <v>43461.0161613362</v>
          </cell>
          <cell r="AK1003">
            <v>9977.8557412109803</v>
          </cell>
          <cell r="AL1003">
            <v>41787000885000</v>
          </cell>
          <cell r="AM1003">
            <v>268418110000</v>
          </cell>
          <cell r="AN1003">
            <v>139939457000</v>
          </cell>
          <cell r="AO1003">
            <v>438555137000</v>
          </cell>
          <cell r="AP1003">
            <v>103688268000</v>
          </cell>
          <cell r="AQ1003">
            <v>0.63539399129932617</v>
          </cell>
          <cell r="AR1003">
            <v>0</v>
          </cell>
          <cell r="AS1003">
            <v>0</v>
          </cell>
          <cell r="AT1003">
            <v>8180180000</v>
          </cell>
          <cell r="AU1003">
            <v>0.2540255644708907</v>
          </cell>
          <cell r="AV1003">
            <v>26420235000</v>
          </cell>
          <cell r="AW1003">
            <v>0.39300132741637067</v>
          </cell>
          <cell r="AX1003">
            <v>150064000</v>
          </cell>
          <cell r="AY1003">
            <v>6.5947413986315151E-2</v>
          </cell>
          <cell r="AZ1003">
            <v>368335000</v>
          </cell>
          <cell r="BA1003">
            <v>0.44022034023898476</v>
          </cell>
          <cell r="BB1003">
            <v>0</v>
          </cell>
          <cell r="BC1003">
            <v>0</v>
          </cell>
          <cell r="BD1003">
            <v>52263000</v>
          </cell>
          <cell r="BE1003">
            <v>0.40562376790897658</v>
          </cell>
          <cell r="BF1003">
            <v>1080112000</v>
          </cell>
          <cell r="BG1003">
            <v>0.48433821597271487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163187360000</v>
          </cell>
          <cell r="BM1003">
            <v>188902000</v>
          </cell>
          <cell r="BN1003">
            <v>32202192000</v>
          </cell>
          <cell r="BO1003">
            <v>67226834000</v>
          </cell>
          <cell r="BP1003">
            <v>2275510000</v>
          </cell>
          <cell r="BQ1003">
            <v>836706000</v>
          </cell>
          <cell r="BR1003">
            <v>87598000</v>
          </cell>
          <cell r="BS1003">
            <v>128846000</v>
          </cell>
          <cell r="BT1003">
            <v>2230078000</v>
          </cell>
          <cell r="BU1003">
            <v>0</v>
          </cell>
          <cell r="BV1003">
            <v>10808000</v>
          </cell>
          <cell r="BW1003">
            <v>43276000</v>
          </cell>
          <cell r="BY1003">
            <v>2443</v>
          </cell>
          <cell r="BZ1003">
            <v>15509100</v>
          </cell>
          <cell r="CA1003">
            <v>6596100</v>
          </cell>
        </row>
        <row r="1004">
          <cell r="A1004" t="str">
            <v>2023_Q3_M9_W39_D5</v>
          </cell>
          <cell r="B1004">
            <v>2023</v>
          </cell>
          <cell r="C1004">
            <v>3</v>
          </cell>
          <cell r="D1004">
            <v>9</v>
          </cell>
          <cell r="E1004">
            <v>39</v>
          </cell>
          <cell r="F1004">
            <v>39</v>
          </cell>
          <cell r="G1004">
            <v>5</v>
          </cell>
          <cell r="H1004">
            <v>45197</v>
          </cell>
          <cell r="I1004">
            <v>27.388999999999999</v>
          </cell>
          <cell r="J1004">
            <v>28.257999999999999</v>
          </cell>
          <cell r="K1004">
            <v>25.062000000000001</v>
          </cell>
          <cell r="L1004">
            <v>9.4537099999999992</v>
          </cell>
          <cell r="M1004">
            <v>6.5620000000000003</v>
          </cell>
          <cell r="N1004">
            <v>1</v>
          </cell>
          <cell r="O1004">
            <v>1.714</v>
          </cell>
          <cell r="P1004">
            <v>19.402000000000001</v>
          </cell>
          <cell r="Q1004">
            <v>387</v>
          </cell>
          <cell r="R1004">
            <v>0</v>
          </cell>
          <cell r="S1004">
            <v>-4611</v>
          </cell>
          <cell r="T1004">
            <v>988.3807405722921</v>
          </cell>
          <cell r="U1004">
            <v>48817.858147611638</v>
          </cell>
          <cell r="V1004">
            <v>4.9391753747999104E-2</v>
          </cell>
          <cell r="W1004">
            <v>3.8836051027002854E-3</v>
          </cell>
          <cell r="X1004">
            <v>9.6765830300769796E-4</v>
          </cell>
          <cell r="Y1004">
            <v>0.24916495818147974</v>
          </cell>
          <cell r="Z1004">
            <v>8.2344185596737538E-3</v>
          </cell>
          <cell r="AA1004">
            <v>268153108000</v>
          </cell>
          <cell r="AB1004">
            <v>245914253000</v>
          </cell>
          <cell r="AC1004">
            <v>16408930000</v>
          </cell>
          <cell r="AD1004">
            <v>0</v>
          </cell>
          <cell r="AE1004">
            <v>0</v>
          </cell>
          <cell r="AF1004">
            <v>5829925000</v>
          </cell>
          <cell r="AH1004">
            <v>118.84071</v>
          </cell>
          <cell r="AI1004">
            <v>49242.544191714158</v>
          </cell>
          <cell r="AJ1004">
            <v>43881.665285054602</v>
          </cell>
          <cell r="AK1004">
            <v>5360.87890665956</v>
          </cell>
          <cell r="AL1004">
            <v>36901328587800</v>
          </cell>
          <cell r="AM1004">
            <v>143310188000</v>
          </cell>
          <cell r="AN1004">
            <v>35707877000</v>
          </cell>
          <cell r="AO1004">
            <v>303860985000</v>
          </cell>
          <cell r="AP1004">
            <v>246176000</v>
          </cell>
          <cell r="AQ1004">
            <v>1.878780154423005E-2</v>
          </cell>
          <cell r="AR1004">
            <v>0</v>
          </cell>
          <cell r="AS1004">
            <v>0</v>
          </cell>
          <cell r="AT1004">
            <v>8106707000</v>
          </cell>
          <cell r="AU1004">
            <v>9.9306843315675339E-2</v>
          </cell>
          <cell r="AV1004">
            <v>24297735000</v>
          </cell>
          <cell r="AW1004">
            <v>0.58258429905482589</v>
          </cell>
          <cell r="AX1004">
            <v>2776904000</v>
          </cell>
          <cell r="AY1004">
            <v>0.53069458607831232</v>
          </cell>
          <cell r="AZ1004">
            <v>127120000</v>
          </cell>
          <cell r="BA1004">
            <v>0.40469641401792988</v>
          </cell>
          <cell r="BB1004">
            <v>0</v>
          </cell>
          <cell r="BC1004">
            <v>0</v>
          </cell>
          <cell r="BD1004">
            <v>21962000</v>
          </cell>
          <cell r="BE1004">
            <v>0.45327334268967223</v>
          </cell>
          <cell r="BF1004">
            <v>131273000</v>
          </cell>
          <cell r="BG1004">
            <v>0.49614867112145861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13102970000</v>
          </cell>
          <cell r="BM1004">
            <v>898898000</v>
          </cell>
          <cell r="BN1004">
            <v>81632914000</v>
          </cell>
          <cell r="BO1004">
            <v>41706814000</v>
          </cell>
          <cell r="BP1004">
            <v>5232584000</v>
          </cell>
          <cell r="BQ1004">
            <v>314112000</v>
          </cell>
          <cell r="BR1004">
            <v>65924000</v>
          </cell>
          <cell r="BS1004">
            <v>48452000</v>
          </cell>
          <cell r="BT1004">
            <v>264584000</v>
          </cell>
          <cell r="BU1004">
            <v>0</v>
          </cell>
          <cell r="BV1004">
            <v>0</v>
          </cell>
          <cell r="BW1004">
            <v>42936000</v>
          </cell>
          <cell r="BY1004">
            <v>2737</v>
          </cell>
          <cell r="BZ1004">
            <v>12201750</v>
          </cell>
          <cell r="CA1004">
            <v>7389900</v>
          </cell>
        </row>
        <row r="1005">
          <cell r="A1005" t="str">
            <v>2023_Q3_M9_W39_D6</v>
          </cell>
          <cell r="B1005">
            <v>2023</v>
          </cell>
          <cell r="C1005">
            <v>3</v>
          </cell>
          <cell r="D1005">
            <v>9</v>
          </cell>
          <cell r="E1005">
            <v>39</v>
          </cell>
          <cell r="F1005">
            <v>40</v>
          </cell>
          <cell r="G1005">
            <v>6</v>
          </cell>
          <cell r="H1005">
            <v>45198</v>
          </cell>
          <cell r="I1005">
            <v>22.391999999999999</v>
          </cell>
          <cell r="J1005">
            <v>26.030999999999999</v>
          </cell>
          <cell r="K1005">
            <v>30.433</v>
          </cell>
          <cell r="L1005">
            <v>9.1307100000000005</v>
          </cell>
          <cell r="M1005">
            <v>6.5339999999999998</v>
          </cell>
          <cell r="N1005">
            <v>1</v>
          </cell>
          <cell r="O1005">
            <v>1.726</v>
          </cell>
          <cell r="P1005">
            <v>19.402000000000001</v>
          </cell>
          <cell r="Q1005">
            <v>292</v>
          </cell>
          <cell r="R1005">
            <v>0</v>
          </cell>
          <cell r="S1005">
            <v>-3803</v>
          </cell>
          <cell r="T1005">
            <v>860.5483519484078</v>
          </cell>
          <cell r="U1005">
            <v>54235.689999814262</v>
          </cell>
          <cell r="V1005">
            <v>6.3024570179022132E-2</v>
          </cell>
          <cell r="W1005">
            <v>6.4787826380653434E-3</v>
          </cell>
          <cell r="X1005">
            <v>2.2147030429482024E-3</v>
          </cell>
          <cell r="Y1005">
            <v>0.34183938043174483</v>
          </cell>
          <cell r="Z1005">
            <v>7.2043333881252145E-3</v>
          </cell>
          <cell r="AA1005">
            <v>162734485000</v>
          </cell>
          <cell r="AB1005">
            <v>146149275000</v>
          </cell>
          <cell r="AC1005">
            <v>16585210000</v>
          </cell>
          <cell r="AD1005">
            <v>0</v>
          </cell>
          <cell r="AE1005">
            <v>0</v>
          </cell>
          <cell r="AF1005">
            <v>0</v>
          </cell>
          <cell r="AH1005">
            <v>116.64870999999999</v>
          </cell>
          <cell r="AI1005">
            <v>53525.082321146816</v>
          </cell>
          <cell r="AJ1005">
            <v>43565.140078638397</v>
          </cell>
          <cell r="AK1005">
            <v>9959.9422425084213</v>
          </cell>
          <cell r="AL1005">
            <v>32614537298800</v>
          </cell>
          <cell r="AM1005">
            <v>211302498000</v>
          </cell>
          <cell r="AN1005">
            <v>72231515000</v>
          </cell>
          <cell r="AO1005">
            <v>234966000000</v>
          </cell>
          <cell r="AP1005">
            <v>20280177000</v>
          </cell>
          <cell r="AQ1005">
            <v>0.86022920242263545</v>
          </cell>
          <cell r="AR1005">
            <v>0</v>
          </cell>
          <cell r="AS1005">
            <v>0</v>
          </cell>
          <cell r="AT1005">
            <v>4163967000</v>
          </cell>
          <cell r="AU1005">
            <v>0.49074819185436402</v>
          </cell>
          <cell r="AV1005">
            <v>46258843000</v>
          </cell>
          <cell r="AW1005">
            <v>0.26281931570069705</v>
          </cell>
          <cell r="AX1005">
            <v>1436067000</v>
          </cell>
          <cell r="AY1005">
            <v>0.55155407320578531</v>
          </cell>
          <cell r="AZ1005">
            <v>40591000</v>
          </cell>
          <cell r="BA1005">
            <v>0.45180427862247058</v>
          </cell>
          <cell r="BB1005">
            <v>0</v>
          </cell>
          <cell r="BC1005">
            <v>0</v>
          </cell>
          <cell r="BD1005">
            <v>10762000</v>
          </cell>
          <cell r="BE1005">
            <v>0.46661463753035032</v>
          </cell>
          <cell r="BF1005">
            <v>41108000</v>
          </cell>
          <cell r="BG1005">
            <v>0.44447808316934456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23575318000</v>
          </cell>
          <cell r="BM1005">
            <v>104230000</v>
          </cell>
          <cell r="BN1005">
            <v>8484936000</v>
          </cell>
          <cell r="BO1005">
            <v>176010058000</v>
          </cell>
          <cell r="BP1005">
            <v>2603674000</v>
          </cell>
          <cell r="BQ1005">
            <v>89842000</v>
          </cell>
          <cell r="BR1005">
            <v>314450000</v>
          </cell>
          <cell r="BS1005">
            <v>23064000</v>
          </cell>
          <cell r="BT1005">
            <v>92486000</v>
          </cell>
          <cell r="BU1005">
            <v>0</v>
          </cell>
          <cell r="BV1005">
            <v>4440000</v>
          </cell>
          <cell r="BW1005">
            <v>0</v>
          </cell>
          <cell r="BY1005">
            <v>1630</v>
          </cell>
          <cell r="BZ1005">
            <v>30424050</v>
          </cell>
          <cell r="CA1005">
            <v>4401000</v>
          </cell>
        </row>
        <row r="1006">
          <cell r="A1006" t="str">
            <v>2023_Q4_M10_W40_D2</v>
          </cell>
          <cell r="B1006">
            <v>2023</v>
          </cell>
          <cell r="C1006">
            <v>4</v>
          </cell>
          <cell r="D1006">
            <v>10</v>
          </cell>
          <cell r="E1006">
            <v>40</v>
          </cell>
          <cell r="F1006">
            <v>40</v>
          </cell>
          <cell r="G1006">
            <v>2</v>
          </cell>
          <cell r="H1006">
            <v>45201</v>
          </cell>
          <cell r="I1006">
            <v>23.170999999999999</v>
          </cell>
          <cell r="J1006">
            <v>25.991</v>
          </cell>
          <cell r="K1006">
            <v>30.288</v>
          </cell>
          <cell r="L1006">
            <v>8.2997099999999993</v>
          </cell>
          <cell r="M1006">
            <v>6.3159999999999998</v>
          </cell>
          <cell r="N1006">
            <v>1</v>
          </cell>
          <cell r="O1006">
            <v>1.671</v>
          </cell>
          <cell r="P1006">
            <v>19.402000000000001</v>
          </cell>
          <cell r="Q1006">
            <v>260</v>
          </cell>
          <cell r="R1006">
            <v>0</v>
          </cell>
          <cell r="S1006">
            <v>-3692</v>
          </cell>
          <cell r="T1006">
            <v>813.32407132196931</v>
          </cell>
          <cell r="U1006">
            <v>51690.006092267242</v>
          </cell>
          <cell r="V1006">
            <v>6.355400991421635E-2</v>
          </cell>
          <cell r="W1006">
            <v>3.74202125523215E-3</v>
          </cell>
          <cell r="X1006">
            <v>1.4307671916911882E-3</v>
          </cell>
          <cell r="Y1006">
            <v>0.38235143365117669</v>
          </cell>
          <cell r="Z1006">
            <v>4.8811396846504436E-3</v>
          </cell>
          <cell r="AA1006">
            <v>93796630000</v>
          </cell>
          <cell r="AB1006">
            <v>76269210000</v>
          </cell>
          <cell r="AC1006">
            <v>17527420000</v>
          </cell>
          <cell r="AD1006">
            <v>0</v>
          </cell>
          <cell r="AE1006">
            <v>0</v>
          </cell>
          <cell r="AF1006">
            <v>0</v>
          </cell>
          <cell r="AH1006">
            <v>116.13871000000002</v>
          </cell>
          <cell r="AI1006">
            <v>50988.041936739741</v>
          </cell>
          <cell r="AJ1006">
            <v>43455.570668339402</v>
          </cell>
          <cell r="AK1006">
            <v>7532.4712684003398</v>
          </cell>
          <cell r="AL1006">
            <v>27184493903600</v>
          </cell>
          <cell r="AM1006">
            <v>101724954000</v>
          </cell>
          <cell r="AN1006">
            <v>38894682000</v>
          </cell>
          <cell r="AO1006">
            <v>132691312000</v>
          </cell>
          <cell r="AP1006">
            <v>4519309000</v>
          </cell>
          <cell r="AQ1006">
            <v>0.14706142295611452</v>
          </cell>
          <cell r="AR1006">
            <v>0</v>
          </cell>
          <cell r="AS1006">
            <v>0</v>
          </cell>
          <cell r="AT1006">
            <v>96832000</v>
          </cell>
          <cell r="AU1006">
            <v>0.16325044255247409</v>
          </cell>
          <cell r="AV1006">
            <v>31448750000</v>
          </cell>
          <cell r="AW1006">
            <v>0.48729425409669608</v>
          </cell>
          <cell r="AX1006">
            <v>2289969000</v>
          </cell>
          <cell r="AY1006">
            <v>0.55081413355282816</v>
          </cell>
          <cell r="AZ1006">
            <v>421460000</v>
          </cell>
          <cell r="BA1006">
            <v>0.40244680322828302</v>
          </cell>
          <cell r="BB1006">
            <v>0</v>
          </cell>
          <cell r="BC1006">
            <v>0</v>
          </cell>
          <cell r="BD1006">
            <v>83100000</v>
          </cell>
          <cell r="BE1006">
            <v>0.75370047888550284</v>
          </cell>
          <cell r="BF1006">
            <v>35262000</v>
          </cell>
          <cell r="BG1006">
            <v>0.2786276430987073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30730758000</v>
          </cell>
          <cell r="BM1006">
            <v>242174000</v>
          </cell>
          <cell r="BN1006">
            <v>593150000</v>
          </cell>
          <cell r="BO1006">
            <v>64537494000</v>
          </cell>
          <cell r="BP1006">
            <v>4157426000</v>
          </cell>
          <cell r="BQ1006">
            <v>1047244000</v>
          </cell>
          <cell r="BR1006">
            <v>149216000</v>
          </cell>
          <cell r="BS1006">
            <v>110256000</v>
          </cell>
          <cell r="BT1006">
            <v>126556000</v>
          </cell>
          <cell r="BU1006">
            <v>0</v>
          </cell>
          <cell r="BV1006">
            <v>0</v>
          </cell>
          <cell r="BW1006">
            <v>30680000</v>
          </cell>
          <cell r="BY1006">
            <v>769</v>
          </cell>
          <cell r="BZ1006">
            <v>9858300</v>
          </cell>
          <cell r="CA1006">
            <v>2076300</v>
          </cell>
        </row>
        <row r="1007">
          <cell r="A1007" t="str">
            <v>2023_Q4_M10_W40_D3</v>
          </cell>
          <cell r="B1007">
            <v>2023</v>
          </cell>
          <cell r="C1007">
            <v>4</v>
          </cell>
          <cell r="D1007">
            <v>10</v>
          </cell>
          <cell r="E1007">
            <v>40</v>
          </cell>
          <cell r="F1007">
            <v>40</v>
          </cell>
          <cell r="G1007">
            <v>3</v>
          </cell>
          <cell r="H1007">
            <v>45202</v>
          </cell>
          <cell r="I1007">
            <v>27.452999999999999</v>
          </cell>
          <cell r="J1007">
            <v>31.411000000000001</v>
          </cell>
          <cell r="K1007">
            <v>34.558</v>
          </cell>
          <cell r="L1007">
            <v>14.49371</v>
          </cell>
          <cell r="M1007">
            <v>6.2069999999999999</v>
          </cell>
          <cell r="N1007">
            <v>1</v>
          </cell>
          <cell r="O1007">
            <v>1.67</v>
          </cell>
          <cell r="P1007">
            <v>19.402000000000001</v>
          </cell>
          <cell r="Q1007">
            <v>247</v>
          </cell>
          <cell r="R1007">
            <v>0</v>
          </cell>
          <cell r="S1007">
            <v>-3806</v>
          </cell>
          <cell r="T1007">
            <v>842.33991206689552</v>
          </cell>
          <cell r="U1007">
            <v>42624.389231600522</v>
          </cell>
          <cell r="V1007">
            <v>5.0602362088020651E-2</v>
          </cell>
          <cell r="W1007">
            <v>3.7433931843131661E-3</v>
          </cell>
          <cell r="X1007">
            <v>1.3989207662822559E-3</v>
          </cell>
          <cell r="Y1007">
            <v>0.37370393581536865</v>
          </cell>
          <cell r="Z1007">
            <v>6.3310296873773549E-3</v>
          </cell>
          <cell r="AA1007">
            <v>244092067000</v>
          </cell>
          <cell r="AB1007">
            <v>244092067000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H1007">
            <v>136.19470999999999</v>
          </cell>
          <cell r="AI1007">
            <v>41976.023017551517</v>
          </cell>
          <cell r="AJ1007">
            <v>44081.197627212998</v>
          </cell>
          <cell r="AK1007">
            <v>-2105.1746096614797</v>
          </cell>
          <cell r="AL1007">
            <v>49490404795400</v>
          </cell>
          <cell r="AM1007">
            <v>185262044000</v>
          </cell>
          <cell r="AN1007">
            <v>69233155000</v>
          </cell>
          <cell r="AO1007">
            <v>313325222000</v>
          </cell>
          <cell r="AP1007">
            <v>16599946000</v>
          </cell>
          <cell r="AQ1007">
            <v>0.49650842771959336</v>
          </cell>
          <cell r="AR1007">
            <v>0</v>
          </cell>
          <cell r="AS1007">
            <v>0</v>
          </cell>
          <cell r="AT1007">
            <v>9932070000</v>
          </cell>
          <cell r="AU1007">
            <v>0.39001158010515158</v>
          </cell>
          <cell r="AV1007">
            <v>35268447000</v>
          </cell>
          <cell r="AW1007">
            <v>0.31973449970942497</v>
          </cell>
          <cell r="AX1007">
            <v>6758195000</v>
          </cell>
          <cell r="AY1007">
            <v>0.47699150558963144</v>
          </cell>
          <cell r="AZ1007">
            <v>157512000</v>
          </cell>
          <cell r="BA1007">
            <v>0.39046495255282648</v>
          </cell>
          <cell r="BB1007">
            <v>0</v>
          </cell>
          <cell r="BC1007">
            <v>0</v>
          </cell>
          <cell r="BD1007">
            <v>30810000</v>
          </cell>
          <cell r="BE1007">
            <v>0.47671360049512612</v>
          </cell>
          <cell r="BF1007">
            <v>486175000</v>
          </cell>
          <cell r="BG1007">
            <v>0.46066607667045045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33433362000</v>
          </cell>
          <cell r="BM1007">
            <v>148246000</v>
          </cell>
          <cell r="BN1007">
            <v>25466090000</v>
          </cell>
          <cell r="BO1007">
            <v>110305416000</v>
          </cell>
          <cell r="BP1007">
            <v>14168376000</v>
          </cell>
          <cell r="BQ1007">
            <v>403396000</v>
          </cell>
          <cell r="BR1007">
            <v>123210000</v>
          </cell>
          <cell r="BS1007">
            <v>64630000</v>
          </cell>
          <cell r="BT1007">
            <v>1055374000</v>
          </cell>
          <cell r="BU1007">
            <v>0</v>
          </cell>
          <cell r="BV1007">
            <v>41194000</v>
          </cell>
          <cell r="BW1007">
            <v>52750000</v>
          </cell>
          <cell r="BY1007">
            <v>2326</v>
          </cell>
          <cell r="BZ1007">
            <v>10149000</v>
          </cell>
          <cell r="CA1007">
            <v>6280200</v>
          </cell>
        </row>
        <row r="1008">
          <cell r="A1008" t="str">
            <v>2023_Q4_M10_W40_D4</v>
          </cell>
          <cell r="B1008">
            <v>2023</v>
          </cell>
          <cell r="C1008">
            <v>4</v>
          </cell>
          <cell r="D1008">
            <v>10</v>
          </cell>
          <cell r="E1008">
            <v>40</v>
          </cell>
          <cell r="F1008">
            <v>40</v>
          </cell>
          <cell r="G1008">
            <v>4</v>
          </cell>
          <cell r="H1008">
            <v>45203</v>
          </cell>
          <cell r="I1008">
            <v>31.064</v>
          </cell>
          <cell r="J1008">
            <v>28.574999999999999</v>
          </cell>
          <cell r="K1008">
            <v>37.39</v>
          </cell>
          <cell r="L1008">
            <v>13.511710000000001</v>
          </cell>
          <cell r="M1008">
            <v>6.0110000000000001</v>
          </cell>
          <cell r="N1008">
            <v>1</v>
          </cell>
          <cell r="O1008">
            <v>1.6990000000000001</v>
          </cell>
          <cell r="P1008">
            <v>19.401</v>
          </cell>
          <cell r="Q1008">
            <v>146</v>
          </cell>
          <cell r="R1008">
            <v>0</v>
          </cell>
          <cell r="S1008">
            <v>-2475</v>
          </cell>
          <cell r="T1008">
            <v>662.32682477257015</v>
          </cell>
          <cell r="U1008">
            <v>47197.661798180692</v>
          </cell>
          <cell r="V1008">
            <v>7.1260380876748311E-2</v>
          </cell>
          <cell r="W1008">
            <v>6.0665190796025913E-3</v>
          </cell>
          <cell r="X1008">
            <v>2.4132737926944505E-3</v>
          </cell>
          <cell r="Y1008">
            <v>0.39780206095594123</v>
          </cell>
          <cell r="Z1008">
            <v>7.9807167067725438E-3</v>
          </cell>
          <cell r="AA1008">
            <v>193141576000</v>
          </cell>
          <cell r="AB1008">
            <v>193141576000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H1008">
            <v>138.65170999999998</v>
          </cell>
          <cell r="AI1008">
            <v>46437.288709668981</v>
          </cell>
          <cell r="AJ1008">
            <v>42338.560516373298</v>
          </cell>
          <cell r="AK1008">
            <v>4098.7281932956803</v>
          </cell>
          <cell r="AL1008">
            <v>34691253952800</v>
          </cell>
          <cell r="AM1008">
            <v>210455154000</v>
          </cell>
          <cell r="AN1008">
            <v>83719494000</v>
          </cell>
          <cell r="AO1008">
            <v>276861070000</v>
          </cell>
          <cell r="AP1008">
            <v>16375858000</v>
          </cell>
          <cell r="AQ1008">
            <v>0.70427654740481127</v>
          </cell>
          <cell r="AR1008">
            <v>0</v>
          </cell>
          <cell r="AS1008">
            <v>0</v>
          </cell>
          <cell r="AT1008">
            <v>5128958000</v>
          </cell>
          <cell r="AU1008">
            <v>0.24787025082219752</v>
          </cell>
          <cell r="AV1008">
            <v>30716565000</v>
          </cell>
          <cell r="AW1008">
            <v>0.23999817262208151</v>
          </cell>
          <cell r="AX1008">
            <v>4822044000</v>
          </cell>
          <cell r="AY1008">
            <v>0.4760762512782955</v>
          </cell>
          <cell r="AZ1008">
            <v>276379000</v>
          </cell>
          <cell r="BA1008">
            <v>0.41556502492978159</v>
          </cell>
          <cell r="BB1008">
            <v>0</v>
          </cell>
          <cell r="BC1008">
            <v>0</v>
          </cell>
          <cell r="BD1008">
            <v>30413000</v>
          </cell>
          <cell r="BE1008">
            <v>0.41023254559188521</v>
          </cell>
          <cell r="BF1008">
            <v>26368244000</v>
          </cell>
          <cell r="BG1008">
            <v>0.98569558407380686</v>
          </cell>
          <cell r="BH1008">
            <v>1033000</v>
          </cell>
          <cell r="BI1008">
            <v>0.5</v>
          </cell>
          <cell r="BJ1008">
            <v>0</v>
          </cell>
          <cell r="BK1008">
            <v>0</v>
          </cell>
          <cell r="BL1008">
            <v>23252028000</v>
          </cell>
          <cell r="BM1008">
            <v>184900000</v>
          </cell>
          <cell r="BN1008">
            <v>20692108000</v>
          </cell>
          <cell r="BO1008">
            <v>127986662000</v>
          </cell>
          <cell r="BP1008">
            <v>10128722000</v>
          </cell>
          <cell r="BQ1008">
            <v>665068000</v>
          </cell>
          <cell r="BR1008">
            <v>612722000</v>
          </cell>
          <cell r="BS1008">
            <v>74136000</v>
          </cell>
          <cell r="BT1008">
            <v>26750900000</v>
          </cell>
          <cell r="BU1008">
            <v>2066000</v>
          </cell>
          <cell r="BV1008">
            <v>4330000</v>
          </cell>
          <cell r="BW1008">
            <v>101512000</v>
          </cell>
          <cell r="BY1008">
            <v>1945</v>
          </cell>
          <cell r="BZ1008">
            <v>6754950</v>
          </cell>
          <cell r="CA1008">
            <v>5251500</v>
          </cell>
        </row>
        <row r="1009">
          <cell r="A1009" t="str">
            <v>2023_Q4_M10_W40_D5</v>
          </cell>
          <cell r="B1009">
            <v>2023</v>
          </cell>
          <cell r="C1009">
            <v>4</v>
          </cell>
          <cell r="D1009">
            <v>10</v>
          </cell>
          <cell r="E1009">
            <v>40</v>
          </cell>
          <cell r="F1009">
            <v>40</v>
          </cell>
          <cell r="G1009">
            <v>5</v>
          </cell>
          <cell r="H1009">
            <v>45204</v>
          </cell>
          <cell r="I1009">
            <v>22.023</v>
          </cell>
          <cell r="J1009">
            <v>27.390999999999998</v>
          </cell>
          <cell r="K1009">
            <v>31.594999999999999</v>
          </cell>
          <cell r="L1009">
            <v>13.235709999999999</v>
          </cell>
          <cell r="M1009">
            <v>6.1390000000000002</v>
          </cell>
          <cell r="N1009">
            <v>1</v>
          </cell>
          <cell r="O1009">
            <v>1.6830000000000001</v>
          </cell>
          <cell r="P1009">
            <v>19.402000000000001</v>
          </cell>
          <cell r="Q1009">
            <v>90</v>
          </cell>
          <cell r="R1009">
            <v>0</v>
          </cell>
          <cell r="S1009">
            <v>-1454</v>
          </cell>
          <cell r="T1009">
            <v>537.31006824791552</v>
          </cell>
          <cell r="U1009">
            <v>43221.139103599926</v>
          </cell>
          <cell r="V1009">
            <v>8.0439845924602404E-2</v>
          </cell>
          <cell r="W1009">
            <v>5.1465012557668664E-3</v>
          </cell>
          <cell r="X1009">
            <v>2.5295981389559432E-3</v>
          </cell>
          <cell r="Y1009">
            <v>0.49151802617776968</v>
          </cell>
          <cell r="Z1009">
            <v>6.8150269417108517E-3</v>
          </cell>
          <cell r="AA1009">
            <v>130986652000</v>
          </cell>
          <cell r="AB1009">
            <v>125248467000</v>
          </cell>
          <cell r="AC1009">
            <v>0</v>
          </cell>
          <cell r="AD1009">
            <v>0</v>
          </cell>
          <cell r="AE1009">
            <v>0</v>
          </cell>
          <cell r="AF1009">
            <v>5738185000</v>
          </cell>
          <cell r="AH1009">
            <v>122.46871</v>
          </cell>
          <cell r="AI1009">
            <v>42649.203441638267</v>
          </cell>
          <cell r="AJ1009">
            <v>42641.0651619891</v>
          </cell>
          <cell r="AK1009">
            <v>8.1382796491699203</v>
          </cell>
          <cell r="AL1009">
            <v>30565588189400</v>
          </cell>
          <cell r="AM1009">
            <v>157305838000</v>
          </cell>
          <cell r="AN1009">
            <v>77318655000</v>
          </cell>
          <cell r="AO1009">
            <v>208305307000</v>
          </cell>
          <cell r="AP1009">
            <v>28525928000</v>
          </cell>
          <cell r="AQ1009">
            <v>0.55428613532683568</v>
          </cell>
          <cell r="AR1009">
            <v>0</v>
          </cell>
          <cell r="AS1009">
            <v>0</v>
          </cell>
          <cell r="AT1009">
            <v>2570589000</v>
          </cell>
          <cell r="AU1009">
            <v>0.49337512561868885</v>
          </cell>
          <cell r="AV1009">
            <v>39948541000</v>
          </cell>
          <cell r="AW1009">
            <v>0.43423578905774546</v>
          </cell>
          <cell r="AX1009">
            <v>1815884000</v>
          </cell>
          <cell r="AY1009">
            <v>0.55551191122988897</v>
          </cell>
          <cell r="AZ1009">
            <v>358006000</v>
          </cell>
          <cell r="BA1009">
            <v>0.39594374596321102</v>
          </cell>
          <cell r="BB1009">
            <v>0</v>
          </cell>
          <cell r="BC1009">
            <v>0</v>
          </cell>
          <cell r="BD1009">
            <v>11903000</v>
          </cell>
          <cell r="BE1009">
            <v>0.42110662987334607</v>
          </cell>
          <cell r="BF1009">
            <v>4086777000</v>
          </cell>
          <cell r="BG1009">
            <v>0.96527900140252987</v>
          </cell>
          <cell r="BH1009">
            <v>1027000</v>
          </cell>
          <cell r="BI1009">
            <v>0.5</v>
          </cell>
          <cell r="BJ1009">
            <v>0</v>
          </cell>
          <cell r="BK1009">
            <v>0</v>
          </cell>
          <cell r="BL1009">
            <v>51464264000</v>
          </cell>
          <cell r="BM1009">
            <v>142092000</v>
          </cell>
          <cell r="BN1009">
            <v>5210212000</v>
          </cell>
          <cell r="BO1009">
            <v>91997348000</v>
          </cell>
          <cell r="BP1009">
            <v>3268848000</v>
          </cell>
          <cell r="BQ1009">
            <v>904184000</v>
          </cell>
          <cell r="BR1009">
            <v>34860000</v>
          </cell>
          <cell r="BS1009">
            <v>28266000</v>
          </cell>
          <cell r="BT1009">
            <v>4233778000</v>
          </cell>
          <cell r="BU1009">
            <v>2054000</v>
          </cell>
          <cell r="BV1009">
            <v>0</v>
          </cell>
          <cell r="BW1009">
            <v>19932000</v>
          </cell>
          <cell r="BY1009">
            <v>1535</v>
          </cell>
          <cell r="BZ1009">
            <v>4151400</v>
          </cell>
          <cell r="CA1009">
            <v>4144500</v>
          </cell>
        </row>
        <row r="1010">
          <cell r="A1010" t="str">
            <v>2023_Q4_M10_W40_D6</v>
          </cell>
          <cell r="B1010">
            <v>2023</v>
          </cell>
          <cell r="C1010">
            <v>4</v>
          </cell>
          <cell r="D1010">
            <v>10</v>
          </cell>
          <cell r="E1010">
            <v>40</v>
          </cell>
          <cell r="F1010">
            <v>41</v>
          </cell>
          <cell r="G1010">
            <v>6</v>
          </cell>
          <cell r="H1010">
            <v>45205</v>
          </cell>
          <cell r="I1010">
            <v>21.538</v>
          </cell>
          <cell r="J1010">
            <v>26.577999999999999</v>
          </cell>
          <cell r="K1010">
            <v>34.048000000000002</v>
          </cell>
          <cell r="L1010">
            <v>13.12271</v>
          </cell>
          <cell r="M1010">
            <v>6.06</v>
          </cell>
          <cell r="N1010">
            <v>1</v>
          </cell>
          <cell r="O1010">
            <v>11.98</v>
          </cell>
          <cell r="P1010">
            <v>19.402999999999999</v>
          </cell>
          <cell r="Q1010">
            <v>232</v>
          </cell>
          <cell r="R1010">
            <v>0</v>
          </cell>
          <cell r="S1010">
            <v>-3184</v>
          </cell>
          <cell r="T1010">
            <v>778.50274344982449</v>
          </cell>
          <cell r="U1010">
            <v>45508.288120067562</v>
          </cell>
          <cell r="V1010">
            <v>5.8456169233783349E-2</v>
          </cell>
          <cell r="W1010">
            <v>3.1550995719584604E-3</v>
          </cell>
          <cell r="X1010">
            <v>1.0993596593679418E-3</v>
          </cell>
          <cell r="Y1010">
            <v>0.34843897452197931</v>
          </cell>
          <cell r="Z1010">
            <v>8.3610884646255074E-3</v>
          </cell>
          <cell r="AA1010">
            <v>214214322000</v>
          </cell>
          <cell r="AB1010">
            <v>212379867000</v>
          </cell>
          <cell r="AC1010">
            <v>1834455000</v>
          </cell>
          <cell r="AD1010">
            <v>0</v>
          </cell>
          <cell r="AE1010">
            <v>0</v>
          </cell>
          <cell r="AF1010">
            <v>0</v>
          </cell>
          <cell r="AH1010">
            <v>133.72971000000001</v>
          </cell>
          <cell r="AI1010">
            <v>45030.856713595764</v>
          </cell>
          <cell r="AJ1010">
            <v>42705.631825848002</v>
          </cell>
          <cell r="AK1010">
            <v>2325.22488774776</v>
          </cell>
          <cell r="AL1010">
            <v>29499080418000</v>
          </cell>
          <cell r="AM1010">
            <v>93072536000</v>
          </cell>
          <cell r="AN1010">
            <v>32430099000</v>
          </cell>
          <cell r="AO1010">
            <v>246644421000</v>
          </cell>
          <cell r="AP1010">
            <v>1431341000</v>
          </cell>
          <cell r="AQ1010">
            <v>0.15337501082263144</v>
          </cell>
          <cell r="AR1010">
            <v>0</v>
          </cell>
          <cell r="AS1010">
            <v>0</v>
          </cell>
          <cell r="AT1010">
            <v>1705186000</v>
          </cell>
          <cell r="AU1010">
            <v>0.47587161519162557</v>
          </cell>
          <cell r="AV1010">
            <v>25533088000</v>
          </cell>
          <cell r="AW1010">
            <v>0.35902546092422138</v>
          </cell>
          <cell r="AX1010">
            <v>1147632000</v>
          </cell>
          <cell r="AY1010">
            <v>0.30833215119353136</v>
          </cell>
          <cell r="AZ1010">
            <v>118413000</v>
          </cell>
          <cell r="BA1010">
            <v>0.44255953715746515</v>
          </cell>
          <cell r="BB1010">
            <v>0</v>
          </cell>
          <cell r="BC1010">
            <v>0</v>
          </cell>
          <cell r="BD1010">
            <v>272224000</v>
          </cell>
          <cell r="BE1010">
            <v>0.47419835839406904</v>
          </cell>
          <cell r="BF1010">
            <v>2221204000</v>
          </cell>
          <cell r="BG1010">
            <v>0.89187500602291603</v>
          </cell>
          <cell r="BH1010">
            <v>1011000</v>
          </cell>
          <cell r="BI1010">
            <v>0.25</v>
          </cell>
          <cell r="BJ1010">
            <v>0</v>
          </cell>
          <cell r="BK1010">
            <v>0</v>
          </cell>
          <cell r="BL1010">
            <v>9332296000</v>
          </cell>
          <cell r="BM1010">
            <v>604066000</v>
          </cell>
          <cell r="BN1010">
            <v>3583290000</v>
          </cell>
          <cell r="BO1010">
            <v>71117764000</v>
          </cell>
          <cell r="BP1010">
            <v>3722064000</v>
          </cell>
          <cell r="BQ1010">
            <v>267564000</v>
          </cell>
          <cell r="BR1010">
            <v>837826000</v>
          </cell>
          <cell r="BS1010">
            <v>574072000</v>
          </cell>
          <cell r="BT1010">
            <v>2490488000</v>
          </cell>
          <cell r="BU1010">
            <v>4044000</v>
          </cell>
          <cell r="BV1010">
            <v>468324000</v>
          </cell>
          <cell r="BW1010">
            <v>70738000</v>
          </cell>
          <cell r="BY1010">
            <v>2186</v>
          </cell>
          <cell r="BZ1010">
            <v>25688700</v>
          </cell>
          <cell r="CA1010">
            <v>5902200</v>
          </cell>
        </row>
        <row r="1011">
          <cell r="A1011" t="str">
            <v>2023_Q4_M10_W41_D2</v>
          </cell>
          <cell r="B1011">
            <v>2023</v>
          </cell>
          <cell r="C1011">
            <v>4</v>
          </cell>
          <cell r="D1011">
            <v>10</v>
          </cell>
          <cell r="E1011">
            <v>41</v>
          </cell>
          <cell r="F1011">
            <v>41</v>
          </cell>
          <cell r="G1011">
            <v>2</v>
          </cell>
          <cell r="H1011">
            <v>45208</v>
          </cell>
          <cell r="I1011">
            <v>22.593</v>
          </cell>
          <cell r="J1011">
            <v>22.994</v>
          </cell>
          <cell r="K1011">
            <v>32.399000000000001</v>
          </cell>
          <cell r="L1011">
            <v>14.008710000000001</v>
          </cell>
          <cell r="M1011">
            <v>6.0419999999999998</v>
          </cell>
          <cell r="N1011">
            <v>1</v>
          </cell>
          <cell r="O1011">
            <v>11.965</v>
          </cell>
          <cell r="P1011">
            <v>19.402999999999999</v>
          </cell>
          <cell r="Q1011">
            <v>192</v>
          </cell>
          <cell r="R1011">
            <v>0</v>
          </cell>
          <cell r="S1011">
            <v>-2445</v>
          </cell>
          <cell r="T1011">
            <v>681.33900631824031</v>
          </cell>
          <cell r="U1011">
            <v>48639.016476138175</v>
          </cell>
          <cell r="V1011">
            <v>7.138739456437318E-2</v>
          </cell>
          <cell r="W1011">
            <v>1.2890604395847461E-2</v>
          </cell>
          <cell r="X1011">
            <v>2.1707583686867123E-3</v>
          </cell>
          <cell r="Y1011">
            <v>0.16839849413003424</v>
          </cell>
          <cell r="Z1011">
            <v>5.715429925105397E-3</v>
          </cell>
          <cell r="AA1011">
            <v>112178717000</v>
          </cell>
          <cell r="AB1011">
            <v>111252087000</v>
          </cell>
          <cell r="AC1011">
            <v>926630000</v>
          </cell>
          <cell r="AD1011">
            <v>0</v>
          </cell>
          <cell r="AE1011">
            <v>0</v>
          </cell>
          <cell r="AF1011">
            <v>0</v>
          </cell>
          <cell r="AH1011">
            <v>130.40470999999999</v>
          </cell>
          <cell r="AI1011">
            <v>48208</v>
          </cell>
          <cell r="AJ1011">
            <v>42595</v>
          </cell>
          <cell r="AK1011">
            <v>5613</v>
          </cell>
          <cell r="AL1011">
            <v>31647140000000</v>
          </cell>
          <cell r="AM1011">
            <v>407950762000</v>
          </cell>
          <cell r="AN1011">
            <v>68698294000</v>
          </cell>
          <cell r="AO1011">
            <v>180877011000</v>
          </cell>
          <cell r="AP1011">
            <v>10023321000</v>
          </cell>
          <cell r="AQ1011">
            <v>0.44328519400569183</v>
          </cell>
          <cell r="AR1011">
            <v>0</v>
          </cell>
          <cell r="AS1011">
            <v>0</v>
          </cell>
          <cell r="AT1011">
            <v>6717771000</v>
          </cell>
          <cell r="AU1011">
            <v>0.27520343954576365</v>
          </cell>
          <cell r="AV1011">
            <v>47520184000</v>
          </cell>
          <cell r="AW1011">
            <v>0.13492430046351031</v>
          </cell>
          <cell r="AX1011">
            <v>2175340000</v>
          </cell>
          <cell r="AY1011">
            <v>0.40134002633117055</v>
          </cell>
          <cell r="AZ1011">
            <v>53492000</v>
          </cell>
          <cell r="BA1011">
            <v>0.35188401220924115</v>
          </cell>
          <cell r="BB1011">
            <v>0</v>
          </cell>
          <cell r="BC1011">
            <v>0</v>
          </cell>
          <cell r="BD1011">
            <v>11288000</v>
          </cell>
          <cell r="BE1011">
            <v>0.5</v>
          </cell>
          <cell r="BF1011">
            <v>2196898000</v>
          </cell>
          <cell r="BG1011">
            <v>0.91278793418647164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22611450000</v>
          </cell>
          <cell r="BM1011">
            <v>455742000</v>
          </cell>
          <cell r="BN1011">
            <v>24410200000</v>
          </cell>
          <cell r="BO1011">
            <v>352198854000</v>
          </cell>
          <cell r="BP1011">
            <v>5420192000</v>
          </cell>
          <cell r="BQ1011">
            <v>152016000</v>
          </cell>
          <cell r="BR1011">
            <v>170514000</v>
          </cell>
          <cell r="BS1011">
            <v>22576000</v>
          </cell>
          <cell r="BT1011">
            <v>2406800000</v>
          </cell>
          <cell r="BU1011">
            <v>4000000</v>
          </cell>
          <cell r="BV1011">
            <v>15204000</v>
          </cell>
          <cell r="BW1011">
            <v>83214000</v>
          </cell>
          <cell r="BY1011">
            <v>1463</v>
          </cell>
          <cell r="BZ1011">
            <v>6678450</v>
          </cell>
          <cell r="CA1011">
            <v>3950100</v>
          </cell>
        </row>
        <row r="1012">
          <cell r="A1012" t="str">
            <v>2023_Q4_M10_W41_D3</v>
          </cell>
          <cell r="B1012">
            <v>2023</v>
          </cell>
          <cell r="C1012">
            <v>4</v>
          </cell>
          <cell r="D1012">
            <v>10</v>
          </cell>
          <cell r="E1012">
            <v>41</v>
          </cell>
          <cell r="F1012">
            <v>41</v>
          </cell>
          <cell r="G1012">
            <v>3</v>
          </cell>
          <cell r="H1012">
            <v>45209</v>
          </cell>
          <cell r="I1012">
            <v>22.170999999999999</v>
          </cell>
          <cell r="J1012">
            <v>22.896000000000001</v>
          </cell>
          <cell r="K1012">
            <v>42.143000000000001</v>
          </cell>
          <cell r="L1012">
            <v>13.72771</v>
          </cell>
          <cell r="M1012">
            <v>5.97</v>
          </cell>
          <cell r="N1012">
            <v>1</v>
          </cell>
          <cell r="O1012">
            <v>11.952999999999999</v>
          </cell>
          <cell r="P1012">
            <v>19.401</v>
          </cell>
          <cell r="Q1012">
            <v>125</v>
          </cell>
          <cell r="R1012">
            <v>0</v>
          </cell>
          <cell r="S1012">
            <v>-1948</v>
          </cell>
          <cell r="T1012">
            <v>607.5892701365841</v>
          </cell>
          <cell r="U1012">
            <v>52232.55062144695</v>
          </cell>
          <cell r="V1012">
            <v>8.5966874644947636E-2</v>
          </cell>
          <cell r="W1012">
            <v>4.8120371362981446E-3</v>
          </cell>
          <cell r="X1012">
            <v>1.6278481411833674E-3</v>
          </cell>
          <cell r="Y1012">
            <v>0.33828669544218354</v>
          </cell>
          <cell r="Z1012">
            <v>6.2650485051386822E-3</v>
          </cell>
          <cell r="AA1012">
            <v>165503686000</v>
          </cell>
          <cell r="AB1012">
            <v>163269876000</v>
          </cell>
          <cell r="AC1012">
            <v>0</v>
          </cell>
          <cell r="AD1012">
            <v>0</v>
          </cell>
          <cell r="AE1012">
            <v>2233810000</v>
          </cell>
          <cell r="AF1012">
            <v>0</v>
          </cell>
          <cell r="AH1012">
            <v>139.26171000000002</v>
          </cell>
          <cell r="AI1012">
            <v>51913.45628150519</v>
          </cell>
          <cell r="AJ1012">
            <v>42294.482510133697</v>
          </cell>
          <cell r="AK1012">
            <v>9618.9737713714912</v>
          </cell>
          <cell r="AL1012">
            <v>35690432375200</v>
          </cell>
          <cell r="AM1012">
            <v>171743686000</v>
          </cell>
          <cell r="AN1012">
            <v>58098604000</v>
          </cell>
          <cell r="AO1012">
            <v>223602290000</v>
          </cell>
          <cell r="AP1012">
            <v>1657908000</v>
          </cell>
          <cell r="AQ1012">
            <v>0.31995692500086848</v>
          </cell>
          <cell r="AR1012">
            <v>0</v>
          </cell>
          <cell r="AS1012">
            <v>0</v>
          </cell>
          <cell r="AT1012">
            <v>224208000</v>
          </cell>
          <cell r="AU1012">
            <v>0.30143424880748154</v>
          </cell>
          <cell r="AV1012">
            <v>50422738000</v>
          </cell>
          <cell r="AW1012">
            <v>0.31902052477481868</v>
          </cell>
          <cell r="AX1012">
            <v>1324607000</v>
          </cell>
          <cell r="AY1012">
            <v>0.59022309477383961</v>
          </cell>
          <cell r="AZ1012">
            <v>103296000</v>
          </cell>
          <cell r="BA1012">
            <v>0.39586415163755373</v>
          </cell>
          <cell r="BB1012">
            <v>0</v>
          </cell>
          <cell r="BC1012">
            <v>0</v>
          </cell>
          <cell r="BD1012">
            <v>19851000</v>
          </cell>
          <cell r="BE1012">
            <v>0.48153987968173878</v>
          </cell>
          <cell r="BF1012">
            <v>4343896000</v>
          </cell>
          <cell r="BG1012">
            <v>0.92414667563036657</v>
          </cell>
          <cell r="BH1012">
            <v>2100000</v>
          </cell>
          <cell r="BI1012">
            <v>0.5</v>
          </cell>
          <cell r="BJ1012">
            <v>0</v>
          </cell>
          <cell r="BK1012">
            <v>0</v>
          </cell>
          <cell r="BL1012">
            <v>5181660000</v>
          </cell>
          <cell r="BM1012">
            <v>409322000</v>
          </cell>
          <cell r="BN1012">
            <v>743804000</v>
          </cell>
          <cell r="BO1012">
            <v>158054840000</v>
          </cell>
          <cell r="BP1012">
            <v>2244248000</v>
          </cell>
          <cell r="BQ1012">
            <v>260938000</v>
          </cell>
          <cell r="BR1012">
            <v>35650000</v>
          </cell>
          <cell r="BS1012">
            <v>41224000</v>
          </cell>
          <cell r="BT1012">
            <v>4700440000</v>
          </cell>
          <cell r="BU1012">
            <v>4200000</v>
          </cell>
          <cell r="BV1012">
            <v>0</v>
          </cell>
          <cell r="BW1012">
            <v>67360000</v>
          </cell>
          <cell r="BY1012">
            <v>2133</v>
          </cell>
          <cell r="BZ1012">
            <v>5406000</v>
          </cell>
          <cell r="CA1012">
            <v>5759100</v>
          </cell>
        </row>
        <row r="1013">
          <cell r="A1013" t="str">
            <v>2023_Q4_M10_W41_D4</v>
          </cell>
          <cell r="B1013">
            <v>2023</v>
          </cell>
          <cell r="C1013">
            <v>4</v>
          </cell>
          <cell r="D1013">
            <v>10</v>
          </cell>
          <cell r="E1013">
            <v>41</v>
          </cell>
          <cell r="F1013">
            <v>41</v>
          </cell>
          <cell r="G1013">
            <v>4</v>
          </cell>
          <cell r="H1013">
            <v>45210</v>
          </cell>
          <cell r="I1013">
            <v>24.31</v>
          </cell>
          <cell r="J1013">
            <v>22.888000000000002</v>
          </cell>
          <cell r="K1013">
            <v>43.42</v>
          </cell>
          <cell r="L1013">
            <v>13.49471</v>
          </cell>
          <cell r="M1013">
            <v>5.8959999999999999</v>
          </cell>
          <cell r="N1013">
            <v>1</v>
          </cell>
          <cell r="O1013">
            <v>11.968</v>
          </cell>
          <cell r="P1013">
            <v>19.399999999999999</v>
          </cell>
          <cell r="Q1013">
            <v>165</v>
          </cell>
          <cell r="R1013">
            <v>0</v>
          </cell>
          <cell r="S1013">
            <v>-2548</v>
          </cell>
          <cell r="T1013">
            <v>694.27601236346732</v>
          </cell>
          <cell r="U1013">
            <v>53403.071789298934</v>
          </cell>
          <cell r="V1013">
            <v>7.6919079499093157E-2</v>
          </cell>
          <cell r="W1013">
            <v>5.4930949590171205E-3</v>
          </cell>
          <cell r="X1013">
            <v>2.3901556828519813E-3</v>
          </cell>
          <cell r="Y1013">
            <v>0.43512003718931735</v>
          </cell>
          <cell r="Z1013">
            <v>7.7976604544970499E-3</v>
          </cell>
          <cell r="AA1013">
            <v>158915976000</v>
          </cell>
          <cell r="AB1013">
            <v>158915976000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H1013">
            <v>142.37671</v>
          </cell>
          <cell r="AI1013">
            <v>53005.968175078699</v>
          </cell>
          <cell r="AJ1013">
            <v>41938.019266233496</v>
          </cell>
          <cell r="AK1013">
            <v>11067.948908845199</v>
          </cell>
          <cell r="AL1013">
            <v>29388041751400</v>
          </cell>
          <cell r="AM1013">
            <v>161431304000</v>
          </cell>
          <cell r="AN1013">
            <v>70241995000</v>
          </cell>
          <cell r="AO1013">
            <v>229157971000</v>
          </cell>
          <cell r="AP1013">
            <v>12741423000</v>
          </cell>
          <cell r="AQ1013">
            <v>0.48178004727723339</v>
          </cell>
          <cell r="AR1013">
            <v>0</v>
          </cell>
          <cell r="AS1013">
            <v>0</v>
          </cell>
          <cell r="AT1013">
            <v>14940000</v>
          </cell>
          <cell r="AU1013">
            <v>4.5983945631832959E-2</v>
          </cell>
          <cell r="AV1013">
            <v>51416144000</v>
          </cell>
          <cell r="AW1013">
            <v>0.41296503535011281</v>
          </cell>
          <cell r="AX1013">
            <v>1662102000</v>
          </cell>
          <cell r="AY1013">
            <v>0.55808382831413295</v>
          </cell>
          <cell r="AZ1013">
            <v>105947000</v>
          </cell>
          <cell r="BA1013">
            <v>4.2112279803579108E-2</v>
          </cell>
          <cell r="BB1013">
            <v>0</v>
          </cell>
          <cell r="BC1013">
            <v>0</v>
          </cell>
          <cell r="BD1013">
            <v>38860000</v>
          </cell>
          <cell r="BE1013">
            <v>0.42516411378555796</v>
          </cell>
          <cell r="BF1013">
            <v>4261527000</v>
          </cell>
          <cell r="BG1013">
            <v>0.96120361824387424</v>
          </cell>
          <cell r="BH1013">
            <v>1052000</v>
          </cell>
          <cell r="BI1013">
            <v>0.2490530303030303</v>
          </cell>
          <cell r="BJ1013">
            <v>0</v>
          </cell>
          <cell r="BK1013">
            <v>0</v>
          </cell>
          <cell r="BL1013">
            <v>26446556000</v>
          </cell>
          <cell r="BM1013">
            <v>66172000</v>
          </cell>
          <cell r="BN1013">
            <v>324896000</v>
          </cell>
          <cell r="BO1013">
            <v>124504836000</v>
          </cell>
          <cell r="BP1013">
            <v>2978230000</v>
          </cell>
          <cell r="BQ1013">
            <v>2515822000</v>
          </cell>
          <cell r="BR1013">
            <v>63430000</v>
          </cell>
          <cell r="BS1013">
            <v>91400000</v>
          </cell>
          <cell r="BT1013">
            <v>4433532000</v>
          </cell>
          <cell r="BU1013">
            <v>4224000</v>
          </cell>
          <cell r="BV1013">
            <v>2206000</v>
          </cell>
          <cell r="BW1013">
            <v>0</v>
          </cell>
          <cell r="BY1013">
            <v>1896</v>
          </cell>
          <cell r="BZ1013">
            <v>6910500</v>
          </cell>
          <cell r="CA1013">
            <v>5119200</v>
          </cell>
        </row>
        <row r="1014">
          <cell r="A1014" t="str">
            <v>2023_Q4_M10_W41_D5</v>
          </cell>
          <cell r="B1014">
            <v>2023</v>
          </cell>
          <cell r="C1014">
            <v>4</v>
          </cell>
          <cell r="D1014">
            <v>10</v>
          </cell>
          <cell r="E1014">
            <v>41</v>
          </cell>
          <cell r="F1014">
            <v>41</v>
          </cell>
          <cell r="G1014">
            <v>5</v>
          </cell>
          <cell r="H1014">
            <v>45211</v>
          </cell>
          <cell r="I1014">
            <v>23.776</v>
          </cell>
          <cell r="J1014">
            <v>19.542999999999999</v>
          </cell>
          <cell r="K1014">
            <v>41.228000000000002</v>
          </cell>
          <cell r="L1014">
            <v>13.12171</v>
          </cell>
          <cell r="M1014">
            <v>5.8739999999999997</v>
          </cell>
          <cell r="N1014">
            <v>1</v>
          </cell>
          <cell r="O1014">
            <v>11.956</v>
          </cell>
          <cell r="P1014">
            <v>19.399999999999999</v>
          </cell>
          <cell r="Q1014">
            <v>48</v>
          </cell>
          <cell r="R1014">
            <v>0</v>
          </cell>
          <cell r="S1014">
            <v>-1495</v>
          </cell>
          <cell r="T1014">
            <v>543.27287250960683</v>
          </cell>
          <cell r="U1014">
            <v>54492.345614717109</v>
          </cell>
          <cell r="V1014">
            <v>0.10030382220815472</v>
          </cell>
          <cell r="W1014">
            <v>5.7469063370526943E-3</v>
          </cell>
          <cell r="X1014">
            <v>2.7132687912890638E-3</v>
          </cell>
          <cell r="Y1014">
            <v>0.47212685089288681</v>
          </cell>
          <cell r="Z1014">
            <v>6.963297689665391E-3</v>
          </cell>
          <cell r="AA1014">
            <v>144833063000</v>
          </cell>
          <cell r="AB1014">
            <v>144833063000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H1014">
            <v>135.89870999999999</v>
          </cell>
          <cell r="AI1014">
            <v>54174.038759557006</v>
          </cell>
          <cell r="AJ1014">
            <v>42001.071259196404</v>
          </cell>
          <cell r="AK1014">
            <v>12172.967500360599</v>
          </cell>
          <cell r="AL1014">
            <v>34078136046400</v>
          </cell>
          <cell r="AM1014">
            <v>195843856000</v>
          </cell>
          <cell r="AN1014">
            <v>92463143000</v>
          </cell>
          <cell r="AO1014">
            <v>237296206000</v>
          </cell>
          <cell r="AP1014">
            <v>23012835000</v>
          </cell>
          <cell r="AQ1014">
            <v>0.94818547239076545</v>
          </cell>
          <cell r="AR1014">
            <v>0</v>
          </cell>
          <cell r="AS1014">
            <v>0</v>
          </cell>
          <cell r="AT1014">
            <v>6448670000</v>
          </cell>
          <cell r="AU1014">
            <v>0.48491775226676248</v>
          </cell>
          <cell r="AV1014">
            <v>56750225000</v>
          </cell>
          <cell r="AW1014">
            <v>0.37972145965608306</v>
          </cell>
          <cell r="AX1014">
            <v>1729748000</v>
          </cell>
          <cell r="AY1014">
            <v>0.57653884971408842</v>
          </cell>
          <cell r="AZ1014">
            <v>43090000</v>
          </cell>
          <cell r="BA1014">
            <v>0.42854301342615614</v>
          </cell>
          <cell r="BB1014">
            <v>0</v>
          </cell>
          <cell r="BC1014">
            <v>0</v>
          </cell>
          <cell r="BD1014">
            <v>9230000</v>
          </cell>
          <cell r="BE1014">
            <v>0.37520325203252031</v>
          </cell>
          <cell r="BF1014">
            <v>4247885000</v>
          </cell>
          <cell r="BG1014">
            <v>0.97592716739579832</v>
          </cell>
          <cell r="BH1014">
            <v>0</v>
          </cell>
          <cell r="BI1014">
            <v>0</v>
          </cell>
          <cell r="BJ1014">
            <v>221460000</v>
          </cell>
          <cell r="BK1014">
            <v>0.49504197998909144</v>
          </cell>
          <cell r="BL1014">
            <v>24270394000</v>
          </cell>
          <cell r="BM1014">
            <v>809362000</v>
          </cell>
          <cell r="BN1014">
            <v>13298482000</v>
          </cell>
          <cell r="BO1014">
            <v>149452246000</v>
          </cell>
          <cell r="BP1014">
            <v>3000228000</v>
          </cell>
          <cell r="BQ1014">
            <v>100550000</v>
          </cell>
          <cell r="BR1014">
            <v>68932000</v>
          </cell>
          <cell r="BS1014">
            <v>24600000</v>
          </cell>
          <cell r="BT1014">
            <v>4352666000</v>
          </cell>
          <cell r="BU1014">
            <v>2120000</v>
          </cell>
          <cell r="BV1014">
            <v>447356000</v>
          </cell>
          <cell r="BW1014">
            <v>16920000</v>
          </cell>
          <cell r="BY1014">
            <v>2021</v>
          </cell>
          <cell r="BZ1014">
            <v>4220250</v>
          </cell>
          <cell r="CA1014">
            <v>5456700</v>
          </cell>
        </row>
        <row r="1015">
          <cell r="A1015" t="str">
            <v>2023_Q4_M10_W41_D6</v>
          </cell>
          <cell r="B1015">
            <v>2023</v>
          </cell>
          <cell r="C1015">
            <v>4</v>
          </cell>
          <cell r="D1015">
            <v>10</v>
          </cell>
          <cell r="E1015">
            <v>41</v>
          </cell>
          <cell r="F1015">
            <v>42</v>
          </cell>
          <cell r="G1015">
            <v>6</v>
          </cell>
          <cell r="H1015">
            <v>45212</v>
          </cell>
          <cell r="I1015">
            <v>28.991</v>
          </cell>
          <cell r="J1015">
            <v>19.010000000000002</v>
          </cell>
          <cell r="K1015">
            <v>24.606000000000002</v>
          </cell>
          <cell r="L1015">
            <v>12.81071</v>
          </cell>
          <cell r="M1015">
            <v>5.8559999999999999</v>
          </cell>
          <cell r="N1015">
            <v>1</v>
          </cell>
          <cell r="O1015">
            <v>11.94</v>
          </cell>
          <cell r="P1015">
            <v>19.399999999999999</v>
          </cell>
          <cell r="Q1015">
            <v>10</v>
          </cell>
          <cell r="R1015">
            <v>0</v>
          </cell>
          <cell r="S1015">
            <v>-159</v>
          </cell>
          <cell r="T1015">
            <v>363.0878893202181</v>
          </cell>
          <cell r="U1015">
            <v>55110.22804509959</v>
          </cell>
          <cell r="V1015">
            <v>0.15178206066932798</v>
          </cell>
          <cell r="W1015">
            <v>9.6897748292381902E-3</v>
          </cell>
          <cell r="X1015">
            <v>3.9258189697596174E-3</v>
          </cell>
          <cell r="Y1015">
            <v>0.40515069121252895</v>
          </cell>
          <cell r="Z1015">
            <v>7.559338125390478E-3</v>
          </cell>
          <cell r="AA1015">
            <v>120082937000</v>
          </cell>
          <cell r="AB1015">
            <v>120082937000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H1015">
            <v>123.61371</v>
          </cell>
          <cell r="AI1015">
            <v>54899.035973999999</v>
          </cell>
          <cell r="AJ1015">
            <v>42877.717084999997</v>
          </cell>
          <cell r="AK1015">
            <v>12021.318889</v>
          </cell>
          <cell r="AL1015">
            <v>33048659400600</v>
          </cell>
          <cell r="AM1015">
            <v>320234068000</v>
          </cell>
          <cell r="AN1015">
            <v>129743054000</v>
          </cell>
          <cell r="AO1015">
            <v>249825991000</v>
          </cell>
          <cell r="AP1015">
            <v>70109208000</v>
          </cell>
          <cell r="AQ1015">
            <v>0.62854275838841067</v>
          </cell>
          <cell r="AR1015">
            <v>0</v>
          </cell>
          <cell r="AS1015">
            <v>0</v>
          </cell>
          <cell r="AT1015">
            <v>997481000</v>
          </cell>
          <cell r="AU1015">
            <v>0.44049592616308597</v>
          </cell>
          <cell r="AV1015">
            <v>52032157000</v>
          </cell>
          <cell r="AW1015">
            <v>0.26462241685852905</v>
          </cell>
          <cell r="AX1015">
            <v>1883503000</v>
          </cell>
          <cell r="AY1015">
            <v>0.54978726608902362</v>
          </cell>
          <cell r="AZ1015">
            <v>62686000</v>
          </cell>
          <cell r="BA1015">
            <v>0.44857097877577889</v>
          </cell>
          <cell r="BB1015">
            <v>0</v>
          </cell>
          <cell r="BC1015">
            <v>0</v>
          </cell>
          <cell r="BD1015">
            <v>13678000</v>
          </cell>
          <cell r="BE1015">
            <v>0.5</v>
          </cell>
          <cell r="BF1015">
            <v>4642241000</v>
          </cell>
          <cell r="BG1015">
            <v>0.90096131191167383</v>
          </cell>
          <cell r="BH1015">
            <v>2100000</v>
          </cell>
          <cell r="BI1015">
            <v>0.5</v>
          </cell>
          <cell r="BJ1015">
            <v>0</v>
          </cell>
          <cell r="BK1015">
            <v>0</v>
          </cell>
          <cell r="BL1015">
            <v>111542464000</v>
          </cell>
          <cell r="BM1015">
            <v>99790000</v>
          </cell>
          <cell r="BN1015">
            <v>2264450000</v>
          </cell>
          <cell r="BO1015">
            <v>196627926000</v>
          </cell>
          <cell r="BP1015">
            <v>3425876000</v>
          </cell>
          <cell r="BQ1015">
            <v>139746000</v>
          </cell>
          <cell r="BR1015">
            <v>284630000</v>
          </cell>
          <cell r="BS1015">
            <v>27356000</v>
          </cell>
          <cell r="BT1015">
            <v>5152542000</v>
          </cell>
          <cell r="BU1015">
            <v>4200000</v>
          </cell>
          <cell r="BV1015">
            <v>661704000</v>
          </cell>
          <cell r="BW1015">
            <v>3384000</v>
          </cell>
          <cell r="BY1015">
            <v>1960</v>
          </cell>
          <cell r="BZ1015">
            <v>11084850</v>
          </cell>
          <cell r="CA1015">
            <v>5292000</v>
          </cell>
        </row>
        <row r="1016">
          <cell r="A1016" t="str">
            <v>2023_Q4_M10_W42_D2</v>
          </cell>
          <cell r="B1016">
            <v>2023</v>
          </cell>
          <cell r="C1016">
            <v>4</v>
          </cell>
          <cell r="D1016">
            <v>10</v>
          </cell>
          <cell r="E1016">
            <v>42</v>
          </cell>
          <cell r="F1016">
            <v>42</v>
          </cell>
          <cell r="G1016">
            <v>2</v>
          </cell>
          <cell r="H1016">
            <v>45215</v>
          </cell>
          <cell r="I1016">
            <v>45.808999999999997</v>
          </cell>
          <cell r="J1016">
            <v>19.015999999999998</v>
          </cell>
          <cell r="K1016">
            <v>14.089</v>
          </cell>
          <cell r="L1016">
            <v>12.408709999999999</v>
          </cell>
          <cell r="M1016">
            <v>5.8819999999999997</v>
          </cell>
          <cell r="N1016">
            <v>1</v>
          </cell>
          <cell r="O1016">
            <v>11.923</v>
          </cell>
          <cell r="P1016">
            <v>19.399999999999999</v>
          </cell>
          <cell r="Q1016">
            <v>1</v>
          </cell>
          <cell r="R1016">
            <v>0</v>
          </cell>
          <cell r="S1016">
            <v>-9</v>
          </cell>
          <cell r="T1016">
            <v>334.6680843011867</v>
          </cell>
          <cell r="U1016">
            <v>52695.434633313096</v>
          </cell>
          <cell r="V1016">
            <v>0.15745581101151404</v>
          </cell>
          <cell r="W1016">
            <v>9.3841255304759359E-3</v>
          </cell>
          <cell r="X1016">
            <v>4.1060297339206219E-3</v>
          </cell>
          <cell r="Y1016">
            <v>0.43755059761145115</v>
          </cell>
          <cell r="Z1016">
            <v>4.9887095458383164E-3</v>
          </cell>
          <cell r="AA1016">
            <v>32051947000</v>
          </cell>
          <cell r="AB1016">
            <v>30177742000</v>
          </cell>
          <cell r="AC1016">
            <v>1874205000</v>
          </cell>
          <cell r="AD1016">
            <v>0</v>
          </cell>
          <cell r="AE1016">
            <v>0</v>
          </cell>
          <cell r="AF1016">
            <v>0</v>
          </cell>
          <cell r="AH1016">
            <v>129.52770999999998</v>
          </cell>
          <cell r="AI1016">
            <v>52470.219296648858</v>
          </cell>
          <cell r="AJ1016">
            <v>43428.218567144795</v>
          </cell>
          <cell r="AK1016">
            <v>9042.0007295040614</v>
          </cell>
          <cell r="AL1016">
            <v>36312087993000</v>
          </cell>
          <cell r="AM1016">
            <v>340757192000</v>
          </cell>
          <cell r="AN1016">
            <v>149098513000</v>
          </cell>
          <cell r="AO1016">
            <v>181150460000</v>
          </cell>
          <cell r="AP1016">
            <v>81622868000</v>
          </cell>
          <cell r="AQ1016">
            <v>0.83658813995027181</v>
          </cell>
          <cell r="AR1016">
            <v>0</v>
          </cell>
          <cell r="AS1016">
            <v>0</v>
          </cell>
          <cell r="AT1016">
            <v>114964000</v>
          </cell>
          <cell r="AU1016">
            <v>6.0051144076570277E-3</v>
          </cell>
          <cell r="AV1016">
            <v>65467553000</v>
          </cell>
          <cell r="AW1016">
            <v>0.29927150287378124</v>
          </cell>
          <cell r="AX1016">
            <v>1704206000</v>
          </cell>
          <cell r="AY1016">
            <v>0.52564978066644585</v>
          </cell>
          <cell r="AZ1016">
            <v>153219000</v>
          </cell>
          <cell r="BA1016">
            <v>0.36727664103400004</v>
          </cell>
          <cell r="BB1016">
            <v>0</v>
          </cell>
          <cell r="BC1016">
            <v>0</v>
          </cell>
          <cell r="BD1016">
            <v>12940000</v>
          </cell>
          <cell r="BE1016">
            <v>0.5310242941562705</v>
          </cell>
          <cell r="BF1016">
            <v>22763000</v>
          </cell>
          <cell r="BG1016">
            <v>0.11336155378486056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97566370000</v>
          </cell>
          <cell r="BM1016">
            <v>335762000</v>
          </cell>
          <cell r="BN1016">
            <v>19144348000</v>
          </cell>
          <cell r="BO1016">
            <v>218756388000</v>
          </cell>
          <cell r="BP1016">
            <v>3242094000</v>
          </cell>
          <cell r="BQ1016">
            <v>417176000</v>
          </cell>
          <cell r="BR1016">
            <v>618912000</v>
          </cell>
          <cell r="BS1016">
            <v>24368000</v>
          </cell>
          <cell r="BT1016">
            <v>200800000</v>
          </cell>
          <cell r="BU1016">
            <v>0</v>
          </cell>
          <cell r="BV1016">
            <v>449284000</v>
          </cell>
          <cell r="BW1016">
            <v>1690000</v>
          </cell>
          <cell r="BY1016">
            <v>962</v>
          </cell>
          <cell r="BZ1016">
            <v>4735350</v>
          </cell>
          <cell r="CA1016">
            <v>2597400</v>
          </cell>
        </row>
        <row r="1017">
          <cell r="A1017" t="str">
            <v>2023_Q4_M10_W42_D3</v>
          </cell>
          <cell r="B1017">
            <v>2023</v>
          </cell>
          <cell r="C1017">
            <v>4</v>
          </cell>
          <cell r="D1017">
            <v>10</v>
          </cell>
          <cell r="E1017">
            <v>42</v>
          </cell>
          <cell r="F1017">
            <v>42</v>
          </cell>
          <cell r="G1017">
            <v>3</v>
          </cell>
          <cell r="H1017">
            <v>45216</v>
          </cell>
          <cell r="I1017">
            <v>46.923999999999999</v>
          </cell>
          <cell r="J1017">
            <v>19.024999999999999</v>
          </cell>
          <cell r="K1017">
            <v>16.475000000000001</v>
          </cell>
          <cell r="L1017">
            <v>11.92371</v>
          </cell>
          <cell r="M1017">
            <v>5.9640000000000004</v>
          </cell>
          <cell r="N1017">
            <v>1</v>
          </cell>
          <cell r="O1017">
            <v>11.912000000000001</v>
          </cell>
          <cell r="P1017">
            <v>19.404</v>
          </cell>
          <cell r="Q1017">
            <v>48</v>
          </cell>
          <cell r="R1017">
            <v>0</v>
          </cell>
          <cell r="S1017">
            <v>-730</v>
          </cell>
          <cell r="T1017">
            <v>423.89313959616845</v>
          </cell>
          <cell r="U1017">
            <v>50080.196714469668</v>
          </cell>
          <cell r="V1017">
            <v>0.11814344710126641</v>
          </cell>
          <cell r="W1017">
            <v>2.7778716333210036E-3</v>
          </cell>
          <cell r="X1017">
            <v>7.4170146701820481E-4</v>
          </cell>
          <cell r="Y1017">
            <v>0.26700350661325745</v>
          </cell>
          <cell r="Z1017">
            <v>2.7707996404697363E-3</v>
          </cell>
          <cell r="AA1017">
            <v>66213167000</v>
          </cell>
          <cell r="AB1017">
            <v>66213167000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H1017">
            <v>132.62771000000001</v>
          </cell>
          <cell r="AI1017">
            <v>49927.878481459637</v>
          </cell>
          <cell r="AJ1017">
            <v>43765.631785660895</v>
          </cell>
          <cell r="AK1017">
            <v>6162.2466957987408</v>
          </cell>
          <cell r="AL1017">
            <v>32631820316200</v>
          </cell>
          <cell r="AM1017">
            <v>90647008000</v>
          </cell>
          <cell r="AN1017">
            <v>24203069000</v>
          </cell>
          <cell r="AO1017">
            <v>90416236000</v>
          </cell>
          <cell r="AP1017">
            <v>4146851000</v>
          </cell>
          <cell r="AQ1017">
            <v>0.20948008478514765</v>
          </cell>
          <cell r="AR1017">
            <v>0</v>
          </cell>
          <cell r="AS1017">
            <v>0</v>
          </cell>
          <cell r="AT1017">
            <v>38986000</v>
          </cell>
          <cell r="AU1017">
            <v>7.0798677950096242E-2</v>
          </cell>
          <cell r="AV1017">
            <v>12219983000</v>
          </cell>
          <cell r="AW1017">
            <v>0.20601702384088963</v>
          </cell>
          <cell r="AX1017">
            <v>1670011000</v>
          </cell>
          <cell r="AY1017">
            <v>0.57456022349213343</v>
          </cell>
          <cell r="AZ1017">
            <v>136820000</v>
          </cell>
          <cell r="BA1017">
            <v>0.25689168941678336</v>
          </cell>
          <cell r="BB1017">
            <v>0</v>
          </cell>
          <cell r="BC1017">
            <v>0</v>
          </cell>
          <cell r="BD1017">
            <v>8426000</v>
          </cell>
          <cell r="BE1017">
            <v>0.423800422492707</v>
          </cell>
          <cell r="BF1017">
            <v>5977804000</v>
          </cell>
          <cell r="BG1017">
            <v>0.93408704451606672</v>
          </cell>
          <cell r="BH1017">
            <v>4188000</v>
          </cell>
          <cell r="BI1017">
            <v>0.5</v>
          </cell>
          <cell r="BJ1017">
            <v>0</v>
          </cell>
          <cell r="BK1017">
            <v>0</v>
          </cell>
          <cell r="BL1017">
            <v>19795920000</v>
          </cell>
          <cell r="BM1017">
            <v>110014000</v>
          </cell>
          <cell r="BN1017">
            <v>550660000</v>
          </cell>
          <cell r="BO1017">
            <v>59315404000</v>
          </cell>
          <cell r="BP1017">
            <v>2906590000</v>
          </cell>
          <cell r="BQ1017">
            <v>532598000</v>
          </cell>
          <cell r="BR1017">
            <v>116044000</v>
          </cell>
          <cell r="BS1017">
            <v>19882000</v>
          </cell>
          <cell r="BT1017">
            <v>6399622000</v>
          </cell>
          <cell r="BU1017">
            <v>8376000</v>
          </cell>
          <cell r="BV1017">
            <v>741934000</v>
          </cell>
          <cell r="BW1017">
            <v>149964000</v>
          </cell>
          <cell r="BY1017">
            <v>1201</v>
          </cell>
          <cell r="BZ1017">
            <v>3952500</v>
          </cell>
          <cell r="CA1017">
            <v>3242700</v>
          </cell>
        </row>
        <row r="1018">
          <cell r="A1018" t="str">
            <v>2023_Q4_M10_W42_D4</v>
          </cell>
          <cell r="B1018">
            <v>2023</v>
          </cell>
          <cell r="C1018">
            <v>4</v>
          </cell>
          <cell r="D1018">
            <v>10</v>
          </cell>
          <cell r="E1018">
            <v>42</v>
          </cell>
          <cell r="F1018">
            <v>42</v>
          </cell>
          <cell r="G1018">
            <v>4</v>
          </cell>
          <cell r="H1018">
            <v>45217</v>
          </cell>
          <cell r="I1018">
            <v>36.436</v>
          </cell>
          <cell r="J1018">
            <v>19.300999999999998</v>
          </cell>
          <cell r="K1018">
            <v>13.452999999999999</v>
          </cell>
          <cell r="L1018">
            <v>11.055709999999999</v>
          </cell>
          <cell r="M1018">
            <v>6.0519999999999996</v>
          </cell>
          <cell r="N1018">
            <v>1</v>
          </cell>
          <cell r="O1018">
            <v>11.795</v>
          </cell>
          <cell r="P1018">
            <v>19.405999999999999</v>
          </cell>
          <cell r="Q1018">
            <v>194</v>
          </cell>
          <cell r="R1018">
            <v>0</v>
          </cell>
          <cell r="S1018">
            <v>-1867</v>
          </cell>
          <cell r="T1018">
            <v>631.70926196550295</v>
          </cell>
          <cell r="U1018">
            <v>44619.163526802658</v>
          </cell>
          <cell r="V1018">
            <v>7.0632435224986884E-2</v>
          </cell>
          <cell r="W1018">
            <v>4.2012188199548831E-3</v>
          </cell>
          <cell r="X1018">
            <v>2.7230764920177235E-3</v>
          </cell>
          <cell r="Y1018">
            <v>0.64816345177825485</v>
          </cell>
          <cell r="Z1018">
            <v>7.0691520027982646E-3</v>
          </cell>
          <cell r="AA1018">
            <v>219863040000</v>
          </cell>
          <cell r="AB1018">
            <v>219863040000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H1018">
            <v>118.49870999999999</v>
          </cell>
          <cell r="AI1018">
            <v>44339.583690972526</v>
          </cell>
          <cell r="AJ1018">
            <v>41391.262996573598</v>
          </cell>
          <cell r="AK1018">
            <v>2948.3206943989303</v>
          </cell>
          <cell r="AL1018">
            <v>50588867923400</v>
          </cell>
          <cell r="AM1018">
            <v>212534904000</v>
          </cell>
          <cell r="AN1018">
            <v>137757357000</v>
          </cell>
          <cell r="AO1018">
            <v>357620397000</v>
          </cell>
          <cell r="AP1018">
            <v>75019471000</v>
          </cell>
          <cell r="AQ1018">
            <v>0.8327898773066067</v>
          </cell>
          <cell r="AR1018">
            <v>0</v>
          </cell>
          <cell r="AS1018">
            <v>0</v>
          </cell>
          <cell r="AT1018">
            <v>6440933000</v>
          </cell>
          <cell r="AU1018">
            <v>0.4700125104460473</v>
          </cell>
          <cell r="AV1018">
            <v>43992855000</v>
          </cell>
          <cell r="AW1018">
            <v>0.48717660311397604</v>
          </cell>
          <cell r="AX1018">
            <v>2853581000</v>
          </cell>
          <cell r="AY1018">
            <v>0.4410813365830375</v>
          </cell>
          <cell r="AZ1018">
            <v>164941000</v>
          </cell>
          <cell r="BA1018">
            <v>0.38593342723839563</v>
          </cell>
          <cell r="BB1018">
            <v>0</v>
          </cell>
          <cell r="BC1018">
            <v>0</v>
          </cell>
          <cell r="BD1018">
            <v>88123000</v>
          </cell>
          <cell r="BE1018">
            <v>0.49607074903457515</v>
          </cell>
          <cell r="BF1018">
            <v>9195389000</v>
          </cell>
          <cell r="BG1018">
            <v>0.8595314027426445</v>
          </cell>
          <cell r="BH1018">
            <v>2064000</v>
          </cell>
          <cell r="BI1018">
            <v>0</v>
          </cell>
          <cell r="BJ1018">
            <v>0</v>
          </cell>
          <cell r="BK1018">
            <v>0</v>
          </cell>
          <cell r="BL1018">
            <v>90082112000</v>
          </cell>
          <cell r="BM1018">
            <v>162086000</v>
          </cell>
          <cell r="BN1018">
            <v>13703748000</v>
          </cell>
          <cell r="BO1018">
            <v>90301658000</v>
          </cell>
          <cell r="BP1018">
            <v>6469512000</v>
          </cell>
          <cell r="BQ1018">
            <v>427382000</v>
          </cell>
          <cell r="BR1018">
            <v>90666000</v>
          </cell>
          <cell r="BS1018">
            <v>177642000</v>
          </cell>
          <cell r="BT1018">
            <v>10698142000</v>
          </cell>
          <cell r="BU1018">
            <v>0</v>
          </cell>
          <cell r="BV1018">
            <v>91246000</v>
          </cell>
          <cell r="BW1018">
            <v>330710000</v>
          </cell>
          <cell r="BY1018">
            <v>2205</v>
          </cell>
          <cell r="BZ1018">
            <v>5122950</v>
          </cell>
          <cell r="CA1018">
            <v>5953500</v>
          </cell>
        </row>
        <row r="1019">
          <cell r="A1019" t="str">
            <v>2023_Q4_M10_W42_D5</v>
          </cell>
          <cell r="B1019">
            <v>2023</v>
          </cell>
          <cell r="C1019">
            <v>4</v>
          </cell>
          <cell r="D1019">
            <v>10</v>
          </cell>
          <cell r="E1019">
            <v>42</v>
          </cell>
          <cell r="F1019">
            <v>42</v>
          </cell>
          <cell r="G1019">
            <v>5</v>
          </cell>
          <cell r="H1019">
            <v>45218</v>
          </cell>
          <cell r="I1019">
            <v>36.24</v>
          </cell>
          <cell r="J1019">
            <v>21.108000000000001</v>
          </cell>
          <cell r="K1019">
            <v>24.163</v>
          </cell>
          <cell r="L1019">
            <v>8.61571</v>
          </cell>
          <cell r="M1019">
            <v>6.0170000000000003</v>
          </cell>
          <cell r="N1019">
            <v>1</v>
          </cell>
          <cell r="O1019">
            <v>11.762</v>
          </cell>
          <cell r="P1019">
            <v>19.405999999999999</v>
          </cell>
          <cell r="Q1019">
            <v>218</v>
          </cell>
          <cell r="R1019">
            <v>0</v>
          </cell>
          <cell r="S1019">
            <v>-3026</v>
          </cell>
          <cell r="T1019">
            <v>811.53636468444881</v>
          </cell>
          <cell r="U1019">
            <v>41288.662488426053</v>
          </cell>
          <cell r="V1019">
            <v>5.0877156323710031E-2</v>
          </cell>
          <cell r="W1019">
            <v>7.080551222060724E-3</v>
          </cell>
          <cell r="X1019">
            <v>2.7114862428175819E-3</v>
          </cell>
          <cell r="Y1019">
            <v>0.38294846796241816</v>
          </cell>
          <cell r="Z1019">
            <v>9.7735986708778304E-3</v>
          </cell>
          <cell r="AA1019">
            <v>224631994000</v>
          </cell>
          <cell r="AB1019">
            <v>224631994000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H1019">
            <v>128.31171000000001</v>
          </cell>
          <cell r="AI1019">
            <v>41516.933496631857</v>
          </cell>
          <cell r="AJ1019">
            <v>41095.571940136804</v>
          </cell>
          <cell r="AK1019">
            <v>421.36155649505599</v>
          </cell>
          <cell r="AL1019">
            <v>31808045579600</v>
          </cell>
          <cell r="AM1019">
            <v>225218496000</v>
          </cell>
          <cell r="AN1019">
            <v>86247078000</v>
          </cell>
          <cell r="AO1019">
            <v>310879072000</v>
          </cell>
          <cell r="AP1019">
            <v>32617043000</v>
          </cell>
          <cell r="AQ1019">
            <v>0.59831289450361813</v>
          </cell>
          <cell r="AR1019">
            <v>0</v>
          </cell>
          <cell r="AS1019">
            <v>0</v>
          </cell>
          <cell r="AT1019">
            <v>3263601000</v>
          </cell>
          <cell r="AU1019">
            <v>4.394163686397913E-2</v>
          </cell>
          <cell r="AV1019">
            <v>40351203000</v>
          </cell>
          <cell r="AW1019">
            <v>0.4956943442506993</v>
          </cell>
          <cell r="AX1019">
            <v>3591041000</v>
          </cell>
          <cell r="AY1019">
            <v>0.45641775003743068</v>
          </cell>
          <cell r="AZ1019">
            <v>48411000</v>
          </cell>
          <cell r="BA1019">
            <v>0.30743779609566507</v>
          </cell>
          <cell r="BB1019">
            <v>0</v>
          </cell>
          <cell r="BC1019">
            <v>0</v>
          </cell>
          <cell r="BD1019">
            <v>24334000</v>
          </cell>
          <cell r="BE1019">
            <v>0.44590632558821375</v>
          </cell>
          <cell r="BF1019">
            <v>6351445000</v>
          </cell>
          <cell r="BG1019">
            <v>0.94607454980075878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54515026000</v>
          </cell>
          <cell r="BM1019">
            <v>141510000</v>
          </cell>
          <cell r="BN1019">
            <v>74271266000</v>
          </cell>
          <cell r="BO1019">
            <v>81403396000</v>
          </cell>
          <cell r="BP1019">
            <v>7867882000</v>
          </cell>
          <cell r="BQ1019">
            <v>157466000</v>
          </cell>
          <cell r="BR1019">
            <v>87456000</v>
          </cell>
          <cell r="BS1019">
            <v>54572000</v>
          </cell>
          <cell r="BT1019">
            <v>6713472000</v>
          </cell>
          <cell r="BU1019">
            <v>0</v>
          </cell>
          <cell r="BV1019">
            <v>0</v>
          </cell>
          <cell r="BW1019">
            <v>6450000</v>
          </cell>
          <cell r="BY1019">
            <v>2635</v>
          </cell>
          <cell r="BZ1019">
            <v>8078400</v>
          </cell>
          <cell r="CA1019">
            <v>7114500</v>
          </cell>
        </row>
        <row r="1020">
          <cell r="A1020" t="str">
            <v>2023_Q4_M10_W42_D6</v>
          </cell>
          <cell r="B1020">
            <v>2023</v>
          </cell>
          <cell r="C1020">
            <v>4</v>
          </cell>
          <cell r="D1020">
            <v>10</v>
          </cell>
          <cell r="E1020">
            <v>42</v>
          </cell>
          <cell r="F1020">
            <v>43</v>
          </cell>
          <cell r="G1020">
            <v>6</v>
          </cell>
          <cell r="H1020">
            <v>45219</v>
          </cell>
          <cell r="I1020">
            <v>38.985999999999997</v>
          </cell>
          <cell r="J1020">
            <v>20.239000000000001</v>
          </cell>
          <cell r="K1020">
            <v>31.844000000000001</v>
          </cell>
          <cell r="L1020">
            <v>6.7597100000000001</v>
          </cell>
          <cell r="M1020">
            <v>5.867</v>
          </cell>
          <cell r="N1020">
            <v>1</v>
          </cell>
          <cell r="O1020">
            <v>14.365</v>
          </cell>
          <cell r="P1020">
            <v>19.355</v>
          </cell>
          <cell r="Q1020">
            <v>218</v>
          </cell>
          <cell r="R1020">
            <v>0</v>
          </cell>
          <cell r="S1020">
            <v>-3995</v>
          </cell>
          <cell r="T1020">
            <v>941.56227026688475</v>
          </cell>
          <cell r="U1020">
            <v>46649.451841198475</v>
          </cell>
          <cell r="V1020">
            <v>4.9544733592580915E-2</v>
          </cell>
          <cell r="W1020">
            <v>1.2561852610300236E-2</v>
          </cell>
          <cell r="X1020">
            <v>1.7020362618605639E-3</v>
          </cell>
          <cell r="Y1020">
            <v>0.13549245598256421</v>
          </cell>
          <cell r="Z1020">
            <v>8.0697899506697035E-3</v>
          </cell>
          <cell r="AA1020">
            <v>211264423000</v>
          </cell>
          <cell r="AB1020">
            <v>211264423000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H1020">
            <v>138.41570999999999</v>
          </cell>
          <cell r="AI1020">
            <v>46737.495927708376</v>
          </cell>
          <cell r="AJ1020">
            <v>40391.055429719498</v>
          </cell>
          <cell r="AK1020">
            <v>6346.4404979888805</v>
          </cell>
          <cell r="AL1020">
            <v>33177229102200</v>
          </cell>
          <cell r="AM1020">
            <v>416767462000</v>
          </cell>
          <cell r="AN1020">
            <v>56468847000</v>
          </cell>
          <cell r="AO1020">
            <v>267733270000</v>
          </cell>
          <cell r="AP1020">
            <v>16208220000</v>
          </cell>
          <cell r="AQ1020">
            <v>4.9824313273323068E-2</v>
          </cell>
          <cell r="AR1020">
            <v>0</v>
          </cell>
          <cell r="AS1020">
            <v>0</v>
          </cell>
          <cell r="AT1020">
            <v>1564462000</v>
          </cell>
          <cell r="AU1020">
            <v>8.6626100266789394E-2</v>
          </cell>
          <cell r="AV1020">
            <v>29823837000</v>
          </cell>
          <cell r="AW1020">
            <v>0.50436167678580501</v>
          </cell>
          <cell r="AX1020">
            <v>3585856000</v>
          </cell>
          <cell r="AY1020">
            <v>0.52307607926335797</v>
          </cell>
          <cell r="AZ1020">
            <v>235555000</v>
          </cell>
          <cell r="BA1020">
            <v>0.46756213849311423</v>
          </cell>
          <cell r="BB1020">
            <v>0</v>
          </cell>
          <cell r="BC1020">
            <v>0</v>
          </cell>
          <cell r="BD1020">
            <v>4642065000</v>
          </cell>
          <cell r="BE1020">
            <v>0.90557617989539785</v>
          </cell>
          <cell r="BF1020">
            <v>43290000</v>
          </cell>
          <cell r="BG1020">
            <v>0.22270122333912937</v>
          </cell>
          <cell r="BH1020">
            <v>51572000</v>
          </cell>
          <cell r="BI1020">
            <v>0.5</v>
          </cell>
          <cell r="BJ1020">
            <v>313990000</v>
          </cell>
          <cell r="BK1020">
            <v>0.48392515874483694</v>
          </cell>
          <cell r="BL1020">
            <v>325307444000</v>
          </cell>
          <cell r="BM1020">
            <v>710744000</v>
          </cell>
          <cell r="BN1020">
            <v>18059938000</v>
          </cell>
          <cell r="BO1020">
            <v>59131846000</v>
          </cell>
          <cell r="BP1020">
            <v>6855324000</v>
          </cell>
          <cell r="BQ1020">
            <v>503794000</v>
          </cell>
          <cell r="BR1020">
            <v>105206000</v>
          </cell>
          <cell r="BS1020">
            <v>5126090000</v>
          </cell>
          <cell r="BT1020">
            <v>194386000</v>
          </cell>
          <cell r="BU1020">
            <v>103144000</v>
          </cell>
          <cell r="BV1020">
            <v>648840000</v>
          </cell>
          <cell r="BW1020">
            <v>20706000</v>
          </cell>
          <cell r="BY1020">
            <v>2111</v>
          </cell>
          <cell r="BZ1020">
            <v>30867750</v>
          </cell>
          <cell r="CA1020">
            <v>5699700</v>
          </cell>
        </row>
        <row r="1021">
          <cell r="A1021" t="str">
            <v>2023_Q4_M10_W43_D2</v>
          </cell>
          <cell r="B1021">
            <v>2023</v>
          </cell>
          <cell r="C1021">
            <v>4</v>
          </cell>
          <cell r="D1021">
            <v>10</v>
          </cell>
          <cell r="E1021">
            <v>43</v>
          </cell>
          <cell r="F1021">
            <v>43</v>
          </cell>
          <cell r="G1021">
            <v>2</v>
          </cell>
          <cell r="H1021">
            <v>45222</v>
          </cell>
          <cell r="I1021">
            <v>37.631</v>
          </cell>
          <cell r="J1021">
            <v>19.928000000000001</v>
          </cell>
          <cell r="K1021">
            <v>29.276</v>
          </cell>
          <cell r="L1021">
            <v>6.0747099999999996</v>
          </cell>
          <cell r="M1021">
            <v>5.7160000000000002</v>
          </cell>
          <cell r="N1021">
            <v>1</v>
          </cell>
          <cell r="O1021">
            <v>14.275</v>
          </cell>
          <cell r="P1021">
            <v>19.355</v>
          </cell>
          <cell r="Q1021">
            <v>218</v>
          </cell>
          <cell r="R1021">
            <v>0</v>
          </cell>
          <cell r="S1021">
            <v>-2774</v>
          </cell>
          <cell r="T1021">
            <v>769.22847307523</v>
          </cell>
          <cell r="U1021">
            <v>38877.910312845954</v>
          </cell>
          <cell r="V1021">
            <v>5.0541434272992285E-2</v>
          </cell>
          <cell r="W1021">
            <v>2.434873465374431E-3</v>
          </cell>
          <cell r="X1021">
            <v>9.507514842757882E-4</v>
          </cell>
          <cell r="Y1021">
            <v>0.39047264582579988</v>
          </cell>
          <cell r="Z1021">
            <v>1.1121163617428211E-2</v>
          </cell>
          <cell r="AA1021">
            <v>282196153000</v>
          </cell>
          <cell r="AB1021">
            <v>263545333000</v>
          </cell>
          <cell r="AC1021">
            <v>18650820000</v>
          </cell>
          <cell r="AD1021">
            <v>0</v>
          </cell>
          <cell r="AE1021">
            <v>0</v>
          </cell>
          <cell r="AF1021">
            <v>0</v>
          </cell>
          <cell r="AH1021">
            <v>133.25570999999999</v>
          </cell>
          <cell r="AI1021">
            <v>39717.369145996854</v>
          </cell>
          <cell r="AJ1021">
            <v>40670.638677725095</v>
          </cell>
          <cell r="AK1021">
            <v>-953.26953172824096</v>
          </cell>
          <cell r="AL1021">
            <v>27746776561800</v>
          </cell>
          <cell r="AM1021">
            <v>67559890000</v>
          </cell>
          <cell r="AN1021">
            <v>26380289000</v>
          </cell>
          <cell r="AO1021">
            <v>308576442000</v>
          </cell>
          <cell r="AP1021">
            <v>14090171000</v>
          </cell>
          <cell r="AQ1021">
            <v>0.55760813627856609</v>
          </cell>
          <cell r="AR1021">
            <v>0</v>
          </cell>
          <cell r="AS1021">
            <v>0</v>
          </cell>
          <cell r="AT1021">
            <v>420899000</v>
          </cell>
          <cell r="AU1021">
            <v>0.2459062270685618</v>
          </cell>
          <cell r="AV1021">
            <v>8638990000</v>
          </cell>
          <cell r="AW1021">
            <v>0.27539525592789055</v>
          </cell>
          <cell r="AX1021">
            <v>2869481000</v>
          </cell>
          <cell r="AY1021">
            <v>0.63554199388971999</v>
          </cell>
          <cell r="AZ1021">
            <v>225284000</v>
          </cell>
          <cell r="BA1021">
            <v>6.9152528221637782E-2</v>
          </cell>
          <cell r="BB1021">
            <v>0</v>
          </cell>
          <cell r="BC1021">
            <v>0</v>
          </cell>
          <cell r="BD1021">
            <v>67874000</v>
          </cell>
          <cell r="BE1021">
            <v>0.50551136532904339</v>
          </cell>
          <cell r="BF1021">
            <v>67590000</v>
          </cell>
          <cell r="BG1021">
            <v>0.42593549525477986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25268948000</v>
          </cell>
          <cell r="BM1021">
            <v>732642000</v>
          </cell>
          <cell r="BN1021">
            <v>1711624000</v>
          </cell>
          <cell r="BO1021">
            <v>31369422000</v>
          </cell>
          <cell r="BP1021">
            <v>4515014000</v>
          </cell>
          <cell r="BQ1021">
            <v>3257784000</v>
          </cell>
          <cell r="BR1021">
            <v>392564000</v>
          </cell>
          <cell r="BS1021">
            <v>134268000</v>
          </cell>
          <cell r="BT1021">
            <v>158686000</v>
          </cell>
          <cell r="BU1021">
            <v>0</v>
          </cell>
          <cell r="BV1021">
            <v>12532000</v>
          </cell>
          <cell r="BW1021">
            <v>6406000</v>
          </cell>
          <cell r="BY1021">
            <v>2859</v>
          </cell>
          <cell r="BZ1021">
            <v>7175700</v>
          </cell>
          <cell r="CA1021">
            <v>7719300</v>
          </cell>
        </row>
        <row r="1022">
          <cell r="A1022" t="str">
            <v>2023_Q4_M10_W43_D3</v>
          </cell>
          <cell r="B1022">
            <v>2023</v>
          </cell>
          <cell r="C1022">
            <v>4</v>
          </cell>
          <cell r="D1022">
            <v>10</v>
          </cell>
          <cell r="E1022">
            <v>43</v>
          </cell>
          <cell r="F1022">
            <v>43</v>
          </cell>
          <cell r="G1022">
            <v>3</v>
          </cell>
          <cell r="H1022">
            <v>45223</v>
          </cell>
          <cell r="I1022">
            <v>59.429000000000002</v>
          </cell>
          <cell r="J1022">
            <v>21.940999999999999</v>
          </cell>
          <cell r="K1022">
            <v>32.459000000000003</v>
          </cell>
          <cell r="L1022">
            <v>6.75671</v>
          </cell>
          <cell r="M1022">
            <v>4.8609999999999998</v>
          </cell>
          <cell r="N1022">
            <v>1</v>
          </cell>
          <cell r="O1022">
            <v>14.244999999999999</v>
          </cell>
          <cell r="P1022">
            <v>19.355</v>
          </cell>
          <cell r="Q1022">
            <v>218</v>
          </cell>
          <cell r="R1022">
            <v>0</v>
          </cell>
          <cell r="S1022">
            <v>-3669</v>
          </cell>
          <cell r="T1022">
            <v>881.93376223110511</v>
          </cell>
          <cell r="U1022">
            <v>41918.411479133909</v>
          </cell>
          <cell r="V1022">
            <v>4.7530113115399085E-2</v>
          </cell>
          <cell r="W1022">
            <v>8.583149726914473E-3</v>
          </cell>
          <cell r="X1022">
            <v>5.0027841314059032E-3</v>
          </cell>
          <cell r="Y1022">
            <v>0.5828611046733233</v>
          </cell>
          <cell r="Z1022">
            <v>1.0435430621242735E-2</v>
          </cell>
          <cell r="AA1022">
            <v>131537064000</v>
          </cell>
          <cell r="AB1022">
            <v>131537064000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H1022">
            <v>160.04670999999999</v>
          </cell>
          <cell r="AI1022">
            <v>42168.481680763834</v>
          </cell>
          <cell r="AJ1022">
            <v>40225.113975098902</v>
          </cell>
          <cell r="AK1022">
            <v>1943.3677056649301</v>
          </cell>
          <cell r="AL1022">
            <v>24212336334800</v>
          </cell>
          <cell r="AM1022">
            <v>207818108000</v>
          </cell>
          <cell r="AN1022">
            <v>121129092000</v>
          </cell>
          <cell r="AO1022">
            <v>252666156000</v>
          </cell>
          <cell r="AP1022">
            <v>86830914000</v>
          </cell>
          <cell r="AQ1022">
            <v>0.92700462560083319</v>
          </cell>
          <cell r="AR1022">
            <v>0</v>
          </cell>
          <cell r="AS1022">
            <v>0</v>
          </cell>
          <cell r="AT1022">
            <v>3681210000</v>
          </cell>
          <cell r="AU1022">
            <v>7.4923938528181314E-2</v>
          </cell>
          <cell r="AV1022">
            <v>25025554000</v>
          </cell>
          <cell r="AW1022">
            <v>0.48223298392111846</v>
          </cell>
          <cell r="AX1022">
            <v>3174815000</v>
          </cell>
          <cell r="AY1022">
            <v>0.51544894566283295</v>
          </cell>
          <cell r="AZ1022">
            <v>2349778000</v>
          </cell>
          <cell r="BA1022">
            <v>0.90115850076011272</v>
          </cell>
          <cell r="BB1022">
            <v>0</v>
          </cell>
          <cell r="BC1022">
            <v>0</v>
          </cell>
          <cell r="BD1022">
            <v>23501000</v>
          </cell>
          <cell r="BE1022">
            <v>0.48499669803533102</v>
          </cell>
          <cell r="BF1022">
            <v>43320000</v>
          </cell>
          <cell r="BG1022">
            <v>0.34935483870967743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93668264000</v>
          </cell>
          <cell r="BM1022">
            <v>3239342000</v>
          </cell>
          <cell r="BN1022">
            <v>49132628000</v>
          </cell>
          <cell r="BO1022">
            <v>51895152000</v>
          </cell>
          <cell r="BP1022">
            <v>6159320000</v>
          </cell>
          <cell r="BQ1022">
            <v>2607508000</v>
          </cell>
          <cell r="BR1022">
            <v>926588000</v>
          </cell>
          <cell r="BS1022">
            <v>48456000</v>
          </cell>
          <cell r="BT1022">
            <v>124000000</v>
          </cell>
          <cell r="BU1022">
            <v>4120000</v>
          </cell>
          <cell r="BV1022">
            <v>6244000</v>
          </cell>
          <cell r="BW1022">
            <v>6486000</v>
          </cell>
          <cell r="BY1022">
            <v>1627</v>
          </cell>
          <cell r="BZ1022">
            <v>9355950</v>
          </cell>
          <cell r="CA1022">
            <v>4392900</v>
          </cell>
        </row>
        <row r="1023">
          <cell r="A1023" t="str">
            <v>2023_Q4_M10_W43_D4</v>
          </cell>
          <cell r="B1023">
            <v>2023</v>
          </cell>
          <cell r="C1023">
            <v>4</v>
          </cell>
          <cell r="D1023">
            <v>10</v>
          </cell>
          <cell r="E1023">
            <v>43</v>
          </cell>
          <cell r="F1023">
            <v>43</v>
          </cell>
          <cell r="G1023">
            <v>4</v>
          </cell>
          <cell r="H1023">
            <v>45224</v>
          </cell>
          <cell r="I1023">
            <v>35.042999999999999</v>
          </cell>
          <cell r="J1023">
            <v>21.440999999999999</v>
          </cell>
          <cell r="K1023">
            <v>28.390999999999998</v>
          </cell>
          <cell r="L1023">
            <v>16.415710000000001</v>
          </cell>
          <cell r="M1023">
            <v>2.306</v>
          </cell>
          <cell r="N1023">
            <v>1</v>
          </cell>
          <cell r="O1023">
            <v>14.218999999999999</v>
          </cell>
          <cell r="P1023">
            <v>19.353999999999999</v>
          </cell>
          <cell r="Q1023">
            <v>204</v>
          </cell>
          <cell r="R1023">
            <v>0</v>
          </cell>
          <cell r="S1023">
            <v>-2451</v>
          </cell>
          <cell r="T1023">
            <v>710.22752758728245</v>
          </cell>
          <cell r="U1023">
            <v>42736.592875874325</v>
          </cell>
          <cell r="V1023">
            <v>6.0173101176541302E-2</v>
          </cell>
          <cell r="W1023">
            <v>2.9824180056518975E-3</v>
          </cell>
          <cell r="X1023">
            <v>1.9131267796530175E-3</v>
          </cell>
          <cell r="Y1023">
            <v>0.6414683575633946</v>
          </cell>
          <cell r="Z1023">
            <v>8.3762507614655521E-3</v>
          </cell>
          <cell r="AA1023">
            <v>169507839000</v>
          </cell>
          <cell r="AB1023">
            <v>169507839000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H1023">
            <v>138.16971000000001</v>
          </cell>
          <cell r="AL1023">
            <v>26226920522800</v>
          </cell>
          <cell r="AM1023">
            <v>78219640000</v>
          </cell>
          <cell r="AN1023">
            <v>50175424000</v>
          </cell>
          <cell r="AO1023">
            <v>219683263000</v>
          </cell>
          <cell r="AP1023">
            <v>20641764000</v>
          </cell>
          <cell r="AQ1023">
            <v>0.85921664619957749</v>
          </cell>
          <cell r="AR1023">
            <v>0</v>
          </cell>
          <cell r="AS1023">
            <v>0</v>
          </cell>
          <cell r="AT1023">
            <v>906614000</v>
          </cell>
          <cell r="AU1023">
            <v>0.42824401879974494</v>
          </cell>
          <cell r="AV1023">
            <v>12278829000</v>
          </cell>
          <cell r="AW1023">
            <v>0.39118486604814057</v>
          </cell>
          <cell r="AX1023">
            <v>1394392000</v>
          </cell>
          <cell r="AY1023">
            <v>0.5668873138314956</v>
          </cell>
          <cell r="AZ1023">
            <v>6971380000</v>
          </cell>
          <cell r="BA1023">
            <v>0.98815021445843931</v>
          </cell>
          <cell r="BB1023">
            <v>0</v>
          </cell>
          <cell r="BC1023">
            <v>0</v>
          </cell>
          <cell r="BD1023">
            <v>19165000</v>
          </cell>
          <cell r="BE1023">
            <v>0.46433590153607596</v>
          </cell>
          <cell r="BF1023">
            <v>7962260000</v>
          </cell>
          <cell r="BG1023">
            <v>0.99557345634261618</v>
          </cell>
          <cell r="BH1023">
            <v>1020000</v>
          </cell>
          <cell r="BI1023">
            <v>0.5</v>
          </cell>
          <cell r="BJ1023">
            <v>0</v>
          </cell>
          <cell r="BK1023">
            <v>0</v>
          </cell>
          <cell r="BL1023">
            <v>24023934000</v>
          </cell>
          <cell r="BM1023">
            <v>3039446000</v>
          </cell>
          <cell r="BN1023">
            <v>2117050000</v>
          </cell>
          <cell r="BO1023">
            <v>31388814000</v>
          </cell>
          <cell r="BP1023">
            <v>2459734000</v>
          </cell>
          <cell r="BQ1023">
            <v>7054980000</v>
          </cell>
          <cell r="BR1023">
            <v>79258000</v>
          </cell>
          <cell r="BS1023">
            <v>41274000</v>
          </cell>
          <cell r="BT1023">
            <v>7997662000</v>
          </cell>
          <cell r="BU1023">
            <v>2040000</v>
          </cell>
          <cell r="BV1023">
            <v>10550000</v>
          </cell>
          <cell r="BW1023">
            <v>4898000</v>
          </cell>
          <cell r="BY1023">
            <v>1516</v>
          </cell>
          <cell r="BZ1023">
            <v>6250050</v>
          </cell>
          <cell r="CA1023">
            <v>4093200</v>
          </cell>
        </row>
        <row r="1024">
          <cell r="A1024" t="str">
            <v>2023_Q4_M10_W43_D5</v>
          </cell>
          <cell r="B1024">
            <v>2023</v>
          </cell>
          <cell r="C1024">
            <v>4</v>
          </cell>
          <cell r="D1024">
            <v>10</v>
          </cell>
          <cell r="E1024">
            <v>43</v>
          </cell>
          <cell r="F1024">
            <v>43</v>
          </cell>
          <cell r="G1024">
            <v>5</v>
          </cell>
          <cell r="H1024">
            <v>45225</v>
          </cell>
          <cell r="I1024">
            <v>27.364000000000001</v>
          </cell>
          <cell r="J1024">
            <v>20.428000000000001</v>
          </cell>
          <cell r="K1024">
            <v>38.719000000000001</v>
          </cell>
          <cell r="L1024">
            <v>13.65371</v>
          </cell>
          <cell r="M1024">
            <v>1.913</v>
          </cell>
          <cell r="N1024">
            <v>1</v>
          </cell>
          <cell r="O1024">
            <v>14.026</v>
          </cell>
          <cell r="P1024">
            <v>19.344999999999999</v>
          </cell>
          <cell r="Q1024">
            <v>218</v>
          </cell>
          <cell r="R1024">
            <v>0</v>
          </cell>
          <cell r="S1024">
            <v>-3664</v>
          </cell>
          <cell r="T1024">
            <v>907.35532536746587</v>
          </cell>
          <cell r="U1024">
            <v>29070.622047723038</v>
          </cell>
          <cell r="V1024">
            <v>3.2038850971585861E-2</v>
          </cell>
          <cell r="W1024">
            <v>7.6644129261898989E-3</v>
          </cell>
          <cell r="X1024">
            <v>2.395115401534574E-3</v>
          </cell>
          <cell r="Y1024">
            <v>0.31249822062043098</v>
          </cell>
          <cell r="Z1024">
            <v>6.084618137985962E-3</v>
          </cell>
          <cell r="AA1024">
            <v>202798344000</v>
          </cell>
          <cell r="AB1024">
            <v>202798344000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H1024">
            <v>136.44871000000001</v>
          </cell>
          <cell r="AI1024">
            <v>28769.151777723033</v>
          </cell>
          <cell r="AJ1024">
            <v>38133.927188343303</v>
          </cell>
          <cell r="AK1024">
            <v>-9364.7754106202701</v>
          </cell>
          <cell r="AL1024">
            <v>54966308060000</v>
          </cell>
          <cell r="AM1024">
            <v>421284482000</v>
          </cell>
          <cell r="AN1024">
            <v>131650651000</v>
          </cell>
          <cell r="AO1024">
            <v>334448995000</v>
          </cell>
          <cell r="AP1024">
            <v>23830756000</v>
          </cell>
          <cell r="AQ1024">
            <v>0.55829081000952041</v>
          </cell>
          <cell r="AR1024">
            <v>0</v>
          </cell>
          <cell r="AS1024">
            <v>0</v>
          </cell>
          <cell r="AT1024">
            <v>1954934000</v>
          </cell>
          <cell r="AU1024">
            <v>0.44240526323888701</v>
          </cell>
          <cell r="AV1024">
            <v>72146790000</v>
          </cell>
          <cell r="AW1024">
            <v>0.21748146202299964</v>
          </cell>
          <cell r="AX1024">
            <v>4764171000</v>
          </cell>
          <cell r="AY1024">
            <v>0.4528302586210502</v>
          </cell>
          <cell r="AZ1024">
            <v>520274000</v>
          </cell>
          <cell r="BA1024">
            <v>0.44744899187791765</v>
          </cell>
          <cell r="BB1024">
            <v>0</v>
          </cell>
          <cell r="BC1024">
            <v>0</v>
          </cell>
          <cell r="BD1024">
            <v>162642000</v>
          </cell>
          <cell r="BE1024">
            <v>0.46181235838288159</v>
          </cell>
          <cell r="BF1024">
            <v>28262134000</v>
          </cell>
          <cell r="BG1024">
            <v>0.97613647416010252</v>
          </cell>
          <cell r="BH1024">
            <v>8950000</v>
          </cell>
          <cell r="BI1024">
            <v>0</v>
          </cell>
          <cell r="BJ1024">
            <v>0</v>
          </cell>
          <cell r="BK1024">
            <v>0</v>
          </cell>
          <cell r="BL1024">
            <v>42685202000</v>
          </cell>
          <cell r="BM1024">
            <v>973576000</v>
          </cell>
          <cell r="BN1024">
            <v>4418876000</v>
          </cell>
          <cell r="BO1024">
            <v>331737654000</v>
          </cell>
          <cell r="BP1024">
            <v>10520876000</v>
          </cell>
          <cell r="BQ1024">
            <v>1162756000</v>
          </cell>
          <cell r="BR1024">
            <v>427116000</v>
          </cell>
          <cell r="BS1024">
            <v>352182000</v>
          </cell>
          <cell r="BT1024">
            <v>28953056000</v>
          </cell>
          <cell r="BU1024">
            <v>0</v>
          </cell>
          <cell r="BV1024">
            <v>12022000</v>
          </cell>
          <cell r="BW1024">
            <v>41166000</v>
          </cell>
          <cell r="BY1024">
            <v>2169</v>
          </cell>
          <cell r="BZ1024">
            <v>9343200</v>
          </cell>
          <cell r="CA1024">
            <v>5856300</v>
          </cell>
        </row>
        <row r="1025">
          <cell r="A1025" t="str">
            <v>2023_Q4_M10_W43_D6</v>
          </cell>
          <cell r="B1025">
            <v>2023</v>
          </cell>
          <cell r="C1025">
            <v>4</v>
          </cell>
          <cell r="D1025">
            <v>10</v>
          </cell>
          <cell r="E1025">
            <v>43</v>
          </cell>
          <cell r="F1025">
            <v>44</v>
          </cell>
          <cell r="G1025">
            <v>6</v>
          </cell>
          <cell r="H1025">
            <v>45226</v>
          </cell>
          <cell r="I1025">
            <v>21.716999999999999</v>
          </cell>
          <cell r="J1025">
            <v>18.349</v>
          </cell>
          <cell r="K1025">
            <v>34.215000000000003</v>
          </cell>
          <cell r="L1025">
            <v>12.459709999999999</v>
          </cell>
          <cell r="M1025">
            <v>6.38</v>
          </cell>
          <cell r="N1025">
            <v>1</v>
          </cell>
          <cell r="O1025">
            <v>13.973000000000001</v>
          </cell>
          <cell r="P1025">
            <v>19.393999999999998</v>
          </cell>
          <cell r="Q1025">
            <v>232</v>
          </cell>
          <cell r="R1025">
            <v>0</v>
          </cell>
          <cell r="S1025">
            <v>-2994</v>
          </cell>
          <cell r="T1025">
            <v>824.59925820596732</v>
          </cell>
          <cell r="U1025">
            <v>26703.297717551264</v>
          </cell>
          <cell r="V1025">
            <v>3.2383363739191415E-2</v>
          </cell>
          <cell r="W1025">
            <v>6.7510031451317011E-3</v>
          </cell>
          <cell r="X1025">
            <v>2.0704354262157353E-3</v>
          </cell>
          <cell r="Y1025">
            <v>0.30668559645225058</v>
          </cell>
          <cell r="Z1025">
            <v>4.9724306394493996E-3</v>
          </cell>
          <cell r="AA1025">
            <v>90425561300</v>
          </cell>
          <cell r="AB1025">
            <v>74763640000</v>
          </cell>
          <cell r="AC1025">
            <v>10201781300</v>
          </cell>
          <cell r="AD1025">
            <v>0</v>
          </cell>
          <cell r="AE1025">
            <v>0</v>
          </cell>
          <cell r="AF1025">
            <v>5460140000</v>
          </cell>
          <cell r="AH1025">
            <v>127.48770999999999</v>
          </cell>
          <cell r="AI1025">
            <v>26992.099937351242</v>
          </cell>
          <cell r="AJ1025">
            <v>36824.146931185503</v>
          </cell>
          <cell r="AK1025">
            <v>-9832.0469938342612</v>
          </cell>
          <cell r="AL1025">
            <v>31159789956800</v>
          </cell>
          <cell r="AM1025">
            <v>210359840000</v>
          </cell>
          <cell r="AN1025">
            <v>64514333000</v>
          </cell>
          <cell r="AO1025">
            <v>154939894300</v>
          </cell>
          <cell r="AP1025">
            <v>20827981000</v>
          </cell>
          <cell r="AQ1025">
            <v>0.47315953087466439</v>
          </cell>
          <cell r="AR1025">
            <v>0</v>
          </cell>
          <cell r="AS1025">
            <v>0</v>
          </cell>
          <cell r="AT1025">
            <v>3891386000</v>
          </cell>
          <cell r="AU1025">
            <v>0.39624517801873033</v>
          </cell>
          <cell r="AV1025">
            <v>22675109000</v>
          </cell>
          <cell r="AW1025">
            <v>0.16824366801397478</v>
          </cell>
          <cell r="AX1025">
            <v>2565557000</v>
          </cell>
          <cell r="AY1025">
            <v>0.50795263305865623</v>
          </cell>
          <cell r="AZ1025">
            <v>14469975000</v>
          </cell>
          <cell r="BA1025">
            <v>0.97028749259039715</v>
          </cell>
          <cell r="BB1025">
            <v>0</v>
          </cell>
          <cell r="BC1025">
            <v>0</v>
          </cell>
          <cell r="BD1025">
            <v>37089000</v>
          </cell>
          <cell r="BE1025">
            <v>0.27606663292345252</v>
          </cell>
          <cell r="BF1025">
            <v>0</v>
          </cell>
          <cell r="BG1025">
            <v>0</v>
          </cell>
          <cell r="BH1025">
            <v>47236000</v>
          </cell>
          <cell r="BI1025">
            <v>0.47040312300828552</v>
          </cell>
          <cell r="BJ1025">
            <v>0</v>
          </cell>
          <cell r="BK1025">
            <v>0</v>
          </cell>
          <cell r="BL1025">
            <v>44018940000</v>
          </cell>
          <cell r="BM1025">
            <v>1155286000</v>
          </cell>
          <cell r="BN1025">
            <v>9820652000</v>
          </cell>
          <cell r="BO1025">
            <v>134775408000</v>
          </cell>
          <cell r="BP1025">
            <v>5050780000</v>
          </cell>
          <cell r="BQ1025">
            <v>14913080000</v>
          </cell>
          <cell r="BR1025">
            <v>98266000</v>
          </cell>
          <cell r="BS1025">
            <v>134348000</v>
          </cell>
          <cell r="BT1025">
            <v>261846000</v>
          </cell>
          <cell r="BU1025">
            <v>100416000</v>
          </cell>
          <cell r="BV1025">
            <v>6060000</v>
          </cell>
          <cell r="BW1025">
            <v>24758000</v>
          </cell>
          <cell r="BY1025">
            <v>1130</v>
          </cell>
          <cell r="BZ1025">
            <v>22904100</v>
          </cell>
          <cell r="CA1025">
            <v>3051000</v>
          </cell>
        </row>
        <row r="1026">
          <cell r="A1026" t="str">
            <v>2023_Q4_M10_W44_D2</v>
          </cell>
          <cell r="B1026">
            <v>2023</v>
          </cell>
          <cell r="C1026">
            <v>4</v>
          </cell>
          <cell r="D1026">
            <v>10</v>
          </cell>
          <cell r="E1026">
            <v>44</v>
          </cell>
          <cell r="F1026">
            <v>44</v>
          </cell>
          <cell r="G1026">
            <v>2</v>
          </cell>
          <cell r="H1026">
            <v>45229</v>
          </cell>
          <cell r="I1026">
            <v>9.6669999999999998</v>
          </cell>
          <cell r="J1026">
            <v>18.32</v>
          </cell>
          <cell r="K1026">
            <v>37.652999999999999</v>
          </cell>
          <cell r="L1026">
            <v>11.815709999999999</v>
          </cell>
          <cell r="M1026">
            <v>6.75</v>
          </cell>
          <cell r="N1026">
            <v>1</v>
          </cell>
          <cell r="O1026">
            <v>13.898</v>
          </cell>
          <cell r="P1026">
            <v>19.393999999999998</v>
          </cell>
          <cell r="Q1026">
            <v>232</v>
          </cell>
          <cell r="R1026">
            <v>0</v>
          </cell>
          <cell r="S1026">
            <v>-3143</v>
          </cell>
          <cell r="T1026">
            <v>845.56461275789025</v>
          </cell>
          <cell r="U1026">
            <v>24414.542319219676</v>
          </cell>
          <cell r="V1026">
            <v>2.8873656667808389E-2</v>
          </cell>
          <cell r="W1026">
            <v>9.2085501181534725E-3</v>
          </cell>
          <cell r="X1026">
            <v>4.2420035919957695E-3</v>
          </cell>
          <cell r="Y1026">
            <v>0.46065922838745321</v>
          </cell>
          <cell r="Z1026">
            <v>1.1215597281630071E-2</v>
          </cell>
          <cell r="AA1026">
            <v>166667040000</v>
          </cell>
          <cell r="AB1026">
            <v>164867775000</v>
          </cell>
          <cell r="AC1026">
            <v>1799265000</v>
          </cell>
          <cell r="AD1026">
            <v>0</v>
          </cell>
          <cell r="AE1026">
            <v>0</v>
          </cell>
          <cell r="AF1026">
            <v>0</v>
          </cell>
          <cell r="AH1026">
            <v>118.49770999999998</v>
          </cell>
          <cell r="AI1026">
            <v>24602.293649429499</v>
          </cell>
          <cell r="AJ1026">
            <v>35466.329344779297</v>
          </cell>
          <cell r="AK1026">
            <v>-10864.035695349799</v>
          </cell>
          <cell r="AL1026">
            <v>23899734830800</v>
          </cell>
          <cell r="AM1026">
            <v>220081906000</v>
          </cell>
          <cell r="AN1026">
            <v>101382761000</v>
          </cell>
          <cell r="AO1026">
            <v>268049801000</v>
          </cell>
          <cell r="AP1026">
            <v>44321602000</v>
          </cell>
          <cell r="AQ1026">
            <v>0.85492553755840317</v>
          </cell>
          <cell r="AR1026">
            <v>0</v>
          </cell>
          <cell r="AS1026">
            <v>0</v>
          </cell>
          <cell r="AT1026">
            <v>244552000</v>
          </cell>
          <cell r="AU1026">
            <v>3.7634116707496771E-3</v>
          </cell>
          <cell r="AV1026">
            <v>42080309000</v>
          </cell>
          <cell r="AW1026">
            <v>0.4938655379261771</v>
          </cell>
          <cell r="AX1026">
            <v>1747743000</v>
          </cell>
          <cell r="AY1026">
            <v>0.53078134120349585</v>
          </cell>
          <cell r="AZ1026">
            <v>7016613000</v>
          </cell>
          <cell r="BA1026">
            <v>0.98746399012622277</v>
          </cell>
          <cell r="BB1026">
            <v>0</v>
          </cell>
          <cell r="BC1026">
            <v>0</v>
          </cell>
          <cell r="BD1026">
            <v>52740000</v>
          </cell>
          <cell r="BE1026">
            <v>0.5</v>
          </cell>
          <cell r="BF1026">
            <v>5917226000</v>
          </cell>
          <cell r="BG1026">
            <v>0.92943885524900061</v>
          </cell>
          <cell r="BH1026">
            <v>1976000</v>
          </cell>
          <cell r="BI1026">
            <v>1</v>
          </cell>
          <cell r="BJ1026">
            <v>0</v>
          </cell>
          <cell r="BK1026">
            <v>0</v>
          </cell>
          <cell r="BL1026">
            <v>51842646000</v>
          </cell>
          <cell r="BM1026">
            <v>435580000</v>
          </cell>
          <cell r="BN1026">
            <v>64981464000</v>
          </cell>
          <cell r="BO1026">
            <v>85206004000</v>
          </cell>
          <cell r="BP1026">
            <v>3292774000</v>
          </cell>
          <cell r="BQ1026">
            <v>7105690000</v>
          </cell>
          <cell r="BR1026">
            <v>155508000</v>
          </cell>
          <cell r="BS1026">
            <v>105480000</v>
          </cell>
          <cell r="BT1026">
            <v>6366450000</v>
          </cell>
          <cell r="BU1026">
            <v>1976000</v>
          </cell>
          <cell r="BV1026">
            <v>571340000</v>
          </cell>
          <cell r="BW1026">
            <v>16994000</v>
          </cell>
          <cell r="BY1026">
            <v>1821</v>
          </cell>
          <cell r="BZ1026">
            <v>8014650</v>
          </cell>
          <cell r="CA1026">
            <v>4916700</v>
          </cell>
        </row>
        <row r="1027">
          <cell r="A1027" t="str">
            <v>2023_Q4_M10_W44_D3</v>
          </cell>
          <cell r="B1027">
            <v>2023</v>
          </cell>
          <cell r="C1027">
            <v>4</v>
          </cell>
          <cell r="D1027">
            <v>10</v>
          </cell>
          <cell r="E1027">
            <v>44</v>
          </cell>
          <cell r="F1027">
            <v>44</v>
          </cell>
          <cell r="G1027">
            <v>3</v>
          </cell>
          <cell r="H1027">
            <v>45230</v>
          </cell>
          <cell r="I1027">
            <v>2.1779999999999999</v>
          </cell>
          <cell r="J1027">
            <v>18.175000000000001</v>
          </cell>
          <cell r="K1027">
            <v>40.96</v>
          </cell>
          <cell r="L1027">
            <v>10.459709999999999</v>
          </cell>
          <cell r="M1027">
            <v>6.7480000000000002</v>
          </cell>
          <cell r="N1027">
            <v>1</v>
          </cell>
          <cell r="O1027">
            <v>13.849</v>
          </cell>
          <cell r="P1027">
            <v>19.391999999999999</v>
          </cell>
          <cell r="Q1027">
            <v>226</v>
          </cell>
          <cell r="R1027">
            <v>0</v>
          </cell>
          <cell r="S1027">
            <v>-3537</v>
          </cell>
          <cell r="T1027">
            <v>911.71985153392257</v>
          </cell>
          <cell r="U1027">
            <v>16997.269371411938</v>
          </cell>
          <cell r="V1027">
            <v>1.8643083555562479E-2</v>
          </cell>
          <cell r="W1027">
            <v>3.9399339117415343E-3</v>
          </cell>
          <cell r="X1027">
            <v>2.4882851810287552E-3</v>
          </cell>
          <cell r="Y1027">
            <v>0.63155505568591641</v>
          </cell>
          <cell r="Z1027">
            <v>8.2658322158048886E-3</v>
          </cell>
          <cell r="AA1027">
            <v>200203079000</v>
          </cell>
          <cell r="AB1027">
            <v>194868669000</v>
          </cell>
          <cell r="AC1027">
            <v>1761045000</v>
          </cell>
          <cell r="AD1027">
            <v>3573365000</v>
          </cell>
          <cell r="AE1027">
            <v>0</v>
          </cell>
          <cell r="AF1027">
            <v>0</v>
          </cell>
          <cell r="AH1027">
            <v>112.76171000000001</v>
          </cell>
          <cell r="AI1027">
            <v>15140.852104591802</v>
          </cell>
          <cell r="AJ1027">
            <v>35695.979152982203</v>
          </cell>
          <cell r="AK1027">
            <v>-20555.127048390401</v>
          </cell>
          <cell r="AL1027">
            <v>34651916772800</v>
          </cell>
          <cell r="AM1027">
            <v>136526262000</v>
          </cell>
          <cell r="AN1027">
            <v>86223851000</v>
          </cell>
          <cell r="AO1027">
            <v>286426930000</v>
          </cell>
          <cell r="AP1027">
            <v>26023784000</v>
          </cell>
          <cell r="AQ1027">
            <v>0.71730409613145407</v>
          </cell>
          <cell r="AR1027">
            <v>0</v>
          </cell>
          <cell r="AS1027">
            <v>0</v>
          </cell>
          <cell r="AT1027">
            <v>337852000</v>
          </cell>
          <cell r="AU1027">
            <v>0.13379344647660202</v>
          </cell>
          <cell r="AV1027">
            <v>45794133000</v>
          </cell>
          <cell r="AW1027">
            <v>0.5813767541482483</v>
          </cell>
          <cell r="AX1027">
            <v>2710509000</v>
          </cell>
          <cell r="AY1027">
            <v>0.49307227118466473</v>
          </cell>
          <cell r="AZ1027">
            <v>2707000</v>
          </cell>
          <cell r="BA1027">
            <v>2.1423935926049038E-2</v>
          </cell>
          <cell r="BB1027">
            <v>0</v>
          </cell>
          <cell r="BC1027">
            <v>0</v>
          </cell>
          <cell r="BD1027">
            <v>33741000</v>
          </cell>
          <cell r="BE1027">
            <v>0.33069037164811038</v>
          </cell>
          <cell r="BF1027">
            <v>11319191000</v>
          </cell>
          <cell r="BG1027">
            <v>0.95588244980794002</v>
          </cell>
          <cell r="BH1027">
            <v>1934000</v>
          </cell>
          <cell r="BI1027">
            <v>0.5</v>
          </cell>
          <cell r="BJ1027">
            <v>0</v>
          </cell>
          <cell r="BK1027">
            <v>0</v>
          </cell>
          <cell r="BL1027">
            <v>36279988000</v>
          </cell>
          <cell r="BM1027">
            <v>702760000</v>
          </cell>
          <cell r="BN1027">
            <v>2525176000</v>
          </cell>
          <cell r="BO1027">
            <v>78768428000</v>
          </cell>
          <cell r="BP1027">
            <v>5497184000</v>
          </cell>
          <cell r="BQ1027">
            <v>126354000</v>
          </cell>
          <cell r="BR1027">
            <v>81504000</v>
          </cell>
          <cell r="BS1027">
            <v>102032000</v>
          </cell>
          <cell r="BT1027">
            <v>11841614000</v>
          </cell>
          <cell r="BU1027">
            <v>3868000</v>
          </cell>
          <cell r="BV1027">
            <v>589780000</v>
          </cell>
          <cell r="BW1027">
            <v>7574000</v>
          </cell>
          <cell r="BY1027">
            <v>2248</v>
          </cell>
          <cell r="BZ1027">
            <v>9019350</v>
          </cell>
          <cell r="CA1027">
            <v>6069600</v>
          </cell>
        </row>
        <row r="1028">
          <cell r="A1028" t="str">
            <v>2023_Q4_M11_W44_D4</v>
          </cell>
          <cell r="B1028">
            <v>2023</v>
          </cell>
          <cell r="C1028">
            <v>4</v>
          </cell>
          <cell r="D1028">
            <v>11</v>
          </cell>
          <cell r="E1028">
            <v>44</v>
          </cell>
          <cell r="F1028">
            <v>44</v>
          </cell>
          <cell r="G1028">
            <v>4</v>
          </cell>
          <cell r="H1028">
            <v>45231</v>
          </cell>
          <cell r="I1028">
            <v>59.177</v>
          </cell>
          <cell r="J1028">
            <v>17.977</v>
          </cell>
          <cell r="K1028">
            <v>41.994999999999997</v>
          </cell>
          <cell r="L1028">
            <v>9.5037099999999999</v>
          </cell>
          <cell r="M1028">
            <v>6.423</v>
          </cell>
          <cell r="N1028">
            <v>1</v>
          </cell>
          <cell r="O1028">
            <v>13.805999999999999</v>
          </cell>
          <cell r="P1028">
            <v>19.390999999999998</v>
          </cell>
          <cell r="Q1028">
            <v>223</v>
          </cell>
          <cell r="R1028">
            <v>0</v>
          </cell>
          <cell r="S1028">
            <v>-3577</v>
          </cell>
          <cell r="T1028">
            <v>955.99025077912688</v>
          </cell>
          <cell r="U1028">
            <v>19830.428544025955</v>
          </cell>
          <cell r="V1028">
            <v>2.0743337631177999E-2</v>
          </cell>
          <cell r="W1028">
            <v>4.5195145404874175E-3</v>
          </cell>
          <cell r="X1028">
            <v>3.3804599756657627E-3</v>
          </cell>
          <cell r="Y1028">
            <v>0.74796970899914161</v>
          </cell>
          <cell r="Z1028">
            <v>7.1917430299410475E-3</v>
          </cell>
          <cell r="AA1028">
            <v>115155128000</v>
          </cell>
          <cell r="AB1028">
            <v>113384833000</v>
          </cell>
          <cell r="AC1028">
            <v>702720000</v>
          </cell>
          <cell r="AD1028">
            <v>1067575000</v>
          </cell>
          <cell r="AE1028">
            <v>0</v>
          </cell>
          <cell r="AF1028">
            <v>0</v>
          </cell>
          <cell r="AH1028">
            <v>169.27271000000002</v>
          </cell>
          <cell r="AI1028">
            <v>19435.182174769499</v>
          </cell>
          <cell r="AJ1028">
            <v>32146.5903775687</v>
          </cell>
          <cell r="AK1028">
            <v>-12711.408202799201</v>
          </cell>
          <cell r="AL1028">
            <v>30214268098200</v>
          </cell>
          <cell r="AM1028">
            <v>136553824000</v>
          </cell>
          <cell r="AN1028">
            <v>102138124000</v>
          </cell>
          <cell r="AO1028">
            <v>217293252000</v>
          </cell>
          <cell r="AP1028">
            <v>82508302000</v>
          </cell>
          <cell r="AQ1028">
            <v>0.88597275571803513</v>
          </cell>
          <cell r="AR1028">
            <v>0</v>
          </cell>
          <cell r="AS1028">
            <v>0</v>
          </cell>
          <cell r="AT1028">
            <v>362395000</v>
          </cell>
          <cell r="AU1028">
            <v>0.29806240315305682</v>
          </cell>
          <cell r="AV1028">
            <v>16130631000</v>
          </cell>
          <cell r="AW1028">
            <v>0.45414078264005669</v>
          </cell>
          <cell r="AX1028">
            <v>2164889000</v>
          </cell>
          <cell r="AY1028">
            <v>0.52379683866956039</v>
          </cell>
          <cell r="AZ1028">
            <v>423315000</v>
          </cell>
          <cell r="BA1028">
            <v>0.458567863038985</v>
          </cell>
          <cell r="BB1028">
            <v>0</v>
          </cell>
          <cell r="BC1028">
            <v>0</v>
          </cell>
          <cell r="BD1028">
            <v>29701000</v>
          </cell>
          <cell r="BE1028">
            <v>0.5</v>
          </cell>
          <cell r="BF1028">
            <v>517909000</v>
          </cell>
          <cell r="BG1028">
            <v>0.63480753862220107</v>
          </cell>
          <cell r="BH1028">
            <v>982000</v>
          </cell>
          <cell r="BI1028">
            <v>0.5</v>
          </cell>
          <cell r="BJ1028">
            <v>0</v>
          </cell>
          <cell r="BK1028">
            <v>0</v>
          </cell>
          <cell r="BL1028">
            <v>93127358000</v>
          </cell>
          <cell r="BM1028">
            <v>310076000</v>
          </cell>
          <cell r="BN1028">
            <v>1215836000</v>
          </cell>
          <cell r="BO1028">
            <v>35519010000</v>
          </cell>
          <cell r="BP1028">
            <v>4133070000</v>
          </cell>
          <cell r="BQ1028">
            <v>923124000</v>
          </cell>
          <cell r="BR1028">
            <v>396538000</v>
          </cell>
          <cell r="BS1028">
            <v>59402000</v>
          </cell>
          <cell r="BT1028">
            <v>815852000</v>
          </cell>
          <cell r="BU1028">
            <v>1964000</v>
          </cell>
          <cell r="BV1028">
            <v>40800000</v>
          </cell>
          <cell r="BW1028">
            <v>10794000</v>
          </cell>
          <cell r="BY1028">
            <v>792</v>
          </cell>
          <cell r="BZ1028">
            <v>9121350</v>
          </cell>
          <cell r="CA1028">
            <v>2138400</v>
          </cell>
        </row>
        <row r="1029">
          <cell r="A1029" t="str">
            <v>2023_Q4_M11_W44_D5</v>
          </cell>
          <cell r="B1029">
            <v>2023</v>
          </cell>
          <cell r="C1029">
            <v>4</v>
          </cell>
          <cell r="D1029">
            <v>11</v>
          </cell>
          <cell r="E1029">
            <v>44</v>
          </cell>
          <cell r="F1029">
            <v>44</v>
          </cell>
          <cell r="G1029">
            <v>5</v>
          </cell>
          <cell r="H1029">
            <v>45232</v>
          </cell>
          <cell r="I1029">
            <v>53.264000000000003</v>
          </cell>
          <cell r="J1029">
            <v>18.016999999999999</v>
          </cell>
          <cell r="K1029">
            <v>39.222999999999999</v>
          </cell>
          <cell r="L1029">
            <v>9.2597100000000001</v>
          </cell>
          <cell r="M1029">
            <v>6.4020000000000001</v>
          </cell>
          <cell r="N1029">
            <v>1</v>
          </cell>
          <cell r="O1029">
            <v>13.815</v>
          </cell>
          <cell r="P1029">
            <v>19.390999999999998</v>
          </cell>
          <cell r="Q1029">
            <v>223</v>
          </cell>
          <cell r="R1029">
            <v>0</v>
          </cell>
          <cell r="S1029">
            <v>-2467</v>
          </cell>
          <cell r="T1029">
            <v>821.59271442412285</v>
          </cell>
          <cell r="U1029">
            <v>33181.96632252277</v>
          </cell>
          <cell r="V1029">
            <v>4.0387366805925161E-2</v>
          </cell>
          <cell r="W1029">
            <v>4.8540864569518536E-3</v>
          </cell>
          <cell r="X1029">
            <v>1.5905991008867098E-3</v>
          </cell>
          <cell r="Y1029">
            <v>0.32768248258304283</v>
          </cell>
          <cell r="Z1029">
            <v>4.5170232620364518E-3</v>
          </cell>
          <cell r="AA1029">
            <v>102044275000</v>
          </cell>
          <cell r="AB1029">
            <v>101151265000</v>
          </cell>
          <cell r="AC1029">
            <v>893010000</v>
          </cell>
          <cell r="AD1029">
            <v>0</v>
          </cell>
          <cell r="AE1029">
            <v>0</v>
          </cell>
          <cell r="AF1029">
            <v>0</v>
          </cell>
          <cell r="AH1029">
            <v>160.37171000000001</v>
          </cell>
          <cell r="AI1029">
            <v>34425.356381139391</v>
          </cell>
          <cell r="AJ1029">
            <v>31073.617702748699</v>
          </cell>
          <cell r="AK1029">
            <v>3351.73867839069</v>
          </cell>
          <cell r="AL1029">
            <v>34869953698000</v>
          </cell>
          <cell r="AM1029">
            <v>169261770000</v>
          </cell>
          <cell r="AN1029">
            <v>55464117000</v>
          </cell>
          <cell r="AO1029">
            <v>157508392000</v>
          </cell>
          <cell r="AP1029">
            <v>22346064000</v>
          </cell>
          <cell r="AQ1029">
            <v>0.82920410956921664</v>
          </cell>
          <cell r="AR1029">
            <v>0</v>
          </cell>
          <cell r="AS1029">
            <v>0</v>
          </cell>
          <cell r="AT1029">
            <v>158674000</v>
          </cell>
          <cell r="AU1029">
            <v>3.3826473520744654E-3</v>
          </cell>
          <cell r="AV1029">
            <v>29398454000</v>
          </cell>
          <cell r="AW1029">
            <v>0.33900614223794473</v>
          </cell>
          <cell r="AX1029">
            <v>1203966000</v>
          </cell>
          <cell r="AY1029">
            <v>0.54826807969602143</v>
          </cell>
          <cell r="AZ1029">
            <v>30577000</v>
          </cell>
          <cell r="BA1029">
            <v>0.16597008120196274</v>
          </cell>
          <cell r="BB1029">
            <v>0</v>
          </cell>
          <cell r="BC1029">
            <v>0</v>
          </cell>
          <cell r="BD1029">
            <v>10503000</v>
          </cell>
          <cell r="BE1029">
            <v>0.5</v>
          </cell>
          <cell r="BF1029">
            <v>2120779000</v>
          </cell>
          <cell r="BG1029">
            <v>0.49064712017271839</v>
          </cell>
          <cell r="BH1029">
            <v>0</v>
          </cell>
          <cell r="BI1029">
            <v>0</v>
          </cell>
          <cell r="BJ1029">
            <v>195100000</v>
          </cell>
          <cell r="BK1029">
            <v>0.50025641025641021</v>
          </cell>
          <cell r="BL1029">
            <v>26948810000</v>
          </cell>
          <cell r="BM1029">
            <v>267588000</v>
          </cell>
          <cell r="BN1029">
            <v>46908230000</v>
          </cell>
          <cell r="BO1029">
            <v>86719532000</v>
          </cell>
          <cell r="BP1029">
            <v>2195944000</v>
          </cell>
          <cell r="BQ1029">
            <v>184232000</v>
          </cell>
          <cell r="BR1029">
            <v>1302414000</v>
          </cell>
          <cell r="BS1029">
            <v>21006000</v>
          </cell>
          <cell r="BT1029">
            <v>4322412000</v>
          </cell>
          <cell r="BU1029">
            <v>0</v>
          </cell>
          <cell r="BV1029">
            <v>390000000</v>
          </cell>
          <cell r="BW1029">
            <v>1602000</v>
          </cell>
          <cell r="BY1029">
            <v>1354</v>
          </cell>
          <cell r="BZ1029">
            <v>6290850</v>
          </cell>
          <cell r="CA1029">
            <v>3655800</v>
          </cell>
        </row>
        <row r="1030">
          <cell r="A1030" t="str">
            <v>2023_Q4_M11_W44_D6</v>
          </cell>
          <cell r="B1030">
            <v>2023</v>
          </cell>
          <cell r="C1030">
            <v>4</v>
          </cell>
          <cell r="D1030">
            <v>11</v>
          </cell>
          <cell r="E1030">
            <v>44</v>
          </cell>
          <cell r="F1030">
            <v>45</v>
          </cell>
          <cell r="G1030">
            <v>6</v>
          </cell>
          <cell r="H1030">
            <v>45233</v>
          </cell>
          <cell r="I1030">
            <v>35.405999999999999</v>
          </cell>
          <cell r="J1030">
            <v>17.853000000000002</v>
          </cell>
          <cell r="K1030">
            <v>24.26</v>
          </cell>
          <cell r="L1030">
            <v>8.7387099999999993</v>
          </cell>
          <cell r="M1030">
            <v>6.3860000000000001</v>
          </cell>
          <cell r="N1030">
            <v>1</v>
          </cell>
          <cell r="O1030">
            <v>13.776</v>
          </cell>
          <cell r="P1030">
            <v>19.39</v>
          </cell>
          <cell r="Q1030">
            <v>143</v>
          </cell>
          <cell r="R1030">
            <v>0</v>
          </cell>
          <cell r="S1030">
            <v>-2621</v>
          </cell>
          <cell r="T1030">
            <v>814.80003976037381</v>
          </cell>
          <cell r="U1030">
            <v>36028.724331707213</v>
          </cell>
          <cell r="V1030">
            <v>4.421787257435944E-2</v>
          </cell>
          <cell r="W1030">
            <v>5.392717030133499E-3</v>
          </cell>
          <cell r="X1030">
            <v>4.4802170485009098E-3</v>
          </cell>
          <cell r="Y1030">
            <v>0.83079030912734542</v>
          </cell>
          <cell r="Z1030">
            <v>1.2558123445474571E-2</v>
          </cell>
          <cell r="AA1030">
            <v>283184395000.03003</v>
          </cell>
          <cell r="AB1030">
            <v>241158490000.03</v>
          </cell>
          <cell r="AC1030">
            <v>42025905000</v>
          </cell>
          <cell r="AD1030">
            <v>0</v>
          </cell>
          <cell r="AE1030">
            <v>0</v>
          </cell>
          <cell r="AF1030">
            <v>0</v>
          </cell>
          <cell r="AH1030">
            <v>126.80971</v>
          </cell>
          <cell r="AI1030">
            <v>34960.760137117257</v>
          </cell>
          <cell r="AJ1030">
            <v>28325.8775411428</v>
          </cell>
          <cell r="AK1030">
            <v>6634.8825959744599</v>
          </cell>
          <cell r="AL1030">
            <v>35056657144000</v>
          </cell>
          <cell r="AM1030">
            <v>189050632000</v>
          </cell>
          <cell r="AN1030">
            <v>157061433000</v>
          </cell>
          <cell r="AO1030">
            <v>440245828000.03003</v>
          </cell>
          <cell r="AP1030">
            <v>68180654000</v>
          </cell>
          <cell r="AQ1030">
            <v>0.9048290360648017</v>
          </cell>
          <cell r="AR1030">
            <v>0</v>
          </cell>
          <cell r="AS1030">
            <v>0</v>
          </cell>
          <cell r="AT1030">
            <v>372961000</v>
          </cell>
          <cell r="AU1030">
            <v>0.22426540888520619</v>
          </cell>
          <cell r="AV1030">
            <v>86807540000</v>
          </cell>
          <cell r="AW1030">
            <v>0.80906249489137261</v>
          </cell>
          <cell r="AX1030">
            <v>1620319000</v>
          </cell>
          <cell r="AY1030">
            <v>0.55783968502722547</v>
          </cell>
          <cell r="AZ1030">
            <v>21684000</v>
          </cell>
          <cell r="BA1030">
            <v>0.33345635726148737</v>
          </cell>
          <cell r="BB1030">
            <v>0</v>
          </cell>
          <cell r="BC1030">
            <v>0</v>
          </cell>
          <cell r="BD1030">
            <v>28080000</v>
          </cell>
          <cell r="BE1030">
            <v>0.47585155058464668</v>
          </cell>
          <cell r="BF1030">
            <v>29173000</v>
          </cell>
          <cell r="BG1030">
            <v>0.29479587712206951</v>
          </cell>
          <cell r="BH1030">
            <v>1022000</v>
          </cell>
          <cell r="BI1030">
            <v>0.5</v>
          </cell>
          <cell r="BJ1030">
            <v>0</v>
          </cell>
          <cell r="BK1030">
            <v>0</v>
          </cell>
          <cell r="BL1030">
            <v>75351974000</v>
          </cell>
          <cell r="BM1030">
            <v>923904000</v>
          </cell>
          <cell r="BN1030">
            <v>1663034000</v>
          </cell>
          <cell r="BO1030">
            <v>107293986000</v>
          </cell>
          <cell r="BP1030">
            <v>2904632000</v>
          </cell>
          <cell r="BQ1030">
            <v>65028000</v>
          </cell>
          <cell r="BR1030">
            <v>660758000</v>
          </cell>
          <cell r="BS1030">
            <v>59010000</v>
          </cell>
          <cell r="BT1030">
            <v>98960000</v>
          </cell>
          <cell r="BU1030">
            <v>2044000</v>
          </cell>
          <cell r="BV1030">
            <v>0</v>
          </cell>
          <cell r="BW1030">
            <v>27302000</v>
          </cell>
          <cell r="BY1030">
            <v>2838</v>
          </cell>
          <cell r="BZ1030">
            <v>20050650</v>
          </cell>
          <cell r="CA1030">
            <v>7662600</v>
          </cell>
        </row>
        <row r="1031">
          <cell r="A1031" t="str">
            <v>2023_Q4_M11_W45_D2</v>
          </cell>
          <cell r="B1031">
            <v>2023</v>
          </cell>
          <cell r="C1031">
            <v>4</v>
          </cell>
          <cell r="D1031">
            <v>11</v>
          </cell>
          <cell r="E1031">
            <v>45</v>
          </cell>
          <cell r="F1031">
            <v>45</v>
          </cell>
          <cell r="G1031">
            <v>2</v>
          </cell>
          <cell r="H1031">
            <v>45236</v>
          </cell>
          <cell r="I1031">
            <v>21.45</v>
          </cell>
          <cell r="J1031">
            <v>17.841000000000001</v>
          </cell>
          <cell r="K1031">
            <v>22.349</v>
          </cell>
          <cell r="L1031">
            <v>8.6177100000000006</v>
          </cell>
          <cell r="M1031">
            <v>6.4649999999999999</v>
          </cell>
          <cell r="N1031">
            <v>1</v>
          </cell>
          <cell r="O1031">
            <v>13.779</v>
          </cell>
          <cell r="P1031">
            <v>19.388999999999999</v>
          </cell>
          <cell r="Q1031">
            <v>143</v>
          </cell>
          <cell r="R1031">
            <v>0</v>
          </cell>
          <cell r="S1031">
            <v>-3493</v>
          </cell>
          <cell r="T1031">
            <v>897.24496459523778</v>
          </cell>
          <cell r="U1031">
            <v>41771.561197862524</v>
          </cell>
          <cell r="V1031">
            <v>4.6555358732725101E-2</v>
          </cell>
          <cell r="W1031">
            <v>6.1252207858589099E-3</v>
          </cell>
          <cell r="X1031">
            <v>2.9318615629920644E-3</v>
          </cell>
          <cell r="Y1031">
            <v>0.47865402170657328</v>
          </cell>
          <cell r="Z1031">
            <v>9.9556283692173748E-3</v>
          </cell>
          <cell r="AA1031">
            <v>224572382000</v>
          </cell>
          <cell r="AB1031">
            <v>224572382000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H1031">
            <v>110.89071</v>
          </cell>
          <cell r="AI1031">
            <v>38490.092046102502</v>
          </cell>
          <cell r="AJ1031">
            <v>27278.601146339501</v>
          </cell>
          <cell r="AK1031">
            <v>11211.490899763001</v>
          </cell>
          <cell r="AL1031">
            <v>31973211553800</v>
          </cell>
          <cell r="AM1031">
            <v>195842980000</v>
          </cell>
          <cell r="AN1031">
            <v>93741030000</v>
          </cell>
          <cell r="AO1031">
            <v>318313412000</v>
          </cell>
          <cell r="AP1031">
            <v>52862311000</v>
          </cell>
          <cell r="AQ1031">
            <v>0.76186513437871761</v>
          </cell>
          <cell r="AR1031">
            <v>0</v>
          </cell>
          <cell r="AS1031">
            <v>0</v>
          </cell>
          <cell r="AT1031">
            <v>456281000</v>
          </cell>
          <cell r="AU1031">
            <v>7.9080871123073469E-3</v>
          </cell>
          <cell r="AV1031">
            <v>39144210000</v>
          </cell>
          <cell r="AW1031">
            <v>0.62766069688820247</v>
          </cell>
          <cell r="AX1031">
            <v>1088097000</v>
          </cell>
          <cell r="AY1031">
            <v>0.47009827980105556</v>
          </cell>
          <cell r="AZ1031">
            <v>115466000</v>
          </cell>
          <cell r="BA1031">
            <v>3.8545765794396766E-2</v>
          </cell>
          <cell r="BB1031">
            <v>0</v>
          </cell>
          <cell r="BC1031">
            <v>0</v>
          </cell>
          <cell r="BD1031">
            <v>5040000</v>
          </cell>
          <cell r="BE1031">
            <v>0.29166666666666669</v>
          </cell>
          <cell r="BF1031">
            <v>68603000</v>
          </cell>
          <cell r="BG1031">
            <v>0.21740081125617949</v>
          </cell>
          <cell r="BH1031">
            <v>1022000</v>
          </cell>
          <cell r="BI1031">
            <v>0.24902534113060429</v>
          </cell>
          <cell r="BJ1031">
            <v>0</v>
          </cell>
          <cell r="BK1031">
            <v>0</v>
          </cell>
          <cell r="BL1031">
            <v>69385392000</v>
          </cell>
          <cell r="BM1031">
            <v>384436000</v>
          </cell>
          <cell r="BN1031">
            <v>57698024000</v>
          </cell>
          <cell r="BO1031">
            <v>62365240000</v>
          </cell>
          <cell r="BP1031">
            <v>2314616000</v>
          </cell>
          <cell r="BQ1031">
            <v>2995556000</v>
          </cell>
          <cell r="BR1031">
            <v>355886000</v>
          </cell>
          <cell r="BS1031">
            <v>17280000</v>
          </cell>
          <cell r="BT1031">
            <v>315560000</v>
          </cell>
          <cell r="BU1031">
            <v>4104000</v>
          </cell>
          <cell r="BV1031">
            <v>2056000</v>
          </cell>
          <cell r="BW1031">
            <v>4830000</v>
          </cell>
          <cell r="BY1031">
            <v>2268</v>
          </cell>
          <cell r="BZ1031">
            <v>8907150</v>
          </cell>
          <cell r="CA1031">
            <v>6123600</v>
          </cell>
        </row>
        <row r="1032">
          <cell r="A1032" t="str">
            <v>2023_Q4_M11_W45_D3</v>
          </cell>
          <cell r="B1032">
            <v>2023</v>
          </cell>
          <cell r="C1032">
            <v>4</v>
          </cell>
          <cell r="D1032">
            <v>11</v>
          </cell>
          <cell r="E1032">
            <v>45</v>
          </cell>
          <cell r="F1032">
            <v>45</v>
          </cell>
          <cell r="G1032">
            <v>3</v>
          </cell>
          <cell r="H1032">
            <v>45237</v>
          </cell>
          <cell r="I1032">
            <v>17.96</v>
          </cell>
          <cell r="J1032">
            <v>17.667999999999999</v>
          </cell>
          <cell r="K1032">
            <v>21.428999999999998</v>
          </cell>
          <cell r="L1032">
            <v>8.6107099999999992</v>
          </cell>
          <cell r="M1032">
            <v>6.42</v>
          </cell>
          <cell r="N1032">
            <v>1</v>
          </cell>
          <cell r="O1032">
            <v>13.773999999999999</v>
          </cell>
          <cell r="P1032">
            <v>19.388999999999999</v>
          </cell>
          <cell r="Q1032">
            <v>169</v>
          </cell>
          <cell r="R1032">
            <v>0</v>
          </cell>
          <cell r="S1032">
            <v>-3193</v>
          </cell>
          <cell r="T1032">
            <v>856.05075540019618</v>
          </cell>
          <cell r="U1032">
            <v>38323.560625087586</v>
          </cell>
          <cell r="V1032">
            <v>4.4767860297222281E-2</v>
          </cell>
          <cell r="W1032">
            <v>1.2122911439928346E-2</v>
          </cell>
          <cell r="X1032">
            <v>6.5263530891725065E-4</v>
          </cell>
          <cell r="Y1032">
            <v>5.3834865671600431E-2</v>
          </cell>
          <cell r="Z1032">
            <v>3.1323757748016696E-3</v>
          </cell>
          <cell r="AA1032">
            <v>74404535000</v>
          </cell>
          <cell r="AB1032">
            <v>74404535000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H1032">
            <v>106.25071</v>
          </cell>
          <cell r="AI1032">
            <v>35078.524496267564</v>
          </cell>
          <cell r="AJ1032">
            <v>26811.4324941788</v>
          </cell>
          <cell r="AK1032">
            <v>8267.0920020887606</v>
          </cell>
          <cell r="AL1032">
            <v>30004968674600</v>
          </cell>
          <cell r="AM1032">
            <v>363747578000</v>
          </cell>
          <cell r="AN1032">
            <v>19582302000</v>
          </cell>
          <cell r="AO1032">
            <v>93986837000</v>
          </cell>
          <cell r="AP1032">
            <v>13189380000</v>
          </cell>
          <cell r="AQ1032">
            <v>0.77925305172557424</v>
          </cell>
          <cell r="AR1032">
            <v>0</v>
          </cell>
          <cell r="AS1032">
            <v>0</v>
          </cell>
          <cell r="AT1032">
            <v>308174000</v>
          </cell>
          <cell r="AU1032">
            <v>1.1451420739936708E-3</v>
          </cell>
          <cell r="AV1032">
            <v>5061520000</v>
          </cell>
          <cell r="AW1032">
            <v>0.25039014008435712</v>
          </cell>
          <cell r="AX1032">
            <v>879686000</v>
          </cell>
          <cell r="AY1032">
            <v>0.31212890415712502</v>
          </cell>
          <cell r="AZ1032">
            <v>139942000</v>
          </cell>
          <cell r="BA1032">
            <v>0.4079727594470261</v>
          </cell>
          <cell r="BB1032">
            <v>0</v>
          </cell>
          <cell r="BC1032">
            <v>0</v>
          </cell>
          <cell r="BD1032">
            <v>3600000</v>
          </cell>
          <cell r="BE1032">
            <v>0.5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16925670000</v>
          </cell>
          <cell r="BM1032">
            <v>749322000</v>
          </cell>
          <cell r="BN1032">
            <v>269114206000</v>
          </cell>
          <cell r="BO1032">
            <v>20214534000</v>
          </cell>
          <cell r="BP1032">
            <v>2818342000</v>
          </cell>
          <cell r="BQ1032">
            <v>343018000</v>
          </cell>
          <cell r="BR1032">
            <v>75338000</v>
          </cell>
          <cell r="BS1032">
            <v>7200000</v>
          </cell>
          <cell r="BT1032">
            <v>475980000</v>
          </cell>
          <cell r="BU1032">
            <v>2030000</v>
          </cell>
          <cell r="BV1032">
            <v>53002618000</v>
          </cell>
          <cell r="BW1032">
            <v>19320000</v>
          </cell>
          <cell r="BY1032">
            <v>2392</v>
          </cell>
          <cell r="BZ1032">
            <v>8142150</v>
          </cell>
          <cell r="CA1032">
            <v>6458400</v>
          </cell>
        </row>
        <row r="1033">
          <cell r="A1033" t="str">
            <v>2023_Q4_M11_W45_D4</v>
          </cell>
          <cell r="B1033">
            <v>2023</v>
          </cell>
          <cell r="C1033">
            <v>4</v>
          </cell>
          <cell r="D1033">
            <v>11</v>
          </cell>
          <cell r="E1033">
            <v>45</v>
          </cell>
          <cell r="F1033">
            <v>45</v>
          </cell>
          <cell r="G1033">
            <v>4</v>
          </cell>
          <cell r="H1033">
            <v>45238</v>
          </cell>
          <cell r="I1033">
            <v>29.308</v>
          </cell>
          <cell r="J1033">
            <v>17.661999999999999</v>
          </cell>
          <cell r="K1033">
            <v>22.844999999999999</v>
          </cell>
          <cell r="L1033">
            <v>7.34971</v>
          </cell>
          <cell r="M1033">
            <v>6.3719999999999999</v>
          </cell>
          <cell r="N1033">
            <v>1</v>
          </cell>
          <cell r="O1033">
            <v>93.781000000000006</v>
          </cell>
          <cell r="P1033">
            <v>19.39</v>
          </cell>
          <cell r="Q1033">
            <v>193</v>
          </cell>
          <cell r="R1033">
            <v>0</v>
          </cell>
          <cell r="S1033">
            <v>-4462</v>
          </cell>
          <cell r="T1033">
            <v>1082.7812833141807</v>
          </cell>
          <cell r="U1033">
            <v>50665.386960929958</v>
          </cell>
          <cell r="V1033">
            <v>4.6791893932496852E-2</v>
          </cell>
          <cell r="W1033">
            <v>1.0910898796811456E-2</v>
          </cell>
          <cell r="X1033">
            <v>8.7680628672255328E-3</v>
          </cell>
          <cell r="Y1033">
            <v>0.80360592014544807</v>
          </cell>
          <cell r="Z1033">
            <v>1.7546628932032446E-2</v>
          </cell>
          <cell r="AA1033">
            <v>378062150000</v>
          </cell>
          <cell r="AB1033">
            <v>378062150000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H1033">
            <v>197.70771000000002</v>
          </cell>
          <cell r="AI1033">
            <v>49847.591294169899</v>
          </cell>
          <cell r="AJ1033">
            <v>30244.853944552699</v>
          </cell>
          <cell r="AK1033">
            <v>19602.7373496172</v>
          </cell>
          <cell r="AL1033">
            <v>43066503938000</v>
          </cell>
          <cell r="AM1033">
            <v>469894266000</v>
          </cell>
          <cell r="AN1033">
            <v>377609814000</v>
          </cell>
          <cell r="AO1033">
            <v>755671964000</v>
          </cell>
          <cell r="AP1033">
            <v>234774519000</v>
          </cell>
          <cell r="AQ1033">
            <v>0.96777745637776691</v>
          </cell>
          <cell r="AR1033">
            <v>0</v>
          </cell>
          <cell r="AS1033">
            <v>0</v>
          </cell>
          <cell r="AT1033">
            <v>10784000</v>
          </cell>
          <cell r="AU1033">
            <v>1.8843796772028258E-4</v>
          </cell>
          <cell r="AV1033">
            <v>18401094000</v>
          </cell>
          <cell r="AW1033">
            <v>0.45222455448084881</v>
          </cell>
          <cell r="AX1033">
            <v>2704668000</v>
          </cell>
          <cell r="AY1033">
            <v>0.49098277954690434</v>
          </cell>
          <cell r="AZ1033">
            <v>1849281000</v>
          </cell>
          <cell r="BA1033">
            <v>0.90789260511347181</v>
          </cell>
          <cell r="BB1033">
            <v>0</v>
          </cell>
          <cell r="BC1033">
            <v>0</v>
          </cell>
          <cell r="BD1033">
            <v>118924313000</v>
          </cell>
          <cell r="BE1033">
            <v>1.0006681228501919</v>
          </cell>
          <cell r="BF1033">
            <v>944135000</v>
          </cell>
          <cell r="BG1033">
            <v>0.66461421282634647</v>
          </cell>
          <cell r="BH1033">
            <v>1020000</v>
          </cell>
          <cell r="BI1033">
            <v>0.5</v>
          </cell>
          <cell r="BJ1033">
            <v>0</v>
          </cell>
          <cell r="BK1033">
            <v>0</v>
          </cell>
          <cell r="BL1033">
            <v>242591432000</v>
          </cell>
          <cell r="BM1033">
            <v>674988000</v>
          </cell>
          <cell r="BN1033">
            <v>57228382000</v>
          </cell>
          <cell r="BO1033">
            <v>40690170000</v>
          </cell>
          <cell r="BP1033">
            <v>5508682000</v>
          </cell>
          <cell r="BQ1033">
            <v>2036894000</v>
          </cell>
          <cell r="BR1033">
            <v>882210000</v>
          </cell>
          <cell r="BS1033">
            <v>118844910000</v>
          </cell>
          <cell r="BT1033">
            <v>1420576000</v>
          </cell>
          <cell r="BU1033">
            <v>2040000</v>
          </cell>
          <cell r="BV1033">
            <v>12320000</v>
          </cell>
          <cell r="BW1033">
            <v>1662000</v>
          </cell>
          <cell r="BY1033">
            <v>3273</v>
          </cell>
          <cell r="BZ1033">
            <v>11378100</v>
          </cell>
          <cell r="CA1033">
            <v>8837100</v>
          </cell>
        </row>
        <row r="1034">
          <cell r="A1034" t="str">
            <v>2023_Q4_M11_W45_D5</v>
          </cell>
          <cell r="B1034">
            <v>2023</v>
          </cell>
          <cell r="C1034">
            <v>4</v>
          </cell>
          <cell r="D1034">
            <v>11</v>
          </cell>
          <cell r="E1034">
            <v>45</v>
          </cell>
          <cell r="F1034">
            <v>45</v>
          </cell>
          <cell r="G1034">
            <v>5</v>
          </cell>
          <cell r="H1034">
            <v>45239</v>
          </cell>
          <cell r="I1034">
            <v>34.234999999999999</v>
          </cell>
          <cell r="J1034">
            <v>15.773</v>
          </cell>
          <cell r="K1034">
            <v>23.651</v>
          </cell>
          <cell r="L1034">
            <v>7.1857100000000003</v>
          </cell>
          <cell r="M1034">
            <v>6.4269999999999996</v>
          </cell>
          <cell r="N1034">
            <v>1</v>
          </cell>
          <cell r="O1034">
            <v>93.691999999999993</v>
          </cell>
          <cell r="P1034">
            <v>19.39</v>
          </cell>
          <cell r="Q1034">
            <v>202</v>
          </cell>
          <cell r="R1034">
            <v>0</v>
          </cell>
          <cell r="S1034">
            <v>-3692</v>
          </cell>
          <cell r="T1034">
            <v>975.71878999426792</v>
          </cell>
          <cell r="U1034">
            <v>54709.258338012005</v>
          </cell>
          <cell r="V1034">
            <v>5.6070723346768186E-2</v>
          </cell>
          <cell r="W1034">
            <v>1.1887857624234945E-2</v>
          </cell>
          <cell r="X1034">
            <v>1.4040978143687402E-3</v>
          </cell>
          <cell r="Y1034">
            <v>0.11811193057244428</v>
          </cell>
          <cell r="Z1034">
            <v>4.1618350517056216E-3</v>
          </cell>
          <cell r="AA1034">
            <v>137746644000</v>
          </cell>
          <cell r="AB1034">
            <v>137746644000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H1034">
            <v>201.35370999999998</v>
          </cell>
          <cell r="AI1034">
            <v>53950.168154331899</v>
          </cell>
          <cell r="AJ1034">
            <v>29566.521883860598</v>
          </cell>
          <cell r="AK1034">
            <v>24383.646270471298</v>
          </cell>
          <cell r="AL1034">
            <v>49949154740000</v>
          </cell>
          <cell r="AM1034">
            <v>593788440000</v>
          </cell>
          <cell r="AN1034">
            <v>70133499000</v>
          </cell>
          <cell r="AO1034">
            <v>207880143000</v>
          </cell>
          <cell r="AP1034">
            <v>47230342000</v>
          </cell>
          <cell r="AQ1034">
            <v>0.81606977835062555</v>
          </cell>
          <cell r="AR1034">
            <v>0</v>
          </cell>
          <cell r="AS1034">
            <v>0</v>
          </cell>
          <cell r="AT1034">
            <v>3948593000</v>
          </cell>
          <cell r="AU1034">
            <v>1.0078091179704608E-2</v>
          </cell>
          <cell r="AV1034">
            <v>17513578000</v>
          </cell>
          <cell r="AW1034">
            <v>0.12620016081432525</v>
          </cell>
          <cell r="AX1034">
            <v>1147763000</v>
          </cell>
          <cell r="AY1034">
            <v>0.46381833640723574</v>
          </cell>
          <cell r="AZ1034">
            <v>79455000</v>
          </cell>
          <cell r="BA1034">
            <v>0.20768422483375854</v>
          </cell>
          <cell r="BB1034">
            <v>0</v>
          </cell>
          <cell r="BC1034">
            <v>0</v>
          </cell>
          <cell r="BD1034">
            <v>75736000</v>
          </cell>
          <cell r="BE1034">
            <v>0.2086414175362814</v>
          </cell>
          <cell r="BF1034">
            <v>138032000</v>
          </cell>
          <cell r="BG1034">
            <v>0.21105294060084157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57875372000</v>
          </cell>
          <cell r="BM1034">
            <v>674194000</v>
          </cell>
          <cell r="BN1034">
            <v>391799690000</v>
          </cell>
          <cell r="BO1034">
            <v>138776194000</v>
          </cell>
          <cell r="BP1034">
            <v>2474596000</v>
          </cell>
          <cell r="BQ1034">
            <v>382576000</v>
          </cell>
          <cell r="BR1034">
            <v>780004000</v>
          </cell>
          <cell r="BS1034">
            <v>362996000</v>
          </cell>
          <cell r="BT1034">
            <v>654016000</v>
          </cell>
          <cell r="BU1034">
            <v>2106000</v>
          </cell>
          <cell r="BV1034">
            <v>0</v>
          </cell>
          <cell r="BW1034">
            <v>6696000</v>
          </cell>
          <cell r="BY1034">
            <v>3088</v>
          </cell>
          <cell r="BZ1034">
            <v>9414600</v>
          </cell>
          <cell r="CA1034">
            <v>8337600</v>
          </cell>
        </row>
        <row r="1035">
          <cell r="A1035" t="str">
            <v>2023_Q4_M11_W45_D6</v>
          </cell>
          <cell r="B1035">
            <v>2023</v>
          </cell>
          <cell r="C1035">
            <v>4</v>
          </cell>
          <cell r="D1035">
            <v>11</v>
          </cell>
          <cell r="E1035">
            <v>45</v>
          </cell>
          <cell r="F1035">
            <v>46</v>
          </cell>
          <cell r="G1035">
            <v>6</v>
          </cell>
          <cell r="H1035">
            <v>45240</v>
          </cell>
          <cell r="I1035">
            <v>36.347999999999999</v>
          </cell>
          <cell r="J1035">
            <v>19.835000000000001</v>
          </cell>
          <cell r="K1035">
            <v>26.071000000000002</v>
          </cell>
          <cell r="L1035">
            <v>6.9547100000000004</v>
          </cell>
          <cell r="M1035">
            <v>6.3760000000000003</v>
          </cell>
          <cell r="N1035">
            <v>1</v>
          </cell>
          <cell r="O1035">
            <v>43.973999999999997</v>
          </cell>
          <cell r="P1035">
            <v>19.385999999999999</v>
          </cell>
          <cell r="Q1035">
            <v>132</v>
          </cell>
          <cell r="R1035">
            <v>0</v>
          </cell>
          <cell r="S1035">
            <v>-3310</v>
          </cell>
          <cell r="T1035">
            <v>880.37517213126557</v>
          </cell>
          <cell r="U1035">
            <v>51971.332195312207</v>
          </cell>
          <cell r="V1035">
            <v>5.9033164315046342E-2</v>
          </cell>
          <cell r="W1035">
            <v>1.4399821159662979E-2</v>
          </cell>
          <cell r="X1035">
            <v>6.4551412974888527E-4</v>
          </cell>
          <cell r="Y1035">
            <v>4.4827926860446732E-2</v>
          </cell>
          <cell r="Z1035">
            <v>3.8459352158908898E-3</v>
          </cell>
          <cell r="AA1035">
            <v>152008305000</v>
          </cell>
          <cell r="AB1035">
            <v>113804350000</v>
          </cell>
          <cell r="AC1035">
            <v>38203955000</v>
          </cell>
          <cell r="AD1035">
            <v>0</v>
          </cell>
          <cell r="AE1035">
            <v>0</v>
          </cell>
          <cell r="AF1035">
            <v>0</v>
          </cell>
          <cell r="AH1035">
            <v>159.94471000000001</v>
          </cell>
          <cell r="AI1035">
            <v>50256.230935202097</v>
          </cell>
          <cell r="AJ1035">
            <v>29789.877332933</v>
          </cell>
          <cell r="AK1035">
            <v>20466.353602269101</v>
          </cell>
          <cell r="AL1035">
            <v>47496345296000</v>
          </cell>
          <cell r="AM1035">
            <v>683938878000</v>
          </cell>
          <cell r="AN1035">
            <v>30659562000</v>
          </cell>
          <cell r="AO1035">
            <v>182667867000</v>
          </cell>
          <cell r="AP1035">
            <v>12675551000</v>
          </cell>
          <cell r="AQ1035">
            <v>0.14792271504232879</v>
          </cell>
          <cell r="AR1035">
            <v>0</v>
          </cell>
          <cell r="AS1035">
            <v>0</v>
          </cell>
          <cell r="AT1035">
            <v>7374133000</v>
          </cell>
          <cell r="AU1035">
            <v>1.519418293594881E-2</v>
          </cell>
          <cell r="AV1035">
            <v>9835582000</v>
          </cell>
          <cell r="AW1035">
            <v>8.9886012089323369E-2</v>
          </cell>
          <cell r="AX1035">
            <v>347452000</v>
          </cell>
          <cell r="AY1035">
            <v>0.22295059245674803</v>
          </cell>
          <cell r="AZ1035">
            <v>70156000</v>
          </cell>
          <cell r="BA1035">
            <v>0.15339003432669393</v>
          </cell>
          <cell r="BB1035">
            <v>0</v>
          </cell>
          <cell r="BC1035">
            <v>0</v>
          </cell>
          <cell r="BD1035">
            <v>206396000</v>
          </cell>
          <cell r="BE1035">
            <v>0.30387029904714791</v>
          </cell>
          <cell r="BF1035">
            <v>146166000</v>
          </cell>
          <cell r="BG1035">
            <v>0.29694292981415421</v>
          </cell>
          <cell r="BH1035">
            <v>4126000</v>
          </cell>
          <cell r="BI1035">
            <v>0.5</v>
          </cell>
          <cell r="BJ1035">
            <v>0</v>
          </cell>
          <cell r="BK1035">
            <v>0</v>
          </cell>
          <cell r="BL1035">
            <v>85690362000</v>
          </cell>
          <cell r="BM1035">
            <v>110890000</v>
          </cell>
          <cell r="BN1035">
            <v>485326064000</v>
          </cell>
          <cell r="BO1035">
            <v>109422832000</v>
          </cell>
          <cell r="BP1035">
            <v>1558426000</v>
          </cell>
          <cell r="BQ1035">
            <v>457370000</v>
          </cell>
          <cell r="BR1035">
            <v>193222000</v>
          </cell>
          <cell r="BS1035">
            <v>679224000</v>
          </cell>
          <cell r="BT1035">
            <v>492236000</v>
          </cell>
          <cell r="BU1035">
            <v>8252000</v>
          </cell>
          <cell r="BV1035">
            <v>0</v>
          </cell>
          <cell r="BW1035">
            <v>0</v>
          </cell>
          <cell r="BY1035">
            <v>1590</v>
          </cell>
          <cell r="BZ1035">
            <v>25321500</v>
          </cell>
          <cell r="CA1035">
            <v>4293000</v>
          </cell>
        </row>
        <row r="1036">
          <cell r="A1036" t="str">
            <v>2023_Q4_M11_W46_D2</v>
          </cell>
          <cell r="B1036">
            <v>2023</v>
          </cell>
          <cell r="C1036">
            <v>4</v>
          </cell>
          <cell r="D1036">
            <v>11</v>
          </cell>
          <cell r="E1036">
            <v>46</v>
          </cell>
          <cell r="F1036">
            <v>46</v>
          </cell>
          <cell r="G1036">
            <v>2</v>
          </cell>
          <cell r="H1036">
            <v>45243</v>
          </cell>
          <cell r="I1036">
            <v>33.540999999999997</v>
          </cell>
          <cell r="J1036">
            <v>23.835000000000001</v>
          </cell>
          <cell r="K1036">
            <v>27.145</v>
          </cell>
          <cell r="L1036">
            <v>6.6407100000000003</v>
          </cell>
          <cell r="M1036">
            <v>6.327</v>
          </cell>
          <cell r="N1036">
            <v>1</v>
          </cell>
          <cell r="O1036">
            <v>13.771000000000001</v>
          </cell>
          <cell r="P1036">
            <v>19.385999999999999</v>
          </cell>
          <cell r="Q1036">
            <v>142</v>
          </cell>
          <cell r="R1036">
            <v>0</v>
          </cell>
          <cell r="S1036">
            <v>-2182</v>
          </cell>
          <cell r="T1036">
            <v>710.78474177881969</v>
          </cell>
          <cell r="U1036">
            <v>51962.594294548457</v>
          </cell>
          <cell r="V1036">
            <v>7.3105950705281253E-2</v>
          </cell>
          <cell r="W1036">
            <v>1.1325022278845411E-2</v>
          </cell>
          <cell r="X1036">
            <v>9.0982235161769982E-4</v>
          </cell>
          <cell r="Y1036">
            <v>8.0337356449814989E-2</v>
          </cell>
          <cell r="Z1036">
            <v>7.0314691541359248E-3</v>
          </cell>
          <cell r="AA1036">
            <v>223525190000</v>
          </cell>
          <cell r="AB1036">
            <v>215353535000</v>
          </cell>
          <cell r="AC1036">
            <v>8171655000</v>
          </cell>
          <cell r="AD1036">
            <v>0</v>
          </cell>
          <cell r="AE1036">
            <v>0</v>
          </cell>
          <cell r="AF1036">
            <v>0</v>
          </cell>
          <cell r="AH1036">
            <v>131.64571000000001</v>
          </cell>
          <cell r="AI1036">
            <v>50501.991463748505</v>
          </cell>
          <cell r="AJ1036">
            <v>32240.346955053003</v>
          </cell>
          <cell r="AK1036">
            <v>18261.644508695499</v>
          </cell>
          <cell r="AL1036">
            <v>36513898500000</v>
          </cell>
          <cell r="AM1036">
            <v>413520714000</v>
          </cell>
          <cell r="AN1036">
            <v>33221161000</v>
          </cell>
          <cell r="AO1036">
            <v>256746351000</v>
          </cell>
          <cell r="AP1036">
            <v>7392046000</v>
          </cell>
          <cell r="AQ1036">
            <v>0.25871659865948399</v>
          </cell>
          <cell r="AR1036">
            <v>0</v>
          </cell>
          <cell r="AS1036">
            <v>0</v>
          </cell>
          <cell r="AT1036">
            <v>7249488000</v>
          </cell>
          <cell r="AU1036">
            <v>2.1143552050293592E-2</v>
          </cell>
          <cell r="AV1036">
            <v>12707550000</v>
          </cell>
          <cell r="AW1036">
            <v>0.36717818197830981</v>
          </cell>
          <cell r="AX1036">
            <v>1496716000</v>
          </cell>
          <cell r="AY1036">
            <v>0.57421915163643222</v>
          </cell>
          <cell r="AZ1036">
            <v>94649000</v>
          </cell>
          <cell r="BA1036">
            <v>0.47277222777222777</v>
          </cell>
          <cell r="BB1036">
            <v>0</v>
          </cell>
          <cell r="BC1036">
            <v>0</v>
          </cell>
          <cell r="BD1036">
            <v>149056000</v>
          </cell>
          <cell r="BE1036">
            <v>0.49749676247947344</v>
          </cell>
          <cell r="BF1036">
            <v>4131656000</v>
          </cell>
          <cell r="BG1036">
            <v>0.99331117991247941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28571982000</v>
          </cell>
          <cell r="BM1036">
            <v>154494000</v>
          </cell>
          <cell r="BN1036">
            <v>342869920000</v>
          </cell>
          <cell r="BO1036">
            <v>34608674000</v>
          </cell>
          <cell r="BP1036">
            <v>2606524000</v>
          </cell>
          <cell r="BQ1036">
            <v>200200000</v>
          </cell>
          <cell r="BR1036">
            <v>49830000</v>
          </cell>
          <cell r="BS1036">
            <v>299612000</v>
          </cell>
          <cell r="BT1036">
            <v>4159478000</v>
          </cell>
          <cell r="BU1036">
            <v>0</v>
          </cell>
          <cell r="BV1036">
            <v>0</v>
          </cell>
          <cell r="BW1036">
            <v>0</v>
          </cell>
          <cell r="BY1036">
            <v>2058</v>
          </cell>
          <cell r="BZ1036">
            <v>5564100</v>
          </cell>
          <cell r="CA1036">
            <v>5556600</v>
          </cell>
        </row>
        <row r="1037">
          <cell r="A1037" t="str">
            <v>2023_Q4_M11_W46_D3</v>
          </cell>
          <cell r="B1037">
            <v>2023</v>
          </cell>
          <cell r="C1037">
            <v>4</v>
          </cell>
          <cell r="D1037">
            <v>11</v>
          </cell>
          <cell r="E1037">
            <v>46</v>
          </cell>
          <cell r="F1037">
            <v>46</v>
          </cell>
          <cell r="G1037">
            <v>3</v>
          </cell>
          <cell r="H1037">
            <v>45244</v>
          </cell>
          <cell r="I1037">
            <v>35.182000000000002</v>
          </cell>
          <cell r="J1037">
            <v>17.111000000000001</v>
          </cell>
          <cell r="K1037">
            <v>28.099</v>
          </cell>
          <cell r="L1037">
            <v>6.1007100000000003</v>
          </cell>
          <cell r="M1037">
            <v>6.3559999999999999</v>
          </cell>
          <cell r="N1037">
            <v>1</v>
          </cell>
          <cell r="O1037">
            <v>13.782</v>
          </cell>
          <cell r="P1037">
            <v>19.385999999999999</v>
          </cell>
          <cell r="Q1037">
            <v>54</v>
          </cell>
          <cell r="R1037">
            <v>0</v>
          </cell>
          <cell r="S1037">
            <v>-741</v>
          </cell>
          <cell r="T1037">
            <v>520.59026496463048</v>
          </cell>
          <cell r="U1037">
            <v>57456.53183803118</v>
          </cell>
          <cell r="V1037">
            <v>0.11036804893371344</v>
          </cell>
          <cell r="W1037">
            <v>5.1679842175068906E-3</v>
          </cell>
          <cell r="X1037">
            <v>1.9583341931131708E-3</v>
          </cell>
          <cell r="Y1037">
            <v>0.37893579211778228</v>
          </cell>
          <cell r="Z1037">
            <v>7.151935293493456E-3</v>
          </cell>
          <cell r="AA1037">
            <v>205272766000</v>
          </cell>
          <cell r="AB1037">
            <v>195545576000</v>
          </cell>
          <cell r="AC1037">
            <v>0</v>
          </cell>
          <cell r="AD1037">
            <v>0</v>
          </cell>
          <cell r="AE1037">
            <v>9727190000</v>
          </cell>
          <cell r="AF1037">
            <v>0</v>
          </cell>
          <cell r="AH1037">
            <v>127.01671</v>
          </cell>
          <cell r="AI1037">
            <v>56158.078120121099</v>
          </cell>
          <cell r="AJ1037">
            <v>34695.0114301719</v>
          </cell>
          <cell r="AK1037">
            <v>21463.066689949199</v>
          </cell>
          <cell r="AL1037">
            <v>39524168690000</v>
          </cell>
          <cell r="AM1037">
            <v>204260280000</v>
          </cell>
          <cell r="AN1037">
            <v>77401531000</v>
          </cell>
          <cell r="AO1037">
            <v>282674297000</v>
          </cell>
          <cell r="AP1037">
            <v>10861905000</v>
          </cell>
          <cell r="AQ1037">
            <v>0.64343890357336231</v>
          </cell>
          <cell r="AR1037">
            <v>0</v>
          </cell>
          <cell r="AS1037">
            <v>0</v>
          </cell>
          <cell r="AT1037">
            <v>12394351000</v>
          </cell>
          <cell r="AU1037">
            <v>0.48041982247373927</v>
          </cell>
          <cell r="AV1037">
            <v>53158257000</v>
          </cell>
          <cell r="AW1037">
            <v>0.35970233452845579</v>
          </cell>
          <cell r="AX1037">
            <v>812239000</v>
          </cell>
          <cell r="AY1037">
            <v>0.39648878735514359</v>
          </cell>
          <cell r="AZ1037">
            <v>94728000</v>
          </cell>
          <cell r="BA1037">
            <v>0.29473553204729308</v>
          </cell>
          <cell r="BB1037">
            <v>0</v>
          </cell>
          <cell r="BC1037">
            <v>0</v>
          </cell>
          <cell r="BD1037">
            <v>8087000</v>
          </cell>
          <cell r="BE1037">
            <v>9.1835112423347715E-2</v>
          </cell>
          <cell r="BF1037">
            <v>71964000</v>
          </cell>
          <cell r="BG1037">
            <v>0.33518397764322311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16881020000</v>
          </cell>
          <cell r="BM1037">
            <v>101980000</v>
          </cell>
          <cell r="BN1037">
            <v>25799000000</v>
          </cell>
          <cell r="BO1037">
            <v>147784020000</v>
          </cell>
          <cell r="BP1037">
            <v>2048580000</v>
          </cell>
          <cell r="BQ1037">
            <v>321400000</v>
          </cell>
          <cell r="BR1037">
            <v>331280000</v>
          </cell>
          <cell r="BS1037">
            <v>88060000</v>
          </cell>
          <cell r="BT1037">
            <v>214700000</v>
          </cell>
          <cell r="BU1037">
            <v>12620000</v>
          </cell>
          <cell r="BV1037">
            <v>10674260000</v>
          </cell>
          <cell r="BW1037">
            <v>3360000</v>
          </cell>
          <cell r="BY1037">
            <v>1957</v>
          </cell>
          <cell r="BZ1037">
            <v>3587850</v>
          </cell>
          <cell r="CA1037">
            <v>5283900</v>
          </cell>
        </row>
        <row r="1038">
          <cell r="A1038" t="str">
            <v>2023_Q4_M11_W46_D4</v>
          </cell>
          <cell r="B1038">
            <v>2023</v>
          </cell>
          <cell r="C1038">
            <v>4</v>
          </cell>
          <cell r="D1038">
            <v>11</v>
          </cell>
          <cell r="E1038">
            <v>46</v>
          </cell>
          <cell r="F1038">
            <v>46</v>
          </cell>
          <cell r="G1038">
            <v>4</v>
          </cell>
          <cell r="H1038">
            <v>45245</v>
          </cell>
          <cell r="I1038">
            <v>37.183</v>
          </cell>
          <cell r="J1038">
            <v>17.611000000000001</v>
          </cell>
          <cell r="K1038">
            <v>32.494</v>
          </cell>
          <cell r="L1038">
            <v>6.6507100000000001</v>
          </cell>
          <cell r="M1038">
            <v>6.3710000000000004</v>
          </cell>
          <cell r="N1038">
            <v>1</v>
          </cell>
          <cell r="O1038">
            <v>13.872</v>
          </cell>
          <cell r="P1038">
            <v>19.385999999999999</v>
          </cell>
          <cell r="Q1038">
            <v>176</v>
          </cell>
          <cell r="R1038">
            <v>0</v>
          </cell>
          <cell r="S1038">
            <v>-3140</v>
          </cell>
          <cell r="T1038">
            <v>848.41057377238496</v>
          </cell>
          <cell r="U1038">
            <v>62159.710562516149</v>
          </cell>
          <cell r="V1038">
            <v>7.3266072446655534E-2</v>
          </cell>
          <cell r="W1038">
            <v>3.4661599673429604E-3</v>
          </cell>
          <cell r="X1038">
            <v>1.2575212216146296E-3</v>
          </cell>
          <cell r="Y1038">
            <v>0.36279953419997585</v>
          </cell>
          <cell r="Z1038">
            <v>6.9466182083307397E-3</v>
          </cell>
          <cell r="AA1038">
            <v>256035500000</v>
          </cell>
          <cell r="AB1038">
            <v>250074360000</v>
          </cell>
          <cell r="AC1038">
            <v>0</v>
          </cell>
          <cell r="AD1038">
            <v>0</v>
          </cell>
          <cell r="AE1038">
            <v>5961140000</v>
          </cell>
          <cell r="AF1038">
            <v>0</v>
          </cell>
          <cell r="AH1038">
            <v>134.56771000000001</v>
          </cell>
          <cell r="AI1038">
            <v>61742.597542105999</v>
          </cell>
          <cell r="AJ1038">
            <v>35461.128489259696</v>
          </cell>
          <cell r="AK1038">
            <v>26281.4690528463</v>
          </cell>
          <cell r="AL1038">
            <v>45004593980000</v>
          </cell>
          <cell r="AM1038">
            <v>155993122000</v>
          </cell>
          <cell r="AN1038">
            <v>56594232000</v>
          </cell>
          <cell r="AO1038">
            <v>312629732000</v>
          </cell>
          <cell r="AP1038">
            <v>4607366000</v>
          </cell>
          <cell r="AQ1038">
            <v>0.23979560024861399</v>
          </cell>
          <cell r="AR1038">
            <v>0</v>
          </cell>
          <cell r="AS1038">
            <v>0</v>
          </cell>
          <cell r="AT1038">
            <v>7107235000</v>
          </cell>
          <cell r="AU1038">
            <v>0.12709987735008074</v>
          </cell>
          <cell r="AV1038">
            <v>42687925000</v>
          </cell>
          <cell r="AW1038">
            <v>0.56315443500595652</v>
          </cell>
          <cell r="AX1038">
            <v>1877902000</v>
          </cell>
          <cell r="AY1038">
            <v>0.55397528987871492</v>
          </cell>
          <cell r="AZ1038">
            <v>35075000</v>
          </cell>
          <cell r="BA1038">
            <v>0.25936524838428204</v>
          </cell>
          <cell r="BB1038">
            <v>0</v>
          </cell>
          <cell r="BC1038">
            <v>0</v>
          </cell>
          <cell r="BD1038">
            <v>72047000</v>
          </cell>
          <cell r="BE1038">
            <v>0.47523152423418907</v>
          </cell>
          <cell r="BF1038">
            <v>206682000</v>
          </cell>
          <cell r="BG1038">
            <v>0.4711345141215893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19213722000</v>
          </cell>
          <cell r="BM1038">
            <v>183958000</v>
          </cell>
          <cell r="BN1038">
            <v>55918504000</v>
          </cell>
          <cell r="BO1038">
            <v>75801454000</v>
          </cell>
          <cell r="BP1038">
            <v>3389866000</v>
          </cell>
          <cell r="BQ1038">
            <v>135234000</v>
          </cell>
          <cell r="BR1038">
            <v>323536000</v>
          </cell>
          <cell r="BS1038">
            <v>151604000</v>
          </cell>
          <cell r="BT1038">
            <v>438690000</v>
          </cell>
          <cell r="BU1038">
            <v>2140000</v>
          </cell>
          <cell r="BV1038">
            <v>432658000</v>
          </cell>
          <cell r="BW1038">
            <v>1756000</v>
          </cell>
          <cell r="BY1038">
            <v>2517</v>
          </cell>
          <cell r="BZ1038">
            <v>8007000</v>
          </cell>
          <cell r="CA1038">
            <v>6795900</v>
          </cell>
        </row>
        <row r="1039">
          <cell r="A1039" t="str">
            <v>2023_Q4_M11_W46_D5</v>
          </cell>
          <cell r="B1039">
            <v>2023</v>
          </cell>
          <cell r="C1039">
            <v>4</v>
          </cell>
          <cell r="D1039">
            <v>11</v>
          </cell>
          <cell r="E1039">
            <v>46</v>
          </cell>
          <cell r="F1039">
            <v>46</v>
          </cell>
          <cell r="G1039">
            <v>5</v>
          </cell>
          <cell r="H1039">
            <v>45246</v>
          </cell>
          <cell r="I1039">
            <v>37.284999999999997</v>
          </cell>
          <cell r="J1039">
            <v>17.177</v>
          </cell>
          <cell r="K1039">
            <v>33.834000000000003</v>
          </cell>
          <cell r="L1039">
            <v>6.2607100000000004</v>
          </cell>
          <cell r="M1039">
            <v>6.3550000000000004</v>
          </cell>
          <cell r="N1039">
            <v>1</v>
          </cell>
          <cell r="O1039">
            <v>13.875999999999999</v>
          </cell>
          <cell r="P1039">
            <v>19.385999999999999</v>
          </cell>
          <cell r="Q1039">
            <v>176</v>
          </cell>
          <cell r="R1039">
            <v>0</v>
          </cell>
          <cell r="S1039">
            <v>-3656</v>
          </cell>
          <cell r="T1039">
            <v>916.00144264224912</v>
          </cell>
          <cell r="U1039">
            <v>59647.765471196733</v>
          </cell>
          <cell r="V1039">
            <v>6.5117545338291116E-2</v>
          </cell>
          <cell r="W1039">
            <v>2.2993236150551906E-3</v>
          </cell>
          <cell r="X1039">
            <v>3.366622425432066E-4</v>
          </cell>
          <cell r="Y1039">
            <v>0.14641794671217939</v>
          </cell>
          <cell r="Z1039">
            <v>4.3159105571809013E-3</v>
          </cell>
          <cell r="AA1039">
            <v>140174985000</v>
          </cell>
          <cell r="AB1039">
            <v>140174985000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H1039">
            <v>135.17371</v>
          </cell>
          <cell r="AI1039">
            <v>59344.734131096695</v>
          </cell>
          <cell r="AJ1039">
            <v>37349.276860936894</v>
          </cell>
          <cell r="AK1039">
            <v>21995.457270159801</v>
          </cell>
          <cell r="AL1039">
            <v>35226498553600</v>
          </cell>
          <cell r="AM1039">
            <v>80997120000</v>
          </cell>
          <cell r="AN1039">
            <v>11859432000</v>
          </cell>
          <cell r="AO1039">
            <v>152034417000</v>
          </cell>
          <cell r="AP1039">
            <v>204236000</v>
          </cell>
          <cell r="AQ1039">
            <v>8.26450160324112E-2</v>
          </cell>
          <cell r="AR1039">
            <v>0</v>
          </cell>
          <cell r="AS1039">
            <v>0</v>
          </cell>
          <cell r="AT1039">
            <v>1068274000</v>
          </cell>
          <cell r="AU1039">
            <v>5.0359378513468854E-2</v>
          </cell>
          <cell r="AV1039">
            <v>6670711000</v>
          </cell>
          <cell r="AW1039">
            <v>0.14928883648446911</v>
          </cell>
          <cell r="AX1039">
            <v>1494209000</v>
          </cell>
          <cell r="AY1039">
            <v>0.66468371886120992</v>
          </cell>
          <cell r="AZ1039">
            <v>52896000</v>
          </cell>
          <cell r="BA1039">
            <v>9.0321483419717255E-3</v>
          </cell>
          <cell r="BB1039">
            <v>0</v>
          </cell>
          <cell r="BC1039">
            <v>0</v>
          </cell>
          <cell r="BD1039">
            <v>2989000</v>
          </cell>
          <cell r="BE1039">
            <v>0.14385407642699008</v>
          </cell>
          <cell r="BF1039">
            <v>2366117000</v>
          </cell>
          <cell r="BG1039">
            <v>0.90096877912962947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2471244000</v>
          </cell>
          <cell r="BM1039">
            <v>958308000</v>
          </cell>
          <cell r="BN1039">
            <v>21213010000</v>
          </cell>
          <cell r="BO1039">
            <v>44683254000</v>
          </cell>
          <cell r="BP1039">
            <v>2248000000</v>
          </cell>
          <cell r="BQ1039">
            <v>5856414000</v>
          </cell>
          <cell r="BR1039">
            <v>491238000</v>
          </cell>
          <cell r="BS1039">
            <v>20778000</v>
          </cell>
          <cell r="BT1039">
            <v>2626192000</v>
          </cell>
          <cell r="BU1039">
            <v>0</v>
          </cell>
          <cell r="BV1039">
            <v>428682000</v>
          </cell>
          <cell r="BW1039">
            <v>0</v>
          </cell>
          <cell r="BY1039">
            <v>2554</v>
          </cell>
          <cell r="BZ1039">
            <v>9322800</v>
          </cell>
          <cell r="CA1039">
            <v>6895800</v>
          </cell>
        </row>
        <row r="1040">
          <cell r="A1040" t="str">
            <v>2023_Q4_M11_W46_D6</v>
          </cell>
          <cell r="B1040">
            <v>2023</v>
          </cell>
          <cell r="C1040">
            <v>4</v>
          </cell>
          <cell r="D1040">
            <v>11</v>
          </cell>
          <cell r="E1040">
            <v>46</v>
          </cell>
          <cell r="F1040">
            <v>47</v>
          </cell>
          <cell r="G1040">
            <v>6</v>
          </cell>
          <cell r="H1040">
            <v>45247</v>
          </cell>
          <cell r="I1040">
            <v>34.003999999999998</v>
          </cell>
          <cell r="J1040">
            <v>19.169</v>
          </cell>
          <cell r="K1040">
            <v>29.408999999999999</v>
          </cell>
          <cell r="L1040">
            <v>5.7107099999999997</v>
          </cell>
          <cell r="M1040">
            <v>6.3760000000000003</v>
          </cell>
          <cell r="N1040">
            <v>1</v>
          </cell>
          <cell r="O1040">
            <v>13.734</v>
          </cell>
          <cell r="P1040">
            <v>19.385999999999999</v>
          </cell>
          <cell r="Q1040">
            <v>176</v>
          </cell>
          <cell r="R1040">
            <v>0</v>
          </cell>
          <cell r="S1040">
            <v>-2394</v>
          </cell>
          <cell r="T1040">
            <v>744.94492858937519</v>
          </cell>
          <cell r="U1040">
            <v>54125.976701899184</v>
          </cell>
          <cell r="V1040">
            <v>7.2657688675580243E-2</v>
          </cell>
          <cell r="W1040">
            <v>4.5913597797462135E-3</v>
          </cell>
          <cell r="X1040">
            <v>1.0414976547992497E-3</v>
          </cell>
          <cell r="Y1040">
            <v>0.22683860659179672</v>
          </cell>
          <cell r="Z1040">
            <v>5.5750694308204559E-3</v>
          </cell>
          <cell r="AA1040">
            <v>255257381000</v>
          </cell>
          <cell r="AB1040">
            <v>255257381000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H1040">
            <v>128.78871000000001</v>
          </cell>
          <cell r="AI1040">
            <v>53837.3719022191</v>
          </cell>
          <cell r="AJ1040">
            <v>39213.363515935802</v>
          </cell>
          <cell r="AK1040">
            <v>14624.0083862833</v>
          </cell>
          <cell r="AL1040">
            <v>56303813772200</v>
          </cell>
          <cell r="AM1040">
            <v>258511066000</v>
          </cell>
          <cell r="AN1040">
            <v>58640290000</v>
          </cell>
          <cell r="AO1040">
            <v>313897671000</v>
          </cell>
          <cell r="AP1040">
            <v>29948786000</v>
          </cell>
          <cell r="AQ1040">
            <v>0.76319058296261244</v>
          </cell>
          <cell r="AR1040">
            <v>0</v>
          </cell>
          <cell r="AS1040">
            <v>0</v>
          </cell>
          <cell r="AT1040">
            <v>3753964000</v>
          </cell>
          <cell r="AU1040">
            <v>2.7271590538291729E-2</v>
          </cell>
          <cell r="AV1040">
            <v>14316829000</v>
          </cell>
          <cell r="AW1040">
            <v>0.20941371912763612</v>
          </cell>
          <cell r="AX1040">
            <v>1746594000</v>
          </cell>
          <cell r="AY1040">
            <v>0.5399271068080016</v>
          </cell>
          <cell r="AZ1040">
            <v>91402000</v>
          </cell>
          <cell r="BA1040">
            <v>0.23577026057976547</v>
          </cell>
          <cell r="BB1040">
            <v>0</v>
          </cell>
          <cell r="BC1040">
            <v>0</v>
          </cell>
          <cell r="BD1040">
            <v>383647000</v>
          </cell>
          <cell r="BE1040">
            <v>0.49806303698145343</v>
          </cell>
          <cell r="BF1040">
            <v>8399068000</v>
          </cell>
          <cell r="BG1040">
            <v>0.98572372825181742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39241556000</v>
          </cell>
          <cell r="BM1040">
            <v>310296000</v>
          </cell>
          <cell r="BN1040">
            <v>137651084000</v>
          </cell>
          <cell r="BO1040">
            <v>68366242000</v>
          </cell>
          <cell r="BP1040">
            <v>3234870000</v>
          </cell>
          <cell r="BQ1040">
            <v>387674000</v>
          </cell>
          <cell r="BR1040">
            <v>26220000</v>
          </cell>
          <cell r="BS1040">
            <v>770278000</v>
          </cell>
          <cell r="BT1040">
            <v>8520712000</v>
          </cell>
          <cell r="BU1040">
            <v>0</v>
          </cell>
          <cell r="BV1040">
            <v>2134000</v>
          </cell>
          <cell r="BW1040">
            <v>0</v>
          </cell>
          <cell r="BY1040">
            <v>2564</v>
          </cell>
          <cell r="BZ1040">
            <v>18314100</v>
          </cell>
          <cell r="CA1040">
            <v>6922800</v>
          </cell>
        </row>
        <row r="1041">
          <cell r="A1041" t="str">
            <v>2023_Q4_M11_W47_D2</v>
          </cell>
          <cell r="B1041">
            <v>2023</v>
          </cell>
          <cell r="C1041">
            <v>4</v>
          </cell>
          <cell r="D1041">
            <v>11</v>
          </cell>
          <cell r="E1041">
            <v>47</v>
          </cell>
          <cell r="F1041">
            <v>47</v>
          </cell>
          <cell r="G1041">
            <v>2</v>
          </cell>
          <cell r="H1041">
            <v>45250</v>
          </cell>
          <cell r="I1041">
            <v>33.015999999999998</v>
          </cell>
          <cell r="J1041">
            <v>19.167000000000002</v>
          </cell>
          <cell r="K1041">
            <v>28.091999999999999</v>
          </cell>
          <cell r="L1041">
            <v>5.1897099999999998</v>
          </cell>
          <cell r="M1041">
            <v>6.2809999999999997</v>
          </cell>
          <cell r="N1041">
            <v>1</v>
          </cell>
          <cell r="O1041">
            <v>14.009</v>
          </cell>
          <cell r="P1041">
            <v>19.382999999999999</v>
          </cell>
          <cell r="Q1041">
            <v>176</v>
          </cell>
          <cell r="R1041">
            <v>0</v>
          </cell>
          <cell r="S1041">
            <v>-2120</v>
          </cell>
          <cell r="T1041">
            <v>707.50399667695569</v>
          </cell>
          <cell r="U1041">
            <v>54589.420754663108</v>
          </cell>
          <cell r="V1041">
            <v>7.7157756014187548E-2</v>
          </cell>
          <cell r="W1041">
            <v>1.4651819809285913E-2</v>
          </cell>
          <cell r="X1041">
            <v>1.5143131928705058E-3</v>
          </cell>
          <cell r="Y1041">
            <v>0.10335324980660604</v>
          </cell>
          <cell r="Z1041">
            <v>8.962449523827536E-3</v>
          </cell>
          <cell r="AA1041">
            <v>287901707000</v>
          </cell>
          <cell r="AB1041">
            <v>287901707000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H1041">
            <v>126.13771000000001</v>
          </cell>
          <cell r="AI1041">
            <v>54486.709414303099</v>
          </cell>
          <cell r="AJ1041">
            <v>40785.519578236002</v>
          </cell>
          <cell r="AK1041">
            <v>13701.1898360671</v>
          </cell>
          <cell r="AL1041">
            <v>38654194043600</v>
          </cell>
          <cell r="AM1041">
            <v>566354286000</v>
          </cell>
          <cell r="AN1041">
            <v>58534556000</v>
          </cell>
          <cell r="AO1041">
            <v>346436263000</v>
          </cell>
          <cell r="AP1041">
            <v>42663186000</v>
          </cell>
          <cell r="AQ1041">
            <v>0.58617239325960335</v>
          </cell>
          <cell r="AR1041">
            <v>0</v>
          </cell>
          <cell r="AS1041">
            <v>0</v>
          </cell>
          <cell r="AT1041">
            <v>28991000</v>
          </cell>
          <cell r="AU1041">
            <v>2.8480241612573268E-4</v>
          </cell>
          <cell r="AV1041">
            <v>13141888000</v>
          </cell>
          <cell r="AW1041">
            <v>3.4066934283354222E-2</v>
          </cell>
          <cell r="AX1041">
            <v>1760714000</v>
          </cell>
          <cell r="AY1041">
            <v>0.5590530180113531</v>
          </cell>
          <cell r="AZ1041">
            <v>148019000</v>
          </cell>
          <cell r="BA1041">
            <v>0.31237522422707609</v>
          </cell>
          <cell r="BB1041">
            <v>0</v>
          </cell>
          <cell r="BC1041">
            <v>0</v>
          </cell>
          <cell r="BD1041">
            <v>240725000</v>
          </cell>
          <cell r="BE1041">
            <v>0.47701755289846742</v>
          </cell>
          <cell r="BF1041">
            <v>547931000</v>
          </cell>
          <cell r="BG1041">
            <v>0.42352940267104472</v>
          </cell>
          <cell r="BH1041">
            <v>3102000</v>
          </cell>
          <cell r="BI1041">
            <v>0.5</v>
          </cell>
          <cell r="BJ1041">
            <v>0</v>
          </cell>
          <cell r="BK1041">
            <v>0</v>
          </cell>
          <cell r="BL1041">
            <v>72782660000</v>
          </cell>
          <cell r="BM1041">
            <v>324826000</v>
          </cell>
          <cell r="BN1041">
            <v>101793378000</v>
          </cell>
          <cell r="BO1041">
            <v>385766676000</v>
          </cell>
          <cell r="BP1041">
            <v>3149458000</v>
          </cell>
          <cell r="BQ1041">
            <v>473850000</v>
          </cell>
          <cell r="BR1041">
            <v>258862000</v>
          </cell>
          <cell r="BS1041">
            <v>504646000</v>
          </cell>
          <cell r="BT1041">
            <v>1293726000</v>
          </cell>
          <cell r="BU1041">
            <v>6204000</v>
          </cell>
          <cell r="BV1041">
            <v>0</v>
          </cell>
          <cell r="BW1041">
            <v>0</v>
          </cell>
          <cell r="BY1041">
            <v>2806</v>
          </cell>
          <cell r="BZ1041">
            <v>5406000</v>
          </cell>
          <cell r="CA1041">
            <v>7576200</v>
          </cell>
        </row>
        <row r="1042">
          <cell r="A1042" t="str">
            <v>2023_Q4_M11_W47_D3</v>
          </cell>
          <cell r="B1042">
            <v>2023</v>
          </cell>
          <cell r="C1042">
            <v>4</v>
          </cell>
          <cell r="D1042">
            <v>11</v>
          </cell>
          <cell r="E1042">
            <v>47</v>
          </cell>
          <cell r="F1042">
            <v>47</v>
          </cell>
          <cell r="G1042">
            <v>3</v>
          </cell>
          <cell r="H1042">
            <v>45251</v>
          </cell>
          <cell r="I1042">
            <v>32.982999999999997</v>
          </cell>
          <cell r="J1042">
            <v>20.013999999999999</v>
          </cell>
          <cell r="K1042">
            <v>29.059000000000001</v>
          </cell>
          <cell r="L1042">
            <v>4.9757100000000003</v>
          </cell>
          <cell r="M1042">
            <v>6.2510000000000003</v>
          </cell>
          <cell r="N1042">
            <v>1</v>
          </cell>
          <cell r="O1042">
            <v>14.007</v>
          </cell>
          <cell r="P1042">
            <v>19.381</v>
          </cell>
          <cell r="Q1042">
            <v>176</v>
          </cell>
          <cell r="R1042">
            <v>0</v>
          </cell>
          <cell r="S1042">
            <v>-2002</v>
          </cell>
          <cell r="T1042">
            <v>698.0547481061343</v>
          </cell>
          <cell r="U1042">
            <v>56862.661471190091</v>
          </cell>
          <cell r="V1042">
            <v>8.1458741775572774E-2</v>
          </cell>
          <cell r="W1042">
            <v>5.587290248033179E-3</v>
          </cell>
          <cell r="X1042">
            <v>1.6675409100756406E-4</v>
          </cell>
          <cell r="Y1042">
            <v>2.9845252994734672E-2</v>
          </cell>
          <cell r="Z1042">
            <v>3.8178430509220504E-3</v>
          </cell>
          <cell r="AA1042">
            <v>126623490000</v>
          </cell>
          <cell r="AB1042">
            <v>124673160000</v>
          </cell>
          <cell r="AC1042">
            <v>1950330000</v>
          </cell>
          <cell r="AD1042">
            <v>0</v>
          </cell>
          <cell r="AE1042">
            <v>0</v>
          </cell>
          <cell r="AF1042">
            <v>0</v>
          </cell>
          <cell r="AH1042">
            <v>127.67071000000001</v>
          </cell>
          <cell r="AI1042">
            <v>56796.246780450099</v>
          </cell>
          <cell r="AJ1042">
            <v>41007.245385310402</v>
          </cell>
          <cell r="AK1042">
            <v>15789.0013951397</v>
          </cell>
          <cell r="AL1042">
            <v>34681020208000</v>
          </cell>
          <cell r="AM1042">
            <v>193772926000</v>
          </cell>
          <cell r="AN1042">
            <v>5783202000</v>
          </cell>
          <cell r="AO1042">
            <v>132406692000</v>
          </cell>
          <cell r="AP1042">
            <v>215811000</v>
          </cell>
          <cell r="AQ1042">
            <v>2.5160403972949396E-2</v>
          </cell>
          <cell r="AR1042">
            <v>0</v>
          </cell>
          <cell r="AS1042">
            <v>0</v>
          </cell>
          <cell r="AT1042">
            <v>1549533000</v>
          </cell>
          <cell r="AU1042">
            <v>0.46794685179190082</v>
          </cell>
          <cell r="AV1042">
            <v>2457431000</v>
          </cell>
          <cell r="AW1042">
            <v>4.3804002538011894E-2</v>
          </cell>
          <cell r="AX1042">
            <v>1480196000</v>
          </cell>
          <cell r="AY1042">
            <v>0.57484679254662241</v>
          </cell>
          <cell r="AZ1042">
            <v>41102000</v>
          </cell>
          <cell r="BA1042">
            <v>0.20619870367025867</v>
          </cell>
          <cell r="BB1042">
            <v>0</v>
          </cell>
          <cell r="BC1042">
            <v>0</v>
          </cell>
          <cell r="BD1042">
            <v>1468000</v>
          </cell>
          <cell r="BE1042">
            <v>0.33546617915904936</v>
          </cell>
          <cell r="BF1042">
            <v>35575000</v>
          </cell>
          <cell r="BG1042">
            <v>2.9213015726743869E-4</v>
          </cell>
          <cell r="BH1042">
            <v>2086000</v>
          </cell>
          <cell r="BI1042">
            <v>0.5</v>
          </cell>
          <cell r="BJ1042">
            <v>0</v>
          </cell>
          <cell r="BK1042">
            <v>0</v>
          </cell>
          <cell r="BL1042">
            <v>8577406000</v>
          </cell>
          <cell r="BM1042">
            <v>310486000</v>
          </cell>
          <cell r="BN1042">
            <v>3311344000</v>
          </cell>
          <cell r="BO1042">
            <v>56100604000</v>
          </cell>
          <cell r="BP1042">
            <v>2574940000</v>
          </cell>
          <cell r="BQ1042">
            <v>199332000</v>
          </cell>
          <cell r="BR1042">
            <v>267682000</v>
          </cell>
          <cell r="BS1042">
            <v>4376000</v>
          </cell>
          <cell r="BT1042">
            <v>121777910000.00002</v>
          </cell>
          <cell r="BU1042">
            <v>4172000</v>
          </cell>
          <cell r="BV1042">
            <v>644674000</v>
          </cell>
          <cell r="BW1042">
            <v>0</v>
          </cell>
          <cell r="BY1042">
            <v>1084</v>
          </cell>
          <cell r="BZ1042">
            <v>5105100</v>
          </cell>
          <cell r="CA1042">
            <v>2926800</v>
          </cell>
        </row>
        <row r="1043">
          <cell r="A1043" t="str">
            <v>2023_Q4_M11_W47_D4</v>
          </cell>
          <cell r="B1043">
            <v>2023</v>
          </cell>
          <cell r="C1043">
            <v>4</v>
          </cell>
          <cell r="D1043">
            <v>11</v>
          </cell>
          <cell r="E1043">
            <v>47</v>
          </cell>
          <cell r="F1043">
            <v>47</v>
          </cell>
          <cell r="G1043">
            <v>4</v>
          </cell>
          <cell r="H1043">
            <v>45252</v>
          </cell>
          <cell r="I1043">
            <v>32.557000000000002</v>
          </cell>
          <cell r="J1043">
            <v>20.015999999999998</v>
          </cell>
          <cell r="K1043">
            <v>31.561</v>
          </cell>
          <cell r="L1043">
            <v>5.3747100000000003</v>
          </cell>
          <cell r="M1043">
            <v>6.3339999999999996</v>
          </cell>
          <cell r="N1043">
            <v>1</v>
          </cell>
          <cell r="O1043">
            <v>14.007</v>
          </cell>
          <cell r="P1043">
            <v>19.381</v>
          </cell>
          <cell r="Q1043">
            <v>171</v>
          </cell>
          <cell r="R1043">
            <v>0</v>
          </cell>
          <cell r="S1043">
            <v>-2194</v>
          </cell>
          <cell r="T1043">
            <v>717.08087941494671</v>
          </cell>
          <cell r="U1043">
            <v>57418.762407515213</v>
          </cell>
          <cell r="V1043">
            <v>8.0072923509496088E-2</v>
          </cell>
          <cell r="W1043">
            <v>2.5388911380576961E-3</v>
          </cell>
          <cell r="X1043">
            <v>5.8567225522302205E-4</v>
          </cell>
          <cell r="Y1043">
            <v>0.2306803338055185</v>
          </cell>
          <cell r="Z1043">
            <v>5.3313288750876054E-3</v>
          </cell>
          <cell r="AA1043">
            <v>216769435000</v>
          </cell>
          <cell r="AB1043">
            <v>216769435000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H1043">
            <v>130.23071000000002</v>
          </cell>
          <cell r="AI1043">
            <v>57445.016898775197</v>
          </cell>
          <cell r="AJ1043">
            <v>41376.087543943097</v>
          </cell>
          <cell r="AK1043">
            <v>16068.9293548321</v>
          </cell>
          <cell r="AL1043">
            <v>45677437784402</v>
          </cell>
          <cell r="AM1043">
            <v>115970042000</v>
          </cell>
          <cell r="AN1043">
            <v>26752008000</v>
          </cell>
          <cell r="AO1043">
            <v>243521443000</v>
          </cell>
          <cell r="AP1043">
            <v>11459996000</v>
          </cell>
          <cell r="AQ1043">
            <v>0.55987285312380342</v>
          </cell>
          <cell r="AR1043">
            <v>0</v>
          </cell>
          <cell r="AS1043">
            <v>0</v>
          </cell>
          <cell r="AT1043">
            <v>7320000</v>
          </cell>
          <cell r="AU1043">
            <v>5.8796125238959662E-2</v>
          </cell>
          <cell r="AV1043">
            <v>13770335000</v>
          </cell>
          <cell r="AW1043">
            <v>0.15066937810970968</v>
          </cell>
          <cell r="AX1043">
            <v>923460000</v>
          </cell>
          <cell r="AY1043">
            <v>0.39132712041955814</v>
          </cell>
          <cell r="AZ1043">
            <v>276031000</v>
          </cell>
          <cell r="BA1043">
            <v>0.42631587076048683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314866000</v>
          </cell>
          <cell r="BG1043">
            <v>0.44732019309725612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20468926000</v>
          </cell>
          <cell r="BM1043">
            <v>187266000</v>
          </cell>
          <cell r="BN1043">
            <v>124498000</v>
          </cell>
          <cell r="BO1043">
            <v>91394384000</v>
          </cell>
          <cell r="BP1043">
            <v>2359816000</v>
          </cell>
          <cell r="BQ1043">
            <v>647480000</v>
          </cell>
          <cell r="BR1043">
            <v>44656000</v>
          </cell>
          <cell r="BS1043">
            <v>29280000</v>
          </cell>
          <cell r="BT1043">
            <v>703894000</v>
          </cell>
          <cell r="BU1043">
            <v>0</v>
          </cell>
          <cell r="BV1043">
            <v>0</v>
          </cell>
          <cell r="BW1043">
            <v>9842000</v>
          </cell>
          <cell r="BY1043">
            <v>2254</v>
          </cell>
          <cell r="BZ1043">
            <v>5594700</v>
          </cell>
          <cell r="CA1043">
            <v>6085800</v>
          </cell>
        </row>
        <row r="1044">
          <cell r="A1044" t="str">
            <v>2023_Q4_M11_W47_D5</v>
          </cell>
          <cell r="B1044">
            <v>2023</v>
          </cell>
          <cell r="C1044">
            <v>4</v>
          </cell>
          <cell r="D1044">
            <v>11</v>
          </cell>
          <cell r="E1044">
            <v>47</v>
          </cell>
          <cell r="F1044">
            <v>47</v>
          </cell>
          <cell r="G1044">
            <v>5</v>
          </cell>
          <cell r="H1044">
            <v>45253</v>
          </cell>
          <cell r="I1044">
            <v>32.441000000000003</v>
          </cell>
          <cell r="J1044">
            <v>19.942</v>
          </cell>
          <cell r="K1044">
            <v>31.56</v>
          </cell>
          <cell r="L1044">
            <v>5.2077099999999996</v>
          </cell>
          <cell r="M1044">
            <v>6.1589999999999998</v>
          </cell>
          <cell r="N1044">
            <v>1</v>
          </cell>
          <cell r="O1044">
            <v>13.802</v>
          </cell>
          <cell r="P1044">
            <v>19.381</v>
          </cell>
          <cell r="Q1044">
            <v>165</v>
          </cell>
          <cell r="R1044">
            <v>0</v>
          </cell>
          <cell r="S1044">
            <v>-1730</v>
          </cell>
          <cell r="T1044">
            <v>648.07596734063429</v>
          </cell>
          <cell r="U1044">
            <v>50129.377852626465</v>
          </cell>
          <cell r="V1044">
            <v>7.7351082865071016E-2</v>
          </cell>
          <cell r="W1044">
            <v>4.0161645528588117E-3</v>
          </cell>
          <cell r="X1044">
            <v>4.4303764164864273E-5</v>
          </cell>
          <cell r="Y1044">
            <v>1.1031361783552341E-2</v>
          </cell>
          <cell r="Z1044">
            <v>4.7841939614194449E-3</v>
          </cell>
          <cell r="AA1044">
            <v>228317267000.07001</v>
          </cell>
          <cell r="AB1044">
            <v>228317267000.07001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H1044">
            <v>129.49271000000002</v>
          </cell>
          <cell r="AI1044">
            <v>50318</v>
          </cell>
          <cell r="AJ1044">
            <v>42496</v>
          </cell>
          <cell r="AK1044">
            <v>7822</v>
          </cell>
          <cell r="AL1044">
            <v>48169315637800</v>
          </cell>
          <cell r="AM1044">
            <v>193455898000</v>
          </cell>
          <cell r="AN1044">
            <v>2134082000</v>
          </cell>
          <cell r="AO1044">
            <v>230451349000.07001</v>
          </cell>
          <cell r="AP1044">
            <v>236864000</v>
          </cell>
          <cell r="AQ1044">
            <v>7.1504774854025371E-2</v>
          </cell>
          <cell r="AR1044">
            <v>0</v>
          </cell>
          <cell r="AS1044">
            <v>0</v>
          </cell>
          <cell r="AT1044">
            <v>135505000</v>
          </cell>
          <cell r="AU1044">
            <v>7.6109612490439754E-4</v>
          </cell>
          <cell r="AV1044">
            <v>78202000</v>
          </cell>
          <cell r="AW1044">
            <v>8.7348038405347089E-3</v>
          </cell>
          <cell r="AX1044">
            <v>1210511000</v>
          </cell>
          <cell r="AY1044">
            <v>0.69360161901935191</v>
          </cell>
          <cell r="AZ1044">
            <v>298184000</v>
          </cell>
          <cell r="BA1044">
            <v>0.42845483596569878</v>
          </cell>
          <cell r="BB1044">
            <v>0</v>
          </cell>
          <cell r="BC1044">
            <v>0</v>
          </cell>
          <cell r="BD1044">
            <v>149400000</v>
          </cell>
          <cell r="BE1044">
            <v>0.5</v>
          </cell>
          <cell r="BF1044">
            <v>25416000</v>
          </cell>
          <cell r="BG1044">
            <v>0.47989124277784073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3312562000</v>
          </cell>
          <cell r="BM1044">
            <v>115178000</v>
          </cell>
          <cell r="BN1044">
            <v>178039272000</v>
          </cell>
          <cell r="BO1044">
            <v>8952920000</v>
          </cell>
          <cell r="BP1044">
            <v>1745254000</v>
          </cell>
          <cell r="BQ1044">
            <v>695952000</v>
          </cell>
          <cell r="BR1044">
            <v>238050000</v>
          </cell>
          <cell r="BS1044">
            <v>298800000</v>
          </cell>
          <cell r="BT1044">
            <v>52962000</v>
          </cell>
          <cell r="BU1044">
            <v>0</v>
          </cell>
          <cell r="BV1044">
            <v>0</v>
          </cell>
          <cell r="BW1044">
            <v>4948000</v>
          </cell>
          <cell r="BY1044">
            <v>1954</v>
          </cell>
          <cell r="BZ1044">
            <v>4411500</v>
          </cell>
          <cell r="CA1044">
            <v>5275800</v>
          </cell>
        </row>
        <row r="1045">
          <cell r="A1045" t="str">
            <v>2023_Q4_M11_W47_D6</v>
          </cell>
          <cell r="B1045">
            <v>2023</v>
          </cell>
          <cell r="C1045">
            <v>4</v>
          </cell>
          <cell r="D1045">
            <v>11</v>
          </cell>
          <cell r="E1045">
            <v>47</v>
          </cell>
          <cell r="F1045">
            <v>48</v>
          </cell>
          <cell r="G1045">
            <v>6</v>
          </cell>
          <cell r="H1045">
            <v>45254</v>
          </cell>
          <cell r="I1045">
            <v>30.44</v>
          </cell>
          <cell r="J1045">
            <v>24.510999999999999</v>
          </cell>
          <cell r="K1045">
            <v>32.442999999999998</v>
          </cell>
          <cell r="L1045">
            <v>14.49671</v>
          </cell>
          <cell r="M1045">
            <v>5.9630000000000001</v>
          </cell>
          <cell r="N1045">
            <v>1</v>
          </cell>
          <cell r="O1045">
            <v>13.782</v>
          </cell>
          <cell r="P1045">
            <v>19.381</v>
          </cell>
          <cell r="Q1045">
            <v>172</v>
          </cell>
          <cell r="R1045">
            <v>0</v>
          </cell>
          <cell r="S1045">
            <v>-2392</v>
          </cell>
          <cell r="T1045">
            <v>755.41030546701609</v>
          </cell>
          <cell r="U1045">
            <v>50239.911545249197</v>
          </cell>
          <cell r="V1045">
            <v>6.6506786022980532E-2</v>
          </cell>
          <cell r="W1045">
            <v>2.4105004415870216E-3</v>
          </cell>
          <cell r="X1045">
            <v>6.4650918808181886E-4</v>
          </cell>
          <cell r="Y1045">
            <v>0.26820538047948711</v>
          </cell>
          <cell r="Z1045">
            <v>3.1123765956082173E-3</v>
          </cell>
          <cell r="AA1045">
            <v>109039622000</v>
          </cell>
          <cell r="AB1045">
            <v>109039622000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H1045">
            <v>142.01670999999999</v>
          </cell>
          <cell r="AI1045">
            <v>50370.700470442767</v>
          </cell>
          <cell r="AJ1045">
            <v>42569.804332001098</v>
          </cell>
          <cell r="AK1045">
            <v>7800.8961384416707</v>
          </cell>
          <cell r="AL1045">
            <v>44219580366400</v>
          </cell>
          <cell r="AM1045">
            <v>106591318000</v>
          </cell>
          <cell r="AN1045">
            <v>28588365000</v>
          </cell>
          <cell r="AO1045">
            <v>137627987000</v>
          </cell>
          <cell r="AP1045">
            <v>9269079000</v>
          </cell>
          <cell r="AQ1045">
            <v>0.33575045763675998</v>
          </cell>
          <cell r="AR1045">
            <v>0</v>
          </cell>
          <cell r="AS1045">
            <v>0</v>
          </cell>
          <cell r="AT1045">
            <v>9846157000</v>
          </cell>
          <cell r="AU1045">
            <v>0.29195262010103545</v>
          </cell>
          <cell r="AV1045">
            <v>2192945000</v>
          </cell>
          <cell r="AW1045">
            <v>7.1156938958729501E-2</v>
          </cell>
          <cell r="AX1045">
            <v>2791622000</v>
          </cell>
          <cell r="AY1045">
            <v>0.49196674474817831</v>
          </cell>
          <cell r="AZ1045">
            <v>261723000</v>
          </cell>
          <cell r="BA1045">
            <v>7.919816259463909E-2</v>
          </cell>
          <cell r="BB1045">
            <v>0</v>
          </cell>
          <cell r="BC1045">
            <v>0</v>
          </cell>
          <cell r="BD1045">
            <v>14209000</v>
          </cell>
          <cell r="BE1045">
            <v>0.4542519181585678</v>
          </cell>
          <cell r="BF1045">
            <v>4212630000</v>
          </cell>
          <cell r="BG1045">
            <v>0.96094870596994775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27607048000</v>
          </cell>
          <cell r="BM1045">
            <v>283492000</v>
          </cell>
          <cell r="BN1045">
            <v>33725188000</v>
          </cell>
          <cell r="BO1045">
            <v>30818428000</v>
          </cell>
          <cell r="BP1045">
            <v>5674412000</v>
          </cell>
          <cell r="BQ1045">
            <v>3304660000</v>
          </cell>
          <cell r="BR1045">
            <v>118192000</v>
          </cell>
          <cell r="BS1045">
            <v>31280000</v>
          </cell>
          <cell r="BT1045">
            <v>4383824000</v>
          </cell>
          <cell r="BU1045">
            <v>2030000</v>
          </cell>
          <cell r="BV1045">
            <v>642764000</v>
          </cell>
          <cell r="BW1045">
            <v>0</v>
          </cell>
          <cell r="BY1045">
            <v>1110</v>
          </cell>
          <cell r="BZ1045">
            <v>18298800</v>
          </cell>
          <cell r="CA1045">
            <v>2997000</v>
          </cell>
        </row>
        <row r="1046">
          <cell r="A1046" t="str">
            <v>2023_Q4_M11_W48_D2</v>
          </cell>
          <cell r="B1046">
            <v>2023</v>
          </cell>
          <cell r="C1046">
            <v>4</v>
          </cell>
          <cell r="D1046">
            <v>11</v>
          </cell>
          <cell r="E1046">
            <v>48</v>
          </cell>
          <cell r="F1046">
            <v>48</v>
          </cell>
          <cell r="G1046">
            <v>2</v>
          </cell>
          <cell r="H1046">
            <v>45257</v>
          </cell>
          <cell r="I1046">
            <v>26.125</v>
          </cell>
          <cell r="J1046">
            <v>18.907</v>
          </cell>
          <cell r="K1046">
            <v>38.750999999999998</v>
          </cell>
          <cell r="L1046">
            <v>13.97171</v>
          </cell>
          <cell r="M1046">
            <v>5.9329999999999998</v>
          </cell>
          <cell r="N1046">
            <v>1</v>
          </cell>
          <cell r="O1046">
            <v>13.782</v>
          </cell>
          <cell r="P1046">
            <v>19.382999999999999</v>
          </cell>
          <cell r="Q1046">
            <v>176</v>
          </cell>
          <cell r="R1046">
            <v>0</v>
          </cell>
          <cell r="S1046">
            <v>-2502</v>
          </cell>
          <cell r="T1046">
            <v>785.71062618726978</v>
          </cell>
          <cell r="U1046">
            <v>47671.92269280144</v>
          </cell>
          <cell r="V1046">
            <v>6.067363874679111E-2</v>
          </cell>
          <cell r="W1046">
            <v>4.0183575072558963E-3</v>
          </cell>
          <cell r="X1046">
            <v>1.6807307654666381E-3</v>
          </cell>
          <cell r="Y1046">
            <v>0.41826312428193962</v>
          </cell>
          <cell r="Z1046">
            <v>6.3459812096509638E-3</v>
          </cell>
          <cell r="AA1046">
            <v>123631215000</v>
          </cell>
          <cell r="AB1046">
            <v>123631215000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H1046">
            <v>137.85270999999997</v>
          </cell>
          <cell r="AI1046">
            <v>47830.681993128877</v>
          </cell>
          <cell r="AJ1046">
            <v>42962.883414656404</v>
          </cell>
          <cell r="AK1046">
            <v>4867.7985784724706</v>
          </cell>
          <cell r="AL1046">
            <v>26500445470000</v>
          </cell>
          <cell r="AM1046">
            <v>106488264000</v>
          </cell>
          <cell r="AN1046">
            <v>44540114000</v>
          </cell>
          <cell r="AO1046">
            <v>168171329000</v>
          </cell>
          <cell r="AP1046">
            <v>13311875000</v>
          </cell>
          <cell r="AQ1046">
            <v>0.53005430559287403</v>
          </cell>
          <cell r="AR1046">
            <v>0</v>
          </cell>
          <cell r="AS1046">
            <v>0</v>
          </cell>
          <cell r="AT1046">
            <v>10166589000</v>
          </cell>
          <cell r="AU1046">
            <v>0.47429131705298067</v>
          </cell>
          <cell r="AV1046">
            <v>17988347000</v>
          </cell>
          <cell r="AW1046">
            <v>0.3422312828517049</v>
          </cell>
          <cell r="AX1046">
            <v>769965000</v>
          </cell>
          <cell r="AY1046">
            <v>0.41463245201084342</v>
          </cell>
          <cell r="AZ1046">
            <v>53487000</v>
          </cell>
          <cell r="BA1046">
            <v>0.27781702211649334</v>
          </cell>
          <cell r="BB1046">
            <v>0</v>
          </cell>
          <cell r="BC1046">
            <v>0</v>
          </cell>
          <cell r="BD1046">
            <v>1421000</v>
          </cell>
          <cell r="BE1046">
            <v>0.24938574938574939</v>
          </cell>
          <cell r="BF1046">
            <v>2246400000</v>
          </cell>
          <cell r="BG1046">
            <v>0.49680891389839743</v>
          </cell>
          <cell r="BH1046">
            <v>2030000</v>
          </cell>
          <cell r="BI1046">
            <v>8.3333333333333329E-2</v>
          </cell>
          <cell r="BJ1046">
            <v>0</v>
          </cell>
          <cell r="BK1046">
            <v>0</v>
          </cell>
          <cell r="BL1046">
            <v>25114172000</v>
          </cell>
          <cell r="BM1046">
            <v>67106000</v>
          </cell>
          <cell r="BN1046">
            <v>21435326000</v>
          </cell>
          <cell r="BO1046">
            <v>52561960000</v>
          </cell>
          <cell r="BP1046">
            <v>1856982000</v>
          </cell>
          <cell r="BQ1046">
            <v>192526000</v>
          </cell>
          <cell r="BR1046">
            <v>87286000</v>
          </cell>
          <cell r="BS1046">
            <v>5698000</v>
          </cell>
          <cell r="BT1046">
            <v>4521658000</v>
          </cell>
          <cell r="BU1046">
            <v>24360000</v>
          </cell>
          <cell r="BV1046">
            <v>607816000</v>
          </cell>
          <cell r="BW1046">
            <v>13374000</v>
          </cell>
          <cell r="BY1046">
            <v>1592</v>
          </cell>
          <cell r="BZ1046">
            <v>6380100</v>
          </cell>
          <cell r="CA1046">
            <v>4298400</v>
          </cell>
        </row>
        <row r="1047">
          <cell r="A1047" t="str">
            <v>2023_Q4_M11_W48_D3</v>
          </cell>
          <cell r="B1047">
            <v>2023</v>
          </cell>
          <cell r="C1047">
            <v>4</v>
          </cell>
          <cell r="D1047">
            <v>11</v>
          </cell>
          <cell r="E1047">
            <v>48</v>
          </cell>
          <cell r="F1047">
            <v>48</v>
          </cell>
          <cell r="G1047">
            <v>3</v>
          </cell>
          <cell r="H1047">
            <v>45258</v>
          </cell>
          <cell r="I1047">
            <v>16.12</v>
          </cell>
          <cell r="J1047">
            <v>20.510999999999999</v>
          </cell>
          <cell r="K1047">
            <v>42.075000000000003</v>
          </cell>
          <cell r="L1047">
            <v>13.50071</v>
          </cell>
          <cell r="M1047">
            <v>5.8650000000000002</v>
          </cell>
          <cell r="N1047">
            <v>1</v>
          </cell>
          <cell r="O1047">
            <v>13.789</v>
          </cell>
          <cell r="P1047">
            <v>19.382999999999999</v>
          </cell>
          <cell r="Q1047">
            <v>170</v>
          </cell>
          <cell r="R1047">
            <v>0</v>
          </cell>
          <cell r="S1047">
            <v>-3291</v>
          </cell>
          <cell r="T1047">
            <v>897.93141164682163</v>
          </cell>
          <cell r="U1047">
            <v>50528.355009382431</v>
          </cell>
          <cell r="V1047">
            <v>5.6271953908720668E-2</v>
          </cell>
          <cell r="W1047">
            <v>3.2548959484723964E-3</v>
          </cell>
          <cell r="X1047">
            <v>1.7190749046797724E-3</v>
          </cell>
          <cell r="Y1047">
            <v>0.52815049448403317</v>
          </cell>
          <cell r="Z1047">
            <v>8.2592383937403462E-3</v>
          </cell>
          <cell r="AA1047">
            <v>211316528000</v>
          </cell>
          <cell r="AB1047">
            <v>205783543000</v>
          </cell>
          <cell r="AC1047">
            <v>0</v>
          </cell>
          <cell r="AD1047">
            <v>0</v>
          </cell>
          <cell r="AE1047">
            <v>0</v>
          </cell>
          <cell r="AF1047">
            <v>5532985000</v>
          </cell>
          <cell r="AH1047">
            <v>132.24370999999999</v>
          </cell>
          <cell r="AI1047">
            <v>50794.729238636013</v>
          </cell>
          <cell r="AJ1047">
            <v>42706.186592655402</v>
          </cell>
          <cell r="AK1047">
            <v>8088.5426459806094</v>
          </cell>
          <cell r="AL1047">
            <v>32310588008000</v>
          </cell>
          <cell r="AM1047">
            <v>105167602000</v>
          </cell>
          <cell r="AN1047">
            <v>55544321000</v>
          </cell>
          <cell r="AO1047">
            <v>266860849000</v>
          </cell>
          <cell r="AP1047">
            <v>36346254000</v>
          </cell>
          <cell r="AQ1047">
            <v>0.77920058771714384</v>
          </cell>
          <cell r="AR1047">
            <v>0</v>
          </cell>
          <cell r="AS1047">
            <v>0</v>
          </cell>
          <cell r="AT1047">
            <v>2825378000</v>
          </cell>
          <cell r="AU1047">
            <v>0.392387669926266</v>
          </cell>
          <cell r="AV1047">
            <v>15490048000</v>
          </cell>
          <cell r="AW1047">
            <v>0.32210304146258034</v>
          </cell>
          <cell r="AX1047">
            <v>682745000</v>
          </cell>
          <cell r="AY1047">
            <v>0.29170878726016897</v>
          </cell>
          <cell r="AZ1047">
            <v>167952000</v>
          </cell>
          <cell r="BA1047">
            <v>0.48830069311997021</v>
          </cell>
          <cell r="BB1047">
            <v>0</v>
          </cell>
          <cell r="BC1047">
            <v>0</v>
          </cell>
          <cell r="BD1047">
            <v>6372000</v>
          </cell>
          <cell r="BE1047">
            <v>0.5</v>
          </cell>
          <cell r="BF1047">
            <v>25572000</v>
          </cell>
          <cell r="BG1047">
            <v>0.40325480177878703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46645568000</v>
          </cell>
          <cell r="BM1047">
            <v>275158000</v>
          </cell>
          <cell r="BN1047">
            <v>7200476000</v>
          </cell>
          <cell r="BO1047">
            <v>48090350000</v>
          </cell>
          <cell r="BP1047">
            <v>2340502000</v>
          </cell>
          <cell r="BQ1047">
            <v>343952000</v>
          </cell>
          <cell r="BR1047">
            <v>59254000</v>
          </cell>
          <cell r="BS1047">
            <v>12744000</v>
          </cell>
          <cell r="BT1047">
            <v>63414000</v>
          </cell>
          <cell r="BU1047">
            <v>2050000</v>
          </cell>
          <cell r="BV1047">
            <v>113114000</v>
          </cell>
          <cell r="BW1047">
            <v>21020000</v>
          </cell>
          <cell r="BY1047">
            <v>2135</v>
          </cell>
          <cell r="BZ1047">
            <v>8392050</v>
          </cell>
          <cell r="CA1047">
            <v>5764500</v>
          </cell>
        </row>
        <row r="1048">
          <cell r="A1048" t="str">
            <v>2023_Q4_M11_W48_D4</v>
          </cell>
          <cell r="B1048">
            <v>2023</v>
          </cell>
          <cell r="C1048">
            <v>4</v>
          </cell>
          <cell r="D1048">
            <v>11</v>
          </cell>
          <cell r="E1048">
            <v>48</v>
          </cell>
          <cell r="F1048">
            <v>48</v>
          </cell>
          <cell r="G1048">
            <v>4</v>
          </cell>
          <cell r="H1048">
            <v>45259</v>
          </cell>
          <cell r="I1048">
            <v>16.373000000000001</v>
          </cell>
          <cell r="J1048">
            <v>25.077000000000002</v>
          </cell>
          <cell r="K1048">
            <v>44.198999999999998</v>
          </cell>
          <cell r="L1048">
            <v>13.116709999999999</v>
          </cell>
          <cell r="M1048">
            <v>5.8579999999999997</v>
          </cell>
          <cell r="N1048">
            <v>1</v>
          </cell>
          <cell r="O1048">
            <v>13.787000000000001</v>
          </cell>
          <cell r="P1048">
            <v>19.382000000000001</v>
          </cell>
          <cell r="Q1048">
            <v>170</v>
          </cell>
          <cell r="R1048">
            <v>0</v>
          </cell>
          <cell r="S1048">
            <v>-3175</v>
          </cell>
          <cell r="T1048">
            <v>866.90623425713295</v>
          </cell>
          <cell r="U1048">
            <v>53807.285687199794</v>
          </cell>
          <cell r="V1048">
            <v>6.2068172497696007E-2</v>
          </cell>
          <cell r="W1048">
            <v>1.1152114488813657E-2</v>
          </cell>
          <cell r="X1048">
            <v>1.1360425412462343E-3</v>
          </cell>
          <cell r="Y1048">
            <v>0.10186790517491222</v>
          </cell>
          <cell r="Z1048">
            <v>4.3692861162273862E-3</v>
          </cell>
          <cell r="AA1048">
            <v>94910326000</v>
          </cell>
          <cell r="AB1048">
            <v>94910326000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H1048">
            <v>138.79271</v>
          </cell>
          <cell r="AI1048">
            <v>54170.740295183394</v>
          </cell>
          <cell r="AJ1048">
            <v>42898.148953423894</v>
          </cell>
          <cell r="AK1048">
            <v>11272.5913417595</v>
          </cell>
          <cell r="AL1048">
            <v>29354523963000</v>
          </cell>
          <cell r="AM1048">
            <v>327365012000</v>
          </cell>
          <cell r="AN1048">
            <v>33347988000</v>
          </cell>
          <cell r="AO1048">
            <v>128258314000</v>
          </cell>
          <cell r="AP1048">
            <v>1142455000</v>
          </cell>
          <cell r="AQ1048">
            <v>0.25710157138568462</v>
          </cell>
          <cell r="AR1048">
            <v>0</v>
          </cell>
          <cell r="AS1048">
            <v>0</v>
          </cell>
          <cell r="AT1048">
            <v>8400840000</v>
          </cell>
          <cell r="AU1048">
            <v>3.5630154245328276E-2</v>
          </cell>
          <cell r="AV1048">
            <v>22797161000</v>
          </cell>
          <cell r="AW1048">
            <v>0.27775754443839556</v>
          </cell>
          <cell r="AX1048">
            <v>589005000</v>
          </cell>
          <cell r="AY1048">
            <v>0.43546906051859563</v>
          </cell>
          <cell r="AZ1048">
            <v>9464000</v>
          </cell>
          <cell r="BA1048">
            <v>0.13395612172682236</v>
          </cell>
          <cell r="BB1048">
            <v>0</v>
          </cell>
          <cell r="BC1048">
            <v>0</v>
          </cell>
          <cell r="BD1048">
            <v>1440000</v>
          </cell>
          <cell r="BE1048">
            <v>0.5</v>
          </cell>
          <cell r="BF1048">
            <v>146290000</v>
          </cell>
          <cell r="BG1048">
            <v>0.51088900064258369</v>
          </cell>
          <cell r="BH1048">
            <v>1028000</v>
          </cell>
          <cell r="BI1048">
            <v>0.25</v>
          </cell>
          <cell r="BJ1048">
            <v>260305000</v>
          </cell>
          <cell r="BK1048">
            <v>0.5</v>
          </cell>
          <cell r="BL1048">
            <v>4443594000</v>
          </cell>
          <cell r="BM1048">
            <v>139902000</v>
          </cell>
          <cell r="BN1048">
            <v>235778940000</v>
          </cell>
          <cell r="BO1048">
            <v>82075758000</v>
          </cell>
          <cell r="BP1048">
            <v>1352576000</v>
          </cell>
          <cell r="BQ1048">
            <v>70650000</v>
          </cell>
          <cell r="BR1048">
            <v>2668554000</v>
          </cell>
          <cell r="BS1048">
            <v>2880000</v>
          </cell>
          <cell r="BT1048">
            <v>286344000</v>
          </cell>
          <cell r="BU1048">
            <v>4112000</v>
          </cell>
          <cell r="BV1048">
            <v>520610000</v>
          </cell>
          <cell r="BW1048">
            <v>21092000</v>
          </cell>
          <cell r="BY1048">
            <v>844</v>
          </cell>
          <cell r="BZ1048">
            <v>8096250</v>
          </cell>
          <cell r="CA1048">
            <v>2278800</v>
          </cell>
        </row>
        <row r="1049">
          <cell r="A1049" t="str">
            <v>2023_Q4_M11_W48_D5</v>
          </cell>
          <cell r="B1049">
            <v>2023</v>
          </cell>
          <cell r="C1049">
            <v>4</v>
          </cell>
          <cell r="D1049">
            <v>11</v>
          </cell>
          <cell r="E1049">
            <v>48</v>
          </cell>
          <cell r="F1049">
            <v>48</v>
          </cell>
          <cell r="G1049">
            <v>5</v>
          </cell>
          <cell r="H1049">
            <v>45260</v>
          </cell>
          <cell r="I1049">
            <v>27.896000000000001</v>
          </cell>
          <cell r="J1049">
            <v>25.155000000000001</v>
          </cell>
          <cell r="K1049">
            <v>32.972999999999999</v>
          </cell>
          <cell r="L1049">
            <v>12.63771</v>
          </cell>
          <cell r="M1049">
            <v>5.8460000000000001</v>
          </cell>
          <cell r="N1049">
            <v>1</v>
          </cell>
          <cell r="O1049">
            <v>13.784000000000001</v>
          </cell>
          <cell r="P1049">
            <v>19.382999999999999</v>
          </cell>
          <cell r="Q1049">
            <v>170</v>
          </cell>
          <cell r="R1049">
            <v>0</v>
          </cell>
          <cell r="S1049">
            <v>-2352</v>
          </cell>
          <cell r="T1049">
            <v>755.77969399110088</v>
          </cell>
          <cell r="U1049">
            <v>52919.097306924567</v>
          </cell>
          <cell r="V1049">
            <v>7.0019210264132437E-2</v>
          </cell>
          <cell r="W1049">
            <v>1.0238831603464914E-2</v>
          </cell>
          <cell r="X1049">
            <v>2.4125513861465945E-3</v>
          </cell>
          <cell r="Y1049">
            <v>0.23562760670174174</v>
          </cell>
          <cell r="Z1049">
            <v>5.7960175244876682E-3</v>
          </cell>
          <cell r="AA1049">
            <v>115445801000</v>
          </cell>
          <cell r="AB1049">
            <v>115445801000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H1049">
            <v>138.67471</v>
          </cell>
          <cell r="AI1049">
            <v>52878.472153008101</v>
          </cell>
          <cell r="AJ1049">
            <v>42823.026867075801</v>
          </cell>
          <cell r="AK1049">
            <v>10055.445285932301</v>
          </cell>
          <cell r="AL1049">
            <v>34120572300630</v>
          </cell>
          <cell r="AM1049">
            <v>349354794000</v>
          </cell>
          <cell r="AN1049">
            <v>82317634000</v>
          </cell>
          <cell r="AO1049">
            <v>197763435000</v>
          </cell>
          <cell r="AP1049">
            <v>47872836000</v>
          </cell>
          <cell r="AQ1049">
            <v>0.77735912243871119</v>
          </cell>
          <cell r="AR1049">
            <v>0</v>
          </cell>
          <cell r="AS1049">
            <v>0</v>
          </cell>
          <cell r="AT1049">
            <v>217532000</v>
          </cell>
          <cell r="AU1049">
            <v>1.1912375576701424E-3</v>
          </cell>
          <cell r="AV1049">
            <v>33215697000</v>
          </cell>
          <cell r="AW1049">
            <v>0.32715040416089941</v>
          </cell>
          <cell r="AX1049">
            <v>754968000</v>
          </cell>
          <cell r="AY1049">
            <v>0.40803434767945623</v>
          </cell>
          <cell r="AZ1049">
            <v>35131000</v>
          </cell>
          <cell r="BA1049">
            <v>0.40596976980678562</v>
          </cell>
          <cell r="BB1049">
            <v>0</v>
          </cell>
          <cell r="BC1049">
            <v>0</v>
          </cell>
          <cell r="BD1049">
            <v>2145000</v>
          </cell>
          <cell r="BE1049">
            <v>0.37434554973821987</v>
          </cell>
          <cell r="BF1049">
            <v>218301000</v>
          </cell>
          <cell r="BG1049">
            <v>0.49292788337781629</v>
          </cell>
          <cell r="BH1049">
            <v>1024000</v>
          </cell>
          <cell r="BI1049">
            <v>0.5</v>
          </cell>
          <cell r="BJ1049">
            <v>0</v>
          </cell>
          <cell r="BK1049">
            <v>0</v>
          </cell>
          <cell r="BL1049">
            <v>61583938000</v>
          </cell>
          <cell r="BM1049">
            <v>152890000</v>
          </cell>
          <cell r="BN1049">
            <v>182610092000</v>
          </cell>
          <cell r="BO1049">
            <v>101530356000</v>
          </cell>
          <cell r="BP1049">
            <v>1850256000</v>
          </cell>
          <cell r="BQ1049">
            <v>86536000</v>
          </cell>
          <cell r="BR1049">
            <v>38674000</v>
          </cell>
          <cell r="BS1049">
            <v>5730000</v>
          </cell>
          <cell r="BT1049">
            <v>442866000</v>
          </cell>
          <cell r="BU1049">
            <v>2048000</v>
          </cell>
          <cell r="BV1049">
            <v>1048048000</v>
          </cell>
          <cell r="BW1049">
            <v>3360000</v>
          </cell>
          <cell r="BY1049">
            <v>1457</v>
          </cell>
          <cell r="BZ1049">
            <v>5997600</v>
          </cell>
          <cell r="CA1049">
            <v>3933900</v>
          </cell>
        </row>
        <row r="1050">
          <cell r="A1050" t="str">
            <v>2023_Q4_M12_W48_D6</v>
          </cell>
          <cell r="B1050">
            <v>2023</v>
          </cell>
          <cell r="C1050">
            <v>4</v>
          </cell>
          <cell r="D1050">
            <v>12</v>
          </cell>
          <cell r="E1050">
            <v>48</v>
          </cell>
          <cell r="F1050">
            <v>49</v>
          </cell>
          <cell r="G1050">
            <v>6</v>
          </cell>
          <cell r="H1050">
            <v>45261</v>
          </cell>
          <cell r="I1050">
            <v>30.443000000000001</v>
          </cell>
          <cell r="J1050">
            <v>26.765000000000001</v>
          </cell>
          <cell r="K1050">
            <v>36.765999999999998</v>
          </cell>
          <cell r="L1050">
            <v>12.145709999999999</v>
          </cell>
          <cell r="M1050">
            <v>5.8010000000000002</v>
          </cell>
          <cell r="N1050">
            <v>1</v>
          </cell>
          <cell r="O1050">
            <v>13.794</v>
          </cell>
          <cell r="P1050">
            <v>19.38</v>
          </cell>
          <cell r="Q1050">
            <v>171</v>
          </cell>
          <cell r="R1050">
            <v>0</v>
          </cell>
          <cell r="S1050">
            <v>-2443</v>
          </cell>
          <cell r="T1050">
            <v>785.62202918600008</v>
          </cell>
          <cell r="U1050">
            <v>53865.102747930374</v>
          </cell>
          <cell r="V1050">
            <v>6.8563635879382315E-2</v>
          </cell>
          <cell r="W1050">
            <v>5.8370547382737949E-3</v>
          </cell>
          <cell r="X1050">
            <v>1.7395511785594892E-3</v>
          </cell>
          <cell r="Y1050">
            <v>0.29801865093934865</v>
          </cell>
          <cell r="Z1050">
            <v>6.8595271925941627E-3</v>
          </cell>
          <cell r="AA1050">
            <v>143790521000</v>
          </cell>
          <cell r="AB1050">
            <v>143790521000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H1050">
            <v>146.09470999999999</v>
          </cell>
          <cell r="AI1050">
            <v>53690.734630010505</v>
          </cell>
          <cell r="AJ1050">
            <v>42838.721742216003</v>
          </cell>
          <cell r="AK1050">
            <v>10852.012887794501</v>
          </cell>
          <cell r="AL1050">
            <v>28084217700600</v>
          </cell>
          <cell r="AM1050">
            <v>163929116000</v>
          </cell>
          <cell r="AN1050">
            <v>48853934000</v>
          </cell>
          <cell r="AO1050">
            <v>192644455000</v>
          </cell>
          <cell r="AP1050">
            <v>10971671000</v>
          </cell>
          <cell r="AQ1050">
            <v>0.48782855273397152</v>
          </cell>
          <cell r="AR1050">
            <v>0</v>
          </cell>
          <cell r="AS1050">
            <v>0</v>
          </cell>
          <cell r="AT1050">
            <v>2880631000</v>
          </cell>
          <cell r="AU1050">
            <v>0.25625207047238618</v>
          </cell>
          <cell r="AV1050">
            <v>29306664000</v>
          </cell>
          <cell r="AW1050">
            <v>0.24015449911712894</v>
          </cell>
          <cell r="AX1050">
            <v>1036414000</v>
          </cell>
          <cell r="AY1050">
            <v>0.45110629233416932</v>
          </cell>
          <cell r="AZ1050">
            <v>299071000</v>
          </cell>
          <cell r="BA1050">
            <v>0.4372881702884247</v>
          </cell>
          <cell r="BB1050">
            <v>0</v>
          </cell>
          <cell r="BC1050">
            <v>0</v>
          </cell>
          <cell r="BD1050">
            <v>27213000</v>
          </cell>
          <cell r="BE1050">
            <v>0.48725156669650849</v>
          </cell>
          <cell r="BF1050">
            <v>4329224000</v>
          </cell>
          <cell r="BG1050">
            <v>0.95008420615563016</v>
          </cell>
          <cell r="BH1050">
            <v>3046000</v>
          </cell>
          <cell r="BI1050">
            <v>0.37410955539179563</v>
          </cell>
          <cell r="BJ1050">
            <v>0</v>
          </cell>
          <cell r="BK1050">
            <v>0</v>
          </cell>
          <cell r="BL1050">
            <v>22490834000</v>
          </cell>
          <cell r="BM1050">
            <v>122638000</v>
          </cell>
          <cell r="BN1050">
            <v>11241396000</v>
          </cell>
          <cell r="BO1050">
            <v>122032542000</v>
          </cell>
          <cell r="BP1050">
            <v>2297494000</v>
          </cell>
          <cell r="BQ1050">
            <v>683922000</v>
          </cell>
          <cell r="BR1050">
            <v>371148000</v>
          </cell>
          <cell r="BS1050">
            <v>55850000</v>
          </cell>
          <cell r="BT1050">
            <v>4556674000</v>
          </cell>
          <cell r="BU1050">
            <v>8142000</v>
          </cell>
          <cell r="BV1050">
            <v>60210000</v>
          </cell>
          <cell r="BW1050">
            <v>8266000</v>
          </cell>
          <cell r="BY1050">
            <v>1751</v>
          </cell>
          <cell r="BZ1050">
            <v>18688950</v>
          </cell>
          <cell r="CA1050">
            <v>4727700</v>
          </cell>
        </row>
        <row r="1051">
          <cell r="A1051" t="str">
            <v>2023_Q4_M12_W49_D2</v>
          </cell>
          <cell r="B1051">
            <v>2023</v>
          </cell>
          <cell r="C1051">
            <v>4</v>
          </cell>
          <cell r="D1051">
            <v>12</v>
          </cell>
          <cell r="E1051">
            <v>49</v>
          </cell>
          <cell r="F1051">
            <v>49</v>
          </cell>
          <cell r="G1051">
            <v>2</v>
          </cell>
          <cell r="H1051">
            <v>45264</v>
          </cell>
          <cell r="I1051">
            <v>24.881</v>
          </cell>
          <cell r="J1051">
            <v>25.334</v>
          </cell>
          <cell r="K1051">
            <v>48.633000000000003</v>
          </cell>
          <cell r="L1051">
            <v>13.30171</v>
          </cell>
          <cell r="M1051">
            <v>5.8049999999999997</v>
          </cell>
          <cell r="N1051">
            <v>1</v>
          </cell>
          <cell r="O1051">
            <v>13.791</v>
          </cell>
          <cell r="P1051">
            <v>19.379000000000001</v>
          </cell>
          <cell r="Q1051">
            <v>172</v>
          </cell>
          <cell r="R1051">
            <v>0</v>
          </cell>
          <cell r="S1051">
            <v>-3609</v>
          </cell>
          <cell r="T1051">
            <v>926.07812104224854</v>
          </cell>
          <cell r="U1051">
            <v>63139.217457347884</v>
          </cell>
          <cell r="V1051">
            <v>6.8179148197873699E-2</v>
          </cell>
          <cell r="W1051">
            <v>5.0182581653524429E-3</v>
          </cell>
          <cell r="X1051">
            <v>1.356848182608509E-3</v>
          </cell>
          <cell r="Y1051">
            <v>0.27038229957489934</v>
          </cell>
          <cell r="Z1051">
            <v>5.537682304072148E-3</v>
          </cell>
          <cell r="AA1051">
            <v>235765839000</v>
          </cell>
          <cell r="AB1051">
            <v>235765839000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H1051">
            <v>152.12470999999999</v>
          </cell>
          <cell r="AI1051">
            <v>62986.654338947796</v>
          </cell>
          <cell r="AJ1051">
            <v>42758.450662070296</v>
          </cell>
          <cell r="AK1051">
            <v>20228.2036768775</v>
          </cell>
          <cell r="AL1051">
            <v>56392057697200</v>
          </cell>
          <cell r="AM1051">
            <v>282989904000</v>
          </cell>
          <cell r="AN1051">
            <v>76515461000</v>
          </cell>
          <cell r="AO1051">
            <v>312281300000</v>
          </cell>
          <cell r="AP1051">
            <v>23863249000</v>
          </cell>
          <cell r="AQ1051">
            <v>0.87217296906758612</v>
          </cell>
          <cell r="AR1051">
            <v>0</v>
          </cell>
          <cell r="AS1051">
            <v>0</v>
          </cell>
          <cell r="AT1051">
            <v>2828976000</v>
          </cell>
          <cell r="AU1051">
            <v>0.32877262524553563</v>
          </cell>
          <cell r="AV1051">
            <v>45774683000</v>
          </cell>
          <cell r="AW1051">
            <v>0.19249978550476124</v>
          </cell>
          <cell r="AX1051">
            <v>3221424000</v>
          </cell>
          <cell r="AY1051">
            <v>0.46372936164920248</v>
          </cell>
          <cell r="AZ1051">
            <v>13654000</v>
          </cell>
          <cell r="BA1051">
            <v>0.17232501198980235</v>
          </cell>
          <cell r="BB1051">
            <v>0</v>
          </cell>
          <cell r="BC1051">
            <v>0</v>
          </cell>
          <cell r="BD1051">
            <v>3655000</v>
          </cell>
          <cell r="BE1051">
            <v>0.5</v>
          </cell>
          <cell r="BF1051">
            <v>808786000</v>
          </cell>
          <cell r="BG1051">
            <v>0.56131236102281656</v>
          </cell>
          <cell r="BH1051">
            <v>1034000</v>
          </cell>
          <cell r="BI1051">
            <v>0.24867724867724866</v>
          </cell>
          <cell r="BJ1051">
            <v>0</v>
          </cell>
          <cell r="BK1051">
            <v>0</v>
          </cell>
          <cell r="BL1051">
            <v>27360684000</v>
          </cell>
          <cell r="BM1051">
            <v>320452000</v>
          </cell>
          <cell r="BN1051">
            <v>8604658000</v>
          </cell>
          <cell r="BO1051">
            <v>237790826000</v>
          </cell>
          <cell r="BP1051">
            <v>6946776000</v>
          </cell>
          <cell r="BQ1051">
            <v>79234000</v>
          </cell>
          <cell r="BR1051">
            <v>421108000</v>
          </cell>
          <cell r="BS1051">
            <v>7310000</v>
          </cell>
          <cell r="BT1051">
            <v>1440884000</v>
          </cell>
          <cell r="BU1051">
            <v>4158000</v>
          </cell>
          <cell r="BV1051">
            <v>2120000</v>
          </cell>
          <cell r="BW1051">
            <v>11694000</v>
          </cell>
          <cell r="BY1051">
            <v>2438</v>
          </cell>
          <cell r="BZ1051">
            <v>9202950</v>
          </cell>
          <cell r="CA1051">
            <v>6582600</v>
          </cell>
        </row>
        <row r="1052">
          <cell r="A1052" t="str">
            <v>2023_Q4_M12_W49_D3</v>
          </cell>
          <cell r="B1052">
            <v>2023</v>
          </cell>
          <cell r="C1052">
            <v>4</v>
          </cell>
          <cell r="D1052">
            <v>12</v>
          </cell>
          <cell r="E1052">
            <v>49</v>
          </cell>
          <cell r="F1052">
            <v>49</v>
          </cell>
          <cell r="G1052">
            <v>3</v>
          </cell>
          <cell r="H1052">
            <v>45265</v>
          </cell>
          <cell r="I1052">
            <v>22.818999999999999</v>
          </cell>
          <cell r="J1052">
            <v>25.204999999999998</v>
          </cell>
          <cell r="K1052">
            <v>43.734999999999999</v>
          </cell>
          <cell r="L1052">
            <v>13.69171</v>
          </cell>
          <cell r="M1052">
            <v>5.7249999999999996</v>
          </cell>
          <cell r="N1052">
            <v>1</v>
          </cell>
          <cell r="O1052">
            <v>13.785</v>
          </cell>
          <cell r="P1052">
            <v>19.379000000000001</v>
          </cell>
          <cell r="Q1052">
            <v>173</v>
          </cell>
          <cell r="R1052">
            <v>0</v>
          </cell>
          <cell r="S1052">
            <v>-2687</v>
          </cell>
          <cell r="T1052">
            <v>790.79795755340012</v>
          </cell>
          <cell r="U1052">
            <v>60106.966289807926</v>
          </cell>
          <cell r="V1052">
            <v>7.6007993844305163E-2</v>
          </cell>
          <cell r="W1052">
            <v>1.1526493767327971E-2</v>
          </cell>
          <cell r="X1052">
            <v>1.1303268078525423E-3</v>
          </cell>
          <cell r="Y1052">
            <v>9.8063368676472251E-2</v>
          </cell>
          <cell r="Z1052">
            <v>5.8092438792209629E-3</v>
          </cell>
          <cell r="AA1052">
            <v>185605030000</v>
          </cell>
          <cell r="AB1052">
            <v>183659980000</v>
          </cell>
          <cell r="AC1052">
            <v>1945050000</v>
          </cell>
          <cell r="AD1052">
            <v>0</v>
          </cell>
          <cell r="AE1052">
            <v>0</v>
          </cell>
          <cell r="AF1052">
            <v>0</v>
          </cell>
          <cell r="AH1052">
            <v>145.33971</v>
          </cell>
          <cell r="AI1052">
            <v>60032.303455107896</v>
          </cell>
          <cell r="AJ1052">
            <v>41838.479746949597</v>
          </cell>
          <cell r="AK1052">
            <v>18193.823708158299</v>
          </cell>
          <cell r="AL1052">
            <v>39668373508000</v>
          </cell>
          <cell r="AM1052">
            <v>457237260000</v>
          </cell>
          <cell r="AN1052">
            <v>44838226000</v>
          </cell>
          <cell r="AO1052">
            <v>230443256000</v>
          </cell>
          <cell r="AP1052">
            <v>8239003000</v>
          </cell>
          <cell r="AQ1052">
            <v>0.63027810867982681</v>
          </cell>
          <cell r="AR1052">
            <v>0</v>
          </cell>
          <cell r="AS1052">
            <v>0</v>
          </cell>
          <cell r="AT1052">
            <v>18294861000</v>
          </cell>
          <cell r="AU1052">
            <v>4.7810926828561542E-2</v>
          </cell>
          <cell r="AV1052">
            <v>12396629000</v>
          </cell>
          <cell r="AW1052">
            <v>0.25209891797785278</v>
          </cell>
          <cell r="AX1052">
            <v>1841298000</v>
          </cell>
          <cell r="AY1052">
            <v>0.58856370226884791</v>
          </cell>
          <cell r="AZ1052">
            <v>120793000</v>
          </cell>
          <cell r="BA1052">
            <v>0.42301281018651465</v>
          </cell>
          <cell r="BB1052">
            <v>0</v>
          </cell>
          <cell r="BC1052">
            <v>0</v>
          </cell>
          <cell r="BD1052">
            <v>13069000</v>
          </cell>
          <cell r="BE1052">
            <v>0.44994147214762792</v>
          </cell>
          <cell r="BF1052">
            <v>23523000</v>
          </cell>
          <cell r="BG1052">
            <v>0.42278658470829289</v>
          </cell>
          <cell r="BH1052">
            <v>0</v>
          </cell>
          <cell r="BI1052">
            <v>0</v>
          </cell>
          <cell r="BJ1052">
            <v>3909050000</v>
          </cell>
          <cell r="BK1052">
            <v>0.47313421201951289</v>
          </cell>
          <cell r="BL1052">
            <v>13072012000</v>
          </cell>
          <cell r="BM1052">
            <v>322418000</v>
          </cell>
          <cell r="BN1052">
            <v>382650206000</v>
          </cell>
          <cell r="BO1052">
            <v>49173670000</v>
          </cell>
          <cell r="BP1052">
            <v>3128460000</v>
          </cell>
          <cell r="BQ1052">
            <v>285554000</v>
          </cell>
          <cell r="BR1052">
            <v>252784000</v>
          </cell>
          <cell r="BS1052">
            <v>29046000</v>
          </cell>
          <cell r="BT1052">
            <v>55638000</v>
          </cell>
          <cell r="BU1052">
            <v>2080000</v>
          </cell>
          <cell r="BV1052">
            <v>8262032000</v>
          </cell>
          <cell r="BW1052">
            <v>3360000</v>
          </cell>
          <cell r="BY1052">
            <v>2234</v>
          </cell>
          <cell r="BZ1052">
            <v>6851850</v>
          </cell>
          <cell r="CA1052">
            <v>6031800</v>
          </cell>
        </row>
        <row r="1053">
          <cell r="A1053" t="str">
            <v>2023_Q4_M12_W49_D4</v>
          </cell>
          <cell r="B1053">
            <v>2023</v>
          </cell>
          <cell r="C1053">
            <v>4</v>
          </cell>
          <cell r="D1053">
            <v>12</v>
          </cell>
          <cell r="E1053">
            <v>49</v>
          </cell>
          <cell r="F1053">
            <v>49</v>
          </cell>
          <cell r="G1053">
            <v>4</v>
          </cell>
          <cell r="H1053">
            <v>45266</v>
          </cell>
          <cell r="I1053">
            <v>28.300999999999998</v>
          </cell>
          <cell r="J1053">
            <v>24.699000000000002</v>
          </cell>
          <cell r="K1053">
            <v>36.610999999999997</v>
          </cell>
          <cell r="L1053">
            <v>14.30071</v>
          </cell>
          <cell r="M1053">
            <v>6.54</v>
          </cell>
          <cell r="N1053">
            <v>1</v>
          </cell>
          <cell r="O1053">
            <v>13.872999999999999</v>
          </cell>
          <cell r="P1053">
            <v>19.378</v>
          </cell>
          <cell r="Q1053">
            <v>173</v>
          </cell>
          <cell r="R1053">
            <v>0</v>
          </cell>
          <cell r="S1053">
            <v>-3641</v>
          </cell>
          <cell r="T1053">
            <v>900.92478941713159</v>
          </cell>
          <cell r="U1053">
            <v>62807.91475395397</v>
          </cell>
          <cell r="V1053">
            <v>6.971493679798578E-2</v>
          </cell>
          <cell r="W1053">
            <v>5.2810893211574176E-3</v>
          </cell>
          <cell r="X1053">
            <v>8.0886629367682569E-4</v>
          </cell>
          <cell r="Y1053">
            <v>0.15316277466398778</v>
          </cell>
          <cell r="Z1053">
            <v>4.4192975009620097E-3</v>
          </cell>
          <cell r="AA1053">
            <v>148477259000</v>
          </cell>
          <cell r="AB1053">
            <v>148477259000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H1053">
            <v>144.70271</v>
          </cell>
          <cell r="AI1053">
            <v>62803.485101134</v>
          </cell>
          <cell r="AJ1053">
            <v>41949.070895949699</v>
          </cell>
          <cell r="AK1053">
            <v>20854.414205184301</v>
          </cell>
          <cell r="AL1053">
            <v>41124522384030</v>
          </cell>
          <cell r="AM1053">
            <v>217182276000</v>
          </cell>
          <cell r="AN1053">
            <v>33264240000</v>
          </cell>
          <cell r="AO1053">
            <v>181741499000</v>
          </cell>
          <cell r="AP1053">
            <v>16237894000</v>
          </cell>
          <cell r="AQ1053">
            <v>0.65756855494580391</v>
          </cell>
          <cell r="AR1053">
            <v>0</v>
          </cell>
          <cell r="AS1053">
            <v>0</v>
          </cell>
          <cell r="AT1053">
            <v>958263000</v>
          </cell>
          <cell r="AU1053">
            <v>0.35554693935098952</v>
          </cell>
          <cell r="AV1053">
            <v>12346398000</v>
          </cell>
          <cell r="AW1053">
            <v>7.0297440713598627E-2</v>
          </cell>
          <cell r="AX1053">
            <v>2184240000</v>
          </cell>
          <cell r="AY1053">
            <v>0.5749198253951876</v>
          </cell>
          <cell r="AZ1053">
            <v>1149393000</v>
          </cell>
          <cell r="BA1053">
            <v>0.49529223885176304</v>
          </cell>
          <cell r="BB1053">
            <v>0</v>
          </cell>
          <cell r="BC1053">
            <v>0</v>
          </cell>
          <cell r="BD1053">
            <v>72630000</v>
          </cell>
          <cell r="BE1053">
            <v>1.0444408653486647E-2</v>
          </cell>
          <cell r="BF1053">
            <v>314393000</v>
          </cell>
          <cell r="BG1053">
            <v>0.74598643717107294</v>
          </cell>
          <cell r="BH1053">
            <v>1029000</v>
          </cell>
          <cell r="BI1053">
            <v>0.24807135969141755</v>
          </cell>
          <cell r="BJ1053">
            <v>0</v>
          </cell>
          <cell r="BK1053">
            <v>0</v>
          </cell>
          <cell r="BL1053">
            <v>24693842000</v>
          </cell>
          <cell r="BM1053">
            <v>278090000</v>
          </cell>
          <cell r="BN1053">
            <v>2695180000</v>
          </cell>
          <cell r="BO1053">
            <v>175630832000</v>
          </cell>
          <cell r="BP1053">
            <v>3799208000</v>
          </cell>
          <cell r="BQ1053">
            <v>2320636000</v>
          </cell>
          <cell r="BR1053">
            <v>357932000</v>
          </cell>
          <cell r="BS1053">
            <v>6953960000</v>
          </cell>
          <cell r="BT1053">
            <v>421446000</v>
          </cell>
          <cell r="BU1053">
            <v>4148000</v>
          </cell>
          <cell r="BV1053">
            <v>2138000</v>
          </cell>
          <cell r="BW1053">
            <v>24864000</v>
          </cell>
          <cell r="BY1053">
            <v>1838</v>
          </cell>
          <cell r="BZ1053">
            <v>9284550</v>
          </cell>
          <cell r="CA1053">
            <v>4962600</v>
          </cell>
        </row>
        <row r="1054">
          <cell r="A1054" t="str">
            <v>2023_Q4_M12_W49_D5</v>
          </cell>
          <cell r="B1054">
            <v>2023</v>
          </cell>
          <cell r="C1054">
            <v>4</v>
          </cell>
          <cell r="D1054">
            <v>12</v>
          </cell>
          <cell r="E1054">
            <v>49</v>
          </cell>
          <cell r="F1054">
            <v>49</v>
          </cell>
          <cell r="G1054">
            <v>5</v>
          </cell>
          <cell r="H1054">
            <v>45267</v>
          </cell>
          <cell r="I1054">
            <v>27.827999999999999</v>
          </cell>
          <cell r="J1054">
            <v>22.827000000000002</v>
          </cell>
          <cell r="K1054">
            <v>44.953000000000003</v>
          </cell>
          <cell r="L1054">
            <v>14.812709999999999</v>
          </cell>
          <cell r="M1054">
            <v>6.5149999999999997</v>
          </cell>
          <cell r="N1054">
            <v>1</v>
          </cell>
          <cell r="O1054">
            <v>14.193</v>
          </cell>
          <cell r="P1054">
            <v>19.347999999999999</v>
          </cell>
          <cell r="Q1054">
            <v>118</v>
          </cell>
          <cell r="R1054">
            <v>0</v>
          </cell>
          <cell r="S1054">
            <v>-2939</v>
          </cell>
          <cell r="T1054">
            <v>829.01272249495787</v>
          </cell>
          <cell r="U1054">
            <v>62523.256260324313</v>
          </cell>
          <cell r="V1054">
            <v>7.5418934551640227E-2</v>
          </cell>
          <cell r="W1054">
            <v>5.9371829069207746E-3</v>
          </cell>
          <cell r="X1054">
            <v>1.9479866782283566E-3</v>
          </cell>
          <cell r="Y1054">
            <v>0.32809948906200176</v>
          </cell>
          <cell r="Z1054">
            <v>8.2037937908132526E-3</v>
          </cell>
          <cell r="AA1054">
            <v>398326614000</v>
          </cell>
          <cell r="AB1054">
            <v>393525484000</v>
          </cell>
          <cell r="AC1054">
            <v>0</v>
          </cell>
          <cell r="AD1054">
            <v>4801130000</v>
          </cell>
          <cell r="AE1054">
            <v>0</v>
          </cell>
          <cell r="AF1054">
            <v>0</v>
          </cell>
          <cell r="AH1054">
            <v>151.47671000000003</v>
          </cell>
          <cell r="AI1054">
            <v>62462</v>
          </cell>
          <cell r="AJ1054">
            <v>42842</v>
          </cell>
          <cell r="AK1054">
            <v>19620</v>
          </cell>
          <cell r="AL1054">
            <v>63673097145000</v>
          </cell>
          <cell r="AM1054">
            <v>378038824000</v>
          </cell>
          <cell r="AN1054">
            <v>124034345000</v>
          </cell>
          <cell r="AO1054">
            <v>522360959000</v>
          </cell>
          <cell r="AP1054">
            <v>48044353000</v>
          </cell>
          <cell r="AQ1054">
            <v>0.70364770198410087</v>
          </cell>
          <cell r="AR1054">
            <v>0</v>
          </cell>
          <cell r="AS1054">
            <v>0</v>
          </cell>
          <cell r="AT1054">
            <v>25388503000</v>
          </cell>
          <cell r="AU1054">
            <v>0.26942294204448275</v>
          </cell>
          <cell r="AV1054">
            <v>42261085000</v>
          </cell>
          <cell r="AW1054">
            <v>0.20837863455323713</v>
          </cell>
          <cell r="AX1054">
            <v>1124090000</v>
          </cell>
          <cell r="AY1054">
            <v>0.28202807108746236</v>
          </cell>
          <cell r="AZ1054">
            <v>34185000</v>
          </cell>
          <cell r="BA1054">
            <v>0.38943063498211478</v>
          </cell>
          <cell r="BB1054">
            <v>0</v>
          </cell>
          <cell r="BC1054">
            <v>0</v>
          </cell>
          <cell r="BD1054">
            <v>239097000</v>
          </cell>
          <cell r="BE1054">
            <v>0.49848846227618815</v>
          </cell>
          <cell r="BF1054">
            <v>6911832000</v>
          </cell>
          <cell r="BG1054">
            <v>0.9191478632617297</v>
          </cell>
          <cell r="BH1054">
            <v>31200000</v>
          </cell>
          <cell r="BI1054">
            <v>0.48372093023255813</v>
          </cell>
          <cell r="BJ1054">
            <v>0</v>
          </cell>
          <cell r="BK1054">
            <v>0</v>
          </cell>
          <cell r="BL1054">
            <v>68278988000</v>
          </cell>
          <cell r="BM1054">
            <v>100952000</v>
          </cell>
          <cell r="BN1054">
            <v>94232892000</v>
          </cell>
          <cell r="BO1054">
            <v>202809108000</v>
          </cell>
          <cell r="BP1054">
            <v>3985738000</v>
          </cell>
          <cell r="BQ1054">
            <v>87782000</v>
          </cell>
          <cell r="BR1054">
            <v>294898000</v>
          </cell>
          <cell r="BS1054">
            <v>479644000</v>
          </cell>
          <cell r="BT1054">
            <v>7519826000</v>
          </cell>
          <cell r="BU1054">
            <v>64500000</v>
          </cell>
          <cell r="BV1054">
            <v>19080000</v>
          </cell>
          <cell r="BW1054">
            <v>165416000</v>
          </cell>
          <cell r="BY1054">
            <v>4188</v>
          </cell>
          <cell r="BZ1054">
            <v>7494450</v>
          </cell>
          <cell r="CA1054">
            <v>11307600</v>
          </cell>
        </row>
        <row r="1055">
          <cell r="A1055" t="str">
            <v>2023_Q4_M12_W49_D6</v>
          </cell>
          <cell r="B1055">
            <v>2023</v>
          </cell>
          <cell r="C1055">
            <v>4</v>
          </cell>
          <cell r="D1055">
            <v>12</v>
          </cell>
          <cell r="E1055">
            <v>49</v>
          </cell>
          <cell r="F1055">
            <v>50</v>
          </cell>
          <cell r="G1055">
            <v>6</v>
          </cell>
          <cell r="H1055">
            <v>45268</v>
          </cell>
          <cell r="I1055">
            <v>28.332000000000001</v>
          </cell>
          <cell r="J1055">
            <v>22.402999999999999</v>
          </cell>
          <cell r="K1055">
            <v>43.902999999999999</v>
          </cell>
          <cell r="L1055">
            <v>15.036709999999999</v>
          </cell>
          <cell r="M1055">
            <v>6.7569999999999997</v>
          </cell>
          <cell r="N1055">
            <v>1</v>
          </cell>
          <cell r="O1055">
            <v>14.202</v>
          </cell>
          <cell r="P1055">
            <v>19.347000000000001</v>
          </cell>
          <cell r="Q1055">
            <v>110</v>
          </cell>
          <cell r="R1055">
            <v>0</v>
          </cell>
          <cell r="S1055">
            <v>-2543</v>
          </cell>
          <cell r="T1055">
            <v>781.79812378858207</v>
          </cell>
          <cell r="U1055">
            <v>65113.92891597272</v>
          </cell>
          <cell r="V1055">
            <v>8.3287394705466408E-2</v>
          </cell>
          <cell r="W1055">
            <v>5.1605632792638429E-3</v>
          </cell>
          <cell r="X1055">
            <v>1.9010652292294754E-4</v>
          </cell>
          <cell r="Y1055">
            <v>3.683832803423473E-2</v>
          </cell>
          <cell r="Z1055">
            <v>3.3366520578772042E-3</v>
          </cell>
          <cell r="AA1055">
            <v>128298466400</v>
          </cell>
          <cell r="AB1055">
            <v>114405841000</v>
          </cell>
          <cell r="AC1055">
            <v>13892625400</v>
          </cell>
          <cell r="AD1055">
            <v>0</v>
          </cell>
          <cell r="AE1055">
            <v>0</v>
          </cell>
          <cell r="AF1055">
            <v>0</v>
          </cell>
          <cell r="AH1055">
            <v>150.98071000000002</v>
          </cell>
          <cell r="AI1055">
            <v>65105</v>
          </cell>
          <cell r="AJ1055">
            <v>43406</v>
          </cell>
          <cell r="AK1055">
            <v>21699</v>
          </cell>
          <cell r="AL1055">
            <v>40774387332000</v>
          </cell>
          <cell r="AM1055">
            <v>210418806000</v>
          </cell>
          <cell r="AN1055">
            <v>7751477000</v>
          </cell>
          <cell r="AO1055">
            <v>136049943400</v>
          </cell>
          <cell r="AP1055">
            <v>1016300000</v>
          </cell>
          <cell r="AQ1055">
            <v>8.7723220335559654E-2</v>
          </cell>
          <cell r="AR1055">
            <v>0</v>
          </cell>
          <cell r="AS1055">
            <v>0</v>
          </cell>
          <cell r="AT1055">
            <v>778464000</v>
          </cell>
          <cell r="AU1055">
            <v>6.4282773385354278E-2</v>
          </cell>
          <cell r="AV1055">
            <v>4516779000</v>
          </cell>
          <cell r="AW1055">
            <v>2.5798305864532561E-2</v>
          </cell>
          <cell r="AX1055">
            <v>524100000</v>
          </cell>
          <cell r="AY1055">
            <v>0.28354190966909831</v>
          </cell>
          <cell r="AZ1055">
            <v>379049000</v>
          </cell>
          <cell r="BA1055">
            <v>0.45229986826530222</v>
          </cell>
          <cell r="BB1055">
            <v>0</v>
          </cell>
          <cell r="BC1055">
            <v>0</v>
          </cell>
          <cell r="BD1055">
            <v>12473000</v>
          </cell>
          <cell r="BE1055">
            <v>1.8169115969739601E-3</v>
          </cell>
          <cell r="BF1055">
            <v>523262000</v>
          </cell>
          <cell r="BG1055">
            <v>0.62396941576576259</v>
          </cell>
          <cell r="BH1055">
            <v>1050000</v>
          </cell>
          <cell r="BI1055">
            <v>0.5</v>
          </cell>
          <cell r="BJ1055">
            <v>0</v>
          </cell>
          <cell r="BK1055">
            <v>0</v>
          </cell>
          <cell r="BL1055">
            <v>11585302000</v>
          </cell>
          <cell r="BM1055">
            <v>108692000</v>
          </cell>
          <cell r="BN1055">
            <v>12109994000</v>
          </cell>
          <cell r="BO1055">
            <v>175080450000</v>
          </cell>
          <cell r="BP1055">
            <v>1848404000</v>
          </cell>
          <cell r="BQ1055">
            <v>838048000</v>
          </cell>
          <cell r="BR1055">
            <v>929684000</v>
          </cell>
          <cell r="BS1055">
            <v>6864946000</v>
          </cell>
          <cell r="BT1055">
            <v>838602000</v>
          </cell>
          <cell r="BU1055">
            <v>2100000</v>
          </cell>
          <cell r="BV1055">
            <v>207520000</v>
          </cell>
          <cell r="BW1055">
            <v>5064000</v>
          </cell>
          <cell r="BY1055">
            <v>1530</v>
          </cell>
          <cell r="BZ1055">
            <v>19453950</v>
          </cell>
          <cell r="CA1055">
            <v>4131000</v>
          </cell>
        </row>
        <row r="1056">
          <cell r="A1056" t="str">
            <v>2023_Q4_M12_W50_D2</v>
          </cell>
          <cell r="B1056">
            <v>2023</v>
          </cell>
          <cell r="C1056">
            <v>4</v>
          </cell>
          <cell r="D1056">
            <v>12</v>
          </cell>
          <cell r="E1056">
            <v>50</v>
          </cell>
          <cell r="F1056">
            <v>50</v>
          </cell>
          <cell r="G1056">
            <v>2</v>
          </cell>
          <cell r="H1056">
            <v>45271</v>
          </cell>
          <cell r="I1056">
            <v>28.384</v>
          </cell>
          <cell r="J1056">
            <v>22.053999999999998</v>
          </cell>
          <cell r="K1056">
            <v>41.831000000000003</v>
          </cell>
          <cell r="L1056">
            <v>15.11571</v>
          </cell>
          <cell r="M1056">
            <v>6.6769999999999996</v>
          </cell>
          <cell r="N1056">
            <v>1</v>
          </cell>
          <cell r="O1056">
            <v>14.206</v>
          </cell>
          <cell r="P1056">
            <v>19.376000000000001</v>
          </cell>
          <cell r="Q1056">
            <v>149</v>
          </cell>
          <cell r="R1056">
            <v>0</v>
          </cell>
          <cell r="S1056">
            <v>-2198</v>
          </cell>
          <cell r="T1056">
            <v>721.63763171349808</v>
          </cell>
          <cell r="U1056">
            <v>64565.750999979806</v>
          </cell>
          <cell r="V1056">
            <v>8.9471153058732766E-2</v>
          </cell>
          <cell r="W1056">
            <v>8.5177964019804604E-3</v>
          </cell>
          <cell r="X1056">
            <v>5.7267115568989703E-4</v>
          </cell>
          <cell r="Y1056">
            <v>6.7232313225606813E-2</v>
          </cell>
          <cell r="Z1056">
            <v>4.7549797453666073E-3</v>
          </cell>
          <cell r="AA1056">
            <v>139582732000</v>
          </cell>
          <cell r="AB1056">
            <v>139582732000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H1056">
            <v>148.64371</v>
          </cell>
          <cell r="AI1056">
            <v>64557.575998749897</v>
          </cell>
          <cell r="AJ1056">
            <v>43954.015469105696</v>
          </cell>
          <cell r="AK1056">
            <v>20603.560529644201</v>
          </cell>
          <cell r="AL1056">
            <v>33374565507800</v>
          </cell>
          <cell r="AM1056">
            <v>284277754000</v>
          </cell>
          <cell r="AN1056">
            <v>19112651000</v>
          </cell>
          <cell r="AO1056">
            <v>158695383000</v>
          </cell>
          <cell r="AP1056">
            <v>342777000</v>
          </cell>
          <cell r="AQ1056">
            <v>8.6721904569144359E-2</v>
          </cell>
          <cell r="AR1056">
            <v>0</v>
          </cell>
          <cell r="AS1056">
            <v>0</v>
          </cell>
          <cell r="AT1056">
            <v>7529455000</v>
          </cell>
          <cell r="AU1056">
            <v>0.33389733399378541</v>
          </cell>
          <cell r="AV1056">
            <v>10535497000</v>
          </cell>
          <cell r="AW1056">
            <v>4.1481475805927759E-2</v>
          </cell>
          <cell r="AX1056">
            <v>349878000</v>
          </cell>
          <cell r="AY1056">
            <v>0.21195401296156963</v>
          </cell>
          <cell r="AZ1056">
            <v>126644000</v>
          </cell>
          <cell r="BA1056">
            <v>0.44217112291996902</v>
          </cell>
          <cell r="BB1056">
            <v>0</v>
          </cell>
          <cell r="BC1056">
            <v>0</v>
          </cell>
          <cell r="BD1056">
            <v>2929000</v>
          </cell>
          <cell r="BE1056">
            <v>0.28044810417464572</v>
          </cell>
          <cell r="BF1056">
            <v>193201000</v>
          </cell>
          <cell r="BG1056">
            <v>0.46517692040989289</v>
          </cell>
          <cell r="BH1056">
            <v>32270000</v>
          </cell>
          <cell r="BI1056">
            <v>0.5</v>
          </cell>
          <cell r="BJ1056">
            <v>0</v>
          </cell>
          <cell r="BK1056">
            <v>0</v>
          </cell>
          <cell r="BL1056">
            <v>3952600000</v>
          </cell>
          <cell r="BM1056">
            <v>777290000</v>
          </cell>
          <cell r="BN1056">
            <v>22550210000</v>
          </cell>
          <cell r="BO1056">
            <v>253980766000</v>
          </cell>
          <cell r="BP1056">
            <v>1650726000</v>
          </cell>
          <cell r="BQ1056">
            <v>286414000</v>
          </cell>
          <cell r="BR1056">
            <v>557580000</v>
          </cell>
          <cell r="BS1056">
            <v>10444000</v>
          </cell>
          <cell r="BT1056">
            <v>415328000</v>
          </cell>
          <cell r="BU1056">
            <v>64540000</v>
          </cell>
          <cell r="BV1056">
            <v>31856000</v>
          </cell>
          <cell r="BW1056">
            <v>0</v>
          </cell>
          <cell r="BY1056">
            <v>1429</v>
          </cell>
          <cell r="BZ1056">
            <v>5604900</v>
          </cell>
          <cell r="CA1056">
            <v>3858300</v>
          </cell>
        </row>
        <row r="1057">
          <cell r="A1057" t="str">
            <v>2023_Q4_M12_W50_D3</v>
          </cell>
          <cell r="B1057">
            <v>2023</v>
          </cell>
          <cell r="C1057">
            <v>4</v>
          </cell>
          <cell r="D1057">
            <v>12</v>
          </cell>
          <cell r="E1057">
            <v>50</v>
          </cell>
          <cell r="F1057">
            <v>50</v>
          </cell>
          <cell r="G1057">
            <v>3</v>
          </cell>
          <cell r="H1057">
            <v>45272</v>
          </cell>
          <cell r="I1057">
            <v>30.123000000000001</v>
          </cell>
          <cell r="J1057">
            <v>20.05</v>
          </cell>
          <cell r="K1057">
            <v>29.036999999999999</v>
          </cell>
          <cell r="L1057">
            <v>14.959709999999999</v>
          </cell>
          <cell r="M1057">
            <v>6.7409999999999997</v>
          </cell>
          <cell r="N1057">
            <v>1</v>
          </cell>
          <cell r="O1057">
            <v>14.193</v>
          </cell>
          <cell r="P1057">
            <v>19.375</v>
          </cell>
          <cell r="Q1057">
            <v>123</v>
          </cell>
          <cell r="R1057">
            <v>0</v>
          </cell>
          <cell r="S1057">
            <v>-2204</v>
          </cell>
          <cell r="T1057">
            <v>701.45434727783231</v>
          </cell>
          <cell r="U1057">
            <v>65782.394276292573</v>
          </cell>
          <cell r="V1057">
            <v>9.3780007967129264E-2</v>
          </cell>
          <cell r="W1057">
            <v>1.0276278553312189E-2</v>
          </cell>
          <cell r="X1057">
            <v>8.8789056258641995E-4</v>
          </cell>
          <cell r="Y1057">
            <v>8.6401955530899882E-2</v>
          </cell>
          <cell r="Z1057">
            <v>5.6803582851508655E-3</v>
          </cell>
          <cell r="AA1057">
            <v>152308645000</v>
          </cell>
          <cell r="AB1057">
            <v>152308645000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H1057">
            <v>135.47871000000001</v>
          </cell>
          <cell r="AI1057">
            <v>65870.4997367826</v>
          </cell>
          <cell r="AJ1057">
            <v>44175.563938004503</v>
          </cell>
          <cell r="AK1057">
            <v>21694.9357987781</v>
          </cell>
          <cell r="AL1057">
            <v>31780838978400</v>
          </cell>
          <cell r="AM1057">
            <v>326588754000</v>
          </cell>
          <cell r="AN1057">
            <v>28217907000</v>
          </cell>
          <cell r="AO1057">
            <v>180526552000</v>
          </cell>
          <cell r="AP1057">
            <v>5464491000</v>
          </cell>
          <cell r="AQ1057">
            <v>9.1527649485692322E-2</v>
          </cell>
          <cell r="AR1057">
            <v>0</v>
          </cell>
          <cell r="AS1057">
            <v>0</v>
          </cell>
          <cell r="AT1057">
            <v>3660710000</v>
          </cell>
          <cell r="AU1057">
            <v>0.48086742166599544</v>
          </cell>
          <cell r="AV1057">
            <v>18353372000</v>
          </cell>
          <cell r="AW1057">
            <v>7.1497784930311434E-2</v>
          </cell>
          <cell r="AX1057">
            <v>500209000</v>
          </cell>
          <cell r="AY1057">
            <v>0.31738344204461816</v>
          </cell>
          <cell r="AZ1057">
            <v>201752000</v>
          </cell>
          <cell r="BA1057">
            <v>0.47717167130234056</v>
          </cell>
          <cell r="BB1057">
            <v>0</v>
          </cell>
          <cell r="BC1057">
            <v>0</v>
          </cell>
          <cell r="BD1057">
            <v>9604000</v>
          </cell>
          <cell r="BE1057">
            <v>0.46454483892812226</v>
          </cell>
          <cell r="BF1057">
            <v>26720000</v>
          </cell>
          <cell r="BG1057">
            <v>0.31309320147172554</v>
          </cell>
          <cell r="BH1057">
            <v>1049000</v>
          </cell>
          <cell r="BI1057">
            <v>0.5</v>
          </cell>
          <cell r="BJ1057">
            <v>0</v>
          </cell>
          <cell r="BK1057">
            <v>0</v>
          </cell>
          <cell r="BL1057">
            <v>59703172000</v>
          </cell>
          <cell r="BM1057">
            <v>137180000</v>
          </cell>
          <cell r="BN1057">
            <v>7612722000</v>
          </cell>
          <cell r="BO1057">
            <v>256698470000</v>
          </cell>
          <cell r="BP1057">
            <v>1576040000</v>
          </cell>
          <cell r="BQ1057">
            <v>422808000</v>
          </cell>
          <cell r="BR1057">
            <v>320082000</v>
          </cell>
          <cell r="BS1057">
            <v>20674000</v>
          </cell>
          <cell r="BT1057">
            <v>85342000</v>
          </cell>
          <cell r="BU1057">
            <v>2098000</v>
          </cell>
          <cell r="BV1057">
            <v>2156000</v>
          </cell>
          <cell r="BW1057">
            <v>8010000</v>
          </cell>
          <cell r="BY1057">
            <v>1826</v>
          </cell>
          <cell r="BZ1057">
            <v>5620200</v>
          </cell>
          <cell r="CA1057">
            <v>4930200</v>
          </cell>
        </row>
        <row r="1058">
          <cell r="A1058" t="str">
            <v>2023_Q4_M12_W50_D4</v>
          </cell>
          <cell r="B1058">
            <v>2023</v>
          </cell>
          <cell r="C1058">
            <v>4</v>
          </cell>
          <cell r="D1058">
            <v>12</v>
          </cell>
          <cell r="E1058">
            <v>50</v>
          </cell>
          <cell r="F1058">
            <v>50</v>
          </cell>
          <cell r="G1058">
            <v>4</v>
          </cell>
          <cell r="H1058">
            <v>45273</v>
          </cell>
          <cell r="I1058">
            <v>30.15</v>
          </cell>
          <cell r="J1058">
            <v>18.925999999999998</v>
          </cell>
          <cell r="K1058">
            <v>27.257999999999999</v>
          </cell>
          <cell r="L1058">
            <v>14.74071</v>
          </cell>
          <cell r="M1058">
            <v>6.5839999999999996</v>
          </cell>
          <cell r="N1058">
            <v>1</v>
          </cell>
          <cell r="O1058">
            <v>13.670999999999999</v>
          </cell>
          <cell r="P1058">
            <v>19.373999999999999</v>
          </cell>
          <cell r="Q1058">
            <v>161</v>
          </cell>
          <cell r="R1058">
            <v>0</v>
          </cell>
          <cell r="S1058">
            <v>-2593</v>
          </cell>
          <cell r="T1058">
            <v>745.5434680470338</v>
          </cell>
          <cell r="U1058">
            <v>60622.054633620035</v>
          </cell>
          <cell r="V1058">
            <v>8.1312568926961079E-2</v>
          </cell>
          <cell r="W1058">
            <v>1.2071204373898393E-2</v>
          </cell>
          <cell r="X1058">
            <v>1.7453601478008686E-3</v>
          </cell>
          <cell r="Y1058">
            <v>0.14458873313211951</v>
          </cell>
          <cell r="Z1058">
            <v>3.6416307075673392E-3</v>
          </cell>
          <cell r="AA1058">
            <v>81130843000</v>
          </cell>
          <cell r="AB1058">
            <v>81130843000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H1058">
            <v>131.70370999999997</v>
          </cell>
          <cell r="AI1058">
            <v>60561.914734150007</v>
          </cell>
          <cell r="AJ1058">
            <v>45536.413000810702</v>
          </cell>
          <cell r="AK1058">
            <v>15025.501733339301</v>
          </cell>
          <cell r="AL1058">
            <v>42784423658400</v>
          </cell>
          <cell r="AM1058">
            <v>516459522000</v>
          </cell>
          <cell r="AN1058">
            <v>74674228000</v>
          </cell>
          <cell r="AO1058">
            <v>155805071000</v>
          </cell>
          <cell r="AP1058">
            <v>451708000</v>
          </cell>
          <cell r="AQ1058">
            <v>4.6074119981533962E-2</v>
          </cell>
          <cell r="AR1058">
            <v>0</v>
          </cell>
          <cell r="AS1058">
            <v>0</v>
          </cell>
          <cell r="AT1058">
            <v>19531790000</v>
          </cell>
          <cell r="AU1058">
            <v>0.24694814978823071</v>
          </cell>
          <cell r="AV1058">
            <v>43011509000</v>
          </cell>
          <cell r="AW1058">
            <v>0.10403318769133538</v>
          </cell>
          <cell r="AX1058">
            <v>425437000</v>
          </cell>
          <cell r="AY1058">
            <v>0.3165910853203513</v>
          </cell>
          <cell r="AZ1058">
            <v>217271000</v>
          </cell>
          <cell r="BA1058">
            <v>0.48765548478033494</v>
          </cell>
          <cell r="BB1058">
            <v>0</v>
          </cell>
          <cell r="BC1058">
            <v>0</v>
          </cell>
          <cell r="BD1058">
            <v>389650000</v>
          </cell>
          <cell r="BE1058">
            <v>0.4990624567731094</v>
          </cell>
          <cell r="BF1058">
            <v>10645819000</v>
          </cell>
          <cell r="BG1058">
            <v>0.99059827532847278</v>
          </cell>
          <cell r="BH1058">
            <v>1044000</v>
          </cell>
          <cell r="BI1058">
            <v>0.25</v>
          </cell>
          <cell r="BJ1058">
            <v>0</v>
          </cell>
          <cell r="BK1058">
            <v>0</v>
          </cell>
          <cell r="BL1058">
            <v>9803942000</v>
          </cell>
          <cell r="BM1058">
            <v>562368000</v>
          </cell>
          <cell r="BN1058">
            <v>79092676000</v>
          </cell>
          <cell r="BO1058">
            <v>413440268000</v>
          </cell>
          <cell r="BP1058">
            <v>1343806000</v>
          </cell>
          <cell r="BQ1058">
            <v>445542000</v>
          </cell>
          <cell r="BR1058">
            <v>222974000</v>
          </cell>
          <cell r="BS1058">
            <v>780764000</v>
          </cell>
          <cell r="BT1058">
            <v>10746858000</v>
          </cell>
          <cell r="BU1058">
            <v>4176000</v>
          </cell>
          <cell r="BV1058">
            <v>12848000</v>
          </cell>
          <cell r="BW1058">
            <v>3300000</v>
          </cell>
          <cell r="BY1058">
            <v>1015</v>
          </cell>
          <cell r="BZ1058">
            <v>6612150</v>
          </cell>
          <cell r="CA1058">
            <v>2740500</v>
          </cell>
        </row>
        <row r="1059">
          <cell r="A1059" t="str">
            <v>2023_Q4_M12_W50_D5</v>
          </cell>
          <cell r="B1059">
            <v>2023</v>
          </cell>
          <cell r="C1059">
            <v>4</v>
          </cell>
          <cell r="D1059">
            <v>12</v>
          </cell>
          <cell r="E1059">
            <v>50</v>
          </cell>
          <cell r="F1059">
            <v>50</v>
          </cell>
          <cell r="G1059">
            <v>5</v>
          </cell>
          <cell r="H1059">
            <v>45274</v>
          </cell>
          <cell r="I1059">
            <v>30.363</v>
          </cell>
          <cell r="J1059">
            <v>20.638000000000002</v>
          </cell>
          <cell r="K1059">
            <v>34.667000000000002</v>
          </cell>
          <cell r="L1059">
            <v>13.937709999999999</v>
          </cell>
          <cell r="M1059">
            <v>6.5659999999999998</v>
          </cell>
          <cell r="N1059">
            <v>1</v>
          </cell>
          <cell r="O1059">
            <v>13.659000000000001</v>
          </cell>
          <cell r="P1059">
            <v>19.373999999999999</v>
          </cell>
          <cell r="Q1059">
            <v>176</v>
          </cell>
          <cell r="R1059">
            <v>0</v>
          </cell>
          <cell r="S1059">
            <v>-4146</v>
          </cell>
          <cell r="T1059">
            <v>993.84301837145017</v>
          </cell>
          <cell r="U1059">
            <v>58257.563117455356</v>
          </cell>
          <cell r="V1059">
            <v>5.8618475997264101E-2</v>
          </cell>
          <cell r="W1059">
            <v>1.5525090847209934E-2</v>
          </cell>
          <cell r="X1059">
            <v>1.1434948104477938E-3</v>
          </cell>
          <cell r="Y1059">
            <v>7.3654629251544451E-2</v>
          </cell>
          <cell r="Z1059">
            <v>7.8476008020401285E-3</v>
          </cell>
          <cell r="AA1059">
            <v>226851079700</v>
          </cell>
          <cell r="AB1059">
            <v>200079979000</v>
          </cell>
          <cell r="AC1059">
            <v>26771100700</v>
          </cell>
          <cell r="AD1059">
            <v>0</v>
          </cell>
          <cell r="AE1059">
            <v>0</v>
          </cell>
          <cell r="AF1059">
            <v>0</v>
          </cell>
          <cell r="AH1059">
            <v>140.20471000000001</v>
          </cell>
          <cell r="AI1059">
            <v>58257.563118065402</v>
          </cell>
          <cell r="AJ1059">
            <v>45580.407374992799</v>
          </cell>
          <cell r="AK1059">
            <v>12677.155743072599</v>
          </cell>
          <cell r="AL1059">
            <v>33837633233200</v>
          </cell>
          <cell r="AM1059">
            <v>525332330000</v>
          </cell>
          <cell r="AN1059">
            <v>38693158000</v>
          </cell>
          <cell r="AO1059">
            <v>265544237700</v>
          </cell>
          <cell r="AP1059">
            <v>428427000</v>
          </cell>
          <cell r="AQ1059">
            <v>8.9932135743961625E-3</v>
          </cell>
          <cell r="AR1059">
            <v>0</v>
          </cell>
          <cell r="AS1059">
            <v>0</v>
          </cell>
          <cell r="AT1059">
            <v>3119055000</v>
          </cell>
          <cell r="AU1059">
            <v>0.14899288983500439</v>
          </cell>
          <cell r="AV1059">
            <v>33861314000</v>
          </cell>
          <cell r="AW1059">
            <v>7.4830333003142388E-2</v>
          </cell>
          <cell r="AX1059">
            <v>1239594000</v>
          </cell>
          <cell r="AY1059">
            <v>0.38439478614758027</v>
          </cell>
          <cell r="AZ1059">
            <v>26083000</v>
          </cell>
          <cell r="BA1059">
            <v>0.36573840372426947</v>
          </cell>
          <cell r="BB1059">
            <v>0</v>
          </cell>
          <cell r="BC1059">
            <v>0</v>
          </cell>
          <cell r="BD1059">
            <v>10243000</v>
          </cell>
          <cell r="BE1059">
            <v>0.5</v>
          </cell>
          <cell r="BF1059">
            <v>8442000</v>
          </cell>
          <cell r="BG1059">
            <v>0.10847832232530646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47638922000</v>
          </cell>
          <cell r="BM1059">
            <v>79042000</v>
          </cell>
          <cell r="BN1059">
            <v>20934254000</v>
          </cell>
          <cell r="BO1059">
            <v>452507862000</v>
          </cell>
          <cell r="BP1059">
            <v>3224794000</v>
          </cell>
          <cell r="BQ1059">
            <v>71316000</v>
          </cell>
          <cell r="BR1059">
            <v>546422000</v>
          </cell>
          <cell r="BS1059">
            <v>20486000</v>
          </cell>
          <cell r="BT1059">
            <v>77822000</v>
          </cell>
          <cell r="BU1059">
            <v>0</v>
          </cell>
          <cell r="BV1059">
            <v>231410000</v>
          </cell>
          <cell r="BW1059">
            <v>0</v>
          </cell>
          <cell r="BY1059">
            <v>2099</v>
          </cell>
          <cell r="BZ1059">
            <v>10572300</v>
          </cell>
          <cell r="CA1059">
            <v>5667300</v>
          </cell>
        </row>
        <row r="1060">
          <cell r="A1060" t="str">
            <v>2023_Q4_M12_W50_D6</v>
          </cell>
          <cell r="B1060">
            <v>2023</v>
          </cell>
          <cell r="C1060">
            <v>4</v>
          </cell>
          <cell r="D1060">
            <v>12</v>
          </cell>
          <cell r="E1060">
            <v>50</v>
          </cell>
          <cell r="F1060">
            <v>51</v>
          </cell>
          <cell r="G1060">
            <v>6</v>
          </cell>
          <cell r="H1060">
            <v>45275</v>
          </cell>
          <cell r="I1060">
            <v>26.347000000000001</v>
          </cell>
          <cell r="J1060">
            <v>20.376999999999999</v>
          </cell>
          <cell r="K1060">
            <v>46.494999999999997</v>
          </cell>
          <cell r="L1060">
            <v>13.405709999999999</v>
          </cell>
          <cell r="M1060">
            <v>6.5010000000000003</v>
          </cell>
          <cell r="N1060">
            <v>1</v>
          </cell>
          <cell r="O1060">
            <v>3.6549999999999998</v>
          </cell>
          <cell r="P1060">
            <v>19.373999999999999</v>
          </cell>
          <cell r="Q1060">
            <v>176</v>
          </cell>
          <cell r="R1060">
            <v>0</v>
          </cell>
          <cell r="S1060">
            <v>-4375</v>
          </cell>
          <cell r="T1060">
            <v>1045.0853674047264</v>
          </cell>
          <cell r="U1060">
            <v>55012.549419757997</v>
          </cell>
          <cell r="V1060">
            <v>5.2639287789830368E-2</v>
          </cell>
          <cell r="W1060">
            <v>1.8644244610467854E-2</v>
          </cell>
          <cell r="X1060">
            <v>4.3116405295562463E-3</v>
          </cell>
          <cell r="Y1060">
            <v>0.23125852613709358</v>
          </cell>
          <cell r="Z1060">
            <v>7.0248722016230426E-3</v>
          </cell>
          <cell r="AA1060">
            <v>97188710000</v>
          </cell>
          <cell r="AB1060">
            <v>97188710000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H1060">
            <v>137.15470999999999</v>
          </cell>
          <cell r="AI1060">
            <v>54736.009415618028</v>
          </cell>
          <cell r="AJ1060">
            <v>45458.443595716104</v>
          </cell>
          <cell r="AK1060">
            <v>9277.5658199019199</v>
          </cell>
          <cell r="AL1060">
            <v>35820276978400</v>
          </cell>
          <cell r="AM1060">
            <v>667842006000</v>
          </cell>
          <cell r="AN1060">
            <v>154444158000</v>
          </cell>
          <cell r="AO1060">
            <v>251632868000</v>
          </cell>
          <cell r="AP1060">
            <v>15657175000</v>
          </cell>
          <cell r="AQ1060">
            <v>0.70150330697964913</v>
          </cell>
          <cell r="AR1060">
            <v>0</v>
          </cell>
          <cell r="AS1060">
            <v>0</v>
          </cell>
          <cell r="AT1060">
            <v>7923271000</v>
          </cell>
          <cell r="AU1060">
            <v>0.21828426774979126</v>
          </cell>
          <cell r="AV1060">
            <v>85941327000</v>
          </cell>
          <cell r="AW1060">
            <v>0.15380665265316532</v>
          </cell>
          <cell r="AX1060">
            <v>986239000</v>
          </cell>
          <cell r="AY1060">
            <v>0.40049436479362482</v>
          </cell>
          <cell r="AZ1060">
            <v>88600000</v>
          </cell>
          <cell r="BA1060">
            <v>0.4388702311251127</v>
          </cell>
          <cell r="BB1060">
            <v>0</v>
          </cell>
          <cell r="BC1060">
            <v>0</v>
          </cell>
          <cell r="BD1060">
            <v>43682920000</v>
          </cell>
          <cell r="BE1060">
            <v>0.99989974203029253</v>
          </cell>
          <cell r="BF1060">
            <v>164626000</v>
          </cell>
          <cell r="BG1060">
            <v>0.35956474637871083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22319460000</v>
          </cell>
          <cell r="BM1060">
            <v>933878000</v>
          </cell>
          <cell r="BN1060">
            <v>36297948000</v>
          </cell>
          <cell r="BO1060">
            <v>558762092000</v>
          </cell>
          <cell r="BP1060">
            <v>2462554000</v>
          </cell>
          <cell r="BQ1060">
            <v>201882000</v>
          </cell>
          <cell r="BR1060">
            <v>217210000</v>
          </cell>
          <cell r="BS1060">
            <v>43687300000</v>
          </cell>
          <cell r="BT1060">
            <v>457848000</v>
          </cell>
          <cell r="BU1060">
            <v>2080000</v>
          </cell>
          <cell r="BV1060">
            <v>2498090000</v>
          </cell>
          <cell r="BW1060">
            <v>1664000</v>
          </cell>
          <cell r="BY1060">
            <v>1459</v>
          </cell>
          <cell r="BZ1060">
            <v>33468750</v>
          </cell>
          <cell r="CA1060">
            <v>3939300</v>
          </cell>
        </row>
        <row r="1061">
          <cell r="A1061" t="str">
            <v>2023_Q4_M12_W51_D2</v>
          </cell>
          <cell r="B1061">
            <v>2023</v>
          </cell>
          <cell r="C1061">
            <v>4</v>
          </cell>
          <cell r="D1061">
            <v>12</v>
          </cell>
          <cell r="E1061">
            <v>51</v>
          </cell>
          <cell r="F1061">
            <v>51</v>
          </cell>
          <cell r="G1061">
            <v>2</v>
          </cell>
          <cell r="H1061">
            <v>45278</v>
          </cell>
          <cell r="I1061">
            <v>28.367999999999999</v>
          </cell>
          <cell r="J1061">
            <v>11.897</v>
          </cell>
          <cell r="K1061">
            <v>35.223999999999997</v>
          </cell>
          <cell r="L1061">
            <v>12.67971</v>
          </cell>
          <cell r="M1061">
            <v>6.46</v>
          </cell>
          <cell r="N1061">
            <v>1</v>
          </cell>
          <cell r="O1061">
            <v>10.654999999999999</v>
          </cell>
          <cell r="P1061">
            <v>19.373999999999999</v>
          </cell>
          <cell r="Q1061">
            <v>176</v>
          </cell>
          <cell r="R1061">
            <v>0</v>
          </cell>
          <cell r="S1061">
            <v>-4336</v>
          </cell>
          <cell r="T1061">
            <v>1019.0594580104545</v>
          </cell>
          <cell r="U1061">
            <v>51986.229116374816</v>
          </cell>
          <cell r="V1061">
            <v>5.1013931236033427E-2</v>
          </cell>
          <cell r="W1061">
            <v>2.0596613729779657E-2</v>
          </cell>
          <cell r="X1061">
            <v>4.9438606804363934E-3</v>
          </cell>
          <cell r="Y1061">
            <v>0.24003269398057905</v>
          </cell>
          <cell r="Z1061">
            <v>8.9940802515493194E-3</v>
          </cell>
          <cell r="AA1061">
            <v>133141938000</v>
          </cell>
          <cell r="AB1061">
            <v>133141938000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H1061">
            <v>125.65770999999999</v>
          </cell>
          <cell r="AI1061">
            <v>51907.517378304859</v>
          </cell>
          <cell r="AJ1061">
            <v>46847.7126633687</v>
          </cell>
          <cell r="AK1061">
            <v>5059.8047149361601</v>
          </cell>
          <cell r="AL1061">
            <v>32872770392400</v>
          </cell>
          <cell r="AM1061">
            <v>677067754000</v>
          </cell>
          <cell r="AN1061">
            <v>162518397000</v>
          </cell>
          <cell r="AO1061">
            <v>295660335000</v>
          </cell>
          <cell r="AP1061">
            <v>15248247000</v>
          </cell>
          <cell r="AQ1061">
            <v>0.19798216491081091</v>
          </cell>
          <cell r="AR1061">
            <v>0</v>
          </cell>
          <cell r="AS1061">
            <v>0</v>
          </cell>
          <cell r="AT1061">
            <v>2718671000</v>
          </cell>
          <cell r="AU1061">
            <v>0.22967831682445622</v>
          </cell>
          <cell r="AV1061">
            <v>135004344000</v>
          </cell>
          <cell r="AW1061">
            <v>0.23450796515762889</v>
          </cell>
          <cell r="AX1061">
            <v>1106330000</v>
          </cell>
          <cell r="AY1061">
            <v>0.33795164639663444</v>
          </cell>
          <cell r="AZ1061">
            <v>55430000</v>
          </cell>
          <cell r="BA1061">
            <v>0.19316684904200673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8385375000</v>
          </cell>
          <cell r="BG1061">
            <v>0.97589081404856826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77018286000</v>
          </cell>
          <cell r="BM1061">
            <v>262704000</v>
          </cell>
          <cell r="BN1061">
            <v>11836864000</v>
          </cell>
          <cell r="BO1061">
            <v>575691934000</v>
          </cell>
          <cell r="BP1061">
            <v>3273634000</v>
          </cell>
          <cell r="BQ1061">
            <v>286954000</v>
          </cell>
          <cell r="BR1061">
            <v>72336000</v>
          </cell>
          <cell r="BS1061">
            <v>5840000</v>
          </cell>
          <cell r="BT1061">
            <v>8592534000</v>
          </cell>
          <cell r="BU1061">
            <v>2040000</v>
          </cell>
          <cell r="BV1061">
            <v>2088000</v>
          </cell>
          <cell r="BW1061">
            <v>22540000</v>
          </cell>
          <cell r="BY1061">
            <v>3049</v>
          </cell>
          <cell r="BZ1061">
            <v>11056800</v>
          </cell>
          <cell r="CA1061">
            <v>8232300</v>
          </cell>
        </row>
        <row r="1062">
          <cell r="A1062" t="str">
            <v>2023_Q4_M12_W51_D3</v>
          </cell>
          <cell r="B1062">
            <v>2023</v>
          </cell>
          <cell r="C1062">
            <v>4</v>
          </cell>
          <cell r="D1062">
            <v>12</v>
          </cell>
          <cell r="E1062">
            <v>51</v>
          </cell>
          <cell r="F1062">
            <v>51</v>
          </cell>
          <cell r="G1062">
            <v>3</v>
          </cell>
          <cell r="H1062">
            <v>45279</v>
          </cell>
          <cell r="I1062">
            <v>28.302</v>
          </cell>
          <cell r="J1062">
            <v>12.002000000000001</v>
          </cell>
          <cell r="K1062">
            <v>30.085999999999999</v>
          </cell>
          <cell r="L1062">
            <v>11.82071</v>
          </cell>
          <cell r="M1062">
            <v>6.3029999999999999</v>
          </cell>
          <cell r="N1062">
            <v>1</v>
          </cell>
          <cell r="O1062">
            <v>10.654</v>
          </cell>
          <cell r="P1062">
            <v>19.373999999999999</v>
          </cell>
          <cell r="Q1062">
            <v>168</v>
          </cell>
          <cell r="R1062">
            <v>0</v>
          </cell>
          <cell r="S1062">
            <v>-4366</v>
          </cell>
          <cell r="T1062">
            <v>1023.1758305432855</v>
          </cell>
          <cell r="U1062">
            <v>52995.264233375448</v>
          </cell>
          <cell r="V1062">
            <v>5.1794874987650986E-2</v>
          </cell>
          <cell r="W1062">
            <v>2.0359187959578119E-2</v>
          </cell>
          <cell r="X1062">
            <v>3.9510628536637395E-3</v>
          </cell>
          <cell r="Y1062">
            <v>0.19406780179584399</v>
          </cell>
          <cell r="Z1062">
            <v>1.0918909231684971E-2</v>
          </cell>
          <cell r="AA1062">
            <v>210299723000</v>
          </cell>
          <cell r="AB1062">
            <v>205873863000</v>
          </cell>
          <cell r="AC1062">
            <v>0</v>
          </cell>
          <cell r="AD1062">
            <v>0</v>
          </cell>
          <cell r="AE1062">
            <v>4425860000</v>
          </cell>
          <cell r="AF1062">
            <v>0</v>
          </cell>
          <cell r="AH1062">
            <v>119.54170999999999</v>
          </cell>
          <cell r="AI1062">
            <v>52788.188299755398</v>
          </cell>
          <cell r="AJ1062">
            <v>49112.159512209197</v>
          </cell>
          <cell r="AK1062">
            <v>3676.0287875462</v>
          </cell>
          <cell r="AL1062">
            <v>30181452286800</v>
          </cell>
          <cell r="AM1062">
            <v>614469860000</v>
          </cell>
          <cell r="AN1062">
            <v>119248815000</v>
          </cell>
          <cell r="AO1062">
            <v>329548538000</v>
          </cell>
          <cell r="AP1062">
            <v>6441346000</v>
          </cell>
          <cell r="AQ1062">
            <v>0.36987267783999989</v>
          </cell>
          <cell r="AR1062">
            <v>0</v>
          </cell>
          <cell r="AS1062">
            <v>0</v>
          </cell>
          <cell r="AT1062">
            <v>6757997000</v>
          </cell>
          <cell r="AU1062">
            <v>0.31966437212695725</v>
          </cell>
          <cell r="AV1062">
            <v>104438747000</v>
          </cell>
          <cell r="AW1062">
            <v>0.18272746130063602</v>
          </cell>
          <cell r="AX1062">
            <v>1260076000</v>
          </cell>
          <cell r="AY1062">
            <v>0.40669863254219085</v>
          </cell>
          <cell r="AZ1062">
            <v>220586000</v>
          </cell>
          <cell r="BA1062">
            <v>0.47417454858125535</v>
          </cell>
          <cell r="BB1062">
            <v>0</v>
          </cell>
          <cell r="BC1062">
            <v>0</v>
          </cell>
          <cell r="BD1062">
            <v>718000</v>
          </cell>
          <cell r="BE1062">
            <v>8.4114339268978447E-2</v>
          </cell>
          <cell r="BF1062">
            <v>129345000</v>
          </cell>
          <cell r="BG1062">
            <v>0.40643853695324283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17415036000</v>
          </cell>
          <cell r="BM1062">
            <v>357044000</v>
          </cell>
          <cell r="BN1062">
            <v>21140914000</v>
          </cell>
          <cell r="BO1062">
            <v>571554742000</v>
          </cell>
          <cell r="BP1062">
            <v>3098304000</v>
          </cell>
          <cell r="BQ1062">
            <v>465200000</v>
          </cell>
          <cell r="BR1062">
            <v>103530000</v>
          </cell>
          <cell r="BS1062">
            <v>8536000</v>
          </cell>
          <cell r="BT1062">
            <v>318240000</v>
          </cell>
          <cell r="BU1062">
            <v>0</v>
          </cell>
          <cell r="BV1062">
            <v>8314000</v>
          </cell>
          <cell r="BW1062">
            <v>0</v>
          </cell>
          <cell r="BY1062">
            <v>4530</v>
          </cell>
          <cell r="BZ1062">
            <v>11133300</v>
          </cell>
          <cell r="CA1062">
            <v>12231000</v>
          </cell>
        </row>
        <row r="1063">
          <cell r="A1063" t="str">
            <v>2023_Q4_M12_W51_D4</v>
          </cell>
          <cell r="B1063">
            <v>2023</v>
          </cell>
          <cell r="C1063">
            <v>4</v>
          </cell>
          <cell r="D1063">
            <v>12</v>
          </cell>
          <cell r="E1063">
            <v>51</v>
          </cell>
          <cell r="F1063">
            <v>51</v>
          </cell>
          <cell r="G1063">
            <v>4</v>
          </cell>
          <cell r="H1063">
            <v>45280</v>
          </cell>
          <cell r="I1063">
            <v>25.123999999999999</v>
          </cell>
          <cell r="J1063">
            <v>11.964</v>
          </cell>
          <cell r="K1063">
            <v>33.148000000000003</v>
          </cell>
          <cell r="L1063">
            <v>11.87571</v>
          </cell>
          <cell r="M1063">
            <v>6.2889999999999997</v>
          </cell>
          <cell r="N1063">
            <v>1</v>
          </cell>
          <cell r="O1063">
            <v>10.664999999999999</v>
          </cell>
          <cell r="P1063">
            <v>19.373999999999999</v>
          </cell>
          <cell r="Q1063">
            <v>167</v>
          </cell>
          <cell r="R1063">
            <v>0</v>
          </cell>
          <cell r="S1063">
            <v>-2806</v>
          </cell>
          <cell r="T1063">
            <v>835.25839991875591</v>
          </cell>
          <cell r="U1063">
            <v>56222.993289433696</v>
          </cell>
          <cell r="V1063">
            <v>6.7312095628014532E-2</v>
          </cell>
          <cell r="W1063">
            <v>1.219960332966159E-2</v>
          </cell>
          <cell r="X1063">
            <v>3.0770644457116061E-3</v>
          </cell>
          <cell r="Y1063">
            <v>0.25222659807554271</v>
          </cell>
          <cell r="Z1063">
            <v>8.9231600030575866E-3</v>
          </cell>
          <cell r="AA1063">
            <v>173575058200</v>
          </cell>
          <cell r="AB1063">
            <v>153518435000</v>
          </cell>
          <cell r="AC1063">
            <v>13857865000</v>
          </cell>
          <cell r="AD1063">
            <v>4639073200</v>
          </cell>
          <cell r="AE1063">
            <v>1559685000</v>
          </cell>
          <cell r="AF1063">
            <v>0</v>
          </cell>
          <cell r="AH1063">
            <v>119.43970999999999</v>
          </cell>
          <cell r="AI1063">
            <v>56223.953288933597</v>
          </cell>
          <cell r="AJ1063">
            <v>46863.662661991097</v>
          </cell>
          <cell r="AK1063">
            <v>9360.2906269424984</v>
          </cell>
          <cell r="AL1063">
            <v>29690766512000</v>
          </cell>
          <cell r="AM1063">
            <v>362215574000</v>
          </cell>
          <cell r="AN1063">
            <v>91360402000</v>
          </cell>
          <cell r="AO1063">
            <v>264935460200</v>
          </cell>
          <cell r="AP1063">
            <v>16649581000</v>
          </cell>
          <cell r="AQ1063">
            <v>0.24830006366782634</v>
          </cell>
          <cell r="AR1063">
            <v>0</v>
          </cell>
          <cell r="AS1063">
            <v>0</v>
          </cell>
          <cell r="AT1063">
            <v>67610000</v>
          </cell>
          <cell r="AU1063">
            <v>4.6542974289498537E-2</v>
          </cell>
          <cell r="AV1063">
            <v>45255175000</v>
          </cell>
          <cell r="AW1063">
            <v>0.1723101778946928</v>
          </cell>
          <cell r="AX1063">
            <v>541894000</v>
          </cell>
          <cell r="AY1063">
            <v>0.29105825204129754</v>
          </cell>
          <cell r="AZ1063">
            <v>18922000</v>
          </cell>
          <cell r="BA1063">
            <v>0.28034253881711507</v>
          </cell>
          <cell r="BB1063">
            <v>0</v>
          </cell>
          <cell r="BC1063">
            <v>0</v>
          </cell>
          <cell r="BD1063">
            <v>28820972000</v>
          </cell>
          <cell r="BE1063">
            <v>0.99917267687013367</v>
          </cell>
          <cell r="BF1063">
            <v>6248000</v>
          </cell>
          <cell r="BG1063">
            <v>0.42695093617602842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67054276000</v>
          </cell>
          <cell r="BM1063">
            <v>40820000</v>
          </cell>
          <cell r="BN1063">
            <v>1452636000</v>
          </cell>
          <cell r="BO1063">
            <v>262637852000</v>
          </cell>
          <cell r="BP1063">
            <v>1861806000</v>
          </cell>
          <cell r="BQ1063">
            <v>67496000</v>
          </cell>
          <cell r="BR1063">
            <v>232052000</v>
          </cell>
          <cell r="BS1063">
            <v>28844836000</v>
          </cell>
          <cell r="BT1063">
            <v>14634000</v>
          </cell>
          <cell r="BU1063">
            <v>0</v>
          </cell>
          <cell r="BV1063">
            <v>4222000</v>
          </cell>
          <cell r="BW1063">
            <v>4944000</v>
          </cell>
          <cell r="BY1063">
            <v>3442</v>
          </cell>
          <cell r="BZ1063">
            <v>9302400</v>
          </cell>
          <cell r="CA1063">
            <v>9293400</v>
          </cell>
        </row>
        <row r="1064">
          <cell r="A1064" t="str">
            <v>2023_Q4_M12_W51_D5</v>
          </cell>
          <cell r="B1064">
            <v>2023</v>
          </cell>
          <cell r="C1064">
            <v>4</v>
          </cell>
          <cell r="D1064">
            <v>12</v>
          </cell>
          <cell r="E1064">
            <v>51</v>
          </cell>
          <cell r="F1064">
            <v>51</v>
          </cell>
          <cell r="G1064">
            <v>5</v>
          </cell>
          <cell r="H1064">
            <v>45281</v>
          </cell>
          <cell r="I1064">
            <v>25.068000000000001</v>
          </cell>
          <cell r="J1064">
            <v>11.977</v>
          </cell>
          <cell r="K1064">
            <v>36.743000000000002</v>
          </cell>
          <cell r="L1064">
            <v>11.790710000000001</v>
          </cell>
          <cell r="M1064">
            <v>6.2779999999999996</v>
          </cell>
          <cell r="N1064">
            <v>1</v>
          </cell>
          <cell r="O1064">
            <v>10.666</v>
          </cell>
          <cell r="P1064">
            <v>19.37</v>
          </cell>
          <cell r="Q1064">
            <v>169</v>
          </cell>
          <cell r="R1064">
            <v>0</v>
          </cell>
          <cell r="S1064">
            <v>-4496</v>
          </cell>
          <cell r="T1064">
            <v>997.19030070311862</v>
          </cell>
          <cell r="U1064">
            <v>56821.947421053294</v>
          </cell>
          <cell r="V1064">
            <v>5.6982049846441694E-2</v>
          </cell>
          <cell r="W1064">
            <v>8.5691102235853338E-3</v>
          </cell>
          <cell r="X1064">
            <v>2.1077615756676421E-3</v>
          </cell>
          <cell r="Y1064">
            <v>0.24597204618354765</v>
          </cell>
          <cell r="Z1064">
            <v>6.5425200770436306E-3</v>
          </cell>
          <cell r="AA1064">
            <v>112393170000</v>
          </cell>
          <cell r="AB1064">
            <v>112393170000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H1064">
            <v>122.89271000000002</v>
          </cell>
          <cell r="AI1064">
            <v>56844.107421623281</v>
          </cell>
          <cell r="AJ1064">
            <v>47246.401275005701</v>
          </cell>
          <cell r="AK1064">
            <v>9597.7061466175801</v>
          </cell>
          <cell r="AL1064">
            <v>25343695708600</v>
          </cell>
          <cell r="AM1064">
            <v>217172922000</v>
          </cell>
          <cell r="AN1064">
            <v>53418468000</v>
          </cell>
          <cell r="AO1064">
            <v>165811638000</v>
          </cell>
          <cell r="AP1064">
            <v>34022182000</v>
          </cell>
          <cell r="AQ1064">
            <v>0.52335987427370012</v>
          </cell>
          <cell r="AR1064">
            <v>0</v>
          </cell>
          <cell r="AS1064">
            <v>0</v>
          </cell>
          <cell r="AT1064">
            <v>23218000</v>
          </cell>
          <cell r="AU1064">
            <v>6.163329015268959E-2</v>
          </cell>
          <cell r="AV1064">
            <v>19128172000</v>
          </cell>
          <cell r="AW1064">
            <v>0.12720887432198108</v>
          </cell>
          <cell r="AX1064">
            <v>206077000</v>
          </cell>
          <cell r="AY1064">
            <v>0.30442432121015156</v>
          </cell>
          <cell r="AZ1064">
            <v>20333000</v>
          </cell>
          <cell r="BA1064">
            <v>0.3261315882334071</v>
          </cell>
          <cell r="BB1064">
            <v>0</v>
          </cell>
          <cell r="BC1064">
            <v>0</v>
          </cell>
          <cell r="BD1064">
            <v>723000</v>
          </cell>
          <cell r="BE1064">
            <v>6.25E-2</v>
          </cell>
          <cell r="BF1064">
            <v>13669000</v>
          </cell>
          <cell r="BG1064">
            <v>0.4061868536788304</v>
          </cell>
          <cell r="BH1064">
            <v>4094000</v>
          </cell>
          <cell r="BI1064">
            <v>0.5</v>
          </cell>
          <cell r="BJ1064">
            <v>0</v>
          </cell>
          <cell r="BK1064">
            <v>0</v>
          </cell>
          <cell r="BL1064">
            <v>65007242000</v>
          </cell>
          <cell r="BM1064">
            <v>47492000</v>
          </cell>
          <cell r="BN1064">
            <v>376712000</v>
          </cell>
          <cell r="BO1064">
            <v>150368220000</v>
          </cell>
          <cell r="BP1064">
            <v>676940000</v>
          </cell>
          <cell r="BQ1064">
            <v>62346000</v>
          </cell>
          <cell r="BR1064">
            <v>505072000</v>
          </cell>
          <cell r="BS1064">
            <v>11568000</v>
          </cell>
          <cell r="BT1064">
            <v>33652000</v>
          </cell>
          <cell r="BU1064">
            <v>8188000</v>
          </cell>
          <cell r="BV1064">
            <v>75490000</v>
          </cell>
          <cell r="BW1064">
            <v>0</v>
          </cell>
          <cell r="BY1064">
            <v>3888</v>
          </cell>
          <cell r="BZ1064">
            <v>11464800</v>
          </cell>
          <cell r="CA1064">
            <v>10497600</v>
          </cell>
        </row>
        <row r="1065">
          <cell r="A1065" t="str">
            <v>2023_Q4_M12_W51_D6</v>
          </cell>
          <cell r="B1065">
            <v>2023</v>
          </cell>
          <cell r="C1065">
            <v>4</v>
          </cell>
          <cell r="D1065">
            <v>12</v>
          </cell>
          <cell r="E1065">
            <v>51</v>
          </cell>
          <cell r="F1065">
            <v>52</v>
          </cell>
          <cell r="G1065">
            <v>6</v>
          </cell>
          <cell r="H1065">
            <v>45282</v>
          </cell>
          <cell r="I1065">
            <v>20.61</v>
          </cell>
          <cell r="J1065">
            <v>10.369</v>
          </cell>
          <cell r="K1065">
            <v>37.606999999999999</v>
          </cell>
          <cell r="L1065">
            <v>11.33771</v>
          </cell>
          <cell r="M1065">
            <v>6.2649999999999997</v>
          </cell>
          <cell r="N1065">
            <v>1</v>
          </cell>
          <cell r="O1065">
            <v>10.728999999999999</v>
          </cell>
          <cell r="P1065">
            <v>19.37</v>
          </cell>
          <cell r="Q1065">
            <v>154</v>
          </cell>
          <cell r="R1065">
            <v>0</v>
          </cell>
          <cell r="S1065">
            <v>-2171</v>
          </cell>
          <cell r="T1065">
            <v>718.23849043725909</v>
          </cell>
          <cell r="U1065">
            <v>56932.154539331183</v>
          </cell>
          <cell r="V1065">
            <v>7.9266365277459921E-2</v>
          </cell>
          <cell r="W1065">
            <v>5.4479593813016331E-3</v>
          </cell>
          <cell r="X1065">
            <v>2.09283877626871E-3</v>
          </cell>
          <cell r="Y1065">
            <v>0.38415095080402129</v>
          </cell>
          <cell r="Z1065">
            <v>1.4492500065816531E-2</v>
          </cell>
          <cell r="AA1065">
            <v>360348028000</v>
          </cell>
          <cell r="AB1065">
            <v>355869368000</v>
          </cell>
          <cell r="AC1065">
            <v>0</v>
          </cell>
          <cell r="AD1065">
            <v>0</v>
          </cell>
          <cell r="AE1065">
            <v>4478660000</v>
          </cell>
          <cell r="AF1065">
            <v>0</v>
          </cell>
          <cell r="AH1065">
            <v>117.28771</v>
          </cell>
          <cell r="AI1065">
            <v>56932.154540221098</v>
          </cell>
          <cell r="AJ1065">
            <v>44746.234150452699</v>
          </cell>
          <cell r="AK1065">
            <v>12185.9203897684</v>
          </cell>
          <cell r="AL1065">
            <v>29061118653600</v>
          </cell>
          <cell r="AM1065">
            <v>158323794000</v>
          </cell>
          <cell r="AN1065">
            <v>60820236000</v>
          </cell>
          <cell r="AO1065">
            <v>421168264000</v>
          </cell>
          <cell r="AP1065">
            <v>20341817000</v>
          </cell>
          <cell r="AQ1065">
            <v>0.72742571229499975</v>
          </cell>
          <cell r="AR1065">
            <v>0</v>
          </cell>
          <cell r="AS1065">
            <v>0</v>
          </cell>
          <cell r="AT1065">
            <v>2873693000</v>
          </cell>
          <cell r="AU1065">
            <v>0.27117771266133212</v>
          </cell>
          <cell r="AV1065">
            <v>32498408000</v>
          </cell>
          <cell r="AW1065">
            <v>0.28768957436446657</v>
          </cell>
          <cell r="AX1065">
            <v>721441000</v>
          </cell>
          <cell r="AY1065">
            <v>0.41101191832642087</v>
          </cell>
          <cell r="AZ1065">
            <v>17606000</v>
          </cell>
          <cell r="BA1065">
            <v>0.43334646056906567</v>
          </cell>
          <cell r="BB1065">
            <v>0</v>
          </cell>
          <cell r="BC1065">
            <v>0</v>
          </cell>
          <cell r="BD1065">
            <v>46417000</v>
          </cell>
          <cell r="BE1065">
            <v>0.36484468339307047</v>
          </cell>
          <cell r="BF1065">
            <v>4320854000</v>
          </cell>
          <cell r="BG1065">
            <v>0.96523473800843518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27964116000</v>
          </cell>
          <cell r="BM1065">
            <v>335932000</v>
          </cell>
          <cell r="BN1065">
            <v>10597084000</v>
          </cell>
          <cell r="BO1065">
            <v>112963454000</v>
          </cell>
          <cell r="BP1065">
            <v>1755280000</v>
          </cell>
          <cell r="BQ1065">
            <v>40628000</v>
          </cell>
          <cell r="BR1065">
            <v>54980000</v>
          </cell>
          <cell r="BS1065">
            <v>127224000</v>
          </cell>
          <cell r="BT1065">
            <v>4476480000</v>
          </cell>
          <cell r="BU1065">
            <v>2060000</v>
          </cell>
          <cell r="BV1065">
            <v>0</v>
          </cell>
          <cell r="BW1065">
            <v>6556000</v>
          </cell>
          <cell r="BY1065">
            <v>3809</v>
          </cell>
          <cell r="BZ1065">
            <v>16608150</v>
          </cell>
          <cell r="CA1065">
            <v>10284300</v>
          </cell>
        </row>
        <row r="1066">
          <cell r="A1066" t="str">
            <v>2023_Q4_M12_W52_D2</v>
          </cell>
          <cell r="B1066">
            <v>2023</v>
          </cell>
          <cell r="C1066">
            <v>4</v>
          </cell>
          <cell r="D1066">
            <v>12</v>
          </cell>
          <cell r="E1066">
            <v>52</v>
          </cell>
          <cell r="F1066">
            <v>52</v>
          </cell>
          <cell r="G1066">
            <v>2</v>
          </cell>
          <cell r="H1066">
            <v>45285</v>
          </cell>
          <cell r="I1066">
            <v>18.975999999999999</v>
          </cell>
          <cell r="J1066">
            <v>10.557</v>
          </cell>
          <cell r="K1066">
            <v>37.975999999999999</v>
          </cell>
          <cell r="L1066">
            <v>12.174709999999999</v>
          </cell>
          <cell r="M1066">
            <v>6.4119999999999999</v>
          </cell>
          <cell r="N1066">
            <v>1</v>
          </cell>
          <cell r="O1066">
            <v>10.733000000000001</v>
          </cell>
          <cell r="P1066">
            <v>19.370999999999999</v>
          </cell>
          <cell r="Q1066">
            <v>150</v>
          </cell>
          <cell r="R1066">
            <v>0</v>
          </cell>
          <cell r="S1066">
            <v>-3221</v>
          </cell>
          <cell r="T1066">
            <v>789.03909009408085</v>
          </cell>
          <cell r="U1066">
            <v>63262.95315760927</v>
          </cell>
          <cell r="V1066">
            <v>8.0177210421940093E-2</v>
          </cell>
          <cell r="W1066">
            <v>7.6017755428712001E-3</v>
          </cell>
          <cell r="X1066">
            <v>3.027103906710283E-3</v>
          </cell>
          <cell r="Y1066">
            <v>0.39821011415537561</v>
          </cell>
          <cell r="Z1066">
            <v>7.107361876180311E-3</v>
          </cell>
          <cell r="AA1066">
            <v>138794878000</v>
          </cell>
          <cell r="AB1066">
            <v>138794878000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H1066">
            <v>117.19971000000001</v>
          </cell>
          <cell r="AI1066">
            <v>63298</v>
          </cell>
          <cell r="AJ1066">
            <v>45503</v>
          </cell>
          <cell r="AK1066">
            <v>17795</v>
          </cell>
          <cell r="AL1066">
            <v>34016201681000</v>
          </cell>
          <cell r="AM1066">
            <v>258583530000</v>
          </cell>
          <cell r="AN1066">
            <v>102970577000</v>
          </cell>
          <cell r="AO1066">
            <v>241765455000</v>
          </cell>
          <cell r="AP1066">
            <v>36811691000</v>
          </cell>
          <cell r="AQ1066">
            <v>0.71976110816454719</v>
          </cell>
          <cell r="AR1066">
            <v>0</v>
          </cell>
          <cell r="AS1066">
            <v>0</v>
          </cell>
          <cell r="AT1066">
            <v>449639000</v>
          </cell>
          <cell r="AU1066">
            <v>0.29992889313425192</v>
          </cell>
          <cell r="AV1066">
            <v>63960203000</v>
          </cell>
          <cell r="AW1066">
            <v>0.32098138230585005</v>
          </cell>
          <cell r="AX1066">
            <v>1268361000</v>
          </cell>
          <cell r="AY1066">
            <v>0.40690051868258215</v>
          </cell>
          <cell r="AZ1066">
            <v>204499000</v>
          </cell>
          <cell r="BA1066">
            <v>0.46865818723501779</v>
          </cell>
          <cell r="BB1066">
            <v>0</v>
          </cell>
          <cell r="BC1066">
            <v>0</v>
          </cell>
          <cell r="BD1066">
            <v>2904000</v>
          </cell>
          <cell r="BE1066">
            <v>0.5</v>
          </cell>
          <cell r="BF1066">
            <v>270177000</v>
          </cell>
          <cell r="BG1066">
            <v>0.36697762359723018</v>
          </cell>
          <cell r="BH1066">
            <v>3103000</v>
          </cell>
          <cell r="BI1066">
            <v>0.5</v>
          </cell>
          <cell r="BJ1066">
            <v>0</v>
          </cell>
          <cell r="BK1066">
            <v>0</v>
          </cell>
          <cell r="BL1066">
            <v>51144318000</v>
          </cell>
          <cell r="BM1066">
            <v>2136506000</v>
          </cell>
          <cell r="BN1066">
            <v>1499152000</v>
          </cell>
          <cell r="BO1066">
            <v>199264526000</v>
          </cell>
          <cell r="BP1066">
            <v>3117128000</v>
          </cell>
          <cell r="BQ1066">
            <v>436350000</v>
          </cell>
          <cell r="BR1066">
            <v>205962000</v>
          </cell>
          <cell r="BS1066">
            <v>5808000</v>
          </cell>
          <cell r="BT1066">
            <v>736222000</v>
          </cell>
          <cell r="BU1066">
            <v>6206000</v>
          </cell>
          <cell r="BV1066">
            <v>15020000</v>
          </cell>
          <cell r="BW1066">
            <v>16332000</v>
          </cell>
          <cell r="BY1066">
            <v>1054</v>
          </cell>
          <cell r="BZ1066">
            <v>8213550</v>
          </cell>
          <cell r="CA1066">
            <v>2845800</v>
          </cell>
        </row>
        <row r="1067">
          <cell r="A1067" t="str">
            <v>2023_Q4_M12_W52_D3</v>
          </cell>
          <cell r="B1067">
            <v>2023</v>
          </cell>
          <cell r="C1067">
            <v>4</v>
          </cell>
          <cell r="D1067">
            <v>12</v>
          </cell>
          <cell r="E1067">
            <v>52</v>
          </cell>
          <cell r="F1067">
            <v>52</v>
          </cell>
          <cell r="G1067">
            <v>3</v>
          </cell>
          <cell r="H1067">
            <v>45286</v>
          </cell>
          <cell r="I1067">
            <v>15.853999999999999</v>
          </cell>
          <cell r="J1067">
            <v>15.382999999999999</v>
          </cell>
          <cell r="K1067">
            <v>50.865000000000002</v>
          </cell>
          <cell r="L1067">
            <v>12.155709999999999</v>
          </cell>
          <cell r="M1067">
            <v>6.3970000000000002</v>
          </cell>
          <cell r="N1067">
            <v>1</v>
          </cell>
          <cell r="O1067">
            <v>10.734999999999999</v>
          </cell>
          <cell r="P1067">
            <v>19.370999999999999</v>
          </cell>
          <cell r="Q1067">
            <v>126</v>
          </cell>
          <cell r="R1067">
            <v>0</v>
          </cell>
          <cell r="S1067">
            <v>-2914</v>
          </cell>
          <cell r="T1067">
            <v>757.26891628760404</v>
          </cell>
          <cell r="U1067">
            <v>63504.426423325596</v>
          </cell>
          <cell r="V1067">
            <v>8.385980865905128E-2</v>
          </cell>
          <cell r="W1067">
            <v>8.9235716230658211E-3</v>
          </cell>
          <cell r="X1067">
            <v>3.9197741427468248E-3</v>
          </cell>
          <cell r="Y1067">
            <v>0.43926068040008964</v>
          </cell>
          <cell r="Z1067">
            <v>7.7280560309213311E-3</v>
          </cell>
          <cell r="AA1067">
            <v>132195877000</v>
          </cell>
          <cell r="AB1067">
            <v>132195877000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H1067">
            <v>131.76071000000002</v>
          </cell>
          <cell r="AI1067">
            <v>63510</v>
          </cell>
          <cell r="AJ1067">
            <v>45263</v>
          </cell>
          <cell r="AK1067">
            <v>18247</v>
          </cell>
          <cell r="AL1067">
            <v>34712734215000</v>
          </cell>
          <cell r="AM1067">
            <v>309761570000</v>
          </cell>
          <cell r="AN1067">
            <v>136066078000</v>
          </cell>
          <cell r="AO1067">
            <v>268261955000</v>
          </cell>
          <cell r="AP1067">
            <v>17065632000</v>
          </cell>
          <cell r="AQ1067">
            <v>0.81288580875403438</v>
          </cell>
          <cell r="AR1067">
            <v>0</v>
          </cell>
          <cell r="AS1067">
            <v>0</v>
          </cell>
          <cell r="AT1067">
            <v>8703374000</v>
          </cell>
          <cell r="AU1067">
            <v>0.49348165005279909</v>
          </cell>
          <cell r="AV1067">
            <v>110054929000</v>
          </cell>
          <cell r="AW1067">
            <v>0.40991787505826216</v>
          </cell>
          <cell r="AX1067">
            <v>64899000</v>
          </cell>
          <cell r="AY1067">
            <v>7.8823675158864334E-2</v>
          </cell>
          <cell r="AZ1067">
            <v>78605000</v>
          </cell>
          <cell r="BA1067">
            <v>0.25685558184218438</v>
          </cell>
          <cell r="BB1067">
            <v>0</v>
          </cell>
          <cell r="BC1067">
            <v>0</v>
          </cell>
          <cell r="BD1067">
            <v>2923000</v>
          </cell>
          <cell r="BE1067">
            <v>0.40008212428141254</v>
          </cell>
          <cell r="BF1067">
            <v>95716000</v>
          </cell>
          <cell r="BG1067">
            <v>0.4546041757698957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20993886000</v>
          </cell>
          <cell r="BM1067">
            <v>890084000</v>
          </cell>
          <cell r="BN1067">
            <v>17636672000</v>
          </cell>
          <cell r="BO1067">
            <v>268480434000</v>
          </cell>
          <cell r="BP1067">
            <v>823344000</v>
          </cell>
          <cell r="BQ1067">
            <v>306028000</v>
          </cell>
          <cell r="BR1067">
            <v>413268000</v>
          </cell>
          <cell r="BS1067">
            <v>7306000</v>
          </cell>
          <cell r="BT1067">
            <v>210548000</v>
          </cell>
          <cell r="BU1067">
            <v>0</v>
          </cell>
          <cell r="BV1067">
            <v>0</v>
          </cell>
          <cell r="BW1067">
            <v>0</v>
          </cell>
          <cell r="BY1067">
            <v>1797</v>
          </cell>
          <cell r="BZ1067">
            <v>7430700</v>
          </cell>
          <cell r="CA1067">
            <v>4851900</v>
          </cell>
        </row>
        <row r="1068">
          <cell r="A1068" t="str">
            <v>2023_Q4_M12_W52_D4</v>
          </cell>
          <cell r="B1068">
            <v>2023</v>
          </cell>
          <cell r="C1068">
            <v>4</v>
          </cell>
          <cell r="D1068">
            <v>12</v>
          </cell>
          <cell r="E1068">
            <v>52</v>
          </cell>
          <cell r="F1068">
            <v>52</v>
          </cell>
          <cell r="G1068">
            <v>4</v>
          </cell>
          <cell r="H1068">
            <v>45287</v>
          </cell>
          <cell r="I1068">
            <v>13.443</v>
          </cell>
          <cell r="J1068">
            <v>15.256</v>
          </cell>
          <cell r="K1068">
            <v>35.831000000000003</v>
          </cell>
          <cell r="L1068">
            <v>12.52271</v>
          </cell>
          <cell r="M1068">
            <v>6.4139999999999997</v>
          </cell>
          <cell r="N1068">
            <v>1</v>
          </cell>
          <cell r="O1068">
            <v>10.749000000000001</v>
          </cell>
          <cell r="P1068">
            <v>19.372</v>
          </cell>
          <cell r="Q1068">
            <v>129</v>
          </cell>
          <cell r="R1068">
            <v>0</v>
          </cell>
          <cell r="S1068">
            <v>-3123</v>
          </cell>
          <cell r="T1068">
            <v>758.66084045608375</v>
          </cell>
          <cell r="U1068">
            <v>65358.227113120782</v>
          </cell>
          <cell r="V1068">
            <v>8.614946709761559E-2</v>
          </cell>
          <cell r="W1068">
            <v>3.9664882778490474E-3</v>
          </cell>
          <cell r="X1068">
            <v>2.3361553810251749E-3</v>
          </cell>
          <cell r="Y1068">
            <v>0.58897322199878743</v>
          </cell>
          <cell r="Z1068">
            <v>2.9681033837438446E-3</v>
          </cell>
          <cell r="AA1068">
            <v>27081585000</v>
          </cell>
          <cell r="AB1068">
            <v>27081585000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H1068">
            <v>114.58771</v>
          </cell>
          <cell r="AI1068">
            <v>65251.143173120698</v>
          </cell>
          <cell r="AJ1068">
            <v>45833.866349086995</v>
          </cell>
          <cell r="AK1068">
            <v>19417.276824033699</v>
          </cell>
          <cell r="AL1068">
            <v>42854134966000</v>
          </cell>
          <cell r="AM1068">
            <v>169980424000</v>
          </cell>
          <cell r="AN1068">
            <v>100113918000</v>
          </cell>
          <cell r="AO1068">
            <v>127195503000</v>
          </cell>
          <cell r="AP1068">
            <v>18505065000</v>
          </cell>
          <cell r="AQ1068">
            <v>0.776168770584863</v>
          </cell>
          <cell r="AR1068">
            <v>0</v>
          </cell>
          <cell r="AS1068">
            <v>0</v>
          </cell>
          <cell r="AT1068">
            <v>233614000</v>
          </cell>
          <cell r="AU1068">
            <v>0.14849473752458342</v>
          </cell>
          <cell r="AV1068">
            <v>80735212000</v>
          </cell>
          <cell r="AW1068">
            <v>0.57042001936066944</v>
          </cell>
          <cell r="AX1068">
            <v>555238000</v>
          </cell>
          <cell r="AY1068">
            <v>0.34873516783615593</v>
          </cell>
          <cell r="AZ1068">
            <v>59605000</v>
          </cell>
          <cell r="BA1068">
            <v>0.38388463817399593</v>
          </cell>
          <cell r="BB1068">
            <v>0</v>
          </cell>
          <cell r="BC1068">
            <v>0</v>
          </cell>
          <cell r="BD1068">
            <v>10318000</v>
          </cell>
          <cell r="BE1068">
            <v>0.20588235294117646</v>
          </cell>
          <cell r="BF1068">
            <v>13829000</v>
          </cell>
          <cell r="BG1068">
            <v>0.2315329493704795</v>
          </cell>
          <cell r="BH1068">
            <v>1037000</v>
          </cell>
          <cell r="BI1068">
            <v>0.24963890226287916</v>
          </cell>
          <cell r="BJ1068">
            <v>0</v>
          </cell>
          <cell r="BK1068">
            <v>0</v>
          </cell>
          <cell r="BL1068">
            <v>23841548000</v>
          </cell>
          <cell r="BM1068">
            <v>1093512000</v>
          </cell>
          <cell r="BN1068">
            <v>1573214000</v>
          </cell>
          <cell r="BO1068">
            <v>141536428000</v>
          </cell>
          <cell r="BP1068">
            <v>1592148000</v>
          </cell>
          <cell r="BQ1068">
            <v>155268000</v>
          </cell>
          <cell r="BR1068">
            <v>74308000</v>
          </cell>
          <cell r="BS1068">
            <v>50116000</v>
          </cell>
          <cell r="BT1068">
            <v>59728000</v>
          </cell>
          <cell r="BU1068">
            <v>4154000</v>
          </cell>
          <cell r="BV1068">
            <v>0</v>
          </cell>
          <cell r="BW1068">
            <v>0</v>
          </cell>
          <cell r="BY1068">
            <v>233</v>
          </cell>
          <cell r="BZ1068">
            <v>7963650</v>
          </cell>
          <cell r="CA1068">
            <v>629100</v>
          </cell>
        </row>
        <row r="1069">
          <cell r="A1069" t="str">
            <v>2023_Q4_M12_W52_D5</v>
          </cell>
          <cell r="B1069">
            <v>2023</v>
          </cell>
          <cell r="C1069">
            <v>4</v>
          </cell>
          <cell r="D1069">
            <v>12</v>
          </cell>
          <cell r="E1069">
            <v>52</v>
          </cell>
          <cell r="F1069">
            <v>52</v>
          </cell>
          <cell r="G1069">
            <v>5</v>
          </cell>
          <cell r="H1069">
            <v>45288</v>
          </cell>
          <cell r="I1069">
            <v>11.455</v>
          </cell>
          <cell r="J1069">
            <v>15.004</v>
          </cell>
          <cell r="K1069">
            <v>35.112000000000002</v>
          </cell>
          <cell r="L1069">
            <v>13.30171</v>
          </cell>
          <cell r="M1069">
            <v>6.4050000000000002</v>
          </cell>
          <cell r="N1069">
            <v>1</v>
          </cell>
          <cell r="O1069">
            <v>10.77</v>
          </cell>
          <cell r="P1069">
            <v>19.369</v>
          </cell>
          <cell r="Q1069">
            <v>132</v>
          </cell>
          <cell r="R1069">
            <v>0</v>
          </cell>
          <cell r="S1069">
            <v>-3382</v>
          </cell>
          <cell r="T1069">
            <v>793.69694588710331</v>
          </cell>
          <cell r="U1069">
            <v>65796.463843804013</v>
          </cell>
          <cell r="V1069">
            <v>8.2898723731718887E-2</v>
          </cell>
          <cell r="W1069">
            <v>6.0728883338506939E-3</v>
          </cell>
          <cell r="X1069">
            <v>1.7848049900769636E-3</v>
          </cell>
          <cell r="Y1069">
            <v>0.29389721858186307</v>
          </cell>
          <cell r="Z1069">
            <v>4.1277813219634122E-3</v>
          </cell>
          <cell r="AA1069">
            <v>81083187250</v>
          </cell>
          <cell r="AB1069">
            <v>71604089000</v>
          </cell>
          <cell r="AC1069">
            <v>9479098250</v>
          </cell>
          <cell r="AD1069">
            <v>0</v>
          </cell>
          <cell r="AE1069">
            <v>0</v>
          </cell>
          <cell r="AF1069">
            <v>0</v>
          </cell>
          <cell r="AH1069">
            <v>112.41670999999999</v>
          </cell>
          <cell r="AI1069">
            <v>65811.711674164006</v>
          </cell>
          <cell r="AJ1069">
            <v>46460.604803115501</v>
          </cell>
          <cell r="AK1069">
            <v>19351.106871048501</v>
          </cell>
          <cell r="AL1069">
            <v>34606916914400</v>
          </cell>
          <cell r="AM1069">
            <v>210163942000</v>
          </cell>
          <cell r="AN1069">
            <v>61766598000</v>
          </cell>
          <cell r="AO1069">
            <v>142849785250</v>
          </cell>
          <cell r="AP1069">
            <v>13647765000</v>
          </cell>
          <cell r="AQ1069">
            <v>0.52362929384949053</v>
          </cell>
          <cell r="AR1069">
            <v>0</v>
          </cell>
          <cell r="AS1069">
            <v>0</v>
          </cell>
          <cell r="AT1069">
            <v>653971000</v>
          </cell>
          <cell r="AU1069">
            <v>5.8386691672277932E-2</v>
          </cell>
          <cell r="AV1069">
            <v>46045356000</v>
          </cell>
          <cell r="AW1069">
            <v>0.28776480266136734</v>
          </cell>
          <cell r="AX1069">
            <v>1182956000</v>
          </cell>
          <cell r="AY1069">
            <v>0.36883511116598633</v>
          </cell>
          <cell r="AZ1069">
            <v>126004000</v>
          </cell>
          <cell r="BA1069">
            <v>0.47403071320547452</v>
          </cell>
          <cell r="BB1069">
            <v>0</v>
          </cell>
          <cell r="BC1069">
            <v>0</v>
          </cell>
          <cell r="BD1069">
            <v>15550000</v>
          </cell>
          <cell r="BE1069">
            <v>0.47737459323386749</v>
          </cell>
          <cell r="BF1069">
            <v>91855000</v>
          </cell>
          <cell r="BG1069">
            <v>0.42579475816545059</v>
          </cell>
          <cell r="BH1069">
            <v>3141000</v>
          </cell>
          <cell r="BI1069">
            <v>0.5</v>
          </cell>
          <cell r="BJ1069">
            <v>0</v>
          </cell>
          <cell r="BK1069">
            <v>0</v>
          </cell>
          <cell r="BL1069">
            <v>26063792000</v>
          </cell>
          <cell r="BM1069">
            <v>8631210000</v>
          </cell>
          <cell r="BN1069">
            <v>11200686000</v>
          </cell>
          <cell r="BO1069">
            <v>160010382000</v>
          </cell>
          <cell r="BP1069">
            <v>3207276000</v>
          </cell>
          <cell r="BQ1069">
            <v>265814000</v>
          </cell>
          <cell r="BR1069">
            <v>379924000</v>
          </cell>
          <cell r="BS1069">
            <v>32574000</v>
          </cell>
          <cell r="BT1069">
            <v>215726000</v>
          </cell>
          <cell r="BU1069">
            <v>6282000</v>
          </cell>
          <cell r="BV1069">
            <v>131780000</v>
          </cell>
          <cell r="BW1069">
            <v>18496000</v>
          </cell>
          <cell r="BY1069">
            <v>859</v>
          </cell>
          <cell r="BZ1069">
            <v>8624100</v>
          </cell>
          <cell r="CA1069">
            <v>2319300</v>
          </cell>
        </row>
        <row r="1070">
          <cell r="A1070" t="str">
            <v>2023_Q4_M12_W52_D6</v>
          </cell>
          <cell r="B1070">
            <v>2023</v>
          </cell>
          <cell r="C1070">
            <v>4</v>
          </cell>
          <cell r="D1070">
            <v>12</v>
          </cell>
          <cell r="E1070">
            <v>52</v>
          </cell>
          <cell r="F1070">
            <v>53</v>
          </cell>
          <cell r="G1070">
            <v>6</v>
          </cell>
          <cell r="H1070">
            <v>45289</v>
          </cell>
          <cell r="I1070">
            <v>5.3970000000000002</v>
          </cell>
          <cell r="J1070">
            <v>12.409000000000001</v>
          </cell>
          <cell r="K1070">
            <v>38.311</v>
          </cell>
          <cell r="L1070">
            <v>13.411709999999999</v>
          </cell>
          <cell r="M1070">
            <v>6.7469999999999999</v>
          </cell>
          <cell r="N1070">
            <v>1</v>
          </cell>
          <cell r="O1070">
            <v>10.762</v>
          </cell>
          <cell r="P1070">
            <v>19.369</v>
          </cell>
          <cell r="Q1070">
            <v>134</v>
          </cell>
          <cell r="R1070">
            <v>0</v>
          </cell>
          <cell r="S1070">
            <v>-3098</v>
          </cell>
          <cell r="T1070">
            <v>754.24617029107071</v>
          </cell>
          <cell r="U1070">
            <v>69442.506387536778</v>
          </cell>
          <cell r="V1070">
            <v>9.2068755696483359E-2</v>
          </cell>
          <cell r="W1070">
            <v>5.09123165299413E-3</v>
          </cell>
          <cell r="X1070">
            <v>1.1073179261219649E-3</v>
          </cell>
          <cell r="Y1070">
            <v>0.21749509776691389</v>
          </cell>
          <cell r="Z1070">
            <v>2.4696430877516385E-3</v>
          </cell>
          <cell r="AA1070">
            <v>49345415000</v>
          </cell>
          <cell r="AB1070">
            <v>43993810000</v>
          </cell>
          <cell r="AC1070">
            <v>5351605000</v>
          </cell>
          <cell r="AD1070">
            <v>0</v>
          </cell>
          <cell r="AE1070">
            <v>0</v>
          </cell>
          <cell r="AF1070">
            <v>0</v>
          </cell>
          <cell r="AH1070">
            <v>107.40671</v>
          </cell>
          <cell r="AI1070">
            <v>69442.506387536792</v>
          </cell>
          <cell r="AJ1070">
            <v>47065.405565755995</v>
          </cell>
          <cell r="AK1070">
            <v>22377.100821780801</v>
          </cell>
          <cell r="AL1070">
            <v>36221466350200</v>
          </cell>
          <cell r="AM1070">
            <v>184411876000</v>
          </cell>
          <cell r="AN1070">
            <v>40108679000</v>
          </cell>
          <cell r="AO1070">
            <v>89454094000</v>
          </cell>
          <cell r="AP1070">
            <v>26048687000</v>
          </cell>
          <cell r="AQ1070">
            <v>0.29364089436815721</v>
          </cell>
          <cell r="AR1070">
            <v>0</v>
          </cell>
          <cell r="AS1070">
            <v>0</v>
          </cell>
          <cell r="AT1070">
            <v>4765241000</v>
          </cell>
          <cell r="AU1070">
            <v>0.22458197581612449</v>
          </cell>
          <cell r="AV1070">
            <v>8334158000</v>
          </cell>
          <cell r="AW1070">
            <v>0.11949711108951454</v>
          </cell>
          <cell r="AX1070">
            <v>229603000</v>
          </cell>
          <cell r="AY1070">
            <v>9.023175424586731E-2</v>
          </cell>
          <cell r="AZ1070">
            <v>512141000</v>
          </cell>
          <cell r="BA1070">
            <v>0.48156454103173124</v>
          </cell>
          <cell r="BB1070">
            <v>0</v>
          </cell>
          <cell r="BC1070">
            <v>0</v>
          </cell>
          <cell r="BD1070">
            <v>5976000</v>
          </cell>
          <cell r="BE1070">
            <v>0.21003795866722902</v>
          </cell>
          <cell r="BF1070">
            <v>212873000</v>
          </cell>
          <cell r="BG1070">
            <v>0.48514082035434131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88709330000</v>
          </cell>
          <cell r="BM1070">
            <v>359768000</v>
          </cell>
          <cell r="BN1070">
            <v>21218270000</v>
          </cell>
          <cell r="BO1070">
            <v>69743594000</v>
          </cell>
          <cell r="BP1070">
            <v>2544592000</v>
          </cell>
          <cell r="BQ1070">
            <v>1063494000</v>
          </cell>
          <cell r="BR1070">
            <v>199252000</v>
          </cell>
          <cell r="BS1070">
            <v>28452000</v>
          </cell>
          <cell r="BT1070">
            <v>438786000</v>
          </cell>
          <cell r="BU1070">
            <v>2120000</v>
          </cell>
          <cell r="BV1070">
            <v>8738000</v>
          </cell>
          <cell r="BW1070">
            <v>95480000</v>
          </cell>
          <cell r="BY1070">
            <v>574</v>
          </cell>
          <cell r="BZ1070">
            <v>23699700</v>
          </cell>
          <cell r="CA1070">
            <v>1549800</v>
          </cell>
        </row>
        <row r="1071">
          <cell r="A1071" t="str">
            <v>2024_Q1_M1_W1_D3</v>
          </cell>
          <cell r="B1071">
            <v>2024</v>
          </cell>
          <cell r="C1071">
            <v>1</v>
          </cell>
          <cell r="D1071">
            <v>1</v>
          </cell>
          <cell r="E1071">
            <v>1</v>
          </cell>
          <cell r="F1071">
            <v>1</v>
          </cell>
          <cell r="G1071">
            <v>3</v>
          </cell>
          <cell r="H1071">
            <v>45293</v>
          </cell>
          <cell r="I1071">
            <v>22.4056</v>
          </cell>
          <cell r="J1071">
            <v>11.071</v>
          </cell>
          <cell r="K1071">
            <v>35.966000000000001</v>
          </cell>
          <cell r="L1071">
            <v>12.867710000000001</v>
          </cell>
          <cell r="M1071">
            <v>6.3179999999999996</v>
          </cell>
          <cell r="N1071">
            <v>1.0003</v>
          </cell>
          <cell r="O1071">
            <v>10.757999999999999</v>
          </cell>
          <cell r="P1071">
            <v>19.350999999999999</v>
          </cell>
          <cell r="Q1071">
            <v>139</v>
          </cell>
          <cell r="R1071">
            <v>0</v>
          </cell>
          <cell r="S1071">
            <v>-2495</v>
          </cell>
          <cell r="T1071">
            <v>702.53359199376916</v>
          </cell>
          <cell r="U1071">
            <v>-3109.2598686928977</v>
          </cell>
          <cell r="V1071">
            <v>-4.4257810646020669E-3</v>
          </cell>
          <cell r="W1071">
            <v>1.2551885346689337E-2</v>
          </cell>
          <cell r="X1071">
            <v>1.5278136855147798E-3</v>
          </cell>
          <cell r="Y1071">
            <v>0.12171985668413973</v>
          </cell>
          <cell r="Z1071">
            <v>4.2690640156707246E-3</v>
          </cell>
          <cell r="AA1071">
            <v>103600390200</v>
          </cell>
          <cell r="AB1071">
            <v>96828086000</v>
          </cell>
          <cell r="AC1071">
            <v>6772304200</v>
          </cell>
          <cell r="AD1071">
            <v>0</v>
          </cell>
          <cell r="AE1071">
            <v>0</v>
          </cell>
          <cell r="AF1071">
            <v>0</v>
          </cell>
          <cell r="AH1071">
            <v>119.73760999999999</v>
          </cell>
          <cell r="AI1071">
            <v>-3056.959017914121</v>
          </cell>
          <cell r="AJ1071">
            <v>272.68814085549906</v>
          </cell>
          <cell r="AK1071">
            <v>-3329.6471587696201</v>
          </cell>
          <cell r="AL1071">
            <v>37793115448200</v>
          </cell>
          <cell r="AM1071">
            <v>474374852000</v>
          </cell>
          <cell r="AN1071">
            <v>57740839000</v>
          </cell>
          <cell r="AO1071">
            <v>161341229200</v>
          </cell>
          <cell r="AP1071">
            <v>12333862000</v>
          </cell>
          <cell r="AQ1071">
            <v>0.36277520074628877</v>
          </cell>
          <cell r="AR1071">
            <v>0</v>
          </cell>
          <cell r="AS1071">
            <v>0</v>
          </cell>
          <cell r="AT1071">
            <v>2461466000</v>
          </cell>
          <cell r="AU1071">
            <v>6.585476998800942E-3</v>
          </cell>
          <cell r="AV1071">
            <v>41293202000</v>
          </cell>
          <cell r="AW1071">
            <v>0.68476055453576323</v>
          </cell>
          <cell r="AX1071">
            <v>956181000</v>
          </cell>
          <cell r="AY1071">
            <v>0.27567231418849764</v>
          </cell>
          <cell r="AZ1071">
            <v>617086000</v>
          </cell>
          <cell r="BA1071">
            <v>0.46823289101482352</v>
          </cell>
          <cell r="BB1071">
            <v>0</v>
          </cell>
          <cell r="BC1071">
            <v>0</v>
          </cell>
          <cell r="BD1071">
            <v>7478000</v>
          </cell>
          <cell r="BE1071">
            <v>0.45442391832766166</v>
          </cell>
          <cell r="BF1071">
            <v>52574000</v>
          </cell>
          <cell r="BG1071">
            <v>0.36057006474267528</v>
          </cell>
          <cell r="BH1071">
            <v>18990000</v>
          </cell>
          <cell r="BI1071">
            <v>0.5</v>
          </cell>
          <cell r="BJ1071">
            <v>0</v>
          </cell>
          <cell r="BK1071">
            <v>0</v>
          </cell>
          <cell r="BL1071">
            <v>33998636000</v>
          </cell>
          <cell r="BM1071">
            <v>618800000</v>
          </cell>
          <cell r="BN1071">
            <v>373771862000</v>
          </cell>
          <cell r="BO1071">
            <v>60303126000</v>
          </cell>
          <cell r="BP1071">
            <v>3468542000</v>
          </cell>
          <cell r="BQ1071">
            <v>1317904000</v>
          </cell>
          <cell r="BR1071">
            <v>682632000</v>
          </cell>
          <cell r="BS1071">
            <v>16456000</v>
          </cell>
          <cell r="BT1071">
            <v>145808000</v>
          </cell>
          <cell r="BU1071">
            <v>37980000</v>
          </cell>
          <cell r="BV1071">
            <v>0</v>
          </cell>
          <cell r="BW1071">
            <v>13106000</v>
          </cell>
          <cell r="BY1071">
            <v>701</v>
          </cell>
          <cell r="BZ1071">
            <v>6362250</v>
          </cell>
          <cell r="CA1071">
            <v>1892700</v>
          </cell>
          <cell r="CK1071">
            <v>43.758136800000003</v>
          </cell>
          <cell r="CL1071">
            <v>93.619497999999993</v>
          </cell>
          <cell r="CM1071">
            <v>7.9651439999999996</v>
          </cell>
          <cell r="CN1071">
            <v>8.756748</v>
          </cell>
          <cell r="CO1071">
            <v>20.370640000000002</v>
          </cell>
          <cell r="CP1071">
            <v>3.3959999999999996E-4</v>
          </cell>
          <cell r="CQ1071">
            <v>8.0577419999999993</v>
          </cell>
          <cell r="CR1071">
            <v>20.415305</v>
          </cell>
          <cell r="CS1071">
            <v>0</v>
          </cell>
          <cell r="CT1071">
            <v>19.648993170000001</v>
          </cell>
          <cell r="CU1071">
            <v>1.3454034999999998</v>
          </cell>
          <cell r="CV1071">
            <v>10.594448999999999</v>
          </cell>
          <cell r="CW1071">
            <v>414.22516212500011</v>
          </cell>
          <cell r="CX1071">
            <v>234.53239907</v>
          </cell>
          <cell r="CY1071">
            <v>0</v>
          </cell>
          <cell r="CZ1071" t="e">
            <v>#DIV/0!</v>
          </cell>
          <cell r="DA1071">
            <v>0</v>
          </cell>
        </row>
        <row r="1072">
          <cell r="A1072" t="str">
            <v>2024_Q1_M1_W1_D4</v>
          </cell>
          <cell r="B1072">
            <v>2024</v>
          </cell>
          <cell r="C1072">
            <v>1</v>
          </cell>
          <cell r="D1072">
            <v>1</v>
          </cell>
          <cell r="E1072">
            <v>1</v>
          </cell>
          <cell r="F1072">
            <v>1</v>
          </cell>
          <cell r="G1072">
            <v>4</v>
          </cell>
          <cell r="H1072">
            <v>45294</v>
          </cell>
          <cell r="I1072">
            <v>27.351600000000001</v>
          </cell>
          <cell r="J1072">
            <v>11.262</v>
          </cell>
          <cell r="K1072">
            <v>40.622999999999998</v>
          </cell>
          <cell r="L1072">
            <v>12.469709999999999</v>
          </cell>
          <cell r="M1072">
            <v>6.2619999999999996</v>
          </cell>
          <cell r="N1072">
            <v>1.0003</v>
          </cell>
          <cell r="O1072">
            <v>10.747999999999999</v>
          </cell>
          <cell r="P1072">
            <v>19.350000000000001</v>
          </cell>
          <cell r="Q1072">
            <v>125</v>
          </cell>
          <cell r="R1072">
            <v>0</v>
          </cell>
          <cell r="S1072">
            <v>-2441</v>
          </cell>
          <cell r="T1072">
            <v>723.4327513135604</v>
          </cell>
          <cell r="U1072">
            <v>-1079.7182860814937</v>
          </cell>
          <cell r="V1072">
            <v>-1.4924929568380946E-3</v>
          </cell>
          <cell r="W1072">
            <v>1.6876333601615227E-2</v>
          </cell>
          <cell r="X1072">
            <v>2.2307657001713194E-3</v>
          </cell>
          <cell r="Y1072">
            <v>0.13218307677668886</v>
          </cell>
          <cell r="Z1072">
            <v>3.2795144607760392E-3</v>
          </cell>
          <cell r="AA1072">
            <v>34248139000</v>
          </cell>
          <cell r="AB1072">
            <v>28534994000</v>
          </cell>
          <cell r="AC1072">
            <v>5713145000</v>
          </cell>
          <cell r="AD1072">
            <v>0</v>
          </cell>
          <cell r="AE1072">
            <v>0</v>
          </cell>
          <cell r="AF1072">
            <v>0</v>
          </cell>
          <cell r="AH1072">
            <v>129.06661</v>
          </cell>
          <cell r="AI1072">
            <v>-953</v>
          </cell>
          <cell r="AJ1072">
            <v>383</v>
          </cell>
          <cell r="AK1072">
            <v>-1336</v>
          </cell>
          <cell r="AL1072">
            <v>32656190201600</v>
          </cell>
          <cell r="AM1072">
            <v>551116760000</v>
          </cell>
          <cell r="AN1072">
            <v>72848309000</v>
          </cell>
          <cell r="AO1072">
            <v>107096448000</v>
          </cell>
          <cell r="AP1072">
            <v>20028826000</v>
          </cell>
          <cell r="AQ1072">
            <v>0.53645907046094476</v>
          </cell>
          <cell r="AR1072">
            <v>0</v>
          </cell>
          <cell r="AS1072">
            <v>0</v>
          </cell>
          <cell r="AT1072">
            <v>350710000</v>
          </cell>
          <cell r="AU1072">
            <v>8.5411056961671604E-4</v>
          </cell>
          <cell r="AV1072">
            <v>51289147000</v>
          </cell>
          <cell r="AW1072">
            <v>0.52088126776626675</v>
          </cell>
          <cell r="AX1072">
            <v>729031000</v>
          </cell>
          <cell r="AY1072">
            <v>0.31447118462167578</v>
          </cell>
          <cell r="AZ1072">
            <v>301793000</v>
          </cell>
          <cell r="BA1072">
            <v>0.28111476045076278</v>
          </cell>
          <cell r="BB1072">
            <v>0</v>
          </cell>
          <cell r="BC1072">
            <v>0</v>
          </cell>
          <cell r="BD1072">
            <v>11974000</v>
          </cell>
          <cell r="BE1072">
            <v>0.30783073679880713</v>
          </cell>
          <cell r="BF1072">
            <v>135763000</v>
          </cell>
          <cell r="BG1072">
            <v>0.43191781780699018</v>
          </cell>
          <cell r="BH1072">
            <v>1065000</v>
          </cell>
          <cell r="BI1072">
            <v>0.5</v>
          </cell>
          <cell r="BJ1072">
            <v>0</v>
          </cell>
          <cell r="BK1072">
            <v>0</v>
          </cell>
          <cell r="BL1072">
            <v>37335236000</v>
          </cell>
          <cell r="BM1072">
            <v>441336000</v>
          </cell>
          <cell r="BN1072">
            <v>410614284000</v>
          </cell>
          <cell r="BO1072">
            <v>98466100000</v>
          </cell>
          <cell r="BP1072">
            <v>2318276000</v>
          </cell>
          <cell r="BQ1072">
            <v>1073558000</v>
          </cell>
          <cell r="BR1072">
            <v>469028000</v>
          </cell>
          <cell r="BS1072">
            <v>38898000</v>
          </cell>
          <cell r="BT1072">
            <v>314326000</v>
          </cell>
          <cell r="BU1072">
            <v>2130000</v>
          </cell>
          <cell r="BV1072">
            <v>43588000</v>
          </cell>
          <cell r="BW1072">
            <v>0</v>
          </cell>
          <cell r="BY1072">
            <v>406</v>
          </cell>
          <cell r="BZ1072">
            <v>6224550</v>
          </cell>
          <cell r="CA1072">
            <v>1096200</v>
          </cell>
          <cell r="CC1072">
            <v>22788300000</v>
          </cell>
          <cell r="CK1072">
            <v>53.855300399999997</v>
          </cell>
          <cell r="CL1072">
            <v>106.39163699999999</v>
          </cell>
          <cell r="CM1072">
            <v>7.868309</v>
          </cell>
          <cell r="CN1072">
            <v>8.7229659999999996</v>
          </cell>
          <cell r="CO1072">
            <v>20.879747999999999</v>
          </cell>
          <cell r="CP1072">
            <v>3.3979999999999997E-4</v>
          </cell>
          <cell r="CQ1072">
            <v>8.0717479999999995</v>
          </cell>
          <cell r="CR1072">
            <v>20.607749999999999</v>
          </cell>
          <cell r="CS1072">
            <v>0</v>
          </cell>
          <cell r="CT1072">
            <v>19.141004849999998</v>
          </cell>
          <cell r="CU1072">
            <v>1.3614082999999999</v>
          </cell>
          <cell r="CV1072">
            <v>10.6623</v>
          </cell>
          <cell r="CW1072">
            <v>417.87771025500012</v>
          </cell>
          <cell r="CX1072">
            <v>257.56251135000002</v>
          </cell>
          <cell r="CY1072">
            <v>0</v>
          </cell>
          <cell r="CZ1072" t="e">
            <v>#DIV/0!</v>
          </cell>
          <cell r="DA1072">
            <v>0</v>
          </cell>
        </row>
        <row r="1073">
          <cell r="A1073" t="str">
            <v>2024_Q1_M1_W1_D5</v>
          </cell>
          <cell r="B1073">
            <v>2024</v>
          </cell>
          <cell r="C1073">
            <v>1</v>
          </cell>
          <cell r="D1073">
            <v>1</v>
          </cell>
          <cell r="E1073">
            <v>1</v>
          </cell>
          <cell r="F1073">
            <v>1</v>
          </cell>
          <cell r="G1073">
            <v>5</v>
          </cell>
          <cell r="H1073">
            <v>45295</v>
          </cell>
          <cell r="I1073">
            <v>39.693600000000004</v>
          </cell>
          <cell r="J1073">
            <v>12.114000000000001</v>
          </cell>
          <cell r="K1073">
            <v>47.598999999999997</v>
          </cell>
          <cell r="L1073">
            <v>13.64771</v>
          </cell>
          <cell r="M1073">
            <v>6.03</v>
          </cell>
          <cell r="N1073">
            <v>1.0003</v>
          </cell>
          <cell r="O1073">
            <v>10.868</v>
          </cell>
          <cell r="P1073">
            <v>19.337</v>
          </cell>
          <cell r="Q1073">
            <v>137</v>
          </cell>
          <cell r="R1073">
            <v>0</v>
          </cell>
          <cell r="S1073">
            <v>-2382</v>
          </cell>
          <cell r="T1073">
            <v>724.86079194177546</v>
          </cell>
          <cell r="U1073">
            <v>2692.8967483233719</v>
          </cell>
          <cell r="V1073">
            <v>3.7150536741124758E-3</v>
          </cell>
          <cell r="W1073">
            <v>6.914597096146142E-3</v>
          </cell>
          <cell r="X1073">
            <v>2.845713228388514E-3</v>
          </cell>
          <cell r="Y1073">
            <v>0.41155156096868972</v>
          </cell>
          <cell r="Z1073">
            <v>5.087975109168464E-3</v>
          </cell>
          <cell r="AA1073">
            <v>127064240000</v>
          </cell>
          <cell r="AB1073">
            <v>121098570000</v>
          </cell>
          <cell r="AC1073">
            <v>5965670000</v>
          </cell>
          <cell r="AD1073">
            <v>0</v>
          </cell>
          <cell r="AE1073">
            <v>0</v>
          </cell>
          <cell r="AF1073">
            <v>0</v>
          </cell>
          <cell r="AH1073">
            <v>150.28960999999998</v>
          </cell>
          <cell r="AI1073">
            <v>1994.8441358420389</v>
          </cell>
          <cell r="AJ1073">
            <v>1079.4105979128699</v>
          </cell>
          <cell r="AK1073">
            <v>915.43353792916901</v>
          </cell>
          <cell r="AL1073">
            <v>56667885713600</v>
          </cell>
          <cell r="AM1073">
            <v>391835598000</v>
          </cell>
          <cell r="AN1073">
            <v>161260552000</v>
          </cell>
          <cell r="AO1073">
            <v>288324792000</v>
          </cell>
          <cell r="AP1073">
            <v>16655140000</v>
          </cell>
          <cell r="AQ1073">
            <v>0.45233963682986533</v>
          </cell>
          <cell r="AR1073">
            <v>0</v>
          </cell>
          <cell r="AS1073">
            <v>0</v>
          </cell>
          <cell r="AT1073">
            <v>17662224000</v>
          </cell>
          <cell r="AU1073">
            <v>0.47920038418023914</v>
          </cell>
          <cell r="AV1073">
            <v>123654882000</v>
          </cell>
          <cell r="AW1073">
            <v>0.40072379688880411</v>
          </cell>
          <cell r="AX1073">
            <v>2032743000</v>
          </cell>
          <cell r="AY1073">
            <v>0.35179641340352846</v>
          </cell>
          <cell r="AZ1073">
            <v>895129000</v>
          </cell>
          <cell r="BA1073">
            <v>0.48526682033945351</v>
          </cell>
          <cell r="BB1073">
            <v>0</v>
          </cell>
          <cell r="BC1073">
            <v>0</v>
          </cell>
          <cell r="BD1073">
            <v>95241000</v>
          </cell>
          <cell r="BE1073">
            <v>0.5</v>
          </cell>
          <cell r="BF1073">
            <v>212504000</v>
          </cell>
          <cell r="BG1073">
            <v>0.43576262149858508</v>
          </cell>
          <cell r="BH1073">
            <v>52689000</v>
          </cell>
          <cell r="BI1073">
            <v>0.5</v>
          </cell>
          <cell r="BJ1073">
            <v>0</v>
          </cell>
          <cell r="BK1073">
            <v>0</v>
          </cell>
          <cell r="BL1073">
            <v>36819988000</v>
          </cell>
          <cell r="BM1073">
            <v>381596000</v>
          </cell>
          <cell r="BN1073">
            <v>36857700000</v>
          </cell>
          <cell r="BO1073">
            <v>308578834000</v>
          </cell>
          <cell r="BP1073">
            <v>5778180000</v>
          </cell>
          <cell r="BQ1073">
            <v>1844612000</v>
          </cell>
          <cell r="BR1073">
            <v>728068000</v>
          </cell>
          <cell r="BS1073">
            <v>190482000</v>
          </cell>
          <cell r="BT1073">
            <v>487660000</v>
          </cell>
          <cell r="BU1073">
            <v>105378000</v>
          </cell>
          <cell r="BV1073">
            <v>6636000</v>
          </cell>
          <cell r="BW1073">
            <v>56464000</v>
          </cell>
          <cell r="BY1073">
            <v>1259</v>
          </cell>
          <cell r="BZ1073">
            <v>6074100</v>
          </cell>
          <cell r="CA1073">
            <v>3399300</v>
          </cell>
          <cell r="CC1073">
            <v>40839800000</v>
          </cell>
          <cell r="CK1073">
            <v>79.188731999999987</v>
          </cell>
          <cell r="CL1073">
            <v>126.13735</v>
          </cell>
          <cell r="CM1073">
            <v>7.9031400000000005</v>
          </cell>
          <cell r="CN1073">
            <v>8.5927499999999988</v>
          </cell>
          <cell r="CO1073">
            <v>23.077170000000002</v>
          </cell>
          <cell r="CP1073">
            <v>3.4039999999999998E-4</v>
          </cell>
          <cell r="CQ1073">
            <v>8.3248879999999996</v>
          </cell>
          <cell r="CR1073">
            <v>21.135340999999997</v>
          </cell>
          <cell r="CS1073">
            <v>0</v>
          </cell>
          <cell r="CT1073">
            <v>21.235836760000002</v>
          </cell>
          <cell r="CU1073">
            <v>1.3764127999999998</v>
          </cell>
          <cell r="CV1073">
            <v>10.807694999999999</v>
          </cell>
          <cell r="CW1073">
            <v>371.73856712500037</v>
          </cell>
          <cell r="CX1073">
            <v>307.77965596000001</v>
          </cell>
          <cell r="CY1073">
            <v>0</v>
          </cell>
          <cell r="CZ1073" t="e">
            <v>#DIV/0!</v>
          </cell>
          <cell r="DA1073">
            <v>0</v>
          </cell>
        </row>
        <row r="1074">
          <cell r="A1074" t="str">
            <v>2024_Q1_M1_W1_D6</v>
          </cell>
          <cell r="B1074">
            <v>2024</v>
          </cell>
          <cell r="C1074">
            <v>1</v>
          </cell>
          <cell r="D1074">
            <v>1</v>
          </cell>
          <cell r="E1074">
            <v>1</v>
          </cell>
          <cell r="F1074">
            <v>2</v>
          </cell>
          <cell r="G1074">
            <v>6</v>
          </cell>
          <cell r="H1074">
            <v>45296</v>
          </cell>
          <cell r="I1074">
            <v>29.044599999999999</v>
          </cell>
          <cell r="J1074">
            <v>12.134</v>
          </cell>
          <cell r="K1074">
            <v>58.463999999999999</v>
          </cell>
          <cell r="L1074">
            <v>13.524710000000001</v>
          </cell>
          <cell r="M1074">
            <v>6.016</v>
          </cell>
          <cell r="N1074">
            <v>1.0003</v>
          </cell>
          <cell r="O1074">
            <v>10.925000000000001</v>
          </cell>
          <cell r="P1074">
            <v>19.337</v>
          </cell>
          <cell r="Q1074">
            <v>118</v>
          </cell>
          <cell r="R1074">
            <v>0</v>
          </cell>
          <cell r="S1074">
            <v>-2800</v>
          </cell>
          <cell r="T1074">
            <v>746.29038406480709</v>
          </cell>
          <cell r="U1074">
            <v>2051.1422076127201</v>
          </cell>
          <cell r="V1074">
            <v>2.7484505380342686E-3</v>
          </cell>
          <cell r="W1074">
            <v>2.1376176508691638E-2</v>
          </cell>
          <cell r="X1074">
            <v>5.7082083347404378E-3</v>
          </cell>
          <cell r="Y1074">
            <v>0.26703598430801961</v>
          </cell>
          <cell r="Z1074">
            <v>7.5044823350885349E-3</v>
          </cell>
          <cell r="AA1074">
            <v>64273940000</v>
          </cell>
          <cell r="AB1074">
            <v>58341965000</v>
          </cell>
          <cell r="AC1074">
            <v>5931975000</v>
          </cell>
          <cell r="AD1074">
            <v>0</v>
          </cell>
          <cell r="AE1074">
            <v>0</v>
          </cell>
          <cell r="AF1074">
            <v>0</v>
          </cell>
          <cell r="AH1074">
            <v>150.44560999999999</v>
          </cell>
          <cell r="AI1074">
            <v>1697.5149999999999</v>
          </cell>
          <cell r="AJ1074">
            <v>2178.8809999999999</v>
          </cell>
          <cell r="AK1074">
            <v>-481.36599999999999</v>
          </cell>
          <cell r="AL1074">
            <v>35781812790000</v>
          </cell>
          <cell r="AM1074">
            <v>764878346000</v>
          </cell>
          <cell r="AN1074">
            <v>204250042000</v>
          </cell>
          <cell r="AO1074">
            <v>268523982000</v>
          </cell>
          <cell r="AP1074">
            <v>41916194000</v>
          </cell>
          <cell r="AQ1074">
            <v>0.79139336697765406</v>
          </cell>
          <cell r="AR1074">
            <v>0</v>
          </cell>
          <cell r="AS1074">
            <v>0</v>
          </cell>
          <cell r="AT1074">
            <v>118076000</v>
          </cell>
          <cell r="AU1074">
            <v>8.9911850201539432E-3</v>
          </cell>
          <cell r="AV1074">
            <v>161809355000</v>
          </cell>
          <cell r="AW1074">
            <v>0.23240397846862848</v>
          </cell>
          <cell r="AX1074">
            <v>260336000</v>
          </cell>
          <cell r="AY1074">
            <v>0.27111329573193593</v>
          </cell>
          <cell r="AZ1074">
            <v>65757000</v>
          </cell>
          <cell r="BA1074">
            <v>0.42597559079601988</v>
          </cell>
          <cell r="BB1074">
            <v>0</v>
          </cell>
          <cell r="BC1074">
            <v>0</v>
          </cell>
          <cell r="BD1074">
            <v>54314000</v>
          </cell>
          <cell r="BE1074">
            <v>0.5</v>
          </cell>
          <cell r="BF1074">
            <v>26010000</v>
          </cell>
          <cell r="BG1074">
            <v>7.9284277266353717E-2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52965056000</v>
          </cell>
          <cell r="BM1074">
            <v>229118000</v>
          </cell>
          <cell r="BN1074">
            <v>13132418000</v>
          </cell>
          <cell r="BO1074">
            <v>696241760000</v>
          </cell>
          <cell r="BP1074">
            <v>960248000</v>
          </cell>
          <cell r="BQ1074">
            <v>154368000</v>
          </cell>
          <cell r="BR1074">
            <v>710528000</v>
          </cell>
          <cell r="BS1074">
            <v>108628000</v>
          </cell>
          <cell r="BT1074">
            <v>328060000</v>
          </cell>
          <cell r="BU1074">
            <v>22852000</v>
          </cell>
          <cell r="BV1074">
            <v>23630000</v>
          </cell>
          <cell r="BW1074">
            <v>1680000</v>
          </cell>
          <cell r="BY1074">
            <v>1072</v>
          </cell>
          <cell r="BZ1074">
            <v>21420000</v>
          </cell>
          <cell r="CA1074">
            <v>2894400</v>
          </cell>
          <cell r="CC1074">
            <v>62618800000</v>
          </cell>
          <cell r="CK1074">
            <v>58.176333799999995</v>
          </cell>
          <cell r="CL1074">
            <v>155.51424000000003</v>
          </cell>
          <cell r="CM1074">
            <v>7.9199399999999995</v>
          </cell>
          <cell r="CN1074">
            <v>8.6088959999999997</v>
          </cell>
          <cell r="CO1074">
            <v>23.151672000000001</v>
          </cell>
          <cell r="CP1074">
            <v>3.3999999999999997E-4</v>
          </cell>
          <cell r="CQ1074">
            <v>8.3576249999999987</v>
          </cell>
          <cell r="CR1074">
            <v>21.270699999999998</v>
          </cell>
          <cell r="CS1074">
            <v>0</v>
          </cell>
          <cell r="CT1074">
            <v>21.0985476</v>
          </cell>
          <cell r="CU1074">
            <v>1.3774130999999998</v>
          </cell>
          <cell r="CV1074">
            <v>10.807694999999999</v>
          </cell>
          <cell r="CW1074">
            <v>372.97499285500015</v>
          </cell>
          <cell r="CX1074">
            <v>316.28340250000002</v>
          </cell>
          <cell r="CY1074">
            <v>0</v>
          </cell>
          <cell r="CZ1074" t="e">
            <v>#DIV/0!</v>
          </cell>
          <cell r="DA1074">
            <v>0</v>
          </cell>
        </row>
        <row r="1075">
          <cell r="A1075" t="str">
            <v>2024_Q1_M1_W2_D2</v>
          </cell>
          <cell r="B1075">
            <v>2024</v>
          </cell>
          <cell r="C1075">
            <v>1</v>
          </cell>
          <cell r="D1075">
            <v>1</v>
          </cell>
          <cell r="E1075">
            <v>2</v>
          </cell>
          <cell r="F1075">
            <v>2</v>
          </cell>
          <cell r="G1075">
            <v>2</v>
          </cell>
          <cell r="H1075">
            <v>45299</v>
          </cell>
          <cell r="I1075">
            <v>31.4236</v>
          </cell>
          <cell r="J1075">
            <v>3.4350000000000001</v>
          </cell>
          <cell r="K1075">
            <v>88.596999999999994</v>
          </cell>
          <cell r="L1075">
            <v>13.27671</v>
          </cell>
          <cell r="M1075">
            <v>6.077</v>
          </cell>
          <cell r="N1075">
            <v>1.0003</v>
          </cell>
          <cell r="O1075">
            <v>10.944000000000001</v>
          </cell>
          <cell r="P1075">
            <v>19.337</v>
          </cell>
          <cell r="Q1075">
            <v>81</v>
          </cell>
          <cell r="R1075">
            <v>0</v>
          </cell>
          <cell r="S1075">
            <v>-3800</v>
          </cell>
          <cell r="T1075">
            <v>852.12944479849375</v>
          </cell>
          <cell r="U1075">
            <v>4139.1789107294753</v>
          </cell>
          <cell r="V1075">
            <v>4.8574532144095581E-3</v>
          </cell>
          <cell r="W1075">
            <v>1.506366338025919E-2</v>
          </cell>
          <cell r="X1075">
            <v>3.5319433360443127E-3</v>
          </cell>
          <cell r="Y1075">
            <v>0.23446775507961071</v>
          </cell>
          <cell r="Z1075">
            <v>5.1546171060739172E-3</v>
          </cell>
          <cell r="AA1075">
            <v>70105095000</v>
          </cell>
          <cell r="AB1075">
            <v>41008135000</v>
          </cell>
          <cell r="AC1075">
            <v>23846150000</v>
          </cell>
          <cell r="AD1075">
            <v>5250810000</v>
          </cell>
          <cell r="AE1075">
            <v>0</v>
          </cell>
          <cell r="AF1075">
            <v>0</v>
          </cell>
          <cell r="AH1075">
            <v>174.09061</v>
          </cell>
          <cell r="AI1075">
            <v>4389.6499999999996</v>
          </cell>
          <cell r="AJ1075">
            <v>3012.24</v>
          </cell>
          <cell r="AK1075">
            <v>1377.41</v>
          </cell>
          <cell r="AL1075">
            <v>43203443782000</v>
          </cell>
          <cell r="AM1075">
            <v>650802134000</v>
          </cell>
          <cell r="AN1075">
            <v>152592115360</v>
          </cell>
          <cell r="AO1075">
            <v>222697210360</v>
          </cell>
          <cell r="AP1075">
            <v>11771440360</v>
          </cell>
          <cell r="AQ1075">
            <v>0.31225974221377323</v>
          </cell>
          <cell r="AR1075">
            <v>0</v>
          </cell>
          <cell r="AS1075">
            <v>0</v>
          </cell>
          <cell r="AT1075">
            <v>16722937000</v>
          </cell>
          <cell r="AU1075">
            <v>0.35333132499471365</v>
          </cell>
          <cell r="AV1075">
            <v>122837619000</v>
          </cell>
          <cell r="AW1075">
            <v>0.21909850206064316</v>
          </cell>
          <cell r="AX1075">
            <v>408678000</v>
          </cell>
          <cell r="AY1075">
            <v>0.18353181464219923</v>
          </cell>
          <cell r="AZ1075">
            <v>159363000</v>
          </cell>
          <cell r="BA1075">
            <v>0.37745139836289221</v>
          </cell>
          <cell r="BB1075">
            <v>0</v>
          </cell>
          <cell r="BC1075">
            <v>0</v>
          </cell>
          <cell r="BD1075">
            <v>19177000</v>
          </cell>
          <cell r="BE1075">
            <v>0.46296653952006178</v>
          </cell>
          <cell r="BF1075">
            <v>672901000</v>
          </cell>
          <cell r="BG1075">
            <v>0.5768349135048948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37697592000</v>
          </cell>
          <cell r="BM1075">
            <v>649204000</v>
          </cell>
          <cell r="BN1075">
            <v>47329336000</v>
          </cell>
          <cell r="BO1075">
            <v>560650200000</v>
          </cell>
          <cell r="BP1075">
            <v>2226742000</v>
          </cell>
          <cell r="BQ1075">
            <v>422208000</v>
          </cell>
          <cell r="BR1075">
            <v>596490000</v>
          </cell>
          <cell r="BS1075">
            <v>41422000</v>
          </cell>
          <cell r="BT1075">
            <v>1166540000</v>
          </cell>
          <cell r="BU1075">
            <v>0</v>
          </cell>
          <cell r="BV1075">
            <v>22400000</v>
          </cell>
          <cell r="BW1075">
            <v>0</v>
          </cell>
          <cell r="BY1075">
            <v>1470</v>
          </cell>
          <cell r="BZ1075">
            <v>9690000</v>
          </cell>
          <cell r="CA1075">
            <v>3969000</v>
          </cell>
          <cell r="CC1075">
            <v>34152506360</v>
          </cell>
          <cell r="CK1075">
            <v>63.098588799999995</v>
          </cell>
          <cell r="CL1075">
            <v>235.84521400000003</v>
          </cell>
          <cell r="CM1075">
            <v>7.8388700000000009</v>
          </cell>
          <cell r="CN1075">
            <v>8.7265719999999991</v>
          </cell>
          <cell r="CO1075">
            <v>6.6123749999999992</v>
          </cell>
          <cell r="CP1075">
            <v>3.3999999999999997E-4</v>
          </cell>
          <cell r="CQ1075">
            <v>8.4268799999999988</v>
          </cell>
          <cell r="CR1075">
            <v>20.404626116722838</v>
          </cell>
          <cell r="CS1075">
            <v>0</v>
          </cell>
          <cell r="CT1075">
            <v>20.77805115</v>
          </cell>
          <cell r="CU1075">
            <v>1.3834148999999998</v>
          </cell>
          <cell r="CV1075">
            <v>10.856159999999999</v>
          </cell>
          <cell r="CW1075">
            <v>384.20696122500027</v>
          </cell>
          <cell r="CX1075">
            <v>383.97109196672278</v>
          </cell>
          <cell r="CY1075">
            <v>0</v>
          </cell>
          <cell r="CZ1075" t="e">
            <v>#DIV/0!</v>
          </cell>
          <cell r="DA1075">
            <v>0</v>
          </cell>
        </row>
        <row r="1076">
          <cell r="A1076" t="str">
            <v>2024_Q1_M1_W2_D3</v>
          </cell>
          <cell r="B1076">
            <v>2024</v>
          </cell>
          <cell r="C1076">
            <v>1</v>
          </cell>
          <cell r="D1076">
            <v>1</v>
          </cell>
          <cell r="E1076">
            <v>2</v>
          </cell>
          <cell r="F1076">
            <v>2</v>
          </cell>
          <cell r="G1076">
            <v>3</v>
          </cell>
          <cell r="H1076">
            <v>45300</v>
          </cell>
          <cell r="I1076">
            <v>31.553599999999999</v>
          </cell>
          <cell r="J1076">
            <v>3.2440000000000002</v>
          </cell>
          <cell r="K1076">
            <v>102.529</v>
          </cell>
          <cell r="L1076">
            <v>13.39371</v>
          </cell>
          <cell r="M1076">
            <v>6.0670000000000002</v>
          </cell>
          <cell r="N1076">
            <v>1.0003</v>
          </cell>
          <cell r="O1076">
            <v>10.666</v>
          </cell>
          <cell r="P1076">
            <v>19.335999999999999</v>
          </cell>
          <cell r="Q1076">
            <v>129</v>
          </cell>
          <cell r="R1076">
            <v>0</v>
          </cell>
          <cell r="S1076">
            <v>-4386</v>
          </cell>
          <cell r="T1076">
            <v>920.38377817666355</v>
          </cell>
          <cell r="U1076">
            <v>3097.6139560060983</v>
          </cell>
          <cell r="V1076">
            <v>3.3655677440802582E-3</v>
          </cell>
          <cell r="W1076">
            <v>1.0742084588917712E-2</v>
          </cell>
          <cell r="X1076">
            <v>5.7997654526575964E-3</v>
          </cell>
          <cell r="Y1076">
            <v>0.53991061089213921</v>
          </cell>
          <cell r="Z1076">
            <v>6.7730710299631954E-3</v>
          </cell>
          <cell r="AA1076">
            <v>40606104000</v>
          </cell>
          <cell r="AB1076">
            <v>40606104000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H1076">
            <v>187.78960999999998</v>
          </cell>
          <cell r="AI1076">
            <v>3664.2933875047593</v>
          </cell>
          <cell r="AJ1076">
            <v>4042.4859248939501</v>
          </cell>
          <cell r="AK1076">
            <v>-378.19253738919099</v>
          </cell>
          <cell r="AL1076">
            <v>41719789701000</v>
          </cell>
          <cell r="AM1076">
            <v>448157510000</v>
          </cell>
          <cell r="AN1076">
            <v>241964995000</v>
          </cell>
          <cell r="AO1076">
            <v>282571099000</v>
          </cell>
          <cell r="AP1076">
            <v>336117000</v>
          </cell>
          <cell r="AQ1076">
            <v>0.1547682415606996</v>
          </cell>
          <cell r="AR1076">
            <v>0</v>
          </cell>
          <cell r="AS1076">
            <v>0</v>
          </cell>
          <cell r="AT1076">
            <v>441259000</v>
          </cell>
          <cell r="AU1076">
            <v>0.110681437602778</v>
          </cell>
          <cell r="AV1076">
            <v>211143629000</v>
          </cell>
          <cell r="AW1076">
            <v>0.55555761401804427</v>
          </cell>
          <cell r="AX1076">
            <v>232229000</v>
          </cell>
          <cell r="AY1076">
            <v>0.17547137876683658</v>
          </cell>
          <cell r="AZ1076">
            <v>37266000</v>
          </cell>
          <cell r="BA1076">
            <v>0.40579741707864192</v>
          </cell>
          <cell r="BB1076">
            <v>0</v>
          </cell>
          <cell r="BC1076">
            <v>0</v>
          </cell>
          <cell r="BD1076">
            <v>215033000</v>
          </cell>
          <cell r="BE1076">
            <v>0.49822058285179399</v>
          </cell>
          <cell r="BF1076">
            <v>29558365000</v>
          </cell>
          <cell r="BG1076">
            <v>0.49801398357743432</v>
          </cell>
          <cell r="BH1076">
            <v>1097000</v>
          </cell>
          <cell r="BI1076">
            <v>0.05</v>
          </cell>
          <cell r="BJ1076">
            <v>0</v>
          </cell>
          <cell r="BK1076">
            <v>0</v>
          </cell>
          <cell r="BL1076">
            <v>2171744000</v>
          </cell>
          <cell r="BM1076">
            <v>622918000</v>
          </cell>
          <cell r="BN1076">
            <v>3986748000</v>
          </cell>
          <cell r="BO1076">
            <v>380057124000</v>
          </cell>
          <cell r="BP1076">
            <v>1323458000</v>
          </cell>
          <cell r="BQ1076">
            <v>91834000</v>
          </cell>
          <cell r="BR1076">
            <v>79790000</v>
          </cell>
          <cell r="BS1076">
            <v>431602000</v>
          </cell>
          <cell r="BT1076">
            <v>59352480000</v>
          </cell>
          <cell r="BU1076">
            <v>21940000</v>
          </cell>
          <cell r="BV1076">
            <v>17872000</v>
          </cell>
          <cell r="BW1076">
            <v>0</v>
          </cell>
          <cell r="BY1076">
            <v>602</v>
          </cell>
          <cell r="BZ1076">
            <v>11184300</v>
          </cell>
          <cell r="CA1076">
            <v>1625400</v>
          </cell>
          <cell r="CC1076">
            <v>93079570000</v>
          </cell>
          <cell r="CK1076">
            <v>63.233414400000001</v>
          </cell>
          <cell r="CL1076">
            <v>272.82966900000002</v>
          </cell>
          <cell r="CM1076">
            <v>10.732938000000001</v>
          </cell>
          <cell r="CN1076">
            <v>8.6818770000000001</v>
          </cell>
          <cell r="CO1076">
            <v>6.2155040000000001</v>
          </cell>
          <cell r="CP1076">
            <v>3.3999999999999997E-4</v>
          </cell>
          <cell r="CQ1076">
            <v>8.1914879999999997</v>
          </cell>
          <cell r="CR1076">
            <v>21.211592</v>
          </cell>
          <cell r="CS1076">
            <v>0</v>
          </cell>
          <cell r="CT1076">
            <v>20.894187600000002</v>
          </cell>
          <cell r="CU1076">
            <v>1.3754124999999999</v>
          </cell>
          <cell r="CV1076">
            <v>10.827081</v>
          </cell>
          <cell r="CW1076">
            <v>394.74294364499963</v>
          </cell>
          <cell r="CX1076">
            <v>424.19350350000002</v>
          </cell>
          <cell r="CY1076">
            <v>0</v>
          </cell>
          <cell r="CZ1076" t="e">
            <v>#DIV/0!</v>
          </cell>
          <cell r="DA1076">
            <v>0</v>
          </cell>
        </row>
        <row r="1077">
          <cell r="A1077" t="str">
            <v>2024_Q1_M1_W2_D4</v>
          </cell>
          <cell r="B1077">
            <v>2024</v>
          </cell>
          <cell r="C1077">
            <v>1</v>
          </cell>
          <cell r="D1077">
            <v>1</v>
          </cell>
          <cell r="E1077">
            <v>2</v>
          </cell>
          <cell r="F1077">
            <v>2</v>
          </cell>
          <cell r="G1077">
            <v>4</v>
          </cell>
          <cell r="H1077">
            <v>45301</v>
          </cell>
          <cell r="I1077">
            <v>31.926600000000001</v>
          </cell>
          <cell r="J1077">
            <v>10.254</v>
          </cell>
          <cell r="K1077">
            <v>106.44199999999999</v>
          </cell>
          <cell r="L1077">
            <v>13.36171</v>
          </cell>
          <cell r="M1077">
            <v>5.8390000000000004</v>
          </cell>
          <cell r="N1077">
            <v>1.0003</v>
          </cell>
          <cell r="O1077">
            <v>10.414999999999999</v>
          </cell>
          <cell r="P1077">
            <v>19.335999999999999</v>
          </cell>
          <cell r="Q1077">
            <v>56</v>
          </cell>
          <cell r="R1077">
            <v>0</v>
          </cell>
          <cell r="S1077">
            <v>-4536</v>
          </cell>
          <cell r="T1077">
            <v>879.77076154943518</v>
          </cell>
          <cell r="U1077">
            <v>3760.4139170053822</v>
          </cell>
          <cell r="V1077">
            <v>4.2743110834720334E-3</v>
          </cell>
          <cell r="W1077">
            <v>1.1124940367675251E-2</v>
          </cell>
          <cell r="X1077">
            <v>4.6652973998432901E-3</v>
          </cell>
          <cell r="Y1077">
            <v>0.41935482309629535</v>
          </cell>
          <cell r="Z1077">
            <v>7.2302051735505289E-3</v>
          </cell>
          <cell r="AA1077">
            <v>121466233000</v>
          </cell>
          <cell r="AB1077">
            <v>121466233000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H1077">
            <v>198.57460999999995</v>
          </cell>
          <cell r="AI1077">
            <v>4152</v>
          </cell>
          <cell r="AJ1077">
            <v>6026</v>
          </cell>
          <cell r="AK1077">
            <v>-1874</v>
          </cell>
          <cell r="AL1077">
            <v>47356959281400</v>
          </cell>
          <cell r="AM1077">
            <v>526843348000</v>
          </cell>
          <cell r="AN1077">
            <v>220934299000</v>
          </cell>
          <cell r="AO1077">
            <v>342400532000</v>
          </cell>
          <cell r="AP1077">
            <v>787498000</v>
          </cell>
          <cell r="AQ1077">
            <v>0.10237920782862964</v>
          </cell>
          <cell r="AR1077">
            <v>0</v>
          </cell>
          <cell r="AS1077">
            <v>0</v>
          </cell>
          <cell r="AT1077">
            <v>5770767000</v>
          </cell>
          <cell r="AU1077">
            <v>0.17720141032346903</v>
          </cell>
          <cell r="AV1077">
            <v>212913539000</v>
          </cell>
          <cell r="AW1077">
            <v>0.44166834714001607</v>
          </cell>
          <cell r="AX1077">
            <v>574481000</v>
          </cell>
          <cell r="AY1077">
            <v>0.25981213310780865</v>
          </cell>
          <cell r="AZ1077">
            <v>624065000</v>
          </cell>
          <cell r="BA1077">
            <v>0.49317607080764975</v>
          </cell>
          <cell r="BB1077">
            <v>0</v>
          </cell>
          <cell r="BC1077">
            <v>0</v>
          </cell>
          <cell r="BD1077">
            <v>193803000</v>
          </cell>
          <cell r="BE1077">
            <v>0.49414077439686693</v>
          </cell>
          <cell r="BF1077">
            <v>70146000</v>
          </cell>
          <cell r="BG1077">
            <v>0.5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7691972000</v>
          </cell>
          <cell r="BM1077">
            <v>195374000</v>
          </cell>
          <cell r="BN1077">
            <v>32566146000</v>
          </cell>
          <cell r="BO1077">
            <v>482066556000</v>
          </cell>
          <cell r="BP1077">
            <v>2211140000</v>
          </cell>
          <cell r="BQ1077">
            <v>1265400000</v>
          </cell>
          <cell r="BR1077">
            <v>124154000</v>
          </cell>
          <cell r="BS1077">
            <v>392202000</v>
          </cell>
          <cell r="BT1077">
            <v>140292000</v>
          </cell>
          <cell r="BU1077">
            <v>2212000</v>
          </cell>
          <cell r="BV1077">
            <v>2238000</v>
          </cell>
          <cell r="BW1077">
            <v>185662000</v>
          </cell>
          <cell r="BY1077">
            <v>852</v>
          </cell>
          <cell r="BZ1077">
            <v>11566800</v>
          </cell>
          <cell r="CA1077">
            <v>2300400</v>
          </cell>
          <cell r="CC1077">
            <v>85263960000</v>
          </cell>
          <cell r="CK1077">
            <v>63.980906400000002</v>
          </cell>
          <cell r="CL1077">
            <v>283.34860400000002</v>
          </cell>
          <cell r="CM1077">
            <v>11.72888</v>
          </cell>
          <cell r="CN1077">
            <v>8.367287000000001</v>
          </cell>
          <cell r="CO1077">
            <v>20.507999999999999</v>
          </cell>
          <cell r="CP1077">
            <v>3.4199999999999996E-4</v>
          </cell>
          <cell r="CQ1077">
            <v>8.0195499999999988</v>
          </cell>
          <cell r="CR1077">
            <v>21.385615999999999</v>
          </cell>
          <cell r="CS1077">
            <v>0</v>
          </cell>
          <cell r="CT1077">
            <v>20.937799569999999</v>
          </cell>
          <cell r="CU1077">
            <v>1.3804139999999998</v>
          </cell>
          <cell r="CV1077">
            <v>10.846466999999999</v>
          </cell>
          <cell r="CW1077">
            <v>322.31701866500021</v>
          </cell>
          <cell r="CX1077">
            <v>450.50386596999988</v>
          </cell>
          <cell r="CY1077">
            <v>0</v>
          </cell>
          <cell r="CZ1077" t="e">
            <v>#DIV/0!</v>
          </cell>
          <cell r="DA1077">
            <v>0</v>
          </cell>
        </row>
        <row r="1078">
          <cell r="A1078" t="str">
            <v>2024_Q1_M1_W2_D5</v>
          </cell>
          <cell r="B1078">
            <v>2024</v>
          </cell>
          <cell r="C1078">
            <v>1</v>
          </cell>
          <cell r="D1078">
            <v>1</v>
          </cell>
          <cell r="E1078">
            <v>2</v>
          </cell>
          <cell r="F1078">
            <v>2</v>
          </cell>
          <cell r="G1078">
            <v>5</v>
          </cell>
          <cell r="H1078">
            <v>45302</v>
          </cell>
          <cell r="I1078">
            <v>34.316600000000001</v>
          </cell>
          <cell r="J1078">
            <v>10.249000000000001</v>
          </cell>
          <cell r="K1078">
            <v>120.375</v>
          </cell>
          <cell r="L1078">
            <v>13.168710000000001</v>
          </cell>
          <cell r="M1078">
            <v>5.234</v>
          </cell>
          <cell r="N1078">
            <v>1.0003</v>
          </cell>
          <cell r="O1078">
            <v>10.423</v>
          </cell>
          <cell r="P1078">
            <v>19.248000000000001</v>
          </cell>
          <cell r="Q1078">
            <v>48</v>
          </cell>
          <cell r="R1078">
            <v>0</v>
          </cell>
          <cell r="S1078">
            <v>-4927</v>
          </cell>
          <cell r="T1078">
            <v>935.1670818274107</v>
          </cell>
          <cell r="U1078">
            <v>2072.1049160053954</v>
          </cell>
          <cell r="V1078">
            <v>2.2157590405730422E-3</v>
          </cell>
          <cell r="W1078">
            <v>1.1613268466386174E-2</v>
          </cell>
          <cell r="X1078">
            <v>6.0187811789460107E-3</v>
          </cell>
          <cell r="Y1078">
            <v>0.51826763467726322</v>
          </cell>
          <cell r="Z1078">
            <v>7.5598074614931328E-3</v>
          </cell>
          <cell r="AA1078">
            <v>59710409000</v>
          </cell>
          <cell r="AB1078">
            <v>24435659000</v>
          </cell>
          <cell r="AC1078">
            <v>35274750000</v>
          </cell>
          <cell r="AD1078">
            <v>0</v>
          </cell>
          <cell r="AE1078">
            <v>0</v>
          </cell>
          <cell r="AF1078">
            <v>0</v>
          </cell>
          <cell r="AH1078">
            <v>214.01461000000003</v>
          </cell>
          <cell r="AI1078">
            <v>3260.5604159426002</v>
          </cell>
          <cell r="AJ1078">
            <v>7502.4450896294302</v>
          </cell>
          <cell r="AK1078">
            <v>-4241.88467368683</v>
          </cell>
          <cell r="AL1078">
            <v>38747171074400</v>
          </cell>
          <cell r="AM1078">
            <v>449981300000</v>
          </cell>
          <cell r="AN1078">
            <v>233210744000</v>
          </cell>
          <cell r="AO1078">
            <v>292921153000</v>
          </cell>
          <cell r="AP1078">
            <v>10897888000</v>
          </cell>
          <cell r="AQ1078">
            <v>0.32995750655894929</v>
          </cell>
          <cell r="AR1078">
            <v>0</v>
          </cell>
          <cell r="AS1078">
            <v>0</v>
          </cell>
          <cell r="AT1078">
            <v>377887000</v>
          </cell>
          <cell r="AU1078">
            <v>0.11556792318612673</v>
          </cell>
          <cell r="AV1078">
            <v>208458154000</v>
          </cell>
          <cell r="AW1078">
            <v>0.52573428562748525</v>
          </cell>
          <cell r="AX1078">
            <v>849597000</v>
          </cell>
          <cell r="AY1078">
            <v>0.30746117094771186</v>
          </cell>
          <cell r="AZ1078">
            <v>875540000</v>
          </cell>
          <cell r="BA1078">
            <v>0.49353334565935975</v>
          </cell>
          <cell r="BB1078">
            <v>0</v>
          </cell>
          <cell r="BC1078">
            <v>0</v>
          </cell>
          <cell r="BD1078">
            <v>7677000</v>
          </cell>
          <cell r="BE1078">
            <v>0.2933511654566297</v>
          </cell>
          <cell r="BF1078">
            <v>168033000</v>
          </cell>
          <cell r="BG1078">
            <v>0.47849747129579007</v>
          </cell>
          <cell r="BH1078">
            <v>149928000</v>
          </cell>
          <cell r="BI1078">
            <v>0.5</v>
          </cell>
          <cell r="BJ1078">
            <v>11426040000</v>
          </cell>
          <cell r="BK1078">
            <v>0.99998267146194575</v>
          </cell>
          <cell r="BL1078">
            <v>33028156000</v>
          </cell>
          <cell r="BM1078">
            <v>407310000</v>
          </cell>
          <cell r="BN1078">
            <v>3269826000</v>
          </cell>
          <cell r="BO1078">
            <v>396508578000</v>
          </cell>
          <cell r="BP1078">
            <v>2763266000</v>
          </cell>
          <cell r="BQ1078">
            <v>1774024000</v>
          </cell>
          <cell r="BR1078">
            <v>109988000</v>
          </cell>
          <cell r="BS1078">
            <v>26170000</v>
          </cell>
          <cell r="BT1078">
            <v>351168000</v>
          </cell>
          <cell r="BU1078">
            <v>299856000</v>
          </cell>
          <cell r="BV1078">
            <v>11426238000</v>
          </cell>
          <cell r="BW1078">
            <v>16720000</v>
          </cell>
          <cell r="BY1078">
            <v>781</v>
          </cell>
          <cell r="BZ1078">
            <v>12563850</v>
          </cell>
          <cell r="CA1078">
            <v>2108700</v>
          </cell>
          <cell r="CC1078">
            <v>82465200000</v>
          </cell>
          <cell r="CK1078">
            <v>68.804783000000015</v>
          </cell>
          <cell r="CL1078">
            <v>320.43825000000004</v>
          </cell>
          <cell r="CM1078">
            <v>11.431807999999998</v>
          </cell>
          <cell r="CN1078">
            <v>7.5055559999999995</v>
          </cell>
          <cell r="CO1078">
            <v>19.821566000000001</v>
          </cell>
          <cell r="CP1078">
            <v>3.4399999999999996E-4</v>
          </cell>
          <cell r="CQ1078">
            <v>8.0569790000000001</v>
          </cell>
          <cell r="CR1078">
            <v>21.557759999999998</v>
          </cell>
          <cell r="CS1078">
            <v>0</v>
          </cell>
          <cell r="CT1078">
            <v>20.78022438</v>
          </cell>
          <cell r="CU1078">
            <v>1.3824145999999999</v>
          </cell>
          <cell r="CV1078">
            <v>10.734567</v>
          </cell>
          <cell r="CW1078">
            <v>326.0232429849994</v>
          </cell>
          <cell r="CX1078">
            <v>490.5142519800001</v>
          </cell>
          <cell r="CY1078">
            <v>0</v>
          </cell>
          <cell r="CZ1078" t="e">
            <v>#DIV/0!</v>
          </cell>
          <cell r="DA1078">
            <v>0</v>
          </cell>
        </row>
        <row r="1079">
          <cell r="A1079" t="str">
            <v>2024_Q1_M1_W2_D6</v>
          </cell>
          <cell r="B1079">
            <v>2024</v>
          </cell>
          <cell r="C1079">
            <v>1</v>
          </cell>
          <cell r="D1079">
            <v>1</v>
          </cell>
          <cell r="E1079">
            <v>2</v>
          </cell>
          <cell r="F1079">
            <v>3</v>
          </cell>
          <cell r="G1079">
            <v>6</v>
          </cell>
          <cell r="H1079">
            <v>45303</v>
          </cell>
          <cell r="I1079">
            <v>37.454599999999999</v>
          </cell>
          <cell r="J1079">
            <v>3.75</v>
          </cell>
          <cell r="K1079">
            <v>91.272999999999996</v>
          </cell>
          <cell r="L1079">
            <v>12.87871</v>
          </cell>
          <cell r="M1079">
            <v>5.258</v>
          </cell>
          <cell r="N1079">
            <v>1.0003</v>
          </cell>
          <cell r="O1079">
            <v>10.531000000000001</v>
          </cell>
          <cell r="P1079">
            <v>19.248000000000001</v>
          </cell>
          <cell r="Q1079">
            <v>45</v>
          </cell>
          <cell r="R1079">
            <v>0</v>
          </cell>
          <cell r="S1079">
            <v>-4370</v>
          </cell>
          <cell r="T1079">
            <v>873.70282265723449</v>
          </cell>
          <cell r="U1079">
            <v>-466.79241959749197</v>
          </cell>
          <cell r="V1079">
            <v>-5.3426909870545416E-4</v>
          </cell>
          <cell r="W1079">
            <v>2.674049285946787E-3</v>
          </cell>
          <cell r="X1079">
            <v>1.8649244810981188E-3</v>
          </cell>
          <cell r="Y1079">
            <v>0.69741589689429173</v>
          </cell>
          <cell r="Z1079">
            <v>4.6688749638813419E-3</v>
          </cell>
          <cell r="AA1079">
            <v>143091325650</v>
          </cell>
          <cell r="AB1079">
            <v>77380289000</v>
          </cell>
          <cell r="AC1079">
            <v>60089896650</v>
          </cell>
          <cell r="AD1079">
            <v>5621140000</v>
          </cell>
          <cell r="AE1079">
            <v>0</v>
          </cell>
          <cell r="AF1079">
            <v>0</v>
          </cell>
          <cell r="AH1079">
            <v>181.39361000000002</v>
          </cell>
          <cell r="AI1079">
            <v>1867.7000000000007</v>
          </cell>
          <cell r="AJ1079">
            <v>8282.6</v>
          </cell>
          <cell r="AK1079">
            <v>-6414.9</v>
          </cell>
          <cell r="AL1079">
            <v>51032044441800</v>
          </cell>
          <cell r="AM1079">
            <v>136462202000</v>
          </cell>
          <cell r="AN1079">
            <v>95170909000</v>
          </cell>
          <cell r="AO1079">
            <v>238262234650</v>
          </cell>
          <cell r="AP1079">
            <v>12362640000</v>
          </cell>
          <cell r="AQ1079">
            <v>0.63275982526045871</v>
          </cell>
          <cell r="AR1079">
            <v>0</v>
          </cell>
          <cell r="AS1079">
            <v>0</v>
          </cell>
          <cell r="AT1079">
            <v>12688695000</v>
          </cell>
          <cell r="AU1079">
            <v>0.42496237909095985</v>
          </cell>
          <cell r="AV1079">
            <v>64849985000</v>
          </cell>
          <cell r="AW1079">
            <v>0.8254132253757922</v>
          </cell>
          <cell r="AX1079">
            <v>684869000</v>
          </cell>
          <cell r="AY1079">
            <v>0.32703007533158118</v>
          </cell>
          <cell r="AZ1079">
            <v>146295000</v>
          </cell>
          <cell r="BA1079">
            <v>0.4555887042527218</v>
          </cell>
          <cell r="BB1079">
            <v>0</v>
          </cell>
          <cell r="BC1079">
            <v>0</v>
          </cell>
          <cell r="BD1079">
            <v>95351000</v>
          </cell>
          <cell r="BE1079">
            <v>0.49596883257391339</v>
          </cell>
          <cell r="BF1079">
            <v>4343074000</v>
          </cell>
          <cell r="BG1079">
            <v>0.9582228148898625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19537650000</v>
          </cell>
          <cell r="BM1079">
            <v>271156000</v>
          </cell>
          <cell r="BN1079">
            <v>29858396000</v>
          </cell>
          <cell r="BO1079">
            <v>78566690000</v>
          </cell>
          <cell r="BP1079">
            <v>2094208000</v>
          </cell>
          <cell r="BQ1079">
            <v>321112000</v>
          </cell>
          <cell r="BR1079">
            <v>1085008000</v>
          </cell>
          <cell r="BS1079">
            <v>192252000</v>
          </cell>
          <cell r="BT1079">
            <v>4532426000</v>
          </cell>
          <cell r="BU1079">
            <v>0</v>
          </cell>
          <cell r="BV1079">
            <v>0</v>
          </cell>
          <cell r="BW1079">
            <v>3304000</v>
          </cell>
          <cell r="BY1079">
            <v>1363</v>
          </cell>
          <cell r="BZ1079">
            <v>33430500</v>
          </cell>
          <cell r="CA1079">
            <v>3680100</v>
          </cell>
          <cell r="CC1079">
            <v>37415000000</v>
          </cell>
          <cell r="CK1079">
            <v>75.283745999999994</v>
          </cell>
          <cell r="CL1079">
            <v>243.51636400000001</v>
          </cell>
          <cell r="CM1079">
            <v>9.215994000000002</v>
          </cell>
          <cell r="CN1079">
            <v>7.566262</v>
          </cell>
          <cell r="CO1079">
            <v>7.3950000000000005</v>
          </cell>
          <cell r="CP1079">
            <v>3.3719999999999996E-4</v>
          </cell>
          <cell r="CQ1079">
            <v>8.0983389999999993</v>
          </cell>
          <cell r="CR1079">
            <v>20.312067324710448</v>
          </cell>
          <cell r="CS1079">
            <v>0</v>
          </cell>
          <cell r="CT1079">
            <v>20.103666309999998</v>
          </cell>
          <cell r="CU1079">
            <v>1.3824145999999999</v>
          </cell>
          <cell r="CV1079">
            <v>9.991485743688628</v>
          </cell>
          <cell r="CW1079">
            <v>361.99863547499979</v>
          </cell>
          <cell r="CX1079">
            <v>402.8656761783991</v>
          </cell>
          <cell r="CY1079">
            <v>0</v>
          </cell>
          <cell r="CZ1079" t="e">
            <v>#DIV/0!</v>
          </cell>
          <cell r="DA1079">
            <v>0</v>
          </cell>
        </row>
        <row r="1080">
          <cell r="A1080" t="str">
            <v>2024_Q1_M1_W3_D2</v>
          </cell>
          <cell r="B1080">
            <v>2024</v>
          </cell>
          <cell r="C1080">
            <v>1</v>
          </cell>
          <cell r="D1080">
            <v>1</v>
          </cell>
          <cell r="E1080">
            <v>3</v>
          </cell>
          <cell r="F1080">
            <v>3</v>
          </cell>
          <cell r="G1080">
            <v>2</v>
          </cell>
          <cell r="H1080">
            <v>45306</v>
          </cell>
          <cell r="I1080">
            <v>38.209600000000002</v>
          </cell>
          <cell r="J1080">
            <v>3.8530000000000002</v>
          </cell>
          <cell r="K1080">
            <v>68.58</v>
          </cell>
          <cell r="L1080">
            <v>12.77971</v>
          </cell>
          <cell r="M1080">
            <v>5.2759999999999998</v>
          </cell>
          <cell r="N1080">
            <v>1.0003</v>
          </cell>
          <cell r="O1080">
            <v>10.742000000000001</v>
          </cell>
          <cell r="P1080">
            <v>19.356000000000002</v>
          </cell>
          <cell r="Q1080">
            <v>51</v>
          </cell>
          <cell r="R1080">
            <v>0</v>
          </cell>
          <cell r="S1080">
            <v>-3946</v>
          </cell>
          <cell r="T1080">
            <v>817.45760560541362</v>
          </cell>
          <cell r="U1080">
            <v>-134.77462330943672</v>
          </cell>
          <cell r="V1080">
            <v>-1.648704744873245E-4</v>
          </cell>
          <cell r="W1080">
            <v>2.8001328782878087E-3</v>
          </cell>
          <cell r="X1080">
            <v>5.917632871351925E-4</v>
          </cell>
          <cell r="Y1080">
            <v>0.211334001941021</v>
          </cell>
          <cell r="Z1080">
            <v>4.2247197630459303E-3</v>
          </cell>
          <cell r="AA1080">
            <v>104110876800</v>
          </cell>
          <cell r="AB1080">
            <v>75832785000</v>
          </cell>
          <cell r="AC1080">
            <v>28278091800</v>
          </cell>
          <cell r="AD1080">
            <v>0</v>
          </cell>
          <cell r="AE1080">
            <v>0</v>
          </cell>
          <cell r="AF1080">
            <v>0</v>
          </cell>
          <cell r="AG1080">
            <v>3738545000</v>
          </cell>
          <cell r="AH1080">
            <v>159.79660999999999</v>
          </cell>
          <cell r="AI1080">
            <v>1622.7113513504601</v>
          </cell>
          <cell r="AJ1080">
            <v>7608.1738235932298</v>
          </cell>
          <cell r="AK1080">
            <v>-5985.4624722427698</v>
          </cell>
          <cell r="AL1080">
            <v>28657342164800</v>
          </cell>
          <cell r="AM1080">
            <v>80244366000</v>
          </cell>
          <cell r="AN1080">
            <v>16958363000</v>
          </cell>
          <cell r="AO1080">
            <v>121069239800</v>
          </cell>
          <cell r="AP1080">
            <v>1604506000</v>
          </cell>
          <cell r="AQ1080">
            <v>0.25961451958953713</v>
          </cell>
          <cell r="AR1080">
            <v>0</v>
          </cell>
          <cell r="AS1080">
            <v>0</v>
          </cell>
          <cell r="AT1080">
            <v>201451000</v>
          </cell>
          <cell r="AU1080">
            <v>4.3591237099102715E-3</v>
          </cell>
          <cell r="AV1080">
            <v>13176904000</v>
          </cell>
          <cell r="AW1080">
            <v>0.60084097374063694</v>
          </cell>
          <cell r="AX1080">
            <v>1223439000</v>
          </cell>
          <cell r="AY1080">
            <v>0.3630675829028337</v>
          </cell>
          <cell r="AZ1080">
            <v>178266000</v>
          </cell>
          <cell r="BA1080">
            <v>0.36879670316029889</v>
          </cell>
          <cell r="BB1080">
            <v>0</v>
          </cell>
          <cell r="BC1080">
            <v>0</v>
          </cell>
          <cell r="BD1080">
            <v>169739000</v>
          </cell>
          <cell r="BE1080">
            <v>0.34091529890016309</v>
          </cell>
          <cell r="BF1080">
            <v>278954000</v>
          </cell>
          <cell r="BG1080">
            <v>0.59452858257211183</v>
          </cell>
          <cell r="BH1080">
            <v>125104000</v>
          </cell>
          <cell r="BI1080">
            <v>0.5</v>
          </cell>
          <cell r="BJ1080">
            <v>0</v>
          </cell>
          <cell r="BK1080">
            <v>0</v>
          </cell>
          <cell r="BL1080">
            <v>6180340000</v>
          </cell>
          <cell r="BM1080">
            <v>202380000</v>
          </cell>
          <cell r="BN1080">
            <v>46213646000</v>
          </cell>
          <cell r="BO1080">
            <v>21930768000</v>
          </cell>
          <cell r="BP1080">
            <v>3369728000</v>
          </cell>
          <cell r="BQ1080">
            <v>483372000</v>
          </cell>
          <cell r="BR1080">
            <v>646830000</v>
          </cell>
          <cell r="BS1080">
            <v>497892000</v>
          </cell>
          <cell r="BT1080">
            <v>469202000</v>
          </cell>
          <cell r="BU1080">
            <v>250208000</v>
          </cell>
          <cell r="BV1080">
            <v>0</v>
          </cell>
          <cell r="BW1080">
            <v>0</v>
          </cell>
          <cell r="BY1080">
            <v>1426</v>
          </cell>
          <cell r="BZ1080">
            <v>10062300</v>
          </cell>
          <cell r="CA1080">
            <v>3850200</v>
          </cell>
          <cell r="CC1080">
            <v>5455353000</v>
          </cell>
          <cell r="CK1080">
            <v>76.686667199999988</v>
          </cell>
          <cell r="CL1080">
            <v>182.55996000000002</v>
          </cell>
          <cell r="CM1080">
            <v>9.0418500000000002</v>
          </cell>
          <cell r="CN1080">
            <v>7.5446799999999996</v>
          </cell>
          <cell r="CO1080">
            <v>7.4748199999999994</v>
          </cell>
          <cell r="CP1080">
            <v>3.436E-4</v>
          </cell>
          <cell r="CQ1080">
            <v>8.2498559999999994</v>
          </cell>
          <cell r="CR1080">
            <v>21.620652</v>
          </cell>
          <cell r="CS1080">
            <v>0</v>
          </cell>
          <cell r="CT1080">
            <v>19.872449049999997</v>
          </cell>
          <cell r="CU1080">
            <v>1.3804139999999998</v>
          </cell>
          <cell r="CV1080">
            <v>9.991485743688628</v>
          </cell>
          <cell r="CW1080">
            <v>374.13971566600014</v>
          </cell>
          <cell r="CX1080">
            <v>344.42317759368871</v>
          </cell>
          <cell r="CY1080">
            <v>0</v>
          </cell>
          <cell r="CZ1080" t="e">
            <v>#DIV/0!</v>
          </cell>
          <cell r="DA1080">
            <v>0</v>
          </cell>
        </row>
        <row r="1081">
          <cell r="A1081" t="str">
            <v>2024_Q1_M1_W3_D3</v>
          </cell>
          <cell r="B1081">
            <v>2024</v>
          </cell>
          <cell r="C1081">
            <v>1</v>
          </cell>
          <cell r="D1081">
            <v>1</v>
          </cell>
          <cell r="E1081">
            <v>3</v>
          </cell>
          <cell r="F1081">
            <v>3</v>
          </cell>
          <cell r="G1081">
            <v>3</v>
          </cell>
          <cell r="H1081">
            <v>45307</v>
          </cell>
          <cell r="I1081">
            <v>40.500599999999999</v>
          </cell>
          <cell r="J1081">
            <v>3.9020000000000001</v>
          </cell>
          <cell r="K1081">
            <v>47.378</v>
          </cell>
          <cell r="L1081">
            <v>12.72071</v>
          </cell>
          <cell r="M1081">
            <v>5.3049999999999997</v>
          </cell>
          <cell r="N1081">
            <v>1.0003</v>
          </cell>
          <cell r="O1081">
            <v>10.742000000000001</v>
          </cell>
          <cell r="P1081">
            <v>19.355</v>
          </cell>
          <cell r="Q1081">
            <v>62</v>
          </cell>
          <cell r="R1081">
            <v>0</v>
          </cell>
          <cell r="S1081">
            <v>-3486</v>
          </cell>
          <cell r="T1081">
            <v>762.60003969843092</v>
          </cell>
          <cell r="U1081">
            <v>1922.3705359207233</v>
          </cell>
          <cell r="V1081">
            <v>2.5208109570528242E-3</v>
          </cell>
          <cell r="W1081">
            <v>1.1972810962012576E-3</v>
          </cell>
          <cell r="X1081">
            <v>3.0056313429806632E-4</v>
          </cell>
          <cell r="Y1081">
            <v>0.25103806888097979</v>
          </cell>
          <cell r="Z1081">
            <v>2.9195774429730797E-3</v>
          </cell>
          <cell r="AA1081">
            <v>78590853900</v>
          </cell>
          <cell r="AB1081">
            <v>53456865000</v>
          </cell>
          <cell r="AC1081">
            <v>25133988900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140.90360999999999</v>
          </cell>
          <cell r="AI1081">
            <v>4089.8783687558898</v>
          </cell>
          <cell r="AJ1081">
            <v>6474.3129676612898</v>
          </cell>
          <cell r="AK1081">
            <v>-2384.4345989054</v>
          </cell>
          <cell r="AL1081">
            <v>30007798598000</v>
          </cell>
          <cell r="AM1081">
            <v>35927770000</v>
          </cell>
          <cell r="AN1081">
            <v>9019238000</v>
          </cell>
          <cell r="AO1081">
            <v>87610091900</v>
          </cell>
          <cell r="AP1081">
            <v>4695346000</v>
          </cell>
          <cell r="AQ1081">
            <v>0.25329116692324782</v>
          </cell>
          <cell r="AR1081">
            <v>0</v>
          </cell>
          <cell r="AS1081">
            <v>0</v>
          </cell>
          <cell r="AT1081">
            <v>94629000</v>
          </cell>
          <cell r="AU1081">
            <v>6.4364624725037789E-2</v>
          </cell>
          <cell r="AV1081">
            <v>3359062000</v>
          </cell>
          <cell r="AW1081">
            <v>0.27926203024321206</v>
          </cell>
          <cell r="AX1081">
            <v>97897000</v>
          </cell>
          <cell r="AY1081">
            <v>5.7372034173448182E-2</v>
          </cell>
          <cell r="AZ1081">
            <v>77389000</v>
          </cell>
          <cell r="BA1081">
            <v>0.42833501223197584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693798000</v>
          </cell>
          <cell r="BG1081">
            <v>0.58451871846976633</v>
          </cell>
          <cell r="BH1081">
            <v>1117000</v>
          </cell>
          <cell r="BI1081">
            <v>0.5</v>
          </cell>
          <cell r="BJ1081">
            <v>0</v>
          </cell>
          <cell r="BK1081">
            <v>0</v>
          </cell>
          <cell r="BL1081">
            <v>18537346000</v>
          </cell>
          <cell r="BM1081">
            <v>215488000</v>
          </cell>
          <cell r="BN1081">
            <v>1470202000</v>
          </cell>
          <cell r="BO1081">
            <v>12028352000</v>
          </cell>
          <cell r="BP1081">
            <v>1706354000</v>
          </cell>
          <cell r="BQ1081">
            <v>180674000</v>
          </cell>
          <cell r="BR1081">
            <v>579402000</v>
          </cell>
          <cell r="BS1081">
            <v>0</v>
          </cell>
          <cell r="BT1081">
            <v>1186956000</v>
          </cell>
          <cell r="BU1081">
            <v>2234000</v>
          </cell>
          <cell r="BV1081">
            <v>4474000</v>
          </cell>
          <cell r="BW1081">
            <v>16288000</v>
          </cell>
          <cell r="BY1081">
            <v>3268</v>
          </cell>
          <cell r="BZ1081">
            <v>8889300</v>
          </cell>
          <cell r="CA1081">
            <v>8823600</v>
          </cell>
          <cell r="CC1081">
            <v>147916000</v>
          </cell>
          <cell r="CK1081">
            <v>81.689710199999993</v>
          </cell>
          <cell r="CL1081">
            <v>126.97304000000001</v>
          </cell>
          <cell r="CM1081">
            <v>8.530125</v>
          </cell>
          <cell r="CN1081">
            <v>7.6232850000000001</v>
          </cell>
          <cell r="CO1081">
            <v>7.554272000000001</v>
          </cell>
          <cell r="CP1081">
            <v>3.3699999999999995E-4</v>
          </cell>
          <cell r="CQ1081">
            <v>7.7790382859187908</v>
          </cell>
          <cell r="CR1081">
            <v>21.619534999999999</v>
          </cell>
          <cell r="CS1081">
            <v>0</v>
          </cell>
          <cell r="CT1081">
            <v>19.8443076</v>
          </cell>
          <cell r="CU1081">
            <v>1.3894166999999999</v>
          </cell>
          <cell r="CV1081">
            <v>10.763346</v>
          </cell>
          <cell r="CW1081">
            <v>386.71195886699996</v>
          </cell>
          <cell r="CX1081">
            <v>293.76641278591882</v>
          </cell>
          <cell r="CY1081">
            <v>0</v>
          </cell>
          <cell r="CZ1081" t="e">
            <v>#DIV/0!</v>
          </cell>
          <cell r="DA1081">
            <v>0</v>
          </cell>
        </row>
        <row r="1082">
          <cell r="A1082" t="str">
            <v>2024_Q1_M1_W3_D4</v>
          </cell>
          <cell r="B1082">
            <v>2024</v>
          </cell>
          <cell r="C1082">
            <v>1</v>
          </cell>
          <cell r="D1082">
            <v>1</v>
          </cell>
          <cell r="E1082">
            <v>3</v>
          </cell>
          <cell r="F1082">
            <v>3</v>
          </cell>
          <cell r="G1082">
            <v>4</v>
          </cell>
          <cell r="H1082">
            <v>45308</v>
          </cell>
          <cell r="I1082">
            <v>38.631599999999999</v>
          </cell>
          <cell r="J1082">
            <v>3.9020000000000001</v>
          </cell>
          <cell r="K1082">
            <v>36.917999999999999</v>
          </cell>
          <cell r="L1082">
            <v>13.74671</v>
          </cell>
          <cell r="M1082">
            <v>5.2869999999999999</v>
          </cell>
          <cell r="N1082">
            <v>1.0003</v>
          </cell>
          <cell r="O1082">
            <v>11.752000000000001</v>
          </cell>
          <cell r="P1082">
            <v>19.350999999999999</v>
          </cell>
          <cell r="Q1082">
            <v>134</v>
          </cell>
          <cell r="R1082">
            <v>0</v>
          </cell>
          <cell r="S1082">
            <v>-3317</v>
          </cell>
          <cell r="T1082">
            <v>778.47066060112161</v>
          </cell>
          <cell r="U1082">
            <v>4509.8253800026432</v>
          </cell>
          <cell r="V1082">
            <v>5.7931860611422836E-3</v>
          </cell>
          <cell r="W1082">
            <v>8.8330219426671595E-3</v>
          </cell>
          <cell r="X1082">
            <v>3.9174431763055748E-3</v>
          </cell>
          <cell r="Y1082">
            <v>0.44349976732002661</v>
          </cell>
          <cell r="Z1082">
            <v>8.8957072451734624E-3</v>
          </cell>
          <cell r="AA1082">
            <v>184663520000</v>
          </cell>
          <cell r="AB1082">
            <v>154283485000</v>
          </cell>
          <cell r="AC1082">
            <v>30380035000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130.58860999999999</v>
          </cell>
          <cell r="AI1082">
            <v>7056.6746397043453</v>
          </cell>
          <cell r="AJ1082">
            <v>6103.6690697312006</v>
          </cell>
          <cell r="AK1082">
            <v>953.00556997314504</v>
          </cell>
          <cell r="AL1082">
            <v>37093958344800</v>
          </cell>
          <cell r="AM1082">
            <v>327651748000</v>
          </cell>
          <cell r="AN1082">
            <v>145313474000</v>
          </cell>
          <cell r="AO1082">
            <v>329976994000</v>
          </cell>
          <cell r="AP1082">
            <v>32630253000</v>
          </cell>
          <cell r="AQ1082">
            <v>0.90537987924662322</v>
          </cell>
          <cell r="AR1082">
            <v>0</v>
          </cell>
          <cell r="AS1082">
            <v>0</v>
          </cell>
          <cell r="AT1082">
            <v>27328000</v>
          </cell>
          <cell r="AU1082">
            <v>8.0539919247885408E-2</v>
          </cell>
          <cell r="AV1082">
            <v>96883598000</v>
          </cell>
          <cell r="AW1082">
            <v>0.3673181334535055</v>
          </cell>
          <cell r="AX1082">
            <v>1775607000</v>
          </cell>
          <cell r="AY1082">
            <v>0.39709532934003178</v>
          </cell>
          <cell r="AZ1082">
            <v>31696000</v>
          </cell>
          <cell r="BA1082">
            <v>0.42281628515020542</v>
          </cell>
          <cell r="BB1082">
            <v>0</v>
          </cell>
          <cell r="BC1082">
            <v>0</v>
          </cell>
          <cell r="BD1082">
            <v>13944360000</v>
          </cell>
          <cell r="BE1082">
            <v>0.99943364022263914</v>
          </cell>
          <cell r="BF1082">
            <v>16168000</v>
          </cell>
          <cell r="BG1082">
            <v>0.41633620023690582</v>
          </cell>
          <cell r="BH1082">
            <v>4464000</v>
          </cell>
          <cell r="BI1082">
            <v>0</v>
          </cell>
          <cell r="BJ1082">
            <v>0</v>
          </cell>
          <cell r="BK1082">
            <v>0</v>
          </cell>
          <cell r="BL1082">
            <v>36040400000</v>
          </cell>
          <cell r="BM1082">
            <v>8745446000</v>
          </cell>
          <cell r="BN1082">
            <v>339310000</v>
          </cell>
          <cell r="BO1082">
            <v>263759366000</v>
          </cell>
          <cell r="BP1082">
            <v>4471488000</v>
          </cell>
          <cell r="BQ1082">
            <v>74964000</v>
          </cell>
          <cell r="BR1082">
            <v>227418000</v>
          </cell>
          <cell r="BS1082">
            <v>13952262000</v>
          </cell>
          <cell r="BT1082">
            <v>38834000</v>
          </cell>
          <cell r="BU1082">
            <v>0</v>
          </cell>
          <cell r="BV1082">
            <v>2260000</v>
          </cell>
          <cell r="BW1082">
            <v>0</v>
          </cell>
          <cell r="BY1082">
            <v>3053</v>
          </cell>
          <cell r="BZ1082">
            <v>8458350</v>
          </cell>
          <cell r="CA1082">
            <v>8243100</v>
          </cell>
          <cell r="CC1082">
            <v>43417831000</v>
          </cell>
          <cell r="CK1082">
            <v>77.726779199999996</v>
          </cell>
          <cell r="CL1082">
            <v>98.607977999999989</v>
          </cell>
          <cell r="CM1082">
            <v>8.607683999999999</v>
          </cell>
          <cell r="CN1082">
            <v>7.5974190000000004</v>
          </cell>
          <cell r="CO1082">
            <v>7.5620760000000002</v>
          </cell>
          <cell r="CP1082">
            <v>3.4059999999999998E-4</v>
          </cell>
          <cell r="CQ1082">
            <v>9.0607919999999993</v>
          </cell>
          <cell r="CR1082">
            <v>21.576364999999999</v>
          </cell>
          <cell r="CS1082">
            <v>0</v>
          </cell>
          <cell r="CT1082">
            <v>21.486107730000001</v>
          </cell>
          <cell r="CU1082">
            <v>1.3874160999999998</v>
          </cell>
          <cell r="CV1082">
            <v>10.84009</v>
          </cell>
          <cell r="CW1082">
            <v>436.14229734799989</v>
          </cell>
          <cell r="CX1082">
            <v>264.45304762999996</v>
          </cell>
          <cell r="CY1082">
            <v>0</v>
          </cell>
          <cell r="CZ1082" t="e">
            <v>#DIV/0!</v>
          </cell>
          <cell r="DA1082">
            <v>0</v>
          </cell>
        </row>
        <row r="1083">
          <cell r="A1083" t="str">
            <v>2024_Q1_M1_W3_D5</v>
          </cell>
          <cell r="B1083">
            <v>2024</v>
          </cell>
          <cell r="C1083">
            <v>1</v>
          </cell>
          <cell r="D1083">
            <v>1</v>
          </cell>
          <cell r="E1083">
            <v>3</v>
          </cell>
          <cell r="F1083">
            <v>3</v>
          </cell>
          <cell r="G1083">
            <v>5</v>
          </cell>
          <cell r="H1083">
            <v>45309</v>
          </cell>
          <cell r="I1083">
            <v>40.773600000000002</v>
          </cell>
          <cell r="J1083">
            <v>3.9710000000000001</v>
          </cell>
          <cell r="K1083">
            <v>41.533999999999999</v>
          </cell>
          <cell r="L1083">
            <v>13.79871</v>
          </cell>
          <cell r="M1083">
            <v>5.2779999999999996</v>
          </cell>
          <cell r="N1083">
            <v>1.0003</v>
          </cell>
          <cell r="O1083">
            <v>11.747999999999999</v>
          </cell>
          <cell r="P1083">
            <v>19.350999999999999</v>
          </cell>
          <cell r="Q1083">
            <v>117</v>
          </cell>
          <cell r="R1083">
            <v>0</v>
          </cell>
          <cell r="S1083">
            <v>-3112</v>
          </cell>
          <cell r="T1083">
            <v>778.42879322116426</v>
          </cell>
          <cell r="U1083">
            <v>6949.3239286497119</v>
          </cell>
          <cell r="V1083">
            <v>8.927372662942204E-3</v>
          </cell>
          <cell r="W1083">
            <v>4.3076502439452378E-3</v>
          </cell>
          <cell r="X1083">
            <v>8.8421394935790274E-4</v>
          </cell>
          <cell r="Y1083">
            <v>0.20526595691020627</v>
          </cell>
          <cell r="Z1083">
            <v>2.4179292975360406E-3</v>
          </cell>
          <cell r="AA1083">
            <v>45105019000</v>
          </cell>
          <cell r="AB1083">
            <v>17285941000</v>
          </cell>
          <cell r="AC1083">
            <v>27819078000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137.45461</v>
          </cell>
          <cell r="AI1083">
            <v>9467.7138365394294</v>
          </cell>
          <cell r="AJ1083">
            <v>5811.8587998891599</v>
          </cell>
          <cell r="AK1083">
            <v>3655.85503665027</v>
          </cell>
          <cell r="AL1083">
            <v>29408989780000</v>
          </cell>
          <cell r="AM1083">
            <v>126683642000</v>
          </cell>
          <cell r="AN1083">
            <v>26003839000</v>
          </cell>
          <cell r="AO1083">
            <v>71108858000</v>
          </cell>
          <cell r="AP1083">
            <v>8348284000</v>
          </cell>
          <cell r="AQ1083">
            <v>0.60149397143130523</v>
          </cell>
          <cell r="AR1083">
            <v>0</v>
          </cell>
          <cell r="AS1083">
            <v>0</v>
          </cell>
          <cell r="AT1083">
            <v>134253000</v>
          </cell>
          <cell r="AU1083">
            <v>0.31937017089787995</v>
          </cell>
          <cell r="AV1083">
            <v>17367976000</v>
          </cell>
          <cell r="AW1083">
            <v>0.15650638341110784</v>
          </cell>
          <cell r="AX1083">
            <v>109664000</v>
          </cell>
          <cell r="AY1083">
            <v>0.15398916526481632</v>
          </cell>
          <cell r="AZ1083">
            <v>13006000</v>
          </cell>
          <cell r="BA1083">
            <v>0.12505769230769231</v>
          </cell>
          <cell r="BB1083">
            <v>0</v>
          </cell>
          <cell r="BC1083">
            <v>0</v>
          </cell>
          <cell r="BD1083">
            <v>4642000</v>
          </cell>
          <cell r="BE1083">
            <v>0.5</v>
          </cell>
          <cell r="BF1083">
            <v>26014000</v>
          </cell>
          <cell r="BG1083">
            <v>0.46163401476433846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13879248000</v>
          </cell>
          <cell r="BM1083">
            <v>133870000</v>
          </cell>
          <cell r="BN1083">
            <v>420368000</v>
          </cell>
          <cell r="BO1083">
            <v>110972956000</v>
          </cell>
          <cell r="BP1083">
            <v>712154000</v>
          </cell>
          <cell r="BQ1083">
            <v>104000000</v>
          </cell>
          <cell r="BR1083">
            <v>387048000</v>
          </cell>
          <cell r="BS1083">
            <v>9284000</v>
          </cell>
          <cell r="BT1083">
            <v>56352000</v>
          </cell>
          <cell r="BU1083">
            <v>2250000</v>
          </cell>
          <cell r="BV1083">
            <v>4536000</v>
          </cell>
          <cell r="BW1083">
            <v>1576000</v>
          </cell>
          <cell r="BY1083">
            <v>595</v>
          </cell>
          <cell r="BZ1083">
            <v>7935600</v>
          </cell>
          <cell r="CA1083">
            <v>1606500</v>
          </cell>
          <cell r="CC1083">
            <v>6732300000</v>
          </cell>
          <cell r="CK1083">
            <v>82.484992800000001</v>
          </cell>
          <cell r="CL1083">
            <v>112.266402</v>
          </cell>
          <cell r="CM1083">
            <v>8.6633200000000006</v>
          </cell>
          <cell r="CN1083">
            <v>7.6055980000000005</v>
          </cell>
          <cell r="CO1083">
            <v>7.7434499999999993</v>
          </cell>
          <cell r="CP1083">
            <v>3.4259999999999998E-4</v>
          </cell>
          <cell r="CQ1083">
            <v>9.0929520000000004</v>
          </cell>
          <cell r="CR1083">
            <v>21.769874999999999</v>
          </cell>
          <cell r="CS1083">
            <v>0</v>
          </cell>
          <cell r="CT1083">
            <v>21.663974700000001</v>
          </cell>
          <cell r="CU1083">
            <v>1.3944181999999998</v>
          </cell>
          <cell r="CV1083">
            <v>10.878462000000001</v>
          </cell>
          <cell r="CW1083">
            <v>426.45240395900004</v>
          </cell>
          <cell r="CX1083">
            <v>283.5637873</v>
          </cell>
          <cell r="CY1083">
            <v>0</v>
          </cell>
          <cell r="CZ1083" t="e">
            <v>#DIV/0!</v>
          </cell>
          <cell r="DA1083">
            <v>0</v>
          </cell>
        </row>
        <row r="1084">
          <cell r="A1084" t="str">
            <v>2024_Q1_M1_W3_D6</v>
          </cell>
          <cell r="B1084">
            <v>2024</v>
          </cell>
          <cell r="C1084">
            <v>1</v>
          </cell>
          <cell r="D1084">
            <v>1</v>
          </cell>
          <cell r="E1084">
            <v>3</v>
          </cell>
          <cell r="F1084">
            <v>4</v>
          </cell>
          <cell r="G1084">
            <v>6</v>
          </cell>
          <cell r="H1084">
            <v>45310</v>
          </cell>
          <cell r="I1084">
            <v>41.483600000000003</v>
          </cell>
          <cell r="J1084">
            <v>3.7360000000000002</v>
          </cell>
          <cell r="K1084">
            <v>44.421999999999997</v>
          </cell>
          <cell r="L1084">
            <v>14.17071</v>
          </cell>
          <cell r="M1084">
            <v>5.3550000000000004</v>
          </cell>
          <cell r="N1084">
            <v>1.0003</v>
          </cell>
          <cell r="O1084">
            <v>11.747999999999999</v>
          </cell>
          <cell r="P1084">
            <v>19.350999999999999</v>
          </cell>
          <cell r="Q1084">
            <v>116</v>
          </cell>
          <cell r="R1084">
            <v>0</v>
          </cell>
          <cell r="S1084">
            <v>-3032</v>
          </cell>
          <cell r="T1084">
            <v>746.72627407448351</v>
          </cell>
          <cell r="U1084">
            <v>6975.4290710002533</v>
          </cell>
          <cell r="V1084">
            <v>9.3413467734824573E-3</v>
          </cell>
          <cell r="W1084">
            <v>4.3315154963608519E-3</v>
          </cell>
          <cell r="X1084">
            <v>7.1904925736104093E-4</v>
          </cell>
          <cell r="Y1084">
            <v>0.16600408285856402</v>
          </cell>
          <cell r="Z1084">
            <v>3.0802824124333511E-3</v>
          </cell>
          <cell r="AA1084">
            <v>78309514000</v>
          </cell>
          <cell r="AB1084">
            <v>75999374000</v>
          </cell>
          <cell r="AC1084">
            <v>0</v>
          </cell>
          <cell r="AD1084">
            <v>0</v>
          </cell>
          <cell r="AE1084">
            <v>2310140000</v>
          </cell>
          <cell r="AF1084">
            <v>0</v>
          </cell>
          <cell r="AG1084">
            <v>0</v>
          </cell>
          <cell r="AH1084">
            <v>141.26661000000001</v>
          </cell>
          <cell r="AI1084">
            <v>9567.9078632100791</v>
          </cell>
          <cell r="AJ1084">
            <v>6384.6952141476695</v>
          </cell>
          <cell r="AK1084">
            <v>3183.21264906241</v>
          </cell>
          <cell r="AL1084">
            <v>33164668144600</v>
          </cell>
          <cell r="AM1084">
            <v>143653274000</v>
          </cell>
          <cell r="AN1084">
            <v>23847030000</v>
          </cell>
          <cell r="AO1084">
            <v>102156544000</v>
          </cell>
          <cell r="AP1084">
            <v>1447494000</v>
          </cell>
          <cell r="AQ1084">
            <v>0.24771019002659023</v>
          </cell>
          <cell r="AR1084">
            <v>0</v>
          </cell>
          <cell r="AS1084">
            <v>0</v>
          </cell>
          <cell r="AT1084">
            <v>465770000</v>
          </cell>
          <cell r="AU1084">
            <v>2.058062668288832E-2</v>
          </cell>
          <cell r="AV1084">
            <v>12656349000</v>
          </cell>
          <cell r="AW1084">
            <v>0.12339743270998678</v>
          </cell>
          <cell r="AX1084">
            <v>594767000</v>
          </cell>
          <cell r="AY1084">
            <v>0.3093217738622121</v>
          </cell>
          <cell r="AZ1084">
            <v>170037000</v>
          </cell>
          <cell r="BA1084">
            <v>0.41474259845554196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304613000</v>
          </cell>
          <cell r="BG1084">
            <v>0.75253593292191845</v>
          </cell>
          <cell r="BH1084">
            <v>0</v>
          </cell>
          <cell r="BI1084">
            <v>0</v>
          </cell>
          <cell r="BJ1084">
            <v>8208000000</v>
          </cell>
          <cell r="BK1084">
            <v>0.99639897912806352</v>
          </cell>
          <cell r="BL1084">
            <v>5843498000</v>
          </cell>
          <cell r="BM1084">
            <v>1344134000</v>
          </cell>
          <cell r="BN1084">
            <v>22631478000</v>
          </cell>
          <cell r="BO1084">
            <v>102565740000</v>
          </cell>
          <cell r="BP1084">
            <v>1922810000</v>
          </cell>
          <cell r="BQ1084">
            <v>409982000</v>
          </cell>
          <cell r="BR1084">
            <v>275272000</v>
          </cell>
          <cell r="BS1084">
            <v>9336000</v>
          </cell>
          <cell r="BT1084">
            <v>404782000</v>
          </cell>
          <cell r="BU1084">
            <v>2274000</v>
          </cell>
          <cell r="BV1084">
            <v>8237664000</v>
          </cell>
          <cell r="BW1084">
            <v>6304000</v>
          </cell>
          <cell r="BY1084">
            <v>622</v>
          </cell>
          <cell r="BZ1084">
            <v>23194800</v>
          </cell>
          <cell r="CA1084">
            <v>1679400</v>
          </cell>
          <cell r="CC1084">
            <v>4214741000</v>
          </cell>
          <cell r="CK1084">
            <v>84.502093200000004</v>
          </cell>
          <cell r="CL1084">
            <v>121.04995</v>
          </cell>
          <cell r="CM1084">
            <v>8.6550400000000014</v>
          </cell>
          <cell r="CN1084">
            <v>7.7754599999999998</v>
          </cell>
          <cell r="CO1084">
            <v>7.4047519999999993</v>
          </cell>
          <cell r="CP1084">
            <v>3.4219999999999997E-4</v>
          </cell>
          <cell r="CQ1084">
            <v>9.1634400000000014</v>
          </cell>
          <cell r="CR1084">
            <v>22.002087</v>
          </cell>
          <cell r="CS1084">
            <v>0</v>
          </cell>
          <cell r="CT1084">
            <v>22.418063220000001</v>
          </cell>
          <cell r="CU1084">
            <v>1.4084223999999999</v>
          </cell>
          <cell r="CV1084">
            <v>12.597977999999999</v>
          </cell>
          <cell r="CW1084">
            <v>385.81916681999985</v>
          </cell>
          <cell r="CX1084">
            <v>296.97762802000011</v>
          </cell>
          <cell r="CY1084">
            <v>0</v>
          </cell>
          <cell r="CZ1084" t="e">
            <v>#DIV/0!</v>
          </cell>
          <cell r="DA1084">
            <v>0</v>
          </cell>
        </row>
        <row r="1085">
          <cell r="A1085" t="str">
            <v>2024_Q1_M1_W4_D2</v>
          </cell>
          <cell r="B1085">
            <v>2024</v>
          </cell>
          <cell r="C1085">
            <v>1</v>
          </cell>
          <cell r="D1085">
            <v>1</v>
          </cell>
          <cell r="E1085">
            <v>4</v>
          </cell>
          <cell r="F1085">
            <v>4</v>
          </cell>
          <cell r="G1085">
            <v>2</v>
          </cell>
          <cell r="H1085">
            <v>45313</v>
          </cell>
          <cell r="I1085">
            <v>46.791600000000003</v>
          </cell>
          <cell r="J1085">
            <v>13.725</v>
          </cell>
          <cell r="K1085">
            <v>45.844000000000001</v>
          </cell>
          <cell r="L1085">
            <v>14.286709999999999</v>
          </cell>
          <cell r="M1085">
            <v>5.3319999999999999</v>
          </cell>
          <cell r="N1085">
            <v>1.0003</v>
          </cell>
          <cell r="O1085">
            <v>11.752000000000001</v>
          </cell>
          <cell r="P1085">
            <v>19.350999999999999</v>
          </cell>
          <cell r="Q1085">
            <v>102</v>
          </cell>
          <cell r="R1085">
            <v>0</v>
          </cell>
          <cell r="S1085">
            <v>-3536</v>
          </cell>
          <cell r="T1085">
            <v>824.00683412400281</v>
          </cell>
          <cell r="U1085">
            <v>7712.2553700000863</v>
          </cell>
          <cell r="V1085">
            <v>9.3594555901941549E-3</v>
          </cell>
          <cell r="W1085">
            <v>1.7962343919603518E-3</v>
          </cell>
          <cell r="X1085">
            <v>6.1470105366348928E-4</v>
          </cell>
          <cell r="Y1085">
            <v>0.34221650382310326</v>
          </cell>
          <cell r="Z1085">
            <v>2.6603629041874518E-3</v>
          </cell>
          <cell r="AA1085">
            <v>83985104000</v>
          </cell>
          <cell r="AB1085">
            <v>83985104000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158.08260999999999</v>
          </cell>
          <cell r="AI1085">
            <v>10042.741193899899</v>
          </cell>
          <cell r="AJ1085">
            <v>6208.5236583454598</v>
          </cell>
          <cell r="AK1085">
            <v>3834.21753555444</v>
          </cell>
          <cell r="AL1085">
            <v>41055223266000</v>
          </cell>
          <cell r="AM1085">
            <v>73744804000</v>
          </cell>
          <cell r="AN1085">
            <v>25236689000</v>
          </cell>
          <cell r="AO1085">
            <v>109221793000</v>
          </cell>
          <cell r="AP1085">
            <v>10850299000</v>
          </cell>
          <cell r="AQ1085">
            <v>0.37967773701788116</v>
          </cell>
          <cell r="AR1085">
            <v>0</v>
          </cell>
          <cell r="AS1085">
            <v>0</v>
          </cell>
          <cell r="AT1085">
            <v>6041036000</v>
          </cell>
          <cell r="AU1085">
            <v>0.47293135842675516</v>
          </cell>
          <cell r="AV1085">
            <v>3874688000</v>
          </cell>
          <cell r="AW1085">
            <v>0.1481433335446378</v>
          </cell>
          <cell r="AX1085">
            <v>262211000</v>
          </cell>
          <cell r="AY1085">
            <v>0.20894472201636743</v>
          </cell>
          <cell r="AZ1085">
            <v>141998000</v>
          </cell>
          <cell r="BA1085">
            <v>0.4076700467391679</v>
          </cell>
          <cell r="BB1085">
            <v>0</v>
          </cell>
          <cell r="BC1085">
            <v>0</v>
          </cell>
          <cell r="BD1085">
            <v>3120000</v>
          </cell>
          <cell r="BE1085">
            <v>0.2857142857142857</v>
          </cell>
          <cell r="BF1085">
            <v>4063337000</v>
          </cell>
          <cell r="BG1085">
            <v>0.9566762601039519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28577654000</v>
          </cell>
          <cell r="BM1085">
            <v>186126000</v>
          </cell>
          <cell r="BN1085">
            <v>12773600000</v>
          </cell>
          <cell r="BO1085">
            <v>26154994000</v>
          </cell>
          <cell r="BP1085">
            <v>1254930000</v>
          </cell>
          <cell r="BQ1085">
            <v>348316000</v>
          </cell>
          <cell r="BR1085">
            <v>177892000</v>
          </cell>
          <cell r="BS1085">
            <v>10920000</v>
          </cell>
          <cell r="BT1085">
            <v>4247348000</v>
          </cell>
          <cell r="BU1085">
            <v>2282000</v>
          </cell>
          <cell r="BV1085">
            <v>4586000</v>
          </cell>
          <cell r="BW1085">
            <v>6156000</v>
          </cell>
          <cell r="BY1085">
            <v>1260</v>
          </cell>
          <cell r="BZ1085">
            <v>9016800</v>
          </cell>
          <cell r="CA1085">
            <v>3402000</v>
          </cell>
          <cell r="CC1085">
            <v>1974507000</v>
          </cell>
          <cell r="CK1085">
            <v>96.016363199999986</v>
          </cell>
          <cell r="CL1085">
            <v>125.245808</v>
          </cell>
          <cell r="CM1085">
            <v>10.600403999999999</v>
          </cell>
          <cell r="CN1085">
            <v>7.8327080000000002</v>
          </cell>
          <cell r="CO1085">
            <v>27.038250000000001</v>
          </cell>
          <cell r="CP1085">
            <v>3.4399999999999996E-4</v>
          </cell>
          <cell r="CQ1085">
            <v>9.1665599999999987</v>
          </cell>
          <cell r="CR1085">
            <v>22.079491000000001</v>
          </cell>
          <cell r="CS1085">
            <v>0</v>
          </cell>
          <cell r="CT1085">
            <v>22.730155609999997</v>
          </cell>
          <cell r="CU1085">
            <v>1.4134238999999997</v>
          </cell>
          <cell r="CV1085">
            <v>12.64195</v>
          </cell>
          <cell r="CW1085">
            <v>412.26035292100005</v>
          </cell>
          <cell r="CX1085">
            <v>334.76545770999996</v>
          </cell>
          <cell r="CY1085">
            <v>0</v>
          </cell>
          <cell r="CZ1085" t="e">
            <v>#DIV/0!</v>
          </cell>
          <cell r="DA1085">
            <v>0</v>
          </cell>
        </row>
        <row r="1086">
          <cell r="A1086" t="str">
            <v>2024_Q1_M1_W4_D3</v>
          </cell>
          <cell r="B1086">
            <v>2024</v>
          </cell>
          <cell r="C1086">
            <v>1</v>
          </cell>
          <cell r="D1086">
            <v>1</v>
          </cell>
          <cell r="E1086">
            <v>4</v>
          </cell>
          <cell r="F1086">
            <v>4</v>
          </cell>
          <cell r="G1086">
            <v>3</v>
          </cell>
          <cell r="H1086">
            <v>45314</v>
          </cell>
          <cell r="I1086">
            <v>46.525599999999997</v>
          </cell>
          <cell r="J1086">
            <v>13.818</v>
          </cell>
          <cell r="K1086">
            <v>31.931000000000001</v>
          </cell>
          <cell r="L1086">
            <v>14.14371</v>
          </cell>
          <cell r="M1086">
            <v>5.2949999999999999</v>
          </cell>
          <cell r="N1086">
            <v>1.0003</v>
          </cell>
          <cell r="O1086">
            <v>11.74</v>
          </cell>
          <cell r="P1086">
            <v>19.350999999999999</v>
          </cell>
          <cell r="Q1086">
            <v>60</v>
          </cell>
          <cell r="R1086">
            <v>0</v>
          </cell>
          <cell r="S1086">
            <v>-3276</v>
          </cell>
          <cell r="T1086">
            <v>757.18790825426413</v>
          </cell>
          <cell r="U1086">
            <v>8494.7930139860255</v>
          </cell>
          <cell r="V1086">
            <v>1.1218870403743253E-2</v>
          </cell>
          <cell r="W1086">
            <v>4.3591670432116883E-3</v>
          </cell>
          <cell r="X1086">
            <v>2.9843744268375967E-3</v>
          </cell>
          <cell r="Y1086">
            <v>0.68462034082520717</v>
          </cell>
          <cell r="Z1086">
            <v>5.2004094658135826E-3</v>
          </cell>
          <cell r="AA1086">
            <v>75212746000</v>
          </cell>
          <cell r="AB1086">
            <v>75212746000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3321145000</v>
          </cell>
          <cell r="AH1086">
            <v>143.80460999999997</v>
          </cell>
          <cell r="AI1086">
            <v>10880.414596885741</v>
          </cell>
          <cell r="AJ1086">
            <v>6431.7391569942301</v>
          </cell>
          <cell r="AK1086">
            <v>4448.67543989151</v>
          </cell>
          <cell r="AL1086">
            <v>33940233199000</v>
          </cell>
          <cell r="AM1086">
            <v>147951146000</v>
          </cell>
          <cell r="AN1086">
            <v>101290364000</v>
          </cell>
          <cell r="AO1086">
            <v>176503110000</v>
          </cell>
          <cell r="AP1086">
            <v>82316282000</v>
          </cell>
          <cell r="AQ1086">
            <v>0.96368400254680686</v>
          </cell>
          <cell r="AR1086">
            <v>0</v>
          </cell>
          <cell r="AS1086">
            <v>0</v>
          </cell>
          <cell r="AT1086">
            <v>271036000</v>
          </cell>
          <cell r="AU1086">
            <v>0.39808123891101788</v>
          </cell>
          <cell r="AV1086">
            <v>17721578000</v>
          </cell>
          <cell r="AW1086">
            <v>0.35019642452041982</v>
          </cell>
          <cell r="AX1086">
            <v>387925000</v>
          </cell>
          <cell r="AY1086">
            <v>0.23192184396773033</v>
          </cell>
          <cell r="AZ1086">
            <v>198635000</v>
          </cell>
          <cell r="BA1086">
            <v>0.31021014361479499</v>
          </cell>
          <cell r="BB1086">
            <v>0</v>
          </cell>
          <cell r="BC1086">
            <v>0</v>
          </cell>
          <cell r="BD1086">
            <v>10920000</v>
          </cell>
          <cell r="BE1086">
            <v>0.31582600647848219</v>
          </cell>
          <cell r="BF1086">
            <v>383988000</v>
          </cell>
          <cell r="BG1086">
            <v>0.90757994752889459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85418334000</v>
          </cell>
          <cell r="BM1086">
            <v>165968000</v>
          </cell>
          <cell r="BN1086">
            <v>680856000</v>
          </cell>
          <cell r="BO1086">
            <v>50604680000</v>
          </cell>
          <cell r="BP1086">
            <v>1672654000</v>
          </cell>
          <cell r="BQ1086">
            <v>640324000</v>
          </cell>
          <cell r="BR1086">
            <v>341050000</v>
          </cell>
          <cell r="BS1086">
            <v>34576000</v>
          </cell>
          <cell r="BT1086">
            <v>423090000</v>
          </cell>
          <cell r="BU1086">
            <v>0</v>
          </cell>
          <cell r="BV1086">
            <v>7960104000</v>
          </cell>
          <cell r="BW1086">
            <v>9510000</v>
          </cell>
          <cell r="BY1086">
            <v>1158</v>
          </cell>
          <cell r="BZ1086">
            <v>8353800</v>
          </cell>
          <cell r="CA1086">
            <v>3126600</v>
          </cell>
          <cell r="CC1086">
            <v>46667950000</v>
          </cell>
          <cell r="CK1086">
            <v>95.098326400000005</v>
          </cell>
          <cell r="CL1086">
            <v>87.331284999999994</v>
          </cell>
          <cell r="CM1086">
            <v>10.414914999999999</v>
          </cell>
          <cell r="CN1086">
            <v>7.7465849999999996</v>
          </cell>
          <cell r="CO1086">
            <v>27.249096000000002</v>
          </cell>
          <cell r="CP1086">
            <v>3.4579999999999995E-4</v>
          </cell>
          <cell r="CQ1086">
            <v>9.1572000000000013</v>
          </cell>
          <cell r="CR1086">
            <v>20.427547895984709</v>
          </cell>
          <cell r="CS1086">
            <v>0</v>
          </cell>
          <cell r="CT1086">
            <v>22.43192406</v>
          </cell>
          <cell r="CU1086">
            <v>1.4094226999999999</v>
          </cell>
          <cell r="CV1086">
            <v>12.630956999999999</v>
          </cell>
          <cell r="CW1086">
            <v>388.7655697219999</v>
          </cell>
          <cell r="CX1086">
            <v>293.8976048559847</v>
          </cell>
          <cell r="CY1086">
            <v>0</v>
          </cell>
          <cell r="CZ1086" t="e">
            <v>#DIV/0!</v>
          </cell>
          <cell r="DA1086">
            <v>0</v>
          </cell>
        </row>
        <row r="1087">
          <cell r="A1087" t="str">
            <v>2024_Q1_M1_W4_D4</v>
          </cell>
          <cell r="B1087">
            <v>2024</v>
          </cell>
          <cell r="C1087">
            <v>1</v>
          </cell>
          <cell r="D1087">
            <v>1</v>
          </cell>
          <cell r="E1087">
            <v>4</v>
          </cell>
          <cell r="F1087">
            <v>4</v>
          </cell>
          <cell r="G1087">
            <v>4</v>
          </cell>
          <cell r="H1087">
            <v>45315</v>
          </cell>
          <cell r="I1087">
            <v>47.5366</v>
          </cell>
          <cell r="J1087">
            <v>13.478</v>
          </cell>
          <cell r="K1087">
            <v>34.957999999999998</v>
          </cell>
          <cell r="L1087">
            <v>14.427709999999999</v>
          </cell>
          <cell r="M1087">
            <v>5.3079999999999998</v>
          </cell>
          <cell r="N1087">
            <v>1.0003</v>
          </cell>
          <cell r="O1087">
            <v>11.739000000000001</v>
          </cell>
          <cell r="P1087">
            <v>19.350999999999999</v>
          </cell>
          <cell r="Q1087">
            <v>22</v>
          </cell>
          <cell r="R1087">
            <v>0</v>
          </cell>
          <cell r="S1087">
            <v>-3016</v>
          </cell>
          <cell r="T1087">
            <v>726.6155114462963</v>
          </cell>
          <cell r="U1087">
            <v>9098.3152759006771</v>
          </cell>
          <cell r="V1087">
            <v>1.2521498829265123E-2</v>
          </cell>
          <cell r="W1087">
            <v>1.3106951652830264E-3</v>
          </cell>
          <cell r="X1087">
            <v>4.27682910352057E-4</v>
          </cell>
          <cell r="Y1087">
            <v>0.32630234831125271</v>
          </cell>
          <cell r="Z1087">
            <v>6.0935389455515562E-3</v>
          </cell>
          <cell r="AA1087">
            <v>195612216000</v>
          </cell>
          <cell r="AB1087">
            <v>189818526000</v>
          </cell>
          <cell r="AC1087">
            <v>0</v>
          </cell>
          <cell r="AD1087">
            <v>5793690000</v>
          </cell>
          <cell r="AE1087">
            <v>0</v>
          </cell>
          <cell r="AF1087">
            <v>0</v>
          </cell>
          <cell r="AG1087">
            <v>0</v>
          </cell>
          <cell r="AH1087">
            <v>147.79861</v>
          </cell>
          <cell r="AI1087">
            <v>11420</v>
          </cell>
          <cell r="AJ1087">
            <v>9080</v>
          </cell>
          <cell r="AK1087">
            <v>2340</v>
          </cell>
          <cell r="AL1087">
            <v>34524741678000</v>
          </cell>
          <cell r="AM1087">
            <v>45251412000</v>
          </cell>
          <cell r="AN1087">
            <v>14765642000</v>
          </cell>
          <cell r="AO1087">
            <v>210377858000</v>
          </cell>
          <cell r="AP1087">
            <v>4355331000</v>
          </cell>
          <cell r="AQ1087">
            <v>0.45061947968424476</v>
          </cell>
          <cell r="AR1087">
            <v>0</v>
          </cell>
          <cell r="AS1087">
            <v>0</v>
          </cell>
          <cell r="AT1087">
            <v>1248683000</v>
          </cell>
          <cell r="AU1087">
            <v>0.18785668357354704</v>
          </cell>
          <cell r="AV1087">
            <v>8338422000</v>
          </cell>
          <cell r="AW1087">
            <v>0.31972263681983104</v>
          </cell>
          <cell r="AX1087">
            <v>535978000</v>
          </cell>
          <cell r="AY1087">
            <v>0.28820948957940123</v>
          </cell>
          <cell r="AZ1087">
            <v>202958000</v>
          </cell>
          <cell r="BA1087">
            <v>0.43721725792970334</v>
          </cell>
          <cell r="BB1087">
            <v>0</v>
          </cell>
          <cell r="BC1087">
            <v>0</v>
          </cell>
          <cell r="BD1087">
            <v>777000</v>
          </cell>
          <cell r="BE1087">
            <v>0.25</v>
          </cell>
          <cell r="BF1087">
            <v>83493000</v>
          </cell>
          <cell r="BG1087">
            <v>0.45830954681187425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9665208000</v>
          </cell>
          <cell r="BM1087">
            <v>284250000</v>
          </cell>
          <cell r="BN1087">
            <v>6646998000</v>
          </cell>
          <cell r="BO1087">
            <v>26080174000</v>
          </cell>
          <cell r="BP1087">
            <v>1859682000</v>
          </cell>
          <cell r="BQ1087">
            <v>464204000</v>
          </cell>
          <cell r="BR1087">
            <v>61698000</v>
          </cell>
          <cell r="BS1087">
            <v>3108000</v>
          </cell>
          <cell r="BT1087">
            <v>182176000</v>
          </cell>
          <cell r="BU1087">
            <v>0</v>
          </cell>
          <cell r="BV1087">
            <v>2286000</v>
          </cell>
          <cell r="BW1087">
            <v>1628000</v>
          </cell>
          <cell r="BY1087">
            <v>1876</v>
          </cell>
          <cell r="BZ1087">
            <v>7690800</v>
          </cell>
          <cell r="CA1087">
            <v>5065200</v>
          </cell>
          <cell r="CC1087">
            <v>2122501000</v>
          </cell>
          <cell r="CK1087">
            <v>96.784517599999987</v>
          </cell>
          <cell r="CL1087">
            <v>94.806095999999997</v>
          </cell>
          <cell r="CM1087">
            <v>10.283760000000001</v>
          </cell>
          <cell r="CN1087">
            <v>7.7019080000000004</v>
          </cell>
          <cell r="CO1087">
            <v>26.780785999999999</v>
          </cell>
          <cell r="CP1087">
            <v>3.4099999999999999E-4</v>
          </cell>
          <cell r="CQ1087">
            <v>9.1212029999999995</v>
          </cell>
          <cell r="CR1087">
            <v>20.427547895984709</v>
          </cell>
          <cell r="CS1087">
            <v>0</v>
          </cell>
          <cell r="CT1087">
            <v>22.824637220000003</v>
          </cell>
          <cell r="CU1087">
            <v>1.4024205999999999</v>
          </cell>
          <cell r="CV1087">
            <v>12.564998999999998</v>
          </cell>
          <cell r="CW1087">
            <v>353.06193134299997</v>
          </cell>
          <cell r="CX1087">
            <v>302.69821631598472</v>
          </cell>
          <cell r="CY1087">
            <v>0</v>
          </cell>
          <cell r="CZ1087" t="e">
            <v>#DIV/0!</v>
          </cell>
          <cell r="DA1087">
            <v>0</v>
          </cell>
        </row>
        <row r="1088">
          <cell r="A1088" t="str">
            <v>2024_Q1_M1_W4_D5</v>
          </cell>
          <cell r="B1088">
            <v>2024</v>
          </cell>
          <cell r="C1088">
            <v>1</v>
          </cell>
          <cell r="D1088">
            <v>1</v>
          </cell>
          <cell r="E1088">
            <v>4</v>
          </cell>
          <cell r="F1088">
            <v>4</v>
          </cell>
          <cell r="G1088">
            <v>5</v>
          </cell>
          <cell r="H1088">
            <v>45316</v>
          </cell>
          <cell r="I1088">
            <v>29.654599999999999</v>
          </cell>
          <cell r="J1088">
            <v>13.599</v>
          </cell>
          <cell r="K1088">
            <v>37.045000000000002</v>
          </cell>
          <cell r="L1088">
            <v>14.37271</v>
          </cell>
          <cell r="M1088">
            <v>5.3120000000000003</v>
          </cell>
          <cell r="N1088">
            <v>1.0003</v>
          </cell>
          <cell r="O1088">
            <v>12.167999999999999</v>
          </cell>
          <cell r="P1088">
            <v>19.350999999999999</v>
          </cell>
          <cell r="Q1088">
            <v>81</v>
          </cell>
          <cell r="R1088">
            <v>0</v>
          </cell>
          <cell r="S1088">
            <v>-2737</v>
          </cell>
          <cell r="T1088">
            <v>712.59376146318766</v>
          </cell>
          <cell r="U1088">
            <v>8578.5068703367142</v>
          </cell>
          <cell r="V1088">
            <v>1.2038425445547318E-2</v>
          </cell>
          <cell r="W1088">
            <v>2.6027487816344167E-3</v>
          </cell>
          <cell r="X1088">
            <v>1.4031682102686276E-3</v>
          </cell>
          <cell r="Y1088">
            <v>0.53911012087286314</v>
          </cell>
          <cell r="Z1088">
            <v>4.822531074339379E-3</v>
          </cell>
          <cell r="AA1088">
            <v>86462025550</v>
          </cell>
          <cell r="AB1088">
            <v>59108825000</v>
          </cell>
          <cell r="AC1088">
            <v>27353200550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132.50260999999998</v>
          </cell>
          <cell r="AI1088">
            <v>11051.736223836593</v>
          </cell>
          <cell r="AJ1088">
            <v>10648.875041527999</v>
          </cell>
          <cell r="AK1088">
            <v>402.86118230859398</v>
          </cell>
          <cell r="AL1088">
            <v>25286004728690</v>
          </cell>
          <cell r="AM1088">
            <v>65813118000</v>
          </cell>
          <cell r="AN1088">
            <v>35480518000</v>
          </cell>
          <cell r="AO1088">
            <v>121942543550</v>
          </cell>
          <cell r="AP1088">
            <v>4498925000</v>
          </cell>
          <cell r="AQ1088">
            <v>0.36327161784771339</v>
          </cell>
          <cell r="AR1088">
            <v>0</v>
          </cell>
          <cell r="AS1088">
            <v>0</v>
          </cell>
          <cell r="AT1088">
            <v>267501000</v>
          </cell>
          <cell r="AU1088">
            <v>0.23815972222222223</v>
          </cell>
          <cell r="AV1088">
            <v>30107220000</v>
          </cell>
          <cell r="AW1088">
            <v>0.59804140536935435</v>
          </cell>
          <cell r="AX1088">
            <v>139170000</v>
          </cell>
          <cell r="AY1088">
            <v>0.21384055610529615</v>
          </cell>
          <cell r="AZ1088">
            <v>26146000</v>
          </cell>
          <cell r="BA1088">
            <v>0.29066613304873712</v>
          </cell>
          <cell r="BB1088">
            <v>0</v>
          </cell>
          <cell r="BC1088">
            <v>0</v>
          </cell>
          <cell r="BD1088">
            <v>332374000</v>
          </cell>
          <cell r="BE1088">
            <v>0.48534505417481966</v>
          </cell>
          <cell r="BF1088">
            <v>109182000</v>
          </cell>
          <cell r="BG1088">
            <v>0.50498126821146105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12384466000</v>
          </cell>
          <cell r="BM1088">
            <v>295406000</v>
          </cell>
          <cell r="BN1088">
            <v>1123200000</v>
          </cell>
          <cell r="BO1088">
            <v>50343036000</v>
          </cell>
          <cell r="BP1088">
            <v>650812000</v>
          </cell>
          <cell r="BQ1088">
            <v>89952000</v>
          </cell>
          <cell r="BR1088">
            <v>25216000</v>
          </cell>
          <cell r="BS1088">
            <v>684820000</v>
          </cell>
          <cell r="BT1088">
            <v>216210000</v>
          </cell>
          <cell r="BU1088">
            <v>0</v>
          </cell>
          <cell r="BV1088">
            <v>0</v>
          </cell>
          <cell r="BW1088">
            <v>0</v>
          </cell>
          <cell r="BY1088">
            <v>839</v>
          </cell>
          <cell r="BZ1088">
            <v>6979350</v>
          </cell>
          <cell r="CA1088">
            <v>2265300</v>
          </cell>
          <cell r="CC1088">
            <v>8204820000</v>
          </cell>
          <cell r="CK1088">
            <v>60.198838000000002</v>
          </cell>
          <cell r="CL1088">
            <v>100.39194999999999</v>
          </cell>
          <cell r="CM1088">
            <v>10.146417</v>
          </cell>
          <cell r="CN1088">
            <v>7.649280000000001</v>
          </cell>
          <cell r="CO1088">
            <v>26.681237999999997</v>
          </cell>
          <cell r="CP1088">
            <v>3.412E-4</v>
          </cell>
          <cell r="CQ1088">
            <v>9.3936960000000003</v>
          </cell>
          <cell r="CR1088">
            <v>20.427547895984709</v>
          </cell>
          <cell r="CS1088">
            <v>0</v>
          </cell>
          <cell r="CT1088">
            <v>22.7088818</v>
          </cell>
          <cell r="CU1088">
            <v>1.40042</v>
          </cell>
          <cell r="CV1088">
            <v>12.521027</v>
          </cell>
          <cell r="CW1088">
            <v>376.3473577429998</v>
          </cell>
          <cell r="CX1088">
            <v>271.51963689598477</v>
          </cell>
          <cell r="CY1088">
            <v>0</v>
          </cell>
          <cell r="CZ1088" t="e">
            <v>#DIV/0!</v>
          </cell>
          <cell r="DA1088">
            <v>0</v>
          </cell>
        </row>
        <row r="1089">
          <cell r="A1089" t="str">
            <v>2024_Q1_M1_W4_D6</v>
          </cell>
          <cell r="B1089">
            <v>2024</v>
          </cell>
          <cell r="C1089">
            <v>1</v>
          </cell>
          <cell r="D1089">
            <v>1</v>
          </cell>
          <cell r="E1089">
            <v>4</v>
          </cell>
          <cell r="F1089">
            <v>5</v>
          </cell>
          <cell r="G1089">
            <v>6</v>
          </cell>
          <cell r="H1089">
            <v>45317</v>
          </cell>
          <cell r="I1089">
            <v>29.8506</v>
          </cell>
          <cell r="J1089">
            <v>13.523999999999999</v>
          </cell>
          <cell r="K1089">
            <v>36.866999999999997</v>
          </cell>
          <cell r="L1089">
            <v>15.13471</v>
          </cell>
          <cell r="M1089">
            <v>5.2489999999999997</v>
          </cell>
          <cell r="N1089">
            <v>1.0003</v>
          </cell>
          <cell r="O1089">
            <v>12.164</v>
          </cell>
          <cell r="P1089">
            <v>19.350999999999999</v>
          </cell>
          <cell r="Q1089">
            <v>150</v>
          </cell>
          <cell r="R1089">
            <v>0</v>
          </cell>
          <cell r="S1089">
            <v>-3575</v>
          </cell>
          <cell r="T1089">
            <v>835.97599860393393</v>
          </cell>
          <cell r="U1089">
            <v>8976.2665379850951</v>
          </cell>
          <cell r="V1089">
            <v>1.0737469201239403E-2</v>
          </cell>
          <cell r="W1089">
            <v>1.1554400010236876E-3</v>
          </cell>
          <cell r="X1089">
            <v>6.5506697211596319E-4</v>
          </cell>
          <cell r="Y1089">
            <v>0.56694157337083029</v>
          </cell>
          <cell r="Z1089">
            <v>4.2583379352353033E-3</v>
          </cell>
          <cell r="AA1089">
            <v>104768914000</v>
          </cell>
          <cell r="AB1089">
            <v>104768914000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133.14060999999998</v>
          </cell>
          <cell r="AI1089">
            <v>11668.5</v>
          </cell>
          <cell r="AJ1089">
            <v>10841</v>
          </cell>
          <cell r="AK1089">
            <v>827.5</v>
          </cell>
          <cell r="AL1089">
            <v>29076057580000</v>
          </cell>
          <cell r="AM1089">
            <v>33595640000</v>
          </cell>
          <cell r="AN1089">
            <v>19046765000</v>
          </cell>
          <cell r="AO1089">
            <v>123815679000</v>
          </cell>
          <cell r="AP1089">
            <v>400054000</v>
          </cell>
          <cell r="AQ1089">
            <v>0.20643686464729863</v>
          </cell>
          <cell r="AR1089">
            <v>0</v>
          </cell>
          <cell r="AS1089">
            <v>0</v>
          </cell>
          <cell r="AT1089">
            <v>313157000</v>
          </cell>
          <cell r="AU1089">
            <v>0.27447857686280147</v>
          </cell>
          <cell r="AV1089">
            <v>7703702000</v>
          </cell>
          <cell r="AW1089">
            <v>0.4445101336536269</v>
          </cell>
          <cell r="AX1089">
            <v>1350849000</v>
          </cell>
          <cell r="AY1089">
            <v>0.46723038035628311</v>
          </cell>
          <cell r="AZ1089">
            <v>344093000</v>
          </cell>
          <cell r="BA1089">
            <v>0.59729242754579159</v>
          </cell>
          <cell r="BB1089">
            <v>0</v>
          </cell>
          <cell r="BC1089">
            <v>0</v>
          </cell>
          <cell r="BD1089">
            <v>3121000</v>
          </cell>
          <cell r="BE1089">
            <v>0.33386820710312365</v>
          </cell>
          <cell r="BF1089">
            <v>3915789000</v>
          </cell>
          <cell r="BG1089">
            <v>0.99695271450023148</v>
          </cell>
          <cell r="BH1089">
            <v>0</v>
          </cell>
          <cell r="BI1089">
            <v>0</v>
          </cell>
          <cell r="BJ1089">
            <v>5016000000</v>
          </cell>
          <cell r="BK1089">
            <v>0.99954247417848607</v>
          </cell>
          <cell r="BL1089">
            <v>1937900000</v>
          </cell>
          <cell r="BM1089">
            <v>310866000</v>
          </cell>
          <cell r="BN1089">
            <v>1140916000</v>
          </cell>
          <cell r="BO1089">
            <v>17330768000</v>
          </cell>
          <cell r="BP1089">
            <v>2891184000</v>
          </cell>
          <cell r="BQ1089">
            <v>576088000</v>
          </cell>
          <cell r="BR1089">
            <v>452516000</v>
          </cell>
          <cell r="BS1089">
            <v>9348000</v>
          </cell>
          <cell r="BT1089">
            <v>3927758000</v>
          </cell>
          <cell r="BU1089">
            <v>0</v>
          </cell>
          <cell r="BV1089">
            <v>5018296000</v>
          </cell>
          <cell r="BW1089">
            <v>0</v>
          </cell>
          <cell r="BY1089">
            <v>866</v>
          </cell>
          <cell r="BZ1089">
            <v>27348750</v>
          </cell>
          <cell r="CA1089">
            <v>2338200</v>
          </cell>
          <cell r="CC1089">
            <v>7475561000</v>
          </cell>
          <cell r="CK1089">
            <v>60.895223999999999</v>
          </cell>
          <cell r="CL1089">
            <v>100.61004299999999</v>
          </cell>
          <cell r="CM1089">
            <v>12.187444000000001</v>
          </cell>
          <cell r="CN1089">
            <v>7.5008210000000011</v>
          </cell>
          <cell r="CO1089">
            <v>26.750471999999998</v>
          </cell>
          <cell r="CP1089">
            <v>3.4539999999999999E-4</v>
          </cell>
          <cell r="CQ1089">
            <v>9.487919999999999</v>
          </cell>
          <cell r="CR1089">
            <v>20.427547895984709</v>
          </cell>
          <cell r="CS1089">
            <v>0</v>
          </cell>
          <cell r="CT1089">
            <v>24.01878477</v>
          </cell>
          <cell r="CU1089">
            <v>1.4044211999999998</v>
          </cell>
          <cell r="CV1089">
            <v>10.094364000000001</v>
          </cell>
          <cell r="CW1089">
            <v>476.97864648299969</v>
          </cell>
          <cell r="CX1089">
            <v>273.37738726598468</v>
          </cell>
          <cell r="CY1089">
            <v>0</v>
          </cell>
          <cell r="CZ1089" t="e">
            <v>#DIV/0!</v>
          </cell>
          <cell r="DA1089">
            <v>0</v>
          </cell>
        </row>
        <row r="1090">
          <cell r="A1090" t="str">
            <v>2024_Q1_M1_W5_D2</v>
          </cell>
          <cell r="B1090">
            <v>2024</v>
          </cell>
          <cell r="C1090">
            <v>1</v>
          </cell>
          <cell r="D1090">
            <v>1</v>
          </cell>
          <cell r="E1090">
            <v>5</v>
          </cell>
          <cell r="F1090">
            <v>5</v>
          </cell>
          <cell r="G1090">
            <v>2</v>
          </cell>
          <cell r="H1090">
            <v>45320</v>
          </cell>
          <cell r="I1090">
            <v>29.976600000000001</v>
          </cell>
          <cell r="J1090">
            <v>13.922000000000001</v>
          </cell>
          <cell r="K1090">
            <v>39.201000000000001</v>
          </cell>
          <cell r="L1090">
            <v>15.01371</v>
          </cell>
          <cell r="M1090">
            <v>5.1609999999999996</v>
          </cell>
          <cell r="N1090">
            <v>1.0003</v>
          </cell>
          <cell r="O1090">
            <v>12.163</v>
          </cell>
          <cell r="P1090">
            <v>19.350999999999999</v>
          </cell>
          <cell r="Q1090">
            <v>175</v>
          </cell>
          <cell r="R1090">
            <v>0</v>
          </cell>
          <cell r="S1090">
            <v>-3820</v>
          </cell>
          <cell r="T1090">
            <v>871.49919696555207</v>
          </cell>
          <cell r="U1090">
            <v>9194.1545372103574</v>
          </cell>
          <cell r="V1090">
            <v>1.0549814124009774E-2</v>
          </cell>
          <cell r="W1090">
            <v>1.0710579785240377E-3</v>
          </cell>
          <cell r="X1090">
            <v>2.7119356769669735E-4</v>
          </cell>
          <cell r="Y1090">
            <v>0.25320157557708811</v>
          </cell>
          <cell r="Z1090">
            <v>4.4718846909976946E-3</v>
          </cell>
          <cell r="AA1090">
            <v>133672600600</v>
          </cell>
          <cell r="AB1090">
            <v>123141629000</v>
          </cell>
          <cell r="AC1090">
            <v>10530971600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135.78861000000001</v>
          </cell>
          <cell r="AI1090">
            <v>12026.698322230164</v>
          </cell>
          <cell r="AJ1090">
            <v>11539.1741786243</v>
          </cell>
          <cell r="AK1090">
            <v>487.52414360586499</v>
          </cell>
          <cell r="AL1090">
            <v>31821573326000</v>
          </cell>
          <cell r="AM1090">
            <v>34082750000</v>
          </cell>
          <cell r="AN1090">
            <v>8629806000</v>
          </cell>
          <cell r="AO1090">
            <v>142302406600</v>
          </cell>
          <cell r="AP1090">
            <v>336695000</v>
          </cell>
          <cell r="AQ1090">
            <v>6.3155645808424907E-2</v>
          </cell>
          <cell r="AR1090">
            <v>0</v>
          </cell>
          <cell r="AS1090">
            <v>0</v>
          </cell>
          <cell r="AT1090">
            <v>977846000</v>
          </cell>
          <cell r="AU1090">
            <v>0.46428435770529536</v>
          </cell>
          <cell r="AV1090">
            <v>6454338000</v>
          </cell>
          <cell r="AW1090">
            <v>0.27499992969846265</v>
          </cell>
          <cell r="AX1090">
            <v>191980000</v>
          </cell>
          <cell r="AY1090">
            <v>0.17568712719791935</v>
          </cell>
          <cell r="AZ1090">
            <v>366606000</v>
          </cell>
          <cell r="BA1090">
            <v>0.59698094772838295</v>
          </cell>
          <cell r="BB1090">
            <v>0</v>
          </cell>
          <cell r="BC1090">
            <v>0</v>
          </cell>
          <cell r="BD1090">
            <v>782000</v>
          </cell>
          <cell r="BE1090">
            <v>0.25064102564102564</v>
          </cell>
          <cell r="BF1090">
            <v>301559000</v>
          </cell>
          <cell r="BG1090">
            <v>0.48937699810129665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5331194000</v>
          </cell>
          <cell r="BM1090">
            <v>379770000</v>
          </cell>
          <cell r="BN1090">
            <v>2106136000</v>
          </cell>
          <cell r="BO1090">
            <v>23470326000</v>
          </cell>
          <cell r="BP1090">
            <v>1092738000</v>
          </cell>
          <cell r="BQ1090">
            <v>614100000</v>
          </cell>
          <cell r="BR1090">
            <v>319692000</v>
          </cell>
          <cell r="BS1090">
            <v>3120000</v>
          </cell>
          <cell r="BT1090">
            <v>616210000</v>
          </cell>
          <cell r="BU1090">
            <v>0</v>
          </cell>
          <cell r="BV1090">
            <v>144596000</v>
          </cell>
          <cell r="BW1090">
            <v>4868000</v>
          </cell>
          <cell r="BY1090">
            <v>647</v>
          </cell>
          <cell r="BZ1090">
            <v>9741000</v>
          </cell>
          <cell r="CA1090">
            <v>1746900</v>
          </cell>
          <cell r="CC1090">
            <v>246189000</v>
          </cell>
          <cell r="CK1090">
            <v>61.032357599999997</v>
          </cell>
          <cell r="CL1090">
            <v>106.90112699999999</v>
          </cell>
          <cell r="CM1090">
            <v>11.886344999999999</v>
          </cell>
          <cell r="CN1090">
            <v>7.4989330000000001</v>
          </cell>
          <cell r="CO1090">
            <v>27.551638000000001</v>
          </cell>
          <cell r="CP1090">
            <v>3.4159999999999995E-4</v>
          </cell>
          <cell r="CQ1090">
            <v>9.4628139999999998</v>
          </cell>
          <cell r="CR1090">
            <v>20.427547895984709</v>
          </cell>
          <cell r="CS1090">
            <v>0</v>
          </cell>
          <cell r="CT1090">
            <v>23.85678519</v>
          </cell>
          <cell r="CU1090">
            <v>1.4014202999999998</v>
          </cell>
          <cell r="CV1090">
            <v>10.067985</v>
          </cell>
          <cell r="CW1090">
            <v>498.37475631299975</v>
          </cell>
          <cell r="CX1090">
            <v>280.08729458598469</v>
          </cell>
          <cell r="CY1090">
            <v>0</v>
          </cell>
          <cell r="CZ1090" t="e">
            <v>#DIV/0!</v>
          </cell>
          <cell r="DA1090">
            <v>0</v>
          </cell>
        </row>
        <row r="1091">
          <cell r="A1091" t="str">
            <v>2024_Q1_M1_W5_D3</v>
          </cell>
          <cell r="B1091">
            <v>2024</v>
          </cell>
          <cell r="C1091">
            <v>1</v>
          </cell>
          <cell r="D1091">
            <v>1</v>
          </cell>
          <cell r="E1091">
            <v>5</v>
          </cell>
          <cell r="F1091">
            <v>5</v>
          </cell>
          <cell r="G1091">
            <v>3</v>
          </cell>
          <cell r="H1091">
            <v>45321</v>
          </cell>
          <cell r="I1091">
            <v>31.622599999999998</v>
          </cell>
          <cell r="J1091">
            <v>13.984999999999999</v>
          </cell>
          <cell r="K1091">
            <v>44.383000000000003</v>
          </cell>
          <cell r="L1091">
            <v>14.957710000000001</v>
          </cell>
          <cell r="M1091">
            <v>5.2939999999999996</v>
          </cell>
          <cell r="N1091">
            <v>1.0003</v>
          </cell>
          <cell r="O1091">
            <v>12.154999999999999</v>
          </cell>
          <cell r="P1091">
            <v>19.251000000000001</v>
          </cell>
          <cell r="Q1091">
            <v>175</v>
          </cell>
          <cell r="R1091">
            <v>0</v>
          </cell>
          <cell r="S1091">
            <v>-4469</v>
          </cell>
          <cell r="T1091">
            <v>967.48855460758057</v>
          </cell>
          <cell r="U1091">
            <v>12245.583986998943</v>
          </cell>
          <cell r="V1091">
            <v>1.2657084085057554E-2</v>
          </cell>
          <cell r="W1091">
            <v>4.1669168467297034E-3</v>
          </cell>
          <cell r="X1091">
            <v>1.2367118983763398E-3</v>
          </cell>
          <cell r="Y1091">
            <v>0.29679303520226019</v>
          </cell>
          <cell r="Z1091">
            <v>3.6728294482174656E-3</v>
          </cell>
          <cell r="AA1091">
            <v>76621613000</v>
          </cell>
          <cell r="AB1091">
            <v>76621613000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142.64860999999999</v>
          </cell>
          <cell r="AI1091">
            <v>15192.861060188759</v>
          </cell>
          <cell r="AJ1091">
            <v>11807.012171738599</v>
          </cell>
          <cell r="AK1091">
            <v>3385.8488884501598</v>
          </cell>
          <cell r="AL1091">
            <v>31452346380000</v>
          </cell>
          <cell r="AM1091">
            <v>131059312000</v>
          </cell>
          <cell r="AN1091">
            <v>38897491000</v>
          </cell>
          <cell r="AO1091">
            <v>115519104000</v>
          </cell>
          <cell r="AP1091">
            <v>3355315000</v>
          </cell>
          <cell r="AQ1091">
            <v>0.36765877368437083</v>
          </cell>
          <cell r="AR1091">
            <v>0</v>
          </cell>
          <cell r="AS1091">
            <v>0</v>
          </cell>
          <cell r="AT1091">
            <v>274459000</v>
          </cell>
          <cell r="AU1091">
            <v>0.13792741270830403</v>
          </cell>
          <cell r="AV1091">
            <v>30585182000</v>
          </cell>
          <cell r="AW1091">
            <v>0.45193536084648017</v>
          </cell>
          <cell r="AX1091">
            <v>88846000</v>
          </cell>
          <cell r="AY1091">
            <v>0.10860094658817547</v>
          </cell>
          <cell r="AZ1091">
            <v>432651000</v>
          </cell>
          <cell r="BA1091">
            <v>0.68293187271120093</v>
          </cell>
          <cell r="BB1091">
            <v>0</v>
          </cell>
          <cell r="BC1091">
            <v>0</v>
          </cell>
          <cell r="BD1091">
            <v>7785000</v>
          </cell>
          <cell r="BE1091">
            <v>0.5</v>
          </cell>
          <cell r="BF1091">
            <v>155873000</v>
          </cell>
          <cell r="BG1091">
            <v>0.26881514593379002</v>
          </cell>
          <cell r="BH1091">
            <v>113900000</v>
          </cell>
          <cell r="BI1091">
            <v>0.5</v>
          </cell>
          <cell r="BJ1091">
            <v>3883480000</v>
          </cell>
          <cell r="BK1091">
            <v>0.97879629237565813</v>
          </cell>
          <cell r="BL1091">
            <v>9126166000</v>
          </cell>
          <cell r="BM1091">
            <v>45919142000</v>
          </cell>
          <cell r="BN1091">
            <v>1989880000</v>
          </cell>
          <cell r="BO1091">
            <v>67676010000</v>
          </cell>
          <cell r="BP1091">
            <v>818096000</v>
          </cell>
          <cell r="BQ1091">
            <v>633520000</v>
          </cell>
          <cell r="BR1091">
            <v>100820000</v>
          </cell>
          <cell r="BS1091">
            <v>15570000</v>
          </cell>
          <cell r="BT1091">
            <v>579852000</v>
          </cell>
          <cell r="BU1091">
            <v>227800000</v>
          </cell>
          <cell r="BV1091">
            <v>3967608000</v>
          </cell>
          <cell r="BW1091">
            <v>4848000</v>
          </cell>
          <cell r="BY1091">
            <v>679</v>
          </cell>
          <cell r="BZ1091">
            <v>11395950</v>
          </cell>
          <cell r="CA1091">
            <v>1833300</v>
          </cell>
          <cell r="CC1091">
            <v>7628885000</v>
          </cell>
          <cell r="CK1091">
            <v>64.478481400000007</v>
          </cell>
          <cell r="CL1091">
            <v>121.43188799999999</v>
          </cell>
          <cell r="CM1091">
            <v>11.795892</v>
          </cell>
          <cell r="CN1091">
            <v>7.7133579999999995</v>
          </cell>
          <cell r="CO1091">
            <v>27.690299999999997</v>
          </cell>
          <cell r="CP1091">
            <v>3.4439999999999997E-4</v>
          </cell>
          <cell r="CQ1091">
            <v>9.4687450000000002</v>
          </cell>
          <cell r="CR1091">
            <v>21.926888999999999</v>
          </cell>
          <cell r="CS1091">
            <v>0</v>
          </cell>
          <cell r="CT1091">
            <v>23.752843480000003</v>
          </cell>
          <cell r="CU1091">
            <v>1.4054214999999999</v>
          </cell>
          <cell r="CV1091">
            <v>13.846484999999999</v>
          </cell>
          <cell r="CW1091">
            <v>557.32300531299973</v>
          </cell>
          <cell r="CX1091">
            <v>303.51064778</v>
          </cell>
          <cell r="CY1091">
            <v>0</v>
          </cell>
          <cell r="CZ1091" t="e">
            <v>#DIV/0!</v>
          </cell>
          <cell r="DA1091">
            <v>0</v>
          </cell>
        </row>
        <row r="1092">
          <cell r="A1092" t="str">
            <v>2024_Q1_M1_W5_D4</v>
          </cell>
          <cell r="B1092">
            <v>2024</v>
          </cell>
          <cell r="C1092">
            <v>1</v>
          </cell>
          <cell r="D1092">
            <v>1</v>
          </cell>
          <cell r="E1092">
            <v>5</v>
          </cell>
          <cell r="F1092">
            <v>5</v>
          </cell>
          <cell r="G1092">
            <v>4</v>
          </cell>
          <cell r="H1092">
            <v>45322</v>
          </cell>
          <cell r="I1092">
            <v>35.621600000000001</v>
          </cell>
          <cell r="J1092">
            <v>16.341999999999999</v>
          </cell>
          <cell r="K1092">
            <v>46.012999999999998</v>
          </cell>
          <cell r="L1092">
            <v>14.71571</v>
          </cell>
          <cell r="M1092">
            <v>5.0990000000000002</v>
          </cell>
          <cell r="N1092">
            <v>1.0003</v>
          </cell>
          <cell r="O1092">
            <v>11.816000000000001</v>
          </cell>
          <cell r="P1092">
            <v>19.251000000000001</v>
          </cell>
          <cell r="Q1092">
            <v>175</v>
          </cell>
          <cell r="R1092">
            <v>0</v>
          </cell>
          <cell r="S1092">
            <v>-4052</v>
          </cell>
          <cell r="T1092">
            <v>920.68838518596408</v>
          </cell>
          <cell r="U1092">
            <v>9359.6421474999515</v>
          </cell>
          <cell r="V1092">
            <v>1.0165917478810658E-2</v>
          </cell>
          <cell r="W1092">
            <v>1.2761225772941042E-3</v>
          </cell>
          <cell r="X1092">
            <v>4.7674381148899277E-4</v>
          </cell>
          <cell r="Y1092">
            <v>0.37358778848649665</v>
          </cell>
          <cell r="Z1092">
            <v>2.1452863495430258E-3</v>
          </cell>
          <cell r="AA1092">
            <v>89996564000</v>
          </cell>
          <cell r="AB1092">
            <v>89996564000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149.85861</v>
          </cell>
          <cell r="AI1092">
            <v>11730.650350919905</v>
          </cell>
          <cell r="AJ1092">
            <v>11782.6744490818</v>
          </cell>
          <cell r="AK1092">
            <v>-52.024098161895793</v>
          </cell>
          <cell r="AL1092">
            <v>53937230815200</v>
          </cell>
          <cell r="AM1092">
            <v>68830518000</v>
          </cell>
          <cell r="AN1092">
            <v>25714241000</v>
          </cell>
          <cell r="AO1092">
            <v>115710805000</v>
          </cell>
          <cell r="AP1092">
            <v>14233722000</v>
          </cell>
          <cell r="AQ1092">
            <v>0.57546561915916661</v>
          </cell>
          <cell r="AR1092">
            <v>0</v>
          </cell>
          <cell r="AS1092">
            <v>0</v>
          </cell>
          <cell r="AT1092">
            <v>4648587000</v>
          </cell>
          <cell r="AU1092">
            <v>0.37239860589260798</v>
          </cell>
          <cell r="AV1092">
            <v>4716690000</v>
          </cell>
          <cell r="AW1092">
            <v>0.18272361540864598</v>
          </cell>
          <cell r="AX1092">
            <v>589718000</v>
          </cell>
          <cell r="AY1092">
            <v>0.22549081087033662</v>
          </cell>
          <cell r="AZ1092">
            <v>780420000</v>
          </cell>
          <cell r="BA1092">
            <v>0.65124981015436323</v>
          </cell>
          <cell r="BB1092">
            <v>0</v>
          </cell>
          <cell r="BC1092">
            <v>0</v>
          </cell>
          <cell r="BD1092">
            <v>264752000</v>
          </cell>
          <cell r="BE1092">
            <v>0.42720263855137852</v>
          </cell>
          <cell r="BF1092">
            <v>480352000</v>
          </cell>
          <cell r="BG1092">
            <v>0.65087112168603845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24734270000</v>
          </cell>
          <cell r="BM1092">
            <v>461556000</v>
          </cell>
          <cell r="BN1092">
            <v>12482826000</v>
          </cell>
          <cell r="BO1092">
            <v>25813248000</v>
          </cell>
          <cell r="BP1092">
            <v>2615264000</v>
          </cell>
          <cell r="BQ1092">
            <v>1198342000</v>
          </cell>
          <cell r="BR1092">
            <v>119384000</v>
          </cell>
          <cell r="BS1092">
            <v>619734000</v>
          </cell>
          <cell r="BT1092">
            <v>738014000</v>
          </cell>
          <cell r="BU1092">
            <v>2260000</v>
          </cell>
          <cell r="BV1092">
            <v>40790000</v>
          </cell>
          <cell r="BW1092">
            <v>4830000</v>
          </cell>
          <cell r="BY1092">
            <v>899</v>
          </cell>
          <cell r="BZ1092">
            <v>10332600</v>
          </cell>
          <cell r="CA1092">
            <v>2427300</v>
          </cell>
          <cell r="CC1092">
            <v>6837672000</v>
          </cell>
          <cell r="CK1092">
            <v>71.920010399999995</v>
          </cell>
          <cell r="CL1092">
            <v>124.879282</v>
          </cell>
          <cell r="CM1092">
            <v>11.95185</v>
          </cell>
          <cell r="CN1092">
            <v>7.3425600000000006</v>
          </cell>
          <cell r="CO1092">
            <v>31.817874000000003</v>
          </cell>
          <cell r="CP1092">
            <v>3.4199999999999996E-4</v>
          </cell>
          <cell r="CQ1092">
            <v>9.1101360000000007</v>
          </cell>
          <cell r="CR1092">
            <v>21.753630000000001</v>
          </cell>
          <cell r="CS1092">
            <v>0</v>
          </cell>
          <cell r="CT1092">
            <v>23.397978900000002</v>
          </cell>
          <cell r="CU1092">
            <v>1.3874160999999998</v>
          </cell>
          <cell r="CV1092">
            <v>13.689276</v>
          </cell>
          <cell r="CW1092">
            <v>499.40579613300031</v>
          </cell>
          <cell r="CX1092">
            <v>317.25035539999999</v>
          </cell>
          <cell r="CY1092">
            <v>0</v>
          </cell>
          <cell r="CZ1092" t="e">
            <v>#DIV/0!</v>
          </cell>
          <cell r="DA1092">
            <v>0</v>
          </cell>
        </row>
        <row r="1093">
          <cell r="A1093" t="str">
            <v>2024_Q1_M2_W5_D5</v>
          </cell>
          <cell r="B1093">
            <v>2024</v>
          </cell>
          <cell r="C1093">
            <v>1</v>
          </cell>
          <cell r="D1093">
            <v>2</v>
          </cell>
          <cell r="E1093">
            <v>5</v>
          </cell>
          <cell r="F1093">
            <v>5</v>
          </cell>
          <cell r="G1093">
            <v>5</v>
          </cell>
          <cell r="H1093">
            <v>45323</v>
          </cell>
          <cell r="I1093">
            <v>49.887599999999999</v>
          </cell>
          <cell r="J1093">
            <v>17.082000000000001</v>
          </cell>
          <cell r="K1093">
            <v>57.209000000000003</v>
          </cell>
          <cell r="L1093">
            <v>14.53171</v>
          </cell>
          <cell r="M1093">
            <v>5.0720000000000001</v>
          </cell>
          <cell r="N1093">
            <v>1.0003</v>
          </cell>
          <cell r="O1093">
            <v>11.814</v>
          </cell>
          <cell r="P1093">
            <v>19.251000000000001</v>
          </cell>
          <cell r="Q1093">
            <v>175</v>
          </cell>
          <cell r="R1093">
            <v>0</v>
          </cell>
          <cell r="S1093">
            <v>-4736</v>
          </cell>
          <cell r="T1093">
            <v>1008.3325293468836</v>
          </cell>
          <cell r="U1093">
            <v>9677.9407363102073</v>
          </cell>
          <cell r="V1093">
            <v>9.5979654078786857E-3</v>
          </cell>
          <cell r="W1093">
            <v>6.3485878616279445E-3</v>
          </cell>
          <cell r="X1093">
            <v>2.2181512708128056E-3</v>
          </cell>
          <cell r="Y1093">
            <v>0.34939286013819354</v>
          </cell>
          <cell r="Z1093">
            <v>4.7067032980449347E-3</v>
          </cell>
          <cell r="AA1093">
            <v>84968868000</v>
          </cell>
          <cell r="AB1093">
            <v>84968868000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3290615000</v>
          </cell>
          <cell r="AH1093">
            <v>175.84761</v>
          </cell>
          <cell r="AI1093">
            <v>11698.223153290868</v>
          </cell>
          <cell r="AJ1093">
            <v>11391.4875030557</v>
          </cell>
          <cell r="AK1093">
            <v>306.73565023516795</v>
          </cell>
          <cell r="AL1093">
            <v>34143898568400</v>
          </cell>
          <cell r="AM1093">
            <v>216765540000</v>
          </cell>
          <cell r="AN1093">
            <v>75736332000</v>
          </cell>
          <cell r="AO1093">
            <v>160705200000</v>
          </cell>
          <cell r="AP1093">
            <v>37179503000</v>
          </cell>
          <cell r="AQ1093">
            <v>0.52756068937523692</v>
          </cell>
          <cell r="AR1093">
            <v>0</v>
          </cell>
          <cell r="AS1093">
            <v>0</v>
          </cell>
          <cell r="AT1093">
            <v>1473872000</v>
          </cell>
          <cell r="AU1093">
            <v>0.2019077417931896</v>
          </cell>
          <cell r="AV1093">
            <v>36332209000</v>
          </cell>
          <cell r="AW1093">
            <v>0.26889884233541755</v>
          </cell>
          <cell r="AX1093">
            <v>674603000</v>
          </cell>
          <cell r="AY1093">
            <v>0.31272100366956485</v>
          </cell>
          <cell r="AZ1093">
            <v>50618000</v>
          </cell>
          <cell r="BA1093">
            <v>0.30218979845257427</v>
          </cell>
          <cell r="BB1093">
            <v>0</v>
          </cell>
          <cell r="BC1093">
            <v>0</v>
          </cell>
          <cell r="BD1093">
            <v>1548000</v>
          </cell>
          <cell r="BE1093">
            <v>2.3396408923281542E-2</v>
          </cell>
          <cell r="BF1093">
            <v>23979000</v>
          </cell>
          <cell r="BG1093">
            <v>0.13197609140743677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70474362000</v>
          </cell>
          <cell r="BM1093">
            <v>472768000</v>
          </cell>
          <cell r="BN1093">
            <v>7299730000</v>
          </cell>
          <cell r="BO1093">
            <v>135114784000</v>
          </cell>
          <cell r="BP1093">
            <v>2157204000</v>
          </cell>
          <cell r="BQ1093">
            <v>167504000</v>
          </cell>
          <cell r="BR1093">
            <v>709228000</v>
          </cell>
          <cell r="BS1093">
            <v>66164000</v>
          </cell>
          <cell r="BT1093">
            <v>181692000</v>
          </cell>
          <cell r="BU1093">
            <v>0</v>
          </cell>
          <cell r="BV1093">
            <v>84298000</v>
          </cell>
          <cell r="BW1093">
            <v>37806000</v>
          </cell>
          <cell r="BY1093">
            <v>1344</v>
          </cell>
          <cell r="BZ1093">
            <v>12076800</v>
          </cell>
          <cell r="CA1093">
            <v>3628800</v>
          </cell>
          <cell r="CC1093">
            <v>10831185000</v>
          </cell>
          <cell r="CK1093">
            <v>101.22194039999999</v>
          </cell>
          <cell r="CL1093">
            <v>156.18057000000002</v>
          </cell>
          <cell r="CM1093">
            <v>11.971641999999999</v>
          </cell>
          <cell r="CN1093">
            <v>7.3036800000000008</v>
          </cell>
          <cell r="CO1093">
            <v>33.241571999999998</v>
          </cell>
          <cell r="CP1093">
            <v>3.3839999999999999E-4</v>
          </cell>
          <cell r="CQ1093">
            <v>9.0849660000000014</v>
          </cell>
          <cell r="CR1093">
            <v>20.321984628474059</v>
          </cell>
          <cell r="CS1093">
            <v>0</v>
          </cell>
          <cell r="CT1093">
            <v>22.94557009</v>
          </cell>
          <cell r="CU1093">
            <v>1.3954184999999999</v>
          </cell>
          <cell r="CV1093">
            <v>13.882764</v>
          </cell>
          <cell r="CW1093">
            <v>511.13022544300026</v>
          </cell>
          <cell r="CX1093">
            <v>377.55044601847402</v>
          </cell>
          <cell r="CY1093">
            <v>0</v>
          </cell>
          <cell r="CZ1093" t="e">
            <v>#DIV/0!</v>
          </cell>
          <cell r="DA1093">
            <v>0</v>
          </cell>
        </row>
        <row r="1094">
          <cell r="A1094" t="str">
            <v>2024_Q1_M2_W5_D6</v>
          </cell>
          <cell r="B1094">
            <v>2024</v>
          </cell>
          <cell r="C1094">
            <v>1</v>
          </cell>
          <cell r="D1094">
            <v>2</v>
          </cell>
          <cell r="E1094">
            <v>5</v>
          </cell>
          <cell r="F1094">
            <v>6</v>
          </cell>
          <cell r="G1094">
            <v>6</v>
          </cell>
          <cell r="H1094">
            <v>45324</v>
          </cell>
          <cell r="I1094">
            <v>64.745599999999996</v>
          </cell>
          <cell r="J1094">
            <v>18.027000000000001</v>
          </cell>
          <cell r="K1094">
            <v>57.177</v>
          </cell>
          <cell r="L1094">
            <v>14.033709999999999</v>
          </cell>
          <cell r="M1094">
            <v>4.9649999999999999</v>
          </cell>
          <cell r="N1094">
            <v>1.0003</v>
          </cell>
          <cell r="O1094">
            <v>11.813000000000001</v>
          </cell>
          <cell r="P1094">
            <v>19.251000000000001</v>
          </cell>
          <cell r="Q1094">
            <v>175</v>
          </cell>
          <cell r="R1094">
            <v>0</v>
          </cell>
          <cell r="S1094">
            <v>-4233</v>
          </cell>
          <cell r="T1094">
            <v>929.62004428414173</v>
          </cell>
          <cell r="U1094">
            <v>8497.6690707730595</v>
          </cell>
          <cell r="V1094">
            <v>9.1410131730934544E-3</v>
          </cell>
          <cell r="W1094">
            <v>2.5682468261320852E-3</v>
          </cell>
          <cell r="X1094">
            <v>8.0900590817475763E-4</v>
          </cell>
          <cell r="Y1094">
            <v>0.31500317646383041</v>
          </cell>
          <cell r="Z1094">
            <v>4.0260186402879938E-3</v>
          </cell>
          <cell r="AA1094">
            <v>145669623000</v>
          </cell>
          <cell r="AB1094">
            <v>145669623000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2567500000</v>
          </cell>
          <cell r="AH1094">
            <v>191.01261000000002</v>
          </cell>
          <cell r="AI1094">
            <v>9951.4555713589743</v>
          </cell>
          <cell r="AJ1094">
            <v>9078.0313761895104</v>
          </cell>
          <cell r="AK1094">
            <v>873.42419516946404</v>
          </cell>
          <cell r="AL1094">
            <v>45281021596800</v>
          </cell>
          <cell r="AM1094">
            <v>116292840000</v>
          </cell>
          <cell r="AN1094">
            <v>36632614000</v>
          </cell>
          <cell r="AO1094">
            <v>182302237000</v>
          </cell>
          <cell r="AP1094">
            <v>32422731000</v>
          </cell>
          <cell r="AQ1094">
            <v>0.40944277612461188</v>
          </cell>
          <cell r="AR1094">
            <v>0</v>
          </cell>
          <cell r="AS1094">
            <v>0</v>
          </cell>
          <cell r="AT1094">
            <v>2128218000</v>
          </cell>
          <cell r="AU1094">
            <v>0.2969841336291707</v>
          </cell>
          <cell r="AV1094">
            <v>128910000</v>
          </cell>
          <cell r="AW1094">
            <v>5.2730879523745786E-3</v>
          </cell>
          <cell r="AX1094">
            <v>968435000</v>
          </cell>
          <cell r="AY1094">
            <v>0.34470184225869072</v>
          </cell>
          <cell r="AZ1094">
            <v>763914000</v>
          </cell>
          <cell r="BA1094">
            <v>0.61989301584313317</v>
          </cell>
          <cell r="BB1094">
            <v>0</v>
          </cell>
          <cell r="BC1094">
            <v>0</v>
          </cell>
          <cell r="BD1094">
            <v>773000</v>
          </cell>
          <cell r="BE1094">
            <v>8.3064689447668177E-2</v>
          </cell>
          <cell r="BF1094">
            <v>219633000</v>
          </cell>
          <cell r="BG1094">
            <v>0.48071939485733794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79187454000</v>
          </cell>
          <cell r="BM1094">
            <v>200122000</v>
          </cell>
          <cell r="BN1094">
            <v>7166100000</v>
          </cell>
          <cell r="BO1094">
            <v>24446776000</v>
          </cell>
          <cell r="BP1094">
            <v>2809486000</v>
          </cell>
          <cell r="BQ1094">
            <v>1232332000</v>
          </cell>
          <cell r="BR1094">
            <v>622226000</v>
          </cell>
          <cell r="BS1094">
            <v>9306000</v>
          </cell>
          <cell r="BT1094">
            <v>456884000</v>
          </cell>
          <cell r="BU1094">
            <v>0</v>
          </cell>
          <cell r="BV1094">
            <v>121596000</v>
          </cell>
          <cell r="BW1094">
            <v>40558000</v>
          </cell>
          <cell r="BY1094">
            <v>1693</v>
          </cell>
          <cell r="BZ1094">
            <v>32382450</v>
          </cell>
          <cell r="CA1094">
            <v>4571100</v>
          </cell>
          <cell r="CC1094">
            <v>243965000</v>
          </cell>
          <cell r="CK1094">
            <v>130.98034879999997</v>
          </cell>
          <cell r="CL1094">
            <v>156.436272</v>
          </cell>
          <cell r="CM1094">
            <v>11.806557</v>
          </cell>
          <cell r="CN1094">
            <v>7.1992499999999993</v>
          </cell>
          <cell r="CO1094">
            <v>34.972380000000001</v>
          </cell>
          <cell r="CP1094">
            <v>3.4539999999999999E-4</v>
          </cell>
          <cell r="CQ1094">
            <v>9.1314489999999999</v>
          </cell>
          <cell r="CR1094">
            <v>20.321984628474059</v>
          </cell>
          <cell r="CS1094">
            <v>0</v>
          </cell>
          <cell r="CT1094">
            <v>22.243430350000001</v>
          </cell>
          <cell r="CU1094">
            <v>1.3954184999999999</v>
          </cell>
          <cell r="CV1094">
            <v>13.955321999999999</v>
          </cell>
          <cell r="CW1094">
            <v>416.06659271299981</v>
          </cell>
          <cell r="CX1094">
            <v>408.44275767847404</v>
          </cell>
          <cell r="CY1094">
            <v>0</v>
          </cell>
          <cell r="CZ1094" t="e">
            <v>#DIV/0!</v>
          </cell>
          <cell r="DA1094">
            <v>0</v>
          </cell>
        </row>
        <row r="1095">
          <cell r="A1095" t="str">
            <v>2024_Q1_M2_W6_D2</v>
          </cell>
          <cell r="B1095">
            <v>2024</v>
          </cell>
          <cell r="C1095">
            <v>1</v>
          </cell>
          <cell r="D1095">
            <v>2</v>
          </cell>
          <cell r="E1095">
            <v>6</v>
          </cell>
          <cell r="F1095">
            <v>6</v>
          </cell>
          <cell r="G1095">
            <v>2</v>
          </cell>
          <cell r="H1095">
            <v>45327</v>
          </cell>
          <cell r="I1095">
            <v>85.932599999999994</v>
          </cell>
          <cell r="J1095">
            <v>18.024000000000001</v>
          </cell>
          <cell r="K1095">
            <v>63.774999999999999</v>
          </cell>
          <cell r="L1095">
            <v>14.27971</v>
          </cell>
          <cell r="M1095">
            <v>5.2220000000000004</v>
          </cell>
          <cell r="N1095">
            <v>1.0003</v>
          </cell>
          <cell r="O1095">
            <v>11.814</v>
          </cell>
          <cell r="P1095">
            <v>19.25</v>
          </cell>
          <cell r="Q1095">
            <v>180</v>
          </cell>
          <cell r="R1095">
            <v>0</v>
          </cell>
          <cell r="S1095">
            <v>-5153</v>
          </cell>
          <cell r="T1095">
            <v>1041.8678493357372</v>
          </cell>
          <cell r="U1095">
            <v>12624.367777500418</v>
          </cell>
          <cell r="V1095">
            <v>1.211705283501101E-2</v>
          </cell>
          <cell r="W1095">
            <v>5.254176400628423E-3</v>
          </cell>
          <cell r="X1095">
            <v>2.4553342037467903E-3</v>
          </cell>
          <cell r="Y1095">
            <v>0.46731095732779765</v>
          </cell>
          <cell r="Z1095">
            <v>8.1006630643983991E-3</v>
          </cell>
          <cell r="AA1095">
            <v>239829453000</v>
          </cell>
          <cell r="AB1095">
            <v>239829453000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219.29760999999999</v>
          </cell>
          <cell r="AI1095">
            <v>12732</v>
          </cell>
          <cell r="AJ1095">
            <v>7942</v>
          </cell>
          <cell r="AK1095">
            <v>4790</v>
          </cell>
          <cell r="AL1095">
            <v>42482813476400</v>
          </cell>
          <cell r="AM1095">
            <v>223212196000</v>
          </cell>
          <cell r="AN1095">
            <v>104309505000</v>
          </cell>
          <cell r="AO1095">
            <v>344138958000</v>
          </cell>
          <cell r="AP1095">
            <v>59908728000</v>
          </cell>
          <cell r="AQ1095">
            <v>0.50438134929076806</v>
          </cell>
          <cell r="AR1095">
            <v>0</v>
          </cell>
          <cell r="AS1095">
            <v>0</v>
          </cell>
          <cell r="AT1095">
            <v>1980677000</v>
          </cell>
          <cell r="AU1095">
            <v>0.37997112439148667</v>
          </cell>
          <cell r="AV1095">
            <v>40827953000</v>
          </cell>
          <cell r="AW1095">
            <v>0.43304038974952719</v>
          </cell>
          <cell r="AX1095">
            <v>392458000</v>
          </cell>
          <cell r="AY1095">
            <v>0.23398143687727449</v>
          </cell>
          <cell r="AZ1095">
            <v>421566000</v>
          </cell>
          <cell r="BA1095">
            <v>0.42245315161839864</v>
          </cell>
          <cell r="BB1095">
            <v>0</v>
          </cell>
          <cell r="BC1095">
            <v>0</v>
          </cell>
          <cell r="BD1095">
            <v>807000</v>
          </cell>
          <cell r="BE1095">
            <v>0.5</v>
          </cell>
          <cell r="BF1095">
            <v>773911000</v>
          </cell>
          <cell r="BG1095">
            <v>0.47180144019625297</v>
          </cell>
          <cell r="BH1095">
            <v>3405000</v>
          </cell>
          <cell r="BI1095">
            <v>0.5</v>
          </cell>
          <cell r="BJ1095">
            <v>0</v>
          </cell>
          <cell r="BK1095">
            <v>0</v>
          </cell>
          <cell r="BL1095">
            <v>118776652000</v>
          </cell>
          <cell r="BM1095">
            <v>368020000</v>
          </cell>
          <cell r="BN1095">
            <v>5212704000</v>
          </cell>
          <cell r="BO1095">
            <v>94282090000</v>
          </cell>
          <cell r="BP1095">
            <v>1677304000</v>
          </cell>
          <cell r="BQ1095">
            <v>997900000</v>
          </cell>
          <cell r="BR1095">
            <v>236474000</v>
          </cell>
          <cell r="BS1095">
            <v>1614000</v>
          </cell>
          <cell r="BT1095">
            <v>1640332000</v>
          </cell>
          <cell r="BU1095">
            <v>6810000</v>
          </cell>
          <cell r="BV1095">
            <v>2348000</v>
          </cell>
          <cell r="BW1095">
            <v>9948000</v>
          </cell>
          <cell r="BY1095">
            <v>3110</v>
          </cell>
          <cell r="BZ1095">
            <v>13140150</v>
          </cell>
          <cell r="CA1095">
            <v>8397000</v>
          </cell>
          <cell r="CC1095">
            <v>27751540000</v>
          </cell>
          <cell r="CK1095">
            <v>177.62268420000001</v>
          </cell>
          <cell r="CL1095">
            <v>178.12357500000002</v>
          </cell>
          <cell r="CM1095">
            <v>11.609681999999999</v>
          </cell>
          <cell r="CN1095">
            <v>7.6241200000000005</v>
          </cell>
          <cell r="CO1095">
            <v>35.921832000000002</v>
          </cell>
          <cell r="CP1095">
            <v>3.4579999999999995E-4</v>
          </cell>
          <cell r="CQ1095">
            <v>9.5338979999999989</v>
          </cell>
          <cell r="CR1095">
            <v>22.233749999999997</v>
          </cell>
          <cell r="CS1095">
            <v>0</v>
          </cell>
          <cell r="CT1095">
            <v>22.93321426</v>
          </cell>
          <cell r="CU1095">
            <v>1.420426</v>
          </cell>
          <cell r="CV1095">
            <v>14.197182</v>
          </cell>
          <cell r="CW1095">
            <v>441.14757177299958</v>
          </cell>
          <cell r="CX1095">
            <v>481.22070926000009</v>
          </cell>
          <cell r="CY1095">
            <v>0</v>
          </cell>
          <cell r="CZ1095" t="e">
            <v>#DIV/0!</v>
          </cell>
          <cell r="DA1095">
            <v>0</v>
          </cell>
        </row>
        <row r="1096">
          <cell r="A1096" t="str">
            <v>2024_Q1_M2_W6_D3</v>
          </cell>
          <cell r="B1096">
            <v>2024</v>
          </cell>
          <cell r="C1096">
            <v>1</v>
          </cell>
          <cell r="D1096">
            <v>2</v>
          </cell>
          <cell r="E1096">
            <v>6</v>
          </cell>
          <cell r="F1096">
            <v>6</v>
          </cell>
          <cell r="G1096">
            <v>3</v>
          </cell>
          <cell r="H1096">
            <v>45328</v>
          </cell>
          <cell r="I1096">
            <v>86.888599999999997</v>
          </cell>
          <cell r="J1096">
            <v>14.173999999999999</v>
          </cell>
          <cell r="K1096">
            <v>65.004000000000005</v>
          </cell>
          <cell r="L1096">
            <v>14.13171</v>
          </cell>
          <cell r="M1096">
            <v>4.8879999999999999</v>
          </cell>
          <cell r="N1096">
            <v>1.0003</v>
          </cell>
          <cell r="O1096">
            <v>11.814</v>
          </cell>
          <cell r="P1096">
            <v>19.25</v>
          </cell>
          <cell r="Q1096">
            <v>180</v>
          </cell>
          <cell r="R1096">
            <v>0</v>
          </cell>
          <cell r="S1096">
            <v>-5002</v>
          </cell>
          <cell r="T1096">
            <v>1016.9912661639538</v>
          </cell>
          <cell r="U1096">
            <v>10191.010126534093</v>
          </cell>
          <cell r="V1096">
            <v>1.002074498139412E-2</v>
          </cell>
          <cell r="W1096">
            <v>2.7815458125360118E-3</v>
          </cell>
          <cell r="X1096">
            <v>8.2156119479284185E-4</v>
          </cell>
          <cell r="Y1096">
            <v>0.29536137463211576</v>
          </cell>
          <cell r="Z1096">
            <v>1.8593643217648631E-3</v>
          </cell>
          <cell r="AA1096">
            <v>35064719000</v>
          </cell>
          <cell r="AB1096">
            <v>35064719000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217.15061</v>
          </cell>
          <cell r="AI1096">
            <v>12245</v>
          </cell>
          <cell r="AJ1096">
            <v>6775</v>
          </cell>
          <cell r="AK1096">
            <v>5470</v>
          </cell>
          <cell r="AL1096">
            <v>33787447820000</v>
          </cell>
          <cell r="AM1096">
            <v>93981334000</v>
          </cell>
          <cell r="AN1096">
            <v>27758456000</v>
          </cell>
          <cell r="AO1096">
            <v>62823175000</v>
          </cell>
          <cell r="AP1096">
            <v>4232391000</v>
          </cell>
          <cell r="AQ1096">
            <v>0.49557837857332043</v>
          </cell>
          <cell r="AR1096">
            <v>0</v>
          </cell>
          <cell r="AS1096">
            <v>0</v>
          </cell>
          <cell r="AT1096">
            <v>7811296000</v>
          </cell>
          <cell r="AU1096">
            <v>0.30387285299459998</v>
          </cell>
          <cell r="AV1096">
            <v>14627567000</v>
          </cell>
          <cell r="AW1096">
            <v>0.26909969945964696</v>
          </cell>
          <cell r="AX1096">
            <v>238805000</v>
          </cell>
          <cell r="AY1096">
            <v>0.15134163962685054</v>
          </cell>
          <cell r="AZ1096">
            <v>497971000</v>
          </cell>
          <cell r="BA1096">
            <v>0.45900259747921002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350426000</v>
          </cell>
          <cell r="BG1096">
            <v>0.48767270460137385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8540306000</v>
          </cell>
          <cell r="BM1096">
            <v>373504000</v>
          </cell>
          <cell r="BN1096">
            <v>25705804000</v>
          </cell>
          <cell r="BO1096">
            <v>54357426000</v>
          </cell>
          <cell r="BP1096">
            <v>1577920000</v>
          </cell>
          <cell r="BQ1096">
            <v>1084898000</v>
          </cell>
          <cell r="BR1096">
            <v>1426650000</v>
          </cell>
          <cell r="BS1096">
            <v>28606000</v>
          </cell>
          <cell r="BT1096">
            <v>718568000</v>
          </cell>
          <cell r="BU1096">
            <v>0</v>
          </cell>
          <cell r="BV1096">
            <v>144492000</v>
          </cell>
          <cell r="BW1096">
            <v>23160000</v>
          </cell>
          <cell r="BY1096">
            <v>1737</v>
          </cell>
          <cell r="BZ1096">
            <v>12755100</v>
          </cell>
          <cell r="CA1096">
            <v>4689900</v>
          </cell>
          <cell r="CC1096">
            <v>7664100000</v>
          </cell>
          <cell r="CK1096">
            <v>179.59873619999999</v>
          </cell>
          <cell r="CL1096">
            <v>181.881192</v>
          </cell>
          <cell r="CM1096">
            <v>11.33034</v>
          </cell>
          <cell r="CN1096">
            <v>7.2195760000000009</v>
          </cell>
          <cell r="CO1096">
            <v>28.177911999999999</v>
          </cell>
          <cell r="CP1096">
            <v>3.4579999999999995E-4</v>
          </cell>
          <cell r="CQ1096">
            <v>9.3921299999999981</v>
          </cell>
          <cell r="CR1096">
            <v>20.32102835280104</v>
          </cell>
          <cell r="CS1096">
            <v>0</v>
          </cell>
          <cell r="CT1096">
            <v>22.68139455</v>
          </cell>
          <cell r="CU1096">
            <v>1.4244271999999998</v>
          </cell>
          <cell r="CV1096">
            <v>14.209275</v>
          </cell>
          <cell r="CW1096">
            <v>423.62117073299981</v>
          </cell>
          <cell r="CX1096">
            <v>476.23635710280104</v>
          </cell>
          <cell r="CY1096">
            <v>0</v>
          </cell>
          <cell r="CZ1096" t="e">
            <v>#DIV/0!</v>
          </cell>
          <cell r="DA1096">
            <v>0</v>
          </cell>
        </row>
        <row r="1097">
          <cell r="A1097" t="str">
            <v>2024_Q1_M2_W6_D4</v>
          </cell>
          <cell r="B1097">
            <v>2024</v>
          </cell>
          <cell r="C1097">
            <v>1</v>
          </cell>
          <cell r="D1097">
            <v>2</v>
          </cell>
          <cell r="E1097">
            <v>6</v>
          </cell>
          <cell r="F1097">
            <v>6</v>
          </cell>
          <cell r="G1097">
            <v>4</v>
          </cell>
          <cell r="H1097">
            <v>45329</v>
          </cell>
          <cell r="I1097">
            <v>69.2136</v>
          </cell>
          <cell r="J1097">
            <v>12.840999999999999</v>
          </cell>
          <cell r="K1097">
            <v>41.415999999999997</v>
          </cell>
          <cell r="L1097">
            <v>15.30471</v>
          </cell>
          <cell r="M1097">
            <v>4.915</v>
          </cell>
          <cell r="N1097">
            <v>1.0003</v>
          </cell>
          <cell r="O1097">
            <v>11.791</v>
          </cell>
          <cell r="P1097">
            <v>19.254000000000001</v>
          </cell>
          <cell r="Q1097">
            <v>179</v>
          </cell>
          <cell r="R1097">
            <v>0</v>
          </cell>
          <cell r="S1097">
            <v>-5108</v>
          </cell>
          <cell r="T1097">
            <v>975.25195363302157</v>
          </cell>
          <cell r="U1097">
            <v>13612.826226029807</v>
          </cell>
          <cell r="V1097">
            <v>1.3958266041220553E-2</v>
          </cell>
          <cell r="W1097">
            <v>2.2956274110563671E-3</v>
          </cell>
          <cell r="X1097">
            <v>1.0634684907612861E-3</v>
          </cell>
          <cell r="Y1097">
            <v>0.46325831693737934</v>
          </cell>
          <cell r="Z1097">
            <v>2.7303771836413261E-3</v>
          </cell>
          <cell r="AA1097">
            <v>57284161000</v>
          </cell>
          <cell r="AB1097">
            <v>57284161000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175.73560999999998</v>
          </cell>
          <cell r="AI1097">
            <v>14409.7</v>
          </cell>
          <cell r="AJ1097">
            <v>2481.1999999999998</v>
          </cell>
          <cell r="AK1097">
            <v>11928.5</v>
          </cell>
          <cell r="AL1097">
            <v>34365506188000</v>
          </cell>
          <cell r="AM1097">
            <v>78890398000</v>
          </cell>
          <cell r="AN1097">
            <v>36546633000</v>
          </cell>
          <cell r="AO1097">
            <v>93830794000</v>
          </cell>
          <cell r="AP1097">
            <v>10429135000</v>
          </cell>
          <cell r="AQ1097">
            <v>0.61938314537088801</v>
          </cell>
          <cell r="AR1097">
            <v>0</v>
          </cell>
          <cell r="AS1097">
            <v>0</v>
          </cell>
          <cell r="AT1097">
            <v>2868922000</v>
          </cell>
          <cell r="AU1097">
            <v>0.38689056673389677</v>
          </cell>
          <cell r="AV1097">
            <v>21166422000</v>
          </cell>
          <cell r="AW1097">
            <v>0.44202173360366165</v>
          </cell>
          <cell r="AX1097">
            <v>1894578000</v>
          </cell>
          <cell r="AY1097">
            <v>0.36133285424610129</v>
          </cell>
          <cell r="AZ1097">
            <v>108541000</v>
          </cell>
          <cell r="BA1097">
            <v>0.35058915489864212</v>
          </cell>
          <cell r="BB1097">
            <v>0</v>
          </cell>
          <cell r="BC1097">
            <v>0</v>
          </cell>
          <cell r="BD1097">
            <v>19889000</v>
          </cell>
          <cell r="BE1097">
            <v>0.29652324298535948</v>
          </cell>
          <cell r="BF1097">
            <v>54502000</v>
          </cell>
          <cell r="BG1097">
            <v>0.16761285005197346</v>
          </cell>
          <cell r="BH1097">
            <v>4644000</v>
          </cell>
          <cell r="BI1097">
            <v>0.39869505494505497</v>
          </cell>
          <cell r="BJ1097">
            <v>0</v>
          </cell>
          <cell r="BK1097">
            <v>0</v>
          </cell>
          <cell r="BL1097">
            <v>16837938000</v>
          </cell>
          <cell r="BM1097">
            <v>346898000</v>
          </cell>
          <cell r="BN1097">
            <v>7415332000</v>
          </cell>
          <cell r="BO1097">
            <v>47885478000</v>
          </cell>
          <cell r="BP1097">
            <v>5243304000</v>
          </cell>
          <cell r="BQ1097">
            <v>309596000</v>
          </cell>
          <cell r="BR1097">
            <v>420394000</v>
          </cell>
          <cell r="BS1097">
            <v>67074000</v>
          </cell>
          <cell r="BT1097">
            <v>325166000</v>
          </cell>
          <cell r="BU1097">
            <v>11648000</v>
          </cell>
          <cell r="BV1097">
            <v>7094000</v>
          </cell>
          <cell r="BW1097">
            <v>20476000</v>
          </cell>
          <cell r="BY1097">
            <v>4482</v>
          </cell>
          <cell r="BZ1097">
            <v>13025400</v>
          </cell>
          <cell r="CA1097">
            <v>12101400</v>
          </cell>
          <cell r="CC1097">
            <v>12701250000</v>
          </cell>
          <cell r="CK1097">
            <v>145.00249200000002</v>
          </cell>
          <cell r="CL1097">
            <v>117.165864</v>
          </cell>
          <cell r="CM1097">
            <v>11.347778999999999</v>
          </cell>
          <cell r="CN1097">
            <v>7.3724999999999996</v>
          </cell>
          <cell r="CO1097">
            <v>26.131434999999996</v>
          </cell>
          <cell r="CP1097">
            <v>3.4979999999999999E-4</v>
          </cell>
          <cell r="CQ1097">
            <v>9.4799639999999989</v>
          </cell>
          <cell r="CR1097">
            <v>22.719719999999995</v>
          </cell>
          <cell r="CS1097">
            <v>0</v>
          </cell>
          <cell r="CT1097">
            <v>24.793630199999999</v>
          </cell>
          <cell r="CU1097">
            <v>1.4414322999999998</v>
          </cell>
          <cell r="CV1097">
            <v>14.366484</v>
          </cell>
          <cell r="CW1097">
            <v>480.25748375299986</v>
          </cell>
          <cell r="CX1097">
            <v>379.82165029999999</v>
          </cell>
          <cell r="CY1097">
            <v>0</v>
          </cell>
          <cell r="CZ1097" t="e">
            <v>#DIV/0!</v>
          </cell>
          <cell r="DA1097">
            <v>0</v>
          </cell>
        </row>
        <row r="1098">
          <cell r="A1098" t="str">
            <v>2024_Q1_M2_W7_D5</v>
          </cell>
          <cell r="B1098">
            <v>2024</v>
          </cell>
          <cell r="C1098">
            <v>1</v>
          </cell>
          <cell r="D1098">
            <v>2</v>
          </cell>
          <cell r="E1098">
            <v>7</v>
          </cell>
          <cell r="F1098">
            <v>7</v>
          </cell>
          <cell r="G1098">
            <v>5</v>
          </cell>
          <cell r="H1098">
            <v>45337</v>
          </cell>
          <cell r="I1098">
            <v>72.104600000000005</v>
          </cell>
          <cell r="J1098">
            <v>7.9889999999999999</v>
          </cell>
          <cell r="K1098">
            <v>41.692999999999998</v>
          </cell>
          <cell r="L1098">
            <v>14.98171</v>
          </cell>
          <cell r="M1098">
            <v>4.7649999999999997</v>
          </cell>
          <cell r="N1098">
            <v>1.0003</v>
          </cell>
          <cell r="O1098">
            <v>11.349</v>
          </cell>
          <cell r="P1098">
            <v>19.219000000000001</v>
          </cell>
          <cell r="Q1098">
            <v>65</v>
          </cell>
          <cell r="R1098">
            <v>0</v>
          </cell>
          <cell r="S1098">
            <v>-4308</v>
          </cell>
          <cell r="T1098">
            <v>875.83695726805786</v>
          </cell>
          <cell r="U1098">
            <v>14710.692618930945</v>
          </cell>
          <cell r="V1098">
            <v>1.6796154234935537E-2</v>
          </cell>
          <cell r="W1098">
            <v>4.4722966729548105E-3</v>
          </cell>
          <cell r="X1098">
            <v>2.3357458600617642E-3</v>
          </cell>
          <cell r="Y1098">
            <v>0.52226988298577148</v>
          </cell>
          <cell r="Z1098">
            <v>5.9883231906796867E-3</v>
          </cell>
          <cell r="AA1098">
            <v>154553191000</v>
          </cell>
          <cell r="AB1098">
            <v>154553191000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173.10160999999999</v>
          </cell>
          <cell r="AI1098">
            <v>15843.397366830817</v>
          </cell>
          <cell r="AJ1098">
            <v>-223.23940887698399</v>
          </cell>
          <cell r="AK1098">
            <v>16066.636775707801</v>
          </cell>
          <cell r="AL1098">
            <v>42313461704000</v>
          </cell>
          <cell r="AM1098">
            <v>189238354000</v>
          </cell>
          <cell r="AN1098">
            <v>98833493000</v>
          </cell>
          <cell r="AO1098">
            <v>253386684000</v>
          </cell>
          <cell r="AP1098">
            <v>22284935000</v>
          </cell>
          <cell r="AQ1098">
            <v>0.48236197231967975</v>
          </cell>
          <cell r="AR1098">
            <v>0</v>
          </cell>
          <cell r="AS1098">
            <v>0</v>
          </cell>
          <cell r="AT1098">
            <v>9958425000</v>
          </cell>
          <cell r="AU1098">
            <v>0.29214219154674326</v>
          </cell>
          <cell r="AV1098">
            <v>64499623000</v>
          </cell>
          <cell r="AW1098">
            <v>0.65381061706256605</v>
          </cell>
          <cell r="AX1098">
            <v>535233000</v>
          </cell>
          <cell r="AY1098">
            <v>0.16685953675016818</v>
          </cell>
          <cell r="AZ1098">
            <v>898233000</v>
          </cell>
          <cell r="BA1098">
            <v>0.52703121351196891</v>
          </cell>
          <cell r="BB1098">
            <v>0</v>
          </cell>
          <cell r="BC1098">
            <v>0</v>
          </cell>
          <cell r="BD1098">
            <v>354905000</v>
          </cell>
          <cell r="BE1098">
            <v>0.39817999860880182</v>
          </cell>
          <cell r="BF1098">
            <v>260796000</v>
          </cell>
          <cell r="BG1098">
            <v>0.46963699816680293</v>
          </cell>
          <cell r="BH1098">
            <v>41343000</v>
          </cell>
          <cell r="BI1098">
            <v>0.5</v>
          </cell>
          <cell r="BJ1098">
            <v>0</v>
          </cell>
          <cell r="BK1098">
            <v>0</v>
          </cell>
          <cell r="BL1098">
            <v>46199610000</v>
          </cell>
          <cell r="BM1098">
            <v>502474000</v>
          </cell>
          <cell r="BN1098">
            <v>34087596000</v>
          </cell>
          <cell r="BO1098">
            <v>98651844000</v>
          </cell>
          <cell r="BP1098">
            <v>3207686000</v>
          </cell>
          <cell r="BQ1098">
            <v>1704326000</v>
          </cell>
          <cell r="BR1098">
            <v>1088834000</v>
          </cell>
          <cell r="BS1098">
            <v>891318000</v>
          </cell>
          <cell r="BT1098">
            <v>555314000</v>
          </cell>
          <cell r="BU1098">
            <v>82686000</v>
          </cell>
          <cell r="BV1098">
            <v>2176270000</v>
          </cell>
          <cell r="BW1098">
            <v>90396000</v>
          </cell>
          <cell r="BY1098">
            <v>3336</v>
          </cell>
          <cell r="BZ1098">
            <v>10985400</v>
          </cell>
          <cell r="CA1098">
            <v>9007200</v>
          </cell>
          <cell r="CC1098">
            <v>39853125000</v>
          </cell>
          <cell r="CK1098">
            <v>151.2033462</v>
          </cell>
          <cell r="CL1098">
            <v>118.82504999999999</v>
          </cell>
          <cell r="CM1098">
            <v>11.147625</v>
          </cell>
          <cell r="CN1098">
            <v>7.1427350000000001</v>
          </cell>
          <cell r="CO1098">
            <v>16.465329000000001</v>
          </cell>
          <cell r="CP1098">
            <v>3.5299999999999996E-4</v>
          </cell>
          <cell r="CQ1098">
            <v>9.0905489999999993</v>
          </cell>
          <cell r="CR1098">
            <v>22.697638999999999</v>
          </cell>
          <cell r="CS1098">
            <v>0</v>
          </cell>
          <cell r="CT1098">
            <v>24.495095850000002</v>
          </cell>
          <cell r="CU1098">
            <v>1.4464337999999999</v>
          </cell>
          <cell r="CV1098">
            <v>14.39067</v>
          </cell>
          <cell r="CW1098">
            <v>405.86125808299988</v>
          </cell>
          <cell r="CX1098">
            <v>376.90482585000001</v>
          </cell>
          <cell r="CY1098">
            <v>0</v>
          </cell>
          <cell r="CZ1098" t="e">
            <v>#DIV/0!</v>
          </cell>
          <cell r="DA1098">
            <v>0</v>
          </cell>
        </row>
        <row r="1099">
          <cell r="A1099" t="str">
            <v>2024_Q1_M2_W7_D6</v>
          </cell>
          <cell r="B1099">
            <v>2024</v>
          </cell>
          <cell r="C1099">
            <v>1</v>
          </cell>
          <cell r="D1099">
            <v>2</v>
          </cell>
          <cell r="E1099">
            <v>7</v>
          </cell>
          <cell r="F1099">
            <v>8</v>
          </cell>
          <cell r="G1099">
            <v>6</v>
          </cell>
          <cell r="H1099">
            <v>45338</v>
          </cell>
          <cell r="I1099">
            <v>77.707599999999999</v>
          </cell>
          <cell r="J1099">
            <v>10.76</v>
          </cell>
          <cell r="K1099">
            <v>35.018999999999998</v>
          </cell>
          <cell r="L1099">
            <v>15.09071</v>
          </cell>
          <cell r="M1099">
            <v>4.9779999999999998</v>
          </cell>
          <cell r="N1099">
            <v>1.0003</v>
          </cell>
          <cell r="O1099">
            <v>11.333</v>
          </cell>
          <cell r="P1099">
            <v>19.219000000000001</v>
          </cell>
          <cell r="Q1099">
            <v>100</v>
          </cell>
          <cell r="R1099">
            <v>0</v>
          </cell>
          <cell r="S1099">
            <v>-4169</v>
          </cell>
          <cell r="T1099">
            <v>916.31350087991621</v>
          </cell>
          <cell r="U1099">
            <v>11279.819238443859</v>
          </cell>
          <cell r="V1099">
            <v>1.2310000046503834E-2</v>
          </cell>
          <cell r="W1099">
            <v>6.1590812649577548E-3</v>
          </cell>
          <cell r="X1099">
            <v>3.0918695400055552E-3</v>
          </cell>
          <cell r="Y1099">
            <v>0.50200174457785185</v>
          </cell>
          <cell r="Z1099">
            <v>7.9171184661215466E-3</v>
          </cell>
          <cell r="AA1099">
            <v>192810628400</v>
          </cell>
          <cell r="AB1099">
            <v>153721615000</v>
          </cell>
          <cell r="AC1099">
            <v>39089013400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175.10761000000002</v>
          </cell>
          <cell r="AI1099">
            <v>14677.873015311819</v>
          </cell>
          <cell r="AJ1099">
            <v>4069.4476693148199</v>
          </cell>
          <cell r="AK1099">
            <v>10608.425345997</v>
          </cell>
          <cell r="AL1099">
            <v>39958690495000</v>
          </cell>
          <cell r="AM1099">
            <v>246108822000</v>
          </cell>
          <cell r="AN1099">
            <v>123547058000</v>
          </cell>
          <cell r="AO1099">
            <v>316357686400</v>
          </cell>
          <cell r="AP1099">
            <v>16040721000</v>
          </cell>
          <cell r="AQ1099">
            <v>0.4038830705315834</v>
          </cell>
          <cell r="AR1099">
            <v>0</v>
          </cell>
          <cell r="AS1099">
            <v>0</v>
          </cell>
          <cell r="AT1099">
            <v>5637020000</v>
          </cell>
          <cell r="AU1099">
            <v>0.45291383981513916</v>
          </cell>
          <cell r="AV1099">
            <v>100158316000</v>
          </cell>
          <cell r="AW1099">
            <v>0.57054672533826711</v>
          </cell>
          <cell r="AX1099">
            <v>548361000</v>
          </cell>
          <cell r="AY1099">
            <v>0.18707449806293847</v>
          </cell>
          <cell r="AZ1099">
            <v>320216000</v>
          </cell>
          <cell r="BA1099">
            <v>0.35033040129534815</v>
          </cell>
          <cell r="BB1099">
            <v>0</v>
          </cell>
          <cell r="BC1099">
            <v>0</v>
          </cell>
          <cell r="BD1099">
            <v>20849000</v>
          </cell>
          <cell r="BE1099">
            <v>0.36109667809761337</v>
          </cell>
          <cell r="BF1099">
            <v>821575000</v>
          </cell>
          <cell r="BG1099">
            <v>0.6755540023845743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39716250000</v>
          </cell>
          <cell r="BM1099">
            <v>576682000</v>
          </cell>
          <cell r="BN1099">
            <v>12446120000</v>
          </cell>
          <cell r="BO1099">
            <v>175547964000</v>
          </cell>
          <cell r="BP1099">
            <v>2931244000</v>
          </cell>
          <cell r="BQ1099">
            <v>914040000</v>
          </cell>
          <cell r="BR1099">
            <v>768886000</v>
          </cell>
          <cell r="BS1099">
            <v>57738000</v>
          </cell>
          <cell r="BT1099">
            <v>1216150000</v>
          </cell>
          <cell r="BU1099">
            <v>0</v>
          </cell>
          <cell r="BV1099">
            <v>11910000000</v>
          </cell>
          <cell r="BW1099">
            <v>23748000</v>
          </cell>
          <cell r="BY1099">
            <v>1335</v>
          </cell>
          <cell r="BZ1099">
            <v>31892850</v>
          </cell>
          <cell r="CA1099">
            <v>3604500</v>
          </cell>
          <cell r="CC1099">
            <v>44141623000</v>
          </cell>
          <cell r="CK1099">
            <v>163.96303600000002</v>
          </cell>
          <cell r="CL1099">
            <v>99.488979</v>
          </cell>
          <cell r="CM1099">
            <v>10.564875000000001</v>
          </cell>
          <cell r="CN1099">
            <v>7.4918899999999997</v>
          </cell>
          <cell r="CO1099">
            <v>21.982680000000002</v>
          </cell>
          <cell r="CP1099">
            <v>3.5519999999999996E-4</v>
          </cell>
          <cell r="CQ1099">
            <v>9.1230650000000004</v>
          </cell>
          <cell r="CR1099">
            <v>20.288724262412128</v>
          </cell>
          <cell r="CS1099">
            <v>0</v>
          </cell>
          <cell r="CT1099">
            <v>24.688401560000003</v>
          </cell>
          <cell r="CU1099">
            <v>1.4544362</v>
          </cell>
          <cell r="CV1099">
            <v>13.278178192522699</v>
          </cell>
          <cell r="CW1099">
            <v>451.21024143299979</v>
          </cell>
          <cell r="CX1099">
            <v>372.32462041493483</v>
          </cell>
          <cell r="CY1099">
            <v>0</v>
          </cell>
          <cell r="CZ1099" t="e">
            <v>#DIV/0!</v>
          </cell>
          <cell r="DA1099">
            <v>0</v>
          </cell>
        </row>
        <row r="1100">
          <cell r="A1100" t="str">
            <v>2024_Q1_M2_W8_D2</v>
          </cell>
          <cell r="B1100">
            <v>2024</v>
          </cell>
          <cell r="C1100">
            <v>1</v>
          </cell>
          <cell r="D1100">
            <v>2</v>
          </cell>
          <cell r="E1100">
            <v>8</v>
          </cell>
          <cell r="F1100">
            <v>8</v>
          </cell>
          <cell r="G1100">
            <v>2</v>
          </cell>
          <cell r="H1100">
            <v>45341</v>
          </cell>
          <cell r="I1100">
            <v>48.154600000000002</v>
          </cell>
          <cell r="J1100">
            <v>14.928000000000001</v>
          </cell>
          <cell r="K1100">
            <v>36.707999999999998</v>
          </cell>
          <cell r="L1100">
            <v>15.370710000000001</v>
          </cell>
          <cell r="M1100">
            <v>5.2039999999999997</v>
          </cell>
          <cell r="N1100">
            <v>1.0003</v>
          </cell>
          <cell r="O1100">
            <v>11.843999999999999</v>
          </cell>
          <cell r="P1100">
            <v>19.227</v>
          </cell>
          <cell r="Q1100">
            <v>82</v>
          </cell>
          <cell r="R1100">
            <v>0</v>
          </cell>
          <cell r="S1100">
            <v>-3655</v>
          </cell>
          <cell r="T1100">
            <v>805.05108600664937</v>
          </cell>
          <cell r="U1100">
            <v>17098.73139650884</v>
          </cell>
          <cell r="V1100">
            <v>2.1239312254486682E-2</v>
          </cell>
          <cell r="W1100">
            <v>3.4641045592537049E-3</v>
          </cell>
          <cell r="X1100">
            <v>1.9710739763028548E-3</v>
          </cell>
          <cell r="Y1100">
            <v>0.56899956181677624</v>
          </cell>
          <cell r="Z1100">
            <v>5.1015592601614491E-3</v>
          </cell>
          <cell r="AA1100">
            <v>181991085000</v>
          </cell>
          <cell r="AB1100">
            <v>181991085000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152.43661</v>
          </cell>
          <cell r="AI1100">
            <v>19189.653534248908</v>
          </cell>
          <cell r="AJ1100">
            <v>6718.0367283554097</v>
          </cell>
          <cell r="AK1100">
            <v>12471.6168058935</v>
          </cell>
          <cell r="AL1100">
            <v>58135103186200</v>
          </cell>
          <cell r="AM1100">
            <v>201386076000</v>
          </cell>
          <cell r="AN1100">
            <v>114588589000</v>
          </cell>
          <cell r="AO1100">
            <v>296579674000</v>
          </cell>
          <cell r="AP1100">
            <v>54497214000</v>
          </cell>
          <cell r="AQ1100">
            <v>0.6930817217172528</v>
          </cell>
          <cell r="AR1100">
            <v>0</v>
          </cell>
          <cell r="AS1100">
            <v>0</v>
          </cell>
          <cell r="AT1100">
            <v>8472325000</v>
          </cell>
          <cell r="AU1100">
            <v>0.35059850231654288</v>
          </cell>
          <cell r="AV1100">
            <v>49932791000</v>
          </cell>
          <cell r="AW1100">
            <v>0.54168145187422267</v>
          </cell>
          <cell r="AX1100">
            <v>681819000</v>
          </cell>
          <cell r="AY1100">
            <v>0.21603199136149592</v>
          </cell>
          <cell r="AZ1100">
            <v>566285000</v>
          </cell>
          <cell r="BA1100">
            <v>0.55369941235712261</v>
          </cell>
          <cell r="BB1100">
            <v>0</v>
          </cell>
          <cell r="BC1100">
            <v>0</v>
          </cell>
          <cell r="BD1100">
            <v>412450000</v>
          </cell>
          <cell r="BE1100">
            <v>0.47486863253492001</v>
          </cell>
          <cell r="BF1100">
            <v>2255000</v>
          </cell>
          <cell r="BG1100">
            <v>1.4291508752360793E-2</v>
          </cell>
          <cell r="BH1100">
            <v>23450000</v>
          </cell>
          <cell r="BI1100">
            <v>0.5</v>
          </cell>
          <cell r="BJ1100">
            <v>0</v>
          </cell>
          <cell r="BK1100">
            <v>0</v>
          </cell>
          <cell r="BL1100">
            <v>78630286000</v>
          </cell>
          <cell r="BM1100">
            <v>588962000</v>
          </cell>
          <cell r="BN1100">
            <v>24165320000</v>
          </cell>
          <cell r="BO1100">
            <v>92181098000</v>
          </cell>
          <cell r="BP1100">
            <v>3156102000</v>
          </cell>
          <cell r="BQ1100">
            <v>1022730000</v>
          </cell>
          <cell r="BR1100">
            <v>552562000</v>
          </cell>
          <cell r="BS1100">
            <v>868556000</v>
          </cell>
          <cell r="BT1100">
            <v>157786000</v>
          </cell>
          <cell r="BU1100">
            <v>46900000</v>
          </cell>
          <cell r="BV1100">
            <v>4758000</v>
          </cell>
          <cell r="BW1100">
            <v>11016000</v>
          </cell>
          <cell r="BY1100">
            <v>1680</v>
          </cell>
          <cell r="BZ1100">
            <v>9320250</v>
          </cell>
          <cell r="CA1100">
            <v>4536000</v>
          </cell>
          <cell r="CC1100">
            <v>32716740000</v>
          </cell>
          <cell r="CK1100">
            <v>102.90638020000002</v>
          </cell>
          <cell r="CL1100">
            <v>104.69121600000001</v>
          </cell>
          <cell r="CM1100">
            <v>10.564874999999999</v>
          </cell>
          <cell r="CN1100">
            <v>7.9360999999999997</v>
          </cell>
          <cell r="CO1100">
            <v>30.453119999999998</v>
          </cell>
          <cell r="CP1100">
            <v>3.5799999999999997E-4</v>
          </cell>
          <cell r="CQ1100">
            <v>9.6054840000000006</v>
          </cell>
          <cell r="CR1100">
            <v>22.764768</v>
          </cell>
          <cell r="CS1100">
            <v>0</v>
          </cell>
          <cell r="CT1100">
            <v>25.438525049999999</v>
          </cell>
          <cell r="CU1100">
            <v>1.4724415999999998</v>
          </cell>
          <cell r="CV1100">
            <v>14.39067</v>
          </cell>
          <cell r="CW1100">
            <v>400.38445457399951</v>
          </cell>
          <cell r="CX1100">
            <v>330.22393785000008</v>
          </cell>
          <cell r="CY1100">
            <v>0</v>
          </cell>
          <cell r="CZ1100" t="e">
            <v>#DIV/0!</v>
          </cell>
          <cell r="DA1100">
            <v>0</v>
          </cell>
        </row>
        <row r="1101">
          <cell r="A1101" t="str">
            <v>2024_Q1_M2_W8_D3</v>
          </cell>
          <cell r="B1101">
            <v>2024</v>
          </cell>
          <cell r="C1101">
            <v>1</v>
          </cell>
          <cell r="D1101">
            <v>2</v>
          </cell>
          <cell r="E1101">
            <v>8</v>
          </cell>
          <cell r="F1101">
            <v>8</v>
          </cell>
          <cell r="G1101">
            <v>3</v>
          </cell>
          <cell r="H1101">
            <v>45342</v>
          </cell>
          <cell r="I1101">
            <v>37.400599999999997</v>
          </cell>
          <cell r="J1101">
            <v>14.943</v>
          </cell>
          <cell r="K1101">
            <v>42.014000000000003</v>
          </cell>
          <cell r="L1101">
            <v>15.405709999999999</v>
          </cell>
          <cell r="M1101">
            <v>5.1829999999999998</v>
          </cell>
          <cell r="N1101">
            <v>1.0003</v>
          </cell>
          <cell r="O1101">
            <v>11.894</v>
          </cell>
          <cell r="P1101">
            <v>19.225999999999999</v>
          </cell>
          <cell r="Q1101">
            <v>62</v>
          </cell>
          <cell r="R1101">
            <v>0</v>
          </cell>
          <cell r="S1101">
            <v>-3630</v>
          </cell>
          <cell r="T1101">
            <v>796.79099037549452</v>
          </cell>
          <cell r="U1101">
            <v>20367.297707202466</v>
          </cell>
          <cell r="V1101">
            <v>2.5561656636709968E-2</v>
          </cell>
          <cell r="W1101">
            <v>3.4549532944051936E-3</v>
          </cell>
          <cell r="X1101">
            <v>1.1459181890846018E-3</v>
          </cell>
          <cell r="Y1101">
            <v>0.33167400292798566</v>
          </cell>
          <cell r="Z1101">
            <v>3.8103875041173548E-3</v>
          </cell>
          <cell r="AA1101">
            <v>126190240000</v>
          </cell>
          <cell r="AB1101">
            <v>126190240000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147.06660999999997</v>
          </cell>
          <cell r="AI1101">
            <v>20642.832786292442</v>
          </cell>
          <cell r="AJ1101">
            <v>5939.93789737524</v>
          </cell>
          <cell r="AK1101">
            <v>14702.894888917201</v>
          </cell>
          <cell r="AL1101">
            <v>47360365266000</v>
          </cell>
          <cell r="AM1101">
            <v>163627850000</v>
          </cell>
          <cell r="AN1101">
            <v>54271104000</v>
          </cell>
          <cell r="AO1101">
            <v>180461344000</v>
          </cell>
          <cell r="AP1101">
            <v>39009123000</v>
          </cell>
          <cell r="AQ1101">
            <v>0.73358231813613473</v>
          </cell>
          <cell r="AR1101">
            <v>0</v>
          </cell>
          <cell r="AS1101">
            <v>0</v>
          </cell>
          <cell r="AT1101">
            <v>26533000</v>
          </cell>
          <cell r="AU1101">
            <v>6.5595258491004977E-4</v>
          </cell>
          <cell r="AV1101">
            <v>15070651000</v>
          </cell>
          <cell r="AW1101">
            <v>0.22583701517682064</v>
          </cell>
          <cell r="AX1101">
            <v>64409000</v>
          </cell>
          <cell r="AY1101">
            <v>3.0136446623364836E-2</v>
          </cell>
          <cell r="AZ1101">
            <v>32170000</v>
          </cell>
          <cell r="BA1101">
            <v>0.15912508408848086</v>
          </cell>
          <cell r="BB1101">
            <v>0</v>
          </cell>
          <cell r="BC1101">
            <v>0</v>
          </cell>
          <cell r="BD1101">
            <v>45646000</v>
          </cell>
          <cell r="BE1101">
            <v>0.46663259047229605</v>
          </cell>
          <cell r="BF1101">
            <v>21389000</v>
          </cell>
          <cell r="BG1101">
            <v>0.13194615802201057</v>
          </cell>
          <cell r="BH1101">
            <v>1183000</v>
          </cell>
          <cell r="BI1101">
            <v>0.5</v>
          </cell>
          <cell r="BJ1101">
            <v>0</v>
          </cell>
          <cell r="BK1101">
            <v>0</v>
          </cell>
          <cell r="BL1101">
            <v>53176204000</v>
          </cell>
          <cell r="BM1101">
            <v>183666000</v>
          </cell>
          <cell r="BN1101">
            <v>40449570000</v>
          </cell>
          <cell r="BO1101">
            <v>66732422000</v>
          </cell>
          <cell r="BP1101">
            <v>2137246000</v>
          </cell>
          <cell r="BQ1101">
            <v>202168000</v>
          </cell>
          <cell r="BR1101">
            <v>462056000</v>
          </cell>
          <cell r="BS1101">
            <v>97820000</v>
          </cell>
          <cell r="BT1101">
            <v>162104000</v>
          </cell>
          <cell r="BU1101">
            <v>2366000</v>
          </cell>
          <cell r="BV1101">
            <v>19040000</v>
          </cell>
          <cell r="BW1101">
            <v>3188000</v>
          </cell>
          <cell r="BY1101">
            <v>1247</v>
          </cell>
          <cell r="BZ1101">
            <v>9256500</v>
          </cell>
          <cell r="CA1101">
            <v>3366900</v>
          </cell>
          <cell r="CC1101">
            <v>19244900000</v>
          </cell>
          <cell r="CK1101">
            <v>80.186886400000006</v>
          </cell>
          <cell r="CL1101">
            <v>119.991984</v>
          </cell>
          <cell r="CM1101">
            <v>21.832243999999999</v>
          </cell>
          <cell r="CN1101">
            <v>7.9040750000000006</v>
          </cell>
          <cell r="CO1101">
            <v>30.498663000000004</v>
          </cell>
          <cell r="CP1101">
            <v>3.59E-4</v>
          </cell>
          <cell r="CQ1101">
            <v>9.7292920000000009</v>
          </cell>
          <cell r="CR1101">
            <v>22.744357999999998</v>
          </cell>
          <cell r="CS1101">
            <v>0</v>
          </cell>
          <cell r="CT1101">
            <v>25.527261469999999</v>
          </cell>
          <cell r="CU1101">
            <v>1.4764427999999998</v>
          </cell>
          <cell r="CV1101">
            <v>14.39067</v>
          </cell>
          <cell r="CW1101">
            <v>387.30260206500003</v>
          </cell>
          <cell r="CX1101">
            <v>334.28223566999992</v>
          </cell>
          <cell r="CY1101">
            <v>0</v>
          </cell>
          <cell r="CZ1101" t="e">
            <v>#DIV/0!</v>
          </cell>
          <cell r="DA1101">
            <v>0</v>
          </cell>
        </row>
        <row r="1102">
          <cell r="A1102" t="str">
            <v>2024_Q1_M2_W8_D4</v>
          </cell>
          <cell r="B1102">
            <v>2024</v>
          </cell>
          <cell r="C1102">
            <v>1</v>
          </cell>
          <cell r="D1102">
            <v>2</v>
          </cell>
          <cell r="E1102">
            <v>8</v>
          </cell>
          <cell r="F1102">
            <v>8</v>
          </cell>
          <cell r="G1102">
            <v>4</v>
          </cell>
          <cell r="H1102">
            <v>45343</v>
          </cell>
          <cell r="I1102">
            <v>33.494599999999998</v>
          </cell>
          <cell r="J1102">
            <v>14.08</v>
          </cell>
          <cell r="K1102">
            <v>37.677</v>
          </cell>
          <cell r="L1102">
            <v>15.28171</v>
          </cell>
          <cell r="M1102">
            <v>5.1509999999999998</v>
          </cell>
          <cell r="N1102">
            <v>1.0003</v>
          </cell>
          <cell r="O1102">
            <v>11.991</v>
          </cell>
          <cell r="P1102">
            <v>19.221</v>
          </cell>
          <cell r="Q1102">
            <v>47</v>
          </cell>
          <cell r="R1102">
            <v>0</v>
          </cell>
          <cell r="S1102">
            <v>-2968</v>
          </cell>
          <cell r="T1102">
            <v>697.16405418533225</v>
          </cell>
          <cell r="U1102">
            <v>20888.210789411823</v>
          </cell>
          <cell r="V1102">
            <v>2.9961686440963517E-2</v>
          </cell>
          <cell r="W1102">
            <v>3.9800023529652055E-3</v>
          </cell>
          <cell r="X1102">
            <v>1.4841852335928741E-3</v>
          </cell>
          <cell r="Y1102">
            <v>0.37291064224801712</v>
          </cell>
          <cell r="Z1102">
            <v>4.5221441947230923E-3</v>
          </cell>
          <cell r="AA1102">
            <v>149220099000</v>
          </cell>
          <cell r="AB1102">
            <v>138338139000</v>
          </cell>
          <cell r="AC1102">
            <v>10881960000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137.89660999999998</v>
          </cell>
          <cell r="AI1102">
            <v>21424.355262881902</v>
          </cell>
          <cell r="AJ1102">
            <v>8418.0233278175001</v>
          </cell>
          <cell r="AK1102">
            <v>13006.3319350644</v>
          </cell>
          <cell r="AL1102">
            <v>49118536790400</v>
          </cell>
          <cell r="AM1102">
            <v>195491892000</v>
          </cell>
          <cell r="AN1102">
            <v>72901007000</v>
          </cell>
          <cell r="AO1102">
            <v>222121106000</v>
          </cell>
          <cell r="AP1102">
            <v>33451529000</v>
          </cell>
          <cell r="AQ1102">
            <v>0.49628341511176088</v>
          </cell>
          <cell r="AR1102">
            <v>0</v>
          </cell>
          <cell r="AS1102">
            <v>0</v>
          </cell>
          <cell r="AT1102">
            <v>1999705000</v>
          </cell>
          <cell r="AU1102">
            <v>0.26708636576729872</v>
          </cell>
          <cell r="AV1102">
            <v>36167231000</v>
          </cell>
          <cell r="AW1102">
            <v>0.31638395300202249</v>
          </cell>
          <cell r="AX1102">
            <v>334213000</v>
          </cell>
          <cell r="AY1102">
            <v>0.1156597644951485</v>
          </cell>
          <cell r="AZ1102">
            <v>629977000</v>
          </cell>
          <cell r="BA1102">
            <v>0.5496634715220301</v>
          </cell>
          <cell r="BB1102">
            <v>0</v>
          </cell>
          <cell r="BC1102">
            <v>0</v>
          </cell>
          <cell r="BD1102">
            <v>85993000</v>
          </cell>
          <cell r="BE1102">
            <v>0.49068758915834521</v>
          </cell>
          <cell r="BF1102">
            <v>226421000</v>
          </cell>
          <cell r="BG1102">
            <v>0.38361356212472386</v>
          </cell>
          <cell r="BH1102">
            <v>5938000</v>
          </cell>
          <cell r="BI1102">
            <v>0.5</v>
          </cell>
          <cell r="BJ1102">
            <v>0</v>
          </cell>
          <cell r="BK1102">
            <v>0</v>
          </cell>
          <cell r="BL1102">
            <v>67404084000</v>
          </cell>
          <cell r="BM1102">
            <v>725100000</v>
          </cell>
          <cell r="BN1102">
            <v>7487110000</v>
          </cell>
          <cell r="BO1102">
            <v>114314366000</v>
          </cell>
          <cell r="BP1102">
            <v>2889622000</v>
          </cell>
          <cell r="BQ1102">
            <v>1146114000</v>
          </cell>
          <cell r="BR1102">
            <v>723910000</v>
          </cell>
          <cell r="BS1102">
            <v>175250000</v>
          </cell>
          <cell r="BT1102">
            <v>590232000</v>
          </cell>
          <cell r="BU1102">
            <v>11876000</v>
          </cell>
          <cell r="BV1102">
            <v>4786000</v>
          </cell>
          <cell r="BW1102">
            <v>19442000</v>
          </cell>
          <cell r="BY1102">
            <v>1394</v>
          </cell>
          <cell r="BZ1102">
            <v>7568400</v>
          </cell>
          <cell r="CA1102">
            <v>3763800</v>
          </cell>
          <cell r="CC1102">
            <v>29484273000</v>
          </cell>
          <cell r="CK1102">
            <v>71.912906199999995</v>
          </cell>
          <cell r="CL1102">
            <v>108.095313</v>
          </cell>
          <cell r="CM1102">
            <v>21.666574999999998</v>
          </cell>
          <cell r="CN1102">
            <v>7.8810300000000009</v>
          </cell>
          <cell r="CO1102">
            <v>28.976639999999996</v>
          </cell>
          <cell r="CP1102">
            <v>3.5260000000000001E-4</v>
          </cell>
          <cell r="CQ1102">
            <v>9.8206290000000003</v>
          </cell>
          <cell r="CR1102">
            <v>22.853769</v>
          </cell>
          <cell r="CS1102">
            <v>0</v>
          </cell>
          <cell r="CT1102">
            <v>25.337075179999999</v>
          </cell>
          <cell r="CU1102">
            <v>1.4754424999999998</v>
          </cell>
          <cell r="CV1102">
            <v>14.5116</v>
          </cell>
          <cell r="CW1102">
            <v>325.08313095600033</v>
          </cell>
          <cell r="CX1102">
            <v>312.53133247999995</v>
          </cell>
          <cell r="CY1102">
            <v>0</v>
          </cell>
          <cell r="CZ1102" t="e">
            <v>#DIV/0!</v>
          </cell>
          <cell r="DA1102">
            <v>0</v>
          </cell>
        </row>
        <row r="1103">
          <cell r="A1103" t="str">
            <v>2024_Q1_M2_W8_D5</v>
          </cell>
          <cell r="B1103">
            <v>2024</v>
          </cell>
          <cell r="C1103">
            <v>1</v>
          </cell>
          <cell r="D1103">
            <v>2</v>
          </cell>
          <cell r="E1103">
            <v>8</v>
          </cell>
          <cell r="F1103">
            <v>8</v>
          </cell>
          <cell r="G1103">
            <v>5</v>
          </cell>
          <cell r="H1103">
            <v>45344</v>
          </cell>
          <cell r="I1103">
            <v>40.788600000000002</v>
          </cell>
          <cell r="J1103">
            <v>13.582000000000001</v>
          </cell>
          <cell r="K1103">
            <v>36.320999999999998</v>
          </cell>
          <cell r="L1103">
            <v>15.60971</v>
          </cell>
          <cell r="M1103">
            <v>5.17</v>
          </cell>
          <cell r="N1103">
            <v>1.0003</v>
          </cell>
          <cell r="O1103">
            <v>12.069000000000001</v>
          </cell>
          <cell r="P1103">
            <v>19.215</v>
          </cell>
          <cell r="Q1103">
            <v>27</v>
          </cell>
          <cell r="R1103">
            <v>0</v>
          </cell>
          <cell r="S1103">
            <v>-2668</v>
          </cell>
          <cell r="T1103">
            <v>649.18674965414255</v>
          </cell>
          <cell r="U1103">
            <v>18808.177717355255</v>
          </cell>
          <cell r="V1103">
            <v>2.897190635418145E-2</v>
          </cell>
          <cell r="W1103">
            <v>3.5436590023812187E-3</v>
          </cell>
          <cell r="X1103">
            <v>1.572162248903731E-3</v>
          </cell>
          <cell r="Y1103">
            <v>0.44365506044664321</v>
          </cell>
          <cell r="Z1103">
            <v>4.3474057095623832E-3</v>
          </cell>
          <cell r="AA1103">
            <v>112394862200</v>
          </cell>
          <cell r="AB1103">
            <v>100821540000</v>
          </cell>
          <cell r="AC1103">
            <v>11573322200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143.75560999999999</v>
          </cell>
          <cell r="AI1103">
            <v>20573.882617212701</v>
          </cell>
          <cell r="AJ1103">
            <v>10228.047543201201</v>
          </cell>
          <cell r="AK1103">
            <v>10345.8350740115</v>
          </cell>
          <cell r="AL1103">
            <v>40499099914400</v>
          </cell>
          <cell r="AM1103">
            <v>143515000000</v>
          </cell>
          <cell r="AN1103">
            <v>63671156000</v>
          </cell>
          <cell r="AO1103">
            <v>176066018200</v>
          </cell>
          <cell r="AP1103">
            <v>34711810000</v>
          </cell>
          <cell r="AQ1103">
            <v>0.82467571930138994</v>
          </cell>
          <cell r="AR1103">
            <v>0</v>
          </cell>
          <cell r="AS1103">
            <v>0</v>
          </cell>
          <cell r="AT1103">
            <v>3132024000</v>
          </cell>
          <cell r="AU1103">
            <v>0.46955825581133859</v>
          </cell>
          <cell r="AV1103">
            <v>24706523000</v>
          </cell>
          <cell r="AW1103">
            <v>0.27819763770547862</v>
          </cell>
          <cell r="AX1103">
            <v>973360000</v>
          </cell>
          <cell r="AY1103">
            <v>0.21845776930504054</v>
          </cell>
          <cell r="AZ1103">
            <v>53429000</v>
          </cell>
          <cell r="BA1103">
            <v>0.20028714734482422</v>
          </cell>
          <cell r="BB1103">
            <v>0</v>
          </cell>
          <cell r="BC1103">
            <v>0</v>
          </cell>
          <cell r="BD1103">
            <v>66693000</v>
          </cell>
          <cell r="BE1103">
            <v>0.46583733795261512</v>
          </cell>
          <cell r="BF1103">
            <v>20193000</v>
          </cell>
          <cell r="BG1103">
            <v>0.10414668110784465</v>
          </cell>
          <cell r="BH1103">
            <v>7124000</v>
          </cell>
          <cell r="BI1103">
            <v>0.5</v>
          </cell>
          <cell r="BJ1103">
            <v>0</v>
          </cell>
          <cell r="BK1103">
            <v>0</v>
          </cell>
          <cell r="BL1103">
            <v>42091466000</v>
          </cell>
          <cell r="BM1103">
            <v>543100000</v>
          </cell>
          <cell r="BN1103">
            <v>6670150000</v>
          </cell>
          <cell r="BO1103">
            <v>88809248000</v>
          </cell>
          <cell r="BP1103">
            <v>4455598000</v>
          </cell>
          <cell r="BQ1103">
            <v>266762000</v>
          </cell>
          <cell r="BR1103">
            <v>321090000</v>
          </cell>
          <cell r="BS1103">
            <v>143168000</v>
          </cell>
          <cell r="BT1103">
            <v>193890000</v>
          </cell>
          <cell r="BU1103">
            <v>14248000</v>
          </cell>
          <cell r="BV1103">
            <v>0</v>
          </cell>
          <cell r="BW1103">
            <v>6280000</v>
          </cell>
          <cell r="BY1103">
            <v>1104</v>
          </cell>
          <cell r="BZ1103">
            <v>6803400</v>
          </cell>
          <cell r="CA1103">
            <v>2980800</v>
          </cell>
          <cell r="CC1103">
            <v>16152348000</v>
          </cell>
          <cell r="CK1103">
            <v>87.3691812</v>
          </cell>
          <cell r="CL1103">
            <v>103.87805999999999</v>
          </cell>
          <cell r="CM1103">
            <v>21.718572999999999</v>
          </cell>
          <cell r="CN1103">
            <v>7.9100999999999999</v>
          </cell>
          <cell r="CO1103">
            <v>27.788772000000002</v>
          </cell>
          <cell r="CP1103">
            <v>3.5199999999999999E-4</v>
          </cell>
          <cell r="CQ1103">
            <v>9.8845109999999998</v>
          </cell>
          <cell r="CR1103">
            <v>22.808205000000001</v>
          </cell>
          <cell r="CS1103">
            <v>0</v>
          </cell>
          <cell r="CT1103">
            <v>25.802850630000002</v>
          </cell>
          <cell r="CU1103">
            <v>1.4734418999999999</v>
          </cell>
          <cell r="CV1103">
            <v>13.278178192522699</v>
          </cell>
          <cell r="CW1103">
            <v>271.59520929699977</v>
          </cell>
          <cell r="CX1103">
            <v>321.91222492252268</v>
          </cell>
          <cell r="CY1103">
            <v>0</v>
          </cell>
          <cell r="CZ1103" t="e">
            <v>#DIV/0!</v>
          </cell>
          <cell r="DA1103">
            <v>0</v>
          </cell>
        </row>
        <row r="1104">
          <cell r="A1104" t="str">
            <v>2024_Q1_M2_W8_D6</v>
          </cell>
          <cell r="B1104">
            <v>2024</v>
          </cell>
          <cell r="C1104">
            <v>1</v>
          </cell>
          <cell r="D1104">
            <v>2</v>
          </cell>
          <cell r="E1104">
            <v>8</v>
          </cell>
          <cell r="F1104">
            <v>9</v>
          </cell>
          <cell r="G1104">
            <v>6</v>
          </cell>
          <cell r="H1104">
            <v>45345</v>
          </cell>
          <cell r="I1104">
            <v>52.497599999999998</v>
          </cell>
          <cell r="J1104">
            <v>8.8670000000000009</v>
          </cell>
          <cell r="K1104">
            <v>35.040999999999997</v>
          </cell>
          <cell r="L1104">
            <v>15.895709999999999</v>
          </cell>
          <cell r="M1104">
            <v>5.4889999999999999</v>
          </cell>
          <cell r="N1104">
            <v>1.0003</v>
          </cell>
          <cell r="O1104">
            <v>11.757999999999999</v>
          </cell>
          <cell r="P1104">
            <v>19.169</v>
          </cell>
          <cell r="Q1104">
            <v>78</v>
          </cell>
          <cell r="R1104">
            <v>0</v>
          </cell>
          <cell r="S1104">
            <v>-4332</v>
          </cell>
          <cell r="T1104">
            <v>869.9282832958047</v>
          </cell>
          <cell r="U1104">
            <v>15644.463695012411</v>
          </cell>
          <cell r="V1104">
            <v>1.7983624622183676E-2</v>
          </cell>
          <cell r="W1104">
            <v>5.6323799206551943E-3</v>
          </cell>
          <cell r="X1104">
            <v>3.2332858905344251E-3</v>
          </cell>
          <cell r="Y1104">
            <v>0.57405323079809367</v>
          </cell>
          <cell r="Z1104">
            <v>7.2040758008954141E-3</v>
          </cell>
          <cell r="AA1104">
            <v>278782340750</v>
          </cell>
          <cell r="AB1104">
            <v>272593847000</v>
          </cell>
          <cell r="AC1104">
            <v>6188493750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149.71761000000001</v>
          </cell>
          <cell r="AI1104">
            <v>15282.721764026881</v>
          </cell>
          <cell r="AJ1104">
            <v>12758.803047429501</v>
          </cell>
          <cell r="AK1104">
            <v>2523.9187165973804</v>
          </cell>
          <cell r="AL1104">
            <v>70208282745600</v>
          </cell>
          <cell r="AM1104">
            <v>395439722000</v>
          </cell>
          <cell r="AN1104">
            <v>227003450000</v>
          </cell>
          <cell r="AO1104">
            <v>505785790750</v>
          </cell>
          <cell r="AP1104">
            <v>128076238000</v>
          </cell>
          <cell r="AQ1104">
            <v>0.81153618376598113</v>
          </cell>
          <cell r="AR1104">
            <v>0</v>
          </cell>
          <cell r="AS1104">
            <v>0</v>
          </cell>
          <cell r="AT1104">
            <v>17835523000</v>
          </cell>
          <cell r="AU1104">
            <v>0.35921497867431307</v>
          </cell>
          <cell r="AV1104">
            <v>77277808000</v>
          </cell>
          <cell r="AW1104">
            <v>0.43435617859456543</v>
          </cell>
          <cell r="AX1104">
            <v>1750554000</v>
          </cell>
          <cell r="AY1104">
            <v>0.41592018760379862</v>
          </cell>
          <cell r="AZ1104">
            <v>744228000</v>
          </cell>
          <cell r="BA1104">
            <v>0.5450231344168941</v>
          </cell>
          <cell r="BB1104">
            <v>0</v>
          </cell>
          <cell r="BC1104">
            <v>0</v>
          </cell>
          <cell r="BD1104">
            <v>275571000</v>
          </cell>
          <cell r="BE1104">
            <v>0.49851118331078098</v>
          </cell>
          <cell r="BF1104">
            <v>984328000</v>
          </cell>
          <cell r="BG1104">
            <v>0.47071133108576618</v>
          </cell>
          <cell r="BH1104">
            <v>59200000</v>
          </cell>
          <cell r="BI1104">
            <v>0.5</v>
          </cell>
          <cell r="BJ1104">
            <v>0</v>
          </cell>
          <cell r="BK1104">
            <v>0</v>
          </cell>
          <cell r="BL1104">
            <v>157819504000</v>
          </cell>
          <cell r="BM1104">
            <v>786822000</v>
          </cell>
          <cell r="BN1104">
            <v>49651390000</v>
          </cell>
          <cell r="BO1104">
            <v>177913454000</v>
          </cell>
          <cell r="BP1104">
            <v>4208870000</v>
          </cell>
          <cell r="BQ1104">
            <v>1365498000</v>
          </cell>
          <cell r="BR1104">
            <v>912252000</v>
          </cell>
          <cell r="BS1104">
            <v>552788000</v>
          </cell>
          <cell r="BT1104">
            <v>2091150000</v>
          </cell>
          <cell r="BU1104">
            <v>118400000</v>
          </cell>
          <cell r="BV1104">
            <v>2390000</v>
          </cell>
          <cell r="BW1104">
            <v>17204000</v>
          </cell>
          <cell r="BY1104">
            <v>2981</v>
          </cell>
          <cell r="BZ1104">
            <v>33139800</v>
          </cell>
          <cell r="CA1104">
            <v>8048700</v>
          </cell>
          <cell r="CC1104">
            <v>66806997000</v>
          </cell>
          <cell r="CK1104">
            <v>111.1374192</v>
          </cell>
          <cell r="CL1104">
            <v>98.114800000000002</v>
          </cell>
          <cell r="CM1104">
            <v>22.150028000000002</v>
          </cell>
          <cell r="CN1104">
            <v>8.2334999999999994</v>
          </cell>
          <cell r="CO1104">
            <v>17.955674999999999</v>
          </cell>
          <cell r="CP1104">
            <v>3.5199999999999999E-4</v>
          </cell>
          <cell r="CQ1104">
            <v>9.5239799999999999</v>
          </cell>
          <cell r="CR1104">
            <v>22.696096000000001</v>
          </cell>
          <cell r="CS1104">
            <v>0</v>
          </cell>
          <cell r="CT1104">
            <v>25.95769443</v>
          </cell>
          <cell r="CU1104">
            <v>1.4534358999999999</v>
          </cell>
          <cell r="CV1104">
            <v>14.451134999999999</v>
          </cell>
          <cell r="CW1104">
            <v>421.85108079799983</v>
          </cell>
          <cell r="CX1104">
            <v>331.67411553000005</v>
          </cell>
          <cell r="CY1104">
            <v>0</v>
          </cell>
          <cell r="CZ1104" t="e">
            <v>#DIV/0!</v>
          </cell>
          <cell r="DA1104">
            <v>0</v>
          </cell>
        </row>
        <row r="1105">
          <cell r="A1105" t="str">
            <v>2024_Q1_M2_W9_D2</v>
          </cell>
          <cell r="B1105">
            <v>2024</v>
          </cell>
          <cell r="C1105">
            <v>1</v>
          </cell>
          <cell r="D1105">
            <v>2</v>
          </cell>
          <cell r="E1105">
            <v>9</v>
          </cell>
          <cell r="F1105">
            <v>9</v>
          </cell>
          <cell r="G1105">
            <v>2</v>
          </cell>
          <cell r="H1105">
            <v>45348</v>
          </cell>
          <cell r="I1105">
            <v>32.968600000000002</v>
          </cell>
          <cell r="J1105">
            <v>9.8800000000000008</v>
          </cell>
          <cell r="K1105">
            <v>38.965000000000003</v>
          </cell>
          <cell r="L1105">
            <v>15.273709999999999</v>
          </cell>
          <cell r="M1105">
            <v>5.5579999999999998</v>
          </cell>
          <cell r="N1105">
            <v>1.0003</v>
          </cell>
          <cell r="O1105">
            <v>11.448</v>
          </cell>
          <cell r="P1105">
            <v>19.170999999999999</v>
          </cell>
          <cell r="Q1105">
            <v>78</v>
          </cell>
          <cell r="R1105">
            <v>0</v>
          </cell>
          <cell r="S1105">
            <v>-4152</v>
          </cell>
          <cell r="T1105">
            <v>853.26694675552505</v>
          </cell>
          <cell r="U1105">
            <v>20536.3501010295</v>
          </cell>
          <cell r="V1105">
            <v>2.4067907680143035E-2</v>
          </cell>
          <cell r="W1105">
            <v>3.5876470959276627E-3</v>
          </cell>
          <cell r="X1105">
            <v>7.859847068369479E-4</v>
          </cell>
          <cell r="Y1105">
            <v>0.21908083092373243</v>
          </cell>
          <cell r="Z1105">
            <v>3.3244680692813976E-3</v>
          </cell>
          <cell r="AA1105">
            <v>118600893000</v>
          </cell>
          <cell r="AB1105">
            <v>103281675000</v>
          </cell>
          <cell r="AC1105">
            <v>15319218000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134.26460999999998</v>
          </cell>
          <cell r="AI1105">
            <v>21169.8</v>
          </cell>
          <cell r="AJ1105">
            <v>13929.3</v>
          </cell>
          <cell r="AK1105">
            <v>7240.5</v>
          </cell>
          <cell r="AL1105">
            <v>46721162232000</v>
          </cell>
          <cell r="AM1105">
            <v>167619042000</v>
          </cell>
          <cell r="AN1105">
            <v>36722119000</v>
          </cell>
          <cell r="AO1105">
            <v>155323012000</v>
          </cell>
          <cell r="AP1105">
            <v>1850531000</v>
          </cell>
          <cell r="AQ1105">
            <v>0.17895755513163919</v>
          </cell>
          <cell r="AR1105">
            <v>0</v>
          </cell>
          <cell r="AS1105">
            <v>0</v>
          </cell>
          <cell r="AT1105">
            <v>4061412000</v>
          </cell>
          <cell r="AU1105">
            <v>0.23613684198285986</v>
          </cell>
          <cell r="AV1105">
            <v>26875360000</v>
          </cell>
          <cell r="AW1105">
            <v>0.20633578021642035</v>
          </cell>
          <cell r="AX1105">
            <v>3161872000</v>
          </cell>
          <cell r="AY1105">
            <v>0.43453700283216351</v>
          </cell>
          <cell r="AZ1105">
            <v>221840000</v>
          </cell>
          <cell r="BA1105">
            <v>0.37510990869124111</v>
          </cell>
          <cell r="BB1105">
            <v>0</v>
          </cell>
          <cell r="BC1105">
            <v>0</v>
          </cell>
          <cell r="BD1105">
            <v>261597000</v>
          </cell>
          <cell r="BE1105">
            <v>0.49390540923251203</v>
          </cell>
          <cell r="BF1105">
            <v>280114000</v>
          </cell>
          <cell r="BG1105">
            <v>0.44425729792140478</v>
          </cell>
          <cell r="BH1105">
            <v>9393000</v>
          </cell>
          <cell r="BI1105">
            <v>0.5</v>
          </cell>
          <cell r="BJ1105">
            <v>0</v>
          </cell>
          <cell r="BK1105">
            <v>0</v>
          </cell>
          <cell r="BL1105">
            <v>10340614000</v>
          </cell>
          <cell r="BM1105">
            <v>209104000</v>
          </cell>
          <cell r="BN1105">
            <v>17199400000</v>
          </cell>
          <cell r="BO1105">
            <v>130250604000</v>
          </cell>
          <cell r="BP1105">
            <v>7276416000</v>
          </cell>
          <cell r="BQ1105">
            <v>591400000</v>
          </cell>
          <cell r="BR1105">
            <v>537550000</v>
          </cell>
          <cell r="BS1105">
            <v>529650000</v>
          </cell>
          <cell r="BT1105">
            <v>630522000</v>
          </cell>
          <cell r="BU1105">
            <v>18786000</v>
          </cell>
          <cell r="BV1105">
            <v>23748000</v>
          </cell>
          <cell r="BW1105">
            <v>11248000</v>
          </cell>
          <cell r="BY1105">
            <v>1300</v>
          </cell>
          <cell r="BZ1105">
            <v>10587600</v>
          </cell>
          <cell r="CA1105">
            <v>3510000</v>
          </cell>
          <cell r="CC1105">
            <v>141823000</v>
          </cell>
          <cell r="CK1105">
            <v>70.190149399999996</v>
          </cell>
          <cell r="CL1105">
            <v>111.05024999999999</v>
          </cell>
          <cell r="CM1105">
            <v>22.282875000000001</v>
          </cell>
          <cell r="CN1105">
            <v>8.3759060000000005</v>
          </cell>
          <cell r="CO1105">
            <v>19.967480000000002</v>
          </cell>
          <cell r="CP1105">
            <v>3.5539999999999997E-4</v>
          </cell>
          <cell r="CQ1105">
            <v>9.3186720000000012</v>
          </cell>
          <cell r="CR1105">
            <v>22.736805999999998</v>
          </cell>
          <cell r="CS1105">
            <v>0</v>
          </cell>
          <cell r="CT1105">
            <v>25.048884399999999</v>
          </cell>
          <cell r="CU1105">
            <v>1.4674400999999999</v>
          </cell>
          <cell r="CV1105">
            <v>14.499506999999999</v>
          </cell>
          <cell r="CW1105">
            <v>444.01143417900033</v>
          </cell>
          <cell r="CX1105">
            <v>304.93832529999992</v>
          </cell>
          <cell r="CY1105">
            <v>0</v>
          </cell>
          <cell r="CZ1105" t="e">
            <v>#DIV/0!</v>
          </cell>
          <cell r="DA1105">
            <v>0</v>
          </cell>
        </row>
        <row r="1106">
          <cell r="A1106" t="str">
            <v>2024_Q1_M2_W9_D3</v>
          </cell>
          <cell r="B1106">
            <v>2024</v>
          </cell>
          <cell r="C1106">
            <v>1</v>
          </cell>
          <cell r="D1106">
            <v>2</v>
          </cell>
          <cell r="E1106">
            <v>9</v>
          </cell>
          <cell r="F1106">
            <v>9</v>
          </cell>
          <cell r="G1106">
            <v>3</v>
          </cell>
          <cell r="H1106">
            <v>45349</v>
          </cell>
          <cell r="I1106">
            <v>57.614600000000003</v>
          </cell>
          <cell r="J1106">
            <v>11.432</v>
          </cell>
          <cell r="K1106">
            <v>47.034999999999997</v>
          </cell>
          <cell r="L1106">
            <v>16.57471</v>
          </cell>
          <cell r="M1106">
            <v>5.4290000000000003</v>
          </cell>
          <cell r="N1106">
            <v>1.0003</v>
          </cell>
          <cell r="O1106">
            <v>11.467000000000001</v>
          </cell>
          <cell r="P1106">
            <v>19.170999999999999</v>
          </cell>
          <cell r="Q1106">
            <v>50</v>
          </cell>
          <cell r="R1106">
            <v>0</v>
          </cell>
          <cell r="S1106">
            <v>-2720</v>
          </cell>
          <cell r="T1106">
            <v>679.57816487974867</v>
          </cell>
          <cell r="U1106">
            <v>24367.069703134039</v>
          </cell>
          <cell r="V1106">
            <v>3.585616925677091E-2</v>
          </cell>
          <cell r="W1106">
            <v>8.0018816871611654E-3</v>
          </cell>
          <cell r="X1106">
            <v>4.6485920043402382E-3</v>
          </cell>
          <cell r="Y1106">
            <v>0.58093735774659061</v>
          </cell>
          <cell r="Z1106">
            <v>1.031431273525793E-2</v>
          </cell>
          <cell r="AA1106">
            <v>291167099550</v>
          </cell>
          <cell r="AB1106">
            <v>246215894000</v>
          </cell>
          <cell r="AC1106">
            <v>44951205550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169.72361000000001</v>
          </cell>
          <cell r="AI1106">
            <v>25060.7</v>
          </cell>
          <cell r="AJ1106">
            <v>16692.7</v>
          </cell>
          <cell r="AK1106">
            <v>8368</v>
          </cell>
          <cell r="AL1106">
            <v>51391008025000</v>
          </cell>
          <cell r="AM1106">
            <v>411224766000</v>
          </cell>
          <cell r="AN1106">
            <v>238895829000</v>
          </cell>
          <cell r="AO1106">
            <v>530062928550</v>
          </cell>
          <cell r="AP1106">
            <v>171832003000</v>
          </cell>
          <cell r="AQ1106">
            <v>0.88868046024577774</v>
          </cell>
          <cell r="AR1106">
            <v>0</v>
          </cell>
          <cell r="AS1106">
            <v>0</v>
          </cell>
          <cell r="AT1106">
            <v>19784213000</v>
          </cell>
          <cell r="AU1106">
            <v>0.40761738951563486</v>
          </cell>
          <cell r="AV1106">
            <v>43727023000</v>
          </cell>
          <cell r="AW1106">
            <v>0.27222259914168528</v>
          </cell>
          <cell r="AX1106">
            <v>2448143000</v>
          </cell>
          <cell r="AY1106">
            <v>0.46112273059121972</v>
          </cell>
          <cell r="AZ1106">
            <v>758876000</v>
          </cell>
          <cell r="BA1106">
            <v>0.4381713662787341</v>
          </cell>
          <cell r="BB1106">
            <v>0</v>
          </cell>
          <cell r="BC1106">
            <v>0</v>
          </cell>
          <cell r="BD1106">
            <v>18847000</v>
          </cell>
          <cell r="BE1106">
            <v>0.44225173643701898</v>
          </cell>
          <cell r="BF1106">
            <v>326724000</v>
          </cell>
          <cell r="BG1106">
            <v>0.48654830725792758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193356342000</v>
          </cell>
          <cell r="BM1106">
            <v>328328000</v>
          </cell>
          <cell r="BN1106">
            <v>48536234000</v>
          </cell>
          <cell r="BO1106">
            <v>160629658000</v>
          </cell>
          <cell r="BP1106">
            <v>5309092000</v>
          </cell>
          <cell r="BQ1106">
            <v>1731916000</v>
          </cell>
          <cell r="BR1106">
            <v>543632000</v>
          </cell>
          <cell r="BS1106">
            <v>42616000</v>
          </cell>
          <cell r="BT1106">
            <v>671514000</v>
          </cell>
          <cell r="BU1106">
            <v>4760000</v>
          </cell>
          <cell r="BV1106">
            <v>34990000</v>
          </cell>
          <cell r="BW1106">
            <v>35684000</v>
          </cell>
          <cell r="BY1106">
            <v>2410</v>
          </cell>
          <cell r="BZ1106">
            <v>6936000</v>
          </cell>
          <cell r="CA1106">
            <v>6507000</v>
          </cell>
          <cell r="CC1106">
            <v>79588183000</v>
          </cell>
          <cell r="CK1106">
            <v>123.9290046</v>
          </cell>
          <cell r="CL1106">
            <v>135.31969500000002</v>
          </cell>
          <cell r="CM1106">
            <v>22.338888000000001</v>
          </cell>
          <cell r="CN1106">
            <v>8.1815030000000011</v>
          </cell>
          <cell r="CO1106">
            <v>23.504192</v>
          </cell>
          <cell r="CP1106">
            <v>3.57E-4</v>
          </cell>
          <cell r="CQ1106">
            <v>9.4144069999999989</v>
          </cell>
          <cell r="CR1106">
            <v>22.813489999999998</v>
          </cell>
          <cell r="CS1106">
            <v>0</v>
          </cell>
          <cell r="CT1106">
            <v>27.53059331</v>
          </cell>
          <cell r="CU1106">
            <v>1.4794436999999998</v>
          </cell>
          <cell r="CV1106">
            <v>14.499506999999999</v>
          </cell>
          <cell r="CW1106">
            <v>231.65415119000005</v>
          </cell>
          <cell r="CX1106">
            <v>389.01108060999996</v>
          </cell>
          <cell r="CY1106">
            <v>0</v>
          </cell>
          <cell r="CZ1106" t="e">
            <v>#DIV/0!</v>
          </cell>
          <cell r="DA1106">
            <v>0</v>
          </cell>
        </row>
        <row r="1107">
          <cell r="A1107" t="str">
            <v>2024_Q1_M2_W9_D4</v>
          </cell>
          <cell r="B1107">
            <v>2024</v>
          </cell>
          <cell r="C1107">
            <v>1</v>
          </cell>
          <cell r="D1107">
            <v>2</v>
          </cell>
          <cell r="E1107">
            <v>9</v>
          </cell>
          <cell r="F1107">
            <v>9</v>
          </cell>
          <cell r="G1107">
            <v>4</v>
          </cell>
          <cell r="H1107">
            <v>45350</v>
          </cell>
          <cell r="I1107">
            <v>55.7346</v>
          </cell>
          <cell r="J1107">
            <v>15.912000000000001</v>
          </cell>
          <cell r="K1107">
            <v>45.578000000000003</v>
          </cell>
          <cell r="L1107">
            <v>18.222709999999999</v>
          </cell>
          <cell r="M1107">
            <v>5.5039999999999996</v>
          </cell>
          <cell r="N1107">
            <v>1.0003</v>
          </cell>
          <cell r="O1107">
            <v>11.513</v>
          </cell>
          <cell r="P1107">
            <v>19.172000000000001</v>
          </cell>
          <cell r="Q1107">
            <v>48</v>
          </cell>
          <cell r="R1107">
            <v>0</v>
          </cell>
          <cell r="S1107">
            <v>-2986</v>
          </cell>
          <cell r="T1107">
            <v>715.47783580827422</v>
          </cell>
          <cell r="U1107">
            <v>22560.509072115208</v>
          </cell>
          <cell r="V1107">
            <v>3.1532086590255637E-2</v>
          </cell>
          <cell r="W1107">
            <v>4.8685482357151344E-3</v>
          </cell>
          <cell r="X1107">
            <v>2.6985270308089453E-3</v>
          </cell>
          <cell r="Y1107">
            <v>0.55427755876235296</v>
          </cell>
          <cell r="Z1107">
            <v>5.9650360824147633E-3</v>
          </cell>
          <cell r="AA1107">
            <v>165627724000</v>
          </cell>
          <cell r="AB1107">
            <v>152137879000</v>
          </cell>
          <cell r="AC1107">
            <v>13489845000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172.63661000000002</v>
          </cell>
          <cell r="AI1107">
            <v>23504.899999999998</v>
          </cell>
          <cell r="AJ1107">
            <v>17938.099999999999</v>
          </cell>
          <cell r="AK1107">
            <v>5566.8</v>
          </cell>
          <cell r="AL1107">
            <v>50704810972000</v>
          </cell>
          <cell r="AM1107">
            <v>246858818000</v>
          </cell>
          <cell r="AN1107">
            <v>136828303000</v>
          </cell>
          <cell r="AO1107">
            <v>302456027000</v>
          </cell>
          <cell r="AP1107">
            <v>95760016000</v>
          </cell>
          <cell r="AQ1107">
            <v>0.78342021311513288</v>
          </cell>
          <cell r="AR1107">
            <v>0</v>
          </cell>
          <cell r="AS1107">
            <v>0</v>
          </cell>
          <cell r="AT1107">
            <v>11149584000</v>
          </cell>
          <cell r="AU1107">
            <v>0.30085366838223515</v>
          </cell>
          <cell r="AV1107">
            <v>25969675000</v>
          </cell>
          <cell r="AW1107">
            <v>0.33417734865855259</v>
          </cell>
          <cell r="AX1107">
            <v>3164688000</v>
          </cell>
          <cell r="AY1107">
            <v>0.45873167682740335</v>
          </cell>
          <cell r="AZ1107">
            <v>209351000</v>
          </cell>
          <cell r="BA1107">
            <v>0.28893694897288824</v>
          </cell>
          <cell r="BB1107">
            <v>0</v>
          </cell>
          <cell r="BC1107">
            <v>0</v>
          </cell>
          <cell r="BD1107">
            <v>331939000</v>
          </cell>
          <cell r="BE1107">
            <v>0.8695694316371867</v>
          </cell>
          <cell r="BF1107">
            <v>241860000</v>
          </cell>
          <cell r="BG1107">
            <v>0.44201338504106524</v>
          </cell>
          <cell r="BH1107">
            <v>1190000</v>
          </cell>
          <cell r="BI1107">
            <v>0.16527777777777777</v>
          </cell>
          <cell r="BJ1107">
            <v>0</v>
          </cell>
          <cell r="BK1107">
            <v>0</v>
          </cell>
          <cell r="BL1107">
            <v>122233272000</v>
          </cell>
          <cell r="BM1107">
            <v>1065714000</v>
          </cell>
          <cell r="BN1107">
            <v>37059824000</v>
          </cell>
          <cell r="BO1107">
            <v>77712254000</v>
          </cell>
          <cell r="BP1107">
            <v>6898778000</v>
          </cell>
          <cell r="BQ1107">
            <v>724556000</v>
          </cell>
          <cell r="BR1107">
            <v>226696000</v>
          </cell>
          <cell r="BS1107">
            <v>381728000</v>
          </cell>
          <cell r="BT1107">
            <v>547178000</v>
          </cell>
          <cell r="BU1107">
            <v>7200000</v>
          </cell>
          <cell r="BV1107">
            <v>0</v>
          </cell>
          <cell r="BW1107">
            <v>1618000</v>
          </cell>
          <cell r="BY1107">
            <v>1434</v>
          </cell>
          <cell r="BZ1107">
            <v>7614300</v>
          </cell>
          <cell r="CA1107">
            <v>3871800</v>
          </cell>
          <cell r="CC1107">
            <v>39074450000</v>
          </cell>
          <cell r="CK1107">
            <v>121.2784896</v>
          </cell>
          <cell r="CL1107">
            <v>132.63198</v>
          </cell>
          <cell r="CM1107">
            <v>22.742411999999998</v>
          </cell>
          <cell r="CN1107">
            <v>8.5587199999999992</v>
          </cell>
          <cell r="CO1107">
            <v>33.017400000000002</v>
          </cell>
          <cell r="CP1107">
            <v>3.5939999999999995E-4</v>
          </cell>
          <cell r="CQ1107">
            <v>9.6018419999999995</v>
          </cell>
          <cell r="CR1107">
            <v>23.102260000000001</v>
          </cell>
          <cell r="CS1107">
            <v>0</v>
          </cell>
          <cell r="CT1107">
            <v>30.55948467</v>
          </cell>
          <cell r="CU1107">
            <v>1.4994497</v>
          </cell>
          <cell r="CV1107">
            <v>13.278178192522699</v>
          </cell>
          <cell r="CW1107">
            <v>254.90906930100027</v>
          </cell>
          <cell r="CX1107">
            <v>396.27057556252271</v>
          </cell>
          <cell r="CY1107">
            <v>0</v>
          </cell>
          <cell r="CZ1107" t="e">
            <v>#DIV/0!</v>
          </cell>
          <cell r="DA1107">
            <v>0</v>
          </cell>
        </row>
        <row r="1108">
          <cell r="A1108" t="str">
            <v>2024_Q1_M2_W9_D5</v>
          </cell>
          <cell r="B1108">
            <v>2024</v>
          </cell>
          <cell r="C1108">
            <v>1</v>
          </cell>
          <cell r="D1108">
            <v>2</v>
          </cell>
          <cell r="E1108">
            <v>9</v>
          </cell>
          <cell r="F1108">
            <v>9</v>
          </cell>
          <cell r="G1108">
            <v>5</v>
          </cell>
          <cell r="H1108">
            <v>45351</v>
          </cell>
          <cell r="I1108">
            <v>64.421599999999998</v>
          </cell>
          <cell r="J1108">
            <v>15.526</v>
          </cell>
          <cell r="K1108">
            <v>61.762999999999998</v>
          </cell>
          <cell r="L1108">
            <v>18.271709999999999</v>
          </cell>
          <cell r="M1108">
            <v>5.6340000000000003</v>
          </cell>
          <cell r="N1108">
            <v>1.0003</v>
          </cell>
          <cell r="O1108">
            <v>11.510999999999999</v>
          </cell>
          <cell r="P1108">
            <v>19.129000000000001</v>
          </cell>
          <cell r="Q1108">
            <v>54</v>
          </cell>
          <cell r="R1108">
            <v>0</v>
          </cell>
          <cell r="S1108">
            <v>-3861</v>
          </cell>
          <cell r="T1108">
            <v>860.55303447340066</v>
          </cell>
          <cell r="U1108">
            <v>28309.897874913731</v>
          </cell>
          <cell r="V1108">
            <v>3.2897330833581269E-2</v>
          </cell>
          <cell r="W1108">
            <v>1.0878793677297265E-2</v>
          </cell>
          <cell r="X1108">
            <v>3.9677610843244322E-3</v>
          </cell>
          <cell r="Y1108">
            <v>0.36472436209583353</v>
          </cell>
          <cell r="Z1108">
            <v>5.1626856223383286E-3</v>
          </cell>
          <cell r="AA1108">
            <v>68929630000</v>
          </cell>
          <cell r="AB1108">
            <v>68929630000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197.25660999999999</v>
          </cell>
          <cell r="AI1108">
            <v>28713</v>
          </cell>
          <cell r="AJ1108">
            <v>18204</v>
          </cell>
          <cell r="AK1108">
            <v>10509</v>
          </cell>
          <cell r="AL1108">
            <v>57685341464800</v>
          </cell>
          <cell r="AM1108">
            <v>627546928000</v>
          </cell>
          <cell r="AN1108">
            <v>228881653000</v>
          </cell>
          <cell r="AO1108">
            <v>297811283000</v>
          </cell>
          <cell r="AP1108">
            <v>152364360000</v>
          </cell>
          <cell r="AQ1108">
            <v>0.77170772320270209</v>
          </cell>
          <cell r="AR1108">
            <v>0</v>
          </cell>
          <cell r="AS1108">
            <v>0</v>
          </cell>
          <cell r="AT1108">
            <v>5477945000</v>
          </cell>
          <cell r="AU1108">
            <v>0.1280158098074462</v>
          </cell>
          <cell r="AV1108">
            <v>68063567000</v>
          </cell>
          <cell r="AW1108">
            <v>0.17976517475307144</v>
          </cell>
          <cell r="AX1108">
            <v>1634817000</v>
          </cell>
          <cell r="AY1108">
            <v>0.38427204146747707</v>
          </cell>
          <cell r="AZ1108">
            <v>652173000</v>
          </cell>
          <cell r="BA1108">
            <v>0.57433761741296074</v>
          </cell>
          <cell r="BB1108">
            <v>14990000</v>
          </cell>
          <cell r="BC1108">
            <v>3.0313080124406984E-2</v>
          </cell>
          <cell r="BD1108">
            <v>10001000</v>
          </cell>
          <cell r="BE1108">
            <v>0.5</v>
          </cell>
          <cell r="BF1108">
            <v>612096000</v>
          </cell>
          <cell r="BG1108">
            <v>0.65524240166482539</v>
          </cell>
          <cell r="BH1108">
            <v>51704000</v>
          </cell>
          <cell r="BI1108">
            <v>0.45746036240090598</v>
          </cell>
          <cell r="BJ1108">
            <v>0</v>
          </cell>
          <cell r="BK1108">
            <v>0</v>
          </cell>
          <cell r="BL1108">
            <v>197437910000</v>
          </cell>
          <cell r="BM1108">
            <v>417386000</v>
          </cell>
          <cell r="BN1108">
            <v>42791160000</v>
          </cell>
          <cell r="BO1108">
            <v>378624876000</v>
          </cell>
          <cell r="BP1108">
            <v>4254322000</v>
          </cell>
          <cell r="BQ1108">
            <v>1135522000</v>
          </cell>
          <cell r="BR1108">
            <v>494506000</v>
          </cell>
          <cell r="BS1108">
            <v>20002000</v>
          </cell>
          <cell r="BT1108">
            <v>934152000</v>
          </cell>
          <cell r="BU1108">
            <v>113024000</v>
          </cell>
          <cell r="BV1108">
            <v>1298302000</v>
          </cell>
          <cell r="BW1108">
            <v>25766000</v>
          </cell>
          <cell r="BY1108">
            <v>1501</v>
          </cell>
          <cell r="BZ1108">
            <v>9845550</v>
          </cell>
          <cell r="CA1108">
            <v>4052700</v>
          </cell>
          <cell r="CC1108">
            <v>79013343000</v>
          </cell>
          <cell r="CK1108">
            <v>140.76119599999998</v>
          </cell>
          <cell r="CL1108">
            <v>180.471486</v>
          </cell>
          <cell r="CM1108">
            <v>22.730460000000001</v>
          </cell>
          <cell r="CN1108">
            <v>8.7665039999999994</v>
          </cell>
          <cell r="CO1108">
            <v>32.402762000000003</v>
          </cell>
          <cell r="CP1108">
            <v>3.5939999999999995E-4</v>
          </cell>
          <cell r="CQ1108">
            <v>9.5771519999999999</v>
          </cell>
          <cell r="CR1108">
            <v>22.993058000000001</v>
          </cell>
          <cell r="CS1108">
            <v>0</v>
          </cell>
          <cell r="CT1108">
            <v>30.787831350000001</v>
          </cell>
          <cell r="CU1108">
            <v>1.4994497</v>
          </cell>
          <cell r="CV1108">
            <v>14.789738999999999</v>
          </cell>
          <cell r="CW1108">
            <v>308.68890920900031</v>
          </cell>
          <cell r="CX1108">
            <v>464.77999744999994</v>
          </cell>
          <cell r="CY1108">
            <v>0</v>
          </cell>
          <cell r="CZ1108" t="e">
            <v>#DIV/0!</v>
          </cell>
          <cell r="DA1108">
            <v>0</v>
          </cell>
        </row>
        <row r="1109">
          <cell r="A1109" t="str">
            <v>2024_Q1_M3_W9_D6</v>
          </cell>
          <cell r="B1109">
            <v>2024</v>
          </cell>
          <cell r="C1109">
            <v>1</v>
          </cell>
          <cell r="D1109">
            <v>3</v>
          </cell>
          <cell r="E1109">
            <v>9</v>
          </cell>
          <cell r="F1109">
            <v>10</v>
          </cell>
          <cell r="G1109">
            <v>6</v>
          </cell>
          <cell r="H1109">
            <v>45352</v>
          </cell>
          <cell r="I1109">
            <v>44.444600000000001</v>
          </cell>
          <cell r="J1109">
            <v>13.553000000000001</v>
          </cell>
          <cell r="K1109">
            <v>47.908999999999999</v>
          </cell>
          <cell r="L1109">
            <v>18.80471</v>
          </cell>
          <cell r="M1109">
            <v>5.6079999999999997</v>
          </cell>
          <cell r="N1109">
            <v>1.0003</v>
          </cell>
          <cell r="O1109">
            <v>11.712</v>
          </cell>
          <cell r="P1109">
            <v>19.169</v>
          </cell>
          <cell r="Q1109">
            <v>122</v>
          </cell>
          <cell r="R1109">
            <v>0</v>
          </cell>
          <cell r="S1109">
            <v>-4238</v>
          </cell>
          <cell r="T1109">
            <v>905.68843734709162</v>
          </cell>
          <cell r="U1109">
            <v>30108.410095745639</v>
          </cell>
          <cell r="V1109">
            <v>3.3243672828525951E-2</v>
          </cell>
          <cell r="W1109">
            <v>8.9854056413108258E-3</v>
          </cell>
          <cell r="X1109">
            <v>1.7743561473682378E-3</v>
          </cell>
          <cell r="Y1109">
            <v>0.19747090094748218</v>
          </cell>
          <cell r="Z1109">
            <v>5.7416747553244952E-3</v>
          </cell>
          <cell r="AA1109">
            <v>209763981800</v>
          </cell>
          <cell r="AB1109">
            <v>196650538000</v>
          </cell>
          <cell r="AC1109">
            <v>13113443800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162.20061000000001</v>
          </cell>
          <cell r="AI1109">
            <v>29847.174489805737</v>
          </cell>
          <cell r="AJ1109">
            <v>20111.093366238998</v>
          </cell>
          <cell r="AK1109">
            <v>9736.0811235667406</v>
          </cell>
          <cell r="AL1109">
            <v>52872986147200</v>
          </cell>
          <cell r="AM1109">
            <v>475085228000</v>
          </cell>
          <cell r="AN1109">
            <v>93815508000</v>
          </cell>
          <cell r="AO1109">
            <v>303579489800</v>
          </cell>
          <cell r="AP1109">
            <v>20151379000</v>
          </cell>
          <cell r="AQ1109">
            <v>0.73114491780933355</v>
          </cell>
          <cell r="AR1109">
            <v>0</v>
          </cell>
          <cell r="AS1109">
            <v>0</v>
          </cell>
          <cell r="AT1109">
            <v>4237421000</v>
          </cell>
          <cell r="AU1109">
            <v>0.44564164338244266</v>
          </cell>
          <cell r="AV1109">
            <v>66544038000</v>
          </cell>
          <cell r="AW1109">
            <v>0.15469644986356573</v>
          </cell>
          <cell r="AX1109">
            <v>1696392000</v>
          </cell>
          <cell r="AY1109">
            <v>0.35354787507638286</v>
          </cell>
          <cell r="AZ1109">
            <v>342776000</v>
          </cell>
          <cell r="BA1109">
            <v>0.45640178951853427</v>
          </cell>
          <cell r="BB1109">
            <v>0</v>
          </cell>
          <cell r="BC1109">
            <v>0</v>
          </cell>
          <cell r="BD1109">
            <v>176094000</v>
          </cell>
          <cell r="BE1109">
            <v>0.5</v>
          </cell>
          <cell r="BF1109">
            <v>619648000</v>
          </cell>
          <cell r="BG1109">
            <v>0.47289750153015825</v>
          </cell>
          <cell r="BH1109">
            <v>47760000</v>
          </cell>
          <cell r="BI1109">
            <v>0.4876454972432101</v>
          </cell>
          <cell r="BJ1109">
            <v>0</v>
          </cell>
          <cell r="BK1109">
            <v>0</v>
          </cell>
          <cell r="BL1109">
            <v>27561402000</v>
          </cell>
          <cell r="BM1109">
            <v>462904000</v>
          </cell>
          <cell r="BN1109">
            <v>9508584000</v>
          </cell>
          <cell r="BO1109">
            <v>430158792000</v>
          </cell>
          <cell r="BP1109">
            <v>4798196000</v>
          </cell>
          <cell r="BQ1109">
            <v>751040000</v>
          </cell>
          <cell r="BR1109">
            <v>65962000</v>
          </cell>
          <cell r="BS1109">
            <v>352188000</v>
          </cell>
          <cell r="BT1109">
            <v>1310322000</v>
          </cell>
          <cell r="BU1109">
            <v>97940000</v>
          </cell>
          <cell r="BV1109">
            <v>9898000</v>
          </cell>
          <cell r="BW1109">
            <v>8000000</v>
          </cell>
          <cell r="BY1109">
            <v>1779</v>
          </cell>
          <cell r="BZ1109">
            <v>32420700</v>
          </cell>
          <cell r="CA1109">
            <v>4803300</v>
          </cell>
          <cell r="CC1109">
            <v>15640984000</v>
          </cell>
          <cell r="CK1109">
            <v>97.200340199999985</v>
          </cell>
          <cell r="CL1109">
            <v>138.93609999999998</v>
          </cell>
          <cell r="CM1109">
            <v>23.299814999999999</v>
          </cell>
          <cell r="CN1109">
            <v>8.7484800000000007</v>
          </cell>
          <cell r="CO1109">
            <v>28.434193999999998</v>
          </cell>
          <cell r="CP1109">
            <v>3.5939999999999995E-4</v>
          </cell>
          <cell r="CQ1109">
            <v>9.7912320000000008</v>
          </cell>
          <cell r="CR1109">
            <v>23.194490000000002</v>
          </cell>
          <cell r="CS1109">
            <v>0</v>
          </cell>
          <cell r="CT1109">
            <v>31.76115519</v>
          </cell>
          <cell r="CU1109">
            <v>1.5004499999999998</v>
          </cell>
          <cell r="CV1109">
            <v>15.055785</v>
          </cell>
          <cell r="CW1109">
            <v>429.62657828300047</v>
          </cell>
          <cell r="CX1109">
            <v>377.92240078999993</v>
          </cell>
          <cell r="CY1109">
            <v>0</v>
          </cell>
          <cell r="CZ1109" t="e">
            <v>#DIV/0!</v>
          </cell>
          <cell r="DA1109">
            <v>0</v>
          </cell>
        </row>
        <row r="1110">
          <cell r="A1110" t="str">
            <v>2024_Q1_M3_W10_D2</v>
          </cell>
          <cell r="B1110">
            <v>2024</v>
          </cell>
          <cell r="C1110">
            <v>1</v>
          </cell>
          <cell r="D1110">
            <v>3</v>
          </cell>
          <cell r="E1110">
            <v>10</v>
          </cell>
          <cell r="F1110">
            <v>10</v>
          </cell>
          <cell r="G1110">
            <v>2</v>
          </cell>
          <cell r="H1110">
            <v>45355</v>
          </cell>
          <cell r="I1110">
            <v>26.058599999999998</v>
          </cell>
          <cell r="J1110">
            <v>14.124000000000001</v>
          </cell>
          <cell r="K1110">
            <v>46.838999999999999</v>
          </cell>
          <cell r="L1110">
            <v>18.52871</v>
          </cell>
          <cell r="M1110">
            <v>5.508</v>
          </cell>
          <cell r="N1110">
            <v>1.0003</v>
          </cell>
          <cell r="O1110">
            <v>11.737</v>
          </cell>
          <cell r="P1110">
            <v>19.167999999999999</v>
          </cell>
          <cell r="Q1110">
            <v>89</v>
          </cell>
          <cell r="R1110">
            <v>0</v>
          </cell>
          <cell r="S1110">
            <v>-3468</v>
          </cell>
          <cell r="T1110">
            <v>760.66656590148864</v>
          </cell>
          <cell r="U1110">
            <v>31159.286044779059</v>
          </cell>
          <cell r="V1110">
            <v>4.0963133443168043E-2</v>
          </cell>
          <cell r="W1110">
            <v>6.1245689787284997E-3</v>
          </cell>
          <cell r="X1110">
            <v>1.3977282457868132E-3</v>
          </cell>
          <cell r="Y1110">
            <v>0.22821658971289613</v>
          </cell>
          <cell r="Z1110">
            <v>4.4814806300119978E-3</v>
          </cell>
          <cell r="AA1110">
            <v>193505117000</v>
          </cell>
          <cell r="AB1110">
            <v>180157076000</v>
          </cell>
          <cell r="AC1110">
            <v>13348041000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142.96360999999999</v>
          </cell>
          <cell r="AI1110">
            <v>31592.648309469179</v>
          </cell>
          <cell r="AJ1110">
            <v>21782.604290886902</v>
          </cell>
          <cell r="AK1110">
            <v>9810.044018582279</v>
          </cell>
          <cell r="AL1110">
            <v>62749888087600</v>
          </cell>
          <cell r="AM1110">
            <v>384316018000</v>
          </cell>
          <cell r="AN1110">
            <v>87707291000</v>
          </cell>
          <cell r="AO1110">
            <v>281212408000</v>
          </cell>
          <cell r="AP1110">
            <v>80166505000</v>
          </cell>
          <cell r="AQ1110">
            <v>0.86725489601715433</v>
          </cell>
          <cell r="AR1110">
            <v>0</v>
          </cell>
          <cell r="AS1110">
            <v>0</v>
          </cell>
          <cell r="AT1110">
            <v>1198023000</v>
          </cell>
          <cell r="AU1110">
            <v>0.23310534330231938</v>
          </cell>
          <cell r="AV1110">
            <v>3565322000</v>
          </cell>
          <cell r="AW1110">
            <v>1.2811497440393378E-2</v>
          </cell>
          <cell r="AX1110">
            <v>1679007000</v>
          </cell>
          <cell r="AY1110">
            <v>0.32721871488357573</v>
          </cell>
          <cell r="AZ1110">
            <v>190455000</v>
          </cell>
          <cell r="BA1110">
            <v>0.3447037019608411</v>
          </cell>
          <cell r="BB1110">
            <v>0</v>
          </cell>
          <cell r="BC1110">
            <v>0</v>
          </cell>
          <cell r="BD1110">
            <v>147437000</v>
          </cell>
          <cell r="BE1110">
            <v>0.49718422898456888</v>
          </cell>
          <cell r="BF1110">
            <v>759339000</v>
          </cell>
          <cell r="BG1110">
            <v>0.46176425874011057</v>
          </cell>
          <cell r="BH1110">
            <v>1203000</v>
          </cell>
          <cell r="BI1110">
            <v>0.24948154292824554</v>
          </cell>
          <cell r="BJ1110">
            <v>0</v>
          </cell>
          <cell r="BK1110">
            <v>0</v>
          </cell>
          <cell r="BL1110">
            <v>92437074000</v>
          </cell>
          <cell r="BM1110">
            <v>545312000</v>
          </cell>
          <cell r="BN1110">
            <v>5139406000</v>
          </cell>
          <cell r="BO1110">
            <v>278290810000</v>
          </cell>
          <cell r="BP1110">
            <v>5131146000</v>
          </cell>
          <cell r="BQ1110">
            <v>552518000</v>
          </cell>
          <cell r="BR1110">
            <v>222522000</v>
          </cell>
          <cell r="BS1110">
            <v>296544000</v>
          </cell>
          <cell r="BT1110">
            <v>1644430000</v>
          </cell>
          <cell r="BU1110">
            <v>4822000</v>
          </cell>
          <cell r="BV1110">
            <v>14944000</v>
          </cell>
          <cell r="BW1110">
            <v>36490000</v>
          </cell>
          <cell r="BY1110">
            <v>1714</v>
          </cell>
          <cell r="BZ1110">
            <v>8843400</v>
          </cell>
          <cell r="CA1110">
            <v>4627800</v>
          </cell>
          <cell r="CC1110">
            <v>39479950000</v>
          </cell>
          <cell r="CK1110">
            <v>57.172568399999996</v>
          </cell>
          <cell r="CL1110">
            <v>136.067295</v>
          </cell>
          <cell r="CM1110">
            <v>23.976457999999997</v>
          </cell>
          <cell r="CN1110">
            <v>8.5759560000000015</v>
          </cell>
          <cell r="CO1110">
            <v>29.533283999999998</v>
          </cell>
          <cell r="CP1110">
            <v>3.5799999999999997E-4</v>
          </cell>
          <cell r="CQ1110">
            <v>9.8003950000000017</v>
          </cell>
          <cell r="CR1110">
            <v>23.154943999999997</v>
          </cell>
          <cell r="CS1110">
            <v>0</v>
          </cell>
          <cell r="CT1110">
            <v>31.406163449999998</v>
          </cell>
          <cell r="CU1110">
            <v>1.5064517999999998</v>
          </cell>
          <cell r="CV1110">
            <v>15.079971</v>
          </cell>
          <cell r="CW1110">
            <v>346.82210745400016</v>
          </cell>
          <cell r="CX1110">
            <v>336.27384465</v>
          </cell>
          <cell r="CY1110">
            <v>0</v>
          </cell>
          <cell r="CZ1110" t="e">
            <v>#DIV/0!</v>
          </cell>
          <cell r="DA1110">
            <v>0</v>
          </cell>
        </row>
        <row r="1111">
          <cell r="A1111" t="str">
            <v>2024_Q1_M3_W10_D3</v>
          </cell>
          <cell r="B1111">
            <v>2024</v>
          </cell>
          <cell r="C1111">
            <v>1</v>
          </cell>
          <cell r="D1111">
            <v>3</v>
          </cell>
          <cell r="E1111">
            <v>10</v>
          </cell>
          <cell r="F1111">
            <v>10</v>
          </cell>
          <cell r="G1111">
            <v>3</v>
          </cell>
          <cell r="H1111">
            <v>45356</v>
          </cell>
          <cell r="I1111">
            <v>26.896599999999999</v>
          </cell>
          <cell r="J1111">
            <v>17.161999999999999</v>
          </cell>
          <cell r="K1111">
            <v>35.44</v>
          </cell>
          <cell r="L1111">
            <v>18.68871</v>
          </cell>
          <cell r="M1111">
            <v>5.4939999999999998</v>
          </cell>
          <cell r="N1111">
            <v>1.0003</v>
          </cell>
          <cell r="O1111">
            <v>12.039</v>
          </cell>
          <cell r="P1111">
            <v>19.204999999999998</v>
          </cell>
          <cell r="Q1111">
            <v>109</v>
          </cell>
          <cell r="R1111">
            <v>0</v>
          </cell>
          <cell r="S1111">
            <v>-3821</v>
          </cell>
          <cell r="T1111">
            <v>784.14194420363492</v>
          </cell>
          <cell r="U1111">
            <v>36682.90790081356</v>
          </cell>
          <cell r="V1111">
            <v>4.6780953591340248E-2</v>
          </cell>
          <cell r="W1111">
            <v>1.327487317177338E-2</v>
          </cell>
          <cell r="X1111">
            <v>1.4976302629446097E-3</v>
          </cell>
          <cell r="Y1111">
            <v>0.11281691685981979</v>
          </cell>
          <cell r="Z1111">
            <v>4.5342879553854016E-3</v>
          </cell>
          <cell r="AA1111">
            <v>160862034000</v>
          </cell>
          <cell r="AB1111">
            <v>147386849000</v>
          </cell>
          <cell r="AC1111">
            <v>13475185000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135.92561000000001</v>
          </cell>
          <cell r="AI1111">
            <v>36703.243609443598</v>
          </cell>
          <cell r="AJ1111">
            <v>21666.235926133901</v>
          </cell>
          <cell r="AK1111">
            <v>15037.007683309699</v>
          </cell>
          <cell r="AL1111">
            <v>52973383994000</v>
          </cell>
          <cell r="AM1111">
            <v>703214954000</v>
          </cell>
          <cell r="AN1111">
            <v>79334543000</v>
          </cell>
          <cell r="AO1111">
            <v>240196577000</v>
          </cell>
          <cell r="AP1111">
            <v>4333302000</v>
          </cell>
          <cell r="AQ1111">
            <v>0.32449565522137253</v>
          </cell>
          <cell r="AR1111">
            <v>0</v>
          </cell>
          <cell r="AS1111">
            <v>0</v>
          </cell>
          <cell r="AT1111">
            <v>6314111000</v>
          </cell>
          <cell r="AU1111">
            <v>0.20522536722961482</v>
          </cell>
          <cell r="AV1111">
            <v>66556006000</v>
          </cell>
          <cell r="AW1111">
            <v>0.10224000525387861</v>
          </cell>
          <cell r="AX1111">
            <v>1114206000</v>
          </cell>
          <cell r="AY1111">
            <v>0.31766223295219015</v>
          </cell>
          <cell r="AZ1111">
            <v>68711000</v>
          </cell>
          <cell r="BA1111">
            <v>0.25021120708490524</v>
          </cell>
          <cell r="BB1111">
            <v>0</v>
          </cell>
          <cell r="BC1111">
            <v>0</v>
          </cell>
          <cell r="BD1111">
            <v>266634000</v>
          </cell>
          <cell r="BE1111">
            <v>0.48777605409123503</v>
          </cell>
          <cell r="BF1111">
            <v>627630000</v>
          </cell>
          <cell r="BG1111">
            <v>0.46704220740564351</v>
          </cell>
          <cell r="BH1111">
            <v>53943000</v>
          </cell>
          <cell r="BI1111">
            <v>0.5</v>
          </cell>
          <cell r="BJ1111">
            <v>0</v>
          </cell>
          <cell r="BK1111">
            <v>0</v>
          </cell>
          <cell r="BL1111">
            <v>13353960000</v>
          </cell>
          <cell r="BM1111">
            <v>1588584000</v>
          </cell>
          <cell r="BN1111">
            <v>30766718000</v>
          </cell>
          <cell r="BO1111">
            <v>650978116000</v>
          </cell>
          <cell r="BP1111">
            <v>3507518000</v>
          </cell>
          <cell r="BQ1111">
            <v>274612000</v>
          </cell>
          <cell r="BR1111">
            <v>423706000</v>
          </cell>
          <cell r="BS1111">
            <v>546632000</v>
          </cell>
          <cell r="BT1111">
            <v>1343840000</v>
          </cell>
          <cell r="BU1111">
            <v>107886000</v>
          </cell>
          <cell r="BV1111">
            <v>249434000</v>
          </cell>
          <cell r="BW1111">
            <v>73948000</v>
          </cell>
          <cell r="BY1111">
            <v>1849</v>
          </cell>
          <cell r="BZ1111">
            <v>9743550</v>
          </cell>
          <cell r="CA1111">
            <v>4992300</v>
          </cell>
          <cell r="CC1111">
            <v>9894218000</v>
          </cell>
          <cell r="CK1111">
            <v>59.199416600000006</v>
          </cell>
          <cell r="CL1111">
            <v>106.32</v>
          </cell>
          <cell r="CM1111">
            <v>23.940539999999999</v>
          </cell>
          <cell r="CN1111">
            <v>8.5596519999999998</v>
          </cell>
          <cell r="CO1111">
            <v>35.971551999999996</v>
          </cell>
          <cell r="CP1111">
            <v>3.6399999999999996E-4</v>
          </cell>
          <cell r="CQ1111">
            <v>10.064603999999999</v>
          </cell>
          <cell r="CR1111">
            <v>23.199640000000002</v>
          </cell>
          <cell r="CS1111">
            <v>0</v>
          </cell>
          <cell r="CT1111">
            <v>31.957694100000001</v>
          </cell>
          <cell r="CU1111">
            <v>1.5154544999999999</v>
          </cell>
          <cell r="CV1111">
            <v>15.285551999999999</v>
          </cell>
          <cell r="CW1111">
            <v>386.42813970500038</v>
          </cell>
          <cell r="CX1111">
            <v>316.01446920000001</v>
          </cell>
          <cell r="CY1111">
            <v>0</v>
          </cell>
          <cell r="CZ1111" t="e">
            <v>#DIV/0!</v>
          </cell>
          <cell r="DA1111">
            <v>0</v>
          </cell>
        </row>
        <row r="1112">
          <cell r="A1112" t="str">
            <v>2024_Q1_M3_W10_D4</v>
          </cell>
          <cell r="B1112">
            <v>2024</v>
          </cell>
          <cell r="C1112">
            <v>1</v>
          </cell>
          <cell r="D1112">
            <v>3</v>
          </cell>
          <cell r="E1112">
            <v>10</v>
          </cell>
          <cell r="F1112">
            <v>10</v>
          </cell>
          <cell r="G1112">
            <v>4</v>
          </cell>
          <cell r="H1112">
            <v>45357</v>
          </cell>
          <cell r="I1112">
            <v>28.832599999999999</v>
          </cell>
          <cell r="J1112">
            <v>15.571999999999999</v>
          </cell>
          <cell r="K1112">
            <v>41.887</v>
          </cell>
          <cell r="L1112">
            <v>18.58971</v>
          </cell>
          <cell r="M1112">
            <v>5.4950000000000001</v>
          </cell>
          <cell r="N1112">
            <v>1.0003</v>
          </cell>
          <cell r="O1112">
            <v>24.942</v>
          </cell>
          <cell r="P1112">
            <v>19.204000000000001</v>
          </cell>
          <cell r="Q1112">
            <v>107</v>
          </cell>
          <cell r="R1112">
            <v>0</v>
          </cell>
          <cell r="S1112">
            <v>-3505</v>
          </cell>
          <cell r="T1112">
            <v>753.76545993106674</v>
          </cell>
          <cell r="U1112">
            <v>36037.54149346432</v>
          </cell>
          <cell r="V1112">
            <v>4.7810019706607441E-2</v>
          </cell>
          <cell r="W1112">
            <v>4.558611999197373E-3</v>
          </cell>
          <cell r="X1112">
            <v>1.7963621995721968E-3</v>
          </cell>
          <cell r="Y1112">
            <v>0.39405902495945677</v>
          </cell>
          <cell r="Z1112">
            <v>6.1017934407627964E-3</v>
          </cell>
          <cell r="AA1112">
            <v>238501647600</v>
          </cell>
          <cell r="AB1112">
            <v>225894696000</v>
          </cell>
          <cell r="AC1112">
            <v>12606951600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155.52261000000001</v>
          </cell>
          <cell r="AI1112">
            <v>36475.198782814303</v>
          </cell>
          <cell r="AJ1112">
            <v>22155.3278904254</v>
          </cell>
          <cell r="AK1112">
            <v>14319.870892388901</v>
          </cell>
          <cell r="AL1112">
            <v>55395530491400</v>
          </cell>
          <cell r="AM1112">
            <v>252526730000</v>
          </cell>
          <cell r="AN1112">
            <v>99510437000</v>
          </cell>
          <cell r="AO1112">
            <v>338012084600</v>
          </cell>
          <cell r="AP1112">
            <v>26591979000</v>
          </cell>
          <cell r="AQ1112">
            <v>0.81449951795263476</v>
          </cell>
          <cell r="AR1112">
            <v>0</v>
          </cell>
          <cell r="AS1112">
            <v>0</v>
          </cell>
          <cell r="AT1112">
            <v>4322470000</v>
          </cell>
          <cell r="AU1112">
            <v>0.41590276977291024</v>
          </cell>
          <cell r="AV1112">
            <v>45248620000</v>
          </cell>
          <cell r="AW1112">
            <v>0.24871881170235438</v>
          </cell>
          <cell r="AX1112">
            <v>741638000</v>
          </cell>
          <cell r="AY1112">
            <v>0.31264670371919223</v>
          </cell>
          <cell r="AZ1112">
            <v>70609000</v>
          </cell>
          <cell r="BA1112">
            <v>0.23966613942310955</v>
          </cell>
          <cell r="BB1112">
            <v>0</v>
          </cell>
          <cell r="BC1112">
            <v>0</v>
          </cell>
          <cell r="BD1112">
            <v>22070054000</v>
          </cell>
          <cell r="BE1112">
            <v>0.99526055108889444</v>
          </cell>
          <cell r="BF1112">
            <v>463857000</v>
          </cell>
          <cell r="BG1112">
            <v>0.45202832284772082</v>
          </cell>
          <cell r="BH1112">
            <v>1210000</v>
          </cell>
          <cell r="BI1112">
            <v>0.5</v>
          </cell>
          <cell r="BJ1112">
            <v>0</v>
          </cell>
          <cell r="BK1112">
            <v>0</v>
          </cell>
          <cell r="BL1112">
            <v>32648244000</v>
          </cell>
          <cell r="BM1112">
            <v>778656000</v>
          </cell>
          <cell r="BN1112">
            <v>10392982000</v>
          </cell>
          <cell r="BO1112">
            <v>181926810000</v>
          </cell>
          <cell r="BP1112">
            <v>2372128000</v>
          </cell>
          <cell r="BQ1112">
            <v>294614000</v>
          </cell>
          <cell r="BR1112">
            <v>709876000</v>
          </cell>
          <cell r="BS1112">
            <v>22175152000</v>
          </cell>
          <cell r="BT1112">
            <v>1026168000</v>
          </cell>
          <cell r="BU1112">
            <v>2420000</v>
          </cell>
          <cell r="BV1112">
            <v>146314000</v>
          </cell>
          <cell r="BW1112">
            <v>53366000</v>
          </cell>
          <cell r="BY1112">
            <v>2218</v>
          </cell>
          <cell r="BZ1112">
            <v>8937750</v>
          </cell>
          <cell r="CA1112">
            <v>5988600</v>
          </cell>
          <cell r="CC1112">
            <v>42157025000</v>
          </cell>
          <cell r="CI1112">
            <v>12606951600</v>
          </cell>
          <cell r="CJ1112">
            <v>2.27580663785812E-4</v>
          </cell>
          <cell r="CK1112">
            <v>63.172226600000002</v>
          </cell>
          <cell r="CL1112">
            <v>125.07458199999999</v>
          </cell>
          <cell r="CM1112">
            <v>24.134575999999999</v>
          </cell>
          <cell r="CN1112">
            <v>8.5447249999999997</v>
          </cell>
          <cell r="CO1112">
            <v>32.452047999999998</v>
          </cell>
          <cell r="CP1112">
            <v>3.5999999999999997E-4</v>
          </cell>
          <cell r="CQ1112">
            <v>20.951280000000001</v>
          </cell>
          <cell r="CR1112">
            <v>23.236840000000001</v>
          </cell>
          <cell r="CS1112">
            <v>0</v>
          </cell>
          <cell r="CT1112">
            <v>31.63968642</v>
          </cell>
          <cell r="CU1112">
            <v>1.5084523999999999</v>
          </cell>
          <cell r="CV1112">
            <v>15.079971</v>
          </cell>
          <cell r="CW1112">
            <v>329.59270674600032</v>
          </cell>
          <cell r="CX1112">
            <v>345.79474742000002</v>
          </cell>
          <cell r="CY1112">
            <v>0</v>
          </cell>
          <cell r="CZ1112" t="e">
            <v>#DIV/0!</v>
          </cell>
          <cell r="DA1112">
            <v>0</v>
          </cell>
        </row>
        <row r="1113">
          <cell r="A1113" t="str">
            <v>2024_Q1_M3_W10_D5</v>
          </cell>
          <cell r="B1113">
            <v>2024</v>
          </cell>
          <cell r="C1113">
            <v>1</v>
          </cell>
          <cell r="D1113">
            <v>3</v>
          </cell>
          <cell r="E1113">
            <v>10</v>
          </cell>
          <cell r="F1113">
            <v>10</v>
          </cell>
          <cell r="G1113">
            <v>5</v>
          </cell>
          <cell r="H1113">
            <v>45358</v>
          </cell>
          <cell r="I1113">
            <v>36.485599999999998</v>
          </cell>
          <cell r="J1113">
            <v>16.262</v>
          </cell>
          <cell r="K1113">
            <v>36.04</v>
          </cell>
          <cell r="L1113">
            <v>18.725709999999999</v>
          </cell>
          <cell r="M1113">
            <v>5.548</v>
          </cell>
          <cell r="N1113">
            <v>1.0003</v>
          </cell>
          <cell r="O1113">
            <v>24.881</v>
          </cell>
          <cell r="P1113">
            <v>19.202999999999999</v>
          </cell>
          <cell r="Q1113">
            <v>120</v>
          </cell>
          <cell r="R1113">
            <v>0</v>
          </cell>
          <cell r="S1113">
            <v>-3896</v>
          </cell>
          <cell r="T1113">
            <v>824.77931441541773</v>
          </cell>
          <cell r="U1113">
            <v>36062.145261455385</v>
          </cell>
          <cell r="V1113">
            <v>4.3723387130550552E-2</v>
          </cell>
          <cell r="W1113">
            <v>9.9299148373545431E-3</v>
          </cell>
          <cell r="X1113">
            <v>1.9298029838381938E-3</v>
          </cell>
          <cell r="Y1113">
            <v>0.19434234990401167</v>
          </cell>
          <cell r="Z1113">
            <v>5.3670077122858493E-3</v>
          </cell>
          <cell r="AA1113">
            <v>198295372000</v>
          </cell>
          <cell r="AB1113">
            <v>166536737000</v>
          </cell>
          <cell r="AC1113">
            <v>31758635000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158.14561</v>
          </cell>
          <cell r="AI1113">
            <v>36511.811472475398</v>
          </cell>
          <cell r="AJ1113">
            <v>25019.438406824902</v>
          </cell>
          <cell r="AK1113">
            <v>11492.373065650499</v>
          </cell>
          <cell r="AL1113">
            <v>57690881884000</v>
          </cell>
          <cell r="AM1113">
            <v>572865544000</v>
          </cell>
          <cell r="AN1113">
            <v>111332036000</v>
          </cell>
          <cell r="AO1113">
            <v>309627408000</v>
          </cell>
          <cell r="AP1113">
            <v>76425011000</v>
          </cell>
          <cell r="AQ1113">
            <v>0.59428235988872957</v>
          </cell>
          <cell r="AR1113">
            <v>0</v>
          </cell>
          <cell r="AS1113">
            <v>0</v>
          </cell>
          <cell r="AT1113">
            <v>5772734000</v>
          </cell>
          <cell r="AU1113">
            <v>0.13112105513679784</v>
          </cell>
          <cell r="AV1113">
            <v>24666322000</v>
          </cell>
          <cell r="AW1113">
            <v>6.3373942518626727E-2</v>
          </cell>
          <cell r="AX1113">
            <v>3261768000</v>
          </cell>
          <cell r="AY1113">
            <v>0.46596725654336274</v>
          </cell>
          <cell r="AZ1113">
            <v>289504000</v>
          </cell>
          <cell r="BA1113">
            <v>0.43642196219839063</v>
          </cell>
          <cell r="BB1113">
            <v>0</v>
          </cell>
          <cell r="BC1113">
            <v>0</v>
          </cell>
          <cell r="BD1113">
            <v>151464000</v>
          </cell>
          <cell r="BE1113">
            <v>0.52920952593917714</v>
          </cell>
          <cell r="BF1113">
            <v>764023000</v>
          </cell>
          <cell r="BG1113">
            <v>0.42027594355709968</v>
          </cell>
          <cell r="BH1113">
            <v>1210000</v>
          </cell>
          <cell r="BI1113">
            <v>0</v>
          </cell>
          <cell r="BJ1113">
            <v>0</v>
          </cell>
          <cell r="BK1113">
            <v>0</v>
          </cell>
          <cell r="BL1113">
            <v>128600504000</v>
          </cell>
          <cell r="BM1113">
            <v>479366000</v>
          </cell>
          <cell r="BN1113">
            <v>44025988000</v>
          </cell>
          <cell r="BO1113">
            <v>389218676000</v>
          </cell>
          <cell r="BP1113">
            <v>6999994000</v>
          </cell>
          <cell r="BQ1113">
            <v>663358000</v>
          </cell>
          <cell r="BR1113">
            <v>700808000</v>
          </cell>
          <cell r="BS1113">
            <v>286208000</v>
          </cell>
          <cell r="BT1113">
            <v>1817908000</v>
          </cell>
          <cell r="BU1113">
            <v>0</v>
          </cell>
          <cell r="BV1113">
            <v>2494000</v>
          </cell>
          <cell r="BW1113">
            <v>70240000</v>
          </cell>
          <cell r="BY1113">
            <v>1811</v>
          </cell>
          <cell r="BZ1113">
            <v>9934800</v>
          </cell>
          <cell r="CA1113">
            <v>4889700</v>
          </cell>
          <cell r="CC1113">
            <v>37735824000</v>
          </cell>
          <cell r="CI1113">
            <v>31758635000</v>
          </cell>
          <cell r="CJ1113">
            <v>5.5049661164579882E-4</v>
          </cell>
          <cell r="CK1113">
            <v>80.195348800000005</v>
          </cell>
          <cell r="CL1113">
            <v>107.32712000000001</v>
          </cell>
          <cell r="CM1113">
            <v>23.440098000000003</v>
          </cell>
          <cell r="CN1113">
            <v>8.6604279999999996</v>
          </cell>
          <cell r="CO1113">
            <v>33.971318000000004</v>
          </cell>
          <cell r="CP1113">
            <v>3.5999999999999997E-4</v>
          </cell>
          <cell r="CQ1113">
            <v>20.825397000000002</v>
          </cell>
          <cell r="CR1113">
            <v>23.23563</v>
          </cell>
          <cell r="CS1113">
            <v>0</v>
          </cell>
          <cell r="CT1113">
            <v>32.039689809999999</v>
          </cell>
          <cell r="CU1113">
            <v>1.5114532999999999</v>
          </cell>
          <cell r="CV1113">
            <v>15.079971</v>
          </cell>
          <cell r="CW1113">
            <v>388.757438627</v>
          </cell>
          <cell r="CX1113">
            <v>346.28681391000003</v>
          </cell>
          <cell r="CY1113">
            <v>0</v>
          </cell>
          <cell r="CZ1113" t="e">
            <v>#DIV/0!</v>
          </cell>
          <cell r="DA1113">
            <v>0</v>
          </cell>
        </row>
        <row r="1114">
          <cell r="A1114" t="str">
            <v>2024_Q1_M3_W10_D6</v>
          </cell>
          <cell r="B1114">
            <v>2024</v>
          </cell>
          <cell r="C1114">
            <v>1</v>
          </cell>
          <cell r="D1114">
            <v>3</v>
          </cell>
          <cell r="E1114">
            <v>10</v>
          </cell>
          <cell r="F1114">
            <v>11</v>
          </cell>
          <cell r="G1114">
            <v>6</v>
          </cell>
          <cell r="H1114">
            <v>45359</v>
          </cell>
          <cell r="I1114">
            <v>40.7196</v>
          </cell>
          <cell r="J1114">
            <v>17.716000000000001</v>
          </cell>
          <cell r="K1114">
            <v>30.218</v>
          </cell>
          <cell r="L1114">
            <v>17.968710000000002</v>
          </cell>
          <cell r="M1114">
            <v>5.2990000000000004</v>
          </cell>
          <cell r="N1114">
            <v>1.0003</v>
          </cell>
          <cell r="O1114">
            <v>14.468</v>
          </cell>
          <cell r="P1114">
            <v>19.202999999999999</v>
          </cell>
          <cell r="Q1114">
            <v>110</v>
          </cell>
          <cell r="R1114">
            <v>0</v>
          </cell>
          <cell r="S1114">
            <v>-3716</v>
          </cell>
          <cell r="T1114">
            <v>804.9796029610784</v>
          </cell>
          <cell r="U1114">
            <v>30158.037515993143</v>
          </cell>
          <cell r="V1114">
            <v>3.746434991030613E-2</v>
          </cell>
          <cell r="W1114">
            <v>4.432551932955768E-3</v>
          </cell>
          <cell r="X1114">
            <v>2.9975773029129451E-3</v>
          </cell>
          <cell r="Y1114">
            <v>0.6762644517768942</v>
          </cell>
          <cell r="Z1114">
            <v>6.4305072491450512E-3</v>
          </cell>
          <cell r="AA1114">
            <v>245342621000</v>
          </cell>
          <cell r="AB1114">
            <v>245342621000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146.59261000000001</v>
          </cell>
          <cell r="AI1114">
            <v>33828.189090500149</v>
          </cell>
          <cell r="AJ1114">
            <v>26146.299830535401</v>
          </cell>
          <cell r="AK1114">
            <v>7681.8892599647506</v>
          </cell>
          <cell r="AL1114">
            <v>71467412630800</v>
          </cell>
          <cell r="AM1114">
            <v>316783018000</v>
          </cell>
          <cell r="AN1114">
            <v>214229094000</v>
          </cell>
          <cell r="AO1114">
            <v>459571715000</v>
          </cell>
          <cell r="AP1114">
            <v>158568658000</v>
          </cell>
          <cell r="AQ1114">
            <v>0.89888901094377294</v>
          </cell>
          <cell r="AR1114">
            <v>0</v>
          </cell>
          <cell r="AS1114">
            <v>0</v>
          </cell>
          <cell r="AT1114">
            <v>9989664000</v>
          </cell>
          <cell r="AU1114">
            <v>0.51969302224922798</v>
          </cell>
          <cell r="AV1114">
            <v>29375370000</v>
          </cell>
          <cell r="AW1114">
            <v>0.29666946840308478</v>
          </cell>
          <cell r="AX1114">
            <v>3105139000</v>
          </cell>
          <cell r="AY1114">
            <v>0.46340848621895303</v>
          </cell>
          <cell r="AZ1114">
            <v>396616000</v>
          </cell>
          <cell r="BA1114">
            <v>0.47712743817202363</v>
          </cell>
          <cell r="BB1114">
            <v>0</v>
          </cell>
          <cell r="BC1114">
            <v>0</v>
          </cell>
          <cell r="BD1114">
            <v>346550000</v>
          </cell>
          <cell r="BE1114">
            <v>0.49880965061014404</v>
          </cell>
          <cell r="BF1114">
            <v>8259997000</v>
          </cell>
          <cell r="BG1114">
            <v>0.9267895459896478</v>
          </cell>
          <cell r="BH1114">
            <v>0</v>
          </cell>
          <cell r="BI1114">
            <v>0</v>
          </cell>
          <cell r="BJ1114">
            <v>4187100000</v>
          </cell>
          <cell r="BK1114">
            <v>0.99683933057421525</v>
          </cell>
          <cell r="BL1114">
            <v>176405158000</v>
          </cell>
          <cell r="BM1114">
            <v>277974000</v>
          </cell>
          <cell r="BN1114">
            <v>19222240000</v>
          </cell>
          <cell r="BO1114">
            <v>99017166000</v>
          </cell>
          <cell r="BP1114">
            <v>6700652000</v>
          </cell>
          <cell r="BQ1114">
            <v>831258000</v>
          </cell>
          <cell r="BR1114">
            <v>509966000</v>
          </cell>
          <cell r="BS1114">
            <v>694754000</v>
          </cell>
          <cell r="BT1114">
            <v>8912484000</v>
          </cell>
          <cell r="BU1114">
            <v>0</v>
          </cell>
          <cell r="BV1114">
            <v>4200376000</v>
          </cell>
          <cell r="BW1114">
            <v>10990000</v>
          </cell>
          <cell r="BY1114">
            <v>2712</v>
          </cell>
          <cell r="BZ1114">
            <v>28427400</v>
          </cell>
          <cell r="CA1114">
            <v>7322400</v>
          </cell>
          <cell r="CC1114">
            <v>86029621000</v>
          </cell>
          <cell r="CI1114">
            <v>0</v>
          </cell>
          <cell r="CJ1114">
            <v>0</v>
          </cell>
          <cell r="CK1114">
            <v>88.320812399999994</v>
          </cell>
          <cell r="CL1114">
            <v>89.23375399999999</v>
          </cell>
          <cell r="CM1114">
            <v>27.398439</v>
          </cell>
          <cell r="CN1114">
            <v>8.1869550000000011</v>
          </cell>
          <cell r="CO1114">
            <v>36.353232000000006</v>
          </cell>
          <cell r="CP1114">
            <v>3.6199999999999996E-4</v>
          </cell>
          <cell r="CQ1114">
            <v>12.080780000000001</v>
          </cell>
          <cell r="CR1114">
            <v>23.23563</v>
          </cell>
          <cell r="CS1114">
            <v>0</v>
          </cell>
          <cell r="CT1114">
            <v>30.403057319999998</v>
          </cell>
          <cell r="CU1114">
            <v>1.4804439999999999</v>
          </cell>
          <cell r="CV1114">
            <v>16.979182999999999</v>
          </cell>
          <cell r="CW1114">
            <v>375.98590174800029</v>
          </cell>
          <cell r="CX1114">
            <v>333.67264871999998</v>
          </cell>
          <cell r="CY1114">
            <v>0</v>
          </cell>
          <cell r="CZ1114" t="e">
            <v>#DIV/0!</v>
          </cell>
          <cell r="DA1114">
            <v>0</v>
          </cell>
        </row>
        <row r="1115">
          <cell r="A1115" t="str">
            <v>2024_Q1_M3_W11_D2</v>
          </cell>
          <cell r="B1115">
            <v>2024</v>
          </cell>
          <cell r="C1115">
            <v>1</v>
          </cell>
          <cell r="D1115">
            <v>3</v>
          </cell>
          <cell r="E1115">
            <v>11</v>
          </cell>
          <cell r="F1115">
            <v>11</v>
          </cell>
          <cell r="G1115">
            <v>2</v>
          </cell>
          <cell r="H1115">
            <v>45362</v>
          </cell>
          <cell r="I1115">
            <v>38.2746</v>
          </cell>
          <cell r="J1115">
            <v>26.18</v>
          </cell>
          <cell r="K1115">
            <v>30.033000000000001</v>
          </cell>
          <cell r="L1115">
            <v>17.004709999999999</v>
          </cell>
          <cell r="M1115">
            <v>5.6180000000000003</v>
          </cell>
          <cell r="N1115">
            <v>1.0003</v>
          </cell>
          <cell r="O1115">
            <v>14.615</v>
          </cell>
          <cell r="P1115">
            <v>19.202999999999999</v>
          </cell>
          <cell r="Q1115">
            <v>120</v>
          </cell>
          <cell r="R1115">
            <v>0</v>
          </cell>
          <cell r="S1115">
            <v>-4044</v>
          </cell>
          <cell r="T1115">
            <v>864.79937865139402</v>
          </cell>
          <cell r="U1115">
            <v>31564.842449258373</v>
          </cell>
          <cell r="V1115">
            <v>3.6499612775487848E-2</v>
          </cell>
          <cell r="W1115">
            <v>5.3049792847059104E-3</v>
          </cell>
          <cell r="X1115">
            <v>2.1668738231555343E-3</v>
          </cell>
          <cell r="Y1115">
            <v>0.40846037408714564</v>
          </cell>
          <cell r="Z1115">
            <v>6.2240800628892944E-3</v>
          </cell>
          <cell r="AA1115">
            <v>214845966850</v>
          </cell>
          <cell r="AB1115">
            <v>193240541000</v>
          </cell>
          <cell r="AC1115">
            <v>21605425850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151.92860999999999</v>
          </cell>
          <cell r="AI1115">
            <v>32135.185011928388</v>
          </cell>
          <cell r="AJ1115">
            <v>27641.044801682598</v>
          </cell>
          <cell r="AK1115">
            <v>4494.1402102457896</v>
          </cell>
          <cell r="AL1115">
            <v>52954164554400</v>
          </cell>
          <cell r="AM1115">
            <v>280920746000</v>
          </cell>
          <cell r="AN1115">
            <v>114744993000</v>
          </cell>
          <cell r="AO1115">
            <v>329590959850</v>
          </cell>
          <cell r="AP1115">
            <v>64514054000</v>
          </cell>
          <cell r="AQ1115">
            <v>0.54823890741721559</v>
          </cell>
          <cell r="AR1115">
            <v>0</v>
          </cell>
          <cell r="AS1115">
            <v>0</v>
          </cell>
          <cell r="AT1115">
            <v>19965208000</v>
          </cell>
          <cell r="AU1115">
            <v>0.40245906883734145</v>
          </cell>
          <cell r="AV1115">
            <v>26738197000</v>
          </cell>
          <cell r="AW1115">
            <v>0.25619322288163265</v>
          </cell>
          <cell r="AX1115">
            <v>2466193000</v>
          </cell>
          <cell r="AY1115">
            <v>0.42398403084079117</v>
          </cell>
          <cell r="AZ1115">
            <v>677431000</v>
          </cell>
          <cell r="BA1115">
            <v>0.41230592259423138</v>
          </cell>
          <cell r="BB1115">
            <v>0</v>
          </cell>
          <cell r="BC1115">
            <v>0</v>
          </cell>
          <cell r="BD1115">
            <v>176400000</v>
          </cell>
          <cell r="BE1115">
            <v>0.48872117958009875</v>
          </cell>
          <cell r="BF1115">
            <v>207510000</v>
          </cell>
          <cell r="BG1115">
            <v>0.43092098432146192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117675074000</v>
          </cell>
          <cell r="BM1115">
            <v>624320000</v>
          </cell>
          <cell r="BN1115">
            <v>49608046000</v>
          </cell>
          <cell r="BO1115">
            <v>104367308000</v>
          </cell>
          <cell r="BP1115">
            <v>5816712000</v>
          </cell>
          <cell r="BQ1115">
            <v>1643030000</v>
          </cell>
          <cell r="BR1115">
            <v>170544000</v>
          </cell>
          <cell r="BS1115">
            <v>360942000</v>
          </cell>
          <cell r="BT1115">
            <v>481550000</v>
          </cell>
          <cell r="BU1115">
            <v>0</v>
          </cell>
          <cell r="BV1115">
            <v>166960000</v>
          </cell>
          <cell r="BW1115">
            <v>6260000</v>
          </cell>
          <cell r="BY1115">
            <v>2656</v>
          </cell>
          <cell r="BZ1115">
            <v>10312200</v>
          </cell>
          <cell r="CA1115">
            <v>7171200</v>
          </cell>
          <cell r="CC1115">
            <v>26478500000</v>
          </cell>
          <cell r="CI1115">
            <v>21605425850</v>
          </cell>
          <cell r="CJ1115">
            <v>4.0800239285816074E-4</v>
          </cell>
          <cell r="CK1115">
            <v>82.481763000000001</v>
          </cell>
          <cell r="CL1115">
            <v>87.636293999999992</v>
          </cell>
          <cell r="CM1115">
            <v>27.120995999999995</v>
          </cell>
          <cell r="CN1115">
            <v>8.5393599999999985</v>
          </cell>
          <cell r="CO1115">
            <v>52.674160000000001</v>
          </cell>
          <cell r="CP1115">
            <v>3.5779999999999997E-4</v>
          </cell>
          <cell r="CQ1115">
            <v>12.086604999999999</v>
          </cell>
          <cell r="CR1115">
            <v>23.23563</v>
          </cell>
          <cell r="CS1115">
            <v>0</v>
          </cell>
          <cell r="CT1115">
            <v>28.618926929999997</v>
          </cell>
          <cell r="CU1115">
            <v>1.4664397999999998</v>
          </cell>
          <cell r="CV1115">
            <v>16.951597</v>
          </cell>
          <cell r="CW1115">
            <v>414.1182593890004</v>
          </cell>
          <cell r="CX1115">
            <v>340.81212952999999</v>
          </cell>
          <cell r="CY1115">
            <v>0</v>
          </cell>
          <cell r="CZ1115" t="e">
            <v>#DIV/0!</v>
          </cell>
          <cell r="DA1115">
            <v>0</v>
          </cell>
        </row>
        <row r="1116">
          <cell r="A1116" t="str">
            <v>2024_Q1_M3_W11_D3</v>
          </cell>
          <cell r="B1116">
            <v>2024</v>
          </cell>
          <cell r="C1116">
            <v>1</v>
          </cell>
          <cell r="D1116">
            <v>3</v>
          </cell>
          <cell r="E1116">
            <v>11</v>
          </cell>
          <cell r="F1116">
            <v>11</v>
          </cell>
          <cell r="G1116">
            <v>3</v>
          </cell>
          <cell r="H1116">
            <v>45363</v>
          </cell>
          <cell r="I1116">
            <v>59.147599999999997</v>
          </cell>
          <cell r="J1116">
            <v>26.885000000000002</v>
          </cell>
          <cell r="K1116">
            <v>29.632000000000001</v>
          </cell>
          <cell r="L1116">
            <v>16.357710000000001</v>
          </cell>
          <cell r="M1116">
            <v>5.5110000000000001</v>
          </cell>
          <cell r="N1116">
            <v>1.0003</v>
          </cell>
          <cell r="O1116">
            <v>14.644</v>
          </cell>
          <cell r="P1116">
            <v>19.202000000000002</v>
          </cell>
          <cell r="Q1116">
            <v>137</v>
          </cell>
          <cell r="R1116">
            <v>0</v>
          </cell>
          <cell r="S1116">
            <v>-3381</v>
          </cell>
          <cell r="T1116">
            <v>803.82066427919756</v>
          </cell>
          <cell r="U1116">
            <v>30493.756219408329</v>
          </cell>
          <cell r="V1116">
            <v>3.7936019282053049E-2</v>
          </cell>
          <cell r="W1116">
            <v>4.3691048182703035E-3</v>
          </cell>
          <cell r="X1116">
            <v>2.3059034255186175E-3</v>
          </cell>
          <cell r="Y1116">
            <v>0.52777480088736062</v>
          </cell>
          <cell r="Z1116">
            <v>7.2226850787827169E-3</v>
          </cell>
          <cell r="AA1116">
            <v>225998593700</v>
          </cell>
          <cell r="AB1116">
            <v>205124934000</v>
          </cell>
          <cell r="AC1116">
            <v>18530319700</v>
          </cell>
          <cell r="AD1116">
            <v>0</v>
          </cell>
          <cell r="AE1116">
            <v>2343340000</v>
          </cell>
          <cell r="AF1116">
            <v>0</v>
          </cell>
          <cell r="AG1116">
            <v>0</v>
          </cell>
          <cell r="AH1116">
            <v>172.37961000000001</v>
          </cell>
          <cell r="AI1116">
            <v>30787.175733208413</v>
          </cell>
          <cell r="AJ1116">
            <v>28607.700587018502</v>
          </cell>
          <cell r="AK1116">
            <v>2179.47514618991</v>
          </cell>
          <cell r="AL1116">
            <v>45964740685600</v>
          </cell>
          <cell r="AM1116">
            <v>200824770000</v>
          </cell>
          <cell r="AN1116">
            <v>105990253000</v>
          </cell>
          <cell r="AO1116">
            <v>331988846700</v>
          </cell>
          <cell r="AP1116">
            <v>90961793000</v>
          </cell>
          <cell r="AQ1116">
            <v>0.90065299223285278</v>
          </cell>
          <cell r="AR1116">
            <v>0</v>
          </cell>
          <cell r="AS1116">
            <v>0</v>
          </cell>
          <cell r="AT1116">
            <v>10772860000</v>
          </cell>
          <cell r="AU1116">
            <v>0.14462141238787299</v>
          </cell>
          <cell r="AV1116">
            <v>1793113000</v>
          </cell>
          <cell r="AW1116">
            <v>9.9181321677911674E-2</v>
          </cell>
          <cell r="AX1116">
            <v>1982825000</v>
          </cell>
          <cell r="AY1116">
            <v>0.38271441233194209</v>
          </cell>
          <cell r="AZ1116">
            <v>227246000</v>
          </cell>
          <cell r="BA1116">
            <v>0.44889162804846733</v>
          </cell>
          <cell r="BB1116">
            <v>0</v>
          </cell>
          <cell r="BC1116">
            <v>0</v>
          </cell>
          <cell r="BD1116">
            <v>31780000</v>
          </cell>
          <cell r="BE1116">
            <v>0.48748312676402011</v>
          </cell>
          <cell r="BF1116">
            <v>219469000</v>
          </cell>
          <cell r="BG1116">
            <v>0.41675338386984062</v>
          </cell>
          <cell r="BH1116">
            <v>1167000</v>
          </cell>
          <cell r="BI1116">
            <v>0.5</v>
          </cell>
          <cell r="BJ1116">
            <v>0</v>
          </cell>
          <cell r="BK1116">
            <v>0</v>
          </cell>
          <cell r="BL1116">
            <v>100995382000</v>
          </cell>
          <cell r="BM1116">
            <v>711456000</v>
          </cell>
          <cell r="BN1116">
            <v>74490076000</v>
          </cell>
          <cell r="BO1116">
            <v>18079140000</v>
          </cell>
          <cell r="BP1116">
            <v>5180952000</v>
          </cell>
          <cell r="BQ1116">
            <v>506238000</v>
          </cell>
          <cell r="BR1116">
            <v>208216000</v>
          </cell>
          <cell r="BS1116">
            <v>65192000</v>
          </cell>
          <cell r="BT1116">
            <v>526616000</v>
          </cell>
          <cell r="BU1116">
            <v>2334000</v>
          </cell>
          <cell r="BV1116">
            <v>0</v>
          </cell>
          <cell r="BW1116">
            <v>59168000</v>
          </cell>
          <cell r="BY1116">
            <v>1893</v>
          </cell>
          <cell r="BZ1116">
            <v>8621550</v>
          </cell>
          <cell r="CA1116">
            <v>5111100</v>
          </cell>
          <cell r="CC1116">
            <v>44838145000</v>
          </cell>
          <cell r="CI1116">
            <v>20873659700</v>
          </cell>
          <cell r="CJ1116">
            <v>4.5412329948245252E-4</v>
          </cell>
          <cell r="CK1116">
            <v>126.57586400000001</v>
          </cell>
          <cell r="CL1116">
            <v>87.118079999999992</v>
          </cell>
          <cell r="CM1116">
            <v>27.192720000000001</v>
          </cell>
          <cell r="CN1116">
            <v>8.4704069999999998</v>
          </cell>
          <cell r="CO1116">
            <v>54.092619999999997</v>
          </cell>
          <cell r="CP1116">
            <v>3.5599999999999998E-4</v>
          </cell>
          <cell r="CQ1116">
            <v>11.934859999999999</v>
          </cell>
          <cell r="CR1116">
            <v>22.408733999999999</v>
          </cell>
          <cell r="CS1116">
            <v>0</v>
          </cell>
          <cell r="CT1116">
            <v>27.480952800000001</v>
          </cell>
          <cell r="CU1116">
            <v>1.4724415999999998</v>
          </cell>
          <cell r="CV1116">
            <v>15.371728192522699</v>
          </cell>
          <cell r="CW1116">
            <v>332.20703675000021</v>
          </cell>
          <cell r="CX1116">
            <v>382.11876359252273</v>
          </cell>
          <cell r="CY1116">
            <v>0</v>
          </cell>
          <cell r="CZ1116" t="e">
            <v>#DIV/0!</v>
          </cell>
          <cell r="DA1116">
            <v>0</v>
          </cell>
        </row>
        <row r="1117">
          <cell r="A1117" t="str">
            <v>2024_Q1_M3_W11_D4</v>
          </cell>
          <cell r="B1117">
            <v>2024</v>
          </cell>
          <cell r="C1117">
            <v>1</v>
          </cell>
          <cell r="D1117">
            <v>3</v>
          </cell>
          <cell r="E1117">
            <v>11</v>
          </cell>
          <cell r="F1117">
            <v>11</v>
          </cell>
          <cell r="G1117">
            <v>4</v>
          </cell>
          <cell r="H1117">
            <v>45364</v>
          </cell>
          <cell r="I1117">
            <v>60.6096</v>
          </cell>
          <cell r="J1117">
            <v>27.326000000000001</v>
          </cell>
          <cell r="K1117">
            <v>25.161000000000001</v>
          </cell>
          <cell r="L1117">
            <v>16.60671</v>
          </cell>
          <cell r="M1117">
            <v>5.53</v>
          </cell>
          <cell r="N1117">
            <v>1.0003</v>
          </cell>
          <cell r="O1117">
            <v>15.032</v>
          </cell>
          <cell r="P1117">
            <v>19.206</v>
          </cell>
          <cell r="Q1117">
            <v>137</v>
          </cell>
          <cell r="R1117">
            <v>0</v>
          </cell>
          <cell r="S1117">
            <v>-4030</v>
          </cell>
          <cell r="T1117">
            <v>903.89382189756634</v>
          </cell>
          <cell r="U1117">
            <v>39190.3897798791</v>
          </cell>
          <cell r="V1117">
            <v>4.335729355645529E-2</v>
          </cell>
          <cell r="W1117">
            <v>1.6336088227754289E-3</v>
          </cell>
          <cell r="X1117">
            <v>7.3647247524407278E-4</v>
          </cell>
          <cell r="Y1117">
            <v>0.45082547607256351</v>
          </cell>
          <cell r="Z1117">
            <v>3.4662955164371399E-3</v>
          </cell>
          <cell r="AA1117">
            <v>159466825000</v>
          </cell>
          <cell r="AB1117">
            <v>159466825000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170.47161</v>
          </cell>
          <cell r="AI1117">
            <v>39545.680491189101</v>
          </cell>
          <cell r="AJ1117">
            <v>29102.840788558602</v>
          </cell>
          <cell r="AK1117">
            <v>10442.839702630501</v>
          </cell>
          <cell r="AL1117">
            <v>58416542975000</v>
          </cell>
          <cell r="AM1117">
            <v>95429780000</v>
          </cell>
          <cell r="AN1117">
            <v>43022176000</v>
          </cell>
          <cell r="AO1117">
            <v>202489001000</v>
          </cell>
          <cell r="AP1117">
            <v>6441599000</v>
          </cell>
          <cell r="AQ1117">
            <v>0.48141453806961532</v>
          </cell>
          <cell r="AR1117">
            <v>0</v>
          </cell>
          <cell r="AS1117">
            <v>0</v>
          </cell>
          <cell r="AT1117">
            <v>899974000</v>
          </cell>
          <cell r="AU1117">
            <v>0.34536571064117844</v>
          </cell>
          <cell r="AV1117">
            <v>32747499000</v>
          </cell>
          <cell r="AW1117">
            <v>0.46504920283911005</v>
          </cell>
          <cell r="AX1117">
            <v>1435196000</v>
          </cell>
          <cell r="AY1117">
            <v>0.32944753111074998</v>
          </cell>
          <cell r="AZ1117">
            <v>115699000</v>
          </cell>
          <cell r="BA1117">
            <v>0.44645572062512057</v>
          </cell>
          <cell r="BB1117">
            <v>14820000</v>
          </cell>
          <cell r="BC1117">
            <v>1.1608015640273705E-2</v>
          </cell>
          <cell r="BD1117">
            <v>575273000</v>
          </cell>
          <cell r="BE1117">
            <v>0.49928397599019614</v>
          </cell>
          <cell r="BF1117">
            <v>785098000</v>
          </cell>
          <cell r="BG1117">
            <v>0.64220275041144925</v>
          </cell>
          <cell r="BH1117">
            <v>7018000</v>
          </cell>
          <cell r="BI1117">
            <v>0.5</v>
          </cell>
          <cell r="BJ1117">
            <v>0</v>
          </cell>
          <cell r="BK1117">
            <v>0</v>
          </cell>
          <cell r="BL1117">
            <v>13380566000</v>
          </cell>
          <cell r="BM1117">
            <v>646770000</v>
          </cell>
          <cell r="BN1117">
            <v>2605858000</v>
          </cell>
          <cell r="BO1117">
            <v>70417278000</v>
          </cell>
          <cell r="BP1117">
            <v>4356372000</v>
          </cell>
          <cell r="BQ1117">
            <v>259150000</v>
          </cell>
          <cell r="BR1117">
            <v>1276704000</v>
          </cell>
          <cell r="BS1117">
            <v>1152196000</v>
          </cell>
          <cell r="BT1117">
            <v>1222508000</v>
          </cell>
          <cell r="BU1117">
            <v>14036000</v>
          </cell>
          <cell r="BV1117">
            <v>44836000</v>
          </cell>
          <cell r="BW1117">
            <v>53506000</v>
          </cell>
          <cell r="BY1117">
            <v>1577</v>
          </cell>
          <cell r="BZ1117">
            <v>10276500</v>
          </cell>
          <cell r="CA1117">
            <v>4257900</v>
          </cell>
          <cell r="CC1117">
            <v>8799414000</v>
          </cell>
          <cell r="CI1117">
            <v>0</v>
          </cell>
          <cell r="CJ1117">
            <v>0</v>
          </cell>
          <cell r="CK1117">
            <v>132.6138048</v>
          </cell>
          <cell r="CL1117">
            <v>76.036541999999997</v>
          </cell>
          <cell r="CM1117">
            <v>27.477087999999998</v>
          </cell>
          <cell r="CN1117">
            <v>8.6267999999999994</v>
          </cell>
          <cell r="CO1117">
            <v>56.428190000000008</v>
          </cell>
          <cell r="CP1117">
            <v>3.57E-4</v>
          </cell>
          <cell r="CQ1117">
            <v>12.55172</v>
          </cell>
          <cell r="CR1117">
            <v>22.816727999999998</v>
          </cell>
          <cell r="CS1117">
            <v>0</v>
          </cell>
          <cell r="CT1117">
            <v>28.380867390000002</v>
          </cell>
          <cell r="CU1117">
            <v>1.5014502999999999</v>
          </cell>
          <cell r="CV1117">
            <v>17.517109999999999</v>
          </cell>
          <cell r="CW1117">
            <v>428.48353019099977</v>
          </cell>
          <cell r="CX1117">
            <v>383.95065749000003</v>
          </cell>
          <cell r="CY1117">
            <v>0</v>
          </cell>
          <cell r="CZ1117" t="e">
            <v>#DIV/0!</v>
          </cell>
          <cell r="DA1117">
            <v>0</v>
          </cell>
        </row>
        <row r="1118">
          <cell r="A1118" t="str">
            <v>2024_Q1_M3_W11_D5</v>
          </cell>
          <cell r="B1118">
            <v>2024</v>
          </cell>
          <cell r="C1118">
            <v>1</v>
          </cell>
          <cell r="D1118">
            <v>3</v>
          </cell>
          <cell r="E1118">
            <v>11</v>
          </cell>
          <cell r="F1118">
            <v>11</v>
          </cell>
          <cell r="G1118">
            <v>5</v>
          </cell>
          <cell r="H1118">
            <v>45365</v>
          </cell>
          <cell r="I1118">
            <v>60.886600000000001</v>
          </cell>
          <cell r="J1118">
            <v>28.058</v>
          </cell>
          <cell r="K1118">
            <v>25.888999999999999</v>
          </cell>
          <cell r="L1118">
            <v>16.755710000000001</v>
          </cell>
          <cell r="M1118">
            <v>5.5730000000000004</v>
          </cell>
          <cell r="N1118">
            <v>1.0003</v>
          </cell>
          <cell r="O1118">
            <v>15.22</v>
          </cell>
          <cell r="P1118">
            <v>19.236999999999998</v>
          </cell>
          <cell r="Q1118">
            <v>122</v>
          </cell>
          <cell r="R1118">
            <v>0</v>
          </cell>
          <cell r="S1118">
            <v>-2882</v>
          </cell>
          <cell r="T1118">
            <v>733.30434406566121</v>
          </cell>
          <cell r="U1118">
            <v>37509.326587823365</v>
          </cell>
          <cell r="V1118">
            <v>5.1151103755720725E-2</v>
          </cell>
          <cell r="W1118">
            <v>7.5168443581255669E-4</v>
          </cell>
          <cell r="X1118">
            <v>2.0693773053054039E-4</v>
          </cell>
          <cell r="Y1118">
            <v>0.2752986767736445</v>
          </cell>
          <cell r="Z1118">
            <v>3.8262326112627086E-3</v>
          </cell>
          <cell r="AA1118">
            <v>232429892000</v>
          </cell>
          <cell r="AB1118">
            <v>232429892000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172.61961000000002</v>
          </cell>
          <cell r="AI1118">
            <v>37941.772117133281</v>
          </cell>
          <cell r="AJ1118">
            <v>28864.9501324864</v>
          </cell>
          <cell r="AK1118">
            <v>9076.8219846468801</v>
          </cell>
          <cell r="AL1118">
            <v>64219661469800</v>
          </cell>
          <cell r="AM1118">
            <v>48272920000</v>
          </cell>
          <cell r="AN1118">
            <v>13289471000</v>
          </cell>
          <cell r="AO1118">
            <v>245719363000</v>
          </cell>
          <cell r="AP1118">
            <v>1526863000</v>
          </cell>
          <cell r="AQ1118">
            <v>0.1983219187334522</v>
          </cell>
          <cell r="AR1118">
            <v>0</v>
          </cell>
          <cell r="AS1118">
            <v>0</v>
          </cell>
          <cell r="AT1118">
            <v>1399978000</v>
          </cell>
          <cell r="AU1118">
            <v>0.20446100020388003</v>
          </cell>
          <cell r="AV1118">
            <v>8692829000</v>
          </cell>
          <cell r="AW1118">
            <v>0.30244816302530658</v>
          </cell>
          <cell r="AX1118">
            <v>863860000</v>
          </cell>
          <cell r="AY1118">
            <v>0.30863959344434727</v>
          </cell>
          <cell r="AZ1118">
            <v>403766000</v>
          </cell>
          <cell r="BA1118">
            <v>0.4576258123598842</v>
          </cell>
          <cell r="BB1118">
            <v>0</v>
          </cell>
          <cell r="BC1118">
            <v>0</v>
          </cell>
          <cell r="BD1118">
            <v>157542000</v>
          </cell>
          <cell r="BE1118">
            <v>0.49735760422783326</v>
          </cell>
          <cell r="BF1118">
            <v>207919000</v>
          </cell>
          <cell r="BG1118">
            <v>0.48089101262368106</v>
          </cell>
          <cell r="BH1118">
            <v>36714000</v>
          </cell>
          <cell r="BI1118">
            <v>0.5</v>
          </cell>
          <cell r="BJ1118">
            <v>0</v>
          </cell>
          <cell r="BK1118">
            <v>0</v>
          </cell>
          <cell r="BL1118">
            <v>7698912000</v>
          </cell>
          <cell r="BM1118">
            <v>215170000</v>
          </cell>
          <cell r="BN1118">
            <v>6847164000</v>
          </cell>
          <cell r="BO1118">
            <v>28741550000</v>
          </cell>
          <cell r="BP1118">
            <v>2798928000</v>
          </cell>
          <cell r="BQ1118">
            <v>882306000</v>
          </cell>
          <cell r="BR1118">
            <v>262244000</v>
          </cell>
          <cell r="BS1118">
            <v>316758000</v>
          </cell>
          <cell r="BT1118">
            <v>432362000</v>
          </cell>
          <cell r="BU1118">
            <v>73428000</v>
          </cell>
          <cell r="BV1118">
            <v>2520000</v>
          </cell>
          <cell r="BW1118">
            <v>1578000</v>
          </cell>
          <cell r="BY1118">
            <v>2080</v>
          </cell>
          <cell r="BZ1118">
            <v>7349100</v>
          </cell>
          <cell r="CA1118">
            <v>5616000</v>
          </cell>
          <cell r="CC1118">
            <v>14970000</v>
          </cell>
          <cell r="CI1118">
            <v>0</v>
          </cell>
          <cell r="CJ1118">
            <v>0</v>
          </cell>
          <cell r="CK1118">
            <v>132.73278800000003</v>
          </cell>
          <cell r="CL1118">
            <v>77.874111999999997</v>
          </cell>
          <cell r="CM1118">
            <v>27.20018</v>
          </cell>
          <cell r="CN1118">
            <v>8.6660149999999998</v>
          </cell>
          <cell r="CO1118">
            <v>57.462783999999999</v>
          </cell>
          <cell r="CP1118">
            <v>3.5799999999999997E-4</v>
          </cell>
          <cell r="CQ1118">
            <v>12.723920000000001</v>
          </cell>
          <cell r="CR1118">
            <v>22.795844999999996</v>
          </cell>
          <cell r="CS1118">
            <v>0</v>
          </cell>
          <cell r="CT1118">
            <v>28.400928449999999</v>
          </cell>
          <cell r="CU1118">
            <v>1.4904469999999999</v>
          </cell>
          <cell r="CV1118">
            <v>17.379179999999998</v>
          </cell>
          <cell r="CW1118">
            <v>282.32053510199995</v>
          </cell>
          <cell r="CX1118">
            <v>386.72655745000003</v>
          </cell>
          <cell r="CY1118">
            <v>0</v>
          </cell>
          <cell r="CZ1118" t="e">
            <v>#DIV/0!</v>
          </cell>
          <cell r="DA1118">
            <v>0</v>
          </cell>
        </row>
        <row r="1119">
          <cell r="A1119" t="str">
            <v>2024_Q1_M3_W11_D6</v>
          </cell>
          <cell r="B1119">
            <v>2024</v>
          </cell>
          <cell r="C1119">
            <v>1</v>
          </cell>
          <cell r="D1119">
            <v>3</v>
          </cell>
          <cell r="E1119">
            <v>11</v>
          </cell>
          <cell r="F1119">
            <v>12</v>
          </cell>
          <cell r="G1119">
            <v>6</v>
          </cell>
          <cell r="H1119">
            <v>45366</v>
          </cell>
          <cell r="I1119">
            <v>60.703600000000002</v>
          </cell>
          <cell r="J1119">
            <v>20.132000000000001</v>
          </cell>
          <cell r="K1119">
            <v>27.731000000000002</v>
          </cell>
          <cell r="L1119">
            <v>16.544709999999998</v>
          </cell>
          <cell r="M1119">
            <v>5.633</v>
          </cell>
          <cell r="N1119">
            <v>1.0003</v>
          </cell>
          <cell r="O1119">
            <v>15.228999999999999</v>
          </cell>
          <cell r="P1119">
            <v>19.236999999999998</v>
          </cell>
          <cell r="Q1119">
            <v>117</v>
          </cell>
          <cell r="R1119">
            <v>0</v>
          </cell>
          <cell r="S1119">
            <v>-3696</v>
          </cell>
          <cell r="T1119">
            <v>856.78758553579576</v>
          </cell>
          <cell r="U1119">
            <v>34396.086750468094</v>
          </cell>
          <cell r="V1119">
            <v>4.014540748621883E-2</v>
          </cell>
          <cell r="W1119">
            <v>2.4085718178382606E-3</v>
          </cell>
          <cell r="X1119">
            <v>7.7419962735784823E-4</v>
          </cell>
          <cell r="Y1119">
            <v>0.3214351432761956</v>
          </cell>
          <cell r="Z1119">
            <v>4.2588164487336773E-3</v>
          </cell>
          <cell r="AA1119">
            <v>212360870000</v>
          </cell>
          <cell r="AB1119">
            <v>212360870000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166.21061</v>
          </cell>
          <cell r="AI1119">
            <v>34494.400509418068</v>
          </cell>
          <cell r="AJ1119">
            <v>29307.740880703899</v>
          </cell>
          <cell r="AK1119">
            <v>5186.6596287141701</v>
          </cell>
          <cell r="AL1119">
            <v>60942387896800</v>
          </cell>
          <cell r="AM1119">
            <v>146784118000</v>
          </cell>
          <cell r="AN1119">
            <v>47181574000</v>
          </cell>
          <cell r="AO1119">
            <v>259542444000</v>
          </cell>
          <cell r="AP1119">
            <v>1122836000</v>
          </cell>
          <cell r="AQ1119">
            <v>0.15672357182058713</v>
          </cell>
          <cell r="AR1119">
            <v>0</v>
          </cell>
          <cell r="AS1119">
            <v>0</v>
          </cell>
          <cell r="AT1119">
            <v>24729575000</v>
          </cell>
          <cell r="AU1119">
            <v>0.43898971269484566</v>
          </cell>
          <cell r="AV1119">
            <v>18612959000</v>
          </cell>
          <cell r="AW1119">
            <v>0.24607148058441108</v>
          </cell>
          <cell r="AX1119">
            <v>1615175000</v>
          </cell>
          <cell r="AY1119">
            <v>0.39538432087921987</v>
          </cell>
          <cell r="AZ1119">
            <v>247624000</v>
          </cell>
          <cell r="BA1119">
            <v>0.47867807959668129</v>
          </cell>
          <cell r="BB1119">
            <v>0</v>
          </cell>
          <cell r="BC1119">
            <v>0</v>
          </cell>
          <cell r="BD1119">
            <v>52078000</v>
          </cell>
          <cell r="BE1119">
            <v>0.43777740416946875</v>
          </cell>
          <cell r="BF1119">
            <v>801327000</v>
          </cell>
          <cell r="BG1119">
            <v>0.71551908879531112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7164436000</v>
          </cell>
          <cell r="BM1119">
            <v>577632000</v>
          </cell>
          <cell r="BN1119">
            <v>56332926000</v>
          </cell>
          <cell r="BO1119">
            <v>75640456000</v>
          </cell>
          <cell r="BP1119">
            <v>4085076000</v>
          </cell>
          <cell r="BQ1119">
            <v>517308000</v>
          </cell>
          <cell r="BR1119">
            <v>1218784000</v>
          </cell>
          <cell r="BS1119">
            <v>118960000</v>
          </cell>
          <cell r="BT1119">
            <v>1119924000</v>
          </cell>
          <cell r="BU1119">
            <v>0</v>
          </cell>
          <cell r="BV1119">
            <v>2498000</v>
          </cell>
          <cell r="BW1119">
            <v>6118000</v>
          </cell>
          <cell r="BY1119">
            <v>2834</v>
          </cell>
          <cell r="BZ1119">
            <v>28274400</v>
          </cell>
          <cell r="CA1119">
            <v>7651800</v>
          </cell>
          <cell r="CC1119">
            <v>441148000</v>
          </cell>
          <cell r="CI1119">
            <v>0</v>
          </cell>
          <cell r="CJ1119">
            <v>0</v>
          </cell>
          <cell r="CK1119">
            <v>132.03032999999999</v>
          </cell>
          <cell r="CL1119">
            <v>83.331654999999998</v>
          </cell>
          <cell r="CM1119">
            <v>27.93168</v>
          </cell>
          <cell r="CN1119">
            <v>8.7649480000000004</v>
          </cell>
          <cell r="CO1119">
            <v>41.250468000000005</v>
          </cell>
          <cell r="CP1119">
            <v>3.5619999999999998E-4</v>
          </cell>
          <cell r="CQ1119">
            <v>12.731444</v>
          </cell>
          <cell r="CR1119">
            <v>22.795844999999996</v>
          </cell>
          <cell r="CS1119">
            <v>0</v>
          </cell>
          <cell r="CT1119">
            <v>28.126007000000001</v>
          </cell>
          <cell r="CU1119">
            <v>1.4854455</v>
          </cell>
          <cell r="CV1119">
            <v>17.227457000000001</v>
          </cell>
          <cell r="CW1119">
            <v>392.1124242730001</v>
          </cell>
          <cell r="CX1119">
            <v>375.67563570000004</v>
          </cell>
          <cell r="CY1119">
            <v>0</v>
          </cell>
          <cell r="CZ1119" t="e">
            <v>#DIV/0!</v>
          </cell>
          <cell r="DA1119">
            <v>0</v>
          </cell>
        </row>
        <row r="1120">
          <cell r="A1120" t="str">
            <v>2024_Q1_M3_W12_D2</v>
          </cell>
          <cell r="B1120">
            <v>2024</v>
          </cell>
          <cell r="C1120">
            <v>1</v>
          </cell>
          <cell r="D1120">
            <v>3</v>
          </cell>
          <cell r="E1120">
            <v>12</v>
          </cell>
          <cell r="F1120">
            <v>12</v>
          </cell>
          <cell r="G1120">
            <v>2</v>
          </cell>
          <cell r="H1120">
            <v>45369</v>
          </cell>
          <cell r="I1120">
            <v>48.031599999999997</v>
          </cell>
          <cell r="J1120">
            <v>27.806000000000001</v>
          </cell>
          <cell r="K1120">
            <v>27.266999999999999</v>
          </cell>
          <cell r="L1120">
            <v>14.73771</v>
          </cell>
          <cell r="M1120">
            <v>6.2110000000000003</v>
          </cell>
          <cell r="N1120">
            <v>1.0003</v>
          </cell>
          <cell r="O1120">
            <v>14.709</v>
          </cell>
          <cell r="P1120">
            <v>19.135999999999999</v>
          </cell>
          <cell r="Q1120">
            <v>117</v>
          </cell>
          <cell r="R1120">
            <v>0</v>
          </cell>
          <cell r="S1120">
            <v>-4271</v>
          </cell>
          <cell r="T1120">
            <v>910.18526415455301</v>
          </cell>
          <cell r="U1120">
            <v>33673.932751996967</v>
          </cell>
          <cell r="V1120">
            <v>3.6996789640706594E-2</v>
          </cell>
          <cell r="W1120">
            <v>2.1161657604950344E-2</v>
          </cell>
          <cell r="X1120">
            <v>1.6566428802920522E-3</v>
          </cell>
          <cell r="Y1120">
            <v>7.8285118832303283E-2</v>
          </cell>
          <cell r="Z1120">
            <v>4.3190456593260292E-3</v>
          </cell>
          <cell r="AA1120">
            <v>254261209000</v>
          </cell>
          <cell r="AB1120">
            <v>254261209000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158.89860999999999</v>
          </cell>
          <cell r="AI1120">
            <v>33911.311118266982</v>
          </cell>
          <cell r="AJ1120">
            <v>30636.430895897898</v>
          </cell>
          <cell r="AK1120">
            <v>3274.88022236908</v>
          </cell>
          <cell r="AL1120">
            <v>95500654898000</v>
          </cell>
          <cell r="AM1120">
            <v>2020952160000</v>
          </cell>
          <cell r="AN1120">
            <v>158210480000</v>
          </cell>
          <cell r="AO1120">
            <v>412471689000</v>
          </cell>
          <cell r="AP1120">
            <v>37679162000</v>
          </cell>
          <cell r="AQ1120">
            <v>0.58091907882439342</v>
          </cell>
          <cell r="AR1120">
            <v>0</v>
          </cell>
          <cell r="AS1120">
            <v>0</v>
          </cell>
          <cell r="AT1120">
            <v>23742249000</v>
          </cell>
          <cell r="AU1120">
            <v>0.44010239882765156</v>
          </cell>
          <cell r="AV1120">
            <v>90114488000</v>
          </cell>
          <cell r="AW1120">
            <v>4.7823468074081305E-2</v>
          </cell>
          <cell r="AX1120">
            <v>3918391000</v>
          </cell>
          <cell r="AY1120">
            <v>0.39187052801634692</v>
          </cell>
          <cell r="AZ1120">
            <v>1364984000</v>
          </cell>
          <cell r="BA1120">
            <v>0.45766161344206474</v>
          </cell>
          <cell r="BB1120">
            <v>0</v>
          </cell>
          <cell r="BC1120">
            <v>0</v>
          </cell>
          <cell r="BD1120">
            <v>424198000</v>
          </cell>
          <cell r="BE1120">
            <v>0.5</v>
          </cell>
          <cell r="BF1120">
            <v>848232000</v>
          </cell>
          <cell r="BG1120">
            <v>0.55122093234833869</v>
          </cell>
          <cell r="BH1120">
            <v>118776000</v>
          </cell>
          <cell r="BI1120">
            <v>0</v>
          </cell>
          <cell r="BJ1120">
            <v>0</v>
          </cell>
          <cell r="BK1120">
            <v>0</v>
          </cell>
          <cell r="BL1120">
            <v>64861292000</v>
          </cell>
          <cell r="BM1120">
            <v>1475274000</v>
          </cell>
          <cell r="BN1120">
            <v>53947102000</v>
          </cell>
          <cell r="BO1120">
            <v>1884315204000</v>
          </cell>
          <cell r="BP1120">
            <v>9999198000</v>
          </cell>
          <cell r="BQ1120">
            <v>2982518000</v>
          </cell>
          <cell r="BR1120">
            <v>829886000</v>
          </cell>
          <cell r="BS1120">
            <v>848396000</v>
          </cell>
          <cell r="BT1120">
            <v>1538824000</v>
          </cell>
          <cell r="BU1120">
            <v>0</v>
          </cell>
          <cell r="BV1120">
            <v>17036000</v>
          </cell>
          <cell r="BW1120">
            <v>137430000</v>
          </cell>
          <cell r="BY1120">
            <v>3919</v>
          </cell>
          <cell r="BZ1120">
            <v>10891050</v>
          </cell>
          <cell r="CA1120">
            <v>10581300</v>
          </cell>
          <cell r="CC1120">
            <v>25595378000</v>
          </cell>
          <cell r="CI1120">
            <v>0</v>
          </cell>
          <cell r="CJ1120">
            <v>0</v>
          </cell>
          <cell r="CK1120">
            <v>102.78762400000001</v>
          </cell>
          <cell r="CL1120">
            <v>79.074300000000008</v>
          </cell>
          <cell r="CM1120">
            <v>27.412105</v>
          </cell>
          <cell r="CN1120">
            <v>9.3786100000000001</v>
          </cell>
          <cell r="CO1120">
            <v>55.917866000000004</v>
          </cell>
          <cell r="CP1120">
            <v>3.5979999999999996E-4</v>
          </cell>
          <cell r="CQ1120">
            <v>12.031962</v>
          </cell>
          <cell r="CR1120">
            <v>22.503936000000003</v>
          </cell>
          <cell r="CS1120">
            <v>0</v>
          </cell>
          <cell r="CT1120">
            <v>24.611975700000002</v>
          </cell>
          <cell r="CU1120">
            <v>1.4674400999999999</v>
          </cell>
          <cell r="CV1120">
            <v>16.799873999999999</v>
          </cell>
          <cell r="CW1120">
            <v>444.34079616399998</v>
          </cell>
          <cell r="CX1120">
            <v>351.98605260000005</v>
          </cell>
          <cell r="CY1120">
            <v>0</v>
          </cell>
          <cell r="CZ1120" t="e">
            <v>#DIV/0!</v>
          </cell>
          <cell r="DA1120">
            <v>0</v>
          </cell>
        </row>
        <row r="1121">
          <cell r="A1121" t="str">
            <v>2024_Q1_M3_W12_D3</v>
          </cell>
          <cell r="B1121">
            <v>2024</v>
          </cell>
          <cell r="C1121">
            <v>1</v>
          </cell>
          <cell r="D1121">
            <v>3</v>
          </cell>
          <cell r="E1121">
            <v>12</v>
          </cell>
          <cell r="F1121">
            <v>12</v>
          </cell>
          <cell r="G1121">
            <v>3</v>
          </cell>
          <cell r="H1121">
            <v>45370</v>
          </cell>
          <cell r="I1121">
            <v>37.079599999999999</v>
          </cell>
          <cell r="J1121">
            <v>26.646999999999998</v>
          </cell>
          <cell r="K1121">
            <v>37.893000000000001</v>
          </cell>
          <cell r="L1121">
            <v>14.696709999999999</v>
          </cell>
          <cell r="M1121">
            <v>6.1779999999999999</v>
          </cell>
          <cell r="N1121">
            <v>1.0003</v>
          </cell>
          <cell r="O1121">
            <v>14.685</v>
          </cell>
          <cell r="P1121">
            <v>19.135000000000002</v>
          </cell>
          <cell r="Q1121">
            <v>77</v>
          </cell>
          <cell r="R1121">
            <v>0</v>
          </cell>
          <cell r="S1121">
            <v>-3431</v>
          </cell>
          <cell r="T1121">
            <v>769.54681852585134</v>
          </cell>
          <cell r="U1121">
            <v>32128.690602952527</v>
          </cell>
          <cell r="V1121">
            <v>4.1750144149122009E-2</v>
          </cell>
          <cell r="W1121">
            <v>2.339729677120523E-2</v>
          </cell>
          <cell r="X1121">
            <v>2.8349322245460312E-3</v>
          </cell>
          <cell r="Y1121">
            <v>0.12116494705640303</v>
          </cell>
          <cell r="Z1121">
            <v>6.7135172434267774E-3</v>
          </cell>
          <cell r="AA1121">
            <v>184804023000</v>
          </cell>
          <cell r="AB1121">
            <v>184804023000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157.31460999999996</v>
          </cell>
          <cell r="AI1121">
            <v>31581.493730732418</v>
          </cell>
          <cell r="AJ1121">
            <v>31154.946293684199</v>
          </cell>
          <cell r="AK1121">
            <v>426.547437048218</v>
          </cell>
          <cell r="AL1121">
            <v>47647279123800</v>
          </cell>
          <cell r="AM1121">
            <v>1114817530000</v>
          </cell>
          <cell r="AN1121">
            <v>135076807000</v>
          </cell>
          <cell r="AO1121">
            <v>319880830000</v>
          </cell>
          <cell r="AP1121">
            <v>81796020000</v>
          </cell>
          <cell r="AQ1121">
            <v>0.74500777241218563</v>
          </cell>
          <cell r="AR1121">
            <v>0</v>
          </cell>
          <cell r="AS1121">
            <v>0</v>
          </cell>
          <cell r="AT1121">
            <v>3395595000</v>
          </cell>
          <cell r="AU1121">
            <v>0.47244112564592744</v>
          </cell>
          <cell r="AV1121">
            <v>48512011000</v>
          </cell>
          <cell r="AW1121">
            <v>4.8873361279449183E-2</v>
          </cell>
          <cell r="AX1121">
            <v>1113825000</v>
          </cell>
          <cell r="AY1121">
            <v>0.38441083063041548</v>
          </cell>
          <cell r="AZ1121">
            <v>74480000</v>
          </cell>
          <cell r="BA1121">
            <v>0.34089452774573881</v>
          </cell>
          <cell r="BB1121">
            <v>0</v>
          </cell>
          <cell r="BC1121">
            <v>0</v>
          </cell>
          <cell r="BD1121">
            <v>19439000</v>
          </cell>
          <cell r="BE1121">
            <v>0.5</v>
          </cell>
          <cell r="BF1121">
            <v>164288000</v>
          </cell>
          <cell r="BG1121">
            <v>0.47305982354702725</v>
          </cell>
          <cell r="BH1121">
            <v>1149000</v>
          </cell>
          <cell r="BI1121">
            <v>0.5</v>
          </cell>
          <cell r="BJ1121">
            <v>0</v>
          </cell>
          <cell r="BK1121">
            <v>0</v>
          </cell>
          <cell r="BL1121">
            <v>109792170000</v>
          </cell>
          <cell r="BM1121">
            <v>749398000</v>
          </cell>
          <cell r="BN1121">
            <v>7187340000</v>
          </cell>
          <cell r="BO1121">
            <v>992606396000</v>
          </cell>
          <cell r="BP1121">
            <v>2897486000</v>
          </cell>
          <cell r="BQ1121">
            <v>218484000</v>
          </cell>
          <cell r="BR1121">
            <v>952558000</v>
          </cell>
          <cell r="BS1121">
            <v>38878000</v>
          </cell>
          <cell r="BT1121">
            <v>347288000</v>
          </cell>
          <cell r="BU1121">
            <v>2298000</v>
          </cell>
          <cell r="BV1121">
            <v>2432000</v>
          </cell>
          <cell r="BW1121">
            <v>22802000</v>
          </cell>
          <cell r="BY1121">
            <v>4442</v>
          </cell>
          <cell r="BZ1121">
            <v>9335550</v>
          </cell>
          <cell r="CA1121">
            <v>11993400</v>
          </cell>
          <cell r="CC1121">
            <v>31998740000</v>
          </cell>
          <cell r="CI1121">
            <v>0</v>
          </cell>
          <cell r="CJ1121">
            <v>0</v>
          </cell>
          <cell r="CK1121">
            <v>78.8312296</v>
          </cell>
          <cell r="CL1121">
            <v>109.51076999999999</v>
          </cell>
          <cell r="CM1121">
            <v>27.204044999999997</v>
          </cell>
          <cell r="CN1121">
            <v>9.3349580000000003</v>
          </cell>
          <cell r="CO1121">
            <v>53.293999999999997</v>
          </cell>
          <cell r="CP1121">
            <v>3.5439999999999999E-4</v>
          </cell>
          <cell r="CQ1121">
            <v>11.894850000000002</v>
          </cell>
          <cell r="CR1121">
            <v>21.986115000000002</v>
          </cell>
          <cell r="CS1121">
            <v>0</v>
          </cell>
          <cell r="CT1121">
            <v>24.543505700000001</v>
          </cell>
          <cell r="CU1121">
            <v>1.4654395</v>
          </cell>
          <cell r="CV1121">
            <v>16.772288</v>
          </cell>
          <cell r="CW1121">
            <v>324.0913392249999</v>
          </cell>
          <cell r="CX1121">
            <v>354.83755520000005</v>
          </cell>
          <cell r="CY1121">
            <v>0</v>
          </cell>
          <cell r="CZ1121" t="e">
            <v>#DIV/0!</v>
          </cell>
          <cell r="DA1121">
            <v>0</v>
          </cell>
        </row>
        <row r="1122">
          <cell r="A1122" t="str">
            <v>2024_Q1_M3_W12_D4</v>
          </cell>
          <cell r="B1122">
            <v>2024</v>
          </cell>
          <cell r="C1122">
            <v>1</v>
          </cell>
          <cell r="D1122">
            <v>3</v>
          </cell>
          <cell r="E1122">
            <v>12</v>
          </cell>
          <cell r="F1122">
            <v>12</v>
          </cell>
          <cell r="G1122">
            <v>4</v>
          </cell>
          <cell r="H1122">
            <v>45371</v>
          </cell>
          <cell r="I1122">
            <v>38.778599999999997</v>
          </cell>
          <cell r="J1122">
            <v>25.018000000000001</v>
          </cell>
          <cell r="K1122">
            <v>53.314999999999998</v>
          </cell>
          <cell r="L1122">
            <v>15.80771</v>
          </cell>
          <cell r="M1122">
            <v>13.164999999999999</v>
          </cell>
          <cell r="N1122">
            <v>2.2503000000000002</v>
          </cell>
          <cell r="O1122">
            <v>15.39</v>
          </cell>
          <cell r="P1122">
            <v>19.134</v>
          </cell>
          <cell r="Q1122">
            <v>85</v>
          </cell>
          <cell r="R1122">
            <v>0</v>
          </cell>
          <cell r="S1122">
            <v>-3818</v>
          </cell>
          <cell r="T1122">
            <v>810.36090349592382</v>
          </cell>
          <cell r="U1122">
            <v>40708.890825496666</v>
          </cell>
          <cell r="V1122">
            <v>5.0235506981984396E-2</v>
          </cell>
          <cell r="W1122">
            <v>1.7412941803835062E-2</v>
          </cell>
          <cell r="X1122">
            <v>3.2724097339003337E-3</v>
          </cell>
          <cell r="Y1122">
            <v>0.18792974620633093</v>
          </cell>
          <cell r="Z1122">
            <v>7.1365450619897365E-3</v>
          </cell>
          <cell r="AA1122">
            <v>193303053400</v>
          </cell>
          <cell r="AB1122">
            <v>165741740000</v>
          </cell>
          <cell r="AC1122">
            <v>27561313400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182.85861</v>
          </cell>
          <cell r="AI1122">
            <v>41001.864735786738</v>
          </cell>
          <cell r="AJ1122">
            <v>32618.873965209899</v>
          </cell>
          <cell r="AK1122">
            <v>8382.9907705768401</v>
          </cell>
          <cell r="AL1122">
            <v>50024918122000</v>
          </cell>
          <cell r="AM1122">
            <v>871080988000</v>
          </cell>
          <cell r="AN1122">
            <v>163702029000</v>
          </cell>
          <cell r="AO1122">
            <v>357005082400</v>
          </cell>
          <cell r="AP1122">
            <v>16879127000</v>
          </cell>
          <cell r="AQ1122">
            <v>0.56120197460216936</v>
          </cell>
          <cell r="AR1122">
            <v>0</v>
          </cell>
          <cell r="AS1122">
            <v>0</v>
          </cell>
          <cell r="AT1122">
            <v>3341510000</v>
          </cell>
          <cell r="AU1122">
            <v>0.43510400536680921</v>
          </cell>
          <cell r="AV1122">
            <v>106796091000</v>
          </cell>
          <cell r="AW1122">
            <v>0.13490772750567212</v>
          </cell>
          <cell r="AX1122">
            <v>2591263000</v>
          </cell>
          <cell r="AY1122">
            <v>0.47743707719508482</v>
          </cell>
          <cell r="AZ1122">
            <v>21602106000</v>
          </cell>
          <cell r="BA1122">
            <v>0.99331444993677431</v>
          </cell>
          <cell r="BB1122">
            <v>11167500000</v>
          </cell>
          <cell r="BC1122">
            <v>0.98107067293146288</v>
          </cell>
          <cell r="BD1122">
            <v>587389000</v>
          </cell>
          <cell r="BE1122">
            <v>0.5</v>
          </cell>
          <cell r="BF1122">
            <v>735859000</v>
          </cell>
          <cell r="BG1122">
            <v>0.53493753262217592</v>
          </cell>
          <cell r="BH1122">
            <v>1184000</v>
          </cell>
          <cell r="BI1122">
            <v>0.5</v>
          </cell>
          <cell r="BJ1122">
            <v>0</v>
          </cell>
          <cell r="BK1122">
            <v>0</v>
          </cell>
          <cell r="BL1122">
            <v>30076742000</v>
          </cell>
          <cell r="BM1122">
            <v>520238000</v>
          </cell>
          <cell r="BN1122">
            <v>7679796000</v>
          </cell>
          <cell r="BO1122">
            <v>791623230000</v>
          </cell>
          <cell r="BP1122">
            <v>5427444000</v>
          </cell>
          <cell r="BQ1122">
            <v>21747500000</v>
          </cell>
          <cell r="BR1122">
            <v>11382972000</v>
          </cell>
          <cell r="BS1122">
            <v>1174778000</v>
          </cell>
          <cell r="BT1122">
            <v>1375598000</v>
          </cell>
          <cell r="BU1122">
            <v>2368000</v>
          </cell>
          <cell r="BV1122">
            <v>7542000</v>
          </cell>
          <cell r="BW1122">
            <v>62780000</v>
          </cell>
          <cell r="BY1122">
            <v>2451</v>
          </cell>
          <cell r="BZ1122">
            <v>9735900</v>
          </cell>
          <cell r="CA1122">
            <v>6617700</v>
          </cell>
          <cell r="CC1122">
            <v>23891092000</v>
          </cell>
          <cell r="CI1122">
            <v>27561313400</v>
          </cell>
          <cell r="CJ1122">
            <v>5.5095169436927198E-4</v>
          </cell>
          <cell r="CK1122">
            <v>84.265897800000005</v>
          </cell>
          <cell r="CL1122">
            <v>159.30522000000002</v>
          </cell>
          <cell r="CM1122">
            <v>27.761247999999998</v>
          </cell>
          <cell r="CN1122">
            <v>20.445245</v>
          </cell>
          <cell r="CO1122">
            <v>51.537080000000003</v>
          </cell>
          <cell r="CP1122">
            <v>3.5819999999999998E-4</v>
          </cell>
          <cell r="CQ1122">
            <v>12.71214</v>
          </cell>
          <cell r="CR1122">
            <v>22.654656000000003</v>
          </cell>
          <cell r="CS1122">
            <v>0</v>
          </cell>
          <cell r="CT1122">
            <v>26.778260740000004</v>
          </cell>
          <cell r="CU1122">
            <v>3.3686991000000002</v>
          </cell>
          <cell r="CV1122">
            <v>17.310214999999999</v>
          </cell>
          <cell r="CW1122">
            <v>296.00248239299981</v>
          </cell>
          <cell r="CX1122">
            <v>426.13901984000006</v>
          </cell>
          <cell r="CY1122">
            <v>0</v>
          </cell>
          <cell r="CZ1122" t="e">
            <v>#DIV/0!</v>
          </cell>
          <cell r="DA1122">
            <v>0</v>
          </cell>
        </row>
        <row r="1123">
          <cell r="A1123" t="str">
            <v>2024_Q1_M3_W12_D5</v>
          </cell>
          <cell r="B1123">
            <v>2024</v>
          </cell>
          <cell r="C1123">
            <v>1</v>
          </cell>
          <cell r="D1123">
            <v>3</v>
          </cell>
          <cell r="E1123">
            <v>12</v>
          </cell>
          <cell r="F1123">
            <v>12</v>
          </cell>
          <cell r="G1123">
            <v>5</v>
          </cell>
          <cell r="H1123">
            <v>45372</v>
          </cell>
          <cell r="I1123">
            <v>43.9636</v>
          </cell>
          <cell r="J1123">
            <v>20.702999999999999</v>
          </cell>
          <cell r="K1123">
            <v>52.786999999999999</v>
          </cell>
          <cell r="L1123">
            <v>16.48771</v>
          </cell>
          <cell r="M1123">
            <v>13.44</v>
          </cell>
          <cell r="N1123">
            <v>2.2503000000000002</v>
          </cell>
          <cell r="O1123">
            <v>15.747999999999999</v>
          </cell>
          <cell r="P1123">
            <v>18.835999999999999</v>
          </cell>
          <cell r="Q1123">
            <v>84</v>
          </cell>
          <cell r="R1123">
            <v>0</v>
          </cell>
          <cell r="S1123">
            <v>-3701</v>
          </cell>
          <cell r="T1123">
            <v>794.32065482096186</v>
          </cell>
          <cell r="U1123">
            <v>40269.818490496837</v>
          </cell>
          <cell r="V1123">
            <v>5.0697181605548911E-2</v>
          </cell>
          <cell r="W1123">
            <v>1.5354132034615707E-3</v>
          </cell>
          <cell r="X1123">
            <v>4.6518039570393076E-4</v>
          </cell>
          <cell r="Y1123">
            <v>0.30296756251358731</v>
          </cell>
          <cell r="Z1123">
            <v>1.9656541291718766E-3</v>
          </cell>
          <cell r="AA1123">
            <v>101402853100</v>
          </cell>
          <cell r="AB1123">
            <v>88424804000</v>
          </cell>
          <cell r="AC1123">
            <v>12978049100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184.21560999999997</v>
          </cell>
          <cell r="AI1123">
            <v>40261.191506156858</v>
          </cell>
          <cell r="AJ1123">
            <v>32881.533304694</v>
          </cell>
          <cell r="AK1123">
            <v>7379.6582014628602</v>
          </cell>
          <cell r="AL1123">
            <v>67580558618400</v>
          </cell>
          <cell r="AM1123">
            <v>103764082000</v>
          </cell>
          <cell r="AN1123">
            <v>31437151000</v>
          </cell>
          <cell r="AO1123">
            <v>132840004100</v>
          </cell>
          <cell r="AP1123">
            <v>11399931000</v>
          </cell>
          <cell r="AQ1123">
            <v>0.30027919812746867</v>
          </cell>
          <cell r="AR1123">
            <v>0</v>
          </cell>
          <cell r="AS1123">
            <v>0</v>
          </cell>
          <cell r="AT1123">
            <v>12897658000</v>
          </cell>
          <cell r="AU1123">
            <v>0.45919235400603436</v>
          </cell>
          <cell r="AV1123">
            <v>4544427000</v>
          </cell>
          <cell r="AW1123">
            <v>0.1597808774605666</v>
          </cell>
          <cell r="AX1123">
            <v>1197553000</v>
          </cell>
          <cell r="AY1123">
            <v>0.34892515413213993</v>
          </cell>
          <cell r="AZ1123">
            <v>441252000</v>
          </cell>
          <cell r="BA1123">
            <v>0.49131613112987166</v>
          </cell>
          <cell r="BB1123">
            <v>0</v>
          </cell>
          <cell r="BC1123">
            <v>0</v>
          </cell>
          <cell r="BD1123">
            <v>307398000</v>
          </cell>
          <cell r="BE1123">
            <v>0.5</v>
          </cell>
          <cell r="BF1123">
            <v>92797000</v>
          </cell>
          <cell r="BG1123">
            <v>0.29344595107389509</v>
          </cell>
          <cell r="BH1123">
            <v>556135000</v>
          </cell>
          <cell r="BI1123">
            <v>0.4989324003050285</v>
          </cell>
          <cell r="BJ1123">
            <v>0</v>
          </cell>
          <cell r="BK1123">
            <v>0</v>
          </cell>
          <cell r="BL1123">
            <v>37964438000</v>
          </cell>
          <cell r="BM1123">
            <v>861626000</v>
          </cell>
          <cell r="BN1123">
            <v>28087702000</v>
          </cell>
          <cell r="BO1123">
            <v>28441620000</v>
          </cell>
          <cell r="BP1123">
            <v>3432120000</v>
          </cell>
          <cell r="BQ1123">
            <v>898102000</v>
          </cell>
          <cell r="BR1123">
            <v>1983582000</v>
          </cell>
          <cell r="BS1123">
            <v>614796000</v>
          </cell>
          <cell r="BT1123">
            <v>316232000</v>
          </cell>
          <cell r="BU1123">
            <v>1114650000</v>
          </cell>
          <cell r="BV1123">
            <v>5234000</v>
          </cell>
          <cell r="BW1123">
            <v>43980000</v>
          </cell>
          <cell r="BY1123">
            <v>1155</v>
          </cell>
          <cell r="BZ1123">
            <v>9437550</v>
          </cell>
          <cell r="CA1123">
            <v>3118500</v>
          </cell>
          <cell r="CC1123">
            <v>24200000</v>
          </cell>
          <cell r="CI1123">
            <v>12978049100</v>
          </cell>
          <cell r="CJ1123">
            <v>1.920382039645718E-4</v>
          </cell>
          <cell r="CK1123">
            <v>96.192356799999999</v>
          </cell>
          <cell r="CL1123">
            <v>159.68067500000001</v>
          </cell>
          <cell r="CM1123">
            <v>27.826170000000005</v>
          </cell>
          <cell r="CN1123">
            <v>20.993279999999999</v>
          </cell>
          <cell r="CO1123">
            <v>43.331378999999998</v>
          </cell>
          <cell r="CP1123">
            <v>3.5919999999999995E-4</v>
          </cell>
          <cell r="CQ1123">
            <v>13.181075999999999</v>
          </cell>
          <cell r="CR1123">
            <v>22.603200000000001</v>
          </cell>
          <cell r="CS1123">
            <v>0</v>
          </cell>
          <cell r="CT1123">
            <v>28.226959519999998</v>
          </cell>
          <cell r="CU1123">
            <v>3.4204560000000002</v>
          </cell>
          <cell r="CV1123">
            <v>17.586075000000001</v>
          </cell>
          <cell r="CW1123">
            <v>282.44363712400019</v>
          </cell>
          <cell r="CX1123">
            <v>433.04198651999997</v>
          </cell>
          <cell r="CY1123">
            <v>0</v>
          </cell>
          <cell r="CZ1123" t="e">
            <v>#DIV/0!</v>
          </cell>
          <cell r="DA1123">
            <v>0</v>
          </cell>
        </row>
        <row r="1124">
          <cell r="A1124" t="str">
            <v>2024_Q1_M3_W12_D6</v>
          </cell>
          <cell r="B1124">
            <v>2024</v>
          </cell>
          <cell r="C1124">
            <v>1</v>
          </cell>
          <cell r="D1124">
            <v>3</v>
          </cell>
          <cell r="E1124">
            <v>12</v>
          </cell>
          <cell r="F1124">
            <v>13</v>
          </cell>
          <cell r="G1124">
            <v>6</v>
          </cell>
          <cell r="H1124">
            <v>45373</v>
          </cell>
          <cell r="I1124">
            <v>32.553600000000003</v>
          </cell>
          <cell r="J1124">
            <v>15.382</v>
          </cell>
          <cell r="K1124">
            <v>39.164999999999999</v>
          </cell>
          <cell r="L1124">
            <v>17.00271</v>
          </cell>
          <cell r="M1124">
            <v>13.576000000000001</v>
          </cell>
          <cell r="N1124">
            <v>2.2503000000000002</v>
          </cell>
          <cell r="O1124">
            <v>15.747</v>
          </cell>
          <cell r="P1124">
            <v>18.672000000000001</v>
          </cell>
          <cell r="Q1124">
            <v>95</v>
          </cell>
          <cell r="R1124">
            <v>0</v>
          </cell>
          <cell r="S1124">
            <v>-2870</v>
          </cell>
          <cell r="T1124">
            <v>703.56099798424964</v>
          </cell>
          <cell r="U1124">
            <v>42409.938037432788</v>
          </cell>
          <cell r="V1124">
            <v>6.0278978168119272E-2</v>
          </cell>
          <cell r="W1124">
            <v>3.0377633952064957E-3</v>
          </cell>
          <cell r="X1124">
            <v>8.5453303908890679E-4</v>
          </cell>
          <cell r="Y1124">
            <v>0.28130335642247045</v>
          </cell>
          <cell r="Z1124">
            <v>4.4891503415577733E-3</v>
          </cell>
          <cell r="AA1124">
            <v>275788916800</v>
          </cell>
          <cell r="AB1124">
            <v>240472071800</v>
          </cell>
          <cell r="AC1124">
            <v>35316845000</v>
          </cell>
          <cell r="AD1124">
            <v>0</v>
          </cell>
          <cell r="AE1124">
            <v>0</v>
          </cell>
          <cell r="AF1124">
            <v>0</v>
          </cell>
          <cell r="AG1124">
            <v>2501770000</v>
          </cell>
          <cell r="AH1124">
            <v>154.34860999999998</v>
          </cell>
          <cell r="AI1124">
            <v>44171.9137203727</v>
          </cell>
          <cell r="AJ1124">
            <v>34055.822403621998</v>
          </cell>
          <cell r="AK1124">
            <v>10116.091316750701</v>
          </cell>
          <cell r="AL1124">
            <v>75878392097200</v>
          </cell>
          <cell r="AM1124">
            <v>230500602000</v>
          </cell>
          <cell r="AN1124">
            <v>64840593000</v>
          </cell>
          <cell r="AO1124">
            <v>340629509800</v>
          </cell>
          <cell r="AP1124">
            <v>8450096000</v>
          </cell>
          <cell r="AQ1124">
            <v>0.31659400573339613</v>
          </cell>
          <cell r="AR1124">
            <v>0</v>
          </cell>
          <cell r="AS1124">
            <v>0</v>
          </cell>
          <cell r="AT1124">
            <v>12267717000</v>
          </cell>
          <cell r="AU1124">
            <v>0.47253523931565394</v>
          </cell>
          <cell r="AV1124">
            <v>41166830000</v>
          </cell>
          <cell r="AW1124">
            <v>0.24425015657658442</v>
          </cell>
          <cell r="AX1124">
            <v>1299606000</v>
          </cell>
          <cell r="AY1124">
            <v>0.32595187993308439</v>
          </cell>
          <cell r="AZ1124">
            <v>235202000</v>
          </cell>
          <cell r="BA1124">
            <v>0.43576907399859194</v>
          </cell>
          <cell r="BB1124">
            <v>0</v>
          </cell>
          <cell r="BC1124">
            <v>0</v>
          </cell>
          <cell r="BD1124">
            <v>514422000</v>
          </cell>
          <cell r="BE1124">
            <v>0.49351095386292032</v>
          </cell>
          <cell r="BF1124">
            <v>454316000</v>
          </cell>
          <cell r="BG1124">
            <v>0.48469679511799602</v>
          </cell>
          <cell r="BH1124">
            <v>452404000</v>
          </cell>
          <cell r="BI1124">
            <v>0.95156004829271779</v>
          </cell>
          <cell r="BJ1124">
            <v>0</v>
          </cell>
          <cell r="BK1124">
            <v>0</v>
          </cell>
          <cell r="BL1124">
            <v>26690638000</v>
          </cell>
          <cell r="BM1124">
            <v>794940000</v>
          </cell>
          <cell r="BN1124">
            <v>25961486000</v>
          </cell>
          <cell r="BO1124">
            <v>168543720000</v>
          </cell>
          <cell r="BP1124">
            <v>3987110000</v>
          </cell>
          <cell r="BQ1124">
            <v>539740000</v>
          </cell>
          <cell r="BR1124">
            <v>222428000</v>
          </cell>
          <cell r="BS1124">
            <v>1042372000</v>
          </cell>
          <cell r="BT1124">
            <v>937320000</v>
          </cell>
          <cell r="BU1124">
            <v>475434000</v>
          </cell>
          <cell r="BV1124">
            <v>1287044000</v>
          </cell>
          <cell r="BW1124">
            <v>18370000</v>
          </cell>
          <cell r="BY1124">
            <v>2681</v>
          </cell>
          <cell r="BZ1124">
            <v>21955500</v>
          </cell>
          <cell r="CA1124">
            <v>7238700</v>
          </cell>
          <cell r="CC1124">
            <v>438391000</v>
          </cell>
          <cell r="CI1124">
            <v>35316845000</v>
          </cell>
          <cell r="CJ1124">
            <v>4.6544008147614968E-4</v>
          </cell>
          <cell r="CK1124">
            <v>72.073670400000012</v>
          </cell>
          <cell r="CL1124">
            <v>118.51329000000001</v>
          </cell>
          <cell r="CM1124">
            <v>28.362276000000001</v>
          </cell>
          <cell r="CN1124">
            <v>21.273592000000001</v>
          </cell>
          <cell r="CO1124">
            <v>32.348345999999999</v>
          </cell>
          <cell r="CP1124">
            <v>3.6019999999999997E-4</v>
          </cell>
          <cell r="CQ1124">
            <v>13.337709</v>
          </cell>
          <cell r="CR1124">
            <v>22.779839999999997</v>
          </cell>
          <cell r="CS1124">
            <v>10</v>
          </cell>
          <cell r="CT1124">
            <v>29.329674749999999</v>
          </cell>
          <cell r="CU1124">
            <v>3.4294571999999999</v>
          </cell>
          <cell r="CV1124">
            <v>17.65504</v>
          </cell>
          <cell r="CW1124">
            <v>276.37071888500031</v>
          </cell>
          <cell r="CX1124">
            <v>369.10325554999997</v>
          </cell>
          <cell r="CY1124">
            <v>0</v>
          </cell>
          <cell r="CZ1124" t="e">
            <v>#DIV/0!</v>
          </cell>
          <cell r="DA1124">
            <v>0</v>
          </cell>
        </row>
        <row r="1125">
          <cell r="A1125" t="str">
            <v>2024_Q1_M3_W13_D2</v>
          </cell>
          <cell r="B1125">
            <v>2024</v>
          </cell>
          <cell r="C1125">
            <v>1</v>
          </cell>
          <cell r="D1125">
            <v>3</v>
          </cell>
          <cell r="E1125">
            <v>13</v>
          </cell>
          <cell r="F1125">
            <v>13</v>
          </cell>
          <cell r="G1125">
            <v>2</v>
          </cell>
          <cell r="H1125">
            <v>45376</v>
          </cell>
          <cell r="I1125">
            <v>49.247599999999998</v>
          </cell>
          <cell r="J1125">
            <v>16.841000000000001</v>
          </cell>
          <cell r="K1125">
            <v>41.494</v>
          </cell>
          <cell r="L1125">
            <v>16.767710000000001</v>
          </cell>
          <cell r="M1125">
            <v>19.962</v>
          </cell>
          <cell r="N1125">
            <v>2.2503000000000002</v>
          </cell>
          <cell r="O1125">
            <v>15.288</v>
          </cell>
          <cell r="P1125">
            <v>19.045999999999999</v>
          </cell>
          <cell r="Q1125">
            <v>112</v>
          </cell>
          <cell r="R1125">
            <v>0</v>
          </cell>
          <cell r="S1125">
            <v>-3981</v>
          </cell>
          <cell r="T1125">
            <v>876.53112155913561</v>
          </cell>
          <cell r="U1125">
            <v>42067.52822015874</v>
          </cell>
          <cell r="V1125">
            <v>4.7993194064040581E-2</v>
          </cell>
          <cell r="W1125">
            <v>3.4243353381900633E-3</v>
          </cell>
          <cell r="X1125">
            <v>2.0348612232223844E-3</v>
          </cell>
          <cell r="Y1125">
            <v>0.59423538358772798</v>
          </cell>
          <cell r="Z1125">
            <v>5.109664429476162E-3</v>
          </cell>
          <cell r="AA1125">
            <v>201172213000</v>
          </cell>
          <cell r="AB1125">
            <v>201172213000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180.89661000000001</v>
          </cell>
          <cell r="AI1125">
            <v>43844.724233178691</v>
          </cell>
          <cell r="AJ1125">
            <v>33999.961458375801</v>
          </cell>
          <cell r="AK1125">
            <v>9844.7627748028899</v>
          </cell>
          <cell r="AL1125">
            <v>65426045020000</v>
          </cell>
          <cell r="AM1125">
            <v>224040718000</v>
          </cell>
          <cell r="AN1125">
            <v>133132922000</v>
          </cell>
          <cell r="AO1125">
            <v>334305135000</v>
          </cell>
          <cell r="AP1125">
            <v>89407429000</v>
          </cell>
          <cell r="AQ1125">
            <v>0.88119238525384191</v>
          </cell>
          <cell r="AR1125">
            <v>0</v>
          </cell>
          <cell r="AS1125">
            <v>0</v>
          </cell>
          <cell r="AT1125">
            <v>14295524000</v>
          </cell>
          <cell r="AU1125">
            <v>0.31177880485202947</v>
          </cell>
          <cell r="AV1125">
            <v>7253911000</v>
          </cell>
          <cell r="AW1125">
            <v>0.1494865360931571</v>
          </cell>
          <cell r="AX1125">
            <v>816935000</v>
          </cell>
          <cell r="AY1125">
            <v>0.28110094356957094</v>
          </cell>
          <cell r="AZ1125">
            <v>19641916000</v>
          </cell>
          <cell r="BA1125">
            <v>0.9710517372764339</v>
          </cell>
          <cell r="BB1125">
            <v>0</v>
          </cell>
          <cell r="BC1125">
            <v>0</v>
          </cell>
          <cell r="BD1125">
            <v>387844000</v>
          </cell>
          <cell r="BE1125">
            <v>0.5</v>
          </cell>
          <cell r="BF1125">
            <v>874125000</v>
          </cell>
          <cell r="BG1125">
            <v>0.4886016699514934</v>
          </cell>
          <cell r="BH1125">
            <v>455238000</v>
          </cell>
          <cell r="BI1125">
            <v>0.5</v>
          </cell>
          <cell r="BJ1125">
            <v>0</v>
          </cell>
          <cell r="BK1125">
            <v>0</v>
          </cell>
          <cell r="BL1125">
            <v>101461872000</v>
          </cell>
          <cell r="BM1125">
            <v>329076000</v>
          </cell>
          <cell r="BN1125">
            <v>45851494000</v>
          </cell>
          <cell r="BO1125">
            <v>48525514000</v>
          </cell>
          <cell r="BP1125">
            <v>2906198000</v>
          </cell>
          <cell r="BQ1125">
            <v>20227466000</v>
          </cell>
          <cell r="BR1125">
            <v>241008000</v>
          </cell>
          <cell r="BS1125">
            <v>775688000</v>
          </cell>
          <cell r="BT1125">
            <v>1789034000</v>
          </cell>
          <cell r="BU1125">
            <v>910476000</v>
          </cell>
          <cell r="BV1125">
            <v>982074000</v>
          </cell>
          <cell r="BW1125">
            <v>40818000</v>
          </cell>
          <cell r="BY1125">
            <v>2177</v>
          </cell>
          <cell r="BZ1125">
            <v>10151550</v>
          </cell>
          <cell r="CA1125">
            <v>5877900</v>
          </cell>
          <cell r="CC1125">
            <v>51653635200</v>
          </cell>
          <cell r="CI1125">
            <v>0</v>
          </cell>
          <cell r="CJ1125">
            <v>0</v>
          </cell>
          <cell r="CK1125">
            <v>108.0492344</v>
          </cell>
          <cell r="CL1125">
            <v>125.187398</v>
          </cell>
          <cell r="CM1125">
            <v>27.662828000000005</v>
          </cell>
          <cell r="CN1125">
            <v>31.320378000000002</v>
          </cell>
          <cell r="CO1125">
            <v>35.147166999999996</v>
          </cell>
          <cell r="CP1125">
            <v>3.5999999999999997E-4</v>
          </cell>
          <cell r="CQ1125">
            <v>12.84192</v>
          </cell>
          <cell r="CR1125">
            <v>23.140889999999999</v>
          </cell>
          <cell r="CS1125">
            <v>10</v>
          </cell>
          <cell r="CT1125">
            <v>28.706319519999997</v>
          </cell>
          <cell r="CU1125">
            <v>3.3822009</v>
          </cell>
          <cell r="CV1125">
            <v>17.448145</v>
          </cell>
          <cell r="CW1125">
            <v>357.52071426600014</v>
          </cell>
          <cell r="CX1125">
            <v>422.88684082000009</v>
          </cell>
          <cell r="CY1125">
            <v>0</v>
          </cell>
          <cell r="CZ1125" t="e">
            <v>#DIV/0!</v>
          </cell>
          <cell r="DA1125">
            <v>0</v>
          </cell>
        </row>
        <row r="1126">
          <cell r="A1126" t="str">
            <v>2024_Q1_M3_W13_D3</v>
          </cell>
          <cell r="B1126">
            <v>2024</v>
          </cell>
          <cell r="C1126">
            <v>1</v>
          </cell>
          <cell r="D1126">
            <v>3</v>
          </cell>
          <cell r="E1126">
            <v>13</v>
          </cell>
          <cell r="F1126">
            <v>13</v>
          </cell>
          <cell r="G1126">
            <v>3</v>
          </cell>
          <cell r="H1126">
            <v>45377</v>
          </cell>
          <cell r="I1126">
            <v>46.379600000000003</v>
          </cell>
          <cell r="J1126">
            <v>18.838000000000001</v>
          </cell>
          <cell r="K1126">
            <v>39.651000000000003</v>
          </cell>
          <cell r="L1126">
            <v>17.020710000000001</v>
          </cell>
          <cell r="M1126">
            <v>9.9329999999999998</v>
          </cell>
          <cell r="N1126">
            <v>2.2503000000000002</v>
          </cell>
          <cell r="O1126">
            <v>15.42</v>
          </cell>
          <cell r="P1126">
            <v>19.222000000000001</v>
          </cell>
          <cell r="Q1126">
            <v>122</v>
          </cell>
          <cell r="R1126">
            <v>0</v>
          </cell>
          <cell r="S1126">
            <v>-4681</v>
          </cell>
          <cell r="T1126">
            <v>959.92093036235008</v>
          </cell>
          <cell r="U1126">
            <v>42802.080536397087</v>
          </cell>
          <cell r="V1126">
            <v>4.4589173110581304E-2</v>
          </cell>
          <cell r="W1126">
            <v>4.3351659789146848E-3</v>
          </cell>
          <cell r="X1126">
            <v>2.8598909783964996E-3</v>
          </cell>
          <cell r="Y1126">
            <v>0.65969584378231294</v>
          </cell>
          <cell r="Z1126">
            <v>5.0539317056359509E-3</v>
          </cell>
          <cell r="AA1126">
            <v>105688996000</v>
          </cell>
          <cell r="AB1126">
            <v>91417435000</v>
          </cell>
          <cell r="AC1126">
            <v>6509371000</v>
          </cell>
          <cell r="AD1126">
            <v>0</v>
          </cell>
          <cell r="AE1126">
            <v>7762190000</v>
          </cell>
          <cell r="AF1126">
            <v>0</v>
          </cell>
          <cell r="AG1126">
            <v>0</v>
          </cell>
          <cell r="AH1126">
            <v>168.71461000000002</v>
          </cell>
          <cell r="AI1126">
            <v>42071</v>
          </cell>
          <cell r="AJ1126">
            <v>33485</v>
          </cell>
          <cell r="AK1126">
            <v>8586</v>
          </cell>
          <cell r="AL1126">
            <v>48170936249200</v>
          </cell>
          <cell r="AM1126">
            <v>208829004000</v>
          </cell>
          <cell r="AN1126">
            <v>137763626000</v>
          </cell>
          <cell r="AO1126">
            <v>243452622000</v>
          </cell>
          <cell r="AP1126">
            <v>95086620000</v>
          </cell>
          <cell r="AQ1126">
            <v>0.90298157470352258</v>
          </cell>
          <cell r="AR1126">
            <v>0</v>
          </cell>
          <cell r="AS1126">
            <v>0</v>
          </cell>
          <cell r="AT1126">
            <v>4169306000</v>
          </cell>
          <cell r="AU1126">
            <v>0.46908264564346575</v>
          </cell>
          <cell r="AV1126">
            <v>36662778000</v>
          </cell>
          <cell r="AW1126">
            <v>0.41554996171018788</v>
          </cell>
          <cell r="AX1126">
            <v>692704000</v>
          </cell>
          <cell r="AY1126">
            <v>0.31357693839858036</v>
          </cell>
          <cell r="AZ1126">
            <v>165222000</v>
          </cell>
          <cell r="BA1126">
            <v>0.25889723211151783</v>
          </cell>
          <cell r="BB1126">
            <v>0</v>
          </cell>
          <cell r="BC1126">
            <v>0</v>
          </cell>
          <cell r="BD1126">
            <v>118472000</v>
          </cell>
          <cell r="BE1126">
            <v>0.5</v>
          </cell>
          <cell r="BF1126">
            <v>429931000</v>
          </cell>
          <cell r="BG1126">
            <v>0.4958411854120871</v>
          </cell>
          <cell r="BH1126">
            <v>438593000</v>
          </cell>
          <cell r="BI1126">
            <v>0.99180717115617711</v>
          </cell>
          <cell r="BJ1126">
            <v>0</v>
          </cell>
          <cell r="BK1126">
            <v>0</v>
          </cell>
          <cell r="BL1126">
            <v>105302946000</v>
          </cell>
          <cell r="BM1126">
            <v>816464000</v>
          </cell>
          <cell r="BN1126">
            <v>8888212000</v>
          </cell>
          <cell r="BO1126">
            <v>88227124000</v>
          </cell>
          <cell r="BP1126">
            <v>2209040000</v>
          </cell>
          <cell r="BQ1126">
            <v>638176000</v>
          </cell>
          <cell r="BR1126">
            <v>176880000</v>
          </cell>
          <cell r="BS1126">
            <v>236944000</v>
          </cell>
          <cell r="BT1126">
            <v>867074000</v>
          </cell>
          <cell r="BU1126">
            <v>442216000</v>
          </cell>
          <cell r="BV1126">
            <v>930344000</v>
          </cell>
          <cell r="BW1126">
            <v>93584000</v>
          </cell>
          <cell r="BY1126">
            <v>1238</v>
          </cell>
          <cell r="BZ1126">
            <v>11936550</v>
          </cell>
          <cell r="CA1126">
            <v>3342600</v>
          </cell>
          <cell r="CC1126">
            <v>50292575000</v>
          </cell>
          <cell r="CI1126">
            <v>14271561000</v>
          </cell>
          <cell r="CJ1126">
            <v>2.9626912223938798E-4</v>
          </cell>
          <cell r="CK1126">
            <v>102.40615679999999</v>
          </cell>
          <cell r="CL1126">
            <v>120.737295</v>
          </cell>
          <cell r="CM1126">
            <v>27.225300000000001</v>
          </cell>
          <cell r="CN1126">
            <v>15.39615</v>
          </cell>
          <cell r="CO1126">
            <v>39.540961999999993</v>
          </cell>
          <cell r="CP1126">
            <v>3.6199999999999996E-4</v>
          </cell>
          <cell r="CQ1126">
            <v>13.060739999999999</v>
          </cell>
          <cell r="CR1126">
            <v>23.35473</v>
          </cell>
          <cell r="CS1126">
            <v>10</v>
          </cell>
          <cell r="CT1126">
            <v>29.445828299999999</v>
          </cell>
          <cell r="CU1126">
            <v>3.4339577999999999</v>
          </cell>
          <cell r="CV1126">
            <v>17.558489000000002</v>
          </cell>
          <cell r="CW1126">
            <v>446.06934347699962</v>
          </cell>
          <cell r="CX1126">
            <v>402.15997089999996</v>
          </cell>
          <cell r="CY1126">
            <v>0</v>
          </cell>
          <cell r="CZ1126" t="e">
            <v>#DIV/0!</v>
          </cell>
          <cell r="DA1126">
            <v>0</v>
          </cell>
        </row>
        <row r="1127">
          <cell r="A1127" t="str">
            <v>2024_Q1_M3_W13_D4</v>
          </cell>
          <cell r="B1127">
            <v>2024</v>
          </cell>
          <cell r="C1127">
            <v>1</v>
          </cell>
          <cell r="D1127">
            <v>3</v>
          </cell>
          <cell r="E1127">
            <v>13</v>
          </cell>
          <cell r="F1127">
            <v>13</v>
          </cell>
          <cell r="G1127">
            <v>4</v>
          </cell>
          <cell r="H1127">
            <v>45378</v>
          </cell>
          <cell r="I1127">
            <v>40.284599999999998</v>
          </cell>
          <cell r="J1127">
            <v>17.759</v>
          </cell>
          <cell r="K1127">
            <v>34.402000000000001</v>
          </cell>
          <cell r="L1127">
            <v>17.105709999999998</v>
          </cell>
          <cell r="M1127">
            <v>14.956</v>
          </cell>
          <cell r="N1127">
            <v>2.2503000000000002</v>
          </cell>
          <cell r="O1127">
            <v>14.859</v>
          </cell>
          <cell r="P1127">
            <v>19.222000000000001</v>
          </cell>
          <cell r="Q1127">
            <v>120</v>
          </cell>
          <cell r="R1127">
            <v>0</v>
          </cell>
          <cell r="S1127">
            <v>-4087</v>
          </cell>
          <cell r="T1127">
            <v>860.19925903267847</v>
          </cell>
          <cell r="U1127">
            <v>45197.611793587479</v>
          </cell>
          <cell r="V1127">
            <v>5.2543188475207059E-2</v>
          </cell>
          <cell r="W1127">
            <v>6.0130630709927012E-3</v>
          </cell>
          <cell r="X1127">
            <v>2.0361523587687446E-3</v>
          </cell>
          <cell r="Y1127">
            <v>0.33862148704064643</v>
          </cell>
          <cell r="Z1127">
            <v>4.3552549529476785E-3</v>
          </cell>
          <cell r="AA1127">
            <v>122484488000</v>
          </cell>
          <cell r="AB1127">
            <v>122484488000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160.83861000000002</v>
          </cell>
          <cell r="AI1127">
            <v>44560.382165037503</v>
          </cell>
          <cell r="AJ1127">
            <v>34007.3686936862</v>
          </cell>
          <cell r="AK1127">
            <v>10553.0134713513</v>
          </cell>
          <cell r="AL1127">
            <v>52815467632800</v>
          </cell>
          <cell r="AM1127">
            <v>317582738000</v>
          </cell>
          <cell r="AN1127">
            <v>107540339000</v>
          </cell>
          <cell r="AO1127">
            <v>230024827000</v>
          </cell>
          <cell r="AP1127">
            <v>17987892000</v>
          </cell>
          <cell r="AQ1127">
            <v>0.80967711298052358</v>
          </cell>
          <cell r="AR1127">
            <v>0</v>
          </cell>
          <cell r="AS1127">
            <v>0</v>
          </cell>
          <cell r="AT1127">
            <v>12221139000</v>
          </cell>
          <cell r="AU1127">
            <v>0.26739949910370442</v>
          </cell>
          <cell r="AV1127">
            <v>60038705000</v>
          </cell>
          <cell r="AW1127">
            <v>0.26198514739081297</v>
          </cell>
          <cell r="AX1127">
            <v>433166000</v>
          </cell>
          <cell r="AY1127">
            <v>0.31435082040973317</v>
          </cell>
          <cell r="AZ1127">
            <v>15845997000</v>
          </cell>
          <cell r="BA1127">
            <v>0.9941360017957942</v>
          </cell>
          <cell r="BB1127">
            <v>0</v>
          </cell>
          <cell r="BC1127">
            <v>0</v>
          </cell>
          <cell r="BD1127">
            <v>486741000</v>
          </cell>
          <cell r="BE1127">
            <v>0.5</v>
          </cell>
          <cell r="BF1127">
            <v>142699000</v>
          </cell>
          <cell r="BG1127">
            <v>0.46488118895744696</v>
          </cell>
          <cell r="BH1127">
            <v>0</v>
          </cell>
          <cell r="BI1127">
            <v>0</v>
          </cell>
          <cell r="BJ1127">
            <v>384000000</v>
          </cell>
          <cell r="BK1127">
            <v>0.27992010613637358</v>
          </cell>
          <cell r="BL1127">
            <v>22216130000</v>
          </cell>
          <cell r="BM1127">
            <v>133842000</v>
          </cell>
          <cell r="BN1127">
            <v>45703672000</v>
          </cell>
          <cell r="BO1127">
            <v>229168354000</v>
          </cell>
          <cell r="BP1127">
            <v>1377970000</v>
          </cell>
          <cell r="BQ1127">
            <v>15939466000</v>
          </cell>
          <cell r="BR1127">
            <v>382718000</v>
          </cell>
          <cell r="BS1127">
            <v>973482000</v>
          </cell>
          <cell r="BT1127">
            <v>306958000</v>
          </cell>
          <cell r="BU1127">
            <v>2450000</v>
          </cell>
          <cell r="BV1127">
            <v>1371820000</v>
          </cell>
          <cell r="BW1127">
            <v>5876000</v>
          </cell>
          <cell r="BY1127">
            <v>1390</v>
          </cell>
          <cell r="BZ1127">
            <v>10421850</v>
          </cell>
          <cell r="CA1127">
            <v>3753000</v>
          </cell>
          <cell r="CC1127">
            <v>26279944000</v>
          </cell>
          <cell r="CI1127">
            <v>0</v>
          </cell>
          <cell r="CJ1127">
            <v>0</v>
          </cell>
          <cell r="CK1127">
            <v>89.028965999999997</v>
          </cell>
          <cell r="CL1127">
            <v>106.09576800000001</v>
          </cell>
          <cell r="CM1127">
            <v>26.855760000000004</v>
          </cell>
          <cell r="CN1127">
            <v>23.600567999999999</v>
          </cell>
          <cell r="CO1127">
            <v>37.347177000000002</v>
          </cell>
          <cell r="CP1127">
            <v>3.6239999999999997E-4</v>
          </cell>
          <cell r="CQ1127">
            <v>12.585573</v>
          </cell>
          <cell r="CR1127">
            <v>23.546949999999999</v>
          </cell>
          <cell r="CS1127">
            <v>10</v>
          </cell>
          <cell r="CT1127">
            <v>29.592878299999999</v>
          </cell>
          <cell r="CU1127">
            <v>3.4384584</v>
          </cell>
          <cell r="CV1127">
            <v>18.123598000000001</v>
          </cell>
          <cell r="CW1127">
            <v>386.43829093800008</v>
          </cell>
          <cell r="CX1127">
            <v>380.2160591</v>
          </cell>
          <cell r="CY1127">
            <v>0</v>
          </cell>
          <cell r="CZ1127" t="e">
            <v>#DIV/0!</v>
          </cell>
          <cell r="DA1127">
            <v>0</v>
          </cell>
        </row>
        <row r="1128">
          <cell r="A1128" t="str">
            <v>2024_Q1_M3_W13_D5</v>
          </cell>
          <cell r="B1128">
            <v>2024</v>
          </cell>
          <cell r="C1128">
            <v>1</v>
          </cell>
          <cell r="D1128">
            <v>3</v>
          </cell>
          <cell r="E1128">
            <v>13</v>
          </cell>
          <cell r="F1128">
            <v>13</v>
          </cell>
          <cell r="G1128">
            <v>5</v>
          </cell>
          <cell r="H1128">
            <v>45379</v>
          </cell>
          <cell r="I1128">
            <v>46.6586</v>
          </cell>
          <cell r="J1128">
            <v>9.8140000000000001</v>
          </cell>
          <cell r="K1128">
            <v>33.722000000000001</v>
          </cell>
          <cell r="L1128">
            <v>17.271709999999999</v>
          </cell>
          <cell r="M1128">
            <v>15.194000000000001</v>
          </cell>
          <cell r="N1128">
            <v>2.2503000000000002</v>
          </cell>
          <cell r="O1128">
            <v>15.157999999999999</v>
          </cell>
          <cell r="P1128">
            <v>19.222999999999999</v>
          </cell>
          <cell r="Q1128">
            <v>135</v>
          </cell>
          <cell r="R1128">
            <v>0</v>
          </cell>
          <cell r="S1128">
            <v>-3964</v>
          </cell>
          <cell r="T1128">
            <v>870.25556045988867</v>
          </cell>
          <cell r="U1128">
            <v>43456.895618756796</v>
          </cell>
          <cell r="V1128">
            <v>4.9935786214100025E-2</v>
          </cell>
          <cell r="W1128">
            <v>4.2349648530271601E-3</v>
          </cell>
          <cell r="X1128">
            <v>1.7685817099543373E-3</v>
          </cell>
          <cell r="Y1128">
            <v>0.41761425922818513</v>
          </cell>
          <cell r="Z1128">
            <v>3.7115186515029172E-3</v>
          </cell>
          <cell r="AA1128">
            <v>109577659550</v>
          </cell>
          <cell r="AB1128">
            <v>90278893000</v>
          </cell>
          <cell r="AC1128">
            <v>14195796550</v>
          </cell>
          <cell r="AD1128">
            <v>5102970000</v>
          </cell>
          <cell r="AE1128">
            <v>0</v>
          </cell>
          <cell r="AF1128">
            <v>0</v>
          </cell>
          <cell r="AG1128">
            <v>0</v>
          </cell>
          <cell r="AH1128">
            <v>159.29160999999999</v>
          </cell>
          <cell r="AI1128">
            <v>43543.735750416708</v>
          </cell>
          <cell r="AJ1128">
            <v>34873.0257137304</v>
          </cell>
          <cell r="AK1128">
            <v>8670.7100366863106</v>
          </cell>
          <cell r="AL1128">
            <v>56397949520000</v>
          </cell>
          <cell r="AM1128">
            <v>238843334000</v>
          </cell>
          <cell r="AN1128">
            <v>99744382000</v>
          </cell>
          <cell r="AO1128">
            <v>209322041550</v>
          </cell>
          <cell r="AP1128">
            <v>69203669000</v>
          </cell>
          <cell r="AQ1128">
            <v>0.67757798881233144</v>
          </cell>
          <cell r="AR1128">
            <v>0</v>
          </cell>
          <cell r="AS1128">
            <v>0</v>
          </cell>
          <cell r="AT1128">
            <v>17007040000</v>
          </cell>
          <cell r="AU1128">
            <v>0.18802552524249178</v>
          </cell>
          <cell r="AV1128">
            <v>11595922000</v>
          </cell>
          <cell r="AW1128">
            <v>0.28152839384446021</v>
          </cell>
          <cell r="AX1128">
            <v>683850000</v>
          </cell>
          <cell r="AY1128">
            <v>0.34696677419583977</v>
          </cell>
          <cell r="AZ1128">
            <v>473159000</v>
          </cell>
          <cell r="BA1128">
            <v>0.4868502013627225</v>
          </cell>
          <cell r="BB1128">
            <v>0</v>
          </cell>
          <cell r="BC1128">
            <v>0</v>
          </cell>
          <cell r="BD1128">
            <v>536384000</v>
          </cell>
          <cell r="BE1128">
            <v>0.49920054798294256</v>
          </cell>
          <cell r="BF1128">
            <v>240676000</v>
          </cell>
          <cell r="BG1128">
            <v>0.44649502628776666</v>
          </cell>
          <cell r="BH1128">
            <v>3682000</v>
          </cell>
          <cell r="BI1128">
            <v>0.5</v>
          </cell>
          <cell r="BJ1128">
            <v>0</v>
          </cell>
          <cell r="BK1128">
            <v>0</v>
          </cell>
          <cell r="BL1128">
            <v>102133880000</v>
          </cell>
          <cell r="BM1128">
            <v>323658000</v>
          </cell>
          <cell r="BN1128">
            <v>90450698000</v>
          </cell>
          <cell r="BO1128">
            <v>41189174000</v>
          </cell>
          <cell r="BP1128">
            <v>1970938000</v>
          </cell>
          <cell r="BQ1128">
            <v>971878000</v>
          </cell>
          <cell r="BR1128">
            <v>169994000</v>
          </cell>
          <cell r="BS1128">
            <v>1074486000</v>
          </cell>
          <cell r="BT1128">
            <v>539034000</v>
          </cell>
          <cell r="BU1128">
            <v>7364000</v>
          </cell>
          <cell r="BV1128">
            <v>7806000</v>
          </cell>
          <cell r="BW1128">
            <v>4424000</v>
          </cell>
          <cell r="BY1128">
            <v>1171</v>
          </cell>
          <cell r="BZ1128">
            <v>10108200</v>
          </cell>
          <cell r="CA1128">
            <v>3161700</v>
          </cell>
          <cell r="CC1128">
            <v>21352185000</v>
          </cell>
          <cell r="CI1128">
            <v>19298766550</v>
          </cell>
          <cell r="CJ1128">
            <v>3.4218915251796908E-4</v>
          </cell>
          <cell r="CK1128">
            <v>104.6552398</v>
          </cell>
          <cell r="CL1128">
            <v>104.03237</v>
          </cell>
          <cell r="CM1128">
            <v>27.579651999999999</v>
          </cell>
          <cell r="CN1128">
            <v>24.173654000000003</v>
          </cell>
          <cell r="CO1128">
            <v>20.962703999999999</v>
          </cell>
          <cell r="CP1128">
            <v>3.6399999999999996E-4</v>
          </cell>
          <cell r="CQ1128">
            <v>13.035879999999999</v>
          </cell>
          <cell r="CR1128">
            <v>23.874965999999997</v>
          </cell>
          <cell r="CS1128">
            <v>10</v>
          </cell>
          <cell r="CT1128">
            <v>30.225492500000001</v>
          </cell>
          <cell r="CU1128">
            <v>3.4812140999999999</v>
          </cell>
          <cell r="CV1128">
            <v>18.334993000000001</v>
          </cell>
          <cell r="CW1128">
            <v>402.06038989900009</v>
          </cell>
          <cell r="CX1128">
            <v>380.35652939999994</v>
          </cell>
          <cell r="CY1128">
            <v>0</v>
          </cell>
          <cell r="CZ1128" t="e">
            <v>#DIV/0!</v>
          </cell>
          <cell r="DA1128">
            <v>0</v>
          </cell>
        </row>
        <row r="1129">
          <cell r="A1129" t="str">
            <v>2024_Q1_M3_W13_D6</v>
          </cell>
          <cell r="B1129">
            <v>2024</v>
          </cell>
          <cell r="C1129">
            <v>1</v>
          </cell>
          <cell r="D1129">
            <v>3</v>
          </cell>
          <cell r="E1129">
            <v>13</v>
          </cell>
          <cell r="F1129">
            <v>14</v>
          </cell>
          <cell r="G1129">
            <v>6</v>
          </cell>
          <cell r="H1129">
            <v>45380</v>
          </cell>
          <cell r="I1129">
            <v>56.645600000000002</v>
          </cell>
          <cell r="J1129">
            <v>8.3000000000000007</v>
          </cell>
          <cell r="K1129">
            <v>28.945</v>
          </cell>
          <cell r="L1129">
            <v>16.233709999999999</v>
          </cell>
          <cell r="M1129">
            <v>15.196</v>
          </cell>
          <cell r="N1129">
            <v>2.2503000000000002</v>
          </cell>
          <cell r="O1129">
            <v>14.853</v>
          </cell>
          <cell r="P1129">
            <v>19.222999999999999</v>
          </cell>
          <cell r="Q1129">
            <v>160</v>
          </cell>
          <cell r="R1129">
            <v>0</v>
          </cell>
          <cell r="S1129">
            <v>-4095</v>
          </cell>
          <cell r="T1129">
            <v>888.88529633403505</v>
          </cell>
          <cell r="U1129">
            <v>47394.682449322718</v>
          </cell>
          <cell r="V1129">
            <v>5.331923325179206E-2</v>
          </cell>
          <cell r="W1129">
            <v>3.6600933208039512E-3</v>
          </cell>
          <cell r="X1129">
            <v>1.318654253753059E-3</v>
          </cell>
          <cell r="Y1129">
            <v>0.36027886126778108</v>
          </cell>
          <cell r="Z1129">
            <v>4.4918741787335539E-3</v>
          </cell>
          <cell r="AA1129">
            <v>161675995000</v>
          </cell>
          <cell r="AB1129">
            <v>155138285000</v>
          </cell>
          <cell r="AC1129">
            <v>6537710000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161.64661000000001</v>
          </cell>
          <cell r="AI1129">
            <v>44129.830087131231</v>
          </cell>
          <cell r="AJ1129">
            <v>35450.811379259401</v>
          </cell>
          <cell r="AK1129">
            <v>8679.01870787183</v>
          </cell>
          <cell r="AL1129">
            <v>50950138604400</v>
          </cell>
          <cell r="AM1129">
            <v>186482262000</v>
          </cell>
          <cell r="AN1129">
            <v>67185617000</v>
          </cell>
          <cell r="AO1129">
            <v>228861612000</v>
          </cell>
          <cell r="AP1129">
            <v>42516875000</v>
          </cell>
          <cell r="AQ1129">
            <v>0.88249157472021278</v>
          </cell>
          <cell r="AR1129">
            <v>0</v>
          </cell>
          <cell r="AS1129">
            <v>0</v>
          </cell>
          <cell r="AT1129">
            <v>3712444000</v>
          </cell>
          <cell r="AU1129">
            <v>0.10023767419815537</v>
          </cell>
          <cell r="AV1129">
            <v>17768898000</v>
          </cell>
          <cell r="AW1129">
            <v>0.19636627151388358</v>
          </cell>
          <cell r="AX1129">
            <v>2732559000</v>
          </cell>
          <cell r="AY1129">
            <v>0.40129501309375692</v>
          </cell>
          <cell r="AZ1129">
            <v>121508000</v>
          </cell>
          <cell r="BA1129">
            <v>0.48110167008496924</v>
          </cell>
          <cell r="BB1129">
            <v>0</v>
          </cell>
          <cell r="BC1129">
            <v>0</v>
          </cell>
          <cell r="BD1129">
            <v>264003000</v>
          </cell>
          <cell r="BE1129">
            <v>0.49190600230298831</v>
          </cell>
          <cell r="BF1129">
            <v>69330000</v>
          </cell>
          <cell r="BG1129">
            <v>0.35372809926631904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48178222000</v>
          </cell>
          <cell r="BM1129">
            <v>241058000</v>
          </cell>
          <cell r="BN1129">
            <v>37036414000</v>
          </cell>
          <cell r="BO1129">
            <v>90488544000</v>
          </cell>
          <cell r="BP1129">
            <v>6809352000</v>
          </cell>
          <cell r="BQ1129">
            <v>252562000</v>
          </cell>
          <cell r="BR1129">
            <v>673642000</v>
          </cell>
          <cell r="BS1129">
            <v>536694000</v>
          </cell>
          <cell r="BT1129">
            <v>195998000</v>
          </cell>
          <cell r="BU1129">
            <v>0</v>
          </cell>
          <cell r="BV1129">
            <v>1864408000</v>
          </cell>
          <cell r="BW1129">
            <v>205368000</v>
          </cell>
          <cell r="BY1129">
            <v>1259</v>
          </cell>
          <cell r="BZ1129">
            <v>31326750</v>
          </cell>
          <cell r="CA1129">
            <v>3399300</v>
          </cell>
          <cell r="CC1129">
            <v>20197570000</v>
          </cell>
          <cell r="CI1129">
            <v>6537710000</v>
          </cell>
          <cell r="CJ1129">
            <v>1.2831584327496629E-4</v>
          </cell>
          <cell r="CK1129">
            <v>127.84911920000002</v>
          </cell>
          <cell r="CL1129">
            <v>90.829409999999996</v>
          </cell>
          <cell r="CM1129">
            <v>27.488780000000002</v>
          </cell>
          <cell r="CN1129">
            <v>24.176836000000002</v>
          </cell>
          <cell r="CO1129">
            <v>17.7454</v>
          </cell>
          <cell r="CP1129">
            <v>3.6379999999999995E-4</v>
          </cell>
          <cell r="CQ1129">
            <v>12.832992000000001</v>
          </cell>
          <cell r="CR1129">
            <v>23.874965999999997</v>
          </cell>
          <cell r="CS1129">
            <v>10</v>
          </cell>
          <cell r="CT1129">
            <v>28.327823949999999</v>
          </cell>
          <cell r="CU1129">
            <v>3.4969662000000001</v>
          </cell>
          <cell r="CV1129">
            <v>18.475923000000002</v>
          </cell>
          <cell r="CW1129">
            <v>410.60543267000014</v>
          </cell>
          <cell r="CX1129">
            <v>385.09858014999998</v>
          </cell>
          <cell r="CY1129">
            <v>0</v>
          </cell>
          <cell r="CZ1129" t="e">
            <v>#DIV/0!</v>
          </cell>
          <cell r="DA1129">
            <v>0</v>
          </cell>
        </row>
        <row r="1130">
          <cell r="A1130" t="str">
            <v>2024_Q2_M4_W14_D2</v>
          </cell>
          <cell r="B1130">
            <v>2024</v>
          </cell>
          <cell r="C1130">
            <v>2</v>
          </cell>
          <cell r="D1130">
            <v>4</v>
          </cell>
          <cell r="E1130">
            <v>14</v>
          </cell>
          <cell r="F1130">
            <v>14</v>
          </cell>
          <cell r="G1130">
            <v>2</v>
          </cell>
          <cell r="H1130">
            <v>45383</v>
          </cell>
          <cell r="I1130">
            <v>42.738599999999998</v>
          </cell>
          <cell r="J1130">
            <v>6.2919999999999998</v>
          </cell>
          <cell r="K1130">
            <v>29.975999999999999</v>
          </cell>
          <cell r="L1130">
            <v>15.42671</v>
          </cell>
          <cell r="M1130">
            <v>15.148999999999999</v>
          </cell>
          <cell r="N1130">
            <v>2.2503000000000002</v>
          </cell>
          <cell r="O1130">
            <v>14.542</v>
          </cell>
          <cell r="P1130">
            <v>19.221</v>
          </cell>
          <cell r="Q1130">
            <v>160</v>
          </cell>
          <cell r="R1130">
            <v>0</v>
          </cell>
          <cell r="S1130">
            <v>-4260</v>
          </cell>
          <cell r="T1130">
            <v>906.8866647363933</v>
          </cell>
          <cell r="U1130">
            <v>47252.148493105225</v>
          </cell>
          <cell r="V1130">
            <v>5.2103697551711285E-2</v>
          </cell>
          <cell r="W1130">
            <v>5.245926945408607E-3</v>
          </cell>
          <cell r="X1130">
            <v>2.1476806890022323E-3</v>
          </cell>
          <cell r="Y1130">
            <v>0.40939965640999765</v>
          </cell>
          <cell r="Z1130">
            <v>4.4261731219695875E-3</v>
          </cell>
          <cell r="AA1130">
            <v>118294393500</v>
          </cell>
          <cell r="AB1130">
            <v>118292698000</v>
          </cell>
          <cell r="AC1130">
            <v>1695500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145.59560999999999</v>
          </cell>
          <cell r="AI1130">
            <v>47146.679198335274</v>
          </cell>
          <cell r="AL1130">
            <v>51917834700000</v>
          </cell>
          <cell r="AM1130">
            <v>272357168000</v>
          </cell>
          <cell r="AN1130">
            <v>111502931000</v>
          </cell>
          <cell r="AO1130">
            <v>229797324500</v>
          </cell>
          <cell r="AP1130">
            <v>34556130000</v>
          </cell>
          <cell r="AQ1130">
            <v>0.67079157806056244</v>
          </cell>
          <cell r="AR1130">
            <v>3042975000</v>
          </cell>
          <cell r="AS1130">
            <v>0.45901351257583667</v>
          </cell>
          <cell r="AT1130">
            <v>8693312000</v>
          </cell>
          <cell r="AU1130">
            <v>0.27602537221287249</v>
          </cell>
          <cell r="AV1130">
            <v>60364047000</v>
          </cell>
          <cell r="AW1130">
            <v>0.35523174734090435</v>
          </cell>
          <cell r="AX1130">
            <v>3270427000</v>
          </cell>
          <cell r="AY1130">
            <v>0.45104783903197637</v>
          </cell>
          <cell r="AZ1130">
            <v>413774000</v>
          </cell>
          <cell r="BA1130">
            <v>0.44999499732465625</v>
          </cell>
          <cell r="BB1130">
            <v>0</v>
          </cell>
          <cell r="BC1130">
            <v>0</v>
          </cell>
          <cell r="BD1130">
            <v>265043000</v>
          </cell>
          <cell r="BE1130">
            <v>0.49207972997560423</v>
          </cell>
          <cell r="BF1130">
            <v>894759000</v>
          </cell>
          <cell r="BG1130">
            <v>0.48696275445895021</v>
          </cell>
          <cell r="BH1130">
            <v>2464000</v>
          </cell>
          <cell r="BI1130">
            <v>0.5</v>
          </cell>
          <cell r="BJ1130">
            <v>0</v>
          </cell>
          <cell r="BK1130">
            <v>0</v>
          </cell>
          <cell r="BL1130">
            <v>51515450000</v>
          </cell>
          <cell r="BM1130">
            <v>6629380000</v>
          </cell>
          <cell r="BN1130">
            <v>31494612000</v>
          </cell>
          <cell r="BO1130">
            <v>169928638000</v>
          </cell>
          <cell r="BP1130">
            <v>7250732000</v>
          </cell>
          <cell r="BQ1130">
            <v>919508000</v>
          </cell>
          <cell r="BR1130">
            <v>712722000</v>
          </cell>
          <cell r="BS1130">
            <v>538618000</v>
          </cell>
          <cell r="BT1130">
            <v>1837428000</v>
          </cell>
          <cell r="BU1130">
            <v>4928000</v>
          </cell>
          <cell r="BV1130">
            <v>1369168000</v>
          </cell>
          <cell r="BW1130">
            <v>155984000</v>
          </cell>
          <cell r="BY1130">
            <v>1481</v>
          </cell>
          <cell r="BZ1130">
            <v>10863000</v>
          </cell>
          <cell r="CA1130">
            <v>3998700</v>
          </cell>
          <cell r="CC1130">
            <v>28213070000</v>
          </cell>
          <cell r="CI1130">
            <v>1695500</v>
          </cell>
          <cell r="CJ1130">
            <v>3.2657371205814172E-8</v>
          </cell>
          <cell r="CK1130">
            <v>95.648986799999989</v>
          </cell>
          <cell r="CL1130">
            <v>93.375240000000005</v>
          </cell>
          <cell r="CM1130">
            <v>26.359200000000001</v>
          </cell>
          <cell r="CN1130">
            <v>24.132356999999999</v>
          </cell>
          <cell r="CO1130">
            <v>13.408252000000001</v>
          </cell>
          <cell r="CP1130">
            <v>2.9577719999999998</v>
          </cell>
          <cell r="CQ1130">
            <v>12.447952000000001</v>
          </cell>
          <cell r="CR1130">
            <v>23.622608999999997</v>
          </cell>
          <cell r="CS1130">
            <v>10</v>
          </cell>
          <cell r="CT1130">
            <v>26.888755530000001</v>
          </cell>
          <cell r="CU1130">
            <v>3.4452093000000001</v>
          </cell>
          <cell r="CV1130">
            <v>18.165876999999998</v>
          </cell>
          <cell r="CW1130">
            <v>454.07692843099994</v>
          </cell>
          <cell r="CX1130">
            <v>350.45221063000008</v>
          </cell>
          <cell r="CY1130">
            <v>0</v>
          </cell>
          <cell r="CZ1130" t="e">
            <v>#DIV/0!</v>
          </cell>
          <cell r="DA1130">
            <v>0</v>
          </cell>
        </row>
        <row r="1131">
          <cell r="A1131" t="str">
            <v>2024_Q2_M4_W14_D3</v>
          </cell>
          <cell r="B1131">
            <v>2024</v>
          </cell>
          <cell r="C1131">
            <v>2</v>
          </cell>
          <cell r="D1131">
            <v>4</v>
          </cell>
          <cell r="E1131">
            <v>14</v>
          </cell>
          <cell r="F1131">
            <v>14</v>
          </cell>
          <cell r="G1131">
            <v>3</v>
          </cell>
          <cell r="H1131">
            <v>45384</v>
          </cell>
          <cell r="I1131">
            <v>65.006600000000006</v>
          </cell>
          <cell r="J1131">
            <v>12.225</v>
          </cell>
          <cell r="K1131">
            <v>39.204999999999998</v>
          </cell>
          <cell r="L1131">
            <v>14.77971</v>
          </cell>
          <cell r="M1131">
            <v>14.894</v>
          </cell>
          <cell r="N1131">
            <v>2.2503000000000002</v>
          </cell>
          <cell r="O1131">
            <v>13.929</v>
          </cell>
          <cell r="P1131">
            <v>19.222000000000001</v>
          </cell>
          <cell r="Q1131">
            <v>160</v>
          </cell>
          <cell r="R1131">
            <v>0</v>
          </cell>
          <cell r="S1131">
            <v>-4851</v>
          </cell>
          <cell r="T1131">
            <v>1001.5489624437275</v>
          </cell>
          <cell r="U1131">
            <v>46935.361301491939</v>
          </cell>
          <cell r="V1131">
            <v>4.6862772626684264E-2</v>
          </cell>
          <cell r="W1131">
            <v>8.1372868438478498E-3</v>
          </cell>
          <cell r="X1131">
            <v>1.8740387498735931E-3</v>
          </cell>
          <cell r="Y1131">
            <v>0.23030265318598786</v>
          </cell>
          <cell r="Z1131">
            <v>4.6470914944726632E-3</v>
          </cell>
          <cell r="AA1131">
            <v>171913395000</v>
          </cell>
          <cell r="AB1131">
            <v>171913395000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181.51161000000002</v>
          </cell>
          <cell r="AI1131">
            <v>46935.796327521894</v>
          </cell>
          <cell r="AJ1131">
            <v>36362.667495313697</v>
          </cell>
          <cell r="AK1131">
            <v>10573.1288322082</v>
          </cell>
          <cell r="AL1131">
            <v>61994275202600</v>
          </cell>
          <cell r="AM1131">
            <v>504465200000</v>
          </cell>
          <cell r="AN1131">
            <v>116179674000</v>
          </cell>
          <cell r="AO1131">
            <v>288093069000</v>
          </cell>
          <cell r="AP1131">
            <v>60654379000</v>
          </cell>
          <cell r="AQ1131">
            <v>0.17844591939150339</v>
          </cell>
          <cell r="AR1131">
            <v>3212711000</v>
          </cell>
          <cell r="AS1131">
            <v>0.48185191162283963</v>
          </cell>
          <cell r="AT1131">
            <v>16784812000</v>
          </cell>
          <cell r="AU1131">
            <v>0.42842490302454778</v>
          </cell>
          <cell r="AV1131">
            <v>32528843000</v>
          </cell>
          <cell r="AW1131">
            <v>0.30692574410533002</v>
          </cell>
          <cell r="AX1131">
            <v>1279067000</v>
          </cell>
          <cell r="AY1131">
            <v>0.30153517922604522</v>
          </cell>
          <cell r="AZ1131">
            <v>491590000</v>
          </cell>
          <cell r="BA1131">
            <v>0.46707065870084069</v>
          </cell>
          <cell r="BB1131">
            <v>0</v>
          </cell>
          <cell r="BC1131">
            <v>0</v>
          </cell>
          <cell r="BD1131">
            <v>522948000</v>
          </cell>
          <cell r="BE1131">
            <v>0.49678435515158653</v>
          </cell>
          <cell r="BF1131">
            <v>704103000</v>
          </cell>
          <cell r="BG1131">
            <v>0.62848831396967986</v>
          </cell>
          <cell r="BH1131">
            <v>1221000</v>
          </cell>
          <cell r="BI1131">
            <v>0.5</v>
          </cell>
          <cell r="BJ1131">
            <v>0</v>
          </cell>
          <cell r="BK1131">
            <v>0</v>
          </cell>
          <cell r="BL1131">
            <v>339903424000</v>
          </cell>
          <cell r="BM1131">
            <v>6667424000</v>
          </cell>
          <cell r="BN1131">
            <v>39177956000</v>
          </cell>
          <cell r="BO1131">
            <v>105982778000</v>
          </cell>
          <cell r="BP1131">
            <v>4241850000</v>
          </cell>
          <cell r="BQ1131">
            <v>1052496000</v>
          </cell>
          <cell r="BR1131">
            <v>2569052000</v>
          </cell>
          <cell r="BS1131">
            <v>1052666000</v>
          </cell>
          <cell r="BT1131">
            <v>1120312000</v>
          </cell>
          <cell r="BU1131">
            <v>2442000</v>
          </cell>
          <cell r="BV1131">
            <v>2694800000</v>
          </cell>
          <cell r="BW1131">
            <v>0</v>
          </cell>
          <cell r="BY1131">
            <v>2207</v>
          </cell>
          <cell r="BZ1131">
            <v>12370050</v>
          </cell>
          <cell r="CA1131">
            <v>5958900</v>
          </cell>
          <cell r="CC1131">
            <v>11381923000</v>
          </cell>
          <cell r="CI1131">
            <v>0</v>
          </cell>
          <cell r="CJ1131">
            <v>0</v>
          </cell>
          <cell r="CK1131">
            <v>144.314652</v>
          </cell>
          <cell r="CL1131">
            <v>121.14344999999999</v>
          </cell>
          <cell r="CM1131">
            <v>26.086891000000001</v>
          </cell>
          <cell r="CN1131">
            <v>23.651672000000001</v>
          </cell>
          <cell r="CO1131">
            <v>26.014800000000001</v>
          </cell>
          <cell r="CP1131">
            <v>6.2118143999999997</v>
          </cell>
          <cell r="CQ1131">
            <v>11.811791999999999</v>
          </cell>
          <cell r="CR1131">
            <v>23.470061999999999</v>
          </cell>
          <cell r="CS1131">
            <v>10</v>
          </cell>
          <cell r="CT1131">
            <v>25.76103453</v>
          </cell>
          <cell r="CU1131">
            <v>3.4362081</v>
          </cell>
          <cell r="CV1131">
            <v>18.419550999999998</v>
          </cell>
          <cell r="CW1131">
            <v>442.61270990199978</v>
          </cell>
          <cell r="CX1131">
            <v>440.32192702999998</v>
          </cell>
          <cell r="CY1131">
            <v>0</v>
          </cell>
          <cell r="CZ1131" t="e">
            <v>#DIV/0!</v>
          </cell>
          <cell r="DA1131">
            <v>0</v>
          </cell>
        </row>
        <row r="1132">
          <cell r="A1132" t="str">
            <v>2024_Q2_M4_W14_D4</v>
          </cell>
          <cell r="B1132">
            <v>2024</v>
          </cell>
          <cell r="C1132">
            <v>2</v>
          </cell>
          <cell r="D1132">
            <v>4</v>
          </cell>
          <cell r="E1132">
            <v>14</v>
          </cell>
          <cell r="F1132">
            <v>14</v>
          </cell>
          <cell r="G1132">
            <v>4</v>
          </cell>
          <cell r="H1132">
            <v>45385</v>
          </cell>
          <cell r="I1132">
            <v>46.771599999999999</v>
          </cell>
          <cell r="J1132">
            <v>12.225</v>
          </cell>
          <cell r="K1132">
            <v>40.048999999999999</v>
          </cell>
          <cell r="L1132">
            <v>12.58971</v>
          </cell>
          <cell r="M1132">
            <v>14.728</v>
          </cell>
          <cell r="N1132">
            <v>2.2503000000000002</v>
          </cell>
          <cell r="O1132">
            <v>13.577</v>
          </cell>
          <cell r="P1132">
            <v>19.222000000000001</v>
          </cell>
          <cell r="Q1132">
            <v>56</v>
          </cell>
          <cell r="R1132">
            <v>0</v>
          </cell>
          <cell r="S1132">
            <v>-3020</v>
          </cell>
          <cell r="T1132">
            <v>697.03481178264531</v>
          </cell>
          <cell r="U1132">
            <v>43580.879730665183</v>
          </cell>
          <cell r="V1132">
            <v>6.2523247037272661E-2</v>
          </cell>
          <cell r="W1132">
            <v>5.8576390661876209E-3</v>
          </cell>
          <cell r="X1132">
            <v>2.7078811795490446E-3</v>
          </cell>
          <cell r="Y1132">
            <v>0.46228201310317996</v>
          </cell>
          <cell r="Z1132">
            <v>6.7000602465602755E-3</v>
          </cell>
          <cell r="AA1132">
            <v>247845209800</v>
          </cell>
          <cell r="AB1132">
            <v>235442332000</v>
          </cell>
          <cell r="AC1132">
            <v>12402877800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161.41261</v>
          </cell>
          <cell r="AI1132">
            <v>46371.436840311973</v>
          </cell>
          <cell r="AJ1132">
            <v>36771.586478138903</v>
          </cell>
          <cell r="AK1132">
            <v>9599.8503621730706</v>
          </cell>
          <cell r="AL1132">
            <v>62082688586800</v>
          </cell>
          <cell r="AM1132">
            <v>363657982000</v>
          </cell>
          <cell r="AN1132">
            <v>168112544000</v>
          </cell>
          <cell r="AO1132">
            <v>415957753800</v>
          </cell>
          <cell r="AP1132">
            <v>117095907000</v>
          </cell>
          <cell r="AQ1132">
            <v>0.59765704837663425</v>
          </cell>
          <cell r="AR1132">
            <v>1333760000</v>
          </cell>
          <cell r="AS1132">
            <v>0.53948058167603985</v>
          </cell>
          <cell r="AT1132">
            <v>226814000</v>
          </cell>
          <cell r="AU1132">
            <v>2.8101081329272557E-2</v>
          </cell>
          <cell r="AV1132">
            <v>44522758000</v>
          </cell>
          <cell r="AW1132">
            <v>0.31824100024527058</v>
          </cell>
          <cell r="AX1132">
            <v>3803083000</v>
          </cell>
          <cell r="AY1132">
            <v>0.45234409753196553</v>
          </cell>
          <cell r="AZ1132">
            <v>375228000</v>
          </cell>
          <cell r="BA1132">
            <v>0.37862043913464644</v>
          </cell>
          <cell r="BB1132">
            <v>0</v>
          </cell>
          <cell r="BC1132">
            <v>0</v>
          </cell>
          <cell r="BD1132">
            <v>297194000</v>
          </cell>
          <cell r="BE1132">
            <v>0.49715950912035117</v>
          </cell>
          <cell r="BF1132">
            <v>457800000</v>
          </cell>
          <cell r="BG1132">
            <v>0.47515059928343389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195924916000</v>
          </cell>
          <cell r="BM1132">
            <v>2472304000</v>
          </cell>
          <cell r="BN1132">
            <v>8071362000</v>
          </cell>
          <cell r="BO1132">
            <v>139902646000</v>
          </cell>
          <cell r="BP1132">
            <v>8407500000</v>
          </cell>
          <cell r="BQ1132">
            <v>991040000</v>
          </cell>
          <cell r="BR1132">
            <v>2099948000</v>
          </cell>
          <cell r="BS1132">
            <v>597784000</v>
          </cell>
          <cell r="BT1132">
            <v>963484000</v>
          </cell>
          <cell r="BU1132">
            <v>0</v>
          </cell>
          <cell r="BV1132">
            <v>4180126000</v>
          </cell>
          <cell r="BW1132">
            <v>46872000</v>
          </cell>
          <cell r="BY1132">
            <v>3069</v>
          </cell>
          <cell r="BZ1132">
            <v>7701000</v>
          </cell>
          <cell r="CA1132">
            <v>8286300</v>
          </cell>
          <cell r="CC1132">
            <v>46724835000</v>
          </cell>
          <cell r="CI1132">
            <v>12402877800</v>
          </cell>
          <cell r="CJ1132">
            <v>1.997799722004484E-4</v>
          </cell>
          <cell r="CK1132">
            <v>103.73940879999999</v>
          </cell>
          <cell r="CL1132">
            <v>122.30964600000001</v>
          </cell>
          <cell r="CM1132">
            <v>25.322848</v>
          </cell>
          <cell r="CN1132">
            <v>23.019864000000002</v>
          </cell>
          <cell r="CO1132">
            <v>25.550250000000002</v>
          </cell>
          <cell r="CP1132">
            <v>7.4417419999999996</v>
          </cell>
          <cell r="CQ1132">
            <v>11.526873</v>
          </cell>
          <cell r="CR1132">
            <v>23.470061999999999</v>
          </cell>
          <cell r="CS1132">
            <v>10</v>
          </cell>
          <cell r="CT1132">
            <v>21.641711489999999</v>
          </cell>
          <cell r="CU1132">
            <v>3.3957027000000002</v>
          </cell>
          <cell r="CV1132">
            <v>18.095412</v>
          </cell>
          <cell r="CW1132">
            <v>227.64076739300043</v>
          </cell>
          <cell r="CX1132">
            <v>395.51351999000002</v>
          </cell>
          <cell r="CY1132">
            <v>0</v>
          </cell>
          <cell r="CZ1132" t="e">
            <v>#DIV/0!</v>
          </cell>
          <cell r="DA1132">
            <v>0</v>
          </cell>
        </row>
        <row r="1133">
          <cell r="A1133" t="str">
            <v>2024_Q2_M4_W14_D5</v>
          </cell>
          <cell r="B1133">
            <v>2024</v>
          </cell>
          <cell r="C1133">
            <v>2</v>
          </cell>
          <cell r="D1133">
            <v>4</v>
          </cell>
          <cell r="E1133">
            <v>14</v>
          </cell>
          <cell r="F1133">
            <v>14</v>
          </cell>
          <cell r="G1133">
            <v>5</v>
          </cell>
          <cell r="H1133">
            <v>45386</v>
          </cell>
          <cell r="I1133">
            <v>32.7256</v>
          </cell>
          <cell r="J1133">
            <v>17.375</v>
          </cell>
          <cell r="K1133">
            <v>45.622999999999998</v>
          </cell>
          <cell r="L1133">
            <v>11.88871</v>
          </cell>
          <cell r="M1133">
            <v>14.643000000000001</v>
          </cell>
          <cell r="N1133">
            <v>2.2503000000000002</v>
          </cell>
          <cell r="O1133">
            <v>13.256</v>
          </cell>
          <cell r="P1133">
            <v>19.222000000000001</v>
          </cell>
          <cell r="Q1133">
            <v>148</v>
          </cell>
          <cell r="R1133">
            <v>0</v>
          </cell>
          <cell r="S1133">
            <v>-4211</v>
          </cell>
          <cell r="T1133">
            <v>889.47065029746068</v>
          </cell>
          <cell r="U1133">
            <v>42964.917454622715</v>
          </cell>
          <cell r="V1133">
            <v>4.8303918111580406E-2</v>
          </cell>
          <cell r="W1133">
            <v>8.5514237305060314E-3</v>
          </cell>
          <cell r="X1133">
            <v>2.2926938324009313E-3</v>
          </cell>
          <cell r="Y1133">
            <v>0.26810668078837685</v>
          </cell>
          <cell r="Z1133">
            <v>6.5530073393900018E-3</v>
          </cell>
          <cell r="AA1133">
            <v>229006582000</v>
          </cell>
          <cell r="AB1133">
            <v>229006582000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156.98361000000003</v>
          </cell>
          <cell r="AI1133">
            <v>45278.816624859523</v>
          </cell>
          <cell r="AJ1133">
            <v>37170.3880615487</v>
          </cell>
          <cell r="AK1133">
            <v>8108.4285633108193</v>
          </cell>
          <cell r="AL1133">
            <v>53753457726600</v>
          </cell>
          <cell r="AM1133">
            <v>459668594000</v>
          </cell>
          <cell r="AN1133">
            <v>123240221000</v>
          </cell>
          <cell r="AO1133">
            <v>352246803000</v>
          </cell>
          <cell r="AP1133">
            <v>15545129000</v>
          </cell>
          <cell r="AQ1133">
            <v>0.4377472040308566</v>
          </cell>
          <cell r="AR1133">
            <v>201229000</v>
          </cell>
          <cell r="AS1133">
            <v>0.42037084233351579</v>
          </cell>
          <cell r="AT1133">
            <v>10809401000</v>
          </cell>
          <cell r="AU1133">
            <v>4.1398561022704221E-2</v>
          </cell>
          <cell r="AV1133">
            <v>35456931000</v>
          </cell>
          <cell r="AW1133">
            <v>0.38701731374554965</v>
          </cell>
          <cell r="AX1133">
            <v>1204972000</v>
          </cell>
          <cell r="AY1133">
            <v>0.37568708685151941</v>
          </cell>
          <cell r="AZ1133">
            <v>179900000</v>
          </cell>
          <cell r="BA1133">
            <v>0.43205102957352071</v>
          </cell>
          <cell r="BB1133">
            <v>0</v>
          </cell>
          <cell r="BC1133">
            <v>0</v>
          </cell>
          <cell r="BD1133">
            <v>58776639000</v>
          </cell>
          <cell r="BE1133">
            <v>0.99571842007212075</v>
          </cell>
          <cell r="BF1133">
            <v>1066020000</v>
          </cell>
          <cell r="BG1133">
            <v>0.47270595580592634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35511658000</v>
          </cell>
          <cell r="BM1133">
            <v>478694000</v>
          </cell>
          <cell r="BN1133">
            <v>261105718000</v>
          </cell>
          <cell r="BO1133">
            <v>91615878000</v>
          </cell>
          <cell r="BP1133">
            <v>3207382000</v>
          </cell>
          <cell r="BQ1133">
            <v>416386000</v>
          </cell>
          <cell r="BR1133">
            <v>2767640000</v>
          </cell>
          <cell r="BS1133">
            <v>59029378000</v>
          </cell>
          <cell r="BT1133">
            <v>2255144000</v>
          </cell>
          <cell r="BU1133">
            <v>0</v>
          </cell>
          <cell r="BV1133">
            <v>3256264000</v>
          </cell>
          <cell r="BW1133">
            <v>24452000</v>
          </cell>
          <cell r="BY1133">
            <v>2055</v>
          </cell>
          <cell r="BZ1133">
            <v>10738050</v>
          </cell>
          <cell r="CA1133">
            <v>5548500</v>
          </cell>
          <cell r="CC1133">
            <v>37607140000</v>
          </cell>
          <cell r="CI1133">
            <v>0</v>
          </cell>
          <cell r="CJ1133">
            <v>0</v>
          </cell>
          <cell r="CK1133">
            <v>71.669063999999992</v>
          </cell>
          <cell r="CL1133">
            <v>138.28331299999999</v>
          </cell>
          <cell r="CM1133">
            <v>25.30864</v>
          </cell>
          <cell r="CN1133">
            <v>22.84308</v>
          </cell>
          <cell r="CO1133">
            <v>36.122624999999999</v>
          </cell>
          <cell r="CP1133">
            <v>5.6164964000000008</v>
          </cell>
          <cell r="CQ1133">
            <v>11.2676</v>
          </cell>
          <cell r="CR1133">
            <v>23.470061999999999</v>
          </cell>
          <cell r="CS1133">
            <v>10</v>
          </cell>
          <cell r="CT1133">
            <v>20.329694100000001</v>
          </cell>
          <cell r="CU1133">
            <v>3.3867015</v>
          </cell>
          <cell r="CV1133">
            <v>18.095412</v>
          </cell>
          <cell r="CW1133">
            <v>392.2435181240005</v>
          </cell>
          <cell r="CX1133">
            <v>386.39268800000002</v>
          </cell>
          <cell r="CY1133">
            <v>0</v>
          </cell>
          <cell r="CZ1133" t="e">
            <v>#DIV/0!</v>
          </cell>
          <cell r="DA1133">
            <v>0</v>
          </cell>
        </row>
        <row r="1134">
          <cell r="A1134" t="str">
            <v>2024_Q2_M4_W14_D6</v>
          </cell>
          <cell r="B1134">
            <v>2024</v>
          </cell>
          <cell r="C1134">
            <v>2</v>
          </cell>
          <cell r="D1134">
            <v>4</v>
          </cell>
          <cell r="E1134">
            <v>14</v>
          </cell>
          <cell r="F1134">
            <v>15</v>
          </cell>
          <cell r="G1134">
            <v>6</v>
          </cell>
          <cell r="H1134">
            <v>45387</v>
          </cell>
          <cell r="I1134">
            <v>33.179600000000001</v>
          </cell>
          <cell r="J1134">
            <v>23.672000000000001</v>
          </cell>
          <cell r="K1134">
            <v>47.744999999999997</v>
          </cell>
          <cell r="L1134">
            <v>11.585710000000001</v>
          </cell>
          <cell r="M1134">
            <v>14.449</v>
          </cell>
          <cell r="N1134">
            <v>3.2002999999999999</v>
          </cell>
          <cell r="O1134">
            <v>13.256</v>
          </cell>
          <cell r="P1134">
            <v>19.222999999999999</v>
          </cell>
          <cell r="Q1134">
            <v>180</v>
          </cell>
          <cell r="R1134">
            <v>0</v>
          </cell>
          <cell r="S1134">
            <v>-4376</v>
          </cell>
          <cell r="T1134">
            <v>956.45764231573605</v>
          </cell>
          <cell r="U1134">
            <v>45334.805249682278</v>
          </cell>
          <cell r="V1134">
            <v>4.7398654413926274E-2</v>
          </cell>
          <cell r="W1134">
            <v>5.9601284975452709E-3</v>
          </cell>
          <cell r="X1134">
            <v>6.6417948491168978E-4</v>
          </cell>
          <cell r="Y1134">
            <v>0.11143710830819128</v>
          </cell>
          <cell r="Z1134">
            <v>3.9050610630844865E-3</v>
          </cell>
          <cell r="AA1134">
            <v>187477171550</v>
          </cell>
          <cell r="AB1134">
            <v>161764820000</v>
          </cell>
          <cell r="AC1134">
            <v>25712351550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166.31061</v>
          </cell>
          <cell r="AI1134">
            <v>44302.332268162252</v>
          </cell>
          <cell r="AJ1134">
            <v>38048.372493446703</v>
          </cell>
          <cell r="AK1134">
            <v>6253.9597747155503</v>
          </cell>
          <cell r="AL1134">
            <v>57847584685800</v>
          </cell>
          <cell r="AM1134">
            <v>344779038000</v>
          </cell>
          <cell r="AN1134">
            <v>38421179000</v>
          </cell>
          <cell r="AO1134">
            <v>225898350550</v>
          </cell>
          <cell r="AP1134">
            <v>10105129000</v>
          </cell>
          <cell r="AQ1134">
            <v>0.40580474491130158</v>
          </cell>
          <cell r="AR1134">
            <v>447759000</v>
          </cell>
          <cell r="AS1134">
            <v>0.47590800678533923</v>
          </cell>
          <cell r="AT1134">
            <v>13893242000</v>
          </cell>
          <cell r="AU1134">
            <v>5.2463899797562281E-2</v>
          </cell>
          <cell r="AV1134">
            <v>6662045000</v>
          </cell>
          <cell r="AW1134">
            <v>0.17685460345547457</v>
          </cell>
          <cell r="AX1134">
            <v>2388669000</v>
          </cell>
          <cell r="AY1134">
            <v>0.39919558213588702</v>
          </cell>
          <cell r="AZ1134">
            <v>306513000</v>
          </cell>
          <cell r="BA1134">
            <v>0.48271284134933384</v>
          </cell>
          <cell r="BB1134">
            <v>1421485000</v>
          </cell>
          <cell r="BC1134">
            <v>0.49696503762500299</v>
          </cell>
          <cell r="BD1134">
            <v>0</v>
          </cell>
          <cell r="BE1134">
            <v>0</v>
          </cell>
          <cell r="BF1134">
            <v>347086000</v>
          </cell>
          <cell r="BG1134">
            <v>0.37890161042408999</v>
          </cell>
          <cell r="BH1134">
            <v>1201000</v>
          </cell>
          <cell r="BI1134">
            <v>0.5</v>
          </cell>
          <cell r="BJ1134">
            <v>2848050000</v>
          </cell>
          <cell r="BK1134">
            <v>0.49394357418094043</v>
          </cell>
          <cell r="BL1134">
            <v>24901456000</v>
          </cell>
          <cell r="BM1134">
            <v>940852000</v>
          </cell>
          <cell r="BN1134">
            <v>264815274000</v>
          </cell>
          <cell r="BO1134">
            <v>37669616000</v>
          </cell>
          <cell r="BP1134">
            <v>5983706000</v>
          </cell>
          <cell r="BQ1134">
            <v>634980000</v>
          </cell>
          <cell r="BR1134">
            <v>2860332000</v>
          </cell>
          <cell r="BS1134">
            <v>273246000</v>
          </cell>
          <cell r="BT1134">
            <v>916032000</v>
          </cell>
          <cell r="BU1134">
            <v>2402000</v>
          </cell>
          <cell r="BV1134">
            <v>5765942000</v>
          </cell>
          <cell r="BW1134">
            <v>15200000</v>
          </cell>
          <cell r="BY1134">
            <v>1771</v>
          </cell>
          <cell r="BZ1134">
            <v>33476400</v>
          </cell>
          <cell r="CA1134">
            <v>4781700</v>
          </cell>
          <cell r="CC1134">
            <v>0</v>
          </cell>
          <cell r="CI1134">
            <v>25712351550</v>
          </cell>
          <cell r="CJ1134">
            <v>4.4448444459102332E-4</v>
          </cell>
          <cell r="CK1134">
            <v>72.364707600000017</v>
          </cell>
          <cell r="CL1134">
            <v>143.90343000000001</v>
          </cell>
          <cell r="CM1134">
            <v>24.95936</v>
          </cell>
          <cell r="CN1134">
            <v>22.424847999999997</v>
          </cell>
          <cell r="CO1134">
            <v>48.527600000000007</v>
          </cell>
          <cell r="CP1134">
            <v>7.6553620000000002</v>
          </cell>
          <cell r="CQ1134">
            <v>11.015736</v>
          </cell>
          <cell r="CR1134">
            <v>23.086822999999999</v>
          </cell>
          <cell r="CS1134">
            <v>10</v>
          </cell>
          <cell r="CT1134">
            <v>19.60302132</v>
          </cell>
          <cell r="CU1134">
            <v>4.7780478999999998</v>
          </cell>
          <cell r="CV1134">
            <v>20.853667999999999</v>
          </cell>
          <cell r="CW1134">
            <v>427.14831110499983</v>
          </cell>
          <cell r="CX1134">
            <v>409.17260382000006</v>
          </cell>
          <cell r="CY1134">
            <v>0</v>
          </cell>
          <cell r="CZ1134" t="e">
            <v>#DIV/0!</v>
          </cell>
          <cell r="DA1134">
            <v>0</v>
          </cell>
        </row>
        <row r="1135">
          <cell r="A1135" t="str">
            <v>2024_Q2_M4_W15_D2</v>
          </cell>
          <cell r="B1135">
            <v>2024</v>
          </cell>
          <cell r="C1135">
            <v>2</v>
          </cell>
          <cell r="D1135">
            <v>4</v>
          </cell>
          <cell r="E1135">
            <v>15</v>
          </cell>
          <cell r="F1135">
            <v>15</v>
          </cell>
          <cell r="G1135">
            <v>2</v>
          </cell>
          <cell r="H1135">
            <v>45390</v>
          </cell>
          <cell r="I1135">
            <v>33.199599999999997</v>
          </cell>
          <cell r="J1135">
            <v>23.713999999999999</v>
          </cell>
          <cell r="K1135">
            <v>49.808999999999997</v>
          </cell>
          <cell r="L1135">
            <v>10.85271</v>
          </cell>
          <cell r="M1135">
            <v>14.404</v>
          </cell>
          <cell r="N1135">
            <v>3.2002999999999999</v>
          </cell>
          <cell r="O1135">
            <v>12.733000000000001</v>
          </cell>
          <cell r="P1135">
            <v>19.22</v>
          </cell>
          <cell r="Q1135">
            <v>128</v>
          </cell>
          <cell r="R1135">
            <v>0</v>
          </cell>
          <cell r="S1135">
            <v>-3788</v>
          </cell>
          <cell r="T1135">
            <v>862.48439880328112</v>
          </cell>
          <cell r="U1135">
            <v>39467.805470708699</v>
          </cell>
          <cell r="V1135">
            <v>4.5760602192307799E-2</v>
          </cell>
          <cell r="W1135">
            <v>6.1932111952898604E-3</v>
          </cell>
          <cell r="X1135">
            <v>1.9934415598555155E-4</v>
          </cell>
          <cell r="Y1135">
            <v>3.2187527552291338E-2</v>
          </cell>
          <cell r="Z1135">
            <v>4.0694140950261366E-3</v>
          </cell>
          <cell r="AA1135">
            <v>179583964500</v>
          </cell>
          <cell r="AB1135">
            <v>163542827000</v>
          </cell>
          <cell r="AC1135">
            <v>6381557500</v>
          </cell>
          <cell r="AD1135">
            <v>499070000</v>
          </cell>
          <cell r="AE1135">
            <v>9160510000</v>
          </cell>
          <cell r="AF1135">
            <v>0</v>
          </cell>
          <cell r="AG1135">
            <v>0</v>
          </cell>
          <cell r="AH1135">
            <v>167.13261</v>
          </cell>
          <cell r="AI1135">
            <v>38508.054070858649</v>
          </cell>
          <cell r="AJ1135">
            <v>38961.165962563602</v>
          </cell>
          <cell r="AK1135">
            <v>-453.11189170495601</v>
          </cell>
          <cell r="AL1135">
            <v>46403286588800</v>
          </cell>
          <cell r="AM1135">
            <v>287385354000</v>
          </cell>
          <cell r="AN1135">
            <v>9250224000</v>
          </cell>
          <cell r="AO1135">
            <v>188834188500</v>
          </cell>
          <cell r="AP1135">
            <v>188496000</v>
          </cell>
          <cell r="AQ1135">
            <v>1.3288609340433901E-2</v>
          </cell>
          <cell r="AR1135">
            <v>301703000</v>
          </cell>
          <cell r="AS1135">
            <v>0.37855685573827264</v>
          </cell>
          <cell r="AT1135">
            <v>489905000</v>
          </cell>
          <cell r="AU1135">
            <v>2.0653065961248212E-3</v>
          </cell>
          <cell r="AV1135">
            <v>6209843000</v>
          </cell>
          <cell r="AW1135">
            <v>0.22574286183751338</v>
          </cell>
          <cell r="AX1135">
            <v>1253995000</v>
          </cell>
          <cell r="AY1135">
            <v>0.28528453719793045</v>
          </cell>
          <cell r="AZ1135">
            <v>242612000</v>
          </cell>
          <cell r="BA1135">
            <v>0.45632751635437552</v>
          </cell>
          <cell r="BB1135">
            <v>0</v>
          </cell>
          <cell r="BC1135">
            <v>0</v>
          </cell>
          <cell r="BD1135">
            <v>483144000</v>
          </cell>
          <cell r="BE1135">
            <v>0.49486639516875752</v>
          </cell>
          <cell r="BF1135">
            <v>76919000</v>
          </cell>
          <cell r="BG1135">
            <v>0.18431747492320005</v>
          </cell>
          <cell r="BH1135">
            <v>3607000</v>
          </cell>
          <cell r="BI1135">
            <v>0.5</v>
          </cell>
          <cell r="BJ1135">
            <v>0</v>
          </cell>
          <cell r="BK1135">
            <v>0</v>
          </cell>
          <cell r="BL1135">
            <v>14184780000</v>
          </cell>
          <cell r="BM1135">
            <v>796982000</v>
          </cell>
          <cell r="BN1135">
            <v>237206912000</v>
          </cell>
          <cell r="BO1135">
            <v>27508480000</v>
          </cell>
          <cell r="BP1135">
            <v>4395594000</v>
          </cell>
          <cell r="BQ1135">
            <v>531662000</v>
          </cell>
          <cell r="BR1135">
            <v>50644000</v>
          </cell>
          <cell r="BS1135">
            <v>976312000</v>
          </cell>
          <cell r="BT1135">
            <v>417318000</v>
          </cell>
          <cell r="BU1135">
            <v>7214000</v>
          </cell>
          <cell r="BV1135">
            <v>1294452000</v>
          </cell>
          <cell r="BW1135">
            <v>15004000</v>
          </cell>
          <cell r="BY1135">
            <v>1768</v>
          </cell>
          <cell r="BZ1135">
            <v>9659400</v>
          </cell>
          <cell r="CA1135">
            <v>4773600</v>
          </cell>
          <cell r="CC1135">
            <v>23074000</v>
          </cell>
          <cell r="CI1135">
            <v>16041137500</v>
          </cell>
          <cell r="CJ1135">
            <v>3.4568968448609252E-4</v>
          </cell>
          <cell r="CK1135">
            <v>72.009932400000011</v>
          </cell>
          <cell r="CL1135">
            <v>148.72967399999999</v>
          </cell>
          <cell r="CM1135">
            <v>24.543540000000004</v>
          </cell>
          <cell r="CN1135">
            <v>22.282988</v>
          </cell>
          <cell r="CO1135">
            <v>48.613700000000001</v>
          </cell>
          <cell r="CP1135">
            <v>7.3342559999999999</v>
          </cell>
          <cell r="CQ1135">
            <v>10.491991999999998</v>
          </cell>
          <cell r="CR1135">
            <v>22.621940000000002</v>
          </cell>
          <cell r="CS1135">
            <v>10</v>
          </cell>
          <cell r="CT1135">
            <v>18.503870550000002</v>
          </cell>
          <cell r="CU1135">
            <v>4.7684470000000001</v>
          </cell>
          <cell r="CV1135">
            <v>20.575837</v>
          </cell>
          <cell r="CW1135">
            <v>344.6885349460004</v>
          </cell>
          <cell r="CX1135">
            <v>410.47617694999991</v>
          </cell>
          <cell r="CY1135">
            <v>0</v>
          </cell>
          <cell r="CZ1135" t="e">
            <v>#DIV/0!</v>
          </cell>
          <cell r="DA1135">
            <v>0</v>
          </cell>
        </row>
        <row r="1136">
          <cell r="A1136" t="str">
            <v>2024_Q2_M4_W15_D3</v>
          </cell>
          <cell r="B1136">
            <v>2024</v>
          </cell>
          <cell r="C1136">
            <v>2</v>
          </cell>
          <cell r="D1136">
            <v>4</v>
          </cell>
          <cell r="E1136">
            <v>15</v>
          </cell>
          <cell r="F1136">
            <v>15</v>
          </cell>
          <cell r="G1136">
            <v>3</v>
          </cell>
          <cell r="H1136">
            <v>45391</v>
          </cell>
          <cell r="I1136">
            <v>26.192599999999999</v>
          </cell>
          <cell r="J1136">
            <v>21.132000000000001</v>
          </cell>
          <cell r="K1136">
            <v>37.097000000000001</v>
          </cell>
          <cell r="L1136">
            <v>9.6167099999999994</v>
          </cell>
          <cell r="M1136">
            <v>14.433</v>
          </cell>
          <cell r="N1136">
            <v>2.9592999999999998</v>
          </cell>
          <cell r="O1136">
            <v>12.722</v>
          </cell>
          <cell r="P1136">
            <v>19.216000000000001</v>
          </cell>
          <cell r="Q1136">
            <v>131</v>
          </cell>
          <cell r="R1136">
            <v>0</v>
          </cell>
          <cell r="S1136">
            <v>-3325</v>
          </cell>
          <cell r="T1136">
            <v>792.56082742945273</v>
          </cell>
          <cell r="U1136">
            <v>44307.364948609233</v>
          </cell>
          <cell r="V1136">
            <v>5.590405608653818E-2</v>
          </cell>
          <cell r="W1136">
            <v>1.0985970478825857E-2</v>
          </cell>
          <cell r="X1136">
            <v>2.6837704740789951E-3</v>
          </cell>
          <cell r="Y1136">
            <v>0.24429070506348452</v>
          </cell>
          <cell r="Z1136">
            <v>5.0751518852017443E-3</v>
          </cell>
          <cell r="AA1136">
            <v>92426513000</v>
          </cell>
          <cell r="AB1136">
            <v>91872048000</v>
          </cell>
          <cell r="AC1136">
            <v>0</v>
          </cell>
          <cell r="AD1136">
            <v>554465000</v>
          </cell>
          <cell r="AE1136">
            <v>0</v>
          </cell>
          <cell r="AF1136">
            <v>0</v>
          </cell>
          <cell r="AG1136">
            <v>0</v>
          </cell>
          <cell r="AH1136">
            <v>143.36861000000002</v>
          </cell>
          <cell r="AI1136">
            <v>44337.68009176918</v>
          </cell>
          <cell r="AJ1136">
            <v>39278.354554063</v>
          </cell>
          <cell r="AK1136">
            <v>5059.3255377061796</v>
          </cell>
          <cell r="AL1136">
            <v>38649841706600</v>
          </cell>
          <cell r="AM1136">
            <v>424606020000</v>
          </cell>
          <cell r="AN1136">
            <v>103727304000</v>
          </cell>
          <cell r="AO1136">
            <v>196153817000</v>
          </cell>
          <cell r="AP1136">
            <v>30348800000</v>
          </cell>
          <cell r="AQ1136">
            <v>0.85390572508044194</v>
          </cell>
          <cell r="AR1136">
            <v>148407000</v>
          </cell>
          <cell r="AS1136">
            <v>0.36566597840602777</v>
          </cell>
          <cell r="AT1136">
            <v>9289713000</v>
          </cell>
          <cell r="AU1136">
            <v>4.0172188421669933E-2</v>
          </cell>
          <cell r="AV1136">
            <v>60329385000</v>
          </cell>
          <cell r="AW1136">
            <v>0.40934867869815289</v>
          </cell>
          <cell r="AX1136">
            <v>2072353000</v>
          </cell>
          <cell r="AY1136">
            <v>0.38414980921832159</v>
          </cell>
          <cell r="AZ1136">
            <v>178613000</v>
          </cell>
          <cell r="BA1136">
            <v>0.46378531366846698</v>
          </cell>
          <cell r="BB1136">
            <v>358120000</v>
          </cell>
          <cell r="BC1136">
            <v>0.26128397742328996</v>
          </cell>
          <cell r="BD1136">
            <v>9108000</v>
          </cell>
          <cell r="BE1136">
            <v>1.6832191844111874E-2</v>
          </cell>
          <cell r="BF1136">
            <v>238616000</v>
          </cell>
          <cell r="BG1136">
            <v>0.31576579318595055</v>
          </cell>
          <cell r="BH1136">
            <v>4789000</v>
          </cell>
          <cell r="BI1136">
            <v>0.5</v>
          </cell>
          <cell r="BJ1136">
            <v>749400000</v>
          </cell>
          <cell r="BK1136">
            <v>0.49661435450074154</v>
          </cell>
          <cell r="BL1136">
            <v>35541160000</v>
          </cell>
          <cell r="BM1136">
            <v>405854000</v>
          </cell>
          <cell r="BN1136">
            <v>231247372000</v>
          </cell>
          <cell r="BO1136">
            <v>147378966000</v>
          </cell>
          <cell r="BP1136">
            <v>5394648000</v>
          </cell>
          <cell r="BQ1136">
            <v>385120000</v>
          </cell>
          <cell r="BR1136">
            <v>1370616000</v>
          </cell>
          <cell r="BS1136">
            <v>541106000</v>
          </cell>
          <cell r="BT1136">
            <v>755674000</v>
          </cell>
          <cell r="BU1136">
            <v>9578000</v>
          </cell>
          <cell r="BV1136">
            <v>1509018000</v>
          </cell>
          <cell r="BW1136">
            <v>66908000</v>
          </cell>
          <cell r="BY1136">
            <v>1231</v>
          </cell>
          <cell r="BZ1136">
            <v>8478750</v>
          </cell>
          <cell r="CA1136">
            <v>3323700</v>
          </cell>
          <cell r="CC1136">
            <v>18215200000</v>
          </cell>
          <cell r="CI1136">
            <v>554465000</v>
          </cell>
          <cell r="CJ1136">
            <v>1.4345854355861886E-5</v>
          </cell>
          <cell r="CK1136">
            <v>57.309408799999993</v>
          </cell>
          <cell r="CL1136">
            <v>112.40391</v>
          </cell>
          <cell r="CM1136">
            <v>24.806789999999999</v>
          </cell>
          <cell r="CN1136">
            <v>22.602077999999999</v>
          </cell>
          <cell r="CO1136">
            <v>43.658712000000001</v>
          </cell>
          <cell r="CP1136">
            <v>7.2236970000000005</v>
          </cell>
          <cell r="CQ1136">
            <v>10.559259999999998</v>
          </cell>
          <cell r="CR1136">
            <v>23.059199999999997</v>
          </cell>
          <cell r="CS1136">
            <v>10</v>
          </cell>
          <cell r="CT1136">
            <v>16.329173579999999</v>
          </cell>
          <cell r="CU1136">
            <v>4.4123162999999996</v>
          </cell>
          <cell r="CV1136">
            <v>20.135296999999998</v>
          </cell>
          <cell r="CW1136">
            <v>355.27931806700019</v>
          </cell>
          <cell r="CX1136">
            <v>352.49984267999992</v>
          </cell>
          <cell r="CY1136">
            <v>0</v>
          </cell>
          <cell r="CZ1136" t="e">
            <v>#DIV/0!</v>
          </cell>
          <cell r="DA1136">
            <v>0</v>
          </cell>
        </row>
        <row r="1137">
          <cell r="A1137" t="str">
            <v>2024_Q2_M4_W15_D4</v>
          </cell>
          <cell r="B1137">
            <v>2024</v>
          </cell>
          <cell r="C1137">
            <v>2</v>
          </cell>
          <cell r="D1137">
            <v>4</v>
          </cell>
          <cell r="E1137">
            <v>15</v>
          </cell>
          <cell r="F1137">
            <v>15</v>
          </cell>
          <cell r="G1137">
            <v>4</v>
          </cell>
          <cell r="H1137">
            <v>45392</v>
          </cell>
          <cell r="I1137">
            <v>16.959599999999998</v>
          </cell>
          <cell r="J1137">
            <v>14.497999999999999</v>
          </cell>
          <cell r="K1137">
            <v>26.42</v>
          </cell>
          <cell r="L1137">
            <v>9.0867100000000001</v>
          </cell>
          <cell r="M1137">
            <v>14.164</v>
          </cell>
          <cell r="N1137">
            <v>2.9563000000000001</v>
          </cell>
          <cell r="O1137">
            <v>13.704000000000001</v>
          </cell>
          <cell r="P1137">
            <v>19.215</v>
          </cell>
          <cell r="Q1137">
            <v>24</v>
          </cell>
          <cell r="R1137">
            <v>0</v>
          </cell>
          <cell r="S1137">
            <v>-1290</v>
          </cell>
          <cell r="T1137">
            <v>486.4278378308876</v>
          </cell>
          <cell r="U1137">
            <v>43553.696889950632</v>
          </cell>
          <cell r="V1137">
            <v>8.9537837892190275E-2</v>
          </cell>
          <cell r="W1137">
            <v>1.054855226096074E-2</v>
          </cell>
          <cell r="X1137">
            <v>2.6212349869796049E-3</v>
          </cell>
          <cell r="Y1137">
            <v>0.24849239233335971</v>
          </cell>
          <cell r="Z1137">
            <v>7.8976019685217322E-3</v>
          </cell>
          <cell r="AA1137">
            <v>198457011000</v>
          </cell>
          <cell r="AB1137">
            <v>198457011000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117.00361000000001</v>
          </cell>
          <cell r="AI1137">
            <v>43572.803647360699</v>
          </cell>
          <cell r="AJ1137">
            <v>40504.909612221301</v>
          </cell>
          <cell r="AK1137">
            <v>3067.8940351393999</v>
          </cell>
          <cell r="AL1137">
            <v>37612435165000</v>
          </cell>
          <cell r="AM1137">
            <v>396756738000</v>
          </cell>
          <cell r="AN1137">
            <v>98591031000</v>
          </cell>
          <cell r="AO1137">
            <v>297048042000</v>
          </cell>
          <cell r="AP1137">
            <v>40009081000</v>
          </cell>
          <cell r="AQ1137">
            <v>0.6994847960226811</v>
          </cell>
          <cell r="AR1137">
            <v>250575000</v>
          </cell>
          <cell r="AS1137">
            <v>0.48178049690253066</v>
          </cell>
          <cell r="AT1137">
            <v>13755287000</v>
          </cell>
          <cell r="AU1137">
            <v>7.9768668381406921E-2</v>
          </cell>
          <cell r="AV1137">
            <v>41883639000</v>
          </cell>
          <cell r="AW1137">
            <v>0.26084559741910351</v>
          </cell>
          <cell r="AX1137">
            <v>934357000</v>
          </cell>
          <cell r="AY1137">
            <v>0.38640769873369563</v>
          </cell>
          <cell r="AZ1137">
            <v>427042000</v>
          </cell>
          <cell r="BA1137">
            <v>0.5</v>
          </cell>
          <cell r="BB1137">
            <v>4521000</v>
          </cell>
          <cell r="BC1137">
            <v>0.18795210775754553</v>
          </cell>
          <cell r="BD1137">
            <v>825761000</v>
          </cell>
          <cell r="BE1137">
            <v>0.49600081209102626</v>
          </cell>
          <cell r="BF1137">
            <v>280913000</v>
          </cell>
          <cell r="BG1137">
            <v>0.47223539063104136</v>
          </cell>
          <cell r="BH1137">
            <v>1198000</v>
          </cell>
          <cell r="BI1137">
            <v>0.5</v>
          </cell>
          <cell r="BJ1137">
            <v>218657000</v>
          </cell>
          <cell r="BK1137">
            <v>0.49422499683561472</v>
          </cell>
          <cell r="BL1137">
            <v>57197928000</v>
          </cell>
          <cell r="BM1137">
            <v>520102000</v>
          </cell>
          <cell r="BN1137">
            <v>172439722000</v>
          </cell>
          <cell r="BO1137">
            <v>160568702000</v>
          </cell>
          <cell r="BP1137">
            <v>2418060000</v>
          </cell>
          <cell r="BQ1137">
            <v>854084000</v>
          </cell>
          <cell r="BR1137">
            <v>24054000</v>
          </cell>
          <cell r="BS1137">
            <v>1664838000</v>
          </cell>
          <cell r="BT1137">
            <v>594858000</v>
          </cell>
          <cell r="BU1137">
            <v>2396000</v>
          </cell>
          <cell r="BV1137">
            <v>442424000</v>
          </cell>
          <cell r="BW1137">
            <v>29570000</v>
          </cell>
          <cell r="BY1137">
            <v>2209</v>
          </cell>
          <cell r="BZ1137">
            <v>3289500</v>
          </cell>
          <cell r="CA1137">
            <v>5964300</v>
          </cell>
          <cell r="CC1137">
            <v>22741000000</v>
          </cell>
          <cell r="CI1137">
            <v>0</v>
          </cell>
          <cell r="CJ1137">
            <v>0</v>
          </cell>
          <cell r="CK1137">
            <v>37.039766399999998</v>
          </cell>
          <cell r="CL1137">
            <v>80.105440000000002</v>
          </cell>
          <cell r="CM1137">
            <v>24.151065000000003</v>
          </cell>
          <cell r="CN1137">
            <v>22.010856</v>
          </cell>
          <cell r="CO1137">
            <v>29.938370000000003</v>
          </cell>
          <cell r="CP1137">
            <v>7.0462980000000002</v>
          </cell>
          <cell r="CQ1137">
            <v>11.442839999999999</v>
          </cell>
          <cell r="CR1137">
            <v>23.019570000000002</v>
          </cell>
          <cell r="CS1137">
            <v>10</v>
          </cell>
          <cell r="CT1137">
            <v>15.40197345</v>
          </cell>
          <cell r="CU1137">
            <v>4.43445</v>
          </cell>
          <cell r="CV1137">
            <v>19.869871999999997</v>
          </cell>
          <cell r="CW1137">
            <v>174.59605666800002</v>
          </cell>
          <cell r="CX1137">
            <v>284.46050085000002</v>
          </cell>
          <cell r="CY1137">
            <v>0</v>
          </cell>
          <cell r="CZ1137" t="e">
            <v>#DIV/0!</v>
          </cell>
          <cell r="DA1137">
            <v>0</v>
          </cell>
        </row>
        <row r="1138">
          <cell r="A1138" t="str">
            <v>2024_Q2_M4_W15_D5</v>
          </cell>
          <cell r="B1138">
            <v>2024</v>
          </cell>
          <cell r="C1138">
            <v>2</v>
          </cell>
          <cell r="D1138">
            <v>4</v>
          </cell>
          <cell r="E1138">
            <v>15</v>
          </cell>
          <cell r="F1138">
            <v>15</v>
          </cell>
          <cell r="G1138">
            <v>5</v>
          </cell>
          <cell r="H1138">
            <v>45393</v>
          </cell>
          <cell r="I1138">
            <v>14.393599999999999</v>
          </cell>
          <cell r="J1138">
            <v>19.276</v>
          </cell>
          <cell r="K1138">
            <v>26.164999999999999</v>
          </cell>
          <cell r="L1138">
            <v>8.6217100000000002</v>
          </cell>
          <cell r="M1138">
            <v>14.006</v>
          </cell>
          <cell r="N1138">
            <v>2.9563000000000001</v>
          </cell>
          <cell r="O1138">
            <v>14.343</v>
          </cell>
          <cell r="P1138">
            <v>19.213999999999999</v>
          </cell>
          <cell r="Q1138">
            <v>52</v>
          </cell>
          <cell r="R1138">
            <v>0</v>
          </cell>
          <cell r="S1138">
            <v>-1341</v>
          </cell>
          <cell r="T1138">
            <v>512.70624831710529</v>
          </cell>
          <cell r="U1138">
            <v>43788.309319231455</v>
          </cell>
          <cell r="V1138">
            <v>8.5406233029071035E-2</v>
          </cell>
          <cell r="W1138">
            <v>6.4846524085032308E-3</v>
          </cell>
          <cell r="X1138">
            <v>2.9090330875170562E-3</v>
          </cell>
          <cell r="Y1138">
            <v>0.44860277841607721</v>
          </cell>
          <cell r="Z1138">
            <v>5.0904519706758333E-3</v>
          </cell>
          <cell r="AA1138">
            <v>81354474000</v>
          </cell>
          <cell r="AB1138">
            <v>81354474000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118.97561</v>
          </cell>
          <cell r="AI1138">
            <v>43959.944897031521</v>
          </cell>
          <cell r="AJ1138">
            <v>40899.3781921958</v>
          </cell>
          <cell r="AK1138">
            <v>3060.56670483572</v>
          </cell>
          <cell r="AL1138">
            <v>37294292548800</v>
          </cell>
          <cell r="AM1138">
            <v>241840524000</v>
          </cell>
          <cell r="AN1138">
            <v>108490331000</v>
          </cell>
          <cell r="AO1138">
            <v>189844805000</v>
          </cell>
          <cell r="AP1138">
            <v>33922042000</v>
          </cell>
          <cell r="AQ1138">
            <v>0.55750661629468101</v>
          </cell>
          <cell r="AR1138">
            <v>126165000</v>
          </cell>
          <cell r="AS1138">
            <v>4.1441810396647049E-3</v>
          </cell>
          <cell r="AT1138">
            <v>28324082000</v>
          </cell>
          <cell r="AU1138">
            <v>0.48843813511949008</v>
          </cell>
          <cell r="AV1138">
            <v>44460590000</v>
          </cell>
          <cell r="AW1138">
            <v>0.50044779690742669</v>
          </cell>
          <cell r="AX1138">
            <v>788303000</v>
          </cell>
          <cell r="AY1138">
            <v>0.4511683516020622</v>
          </cell>
          <cell r="AZ1138">
            <v>263105000</v>
          </cell>
          <cell r="BA1138">
            <v>0.42114724026545697</v>
          </cell>
          <cell r="BB1138">
            <v>0</v>
          </cell>
          <cell r="BC1138">
            <v>0</v>
          </cell>
          <cell r="BD1138">
            <v>533685000</v>
          </cell>
          <cell r="BE1138">
            <v>0.48935887326010014</v>
          </cell>
          <cell r="BF1138">
            <v>71169000</v>
          </cell>
          <cell r="BG1138">
            <v>0.33173144151618827</v>
          </cell>
          <cell r="BH1138">
            <v>1190000</v>
          </cell>
          <cell r="BI1138">
            <v>0</v>
          </cell>
          <cell r="BJ1138">
            <v>0</v>
          </cell>
          <cell r="BK1138">
            <v>0</v>
          </cell>
          <cell r="BL1138">
            <v>60845990000</v>
          </cell>
          <cell r="BM1138">
            <v>30443892000</v>
          </cell>
          <cell r="BN1138">
            <v>57989088000</v>
          </cell>
          <cell r="BO1138">
            <v>88841614000</v>
          </cell>
          <cell r="BP1138">
            <v>1747248000</v>
          </cell>
          <cell r="BQ1138">
            <v>624734000</v>
          </cell>
          <cell r="BR1138">
            <v>14956000</v>
          </cell>
          <cell r="BS1138">
            <v>1090580000</v>
          </cell>
          <cell r="BT1138">
            <v>214538000</v>
          </cell>
          <cell r="BU1138">
            <v>0</v>
          </cell>
          <cell r="BV1138">
            <v>27884000</v>
          </cell>
          <cell r="BW1138">
            <v>0</v>
          </cell>
          <cell r="BY1138">
            <v>941</v>
          </cell>
          <cell r="BZ1138">
            <v>3419550</v>
          </cell>
          <cell r="CA1138">
            <v>2540700</v>
          </cell>
          <cell r="CC1138">
            <v>16093000000</v>
          </cell>
          <cell r="CI1138">
            <v>0</v>
          </cell>
          <cell r="CJ1138">
            <v>0</v>
          </cell>
          <cell r="CK1138">
            <v>31.4356224</v>
          </cell>
          <cell r="CL1138">
            <v>79.306115000000005</v>
          </cell>
          <cell r="CM1138">
            <v>24.383520000000001</v>
          </cell>
          <cell r="CN1138">
            <v>21.751318000000001</v>
          </cell>
          <cell r="CO1138">
            <v>39.901319999999998</v>
          </cell>
          <cell r="CP1138">
            <v>6.9086844000000003</v>
          </cell>
          <cell r="CQ1138">
            <v>11.904689999999999</v>
          </cell>
          <cell r="CR1138">
            <v>22.864660000000001</v>
          </cell>
          <cell r="CS1138">
            <v>10</v>
          </cell>
          <cell r="CT1138">
            <v>14.734502389999999</v>
          </cell>
          <cell r="CU1138">
            <v>4.4285373999999997</v>
          </cell>
          <cell r="CV1138">
            <v>19.963303999999997</v>
          </cell>
          <cell r="CW1138">
            <v>196.54811286900014</v>
          </cell>
          <cell r="CX1138">
            <v>287.58227358999994</v>
          </cell>
          <cell r="CY1138">
            <v>0</v>
          </cell>
          <cell r="CZ1138" t="e">
            <v>#DIV/0!</v>
          </cell>
          <cell r="DA1138">
            <v>0</v>
          </cell>
        </row>
        <row r="1139">
          <cell r="A1139" t="str">
            <v>2024_Q2_M4_W15_D6</v>
          </cell>
          <cell r="B1139">
            <v>2024</v>
          </cell>
          <cell r="C1139">
            <v>2</v>
          </cell>
          <cell r="D1139">
            <v>4</v>
          </cell>
          <cell r="E1139">
            <v>15</v>
          </cell>
          <cell r="F1139">
            <v>16</v>
          </cell>
          <cell r="G1139">
            <v>6</v>
          </cell>
          <cell r="H1139">
            <v>45394</v>
          </cell>
          <cell r="I1139">
            <v>29.765599999999999</v>
          </cell>
          <cell r="J1139">
            <v>12.907999999999999</v>
          </cell>
          <cell r="K1139">
            <v>34.862000000000002</v>
          </cell>
          <cell r="L1139">
            <v>8.7837099999999992</v>
          </cell>
          <cell r="M1139">
            <v>14.048</v>
          </cell>
          <cell r="N1139">
            <v>2.9563000000000001</v>
          </cell>
          <cell r="O1139">
            <v>13.94</v>
          </cell>
          <cell r="P1139">
            <v>19.212</v>
          </cell>
          <cell r="Q1139">
            <v>167</v>
          </cell>
          <cell r="R1139">
            <v>0</v>
          </cell>
          <cell r="S1139">
            <v>-2833</v>
          </cell>
          <cell r="T1139">
            <v>753.90444658994943</v>
          </cell>
          <cell r="U1139">
            <v>47650.708552480181</v>
          </cell>
          <cell r="V1139">
            <v>6.3205236111835164E-2</v>
          </cell>
          <cell r="W1139">
            <v>5.8463812920601897E-3</v>
          </cell>
          <cell r="X1139">
            <v>2.5801495856841391E-3</v>
          </cell>
          <cell r="Y1139">
            <v>0.44132420668288769</v>
          </cell>
          <cell r="Z1139">
            <v>6.3171051098698545E-3</v>
          </cell>
          <cell r="AA1139">
            <v>196580454000</v>
          </cell>
          <cell r="AB1139">
            <v>196580454000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136.47560999999999</v>
          </cell>
          <cell r="AI1139">
            <v>46707.109166180016</v>
          </cell>
          <cell r="AJ1139">
            <v>41300.376194263299</v>
          </cell>
          <cell r="AK1139">
            <v>5406.7329719167201</v>
          </cell>
          <cell r="AL1139">
            <v>52604440360000</v>
          </cell>
          <cell r="AM1139">
            <v>307545616000</v>
          </cell>
          <cell r="AN1139">
            <v>135727325000</v>
          </cell>
          <cell r="AO1139">
            <v>332307779000</v>
          </cell>
          <cell r="AP1139">
            <v>67273698000</v>
          </cell>
          <cell r="AQ1139">
            <v>0.91134927142802757</v>
          </cell>
          <cell r="AR1139">
            <v>653366000</v>
          </cell>
          <cell r="AS1139">
            <v>2.060354694611416E-2</v>
          </cell>
          <cell r="AT1139">
            <v>13637881000</v>
          </cell>
          <cell r="AU1139">
            <v>0.4920774052666958</v>
          </cell>
          <cell r="AV1139">
            <v>42115119000</v>
          </cell>
          <cell r="AW1139">
            <v>0.27023918631791627</v>
          </cell>
          <cell r="AX1139">
            <v>1073663000</v>
          </cell>
          <cell r="AY1139">
            <v>0.37915042235217672</v>
          </cell>
          <cell r="AZ1139">
            <v>181374000</v>
          </cell>
          <cell r="BA1139">
            <v>0.43962420558165238</v>
          </cell>
          <cell r="BB1139">
            <v>0</v>
          </cell>
          <cell r="BC1139">
            <v>0</v>
          </cell>
          <cell r="BD1139">
            <v>341274000</v>
          </cell>
          <cell r="BE1139">
            <v>0.39896609289732476</v>
          </cell>
          <cell r="BF1139">
            <v>174534000</v>
          </cell>
          <cell r="BG1139">
            <v>0.41992839750931121</v>
          </cell>
          <cell r="BH1139">
            <v>2413000</v>
          </cell>
          <cell r="BI1139">
            <v>0.5</v>
          </cell>
          <cell r="BJ1139">
            <v>10274003000</v>
          </cell>
          <cell r="BK1139">
            <v>0.79086335249294315</v>
          </cell>
          <cell r="BL1139">
            <v>73817690000</v>
          </cell>
          <cell r="BM1139">
            <v>31711336000</v>
          </cell>
          <cell r="BN1139">
            <v>27714910000</v>
          </cell>
          <cell r="BO1139">
            <v>155843864000</v>
          </cell>
          <cell r="BP1139">
            <v>2831760000</v>
          </cell>
          <cell r="BQ1139">
            <v>412566000</v>
          </cell>
          <cell r="BR1139">
            <v>939134000</v>
          </cell>
          <cell r="BS1139">
            <v>855396000</v>
          </cell>
          <cell r="BT1139">
            <v>415628000</v>
          </cell>
          <cell r="BU1139">
            <v>4826000</v>
          </cell>
          <cell r="BV1139">
            <v>12990870000</v>
          </cell>
          <cell r="BW1139">
            <v>7636000</v>
          </cell>
          <cell r="BY1139">
            <v>2448</v>
          </cell>
          <cell r="BZ1139">
            <v>21672450</v>
          </cell>
          <cell r="CA1139">
            <v>6609600</v>
          </cell>
          <cell r="CC1139">
            <v>38302627000</v>
          </cell>
          <cell r="CI1139">
            <v>0</v>
          </cell>
          <cell r="CJ1139">
            <v>0</v>
          </cell>
          <cell r="CK1139">
            <v>65.781976</v>
          </cell>
          <cell r="CL1139">
            <v>107.863028</v>
          </cell>
          <cell r="CM1139">
            <v>24.393523999999999</v>
          </cell>
          <cell r="CN1139">
            <v>22.153696</v>
          </cell>
          <cell r="CO1139">
            <v>27.1068</v>
          </cell>
          <cell r="CP1139">
            <v>7.6652547999999996</v>
          </cell>
          <cell r="CQ1139">
            <v>11.849</v>
          </cell>
          <cell r="CR1139">
            <v>23.246520000000004</v>
          </cell>
          <cell r="CS1139">
            <v>10</v>
          </cell>
          <cell r="CT1139">
            <v>15.12554862</v>
          </cell>
          <cell r="CU1139">
            <v>4.493576</v>
          </cell>
          <cell r="CV1139">
            <v>15.245118</v>
          </cell>
          <cell r="CW1139">
            <v>353.6653225099999</v>
          </cell>
          <cell r="CX1139">
            <v>334.92404141999998</v>
          </cell>
          <cell r="CY1139">
            <v>0</v>
          </cell>
          <cell r="CZ1139" t="e">
            <v>#DIV/0!</v>
          </cell>
          <cell r="DA1139">
            <v>0</v>
          </cell>
        </row>
        <row r="1140">
          <cell r="A1140" t="str">
            <v>2024_Q2_M4_W16_D2</v>
          </cell>
          <cell r="B1140">
            <v>2024</v>
          </cell>
          <cell r="C1140">
            <v>2</v>
          </cell>
          <cell r="D1140">
            <v>4</v>
          </cell>
          <cell r="E1140">
            <v>16</v>
          </cell>
          <cell r="F1140">
            <v>16</v>
          </cell>
          <cell r="G1140">
            <v>2</v>
          </cell>
          <cell r="H1140">
            <v>45397</v>
          </cell>
          <cell r="I1140">
            <v>31.215599999999998</v>
          </cell>
          <cell r="J1140">
            <v>12.542</v>
          </cell>
          <cell r="K1140">
            <v>39.234000000000002</v>
          </cell>
          <cell r="L1140">
            <v>7.5117099999999999</v>
          </cell>
          <cell r="M1140">
            <v>13.856999999999999</v>
          </cell>
          <cell r="N1140">
            <v>2.9563000000000001</v>
          </cell>
          <cell r="O1140">
            <v>16.63</v>
          </cell>
          <cell r="P1140">
            <v>19.209</v>
          </cell>
          <cell r="Q1140">
            <v>155</v>
          </cell>
          <cell r="R1140">
            <v>0</v>
          </cell>
          <cell r="S1140">
            <v>-2918</v>
          </cell>
          <cell r="T1140">
            <v>742.13520017773317</v>
          </cell>
          <cell r="U1140">
            <v>36413.898549204896</v>
          </cell>
          <cell r="V1140">
            <v>4.9066394560565468E-2</v>
          </cell>
          <cell r="W1140">
            <v>1.6057879874884346E-3</v>
          </cell>
          <cell r="X1140">
            <v>7.357098375710548E-4</v>
          </cell>
          <cell r="Y1140">
            <v>0.45816125372924027</v>
          </cell>
          <cell r="Z1140">
            <v>1.7248103829399064E-3</v>
          </cell>
          <cell r="AA1140">
            <v>75085165000</v>
          </cell>
          <cell r="AB1140">
            <v>57701670000</v>
          </cell>
          <cell r="AC1140">
            <v>17383495000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143.15561</v>
          </cell>
          <cell r="AI1140">
            <v>35528.103206514854</v>
          </cell>
          <cell r="AJ1140">
            <v>42177.488094939901</v>
          </cell>
          <cell r="AK1140">
            <v>-6649.3848884250501</v>
          </cell>
          <cell r="AL1140">
            <v>75912570619400</v>
          </cell>
          <cell r="AM1140">
            <v>121899494000</v>
          </cell>
          <cell r="AN1140">
            <v>55849625000</v>
          </cell>
          <cell r="AO1140">
            <v>130934790000</v>
          </cell>
          <cell r="AP1140">
            <v>3163638000</v>
          </cell>
          <cell r="AQ1140">
            <v>0.17808301531970627</v>
          </cell>
          <cell r="AR1140">
            <v>446942000</v>
          </cell>
          <cell r="AS1140">
            <v>0.39436383593747243</v>
          </cell>
          <cell r="AT1140">
            <v>6557721000</v>
          </cell>
          <cell r="AU1140">
            <v>0.45423797541164385</v>
          </cell>
          <cell r="AV1140">
            <v>15409664000</v>
          </cell>
          <cell r="AW1140">
            <v>0.32290420126594616</v>
          </cell>
          <cell r="AX1140">
            <v>3112214000</v>
          </cell>
          <cell r="AY1140">
            <v>0.3879305552335488</v>
          </cell>
          <cell r="AZ1140">
            <v>533605000</v>
          </cell>
          <cell r="BA1140">
            <v>0.4268320972169784</v>
          </cell>
          <cell r="BB1140">
            <v>0</v>
          </cell>
          <cell r="BC1140">
            <v>0</v>
          </cell>
          <cell r="BD1140">
            <v>26215124000</v>
          </cell>
          <cell r="BE1140">
            <v>0.892983509365331</v>
          </cell>
          <cell r="BF1140">
            <v>407093000</v>
          </cell>
          <cell r="BG1140">
            <v>0.24786652118744171</v>
          </cell>
          <cell r="BH1140">
            <v>3624000</v>
          </cell>
          <cell r="BI1140">
            <v>0.5</v>
          </cell>
          <cell r="BJ1140">
            <v>0</v>
          </cell>
          <cell r="BK1140">
            <v>0</v>
          </cell>
          <cell r="BL1140">
            <v>17764962000</v>
          </cell>
          <cell r="BM1140">
            <v>1133324000</v>
          </cell>
          <cell r="BN1140">
            <v>14436752000</v>
          </cell>
          <cell r="BO1140">
            <v>47722092000</v>
          </cell>
          <cell r="BP1140">
            <v>8022606000</v>
          </cell>
          <cell r="BQ1140">
            <v>1250152000</v>
          </cell>
          <cell r="BR1140">
            <v>489292000</v>
          </cell>
          <cell r="BS1140">
            <v>29356784000</v>
          </cell>
          <cell r="BT1140">
            <v>1642388000</v>
          </cell>
          <cell r="BU1140">
            <v>7248000</v>
          </cell>
          <cell r="BV1140">
            <v>20408000</v>
          </cell>
          <cell r="BW1140">
            <v>53486000</v>
          </cell>
          <cell r="BY1140">
            <v>2827</v>
          </cell>
          <cell r="BZ1140">
            <v>7440900</v>
          </cell>
          <cell r="CA1140">
            <v>7632900</v>
          </cell>
          <cell r="CC1140">
            <v>12201305000</v>
          </cell>
          <cell r="CF1140">
            <v>-11357516720.267134</v>
          </cell>
          <cell r="CG1140">
            <v>-1005828922.1466322</v>
          </cell>
          <cell r="CH1140">
            <v>1338613766.3102486</v>
          </cell>
          <cell r="CI1140">
            <v>17383495000</v>
          </cell>
          <cell r="CJ1140">
            <v>2.2899362856719705E-4</v>
          </cell>
          <cell r="CK1140">
            <v>67.800283199999996</v>
          </cell>
          <cell r="CL1140">
            <v>117.702</v>
          </cell>
          <cell r="CM1140">
            <v>23.358191999999999</v>
          </cell>
          <cell r="CN1140">
            <v>21.339780000000001</v>
          </cell>
          <cell r="CO1140">
            <v>25.422634000000002</v>
          </cell>
          <cell r="CP1140">
            <v>6.893656</v>
          </cell>
          <cell r="CQ1140">
            <v>13.985829999999998</v>
          </cell>
          <cell r="CR1140">
            <v>23.204471999999999</v>
          </cell>
          <cell r="CS1140">
            <v>10</v>
          </cell>
          <cell r="CT1140">
            <v>12.394321499999998</v>
          </cell>
          <cell r="CU1140">
            <v>4.3428047000000003</v>
          </cell>
          <cell r="CV1140">
            <v>14.683085999999999</v>
          </cell>
          <cell r="CW1140">
            <v>310.00596998100002</v>
          </cell>
          <cell r="CX1140">
            <v>341.12705940000001</v>
          </cell>
          <cell r="CY1140">
            <v>0</v>
          </cell>
          <cell r="CZ1140" t="e">
            <v>#DIV/0!</v>
          </cell>
          <cell r="DA1140">
            <v>0</v>
          </cell>
        </row>
        <row r="1141">
          <cell r="A1141" t="str">
            <v>2024_Q2_M4_W16_D3</v>
          </cell>
          <cell r="B1141">
            <v>2024</v>
          </cell>
          <cell r="C1141">
            <v>2</v>
          </cell>
          <cell r="D1141">
            <v>4</v>
          </cell>
          <cell r="E1141">
            <v>16</v>
          </cell>
          <cell r="F1141">
            <v>16</v>
          </cell>
          <cell r="G1141">
            <v>3</v>
          </cell>
          <cell r="H1141">
            <v>45398</v>
          </cell>
          <cell r="I1141">
            <v>33.089599999999997</v>
          </cell>
          <cell r="J1141">
            <v>14.42</v>
          </cell>
          <cell r="K1141">
            <v>60.64</v>
          </cell>
          <cell r="L1141">
            <v>14.366709999999999</v>
          </cell>
          <cell r="M1141">
            <v>13.304</v>
          </cell>
          <cell r="N1141">
            <v>2.9563000000000001</v>
          </cell>
          <cell r="O1141">
            <v>26.638999999999999</v>
          </cell>
          <cell r="P1141">
            <v>19.209</v>
          </cell>
          <cell r="Q1141">
            <v>171</v>
          </cell>
          <cell r="R1141">
            <v>0</v>
          </cell>
          <cell r="S1141">
            <v>-4373</v>
          </cell>
          <cell r="T1141">
            <v>997.49668569465462</v>
          </cell>
          <cell r="U1141">
            <v>33550.44823853462</v>
          </cell>
          <cell r="V1141">
            <v>3.3634646329847362E-2</v>
          </cell>
          <cell r="W1141">
            <v>8.7273583759086386E-3</v>
          </cell>
          <cell r="X1141">
            <v>3.7775930786820978E-3</v>
          </cell>
          <cell r="Y1141">
            <v>0.43284495903249742</v>
          </cell>
          <cell r="Z1141">
            <v>6.712139926391348E-3</v>
          </cell>
          <cell r="AA1141">
            <v>197239724000</v>
          </cell>
          <cell r="AB1141">
            <v>197239724000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184.62460999999999</v>
          </cell>
          <cell r="AI1141">
            <v>32240.598898718403</v>
          </cell>
          <cell r="AJ1141">
            <v>45794.761407287806</v>
          </cell>
          <cell r="AK1141">
            <v>-13554.162508569401</v>
          </cell>
          <cell r="AL1141">
            <v>67213009107000</v>
          </cell>
          <cell r="AM1141">
            <v>586592018000</v>
          </cell>
          <cell r="AN1141">
            <v>253903398000</v>
          </cell>
          <cell r="AO1141">
            <v>451143122000</v>
          </cell>
          <cell r="AP1141">
            <v>17480084000</v>
          </cell>
          <cell r="AQ1141">
            <v>0.23525467649864987</v>
          </cell>
          <cell r="AR1141">
            <v>108729000</v>
          </cell>
          <cell r="AS1141">
            <v>0.1742926758892647</v>
          </cell>
          <cell r="AT1141">
            <v>12361133000</v>
          </cell>
          <cell r="AU1141">
            <v>0.38498065867516751</v>
          </cell>
          <cell r="AV1141">
            <v>65526251000</v>
          </cell>
          <cell r="AW1141">
            <v>0.21427818228337012</v>
          </cell>
          <cell r="AX1141">
            <v>5774661000</v>
          </cell>
          <cell r="AY1141">
            <v>0.46641509196226333</v>
          </cell>
          <cell r="AZ1141">
            <v>900992000</v>
          </cell>
          <cell r="BA1141">
            <v>0.48521926073685051</v>
          </cell>
          <cell r="BB1141">
            <v>0</v>
          </cell>
          <cell r="BC1141">
            <v>0</v>
          </cell>
          <cell r="BD1141">
            <v>144607263000</v>
          </cell>
          <cell r="BE1141">
            <v>0.99903200319110441</v>
          </cell>
          <cell r="BF1141">
            <v>2452805000</v>
          </cell>
          <cell r="BG1141">
            <v>0.43030338010615815</v>
          </cell>
          <cell r="BH1141">
            <v>0</v>
          </cell>
          <cell r="BI1141">
            <v>0</v>
          </cell>
          <cell r="BJ1141">
            <v>4691480000</v>
          </cell>
          <cell r="BK1141">
            <v>0.62743522537879648</v>
          </cell>
          <cell r="BL1141">
            <v>74302812000</v>
          </cell>
          <cell r="BM1141">
            <v>623830000</v>
          </cell>
          <cell r="BN1141">
            <v>32108452000</v>
          </cell>
          <cell r="BO1141">
            <v>305799920000</v>
          </cell>
          <cell r="BP1141">
            <v>12380948000</v>
          </cell>
          <cell r="BQ1141">
            <v>1856876000</v>
          </cell>
          <cell r="BR1141">
            <v>1582706000</v>
          </cell>
          <cell r="BS1141">
            <v>144747378000</v>
          </cell>
          <cell r="BT1141">
            <v>5700176000</v>
          </cell>
          <cell r="BU1141">
            <v>0</v>
          </cell>
          <cell r="BV1141">
            <v>7477234000</v>
          </cell>
          <cell r="BW1141">
            <v>11686000</v>
          </cell>
          <cell r="BY1141">
            <v>5381</v>
          </cell>
          <cell r="BZ1141">
            <v>11661150</v>
          </cell>
          <cell r="CA1141">
            <v>14528700</v>
          </cell>
          <cell r="CC1141">
            <v>74938590000</v>
          </cell>
          <cell r="CF1141">
            <v>-634712686.04432297</v>
          </cell>
          <cell r="CG1141">
            <v>20378241.5230022</v>
          </cell>
          <cell r="CH1141">
            <v>26504468.189058661</v>
          </cell>
          <cell r="CI1141">
            <v>0</v>
          </cell>
          <cell r="CJ1141">
            <v>0</v>
          </cell>
          <cell r="CK1141">
            <v>71.870611199999999</v>
          </cell>
          <cell r="CL1141">
            <v>179.31247999999999</v>
          </cell>
          <cell r="CM1141">
            <v>23.147200000000002</v>
          </cell>
          <cell r="CN1141">
            <v>20.341816000000001</v>
          </cell>
          <cell r="CO1141">
            <v>28.566020000000002</v>
          </cell>
          <cell r="CP1141">
            <v>7.2279113999999991</v>
          </cell>
          <cell r="CQ1141">
            <v>22.376759999999997</v>
          </cell>
          <cell r="CR1141">
            <v>23.204471999999999</v>
          </cell>
          <cell r="CS1141">
            <v>10</v>
          </cell>
          <cell r="CT1141">
            <v>23.590137819999999</v>
          </cell>
          <cell r="CU1141">
            <v>4.3339357999999999</v>
          </cell>
          <cell r="CV1141">
            <v>12.251440999999998</v>
          </cell>
          <cell r="CW1141">
            <v>441.47881674200011</v>
          </cell>
          <cell r="CX1141">
            <v>426.22278521999993</v>
          </cell>
          <cell r="CY1141">
            <v>0</v>
          </cell>
          <cell r="CZ1141" t="e">
            <v>#DIV/0!</v>
          </cell>
          <cell r="DA1141">
            <v>0</v>
          </cell>
        </row>
        <row r="1142">
          <cell r="A1142" t="str">
            <v>2024_Q2_M4_W16_D4</v>
          </cell>
          <cell r="B1142">
            <v>2024</v>
          </cell>
          <cell r="C1142">
            <v>2</v>
          </cell>
          <cell r="D1142">
            <v>4</v>
          </cell>
          <cell r="E1142">
            <v>16</v>
          </cell>
          <cell r="F1142">
            <v>16</v>
          </cell>
          <cell r="G1142">
            <v>4</v>
          </cell>
          <cell r="H1142">
            <v>45399</v>
          </cell>
          <cell r="I1142">
            <v>26.8506</v>
          </cell>
          <cell r="J1142">
            <v>13.887</v>
          </cell>
          <cell r="K1142">
            <v>63.746000000000002</v>
          </cell>
          <cell r="L1142">
            <v>13.05771</v>
          </cell>
          <cell r="M1142">
            <v>13.202999999999999</v>
          </cell>
          <cell r="N1142">
            <v>2.9563000000000001</v>
          </cell>
          <cell r="O1142">
            <v>26.638999999999999</v>
          </cell>
          <cell r="P1142">
            <v>19.21</v>
          </cell>
          <cell r="Q1142">
            <v>273</v>
          </cell>
          <cell r="R1142">
            <v>0</v>
          </cell>
          <cell r="S1142">
            <v>-4632</v>
          </cell>
          <cell r="T1142">
            <v>1061.9575250733888</v>
          </cell>
          <cell r="U1142">
            <v>32760.349887479882</v>
          </cell>
          <cell r="V1142">
            <v>3.0849020901486536E-2</v>
          </cell>
          <cell r="W1142">
            <v>2.2575545299734972E-2</v>
          </cell>
          <cell r="X1142">
            <v>3.2114994437637506E-3</v>
          </cell>
          <cell r="Y1142">
            <v>0.14225567538346248</v>
          </cell>
          <cell r="Z1142">
            <v>5.2322208960738662E-3</v>
          </cell>
          <cell r="AA1142">
            <v>86122561056</v>
          </cell>
          <cell r="AB1142">
            <v>51164513000</v>
          </cell>
          <cell r="AC1142">
            <v>19490825000</v>
          </cell>
          <cell r="AD1142">
            <v>0</v>
          </cell>
          <cell r="AE1142">
            <v>15467223056</v>
          </cell>
          <cell r="AF1142">
            <v>0</v>
          </cell>
          <cell r="AG1142">
            <v>0</v>
          </cell>
          <cell r="AH1142">
            <v>179.54961</v>
          </cell>
          <cell r="AI1142">
            <v>31882.193788509896</v>
          </cell>
          <cell r="AJ1142">
            <v>42960.921832822896</v>
          </cell>
          <cell r="AK1142">
            <v>-11078.728044313</v>
          </cell>
          <cell r="AL1142">
            <v>42619709390200</v>
          </cell>
          <cell r="AM1142">
            <v>962163180000</v>
          </cell>
          <cell r="AN1142">
            <v>136873173000</v>
          </cell>
          <cell r="AO1142">
            <v>222995734056</v>
          </cell>
          <cell r="AP1142">
            <v>67902321000</v>
          </cell>
          <cell r="AQ1142">
            <v>0.62487568251761039</v>
          </cell>
          <cell r="AR1142">
            <v>0</v>
          </cell>
          <cell r="AS1142">
            <v>0</v>
          </cell>
          <cell r="AT1142">
            <v>2438655000</v>
          </cell>
          <cell r="AU1142">
            <v>0.42903460418729455</v>
          </cell>
          <cell r="AV1142">
            <v>60169074000</v>
          </cell>
          <cell r="AW1142">
            <v>7.2188098960035543E-2</v>
          </cell>
          <cell r="AX1142">
            <v>2142823000</v>
          </cell>
          <cell r="AY1142">
            <v>0.43835212627547887</v>
          </cell>
          <cell r="AZ1142">
            <v>169977000</v>
          </cell>
          <cell r="BA1142">
            <v>0.36703692027311241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4049154000</v>
          </cell>
          <cell r="BG1142">
            <v>0.47438211414307868</v>
          </cell>
          <cell r="BH1142">
            <v>1169000</v>
          </cell>
          <cell r="BI1142">
            <v>0.5</v>
          </cell>
          <cell r="BJ1142">
            <v>0</v>
          </cell>
          <cell r="BK1142">
            <v>0</v>
          </cell>
          <cell r="BL1142">
            <v>108665328000</v>
          </cell>
          <cell r="BM1142">
            <v>167024000</v>
          </cell>
          <cell r="BN1142">
            <v>5684052000</v>
          </cell>
          <cell r="BO1142">
            <v>833504066000</v>
          </cell>
          <cell r="BP1142">
            <v>4888360000</v>
          </cell>
          <cell r="BQ1142">
            <v>463106000</v>
          </cell>
          <cell r="BR1142">
            <v>148698000</v>
          </cell>
          <cell r="BS1142">
            <v>63774000</v>
          </cell>
          <cell r="BT1142">
            <v>8535638000</v>
          </cell>
          <cell r="BU1142">
            <v>2338000</v>
          </cell>
          <cell r="BV1142">
            <v>24732000</v>
          </cell>
          <cell r="BW1142">
            <v>16064000</v>
          </cell>
          <cell r="BY1142">
            <v>1267</v>
          </cell>
          <cell r="BZ1142">
            <v>11811600</v>
          </cell>
          <cell r="CA1142">
            <v>3420900</v>
          </cell>
          <cell r="CC1142">
            <v>23200400000</v>
          </cell>
          <cell r="CF1142">
            <v>-4042900467.5833378</v>
          </cell>
          <cell r="CG1142">
            <v>1206477069.6535976</v>
          </cell>
          <cell r="CH1142">
            <v>576882943.24329913</v>
          </cell>
          <cell r="CI1142">
            <v>34958048056</v>
          </cell>
          <cell r="CJ1142">
            <v>8.2023196676320545E-4</v>
          </cell>
          <cell r="CK1142">
            <v>56.547363599999997</v>
          </cell>
          <cell r="CL1142">
            <v>186.010828</v>
          </cell>
          <cell r="CM1142">
            <v>26.791549999999997</v>
          </cell>
          <cell r="CN1142">
            <v>19.738485000000001</v>
          </cell>
          <cell r="CO1142">
            <v>27.218520000000002</v>
          </cell>
          <cell r="CP1142">
            <v>7.0346111999999996</v>
          </cell>
          <cell r="CQ1142">
            <v>22.509954999999998</v>
          </cell>
          <cell r="CR1142">
            <v>22.456489999999999</v>
          </cell>
          <cell r="CS1142">
            <v>10</v>
          </cell>
          <cell r="CT1142">
            <v>21.23183646</v>
          </cell>
          <cell r="CU1142">
            <v>4.2688971999999996</v>
          </cell>
          <cell r="CV1142">
            <v>12.133732999999999</v>
          </cell>
          <cell r="CW1142">
            <v>498.8845025130002</v>
          </cell>
          <cell r="CX1142">
            <v>415.94226945999998</v>
          </cell>
          <cell r="CY1142">
            <v>0</v>
          </cell>
          <cell r="CZ1142" t="e">
            <v>#DIV/0!</v>
          </cell>
          <cell r="DA1142">
            <v>0</v>
          </cell>
        </row>
        <row r="1143">
          <cell r="A1143" t="str">
            <v>2024_Q2_M4_W16_D6</v>
          </cell>
          <cell r="B1143">
            <v>2024</v>
          </cell>
          <cell r="C1143">
            <v>2</v>
          </cell>
          <cell r="D1143">
            <v>4</v>
          </cell>
          <cell r="E1143">
            <v>16</v>
          </cell>
          <cell r="F1143">
            <v>17</v>
          </cell>
          <cell r="G1143">
            <v>6</v>
          </cell>
          <cell r="H1143">
            <v>45401</v>
          </cell>
          <cell r="I1143">
            <v>38.053600000000003</v>
          </cell>
          <cell r="J1143">
            <v>13.935</v>
          </cell>
          <cell r="K1143">
            <v>45.555999999999997</v>
          </cell>
          <cell r="L1143">
            <v>10.665710000000001</v>
          </cell>
          <cell r="M1143">
            <v>13.71</v>
          </cell>
          <cell r="N1143">
            <v>2.9563000000000001</v>
          </cell>
          <cell r="O1143">
            <v>26.297999999999998</v>
          </cell>
          <cell r="P1143">
            <v>19.21</v>
          </cell>
          <cell r="Q1143">
            <v>273</v>
          </cell>
          <cell r="R1143">
            <v>0</v>
          </cell>
          <cell r="S1143">
            <v>-5252</v>
          </cell>
          <cell r="T1143">
            <v>1042.4175659334862</v>
          </cell>
          <cell r="U1143">
            <v>29521.462371008471</v>
          </cell>
          <cell r="V1143">
            <v>2.8320188891456339E-2</v>
          </cell>
          <cell r="W1143">
            <v>8.1253702386748314E-3</v>
          </cell>
          <cell r="X1143">
            <v>5.9739172991925124E-3</v>
          </cell>
          <cell r="Y1143">
            <v>0.73521785761319347</v>
          </cell>
          <cell r="Z1143">
            <v>8.933207843033128E-3</v>
          </cell>
          <cell r="AA1143">
            <v>159305441000</v>
          </cell>
          <cell r="AB1143">
            <v>137273856000</v>
          </cell>
          <cell r="AC1143">
            <v>0</v>
          </cell>
          <cell r="AD1143">
            <v>0</v>
          </cell>
          <cell r="AE1143">
            <v>15320310000</v>
          </cell>
          <cell r="AF1143">
            <v>6711275000</v>
          </cell>
          <cell r="AG1143">
            <v>0</v>
          </cell>
          <cell r="AH1143">
            <v>170.38461000000001</v>
          </cell>
          <cell r="AI1143">
            <v>26439.050246088394</v>
          </cell>
          <cell r="AJ1143">
            <v>42434.709767658896</v>
          </cell>
          <cell r="AK1143">
            <v>-15995.6595215705</v>
          </cell>
          <cell r="AL1143">
            <v>53832308332000</v>
          </cell>
          <cell r="AM1143">
            <v>437407436000</v>
          </cell>
          <cell r="AN1143">
            <v>321589758000</v>
          </cell>
          <cell r="AO1143">
            <v>480895199000</v>
          </cell>
          <cell r="AP1143">
            <v>132861743000</v>
          </cell>
          <cell r="AQ1143">
            <v>0.8652264766039669</v>
          </cell>
          <cell r="AR1143">
            <v>87906000</v>
          </cell>
          <cell r="AS1143">
            <v>0.26237464183381087</v>
          </cell>
          <cell r="AT1143">
            <v>9437497000</v>
          </cell>
          <cell r="AU1143">
            <v>0.38025707844495493</v>
          </cell>
          <cell r="AV1143">
            <v>74376485000</v>
          </cell>
          <cell r="AW1143">
            <v>0.52397244239662377</v>
          </cell>
          <cell r="AX1143">
            <v>5504055000</v>
          </cell>
          <cell r="AY1143">
            <v>0.42016136050308933</v>
          </cell>
          <cell r="AZ1143">
            <v>1474412000</v>
          </cell>
          <cell r="BA1143">
            <v>0.46757241700371732</v>
          </cell>
          <cell r="BB1143">
            <v>0</v>
          </cell>
          <cell r="BC1143">
            <v>0</v>
          </cell>
          <cell r="BD1143">
            <v>96516408000</v>
          </cell>
          <cell r="BE1143">
            <v>0.99753678207545315</v>
          </cell>
          <cell r="BF1143">
            <v>1328990000</v>
          </cell>
          <cell r="BG1143">
            <v>0.41121979414720605</v>
          </cell>
          <cell r="BH1143">
            <v>2262000</v>
          </cell>
          <cell r="BI1143">
            <v>0.5</v>
          </cell>
          <cell r="BJ1143">
            <v>0</v>
          </cell>
          <cell r="BK1143">
            <v>0</v>
          </cell>
          <cell r="BL1143">
            <v>153557186000</v>
          </cell>
          <cell r="BM1143">
            <v>335040000</v>
          </cell>
          <cell r="BN1143">
            <v>24818728000</v>
          </cell>
          <cell r="BO1143">
            <v>141947322000</v>
          </cell>
          <cell r="BP1143">
            <v>13099860000</v>
          </cell>
          <cell r="BQ1143">
            <v>3153334000</v>
          </cell>
          <cell r="BR1143">
            <v>472244000</v>
          </cell>
          <cell r="BS1143">
            <v>96754736000</v>
          </cell>
          <cell r="BT1143">
            <v>3231824000</v>
          </cell>
          <cell r="BU1143">
            <v>4524000</v>
          </cell>
          <cell r="BV1143">
            <v>16978000</v>
          </cell>
          <cell r="BW1143">
            <v>15660000</v>
          </cell>
          <cell r="BY1143">
            <v>2034</v>
          </cell>
          <cell r="BZ1143">
            <v>40177800</v>
          </cell>
          <cell r="CA1143">
            <v>5491800</v>
          </cell>
          <cell r="CC1143">
            <v>134651768000</v>
          </cell>
          <cell r="CF1143">
            <v>-6563751368.3102236</v>
          </cell>
          <cell r="CG1143">
            <v>1144050190.8181961</v>
          </cell>
          <cell r="CH1143">
            <v>176075503.56366846</v>
          </cell>
          <cell r="CI1143">
            <v>22031585000</v>
          </cell>
          <cell r="CJ1143">
            <v>4.0926324140002696E-4</v>
          </cell>
          <cell r="CK1143">
            <v>78.656791200000001</v>
          </cell>
          <cell r="CL1143">
            <v>131.20128</v>
          </cell>
          <cell r="CM1143">
            <v>25.154000999999997</v>
          </cell>
          <cell r="CN1143">
            <v>20.427900000000001</v>
          </cell>
          <cell r="CO1143">
            <v>27.033899999999999</v>
          </cell>
          <cell r="CP1143">
            <v>6.7509287999999996</v>
          </cell>
          <cell r="CQ1143">
            <v>22.090319999999998</v>
          </cell>
          <cell r="CR1143">
            <v>21.76493</v>
          </cell>
          <cell r="CS1143">
            <v>10</v>
          </cell>
          <cell r="CT1143">
            <v>17.011807449999999</v>
          </cell>
          <cell r="CU1143">
            <v>4.1742955999999998</v>
          </cell>
          <cell r="CV1143">
            <v>11.937552999999999</v>
          </cell>
          <cell r="CW1143">
            <v>498.54166645400028</v>
          </cell>
          <cell r="CX1143">
            <v>376.20370704999993</v>
          </cell>
          <cell r="CY1143">
            <v>0</v>
          </cell>
          <cell r="CZ1143" t="e">
            <v>#DIV/0!</v>
          </cell>
          <cell r="DA1143">
            <v>0</v>
          </cell>
        </row>
        <row r="1144">
          <cell r="A1144" t="str">
            <v>2024_Q2_M4_W17_D2</v>
          </cell>
          <cell r="B1144">
            <v>2024</v>
          </cell>
          <cell r="C1144">
            <v>2</v>
          </cell>
          <cell r="D1144">
            <v>4</v>
          </cell>
          <cell r="E1144">
            <v>17</v>
          </cell>
          <cell r="F1144">
            <v>17</v>
          </cell>
          <cell r="G1144">
            <v>2</v>
          </cell>
          <cell r="H1144">
            <v>45404</v>
          </cell>
          <cell r="I1144">
            <v>29.211600000000001</v>
          </cell>
          <cell r="J1144">
            <v>9.3079999999999998</v>
          </cell>
          <cell r="K1144">
            <v>46.027000000000001</v>
          </cell>
          <cell r="L1144">
            <v>9.7177100000000003</v>
          </cell>
          <cell r="M1144">
            <v>13.456</v>
          </cell>
          <cell r="N1144">
            <v>2.9563000000000001</v>
          </cell>
          <cell r="O1144">
            <v>26.297999999999998</v>
          </cell>
          <cell r="P1144">
            <v>19.209</v>
          </cell>
          <cell r="Q1144">
            <v>180</v>
          </cell>
          <cell r="R1144">
            <v>0</v>
          </cell>
          <cell r="S1144">
            <v>-4220</v>
          </cell>
          <cell r="T1144">
            <v>902.5635523862187</v>
          </cell>
          <cell r="U1144">
            <v>33441.159334730561</v>
          </cell>
          <cell r="V1144">
            <v>3.7051307075627017E-2</v>
          </cell>
          <cell r="W1144">
            <v>2.5897028700308033E-2</v>
          </cell>
          <cell r="X1144">
            <v>2.4221714954004514E-3</v>
          </cell>
          <cell r="Y1144">
            <v>9.3530865005051367E-2</v>
          </cell>
          <cell r="Z1144">
            <v>7.0867780522912063E-3</v>
          </cell>
          <cell r="AA1144">
            <v>166365814950</v>
          </cell>
          <cell r="AB1144">
            <v>151407819000</v>
          </cell>
          <cell r="AC1144">
            <v>14957995950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156.18360999999999</v>
          </cell>
          <cell r="AI1144">
            <v>33038</v>
          </cell>
          <cell r="AJ1144">
            <v>40448</v>
          </cell>
          <cell r="AK1144">
            <v>-7410</v>
          </cell>
          <cell r="AL1144">
            <v>35665562126400</v>
          </cell>
          <cell r="AM1144">
            <v>923632086000</v>
          </cell>
          <cell r="AN1144">
            <v>86388107950</v>
          </cell>
          <cell r="AO1144">
            <v>252753922900</v>
          </cell>
          <cell r="AP1144">
            <v>34363146950</v>
          </cell>
          <cell r="AQ1144">
            <v>0.58911101191774218</v>
          </cell>
          <cell r="AR1144">
            <v>270277000</v>
          </cell>
          <cell r="AS1144">
            <v>0.45364930914559637</v>
          </cell>
          <cell r="AT1144">
            <v>9099961000</v>
          </cell>
          <cell r="AU1144">
            <v>0.4309351892481304</v>
          </cell>
          <cell r="AV1144">
            <v>38749840000</v>
          </cell>
          <cell r="AW1144">
            <v>4.6453973833666812E-2</v>
          </cell>
          <cell r="AX1144">
            <v>3210068000</v>
          </cell>
          <cell r="AY1144">
            <v>0.42987057821858443</v>
          </cell>
          <cell r="AZ1144">
            <v>386148000</v>
          </cell>
          <cell r="BA1144">
            <v>0.47952612167347597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307517000</v>
          </cell>
          <cell r="BG1144">
            <v>0.3248345811925365</v>
          </cell>
          <cell r="BH1144">
            <v>1150000</v>
          </cell>
          <cell r="BI1144">
            <v>0.5</v>
          </cell>
          <cell r="BJ1144">
            <v>0</v>
          </cell>
          <cell r="BK1144">
            <v>0</v>
          </cell>
          <cell r="BL1144">
            <v>58330512000</v>
          </cell>
          <cell r="BM1144">
            <v>595784000</v>
          </cell>
          <cell r="BN1144">
            <v>21116774000</v>
          </cell>
          <cell r="BO1144">
            <v>834155548000</v>
          </cell>
          <cell r="BP1144">
            <v>7467522000</v>
          </cell>
          <cell r="BQ1144">
            <v>805270000</v>
          </cell>
          <cell r="BR1144">
            <v>132172000</v>
          </cell>
          <cell r="BS1144">
            <v>67210000</v>
          </cell>
          <cell r="BT1144">
            <v>946688000</v>
          </cell>
          <cell r="BU1144">
            <v>2300000</v>
          </cell>
          <cell r="BV1144">
            <v>4888000</v>
          </cell>
          <cell r="BW1144">
            <v>7418000</v>
          </cell>
          <cell r="BY1144">
            <v>1618</v>
          </cell>
          <cell r="BZ1144">
            <v>10761000</v>
          </cell>
          <cell r="CA1144">
            <v>4368600</v>
          </cell>
          <cell r="CC1144">
            <v>30419693950</v>
          </cell>
          <cell r="CF1144">
            <v>6500786842.8947001</v>
          </cell>
          <cell r="CG1144">
            <v>-614345805.99953198</v>
          </cell>
          <cell r="CH1144">
            <v>713172459.12695432</v>
          </cell>
          <cell r="CI1144">
            <v>14957995950</v>
          </cell>
          <cell r="CJ1144">
            <v>4.193960520512291E-4</v>
          </cell>
          <cell r="CK1144">
            <v>61.139878799999998</v>
          </cell>
          <cell r="CL1144">
            <v>133.524327</v>
          </cell>
          <cell r="CM1144">
            <v>24.950552000000002</v>
          </cell>
          <cell r="CN1144">
            <v>19.995616000000002</v>
          </cell>
          <cell r="CO1144">
            <v>18.429840000000002</v>
          </cell>
          <cell r="CP1144">
            <v>6.9590933999999995</v>
          </cell>
          <cell r="CQ1144">
            <v>22.221809999999998</v>
          </cell>
          <cell r="CR1144">
            <v>22.090349999999997</v>
          </cell>
          <cell r="CS1144">
            <v>10</v>
          </cell>
          <cell r="CT1144">
            <v>15.645513100000001</v>
          </cell>
          <cell r="CU1144">
            <v>4.2363778999999999</v>
          </cell>
          <cell r="CV1144">
            <v>12.055260999999998</v>
          </cell>
          <cell r="CW1144">
            <v>425.64327258500026</v>
          </cell>
          <cell r="CX1144">
            <v>351.24861919999995</v>
          </cell>
          <cell r="CY1144">
            <v>0</v>
          </cell>
          <cell r="CZ1144" t="e">
            <v>#DIV/0!</v>
          </cell>
          <cell r="DA1144">
            <v>0</v>
          </cell>
        </row>
        <row r="1145">
          <cell r="A1145" t="str">
            <v>2024_Q2_M4_W17_D3</v>
          </cell>
          <cell r="B1145">
            <v>2024</v>
          </cell>
          <cell r="C1145">
            <v>2</v>
          </cell>
          <cell r="D1145">
            <v>4</v>
          </cell>
          <cell r="E1145">
            <v>17</v>
          </cell>
          <cell r="F1145">
            <v>17</v>
          </cell>
          <cell r="G1145">
            <v>3</v>
          </cell>
          <cell r="H1145">
            <v>45405</v>
          </cell>
          <cell r="I1145">
            <v>27.1206</v>
          </cell>
          <cell r="J1145">
            <v>8.4440000000000008</v>
          </cell>
          <cell r="K1145">
            <v>32.93</v>
          </cell>
          <cell r="L1145">
            <v>8.7507099999999998</v>
          </cell>
          <cell r="M1145">
            <v>13.204000000000001</v>
          </cell>
          <cell r="N1145">
            <v>2.9563000000000001</v>
          </cell>
          <cell r="O1145">
            <v>25.286999999999999</v>
          </cell>
          <cell r="P1145">
            <v>19.207000000000001</v>
          </cell>
          <cell r="Q1145">
            <v>100</v>
          </cell>
          <cell r="R1145">
            <v>0</v>
          </cell>
          <cell r="S1145">
            <v>-2673</v>
          </cell>
          <cell r="T1145">
            <v>709.69050315178492</v>
          </cell>
          <cell r="U1145">
            <v>28670.283315360022</v>
          </cell>
          <cell r="V1145">
            <v>4.0398290787369E-2</v>
          </cell>
          <cell r="W1145">
            <v>4.1386383933171879E-3</v>
          </cell>
          <cell r="X1145">
            <v>1.7541619123019783E-3</v>
          </cell>
          <cell r="Y1145">
            <v>0.42385000707829129</v>
          </cell>
          <cell r="Z1145">
            <v>6.5977255861338459E-3</v>
          </cell>
          <cell r="AA1145">
            <v>185569681400</v>
          </cell>
          <cell r="AB1145">
            <v>146591668000</v>
          </cell>
          <cell r="AC1145">
            <v>31202898400</v>
          </cell>
          <cell r="AD1145">
            <v>0</v>
          </cell>
          <cell r="AE1145">
            <v>7775115000</v>
          </cell>
          <cell r="AF1145">
            <v>0</v>
          </cell>
          <cell r="AG1145">
            <v>0</v>
          </cell>
          <cell r="AH1145">
            <v>137.89961</v>
          </cell>
          <cell r="AI1145">
            <v>27878</v>
          </cell>
          <cell r="AJ1145">
            <v>39840</v>
          </cell>
          <cell r="AK1145">
            <v>-11962</v>
          </cell>
          <cell r="AL1145">
            <v>38312633816000</v>
          </cell>
          <cell r="AM1145">
            <v>158562137260</v>
          </cell>
          <cell r="AN1145">
            <v>67206563000</v>
          </cell>
          <cell r="AO1145">
            <v>252776244400</v>
          </cell>
          <cell r="AP1145">
            <v>18037482000</v>
          </cell>
          <cell r="AQ1145">
            <v>0.43400463706488362</v>
          </cell>
          <cell r="AR1145">
            <v>786330000</v>
          </cell>
          <cell r="AS1145">
            <v>0.43873558806068746</v>
          </cell>
          <cell r="AT1145">
            <v>4094322000</v>
          </cell>
          <cell r="AU1145">
            <v>0.3342916794427514</v>
          </cell>
          <cell r="AV1145">
            <v>40926669000</v>
          </cell>
          <cell r="AW1145">
            <v>0.43287139210458703</v>
          </cell>
          <cell r="AX1145">
            <v>1551640000</v>
          </cell>
          <cell r="AY1145">
            <v>0.39196903534552052</v>
          </cell>
          <cell r="AZ1145">
            <v>495497000</v>
          </cell>
          <cell r="BA1145">
            <v>0.4395135252125289</v>
          </cell>
          <cell r="BB1145">
            <v>0</v>
          </cell>
          <cell r="BC1145">
            <v>0</v>
          </cell>
          <cell r="BD1145">
            <v>803180000</v>
          </cell>
          <cell r="BE1145">
            <v>0.496580974638622</v>
          </cell>
          <cell r="BF1145">
            <v>509148000</v>
          </cell>
          <cell r="BG1145">
            <v>0.45594553885335715</v>
          </cell>
          <cell r="BH1145">
            <v>2295000</v>
          </cell>
          <cell r="BI1145">
            <v>0.5</v>
          </cell>
          <cell r="BJ1145">
            <v>0</v>
          </cell>
          <cell r="BK1145">
            <v>0</v>
          </cell>
          <cell r="BL1145">
            <v>41560574380</v>
          </cell>
          <cell r="BM1145">
            <v>1792264000</v>
          </cell>
          <cell r="BN1145">
            <v>12247753240</v>
          </cell>
          <cell r="BO1145">
            <v>94546948000</v>
          </cell>
          <cell r="BP1145">
            <v>3958578000</v>
          </cell>
          <cell r="BQ1145">
            <v>1127376000</v>
          </cell>
          <cell r="BR1145">
            <v>498333640</v>
          </cell>
          <cell r="BS1145">
            <v>1617420000</v>
          </cell>
          <cell r="BT1145">
            <v>1116686000</v>
          </cell>
          <cell r="BU1145">
            <v>4590000</v>
          </cell>
          <cell r="BV1145">
            <v>82700000</v>
          </cell>
          <cell r="BW1145">
            <v>8914000</v>
          </cell>
          <cell r="BY1145">
            <v>2257</v>
          </cell>
          <cell r="BZ1145">
            <v>6816150</v>
          </cell>
          <cell r="CA1145">
            <v>6093900</v>
          </cell>
          <cell r="CC1145">
            <v>9106334000</v>
          </cell>
          <cell r="CF1145">
            <v>-2154804176.0996342</v>
          </cell>
          <cell r="CG1145">
            <v>-3169177192.8160372</v>
          </cell>
          <cell r="CH1145">
            <v>163418537.47512436</v>
          </cell>
          <cell r="CI1145">
            <v>38978013400</v>
          </cell>
          <cell r="CJ1145">
            <v>1.0173671062969868E-3</v>
          </cell>
          <cell r="CK1145">
            <v>56.275244999999998</v>
          </cell>
          <cell r="CL1145">
            <v>95.661649999999995</v>
          </cell>
          <cell r="CM1145">
            <v>23.673770999999999</v>
          </cell>
          <cell r="CN1145">
            <v>19.475899999999999</v>
          </cell>
          <cell r="CO1145">
            <v>16.558684</v>
          </cell>
          <cell r="CP1145">
            <v>5.6916926000000005</v>
          </cell>
          <cell r="CQ1145">
            <v>20.002017000000002</v>
          </cell>
          <cell r="CR1145">
            <v>21.992015000000002</v>
          </cell>
          <cell r="CS1145">
            <v>10</v>
          </cell>
          <cell r="CT1145">
            <v>14.13239665</v>
          </cell>
          <cell r="CU1145">
            <v>4.2068149000000004</v>
          </cell>
          <cell r="CV1145">
            <v>12.016024999999999</v>
          </cell>
          <cell r="CW1145">
            <v>325.41347531600036</v>
          </cell>
          <cell r="CX1145">
            <v>299.68621114999996</v>
          </cell>
          <cell r="CY1145">
            <v>0</v>
          </cell>
          <cell r="CZ1145" t="e">
            <v>#DIV/0!</v>
          </cell>
          <cell r="DA1145">
            <v>0</v>
          </cell>
        </row>
        <row r="1146">
          <cell r="A1146" t="str">
            <v>2024_Q2_M4_W17_D4</v>
          </cell>
          <cell r="B1146">
            <v>2024</v>
          </cell>
          <cell r="C1146">
            <v>2</v>
          </cell>
          <cell r="D1146">
            <v>4</v>
          </cell>
          <cell r="E1146">
            <v>17</v>
          </cell>
          <cell r="F1146">
            <v>17</v>
          </cell>
          <cell r="G1146">
            <v>4</v>
          </cell>
          <cell r="H1146">
            <v>45406</v>
          </cell>
          <cell r="I1146">
            <v>27.4696</v>
          </cell>
          <cell r="J1146">
            <v>7.8170000000000002</v>
          </cell>
          <cell r="K1146">
            <v>56.348999999999997</v>
          </cell>
          <cell r="L1146">
            <v>8.6967099999999995</v>
          </cell>
          <cell r="M1146">
            <v>13.282</v>
          </cell>
          <cell r="N1146">
            <v>5.9562999999999997</v>
          </cell>
          <cell r="O1146">
            <v>30.66</v>
          </cell>
          <cell r="P1146">
            <v>19.206</v>
          </cell>
          <cell r="Q1146">
            <v>52</v>
          </cell>
          <cell r="R1146">
            <v>0</v>
          </cell>
          <cell r="S1146">
            <v>-3445</v>
          </cell>
          <cell r="T1146">
            <v>864.7553126993464</v>
          </cell>
          <cell r="U1146">
            <v>39346.924800872628</v>
          </cell>
          <cell r="V1146">
            <v>4.5500645353713551E-2</v>
          </cell>
          <cell r="W1146">
            <v>4.9291244363497778E-2</v>
          </cell>
          <cell r="X1146">
            <v>1.1495067554810881E-3</v>
          </cell>
          <cell r="Y1146">
            <v>2.3320708785602211E-2</v>
          </cell>
          <cell r="Z1146">
            <v>3.4862001627485187E-3</v>
          </cell>
          <cell r="AA1146">
            <v>101663993000</v>
          </cell>
          <cell r="AB1146">
            <v>101663993000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169.43660999999997</v>
          </cell>
          <cell r="AI1146">
            <v>38091.376275722621</v>
          </cell>
          <cell r="AJ1146">
            <v>39580.584925193201</v>
          </cell>
          <cell r="AK1146">
            <v>-1489.2086494705802</v>
          </cell>
          <cell r="AL1146">
            <v>43507630348000</v>
          </cell>
          <cell r="AM1146">
            <v>2144591875160</v>
          </cell>
          <cell r="AN1146">
            <v>50035633000</v>
          </cell>
          <cell r="AO1146">
            <v>151676308000</v>
          </cell>
          <cell r="AP1146">
            <v>1086139000</v>
          </cell>
          <cell r="AQ1146">
            <v>0.20298837649667015</v>
          </cell>
          <cell r="AR1146">
            <v>72967000</v>
          </cell>
          <cell r="AS1146">
            <v>0.39977536708305939</v>
          </cell>
          <cell r="AT1146">
            <v>1368299000</v>
          </cell>
          <cell r="AU1146">
            <v>0.3072722968915384</v>
          </cell>
          <cell r="AV1146">
            <v>31674012000</v>
          </cell>
          <cell r="AW1146">
            <v>1.5011466055136891E-2</v>
          </cell>
          <cell r="AX1146">
            <v>676127000</v>
          </cell>
          <cell r="AY1146">
            <v>0.38900574768855467</v>
          </cell>
          <cell r="AZ1146">
            <v>210569000</v>
          </cell>
          <cell r="BA1146">
            <v>0.43734422770171472</v>
          </cell>
          <cell r="BB1146">
            <v>8757000000</v>
          </cell>
          <cell r="BC1146">
            <v>0.89761743365802515</v>
          </cell>
          <cell r="BD1146">
            <v>300759000</v>
          </cell>
          <cell r="BE1146">
            <v>0.49865702376570537</v>
          </cell>
          <cell r="BF1146">
            <v>5865278000</v>
          </cell>
          <cell r="BG1146">
            <v>0.489704748332912</v>
          </cell>
          <cell r="BH1146">
            <v>1165000</v>
          </cell>
          <cell r="BI1146">
            <v>0.5</v>
          </cell>
          <cell r="BJ1146">
            <v>0</v>
          </cell>
          <cell r="BK1146">
            <v>0</v>
          </cell>
          <cell r="BL1146">
            <v>5350744800</v>
          </cell>
          <cell r="BM1146">
            <v>182520000</v>
          </cell>
          <cell r="BN1146">
            <v>4453050320</v>
          </cell>
          <cell r="BO1146">
            <v>2109987917480</v>
          </cell>
          <cell r="BP1146">
            <v>1738090000</v>
          </cell>
          <cell r="BQ1146">
            <v>481472000</v>
          </cell>
          <cell r="BR1146">
            <v>9755826560</v>
          </cell>
          <cell r="BS1146">
            <v>603138000</v>
          </cell>
          <cell r="BT1146">
            <v>11977172000</v>
          </cell>
          <cell r="BU1146">
            <v>2330000</v>
          </cell>
          <cell r="BV1146">
            <v>2540000</v>
          </cell>
          <cell r="BW1146">
            <v>10438000</v>
          </cell>
          <cell r="BY1146">
            <v>1176</v>
          </cell>
          <cell r="BZ1146">
            <v>8784750</v>
          </cell>
          <cell r="CA1146">
            <v>3175200</v>
          </cell>
          <cell r="CC1146">
            <v>7347400000</v>
          </cell>
          <cell r="CF1146">
            <v>7848026767.3552847</v>
          </cell>
          <cell r="CG1146">
            <v>846323332.83346474</v>
          </cell>
          <cell r="CH1146">
            <v>396925264.86395645</v>
          </cell>
          <cell r="CI1146">
            <v>0</v>
          </cell>
          <cell r="CJ1146">
            <v>0</v>
          </cell>
          <cell r="CK1146">
            <v>58.427839200000008</v>
          </cell>
          <cell r="CL1146">
            <v>168.934302</v>
          </cell>
          <cell r="CM1146">
            <v>30.210910999999999</v>
          </cell>
          <cell r="CN1146">
            <v>20.055820000000001</v>
          </cell>
          <cell r="CO1146">
            <v>15.923229000000001</v>
          </cell>
          <cell r="CP1146">
            <v>5.8082982000000003</v>
          </cell>
          <cell r="CQ1146">
            <v>24.834600000000002</v>
          </cell>
          <cell r="CR1146">
            <v>22.374989999999997</v>
          </cell>
          <cell r="CS1146">
            <v>9.9789999999999992</v>
          </cell>
          <cell r="CT1146">
            <v>14.219120849999999</v>
          </cell>
          <cell r="CU1146">
            <v>8.696197999999999</v>
          </cell>
          <cell r="CV1146">
            <v>12.457429999999999</v>
          </cell>
          <cell r="CW1146">
            <v>385.40032766700011</v>
          </cell>
          <cell r="CX1146">
            <v>391.92173825000003</v>
          </cell>
          <cell r="CY1146">
            <v>23318000</v>
          </cell>
          <cell r="CZ1146">
            <v>0.5</v>
          </cell>
          <cell r="DA1146">
            <v>46636000</v>
          </cell>
        </row>
        <row r="1147">
          <cell r="A1147" t="str">
            <v>2024_Q2_M4_W17_D5</v>
          </cell>
          <cell r="B1147">
            <v>2024</v>
          </cell>
          <cell r="C1147">
            <v>2</v>
          </cell>
          <cell r="D1147">
            <v>4</v>
          </cell>
          <cell r="E1147">
            <v>17</v>
          </cell>
          <cell r="F1147">
            <v>17</v>
          </cell>
          <cell r="G1147">
            <v>5</v>
          </cell>
          <cell r="H1147">
            <v>45407</v>
          </cell>
          <cell r="I1147">
            <v>52.063600000000001</v>
          </cell>
          <cell r="J1147">
            <v>7.7759999999999998</v>
          </cell>
          <cell r="K1147">
            <v>60.572000000000003</v>
          </cell>
          <cell r="L1147">
            <v>8.7207100000000004</v>
          </cell>
          <cell r="M1147">
            <v>13.281000000000001</v>
          </cell>
          <cell r="N1147">
            <v>5.9562999999999997</v>
          </cell>
          <cell r="O1147">
            <v>30.859000000000002</v>
          </cell>
          <cell r="P1147">
            <v>19.202999999999999</v>
          </cell>
          <cell r="Q1147">
            <v>117</v>
          </cell>
          <cell r="R1147">
            <v>0</v>
          </cell>
          <cell r="S1147">
            <v>-3823</v>
          </cell>
          <cell r="T1147">
            <v>909.91556686884599</v>
          </cell>
          <cell r="U1147">
            <v>41210.954357481591</v>
          </cell>
          <cell r="V1147">
            <v>4.5290965291751827E-2</v>
          </cell>
          <cell r="W1147">
            <v>2.7019487400986149E-2</v>
          </cell>
          <cell r="X1147">
            <v>5.0662182978961929E-3</v>
          </cell>
          <cell r="Y1147">
            <v>0.18750238384282922</v>
          </cell>
          <cell r="Z1147">
            <v>1.227892818174027E-2</v>
          </cell>
          <cell r="AA1147">
            <v>226194308000</v>
          </cell>
          <cell r="AB1147">
            <v>226194308000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198.43161000000003</v>
          </cell>
          <cell r="AI1147">
            <v>40089.881226431746</v>
          </cell>
          <cell r="AJ1147">
            <v>39403.546968354596</v>
          </cell>
          <cell r="AK1147">
            <v>686.33425807714798</v>
          </cell>
          <cell r="AL1147">
            <v>31360516594000</v>
          </cell>
          <cell r="AM1147">
            <v>847347323000</v>
          </cell>
          <cell r="AN1147">
            <v>158880343000</v>
          </cell>
          <cell r="AO1147">
            <v>385073531000</v>
          </cell>
          <cell r="AP1147">
            <v>111870199000</v>
          </cell>
          <cell r="AQ1147">
            <v>0.81888716944344875</v>
          </cell>
          <cell r="AR1147">
            <v>210373000</v>
          </cell>
          <cell r="AS1147">
            <v>0.28101641936942134</v>
          </cell>
          <cell r="AT1147">
            <v>112141000</v>
          </cell>
          <cell r="AU1147">
            <v>1.375995842649812E-3</v>
          </cell>
          <cell r="AV1147">
            <v>45885114000</v>
          </cell>
          <cell r="AW1147">
            <v>7.3383924374365223E-2</v>
          </cell>
          <cell r="AX1147">
            <v>425398000</v>
          </cell>
          <cell r="AY1147">
            <v>0.328851734635347</v>
          </cell>
          <cell r="AZ1147">
            <v>179667000</v>
          </cell>
          <cell r="BA1147">
            <v>0.28541984917151086</v>
          </cell>
          <cell r="BB1147">
            <v>0</v>
          </cell>
          <cell r="BC1147">
            <v>0</v>
          </cell>
          <cell r="BD1147">
            <v>163810000</v>
          </cell>
          <cell r="BE1147">
            <v>0.48793637555105446</v>
          </cell>
          <cell r="BF1147">
            <v>29029000</v>
          </cell>
          <cell r="BG1147">
            <v>0.10192552123199651</v>
          </cell>
          <cell r="BH1147">
            <v>3492000</v>
          </cell>
          <cell r="BI1147">
            <v>0.3814725802927682</v>
          </cell>
          <cell r="BJ1147">
            <v>0</v>
          </cell>
          <cell r="BK1147">
            <v>0</v>
          </cell>
          <cell r="BL1147">
            <v>136612470160</v>
          </cell>
          <cell r="BM1147">
            <v>748614620</v>
          </cell>
          <cell r="BN1147">
            <v>81498066000</v>
          </cell>
          <cell r="BO1147">
            <v>625274736820</v>
          </cell>
          <cell r="BP1147">
            <v>1293586000</v>
          </cell>
          <cell r="BQ1147">
            <v>629483200</v>
          </cell>
          <cell r="BR1147">
            <v>575534200</v>
          </cell>
          <cell r="BS1147">
            <v>335720000</v>
          </cell>
          <cell r="BT1147">
            <v>284806000</v>
          </cell>
          <cell r="BU1147">
            <v>9154000</v>
          </cell>
          <cell r="BV1147">
            <v>43120000</v>
          </cell>
          <cell r="BW1147">
            <v>39792000</v>
          </cell>
          <cell r="BY1147">
            <v>2220</v>
          </cell>
          <cell r="BZ1147">
            <v>9748650</v>
          </cell>
          <cell r="CA1147">
            <v>5994000</v>
          </cell>
          <cell r="CC1147">
            <v>57199804000</v>
          </cell>
          <cell r="CF1147">
            <v>-308261696.50363243</v>
          </cell>
          <cell r="CG1147">
            <v>2482461851.7204947</v>
          </cell>
          <cell r="CH1147">
            <v>342930374.94423324</v>
          </cell>
          <cell r="CI1147">
            <v>0</v>
          </cell>
          <cell r="CJ1147">
            <v>0</v>
          </cell>
          <cell r="CK1147">
            <v>110.89546800000001</v>
          </cell>
          <cell r="CL1147">
            <v>181.71600000000001</v>
          </cell>
          <cell r="CM1147">
            <v>30.115124999999999</v>
          </cell>
          <cell r="CN1147">
            <v>20.173839000000001</v>
          </cell>
          <cell r="CO1147">
            <v>15.987456</v>
          </cell>
          <cell r="CP1147">
            <v>5.799243999999999</v>
          </cell>
          <cell r="CQ1147">
            <v>25.150085000000001</v>
          </cell>
          <cell r="CR1147">
            <v>22.352292000000002</v>
          </cell>
          <cell r="CS1147">
            <v>9.9779999999999998</v>
          </cell>
          <cell r="CT1147">
            <v>14.31068511</v>
          </cell>
          <cell r="CU1147">
            <v>8.7200232</v>
          </cell>
          <cell r="CV1147">
            <v>12.526092999999999</v>
          </cell>
          <cell r="CW1147">
            <v>355.45896406800023</v>
          </cell>
          <cell r="CX1147">
            <v>457.72431030999996</v>
          </cell>
          <cell r="CY1147">
            <v>1120000</v>
          </cell>
          <cell r="CZ1147">
            <v>0.5</v>
          </cell>
          <cell r="DA1147">
            <v>2240000</v>
          </cell>
        </row>
        <row r="1148">
          <cell r="A1148" t="str">
            <v>2024_Q2_M4_W17_D6</v>
          </cell>
          <cell r="B1148">
            <v>2024</v>
          </cell>
          <cell r="C1148">
            <v>2</v>
          </cell>
          <cell r="D1148">
            <v>4</v>
          </cell>
          <cell r="E1148">
            <v>17</v>
          </cell>
          <cell r="F1148">
            <v>18</v>
          </cell>
          <cell r="G1148">
            <v>6</v>
          </cell>
          <cell r="H1148">
            <v>45408</v>
          </cell>
          <cell r="I1148">
            <v>62.528599999999997</v>
          </cell>
          <cell r="J1148">
            <v>9.391</v>
          </cell>
          <cell r="K1148">
            <v>65.941000000000003</v>
          </cell>
          <cell r="L1148">
            <v>8.52271</v>
          </cell>
          <cell r="M1148">
            <v>13.397</v>
          </cell>
          <cell r="N1148">
            <v>5.9562999999999997</v>
          </cell>
          <cell r="O1148">
            <v>30.603999999999999</v>
          </cell>
          <cell r="P1148">
            <v>19.2</v>
          </cell>
          <cell r="Q1148">
            <v>67</v>
          </cell>
          <cell r="R1148">
            <v>0</v>
          </cell>
          <cell r="S1148">
            <v>-3950</v>
          </cell>
          <cell r="T1148">
            <v>875.75031069689715</v>
          </cell>
          <cell r="U1148">
            <v>48976.193012020289</v>
          </cell>
          <cell r="V1148">
            <v>5.5924836581612437E-2</v>
          </cell>
          <cell r="W1148">
            <v>1.4943869069316695E-2</v>
          </cell>
          <cell r="X1148">
            <v>4.0238173207144939E-3</v>
          </cell>
          <cell r="Y1148">
            <v>0.26926208347049457</v>
          </cell>
          <cell r="Z1148">
            <v>9.2645273874042509E-3</v>
          </cell>
          <cell r="AA1148">
            <v>179979662000</v>
          </cell>
          <cell r="AB1148">
            <v>138846372000</v>
          </cell>
          <cell r="AC1148">
            <v>39792830000</v>
          </cell>
          <cell r="AD1148">
            <v>0</v>
          </cell>
          <cell r="AE1148">
            <v>1340460000</v>
          </cell>
          <cell r="AF1148">
            <v>0</v>
          </cell>
          <cell r="AG1148">
            <v>0</v>
          </cell>
          <cell r="AH1148">
            <v>215.54060999999996</v>
          </cell>
          <cell r="AI1148">
            <v>40089.881226431746</v>
          </cell>
          <cell r="AJ1148">
            <v>39403.546968354596</v>
          </cell>
          <cell r="AK1148">
            <v>686.33425807714798</v>
          </cell>
          <cell r="AL1148">
            <v>34342610010800</v>
          </cell>
          <cell r="AM1148">
            <v>513302227500</v>
          </cell>
          <cell r="AN1148">
            <v>138233769000</v>
          </cell>
          <cell r="AO1148">
            <v>318168051000</v>
          </cell>
          <cell r="AP1148">
            <v>57385419000</v>
          </cell>
          <cell r="AQ1148">
            <v>0.91480059844869677</v>
          </cell>
          <cell r="AR1148">
            <v>259298000</v>
          </cell>
          <cell r="AS1148">
            <v>0.49295635411002914</v>
          </cell>
          <cell r="AT1148">
            <v>4139377000</v>
          </cell>
          <cell r="AU1148">
            <v>0.4148329925645528</v>
          </cell>
          <cell r="AV1148">
            <v>75224868000</v>
          </cell>
          <cell r="AW1148">
            <v>0.17467643122595439</v>
          </cell>
          <cell r="AX1148">
            <v>473630000</v>
          </cell>
          <cell r="AY1148">
            <v>0.23993268531295656</v>
          </cell>
          <cell r="AZ1148">
            <v>453736000</v>
          </cell>
          <cell r="BA1148">
            <v>0.46581274507511145</v>
          </cell>
          <cell r="BB1148">
            <v>0</v>
          </cell>
          <cell r="BC1148">
            <v>0</v>
          </cell>
          <cell r="BD1148">
            <v>209321000</v>
          </cell>
          <cell r="BE1148">
            <v>0.47964079814487226</v>
          </cell>
          <cell r="BF1148">
            <v>39239000</v>
          </cell>
          <cell r="BG1148">
            <v>0.19931426829887744</v>
          </cell>
          <cell r="BH1148">
            <v>3501000</v>
          </cell>
          <cell r="BI1148">
            <v>0.5</v>
          </cell>
          <cell r="BJ1148">
            <v>0</v>
          </cell>
          <cell r="BK1148">
            <v>0</v>
          </cell>
          <cell r="BL1148">
            <v>62729975360</v>
          </cell>
          <cell r="BM1148">
            <v>526006000</v>
          </cell>
          <cell r="BN1148">
            <v>9978418000</v>
          </cell>
          <cell r="BO1148">
            <v>430652650000</v>
          </cell>
          <cell r="BP1148">
            <v>1974012000</v>
          </cell>
          <cell r="BQ1148">
            <v>974073820</v>
          </cell>
          <cell r="BR1148">
            <v>597460320</v>
          </cell>
          <cell r="BS1148">
            <v>436412000</v>
          </cell>
          <cell r="BT1148">
            <v>196870000</v>
          </cell>
          <cell r="BU1148">
            <v>7002000</v>
          </cell>
          <cell r="BV1148">
            <v>5138588000</v>
          </cell>
          <cell r="BW1148">
            <v>0</v>
          </cell>
          <cell r="BY1148">
            <v>1615</v>
          </cell>
          <cell r="BZ1148">
            <v>30217500</v>
          </cell>
          <cell r="CA1148">
            <v>4360500</v>
          </cell>
          <cell r="CC1148">
            <v>46100895000</v>
          </cell>
          <cell r="CF1148">
            <v>4201537960.5806713</v>
          </cell>
          <cell r="CG1148">
            <v>1120089032.5727038</v>
          </cell>
          <cell r="CH1148">
            <v>591826343.18978417</v>
          </cell>
          <cell r="CI1148">
            <v>41133290000</v>
          </cell>
          <cell r="CJ1148">
            <v>1.1977333693351927E-3</v>
          </cell>
          <cell r="CK1148">
            <v>134.749133</v>
          </cell>
          <cell r="CL1148">
            <v>202.768575</v>
          </cell>
          <cell r="CM1148">
            <v>30.127499999999998</v>
          </cell>
          <cell r="CN1148">
            <v>20.510807</v>
          </cell>
          <cell r="CO1148">
            <v>18.828955000000001</v>
          </cell>
          <cell r="CP1148">
            <v>5.6163094000000005</v>
          </cell>
          <cell r="CQ1148">
            <v>24.972863999999998</v>
          </cell>
          <cell r="CR1148">
            <v>22.406400000000001</v>
          </cell>
          <cell r="CS1148">
            <v>11.279630000000001</v>
          </cell>
          <cell r="CT1148">
            <v>14.07951692</v>
          </cell>
          <cell r="CU1148">
            <v>8.7438483999999992</v>
          </cell>
          <cell r="CV1148">
            <v>12.692845999999999</v>
          </cell>
          <cell r="CW1148">
            <v>275.64646021899972</v>
          </cell>
          <cell r="CX1148">
            <v>506.77638471999995</v>
          </cell>
          <cell r="CY1148">
            <v>45380000</v>
          </cell>
          <cell r="CZ1148">
            <v>0.5</v>
          </cell>
          <cell r="DA1148">
            <v>90760000</v>
          </cell>
        </row>
        <row r="1149">
          <cell r="A1149" t="str">
            <v>2024_Q2_M5_W18_D5</v>
          </cell>
          <cell r="B1149">
            <v>2024</v>
          </cell>
          <cell r="C1149">
            <v>2</v>
          </cell>
          <cell r="D1149">
            <v>5</v>
          </cell>
          <cell r="E1149">
            <v>18</v>
          </cell>
          <cell r="F1149">
            <v>18</v>
          </cell>
          <cell r="G1149">
            <v>5</v>
          </cell>
          <cell r="H1149">
            <v>45414</v>
          </cell>
          <cell r="I1149">
            <v>87.247600000000006</v>
          </cell>
          <cell r="J1149">
            <v>9.4589999999999996</v>
          </cell>
          <cell r="K1149">
            <v>66.028000000000006</v>
          </cell>
          <cell r="L1149">
            <v>7.8917099999999998</v>
          </cell>
          <cell r="M1149">
            <v>13.407999999999999</v>
          </cell>
          <cell r="N1149">
            <v>5.9562999999999997</v>
          </cell>
          <cell r="O1149">
            <v>30.605</v>
          </cell>
          <cell r="P1149">
            <v>19.201000000000001</v>
          </cell>
          <cell r="Q1149">
            <v>58</v>
          </cell>
          <cell r="R1149">
            <v>0</v>
          </cell>
          <cell r="S1149">
            <v>-4343</v>
          </cell>
          <cell r="T1149">
            <v>916.82982030085589</v>
          </cell>
          <cell r="U1149">
            <v>47090.266289972438</v>
          </cell>
          <cell r="V1149">
            <v>5.1362057872986568E-2</v>
          </cell>
          <cell r="W1149">
            <v>1.468403355693512E-2</v>
          </cell>
          <cell r="X1149">
            <v>4.1087711798268398E-3</v>
          </cell>
          <cell r="Y1149">
            <v>0.27981216223020061</v>
          </cell>
          <cell r="Z1149">
            <v>5.8992741505029265E-3</v>
          </cell>
          <cell r="AA1149">
            <v>56499918000</v>
          </cell>
          <cell r="AB1149">
            <v>56499918000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239.79660999999996</v>
          </cell>
          <cell r="AI1149">
            <v>44392.98839409354</v>
          </cell>
          <cell r="AJ1149">
            <v>39512.217401676004</v>
          </cell>
          <cell r="AK1149">
            <v>4880.7709924175397</v>
          </cell>
          <cell r="AL1149">
            <v>31555333292000</v>
          </cell>
          <cell r="AM1149">
            <v>463359572960</v>
          </cell>
          <cell r="AN1149">
            <v>129851482000</v>
          </cell>
          <cell r="AO1149">
            <v>186153562000</v>
          </cell>
          <cell r="AP1149">
            <v>124579357000</v>
          </cell>
          <cell r="AQ1149">
            <v>0.90616334061410264</v>
          </cell>
          <cell r="AR1149">
            <v>856589000</v>
          </cell>
          <cell r="AS1149">
            <v>0.43988166938705942</v>
          </cell>
          <cell r="AT1149">
            <v>199633000</v>
          </cell>
          <cell r="AU1149">
            <v>7.6990471163746474E-4</v>
          </cell>
          <cell r="AV1149">
            <v>2573784000</v>
          </cell>
          <cell r="AW1149">
            <v>4.6137664101190086E-2</v>
          </cell>
          <cell r="AX1149">
            <v>1125733000</v>
          </cell>
          <cell r="AY1149">
            <v>0.19859738643127589</v>
          </cell>
          <cell r="AZ1149">
            <v>218614000</v>
          </cell>
          <cell r="BA1149">
            <v>0.36349948641111107</v>
          </cell>
          <cell r="BB1149">
            <v>0</v>
          </cell>
          <cell r="BC1149">
            <v>0</v>
          </cell>
          <cell r="BD1149">
            <v>818000</v>
          </cell>
          <cell r="BE1149">
            <v>3.6279127526898888E-3</v>
          </cell>
          <cell r="BF1149">
            <v>97949000</v>
          </cell>
          <cell r="BG1149">
            <v>0.414125655335701</v>
          </cell>
          <cell r="BH1149">
            <v>1167000</v>
          </cell>
          <cell r="BI1149">
            <v>0.25096774193548388</v>
          </cell>
          <cell r="BJ1149">
            <v>0</v>
          </cell>
          <cell r="BK1149">
            <v>0</v>
          </cell>
          <cell r="BL1149">
            <v>137480023100</v>
          </cell>
          <cell r="BM1149">
            <v>1947316880</v>
          </cell>
          <cell r="BN1149">
            <v>259295724500</v>
          </cell>
          <cell r="BO1149">
            <v>55784878800</v>
          </cell>
          <cell r="BP1149">
            <v>5668418000</v>
          </cell>
          <cell r="BQ1149">
            <v>601414880</v>
          </cell>
          <cell r="BR1149">
            <v>2068436800</v>
          </cell>
          <cell r="BS1149">
            <v>225474000</v>
          </cell>
          <cell r="BT1149">
            <v>236520000</v>
          </cell>
          <cell r="BU1149">
            <v>4650000</v>
          </cell>
          <cell r="BV1149">
            <v>10268000</v>
          </cell>
          <cell r="BW1149">
            <v>36448000</v>
          </cell>
          <cell r="BY1149">
            <v>875</v>
          </cell>
          <cell r="BZ1149">
            <v>11074650</v>
          </cell>
          <cell r="CA1149">
            <v>2362500</v>
          </cell>
          <cell r="CC1149">
            <v>57810547000</v>
          </cell>
          <cell r="CF1149">
            <v>1173633418.2037914</v>
          </cell>
          <cell r="CG1149">
            <v>-2097727462.5412464</v>
          </cell>
          <cell r="CH1149">
            <v>96351128.515536964</v>
          </cell>
          <cell r="CI1149">
            <v>0</v>
          </cell>
          <cell r="CJ1149">
            <v>0</v>
          </cell>
          <cell r="CK1149">
            <v>188.01857800000002</v>
          </cell>
          <cell r="CL1149">
            <v>204.02652</v>
          </cell>
          <cell r="CM1149">
            <v>30.167610000000003</v>
          </cell>
          <cell r="CN1149">
            <v>20.514240000000001</v>
          </cell>
          <cell r="CO1149">
            <v>18.870705000000001</v>
          </cell>
          <cell r="CP1149">
            <v>6.2324652</v>
          </cell>
          <cell r="CQ1149">
            <v>25.034890000000001</v>
          </cell>
          <cell r="CR1149">
            <v>22.407567</v>
          </cell>
          <cell r="CS1149">
            <v>11.101668</v>
          </cell>
          <cell r="CT1149">
            <v>13.052888339999999</v>
          </cell>
          <cell r="CU1149">
            <v>8.8153239999999986</v>
          </cell>
          <cell r="CV1149">
            <v>12.781126999999998</v>
          </cell>
          <cell r="CW1149">
            <v>252.41899032999993</v>
          </cell>
          <cell r="CX1149">
            <v>561.02358254000012</v>
          </cell>
          <cell r="CY1149">
            <v>197838000</v>
          </cell>
          <cell r="CZ1149" t="e">
            <v>#DIV/0!</v>
          </cell>
          <cell r="DA1149">
            <v>0</v>
          </cell>
        </row>
        <row r="1150">
          <cell r="A1150" t="str">
            <v>2024_Q2_M5_W18_D6</v>
          </cell>
          <cell r="B1150">
            <v>2024</v>
          </cell>
          <cell r="C1150">
            <v>2</v>
          </cell>
          <cell r="D1150">
            <v>5</v>
          </cell>
          <cell r="E1150">
            <v>18</v>
          </cell>
          <cell r="F1150">
            <v>19</v>
          </cell>
          <cell r="G1150">
            <v>6</v>
          </cell>
          <cell r="H1150">
            <v>45415</v>
          </cell>
          <cell r="I1150">
            <v>85.509600000000006</v>
          </cell>
          <cell r="J1150">
            <v>10.055999999999999</v>
          </cell>
          <cell r="K1150">
            <v>61.722999999999999</v>
          </cell>
          <cell r="L1150">
            <v>7.41371</v>
          </cell>
          <cell r="M1150">
            <v>13.442</v>
          </cell>
          <cell r="N1150">
            <v>5.9562999999999997</v>
          </cell>
          <cell r="O1150">
            <v>30.468</v>
          </cell>
          <cell r="P1150">
            <v>19.201000000000001</v>
          </cell>
          <cell r="Q1150">
            <v>11</v>
          </cell>
          <cell r="R1150">
            <v>0</v>
          </cell>
          <cell r="S1150">
            <v>-4050</v>
          </cell>
          <cell r="T1150">
            <v>855.4697296995746</v>
          </cell>
          <cell r="U1150">
            <v>44596.889949642296</v>
          </cell>
          <cell r="V1150">
            <v>5.2131464622721266E-2</v>
          </cell>
          <cell r="W1150">
            <v>1.3098600736475736E-2</v>
          </cell>
          <cell r="X1150">
            <v>1.4245498228947662E-3</v>
          </cell>
          <cell r="Y1150">
            <v>0.10875587794105483</v>
          </cell>
          <cell r="Z1150">
            <v>4.4923215868609284E-3</v>
          </cell>
          <cell r="AA1150">
            <v>115257413000</v>
          </cell>
          <cell r="AB1150">
            <v>115257413000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233.76961</v>
          </cell>
          <cell r="AI1150">
            <v>44111.378335793328</v>
          </cell>
          <cell r="AL1150">
            <v>37570400234400</v>
          </cell>
          <cell r="AM1150">
            <v>492144862180</v>
          </cell>
          <cell r="AN1150">
            <v>53533502000</v>
          </cell>
          <cell r="AO1150">
            <v>168778320000</v>
          </cell>
          <cell r="AP1150">
            <v>22204910000</v>
          </cell>
          <cell r="AQ1150">
            <v>0.50645830123622304</v>
          </cell>
          <cell r="AR1150">
            <v>1342902000</v>
          </cell>
          <cell r="AS1150">
            <v>0.31844069812606618</v>
          </cell>
          <cell r="AT1150">
            <v>2423658000</v>
          </cell>
          <cell r="AU1150">
            <v>9.1434837381128391E-3</v>
          </cell>
          <cell r="AV1150">
            <v>14700988000</v>
          </cell>
          <cell r="AW1150">
            <v>9.0974554026282489E-2</v>
          </cell>
          <cell r="AX1150">
            <v>1009090000</v>
          </cell>
          <cell r="AY1150">
            <v>0.25109474012146027</v>
          </cell>
          <cell r="AZ1150">
            <v>129200000</v>
          </cell>
          <cell r="BA1150">
            <v>0.32044604502118118</v>
          </cell>
          <cell r="BB1150">
            <v>0</v>
          </cell>
          <cell r="BC1150">
            <v>0</v>
          </cell>
          <cell r="BD1150">
            <v>112885000</v>
          </cell>
          <cell r="BE1150">
            <v>0.4224516679515295</v>
          </cell>
          <cell r="BF1150">
            <v>11597274000</v>
          </cell>
          <cell r="BG1150">
            <v>0.97663014727170661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43843510800</v>
          </cell>
          <cell r="BM1150">
            <v>4217118000</v>
          </cell>
          <cell r="BN1150">
            <v>265069427520</v>
          </cell>
          <cell r="BO1150">
            <v>161594504720</v>
          </cell>
          <cell r="BP1150">
            <v>4018762000</v>
          </cell>
          <cell r="BQ1150">
            <v>403188000</v>
          </cell>
          <cell r="BR1150">
            <v>734003140</v>
          </cell>
          <cell r="BS1150">
            <v>267214000</v>
          </cell>
          <cell r="BT1150">
            <v>11874786000</v>
          </cell>
          <cell r="BU1150">
            <v>0</v>
          </cell>
          <cell r="BV1150">
            <v>80602000</v>
          </cell>
          <cell r="BW1150">
            <v>16556000</v>
          </cell>
          <cell r="BY1150">
            <v>1157</v>
          </cell>
          <cell r="BZ1150">
            <v>30982500</v>
          </cell>
          <cell r="CA1150">
            <v>3123900</v>
          </cell>
          <cell r="CC1150">
            <v>15654048000</v>
          </cell>
          <cell r="CD1150">
            <v>3.1809433527937289E-2</v>
          </cell>
          <cell r="CE1150">
            <v>4.1665906943591535E-4</v>
          </cell>
          <cell r="CF1150">
            <v>545498925.79580986</v>
          </cell>
          <cell r="CG1150">
            <v>-811165252.11742008</v>
          </cell>
          <cell r="CH1150">
            <v>-15943729.678389788</v>
          </cell>
          <cell r="CI1150">
            <v>0</v>
          </cell>
          <cell r="CJ1150">
            <v>0</v>
          </cell>
          <cell r="CK1150">
            <v>184.52971679999999</v>
          </cell>
          <cell r="CL1150">
            <v>191.34129999999999</v>
          </cell>
          <cell r="CM1150">
            <v>24.441075999999999</v>
          </cell>
          <cell r="CN1150">
            <v>20.646912</v>
          </cell>
          <cell r="CO1150">
            <v>20.061720000000001</v>
          </cell>
          <cell r="CP1150">
            <v>6.3323807999999993</v>
          </cell>
          <cell r="CQ1150">
            <v>25.014227999999999</v>
          </cell>
          <cell r="CR1150">
            <v>22.407567</v>
          </cell>
          <cell r="CS1150">
            <v>11.167185</v>
          </cell>
          <cell r="CT1150">
            <v>12.343827149999999</v>
          </cell>
          <cell r="CU1150">
            <v>8.8570180999999994</v>
          </cell>
          <cell r="CV1150">
            <v>12.849789999999999</v>
          </cell>
          <cell r="CW1150">
            <v>221.22163509100017</v>
          </cell>
          <cell r="CX1150">
            <v>539.99272085000007</v>
          </cell>
          <cell r="CY1150">
            <v>12595000</v>
          </cell>
          <cell r="CZ1150">
            <v>0.5</v>
          </cell>
          <cell r="DA1150">
            <v>25190000</v>
          </cell>
        </row>
        <row r="1151">
          <cell r="A1151" t="str">
            <v>2024_Q2_M5_W19_D2</v>
          </cell>
          <cell r="B1151">
            <v>2024</v>
          </cell>
          <cell r="C1151">
            <v>2</v>
          </cell>
          <cell r="D1151">
            <v>5</v>
          </cell>
          <cell r="E1151">
            <v>19</v>
          </cell>
          <cell r="F1151">
            <v>19</v>
          </cell>
          <cell r="G1151">
            <v>2</v>
          </cell>
          <cell r="H1151">
            <v>45418</v>
          </cell>
          <cell r="I1151">
            <v>86.727599999999995</v>
          </cell>
          <cell r="J1151">
            <v>9.9819999999999993</v>
          </cell>
          <cell r="K1151">
            <v>61.59</v>
          </cell>
          <cell r="L1151">
            <v>8.3257100000000008</v>
          </cell>
          <cell r="M1151">
            <v>13.452999999999999</v>
          </cell>
          <cell r="N1151">
            <v>5.9562999999999997</v>
          </cell>
          <cell r="O1151">
            <v>30.646999999999998</v>
          </cell>
          <cell r="P1151">
            <v>19.2</v>
          </cell>
          <cell r="Q1151">
            <v>11</v>
          </cell>
          <cell r="R1151">
            <v>0</v>
          </cell>
          <cell r="S1151">
            <v>-4390</v>
          </cell>
          <cell r="T1151">
            <v>901.18130021284162</v>
          </cell>
          <cell r="U1151">
            <v>47717.908013997745</v>
          </cell>
          <cell r="V1151">
            <v>5.2950397442476559E-2</v>
          </cell>
          <cell r="W1151">
            <v>6.7368644395627711E-3</v>
          </cell>
          <cell r="X1151">
            <v>2.5129652370053333E-4</v>
          </cell>
          <cell r="Y1151">
            <v>3.730170407241306E-2</v>
          </cell>
          <cell r="Z1151">
            <v>1.7433483947137186E-3</v>
          </cell>
          <cell r="AA1151">
            <v>70485072000</v>
          </cell>
          <cell r="AB1151">
            <v>70485072000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235.88160999999999</v>
          </cell>
          <cell r="AI1151">
            <v>47725.166860673577</v>
          </cell>
          <cell r="AJ1151">
            <v>39493.505705337302</v>
          </cell>
          <cell r="AK1151">
            <v>8231.6611553362709</v>
          </cell>
          <cell r="AL1151">
            <v>47240362999000</v>
          </cell>
          <cell r="AM1151">
            <v>318347547600</v>
          </cell>
          <cell r="AN1151">
            <v>11884061000</v>
          </cell>
          <cell r="AO1151">
            <v>82356411000</v>
          </cell>
          <cell r="AP1151">
            <v>2654979000</v>
          </cell>
          <cell r="AQ1151">
            <v>0.27939632313172152</v>
          </cell>
          <cell r="AR1151">
            <v>520587000</v>
          </cell>
          <cell r="AS1151">
            <v>0.36963952500915959</v>
          </cell>
          <cell r="AT1151">
            <v>324631000</v>
          </cell>
          <cell r="AU1151">
            <v>1.221649708522992E-3</v>
          </cell>
          <cell r="AV1151">
            <v>5801629000</v>
          </cell>
          <cell r="AW1151">
            <v>0.17177891508244811</v>
          </cell>
          <cell r="AX1151">
            <v>1768418000</v>
          </cell>
          <cell r="AY1151">
            <v>0.33907489713196637</v>
          </cell>
          <cell r="AZ1151">
            <v>120050000</v>
          </cell>
          <cell r="BA1151">
            <v>0.26870832167177267</v>
          </cell>
          <cell r="BB1151">
            <v>0</v>
          </cell>
          <cell r="BC1151">
            <v>0</v>
          </cell>
          <cell r="BD1151">
            <v>148420000</v>
          </cell>
          <cell r="BE1151">
            <v>0.42820708119835665</v>
          </cell>
          <cell r="BF1151">
            <v>529079000</v>
          </cell>
          <cell r="BG1151">
            <v>0.59930699192812109</v>
          </cell>
          <cell r="BH1151">
            <v>3546000</v>
          </cell>
          <cell r="BI1151">
            <v>0.5</v>
          </cell>
          <cell r="BJ1151">
            <v>0</v>
          </cell>
          <cell r="BK1151">
            <v>0</v>
          </cell>
          <cell r="BL1151">
            <v>9502555260</v>
          </cell>
          <cell r="BM1151">
            <v>1408364000</v>
          </cell>
          <cell r="BN1151">
            <v>265731655920</v>
          </cell>
          <cell r="BO1151">
            <v>33773813260</v>
          </cell>
          <cell r="BP1151">
            <v>5215420000</v>
          </cell>
          <cell r="BQ1151">
            <v>446766960</v>
          </cell>
          <cell r="BR1151">
            <v>830428200</v>
          </cell>
          <cell r="BS1151">
            <v>346608000</v>
          </cell>
          <cell r="BT1151">
            <v>882818000</v>
          </cell>
          <cell r="BU1151">
            <v>7092000</v>
          </cell>
          <cell r="BV1151">
            <v>76196000</v>
          </cell>
          <cell r="BW1151">
            <v>30204000</v>
          </cell>
          <cell r="BY1151">
            <v>674</v>
          </cell>
          <cell r="BZ1151">
            <v>11194500</v>
          </cell>
          <cell r="CA1151">
            <v>1819800</v>
          </cell>
          <cell r="CC1151">
            <v>229600000</v>
          </cell>
          <cell r="CD1151">
            <v>7.2144104848038092E-4</v>
          </cell>
          <cell r="CE1151">
            <v>4.8602505447483596E-6</v>
          </cell>
          <cell r="CF1151">
            <v>3999804859.4595823</v>
          </cell>
          <cell r="CG1151">
            <v>-479910110.38280731</v>
          </cell>
          <cell r="CH1151">
            <v>93893775.923224986</v>
          </cell>
          <cell r="CI1151">
            <v>0</v>
          </cell>
          <cell r="CJ1151">
            <v>0</v>
          </cell>
          <cell r="CK1151">
            <v>190.28035439999999</v>
          </cell>
          <cell r="CL1151">
            <v>192.40716000000003</v>
          </cell>
          <cell r="CM1151">
            <v>24.552575999999998</v>
          </cell>
          <cell r="CN1151">
            <v>20.946321000000001</v>
          </cell>
          <cell r="CO1151">
            <v>20.333334000000001</v>
          </cell>
          <cell r="CP1151">
            <v>6.8688839999999995</v>
          </cell>
          <cell r="CQ1151">
            <v>25.743480000000002</v>
          </cell>
          <cell r="CR1151">
            <v>22.828800000000001</v>
          </cell>
          <cell r="CS1151">
            <v>11.343444</v>
          </cell>
          <cell r="CT1151">
            <v>14.08710132</v>
          </cell>
          <cell r="CU1151">
            <v>8.9761440999999991</v>
          </cell>
          <cell r="CV1151">
            <v>13.006733999999998</v>
          </cell>
          <cell r="CW1151">
            <v>254.67719411200039</v>
          </cell>
          <cell r="CX1151">
            <v>551.37433282000006</v>
          </cell>
          <cell r="CY1151">
            <v>12722000</v>
          </cell>
          <cell r="CZ1151">
            <v>0.13303913161692427</v>
          </cell>
          <cell r="DA1151">
            <v>95626000</v>
          </cell>
        </row>
        <row r="1152">
          <cell r="A1152" t="str">
            <v>2024_Q2_M5_W19_D3</v>
          </cell>
          <cell r="B1152">
            <v>2024</v>
          </cell>
          <cell r="C1152">
            <v>2</v>
          </cell>
          <cell r="D1152">
            <v>5</v>
          </cell>
          <cell r="E1152">
            <v>19</v>
          </cell>
          <cell r="F1152">
            <v>19</v>
          </cell>
          <cell r="G1152">
            <v>3</v>
          </cell>
          <cell r="H1152">
            <v>45419</v>
          </cell>
          <cell r="I1152">
            <v>87.750600000000006</v>
          </cell>
          <cell r="J1152">
            <v>10.891</v>
          </cell>
          <cell r="K1152">
            <v>53.127000000000002</v>
          </cell>
          <cell r="L1152">
            <v>7.8787099999999999</v>
          </cell>
          <cell r="M1152">
            <v>13.5</v>
          </cell>
          <cell r="N1152">
            <v>5.9562999999999997</v>
          </cell>
          <cell r="O1152">
            <v>30.446999999999999</v>
          </cell>
          <cell r="P1152">
            <v>19.2</v>
          </cell>
          <cell r="Q1152">
            <v>11</v>
          </cell>
          <cell r="R1152">
            <v>0</v>
          </cell>
          <cell r="S1152">
            <v>-3979</v>
          </cell>
          <cell r="T1152">
            <v>781.90206971054101</v>
          </cell>
          <cell r="U1152">
            <v>49199.574824997602</v>
          </cell>
          <cell r="V1152">
            <v>6.2922937194949763E-2</v>
          </cell>
          <cell r="W1152">
            <v>1.0220564910624378E-2</v>
          </cell>
          <cell r="X1152">
            <v>1.4318582154835273E-3</v>
          </cell>
          <cell r="Y1152">
            <v>0.14009579979234774</v>
          </cell>
          <cell r="Z1152">
            <v>3.5497334060788912E-3</v>
          </cell>
          <cell r="AA1152">
            <v>86929392000</v>
          </cell>
          <cell r="AB1152">
            <v>86929392000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228.75061000000002</v>
          </cell>
          <cell r="AI1152">
            <v>48847.858317438688</v>
          </cell>
          <cell r="AL1152">
            <v>41045568873000</v>
          </cell>
          <cell r="AM1152">
            <v>419508900960</v>
          </cell>
          <cell r="AN1152">
            <v>58771435000</v>
          </cell>
          <cell r="AO1152">
            <v>145700827000</v>
          </cell>
          <cell r="AP1152">
            <v>13453847000</v>
          </cell>
          <cell r="AQ1152">
            <v>0.48041519823268103</v>
          </cell>
          <cell r="AR1152">
            <v>350661000</v>
          </cell>
          <cell r="AS1152">
            <v>0.39912699045039096</v>
          </cell>
          <cell r="AT1152">
            <v>1863854000</v>
          </cell>
          <cell r="AU1152">
            <v>6.822658885729813E-3</v>
          </cell>
          <cell r="AV1152">
            <v>36805327000</v>
          </cell>
          <cell r="AW1152">
            <v>0.34382903094159845</v>
          </cell>
          <cell r="AX1152">
            <v>825464000</v>
          </cell>
          <cell r="AY1152">
            <v>0.33088893752560444</v>
          </cell>
          <cell r="AZ1152">
            <v>148322000</v>
          </cell>
          <cell r="BA1152">
            <v>0.34183452408389031</v>
          </cell>
          <cell r="BB1152">
            <v>0</v>
          </cell>
          <cell r="BC1152">
            <v>0</v>
          </cell>
          <cell r="BD1152">
            <v>167624000</v>
          </cell>
          <cell r="BE1152">
            <v>0.41493964928262356</v>
          </cell>
          <cell r="BF1152">
            <v>671736000</v>
          </cell>
          <cell r="BG1152">
            <v>0.73493931085489961</v>
          </cell>
          <cell r="BH1152">
            <v>0</v>
          </cell>
          <cell r="BI1152">
            <v>0</v>
          </cell>
          <cell r="BJ1152">
            <v>4484600000</v>
          </cell>
          <cell r="BK1152">
            <v>0.98549944996095007</v>
          </cell>
          <cell r="BL1152">
            <v>28004624020</v>
          </cell>
          <cell r="BM1152">
            <v>878570000</v>
          </cell>
          <cell r="BN1152">
            <v>273185869500</v>
          </cell>
          <cell r="BO1152">
            <v>107045431560</v>
          </cell>
          <cell r="BP1152">
            <v>2494686000</v>
          </cell>
          <cell r="BQ1152">
            <v>433900000</v>
          </cell>
          <cell r="BR1152">
            <v>1532885880</v>
          </cell>
          <cell r="BS1152">
            <v>403972000</v>
          </cell>
          <cell r="BT1152">
            <v>914002000</v>
          </cell>
          <cell r="BU1152">
            <v>0</v>
          </cell>
          <cell r="BV1152">
            <v>4550586000</v>
          </cell>
          <cell r="BW1152">
            <v>64374000</v>
          </cell>
          <cell r="BY1152">
            <v>689</v>
          </cell>
          <cell r="BZ1152">
            <v>10146450</v>
          </cell>
          <cell r="CA1152">
            <v>1860300</v>
          </cell>
          <cell r="CC1152">
            <v>15449250000</v>
          </cell>
          <cell r="CD1152">
            <v>3.6826989760279434E-2</v>
          </cell>
          <cell r="CE1152">
            <v>3.7639263930783526E-4</v>
          </cell>
          <cell r="CF1152">
            <v>1192925658.4705379</v>
          </cell>
          <cell r="CG1152">
            <v>-759765.97129800031</v>
          </cell>
          <cell r="CH1152">
            <v>449364839.50076008</v>
          </cell>
          <cell r="CI1152">
            <v>0</v>
          </cell>
          <cell r="CJ1152">
            <v>0</v>
          </cell>
          <cell r="CK1152">
            <v>193.7533248</v>
          </cell>
          <cell r="CL1152">
            <v>166.553145</v>
          </cell>
          <cell r="CM1152">
            <v>24.468339</v>
          </cell>
          <cell r="CN1152">
            <v>21.208500000000001</v>
          </cell>
          <cell r="CO1152">
            <v>22.152294000000001</v>
          </cell>
          <cell r="CP1152">
            <v>7.1423071999999994</v>
          </cell>
          <cell r="CQ1152">
            <v>25.514585999999998</v>
          </cell>
          <cell r="CR1152">
            <v>22.828800000000001</v>
          </cell>
          <cell r="CS1152">
            <v>11.343444</v>
          </cell>
          <cell r="CT1152">
            <v>13.393807000000001</v>
          </cell>
          <cell r="CU1152">
            <v>9.0416633999999991</v>
          </cell>
          <cell r="CV1152">
            <v>10.817406</v>
          </cell>
          <cell r="CW1152">
            <v>169.26614720300017</v>
          </cell>
          <cell r="CX1152">
            <v>528.2176164</v>
          </cell>
          <cell r="CY1152">
            <v>0</v>
          </cell>
          <cell r="CZ1152" t="e">
            <v>#DIV/0!</v>
          </cell>
          <cell r="DA1152">
            <v>0</v>
          </cell>
        </row>
        <row r="1153">
          <cell r="A1153" t="str">
            <v>2024_Q2_M5_W19_D4</v>
          </cell>
          <cell r="B1153">
            <v>2024</v>
          </cell>
          <cell r="C1153">
            <v>2</v>
          </cell>
          <cell r="D1153">
            <v>5</v>
          </cell>
          <cell r="E1153">
            <v>19</v>
          </cell>
          <cell r="F1153">
            <v>19</v>
          </cell>
          <cell r="G1153">
            <v>4</v>
          </cell>
          <cell r="H1153">
            <v>45420</v>
          </cell>
          <cell r="I1153">
            <v>58.979599999999998</v>
          </cell>
          <cell r="J1153">
            <v>19.073</v>
          </cell>
          <cell r="K1153">
            <v>49.094000000000001</v>
          </cell>
          <cell r="L1153">
            <v>7.1967100000000004</v>
          </cell>
          <cell r="M1153">
            <v>13.484</v>
          </cell>
          <cell r="N1153">
            <v>5.9562999999999997</v>
          </cell>
          <cell r="O1153">
            <v>88.563000000000002</v>
          </cell>
          <cell r="P1153">
            <v>19.2</v>
          </cell>
          <cell r="Q1153">
            <v>112</v>
          </cell>
          <cell r="R1153">
            <v>0</v>
          </cell>
          <cell r="S1153">
            <v>-3760</v>
          </cell>
          <cell r="T1153">
            <v>788.56997081295845</v>
          </cell>
          <cell r="U1153">
            <v>48193.952297994751</v>
          </cell>
          <cell r="V1153">
            <v>6.1115632197242156E-2</v>
          </cell>
          <cell r="W1153">
            <v>8.4929639268676946E-3</v>
          </cell>
          <cell r="X1153">
            <v>5.6410145215854551E-3</v>
          </cell>
          <cell r="Y1153">
            <v>0.66419857309648644</v>
          </cell>
          <cell r="Z1153">
            <v>6.9522303875082488E-3</v>
          </cell>
          <cell r="AA1153">
            <v>69603101000</v>
          </cell>
          <cell r="AB1153">
            <v>69603101000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261.54660999999999</v>
          </cell>
          <cell r="AI1153">
            <v>47834.954467585732</v>
          </cell>
          <cell r="AJ1153">
            <v>43132.470485318001</v>
          </cell>
          <cell r="AK1153">
            <v>4702.4839822677295</v>
          </cell>
          <cell r="AL1153">
            <v>53082869731000</v>
          </cell>
          <cell r="AM1153">
            <v>450952577760</v>
          </cell>
          <cell r="AN1153">
            <v>299490379000</v>
          </cell>
          <cell r="AO1153">
            <v>369044340000</v>
          </cell>
          <cell r="AP1153">
            <v>167674315000</v>
          </cell>
          <cell r="AQ1153">
            <v>0.8008828577408299</v>
          </cell>
          <cell r="AR1153">
            <v>109321000</v>
          </cell>
          <cell r="AS1153">
            <v>0.39195516865534646</v>
          </cell>
          <cell r="AT1153">
            <v>16506827000</v>
          </cell>
          <cell r="AU1153">
            <v>0.19322619697186993</v>
          </cell>
          <cell r="AV1153">
            <v>15301961000</v>
          </cell>
          <cell r="AW1153">
            <v>0.29588763251978811</v>
          </cell>
          <cell r="AX1153">
            <v>1400411000</v>
          </cell>
          <cell r="AY1153">
            <v>0.38206642730864088</v>
          </cell>
          <cell r="AZ1153">
            <v>50068000</v>
          </cell>
          <cell r="BA1153">
            <v>0.19767227746194924</v>
          </cell>
          <cell r="BB1153">
            <v>0</v>
          </cell>
          <cell r="BC1153">
            <v>0</v>
          </cell>
          <cell r="BD1153">
            <v>98356989000</v>
          </cell>
          <cell r="BE1153">
            <v>0.9974223104808666</v>
          </cell>
          <cell r="BF1153">
            <v>41347000</v>
          </cell>
          <cell r="BG1153">
            <v>9.008139504483699E-2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209361847840</v>
          </cell>
          <cell r="BM1153">
            <v>278912000</v>
          </cell>
          <cell r="BN1153">
            <v>85427479600</v>
          </cell>
          <cell r="BO1153">
            <v>51715446400</v>
          </cell>
          <cell r="BP1153">
            <v>3665360000</v>
          </cell>
          <cell r="BQ1153">
            <v>253287920</v>
          </cell>
          <cell r="BR1153">
            <v>784280000</v>
          </cell>
          <cell r="BS1153">
            <v>98611178000</v>
          </cell>
          <cell r="BT1153">
            <v>458996000</v>
          </cell>
          <cell r="BU1153">
            <v>0</v>
          </cell>
          <cell r="BV1153">
            <v>268054000</v>
          </cell>
          <cell r="BW1153">
            <v>6056000</v>
          </cell>
          <cell r="BY1153">
            <v>1291</v>
          </cell>
          <cell r="BZ1153">
            <v>9588000</v>
          </cell>
          <cell r="CA1153">
            <v>3485700</v>
          </cell>
          <cell r="CC1153">
            <v>119169800000</v>
          </cell>
          <cell r="CD1153">
            <v>0.26433370159877573</v>
          </cell>
          <cell r="CE1153">
            <v>2.2449765923338114E-3</v>
          </cell>
          <cell r="CF1153">
            <v>-198725361.28440467</v>
          </cell>
          <cell r="CG1153">
            <v>-1323009417.3234341</v>
          </cell>
          <cell r="CH1153">
            <v>1084911692.6078386</v>
          </cell>
          <cell r="CI1153">
            <v>0</v>
          </cell>
          <cell r="CJ1153">
            <v>0</v>
          </cell>
          <cell r="CK1153">
            <v>130.22695680000001</v>
          </cell>
          <cell r="CL1153">
            <v>153.66422</v>
          </cell>
          <cell r="CM1153">
            <v>24.196235999999999</v>
          </cell>
          <cell r="CN1153">
            <v>21.102459999999997</v>
          </cell>
          <cell r="CO1153">
            <v>38.622824999999999</v>
          </cell>
          <cell r="CP1153">
            <v>7.2709884000000011</v>
          </cell>
          <cell r="CQ1153">
            <v>74.658609000000013</v>
          </cell>
          <cell r="CR1153">
            <v>22.828800000000001</v>
          </cell>
          <cell r="CS1153">
            <v>11.372399999999999</v>
          </cell>
          <cell r="CT1153">
            <v>12.234407000000001</v>
          </cell>
          <cell r="CU1153">
            <v>9.0416633999999991</v>
          </cell>
          <cell r="CV1153">
            <v>10.760643</v>
          </cell>
          <cell r="CW1153">
            <v>187.77834900300036</v>
          </cell>
          <cell r="CX1153">
            <v>515.98020859999997</v>
          </cell>
          <cell r="CY1153">
            <v>49140000</v>
          </cell>
          <cell r="CZ1153">
            <v>0.40384615384615385</v>
          </cell>
          <cell r="DA1153">
            <v>121680000</v>
          </cell>
        </row>
        <row r="1154">
          <cell r="A1154" t="str">
            <v>2024_Q2_M5_W19_D5</v>
          </cell>
          <cell r="B1154">
            <v>2024</v>
          </cell>
          <cell r="C1154">
            <v>2</v>
          </cell>
          <cell r="D1154">
            <v>5</v>
          </cell>
          <cell r="E1154">
            <v>19</v>
          </cell>
          <cell r="F1154">
            <v>19</v>
          </cell>
          <cell r="G1154">
            <v>5</v>
          </cell>
          <cell r="H1154">
            <v>45421</v>
          </cell>
          <cell r="I1154">
            <v>9.5006000000000004</v>
          </cell>
          <cell r="J1154">
            <v>19.356999999999999</v>
          </cell>
          <cell r="K1154">
            <v>42.118000000000002</v>
          </cell>
          <cell r="L1154">
            <v>7.6207099999999999</v>
          </cell>
          <cell r="M1154">
            <v>13.503</v>
          </cell>
          <cell r="N1154">
            <v>5.9562999999999997</v>
          </cell>
          <cell r="O1154">
            <v>88.566999999999993</v>
          </cell>
          <cell r="P1154">
            <v>19.201000000000001</v>
          </cell>
          <cell r="Q1154">
            <v>33</v>
          </cell>
          <cell r="R1154">
            <v>0</v>
          </cell>
          <cell r="S1154">
            <v>-3923</v>
          </cell>
          <cell r="T1154">
            <v>795.78878804761416</v>
          </cell>
          <cell r="U1154">
            <v>52158.96238612404</v>
          </cell>
          <cell r="V1154">
            <v>6.5543726136291364E-2</v>
          </cell>
          <cell r="W1154">
            <v>1.3986877884035196E-3</v>
          </cell>
          <cell r="X1154">
            <v>5.6201659633541403E-4</v>
          </cell>
          <cell r="Y1154">
            <v>0.40181704665978896</v>
          </cell>
          <cell r="Z1154">
            <v>2.0253543088131929E-3</v>
          </cell>
          <cell r="AA1154">
            <v>65585211000</v>
          </cell>
          <cell r="AB1154">
            <v>65585211000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205.82361</v>
          </cell>
          <cell r="AI1154">
            <v>51920.048615485095</v>
          </cell>
          <cell r="AJ1154">
            <v>43369.108831125101</v>
          </cell>
          <cell r="AK1154">
            <v>8550.9397843599909</v>
          </cell>
          <cell r="AL1154">
            <v>44818916673000</v>
          </cell>
          <cell r="AM1154">
            <v>62711211440</v>
          </cell>
          <cell r="AN1154">
            <v>25200745000</v>
          </cell>
          <cell r="AO1154">
            <v>90774186000</v>
          </cell>
          <cell r="AP1154">
            <v>1150955000</v>
          </cell>
          <cell r="AQ1154">
            <v>0.21256529333997554</v>
          </cell>
          <cell r="AR1154">
            <v>174423000</v>
          </cell>
          <cell r="AS1154">
            <v>0.36490625405339816</v>
          </cell>
          <cell r="AT1154">
            <v>648459000</v>
          </cell>
          <cell r="AU1154">
            <v>0.40432655898974346</v>
          </cell>
          <cell r="AV1154">
            <v>22120886000</v>
          </cell>
          <cell r="AW1154">
            <v>0.43005403730605274</v>
          </cell>
          <cell r="AX1154">
            <v>859889000</v>
          </cell>
          <cell r="AY1154">
            <v>0.38088364008759684</v>
          </cell>
          <cell r="AZ1154">
            <v>168325000</v>
          </cell>
          <cell r="BA1154">
            <v>0.3637833485539177</v>
          </cell>
          <cell r="BB1154">
            <v>0</v>
          </cell>
          <cell r="BC1154">
            <v>0</v>
          </cell>
          <cell r="BD1154">
            <v>3379000</v>
          </cell>
          <cell r="BE1154">
            <v>0.33356367226061207</v>
          </cell>
          <cell r="BF1154">
            <v>61479000</v>
          </cell>
          <cell r="BG1154">
            <v>0.11820975073257396</v>
          </cell>
          <cell r="BH1154">
            <v>1180000</v>
          </cell>
          <cell r="BI1154">
            <v>0.24894514767932491</v>
          </cell>
          <cell r="BJ1154">
            <v>0</v>
          </cell>
          <cell r="BK1154">
            <v>0</v>
          </cell>
          <cell r="BL1154">
            <v>5414595120</v>
          </cell>
          <cell r="BM1154">
            <v>477994000</v>
          </cell>
          <cell r="BN1154">
            <v>1603800160</v>
          </cell>
          <cell r="BO1154">
            <v>51437456880</v>
          </cell>
          <cell r="BP1154">
            <v>2257616000</v>
          </cell>
          <cell r="BQ1154">
            <v>462706720</v>
          </cell>
          <cell r="BR1154">
            <v>491722560</v>
          </cell>
          <cell r="BS1154">
            <v>10130000</v>
          </cell>
          <cell r="BT1154">
            <v>520084000</v>
          </cell>
          <cell r="BU1154">
            <v>4740000</v>
          </cell>
          <cell r="BV1154">
            <v>5310000</v>
          </cell>
          <cell r="BW1154">
            <v>1516000</v>
          </cell>
          <cell r="BY1154">
            <v>847</v>
          </cell>
          <cell r="BZ1154">
            <v>10003650</v>
          </cell>
          <cell r="CA1154">
            <v>2286900</v>
          </cell>
          <cell r="CC1154">
            <v>2025000</v>
          </cell>
          <cell r="CD1154">
            <v>3.2303002384419084E-5</v>
          </cell>
          <cell r="CE1154">
            <v>4.5181814963856745E-8</v>
          </cell>
          <cell r="CF1154">
            <v>256085004.27373436</v>
          </cell>
          <cell r="CG1154">
            <v>3503843881.4675817</v>
          </cell>
          <cell r="CH1154">
            <v>325165261.25868368</v>
          </cell>
          <cell r="CI1154">
            <v>0</v>
          </cell>
          <cell r="CJ1154">
            <v>0</v>
          </cell>
          <cell r="CK1154">
            <v>20.986825399999997</v>
          </cell>
          <cell r="CL1154">
            <v>132.20840200000001</v>
          </cell>
          <cell r="CM1154">
            <v>24.348492</v>
          </cell>
          <cell r="CN1154">
            <v>21.240219</v>
          </cell>
          <cell r="CO1154">
            <v>39.236638999999997</v>
          </cell>
          <cell r="CP1154">
            <v>7.4299679999999997</v>
          </cell>
          <cell r="CQ1154">
            <v>74.927682000000004</v>
          </cell>
          <cell r="CR1154">
            <v>22.84919</v>
          </cell>
          <cell r="CS1154">
            <v>11.42867</v>
          </cell>
          <cell r="CT1154">
            <v>12.955207</v>
          </cell>
          <cell r="CU1154">
            <v>9.0535759999999996</v>
          </cell>
          <cell r="CV1154">
            <v>10.776861</v>
          </cell>
          <cell r="CW1154">
            <v>315.18090289400044</v>
          </cell>
          <cell r="CX1154">
            <v>387.44173140000004</v>
          </cell>
          <cell r="CY1154">
            <v>11770000</v>
          </cell>
          <cell r="CZ1154">
            <v>0.5</v>
          </cell>
          <cell r="DA1154">
            <v>23540000</v>
          </cell>
        </row>
        <row r="1155">
          <cell r="A1155" t="str">
            <v>2024_Q2_M5_W19_D6</v>
          </cell>
          <cell r="B1155">
            <v>2024</v>
          </cell>
          <cell r="C1155">
            <v>2</v>
          </cell>
          <cell r="D1155">
            <v>5</v>
          </cell>
          <cell r="E1155">
            <v>19</v>
          </cell>
          <cell r="F1155">
            <v>20</v>
          </cell>
          <cell r="G1155">
            <v>6</v>
          </cell>
          <cell r="H1155">
            <v>45422</v>
          </cell>
          <cell r="I1155">
            <v>28.5886</v>
          </cell>
          <cell r="J1155">
            <v>19.350000000000001</v>
          </cell>
          <cell r="K1155">
            <v>35.741999999999997</v>
          </cell>
          <cell r="L1155">
            <v>7.2147100000000002</v>
          </cell>
          <cell r="M1155">
            <v>13.419</v>
          </cell>
          <cell r="N1155">
            <v>5.9562999999999997</v>
          </cell>
          <cell r="O1155">
            <v>88.475999999999999</v>
          </cell>
          <cell r="P1155">
            <v>19.201000000000001</v>
          </cell>
          <cell r="Q1155">
            <v>52</v>
          </cell>
          <cell r="R1155">
            <v>0</v>
          </cell>
          <cell r="S1155">
            <v>-4006</v>
          </cell>
          <cell r="T1155">
            <v>816.08274598854655</v>
          </cell>
          <cell r="U1155">
            <v>50517.409405993356</v>
          </cell>
          <cell r="V1155">
            <v>6.1902312791578554E-2</v>
          </cell>
          <cell r="W1155">
            <v>3.8793516447028511E-3</v>
          </cell>
          <cell r="X1155">
            <v>2.8096317728005496E-3</v>
          </cell>
          <cell r="Y1155">
            <v>0.72425292423207499</v>
          </cell>
          <cell r="Z1155">
            <v>7.2284311664721412E-3</v>
          </cell>
          <cell r="AA1155">
            <v>166559918650</v>
          </cell>
          <cell r="AB1155">
            <v>145266473000</v>
          </cell>
          <cell r="AC1155">
            <v>21293445650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217.94760999999997</v>
          </cell>
          <cell r="AI1155">
            <v>50192.493921557085</v>
          </cell>
          <cell r="AJ1155">
            <v>45667.068676971605</v>
          </cell>
          <cell r="AK1155">
            <v>4525.42524458548</v>
          </cell>
          <cell r="AL1155">
            <v>37693478207800</v>
          </cell>
          <cell r="AM1155">
            <v>146595528680</v>
          </cell>
          <cell r="AN1155">
            <v>106088260000</v>
          </cell>
          <cell r="AO1155">
            <v>272464712650</v>
          </cell>
          <cell r="AP1155">
            <v>83498460000</v>
          </cell>
          <cell r="AQ1155">
            <v>0.95826319348588618</v>
          </cell>
          <cell r="AR1155">
            <v>52874000</v>
          </cell>
          <cell r="AS1155">
            <v>0.18182505949187747</v>
          </cell>
          <cell r="AT1155">
            <v>94658000</v>
          </cell>
          <cell r="AU1155">
            <v>0.20970243158939458</v>
          </cell>
          <cell r="AV1155">
            <v>20800462000</v>
          </cell>
          <cell r="AW1155">
            <v>0.38977712416937249</v>
          </cell>
          <cell r="AX1155">
            <v>695773000</v>
          </cell>
          <cell r="AY1155">
            <v>0.34083529932751244</v>
          </cell>
          <cell r="AZ1155">
            <v>172129000</v>
          </cell>
          <cell r="BA1155">
            <v>0.37431228172419945</v>
          </cell>
          <cell r="BB1155">
            <v>0</v>
          </cell>
          <cell r="BC1155">
            <v>0</v>
          </cell>
          <cell r="BD1155">
            <v>78218000</v>
          </cell>
          <cell r="BE1155">
            <v>0.20213876656536212</v>
          </cell>
          <cell r="BF1155">
            <v>512220000</v>
          </cell>
          <cell r="BG1155">
            <v>0.38904636473837234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87135205200</v>
          </cell>
          <cell r="BM1155">
            <v>290796000</v>
          </cell>
          <cell r="BN1155">
            <v>451392000</v>
          </cell>
          <cell r="BO1155">
            <v>53365014800</v>
          </cell>
          <cell r="BP1155">
            <v>2041376000</v>
          </cell>
          <cell r="BQ1155">
            <v>459854000</v>
          </cell>
          <cell r="BR1155">
            <v>539876680</v>
          </cell>
          <cell r="BS1155">
            <v>386952000</v>
          </cell>
          <cell r="BT1155">
            <v>1316604000</v>
          </cell>
          <cell r="BU1155">
            <v>0</v>
          </cell>
          <cell r="BV1155">
            <v>21026000</v>
          </cell>
          <cell r="BW1155">
            <v>218160000</v>
          </cell>
          <cell r="BY1155">
            <v>1735</v>
          </cell>
          <cell r="BZ1155">
            <v>30645900</v>
          </cell>
          <cell r="CA1155">
            <v>4684500</v>
          </cell>
          <cell r="CC1155">
            <v>41655679000</v>
          </cell>
          <cell r="CD1155">
            <v>0.2848714037121175</v>
          </cell>
          <cell r="CE1155">
            <v>1.1051163485194129E-3</v>
          </cell>
          <cell r="CF1155">
            <v>-574492578.84402406</v>
          </cell>
          <cell r="CG1155">
            <v>-1418242060.6086826</v>
          </cell>
          <cell r="CH1155">
            <v>532572441.45270681</v>
          </cell>
          <cell r="CI1155">
            <v>21293445650</v>
          </cell>
          <cell r="CJ1155">
            <v>5.6491060688566798E-4</v>
          </cell>
          <cell r="CK1155">
            <v>62.8663314</v>
          </cell>
          <cell r="CL1155">
            <v>112.15839600000001</v>
          </cell>
          <cell r="CM1155">
            <v>24.885565</v>
          </cell>
          <cell r="CN1155">
            <v>21.067830000000001</v>
          </cell>
          <cell r="CO1155">
            <v>39.087000000000003</v>
          </cell>
          <cell r="CP1155">
            <v>7.3455359999999992</v>
          </cell>
          <cell r="CQ1155">
            <v>74.850696000000013</v>
          </cell>
          <cell r="CR1155">
            <v>22.84919</v>
          </cell>
          <cell r="CS1155">
            <v>11.268882000000001</v>
          </cell>
          <cell r="CT1155">
            <v>12.265007000000001</v>
          </cell>
          <cell r="CU1155">
            <v>8.9940129999999989</v>
          </cell>
          <cell r="CV1155">
            <v>10.776861</v>
          </cell>
          <cell r="CW1155">
            <v>309.46281888499993</v>
          </cell>
          <cell r="CX1155">
            <v>408.41530740000007</v>
          </cell>
          <cell r="CY1155">
            <v>183466000</v>
          </cell>
          <cell r="CZ1155">
            <v>0.49683160380424185</v>
          </cell>
          <cell r="DA1155">
            <v>369272000</v>
          </cell>
        </row>
        <row r="1156">
          <cell r="A1156" t="str">
            <v>2024_Q2_M5_W20_D2</v>
          </cell>
          <cell r="B1156">
            <v>2024</v>
          </cell>
          <cell r="C1156">
            <v>2</v>
          </cell>
          <cell r="D1156">
            <v>5</v>
          </cell>
          <cell r="E1156">
            <v>20</v>
          </cell>
          <cell r="F1156">
            <v>20</v>
          </cell>
          <cell r="G1156">
            <v>2</v>
          </cell>
          <cell r="H1156">
            <v>45425</v>
          </cell>
          <cell r="I1156">
            <v>28.775600000000001</v>
          </cell>
          <cell r="J1156">
            <v>16.579000000000001</v>
          </cell>
          <cell r="K1156">
            <v>34.860999999999997</v>
          </cell>
          <cell r="L1156">
            <v>8.7717100000000006</v>
          </cell>
          <cell r="M1156">
            <v>13.411</v>
          </cell>
          <cell r="N1156">
            <v>5.9562999999999997</v>
          </cell>
          <cell r="O1156">
            <v>88.314999999999998</v>
          </cell>
          <cell r="P1156">
            <v>19.199000000000002</v>
          </cell>
          <cell r="Q1156">
            <v>74</v>
          </cell>
          <cell r="R1156">
            <v>0</v>
          </cell>
          <cell r="S1156">
            <v>-3333</v>
          </cell>
          <cell r="T1156">
            <v>724.27525052037106</v>
          </cell>
          <cell r="U1156">
            <v>49216.075170994445</v>
          </cell>
          <cell r="V1156">
            <v>6.795217030491392E-2</v>
          </cell>
          <cell r="W1156">
            <v>6.4718058365839737E-3</v>
          </cell>
          <cell r="X1156">
            <v>5.1504732568926105E-3</v>
          </cell>
          <cell r="Y1156">
            <v>0.79583247503778565</v>
          </cell>
          <cell r="Z1156">
            <v>1.1654047179430442E-2</v>
          </cell>
          <cell r="AA1156">
            <v>253461032200</v>
          </cell>
          <cell r="AB1156">
            <v>226847705000</v>
          </cell>
          <cell r="AC1156">
            <v>26613327200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215.86860999999999</v>
          </cell>
          <cell r="AI1156">
            <v>49192.712465352713</v>
          </cell>
          <cell r="AJ1156">
            <v>45458.441148087702</v>
          </cell>
          <cell r="AK1156">
            <v>3734.2713172650097</v>
          </cell>
          <cell r="AL1156">
            <v>38972576497000</v>
          </cell>
          <cell r="AM1156">
            <v>252225316040</v>
          </cell>
          <cell r="AN1156">
            <v>200727213000</v>
          </cell>
          <cell r="AO1156">
            <v>454188245200</v>
          </cell>
          <cell r="AP1156">
            <v>410091000</v>
          </cell>
          <cell r="AQ1156">
            <v>4.1054259521256346E-2</v>
          </cell>
          <cell r="AR1156">
            <v>96099000</v>
          </cell>
          <cell r="AS1156">
            <v>0.1720841197474402</v>
          </cell>
          <cell r="AT1156">
            <v>8410271000</v>
          </cell>
          <cell r="AU1156">
            <v>0.47407256131629416</v>
          </cell>
          <cell r="AV1156">
            <v>3030730000</v>
          </cell>
          <cell r="AW1156">
            <v>0.10294029236832336</v>
          </cell>
          <cell r="AX1156">
            <v>3303579000</v>
          </cell>
          <cell r="AY1156">
            <v>0.42509565227685486</v>
          </cell>
          <cell r="AZ1156">
            <v>37494000</v>
          </cell>
          <cell r="BA1156">
            <v>0.14287020736642356</v>
          </cell>
          <cell r="BB1156">
            <v>0</v>
          </cell>
          <cell r="BC1156">
            <v>0</v>
          </cell>
          <cell r="BD1156">
            <v>185111079000</v>
          </cell>
          <cell r="BE1156">
            <v>1.0001303549479814</v>
          </cell>
          <cell r="BF1156">
            <v>325519000</v>
          </cell>
          <cell r="BG1156">
            <v>0.28455055001153873</v>
          </cell>
          <cell r="BH1156">
            <v>2351000</v>
          </cell>
          <cell r="BI1156">
            <v>0.5</v>
          </cell>
          <cell r="BJ1156">
            <v>0</v>
          </cell>
          <cell r="BK1156">
            <v>0</v>
          </cell>
          <cell r="BL1156">
            <v>9989000040</v>
          </cell>
          <cell r="BM1156">
            <v>558442000</v>
          </cell>
          <cell r="BN1156">
            <v>17740472000</v>
          </cell>
          <cell r="BO1156">
            <v>29441630000</v>
          </cell>
          <cell r="BP1156">
            <v>7771378000</v>
          </cell>
          <cell r="BQ1156">
            <v>262434000</v>
          </cell>
          <cell r="BR1156">
            <v>201990000</v>
          </cell>
          <cell r="BS1156">
            <v>185086952000</v>
          </cell>
          <cell r="BT1156">
            <v>1143976000</v>
          </cell>
          <cell r="BU1156">
            <v>4702000</v>
          </cell>
          <cell r="BV1156">
            <v>15880000</v>
          </cell>
          <cell r="BW1156">
            <v>6092000</v>
          </cell>
          <cell r="BY1156">
            <v>3007</v>
          </cell>
          <cell r="BZ1156">
            <v>8499150</v>
          </cell>
          <cell r="CA1156">
            <v>8118900</v>
          </cell>
          <cell r="CC1156">
            <v>92520408000</v>
          </cell>
          <cell r="CD1156">
            <v>0.36681994528637102</v>
          </cell>
          <cell r="CE1156">
            <v>2.3739874628797499E-3</v>
          </cell>
          <cell r="CF1156">
            <v>-955681782.65587389</v>
          </cell>
          <cell r="CG1156">
            <v>-217812935.84373417</v>
          </cell>
          <cell r="CH1156">
            <v>173713261.49960807</v>
          </cell>
          <cell r="CI1156">
            <v>26613327200</v>
          </cell>
          <cell r="CJ1156">
            <v>6.828731788376532E-4</v>
          </cell>
          <cell r="CK1156">
            <v>63.104890800000007</v>
          </cell>
          <cell r="CL1156">
            <v>108.76631999999999</v>
          </cell>
          <cell r="CM1156">
            <v>24.641759</v>
          </cell>
          <cell r="CN1156">
            <v>20.974803999999999</v>
          </cell>
          <cell r="CO1156">
            <v>33.423264000000003</v>
          </cell>
          <cell r="CP1156">
            <v>7.4570219999999994</v>
          </cell>
          <cell r="CQ1156">
            <v>74.096284999999995</v>
          </cell>
          <cell r="CR1156">
            <v>22.616422</v>
          </cell>
          <cell r="CS1156">
            <v>11.316672000000002</v>
          </cell>
          <cell r="CT1156">
            <v>14.850505030000001</v>
          </cell>
          <cell r="CU1156">
            <v>8.9761440999999991</v>
          </cell>
          <cell r="CV1156">
            <v>10.711988999999999</v>
          </cell>
          <cell r="CW1156">
            <v>242.12343861500034</v>
          </cell>
          <cell r="CX1156">
            <v>400.93607693000007</v>
          </cell>
          <cell r="CY1156">
            <v>0</v>
          </cell>
          <cell r="CZ1156">
            <v>0</v>
          </cell>
          <cell r="DA1156">
            <v>2368000</v>
          </cell>
        </row>
        <row r="1157">
          <cell r="A1157" t="str">
            <v>2024_Q2_M5_W20_D3</v>
          </cell>
          <cell r="B1157">
            <v>2024</v>
          </cell>
          <cell r="C1157">
            <v>2</v>
          </cell>
          <cell r="D1157">
            <v>5</v>
          </cell>
          <cell r="E1157">
            <v>20</v>
          </cell>
          <cell r="F1157">
            <v>20</v>
          </cell>
          <cell r="G1157">
            <v>3</v>
          </cell>
          <cell r="H1157">
            <v>45426</v>
          </cell>
          <cell r="I1157">
            <v>28.855599999999999</v>
          </cell>
          <cell r="J1157">
            <v>16.687999999999999</v>
          </cell>
          <cell r="K1157">
            <v>37.884999999999998</v>
          </cell>
          <cell r="L1157">
            <v>9.1917100000000005</v>
          </cell>
          <cell r="M1157">
            <v>13.558999999999999</v>
          </cell>
          <cell r="N1157">
            <v>5.9562999999999997</v>
          </cell>
          <cell r="O1157">
            <v>88.316000000000003</v>
          </cell>
          <cell r="P1157">
            <v>19.198</v>
          </cell>
          <cell r="Q1157">
            <v>56</v>
          </cell>
          <cell r="R1157">
            <v>0</v>
          </cell>
          <cell r="S1157">
            <v>-3587</v>
          </cell>
          <cell r="T1157">
            <v>740.14143169616386</v>
          </cell>
          <cell r="U1157">
            <v>48906.892748992454</v>
          </cell>
          <cell r="V1157">
            <v>6.6077766565389717E-2</v>
          </cell>
          <cell r="W1157">
            <v>1.4254564103188627E-3</v>
          </cell>
          <cell r="X1157">
            <v>6.8327433966933995E-4</v>
          </cell>
          <cell r="Y1157">
            <v>0.47933723874200906</v>
          </cell>
          <cell r="Z1157">
            <v>3.1125644364314135E-3</v>
          </cell>
          <cell r="AA1157">
            <v>86219106000</v>
          </cell>
          <cell r="AB1157">
            <v>86219106000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219.64961</v>
          </cell>
          <cell r="AI1157">
            <v>49143.527294847154</v>
          </cell>
          <cell r="AJ1157">
            <v>43431.226435699202</v>
          </cell>
          <cell r="AK1157">
            <v>5712.3008591479502</v>
          </cell>
          <cell r="AL1157">
            <v>35491482106200</v>
          </cell>
          <cell r="AM1157">
            <v>50591560680</v>
          </cell>
          <cell r="AN1157">
            <v>24250419000</v>
          </cell>
          <cell r="AO1157">
            <v>110469525000</v>
          </cell>
          <cell r="AP1157">
            <v>13462720000</v>
          </cell>
          <cell r="AQ1157">
            <v>0.61682087127359231</v>
          </cell>
          <cell r="AR1157">
            <v>147604000</v>
          </cell>
          <cell r="AS1157">
            <v>0.38981851218017788</v>
          </cell>
          <cell r="AT1157">
            <v>219559000</v>
          </cell>
          <cell r="AU1157">
            <v>0.30274291347947035</v>
          </cell>
          <cell r="AV1157">
            <v>9439655000</v>
          </cell>
          <cell r="AW1157">
            <v>0.38716934754872079</v>
          </cell>
          <cell r="AX1157">
            <v>730799000</v>
          </cell>
          <cell r="AY1157">
            <v>0.37124965201647564</v>
          </cell>
          <cell r="AZ1157">
            <v>241094000</v>
          </cell>
          <cell r="BA1157">
            <v>0.43135466448055715</v>
          </cell>
          <cell r="BB1157">
            <v>0</v>
          </cell>
          <cell r="BC1157">
            <v>0</v>
          </cell>
          <cell r="BD1157">
            <v>845000</v>
          </cell>
          <cell r="BE1157">
            <v>0.16666666666666666</v>
          </cell>
          <cell r="BF1157">
            <v>6960000</v>
          </cell>
          <cell r="BG1157">
            <v>3.2303279525475966E-2</v>
          </cell>
          <cell r="BH1157">
            <v>1183000</v>
          </cell>
          <cell r="BI1157">
            <v>0.5</v>
          </cell>
          <cell r="BJ1157">
            <v>0</v>
          </cell>
          <cell r="BK1157">
            <v>0</v>
          </cell>
          <cell r="BL1157">
            <v>21825980000</v>
          </cell>
          <cell r="BM1157">
            <v>378648000</v>
          </cell>
          <cell r="BN1157">
            <v>725232500</v>
          </cell>
          <cell r="BO1157">
            <v>24381204400</v>
          </cell>
          <cell r="BP1157">
            <v>1968484000</v>
          </cell>
          <cell r="BQ1157">
            <v>558922900</v>
          </cell>
          <cell r="BR1157">
            <v>517048880</v>
          </cell>
          <cell r="BS1157">
            <v>5070000</v>
          </cell>
          <cell r="BT1157">
            <v>215458000</v>
          </cell>
          <cell r="BU1157">
            <v>2366000</v>
          </cell>
          <cell r="BV1157">
            <v>2646000</v>
          </cell>
          <cell r="BW1157">
            <v>10500000</v>
          </cell>
          <cell r="BY1157">
            <v>2258</v>
          </cell>
          <cell r="BZ1157">
            <v>9146850</v>
          </cell>
          <cell r="CA1157">
            <v>6096600</v>
          </cell>
          <cell r="CC1157">
            <v>4413800000</v>
          </cell>
          <cell r="CD1157">
            <v>8.7243799967311075E-2</v>
          </cell>
          <cell r="CE1157">
            <v>1.2436223392398013E-4</v>
          </cell>
          <cell r="CF1157">
            <v>890412541.77083373</v>
          </cell>
          <cell r="CG1157">
            <v>-975521567.12026095</v>
          </cell>
          <cell r="CH1157">
            <v>35923855.349427223</v>
          </cell>
          <cell r="CI1157">
            <v>0</v>
          </cell>
          <cell r="CJ1157">
            <v>0</v>
          </cell>
          <cell r="CK1157">
            <v>63.742020399999994</v>
          </cell>
          <cell r="CL1157">
            <v>118.58005</v>
          </cell>
          <cell r="CM1157">
            <v>24.905645</v>
          </cell>
          <cell r="CN1157">
            <v>21.355425</v>
          </cell>
          <cell r="CO1157">
            <v>33.743136</v>
          </cell>
          <cell r="CP1157">
            <v>7.4901799999999996</v>
          </cell>
          <cell r="CQ1157">
            <v>74.627020000000002</v>
          </cell>
          <cell r="CR1157">
            <v>22.711234000000001</v>
          </cell>
          <cell r="CS1157">
            <v>11.316672000000002</v>
          </cell>
          <cell r="CT1157">
            <v>15.616715290000002</v>
          </cell>
          <cell r="CU1157">
            <v>9.0059255999999994</v>
          </cell>
          <cell r="CV1157">
            <v>10.728206999999999</v>
          </cell>
          <cell r="CW1157">
            <v>239.43969448500036</v>
          </cell>
          <cell r="CX1157">
            <v>413.82223028999999</v>
          </cell>
          <cell r="CY1157">
            <v>0</v>
          </cell>
          <cell r="CZ1157" t="e">
            <v>#DIV/0!</v>
          </cell>
          <cell r="DA1157">
            <v>0</v>
          </cell>
        </row>
        <row r="1158">
          <cell r="A1158" t="str">
            <v>2024_Q2_M5_W20_D4</v>
          </cell>
          <cell r="B1158">
            <v>2024</v>
          </cell>
          <cell r="C1158">
            <v>2</v>
          </cell>
          <cell r="D1158">
            <v>5</v>
          </cell>
          <cell r="E1158">
            <v>20</v>
          </cell>
          <cell r="F1158">
            <v>20</v>
          </cell>
          <cell r="G1158">
            <v>4</v>
          </cell>
          <cell r="H1158">
            <v>45427</v>
          </cell>
          <cell r="I1158">
            <v>30.261600000000001</v>
          </cell>
          <cell r="J1158">
            <v>16.768999999999998</v>
          </cell>
          <cell r="K1158">
            <v>38.92</v>
          </cell>
          <cell r="L1158">
            <v>10.17571</v>
          </cell>
          <cell r="M1158">
            <v>13.824999999999999</v>
          </cell>
          <cell r="N1158">
            <v>4.2592999999999996</v>
          </cell>
          <cell r="O1158">
            <v>88.611000000000004</v>
          </cell>
          <cell r="P1158">
            <v>19.196999999999999</v>
          </cell>
          <cell r="Q1158">
            <v>85</v>
          </cell>
          <cell r="R1158">
            <v>0</v>
          </cell>
          <cell r="S1158">
            <v>-3938</v>
          </cell>
          <cell r="T1158">
            <v>794.58710307443687</v>
          </cell>
          <cell r="U1158">
            <v>49724.092856991221</v>
          </cell>
          <cell r="V1158">
            <v>6.2578529986954831E-2</v>
          </cell>
          <cell r="W1158">
            <v>2.2851016022724241E-3</v>
          </cell>
          <cell r="X1158">
            <v>3.2394363472882905E-4</v>
          </cell>
          <cell r="Y1158">
            <v>0.14176333971613456</v>
          </cell>
          <cell r="Z1158">
            <v>1.3211638435156E-3</v>
          </cell>
          <cell r="AA1158">
            <v>50036374000</v>
          </cell>
          <cell r="AB1158">
            <v>50036374000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222.01861000000002</v>
          </cell>
          <cell r="AI1158">
            <v>49893.027243750526</v>
          </cell>
          <cell r="AJ1158">
            <v>43446.221093137799</v>
          </cell>
          <cell r="AK1158">
            <v>6446.8061506127297</v>
          </cell>
          <cell r="AL1158">
            <v>50175852393600</v>
          </cell>
          <cell r="AM1158">
            <v>114900428700</v>
          </cell>
          <cell r="AN1158">
            <v>16374710000</v>
          </cell>
          <cell r="AO1158">
            <v>66290522000</v>
          </cell>
          <cell r="AP1158">
            <v>3306370000</v>
          </cell>
          <cell r="AQ1158">
            <v>0.124849811364021</v>
          </cell>
          <cell r="AR1158">
            <v>1382638000</v>
          </cell>
          <cell r="AS1158">
            <v>0.45545276545057817</v>
          </cell>
          <cell r="AT1158">
            <v>176494000</v>
          </cell>
          <cell r="AU1158">
            <v>4.2836168779275619E-3</v>
          </cell>
          <cell r="AV1158">
            <v>3649215000</v>
          </cell>
          <cell r="AW1158">
            <v>0.11282724776108771</v>
          </cell>
          <cell r="AX1158">
            <v>1772941000</v>
          </cell>
          <cell r="AY1158">
            <v>0.41459405611821354</v>
          </cell>
          <cell r="AZ1158">
            <v>423546000</v>
          </cell>
          <cell r="BA1158">
            <v>0.46856994928709872</v>
          </cell>
          <cell r="BB1158">
            <v>5198767000</v>
          </cell>
          <cell r="BC1158">
            <v>0.85791066278036021</v>
          </cell>
          <cell r="BD1158">
            <v>250120000</v>
          </cell>
          <cell r="BE1158">
            <v>0</v>
          </cell>
          <cell r="BF1158">
            <v>90207000</v>
          </cell>
          <cell r="BG1158">
            <v>0.28743905936334957</v>
          </cell>
          <cell r="BH1158">
            <v>1192000</v>
          </cell>
          <cell r="BI1158">
            <v>0.5</v>
          </cell>
          <cell r="BJ1158">
            <v>2658000</v>
          </cell>
          <cell r="BK1158">
            <v>7.2504091653027819E-2</v>
          </cell>
          <cell r="BL1158">
            <v>26482779300</v>
          </cell>
          <cell r="BM1158">
            <v>3035744000</v>
          </cell>
          <cell r="BN1158">
            <v>41202097440</v>
          </cell>
          <cell r="BO1158">
            <v>32343384000</v>
          </cell>
          <cell r="BP1158">
            <v>4276330000</v>
          </cell>
          <cell r="BQ1158">
            <v>903912000</v>
          </cell>
          <cell r="BR1158">
            <v>6059799960</v>
          </cell>
          <cell r="BS1158">
            <v>0</v>
          </cell>
          <cell r="BT1158">
            <v>313830000</v>
          </cell>
          <cell r="BU1158">
            <v>2384000</v>
          </cell>
          <cell r="BV1158">
            <v>36660000</v>
          </cell>
          <cell r="BW1158">
            <v>0</v>
          </cell>
          <cell r="BY1158">
            <v>505</v>
          </cell>
          <cell r="BZ1158">
            <v>10041900</v>
          </cell>
          <cell r="CA1158">
            <v>1363500</v>
          </cell>
          <cell r="CC1158">
            <v>2660190000</v>
          </cell>
          <cell r="CD1158">
            <v>2.3201303364498955E-2</v>
          </cell>
          <cell r="CE1158">
            <v>5.3017335493025143E-5</v>
          </cell>
          <cell r="CF1158">
            <v>1519770510.7048571</v>
          </cell>
          <cell r="CG1158">
            <v>-934392486.03082132</v>
          </cell>
          <cell r="CH1158">
            <v>164121924.32596421</v>
          </cell>
          <cell r="CI1158">
            <v>0</v>
          </cell>
          <cell r="CJ1158">
            <v>0</v>
          </cell>
          <cell r="CK1158">
            <v>67.180751999999998</v>
          </cell>
          <cell r="CL1158">
            <v>122.48124</v>
          </cell>
          <cell r="CM1158">
            <v>25.092815999999999</v>
          </cell>
          <cell r="CN1158">
            <v>21.898800000000001</v>
          </cell>
          <cell r="CO1158">
            <v>34.074607999999998</v>
          </cell>
          <cell r="CP1158">
            <v>8.9308592000000004</v>
          </cell>
          <cell r="CQ1158">
            <v>75.142128000000014</v>
          </cell>
          <cell r="CR1158">
            <v>22.882823999999999</v>
          </cell>
          <cell r="CS1158">
            <v>11.514720000000001</v>
          </cell>
          <cell r="CT1158">
            <v>17.471694070000002</v>
          </cell>
          <cell r="CU1158">
            <v>6.5124697000000005</v>
          </cell>
          <cell r="CV1158">
            <v>10.774203</v>
          </cell>
          <cell r="CW1158">
            <v>277.23230882700005</v>
          </cell>
          <cell r="CX1158">
            <v>423.95711396999997</v>
          </cell>
          <cell r="CY1158">
            <v>120562000</v>
          </cell>
          <cell r="CZ1158">
            <v>0.49510488361778671</v>
          </cell>
          <cell r="DA1158">
            <v>243508000</v>
          </cell>
        </row>
        <row r="1159">
          <cell r="A1159" t="str">
            <v>2024_Q2_M5_W20_D5</v>
          </cell>
          <cell r="B1159">
            <v>2024</v>
          </cell>
          <cell r="C1159">
            <v>2</v>
          </cell>
          <cell r="D1159">
            <v>5</v>
          </cell>
          <cell r="E1159">
            <v>20</v>
          </cell>
          <cell r="F1159">
            <v>20</v>
          </cell>
          <cell r="G1159">
            <v>5</v>
          </cell>
          <cell r="H1159">
            <v>45428</v>
          </cell>
          <cell r="I1159">
            <v>36.093600000000002</v>
          </cell>
          <cell r="J1159">
            <v>15.818</v>
          </cell>
          <cell r="K1159">
            <v>40.817</v>
          </cell>
          <cell r="L1159">
            <v>11.39071</v>
          </cell>
          <cell r="M1159">
            <v>14.279</v>
          </cell>
          <cell r="N1159">
            <v>4.2592999999999996</v>
          </cell>
          <cell r="O1159">
            <v>126.179</v>
          </cell>
          <cell r="P1159">
            <v>19.193999999999999</v>
          </cell>
          <cell r="Q1159">
            <v>66</v>
          </cell>
          <cell r="R1159">
            <v>0</v>
          </cell>
          <cell r="S1159">
            <v>-3919</v>
          </cell>
          <cell r="T1159">
            <v>829.43676591087853</v>
          </cell>
          <cell r="U1159">
            <v>54039.67208099339</v>
          </cell>
          <cell r="V1159">
            <v>6.5152250662107558E-2</v>
          </cell>
          <cell r="W1159">
            <v>3.2368355679336263E-3</v>
          </cell>
          <cell r="X1159">
            <v>1.8961928170165366E-3</v>
          </cell>
          <cell r="Y1159">
            <v>0.5858168501982487</v>
          </cell>
          <cell r="Z1159">
            <v>5.1050200060984343E-3</v>
          </cell>
          <cell r="AA1159">
            <v>165475369000</v>
          </cell>
          <cell r="AB1159">
            <v>165475369000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268.03061000000002</v>
          </cell>
          <cell r="AI1159">
            <v>54159.421960124404</v>
          </cell>
          <cell r="AJ1159">
            <v>43310.457952353303</v>
          </cell>
          <cell r="AK1159">
            <v>10848.964007771099</v>
          </cell>
          <cell r="AL1159">
            <v>51568800452400</v>
          </cell>
          <cell r="AM1159">
            <v>166950871500</v>
          </cell>
          <cell r="AN1159">
            <v>97799961000</v>
          </cell>
          <cell r="AO1159">
            <v>263259758000</v>
          </cell>
          <cell r="AP1159">
            <v>19876397000</v>
          </cell>
          <cell r="AQ1159">
            <v>0.32247365083453311</v>
          </cell>
          <cell r="AR1159">
            <v>511324000</v>
          </cell>
          <cell r="AS1159">
            <v>0.43154730255506546</v>
          </cell>
          <cell r="AT1159">
            <v>2157598000</v>
          </cell>
          <cell r="AU1159">
            <v>0.34865155460504721</v>
          </cell>
          <cell r="AV1159">
            <v>6278199000</v>
          </cell>
          <cell r="AW1159">
            <v>0.27726081134547992</v>
          </cell>
          <cell r="AX1159">
            <v>2257734000</v>
          </cell>
          <cell r="AY1159">
            <v>0.39237043298607877</v>
          </cell>
          <cell r="AZ1159">
            <v>731783000</v>
          </cell>
          <cell r="BA1159">
            <v>0.43199187236639996</v>
          </cell>
          <cell r="BB1159">
            <v>0</v>
          </cell>
          <cell r="BC1159">
            <v>0</v>
          </cell>
          <cell r="BD1159">
            <v>62640541000</v>
          </cell>
          <cell r="BE1159">
            <v>0.99272853232788427</v>
          </cell>
          <cell r="BF1159">
            <v>3327176000</v>
          </cell>
          <cell r="BG1159">
            <v>0.8736028869643393</v>
          </cell>
          <cell r="BH1159">
            <v>3637000</v>
          </cell>
          <cell r="BI1159">
            <v>0.5</v>
          </cell>
          <cell r="BJ1159">
            <v>0</v>
          </cell>
          <cell r="BK1159">
            <v>0</v>
          </cell>
          <cell r="BL1159">
            <v>61637274700</v>
          </cell>
          <cell r="BM1159">
            <v>1184862000</v>
          </cell>
          <cell r="BN1159">
            <v>6188407800</v>
          </cell>
          <cell r="BO1159">
            <v>22643658040</v>
          </cell>
          <cell r="BP1159">
            <v>5754088000</v>
          </cell>
          <cell r="BQ1159">
            <v>1693974000</v>
          </cell>
          <cell r="BR1159">
            <v>828794960</v>
          </cell>
          <cell r="BS1159">
            <v>63099366000</v>
          </cell>
          <cell r="BT1159">
            <v>3808568000</v>
          </cell>
          <cell r="BU1159">
            <v>7274000</v>
          </cell>
          <cell r="BV1159">
            <v>43056000</v>
          </cell>
          <cell r="BW1159">
            <v>30404000</v>
          </cell>
          <cell r="BY1159">
            <v>1577</v>
          </cell>
          <cell r="BZ1159">
            <v>9993450</v>
          </cell>
          <cell r="CA1159">
            <v>4257900</v>
          </cell>
          <cell r="CC1159">
            <v>35010525000</v>
          </cell>
          <cell r="CD1159">
            <v>0.20974468101740701</v>
          </cell>
          <cell r="CE1159">
            <v>6.7890904370203591E-4</v>
          </cell>
          <cell r="CF1159">
            <v>3685764188.568151</v>
          </cell>
          <cell r="CG1159">
            <v>-119235384.10245864</v>
          </cell>
          <cell r="CH1159">
            <v>699865911.5343076</v>
          </cell>
          <cell r="CI1159">
            <v>0</v>
          </cell>
          <cell r="CJ1159">
            <v>0</v>
          </cell>
          <cell r="CK1159">
            <v>81.463255200000006</v>
          </cell>
          <cell r="CL1159">
            <v>130.81848500000001</v>
          </cell>
          <cell r="CM1159">
            <v>23.932259999999999</v>
          </cell>
          <cell r="CN1159">
            <v>22.974910999999999</v>
          </cell>
          <cell r="CO1159">
            <v>32.774895999999998</v>
          </cell>
          <cell r="CP1159">
            <v>9.5263920000000013</v>
          </cell>
          <cell r="CQ1159">
            <v>109.144835</v>
          </cell>
          <cell r="CR1159">
            <v>23.301515999999999</v>
          </cell>
          <cell r="CS1159">
            <v>11.79862</v>
          </cell>
          <cell r="CT1159">
            <v>19.84261682</v>
          </cell>
          <cell r="CU1159">
            <v>6.6061743000000002</v>
          </cell>
          <cell r="CV1159">
            <v>10.920128999999999</v>
          </cell>
          <cell r="CW1159">
            <v>262.43910845799951</v>
          </cell>
          <cell r="CX1159">
            <v>483.10409031999995</v>
          </cell>
          <cell r="CY1159">
            <v>15572000</v>
          </cell>
          <cell r="CZ1159">
            <v>0.5</v>
          </cell>
          <cell r="DA1159">
            <v>31144000</v>
          </cell>
        </row>
        <row r="1160">
          <cell r="A1160" t="str">
            <v>2024_Q2_M5_W20_D6</v>
          </cell>
          <cell r="B1160">
            <v>2024</v>
          </cell>
          <cell r="C1160">
            <v>2</v>
          </cell>
          <cell r="D1160">
            <v>5</v>
          </cell>
          <cell r="E1160">
            <v>20</v>
          </cell>
          <cell r="F1160">
            <v>21</v>
          </cell>
          <cell r="G1160">
            <v>6</v>
          </cell>
          <cell r="H1160">
            <v>45429</v>
          </cell>
          <cell r="I1160">
            <v>36.031599999999997</v>
          </cell>
          <cell r="J1160">
            <v>11.696999999999999</v>
          </cell>
          <cell r="K1160">
            <v>39.677</v>
          </cell>
          <cell r="L1160">
            <v>11.501709999999999</v>
          </cell>
          <cell r="M1160">
            <v>14.298999999999999</v>
          </cell>
          <cell r="N1160">
            <v>4.2592999999999996</v>
          </cell>
          <cell r="O1160">
            <v>126.21</v>
          </cell>
          <cell r="P1160">
            <v>19.192</v>
          </cell>
          <cell r="Q1160">
            <v>62</v>
          </cell>
          <cell r="R1160">
            <v>0</v>
          </cell>
          <cell r="S1160">
            <v>-3854</v>
          </cell>
          <cell r="T1160">
            <v>821.44765898230241</v>
          </cell>
          <cell r="U1160">
            <v>56783.577257993195</v>
          </cell>
          <cell r="V1160">
            <v>6.9126226895993334E-2</v>
          </cell>
          <cell r="W1160">
            <v>4.7083431164085402E-3</v>
          </cell>
          <cell r="X1160">
            <v>1.3529768064369113E-3</v>
          </cell>
          <cell r="Y1160">
            <v>0.28735730871477855</v>
          </cell>
          <cell r="Z1160">
            <v>3.1431815039669304E-3</v>
          </cell>
          <cell r="AA1160">
            <v>93360827000</v>
          </cell>
          <cell r="AB1160">
            <v>93360827000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262.86761000000001</v>
          </cell>
          <cell r="AI1160">
            <v>56637.973809304698</v>
          </cell>
          <cell r="AJ1160">
            <v>43918.618745650099</v>
          </cell>
          <cell r="AK1160">
            <v>12719.355063654601</v>
          </cell>
          <cell r="AL1160">
            <v>52150922812800</v>
          </cell>
          <cell r="AM1160">
            <v>245546884440</v>
          </cell>
          <cell r="AN1160">
            <v>70558989000</v>
          </cell>
          <cell r="AO1160">
            <v>163919816000</v>
          </cell>
          <cell r="AP1160">
            <v>4095975000</v>
          </cell>
          <cell r="AQ1160">
            <v>0.16407670119856038</v>
          </cell>
          <cell r="AR1160">
            <v>195518000</v>
          </cell>
          <cell r="AS1160">
            <v>0.35810993970386762</v>
          </cell>
          <cell r="AT1160">
            <v>12412468000</v>
          </cell>
          <cell r="AU1160">
            <v>0.55969187416757371</v>
          </cell>
          <cell r="AV1160">
            <v>53502270000</v>
          </cell>
          <cell r="AW1160">
            <v>0.27346971996305913</v>
          </cell>
          <cell r="AX1160">
            <v>228987000</v>
          </cell>
          <cell r="AY1160">
            <v>0.19134103420268928</v>
          </cell>
          <cell r="AZ1160">
            <v>89991000</v>
          </cell>
          <cell r="BA1160">
            <v>0.30959310306201687</v>
          </cell>
          <cell r="BB1160">
            <v>0</v>
          </cell>
          <cell r="BC1160">
            <v>0</v>
          </cell>
          <cell r="BD1160">
            <v>30150000</v>
          </cell>
          <cell r="BE1160">
            <v>0.46041781198460691</v>
          </cell>
          <cell r="BF1160">
            <v>1192000</v>
          </cell>
          <cell r="BG1160">
            <v>4.8947143654939065E-3</v>
          </cell>
          <cell r="BH1160">
            <v>2438000</v>
          </cell>
          <cell r="BI1160">
            <v>0.33333333333333331</v>
          </cell>
          <cell r="BJ1160">
            <v>0</v>
          </cell>
          <cell r="BK1160">
            <v>0</v>
          </cell>
          <cell r="BL1160">
            <v>24963782000</v>
          </cell>
          <cell r="BM1160">
            <v>545972000</v>
          </cell>
          <cell r="BN1160">
            <v>22177323940</v>
          </cell>
          <cell r="BO1160">
            <v>195642391440</v>
          </cell>
          <cell r="BP1160">
            <v>1196748000</v>
          </cell>
          <cell r="BQ1160">
            <v>290675080</v>
          </cell>
          <cell r="BR1160">
            <v>408503980</v>
          </cell>
          <cell r="BS1160">
            <v>65484000</v>
          </cell>
          <cell r="BT1160">
            <v>243528000</v>
          </cell>
          <cell r="BU1160">
            <v>7314000</v>
          </cell>
          <cell r="BV1160">
            <v>2716000</v>
          </cell>
          <cell r="BW1160">
            <v>0</v>
          </cell>
          <cell r="BY1160">
            <v>1233</v>
          </cell>
          <cell r="BZ1160">
            <v>29483100</v>
          </cell>
          <cell r="CA1160">
            <v>3329100</v>
          </cell>
          <cell r="CC1160">
            <v>1665120000</v>
          </cell>
          <cell r="CD1160">
            <v>6.781338687933184E-3</v>
          </cell>
          <cell r="CE1160">
            <v>3.1928869331365131E-5</v>
          </cell>
          <cell r="CF1160">
            <v>831819302.87070274</v>
          </cell>
          <cell r="CG1160">
            <v>1458482234.2064929</v>
          </cell>
          <cell r="CH1160">
            <v>188250311.92280436</v>
          </cell>
          <cell r="CI1160">
            <v>0</v>
          </cell>
          <cell r="CJ1160">
            <v>0</v>
          </cell>
          <cell r="CK1160">
            <v>81.323321199999995</v>
          </cell>
          <cell r="CL1160">
            <v>127.75994</v>
          </cell>
          <cell r="CM1160">
            <v>24.172799999999999</v>
          </cell>
          <cell r="CN1160">
            <v>22.978493</v>
          </cell>
          <cell r="CO1160">
            <v>24.32976</v>
          </cell>
          <cell r="CP1160">
            <v>9.7017302000000019</v>
          </cell>
          <cell r="CQ1160">
            <v>109.04544000000001</v>
          </cell>
          <cell r="CR1160">
            <v>23.395048000000003</v>
          </cell>
          <cell r="CS1160">
            <v>11.827632999999999</v>
          </cell>
          <cell r="CT1160">
            <v>20.127992500000001</v>
          </cell>
          <cell r="CU1160">
            <v>6.6146929000000005</v>
          </cell>
          <cell r="CV1160">
            <v>11.009306</v>
          </cell>
          <cell r="CW1160">
            <v>266.90868560899986</v>
          </cell>
          <cell r="CX1160">
            <v>472.28615680000001</v>
          </cell>
          <cell r="CY1160">
            <v>0</v>
          </cell>
          <cell r="CZ1160">
            <v>0</v>
          </cell>
          <cell r="DA1160">
            <v>2446000</v>
          </cell>
        </row>
        <row r="1161">
          <cell r="A1161" t="str">
            <v>2024_Q2_M5_W21_D2</v>
          </cell>
          <cell r="B1161">
            <v>2024</v>
          </cell>
          <cell r="C1161">
            <v>2</v>
          </cell>
          <cell r="D1161">
            <v>5</v>
          </cell>
          <cell r="E1161">
            <v>21</v>
          </cell>
          <cell r="F1161">
            <v>21</v>
          </cell>
          <cell r="G1161">
            <v>2</v>
          </cell>
          <cell r="H1161">
            <v>45432</v>
          </cell>
          <cell r="I1161">
            <v>57.888599999999997</v>
          </cell>
          <cell r="J1161">
            <v>11.912000000000001</v>
          </cell>
          <cell r="K1161">
            <v>42.514000000000003</v>
          </cell>
          <cell r="L1161">
            <v>11.66671</v>
          </cell>
          <cell r="M1161">
            <v>14.382</v>
          </cell>
          <cell r="N1161">
            <v>4.2592999999999996</v>
          </cell>
          <cell r="O1161">
            <v>125.96299999999999</v>
          </cell>
          <cell r="P1161">
            <v>19.189</v>
          </cell>
          <cell r="Q1161">
            <v>82</v>
          </cell>
          <cell r="R1161">
            <v>0</v>
          </cell>
          <cell r="S1161">
            <v>-5987</v>
          </cell>
          <cell r="T1161">
            <v>1146.2125524333942</v>
          </cell>
          <cell r="U1161">
            <v>58025.727601991006</v>
          </cell>
          <cell r="V1161">
            <v>5.0623880779182839E-2</v>
          </cell>
          <cell r="W1161">
            <v>5.2561706080898989E-3</v>
          </cell>
          <cell r="X1161">
            <v>3.4871130460310562E-3</v>
          </cell>
          <cell r="Y1161">
            <v>0.66343224108136001</v>
          </cell>
          <cell r="Z1161">
            <v>6.7576041302576245E-3</v>
          </cell>
          <cell r="AA1161">
            <v>201798071000</v>
          </cell>
          <cell r="AB1161">
            <v>201798071000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287.77461</v>
          </cell>
          <cell r="AI1161">
            <v>58044.121787790697</v>
          </cell>
          <cell r="AJ1161">
            <v>44129.233716976698</v>
          </cell>
          <cell r="AK1161">
            <v>13914.888070813999</v>
          </cell>
          <cell r="AL1161">
            <v>61702681891800</v>
          </cell>
          <cell r="AM1161">
            <v>324332193000</v>
          </cell>
          <cell r="AN1161">
            <v>215165464000</v>
          </cell>
          <cell r="AO1161">
            <v>416962298000</v>
          </cell>
          <cell r="AP1161">
            <v>193377947000</v>
          </cell>
          <cell r="AQ1161">
            <v>0.94997177318874126</v>
          </cell>
          <cell r="AR1161">
            <v>544301000</v>
          </cell>
          <cell r="AS1161">
            <v>0.38737362163423972</v>
          </cell>
          <cell r="AT1161">
            <v>494854000</v>
          </cell>
          <cell r="AU1161">
            <v>0.10992888745867592</v>
          </cell>
          <cell r="AV1161">
            <v>17725844000</v>
          </cell>
          <cell r="AW1161">
            <v>0.16771110434550315</v>
          </cell>
          <cell r="AX1161">
            <v>642541000</v>
          </cell>
          <cell r="AY1161">
            <v>0.20618370453658635</v>
          </cell>
          <cell r="AZ1161">
            <v>260107000</v>
          </cell>
          <cell r="BA1161">
            <v>0.44354525165272007</v>
          </cell>
          <cell r="BB1161">
            <v>0</v>
          </cell>
          <cell r="BC1161">
            <v>0</v>
          </cell>
          <cell r="BD1161">
            <v>219110000</v>
          </cell>
          <cell r="BE1161">
            <v>0.4791656643500396</v>
          </cell>
          <cell r="BF1161">
            <v>1895836000</v>
          </cell>
          <cell r="BG1161">
            <v>0.44876319066037335</v>
          </cell>
          <cell r="BH1161">
            <v>3687000</v>
          </cell>
          <cell r="BI1161">
            <v>0.5</v>
          </cell>
          <cell r="BJ1161">
            <v>0</v>
          </cell>
          <cell r="BK1161">
            <v>0</v>
          </cell>
          <cell r="BL1161">
            <v>203561782000</v>
          </cell>
          <cell r="BM1161">
            <v>1405106000</v>
          </cell>
          <cell r="BN1161">
            <v>4501582900</v>
          </cell>
          <cell r="BO1161">
            <v>105692727200</v>
          </cell>
          <cell r="BP1161">
            <v>3116352000</v>
          </cell>
          <cell r="BQ1161">
            <v>586427200</v>
          </cell>
          <cell r="BR1161">
            <v>731371700</v>
          </cell>
          <cell r="BS1161">
            <v>457274000</v>
          </cell>
          <cell r="BT1161">
            <v>4224580000</v>
          </cell>
          <cell r="BU1161">
            <v>7374000</v>
          </cell>
          <cell r="BV1161">
            <v>35246000</v>
          </cell>
          <cell r="BW1161">
            <v>0</v>
          </cell>
          <cell r="BY1161">
            <v>2519</v>
          </cell>
          <cell r="BZ1161">
            <v>15266850</v>
          </cell>
          <cell r="CA1161">
            <v>6801300</v>
          </cell>
          <cell r="CC1161">
            <v>95529000000</v>
          </cell>
          <cell r="CD1161">
            <v>0.29455183810950714</v>
          </cell>
          <cell r="CE1161">
            <v>1.5482147140300454E-3</v>
          </cell>
          <cell r="CF1161">
            <v>569975844.73745191</v>
          </cell>
          <cell r="CG1161">
            <v>263494020.66489112</v>
          </cell>
          <cell r="CH1161">
            <v>572678113.59765697</v>
          </cell>
          <cell r="CI1161">
            <v>0</v>
          </cell>
          <cell r="CJ1161">
            <v>0</v>
          </cell>
          <cell r="CK1161">
            <v>131.23345620000001</v>
          </cell>
          <cell r="CL1161">
            <v>136.29988399999999</v>
          </cell>
          <cell r="CM1161">
            <v>22.890392000000002</v>
          </cell>
          <cell r="CN1161">
            <v>23.212547999999998</v>
          </cell>
          <cell r="CO1161">
            <v>24.884167999999995</v>
          </cell>
          <cell r="CP1161">
            <v>10.314724</v>
          </cell>
          <cell r="CQ1161">
            <v>109.08395800000001</v>
          </cell>
          <cell r="CR1161">
            <v>23.583280999999999</v>
          </cell>
          <cell r="CS1161">
            <v>11.961790000000001</v>
          </cell>
          <cell r="CT1161">
            <v>20.510076179999999</v>
          </cell>
          <cell r="CU1161">
            <v>6.6104336000000004</v>
          </cell>
          <cell r="CV1161">
            <v>11.001199</v>
          </cell>
          <cell r="CW1161">
            <v>468.46963738000011</v>
          </cell>
          <cell r="CX1161">
            <v>531.58590998</v>
          </cell>
          <cell r="CY1161">
            <v>1237000</v>
          </cell>
          <cell r="CZ1161">
            <v>0.1</v>
          </cell>
          <cell r="DA1161">
            <v>12370000</v>
          </cell>
        </row>
        <row r="1162">
          <cell r="A1162" t="str">
            <v>2024_Q2_M5_W21_D3</v>
          </cell>
          <cell r="B1162">
            <v>2024</v>
          </cell>
          <cell r="C1162">
            <v>2</v>
          </cell>
          <cell r="D1162">
            <v>5</v>
          </cell>
          <cell r="E1162">
            <v>21</v>
          </cell>
          <cell r="F1162">
            <v>21</v>
          </cell>
          <cell r="G1162">
            <v>3</v>
          </cell>
          <cell r="H1162">
            <v>45433</v>
          </cell>
          <cell r="I1162">
            <v>21.270600000000002</v>
          </cell>
          <cell r="J1162">
            <v>11.913</v>
          </cell>
          <cell r="K1162">
            <v>40.322000000000003</v>
          </cell>
          <cell r="L1162">
            <v>11.54471</v>
          </cell>
          <cell r="M1162">
            <v>14.343</v>
          </cell>
          <cell r="N1162">
            <v>4.2592999999999996</v>
          </cell>
          <cell r="O1162">
            <v>125.96299999999999</v>
          </cell>
          <cell r="P1162">
            <v>19.190000000000001</v>
          </cell>
          <cell r="Q1162">
            <v>184</v>
          </cell>
          <cell r="R1162">
            <v>0</v>
          </cell>
          <cell r="S1162">
            <v>-6007</v>
          </cell>
          <cell r="T1162">
            <v>1140.4651078565919</v>
          </cell>
          <cell r="U1162">
            <v>55040.338954185572</v>
          </cell>
          <cell r="V1162">
            <v>4.826130898263889E-2</v>
          </cell>
          <cell r="W1162">
            <v>2.5237464248872602E-3</v>
          </cell>
          <cell r="X1162">
            <v>8.3896359892249393E-4</v>
          </cell>
          <cell r="Y1162">
            <v>0.33242785037723105</v>
          </cell>
          <cell r="Z1162">
            <v>1.265962910225389E-3</v>
          </cell>
          <cell r="AA1162">
            <v>24283201000</v>
          </cell>
          <cell r="AB1162">
            <v>24283201000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248.80561</v>
          </cell>
          <cell r="AI1162">
            <v>55039.9075065465</v>
          </cell>
          <cell r="AJ1162">
            <v>44823.051279315805</v>
          </cell>
          <cell r="AK1162">
            <v>10216.856227230699</v>
          </cell>
          <cell r="AL1162">
            <v>56869414908200</v>
          </cell>
          <cell r="AM1162">
            <v>143523982560</v>
          </cell>
          <cell r="AN1162">
            <v>47711369000</v>
          </cell>
          <cell r="AO1162">
            <v>71994570000</v>
          </cell>
          <cell r="AP1162">
            <v>26354277000</v>
          </cell>
          <cell r="AQ1162">
            <v>0.7022640925849194</v>
          </cell>
          <cell r="AR1162">
            <v>33044000</v>
          </cell>
          <cell r="AS1162">
            <v>9.4042031471807314E-2</v>
          </cell>
          <cell r="AT1162">
            <v>2071000</v>
          </cell>
          <cell r="AU1162">
            <v>1.236023298018598E-3</v>
          </cell>
          <cell r="AV1162">
            <v>20723075000</v>
          </cell>
          <cell r="AW1162">
            <v>0.20689910612617324</v>
          </cell>
          <cell r="AX1162">
            <v>332610000</v>
          </cell>
          <cell r="AY1162">
            <v>0.18399766331099537</v>
          </cell>
          <cell r="AZ1162">
            <v>120358000</v>
          </cell>
          <cell r="BA1162">
            <v>0.32188099725931268</v>
          </cell>
          <cell r="BB1162">
            <v>0</v>
          </cell>
          <cell r="BC1162">
            <v>0</v>
          </cell>
          <cell r="BD1162">
            <v>1721000</v>
          </cell>
          <cell r="BE1162">
            <v>9.3516344983481138E-3</v>
          </cell>
          <cell r="BF1162">
            <v>142984000</v>
          </cell>
          <cell r="BG1162">
            <v>0.30809806803049433</v>
          </cell>
          <cell r="BH1162">
            <v>1229000</v>
          </cell>
          <cell r="BI1162">
            <v>0.5</v>
          </cell>
          <cell r="BJ1162">
            <v>0</v>
          </cell>
          <cell r="BK1162">
            <v>0</v>
          </cell>
          <cell r="BL1162">
            <v>37527587240</v>
          </cell>
          <cell r="BM1162">
            <v>351374800</v>
          </cell>
          <cell r="BN1162">
            <v>1675534760</v>
          </cell>
          <cell r="BO1162">
            <v>100160292560</v>
          </cell>
          <cell r="BP1162">
            <v>1807686000</v>
          </cell>
          <cell r="BQ1162">
            <v>373920800</v>
          </cell>
          <cell r="BR1162">
            <v>816682400</v>
          </cell>
          <cell r="BS1162">
            <v>184032000</v>
          </cell>
          <cell r="BT1162">
            <v>464086000</v>
          </cell>
          <cell r="BU1162">
            <v>2458000</v>
          </cell>
          <cell r="BV1162">
            <v>13534000</v>
          </cell>
          <cell r="BW1162">
            <v>146794000</v>
          </cell>
          <cell r="BY1162">
            <v>280</v>
          </cell>
          <cell r="BZ1162">
            <v>15317850</v>
          </cell>
          <cell r="CA1162">
            <v>756000</v>
          </cell>
          <cell r="CC1162">
            <v>14499400000</v>
          </cell>
          <cell r="CD1162">
            <v>0.10102423122169528</v>
          </cell>
          <cell r="CE1162">
            <v>2.5495954237273735E-4</v>
          </cell>
          <cell r="CF1162">
            <v>-629824364.89903331</v>
          </cell>
          <cell r="CG1162">
            <v>-2712014718.3132076</v>
          </cell>
          <cell r="CH1162">
            <v>337624802.21224117</v>
          </cell>
          <cell r="CI1162">
            <v>0</v>
          </cell>
          <cell r="CJ1162">
            <v>0</v>
          </cell>
          <cell r="CK1162">
            <v>48.092826600000002</v>
          </cell>
          <cell r="CL1162">
            <v>129.63522999999998</v>
          </cell>
          <cell r="CM1162">
            <v>22.768847999999998</v>
          </cell>
          <cell r="CN1162">
            <v>23.106572999999997</v>
          </cell>
          <cell r="CO1162">
            <v>24.89817</v>
          </cell>
          <cell r="CP1162">
            <v>10.323383399999999</v>
          </cell>
          <cell r="CQ1162">
            <v>108.706069</v>
          </cell>
          <cell r="CR1162">
            <v>23.584510000000002</v>
          </cell>
          <cell r="CS1162">
            <v>11.952120000000001</v>
          </cell>
          <cell r="CT1162">
            <v>20.203242499999998</v>
          </cell>
          <cell r="CU1162">
            <v>6.6104336000000004</v>
          </cell>
          <cell r="CV1162">
            <v>11.033626999999999</v>
          </cell>
          <cell r="CW1162">
            <v>547.67944636100015</v>
          </cell>
          <cell r="CX1162">
            <v>440.91503310000002</v>
          </cell>
          <cell r="CY1162">
            <v>0</v>
          </cell>
          <cell r="CZ1162" t="e">
            <v>#DIV/0!</v>
          </cell>
          <cell r="DA1162">
            <v>0</v>
          </cell>
        </row>
        <row r="1163">
          <cell r="A1163" t="str">
            <v>2024_Q2_M5_W21_D4</v>
          </cell>
          <cell r="B1163">
            <v>2024</v>
          </cell>
          <cell r="C1163">
            <v>2</v>
          </cell>
          <cell r="D1163">
            <v>5</v>
          </cell>
          <cell r="E1163">
            <v>21</v>
          </cell>
          <cell r="F1163">
            <v>21</v>
          </cell>
          <cell r="G1163">
            <v>4</v>
          </cell>
          <cell r="H1163">
            <v>45434</v>
          </cell>
          <cell r="I1163">
            <v>15.239599999999999</v>
          </cell>
          <cell r="J1163">
            <v>15.522</v>
          </cell>
          <cell r="K1163">
            <v>12.323</v>
          </cell>
          <cell r="L1163">
            <v>11.59571</v>
          </cell>
          <cell r="M1163">
            <v>14.259</v>
          </cell>
          <cell r="N1163">
            <v>4.2592999999999996</v>
          </cell>
          <cell r="O1163">
            <v>125.681</v>
          </cell>
          <cell r="P1163">
            <v>19.189</v>
          </cell>
          <cell r="Q1163">
            <v>164</v>
          </cell>
          <cell r="R1163">
            <v>0</v>
          </cell>
          <cell r="S1163">
            <v>-4993</v>
          </cell>
          <cell r="T1163">
            <v>989.43234745578161</v>
          </cell>
          <cell r="U1163">
            <v>58961.23922599596</v>
          </cell>
          <cell r="V1163">
            <v>5.959097595465563E-2</v>
          </cell>
          <cell r="W1163">
            <v>4.9060455632750294E-3</v>
          </cell>
          <cell r="X1163">
            <v>1.9367845461944625E-3</v>
          </cell>
          <cell r="Y1163">
            <v>0.39477508335686196</v>
          </cell>
          <cell r="Z1163">
            <v>5.5537789396666514E-3</v>
          </cell>
          <cell r="AA1163">
            <v>242073782000</v>
          </cell>
          <cell r="AB1163">
            <v>237961177000</v>
          </cell>
          <cell r="AC1163">
            <v>4112605000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218.06861000000001</v>
          </cell>
          <cell r="AI1163">
            <v>59243.589771025574</v>
          </cell>
          <cell r="AJ1163">
            <v>48603.895039732481</v>
          </cell>
          <cell r="AK1163">
            <v>10639.694731293092</v>
          </cell>
          <cell r="AL1163">
            <v>66926778332000</v>
          </cell>
          <cell r="AM1163">
            <v>328607589900</v>
          </cell>
          <cell r="AN1163">
            <v>129740304000</v>
          </cell>
          <cell r="AO1163">
            <v>371696532000</v>
          </cell>
          <cell r="AP1163">
            <v>13601329000</v>
          </cell>
          <cell r="AQ1163">
            <v>0.42720815451935334</v>
          </cell>
          <cell r="AR1163">
            <v>267685000</v>
          </cell>
          <cell r="AS1163">
            <v>0.36272663215805306</v>
          </cell>
          <cell r="AT1163">
            <v>9733927000</v>
          </cell>
          <cell r="AU1163">
            <v>0.4701270330055608</v>
          </cell>
          <cell r="AV1163">
            <v>104464210000</v>
          </cell>
          <cell r="AW1163">
            <v>0.38670828918449718</v>
          </cell>
          <cell r="AX1163">
            <v>522552000</v>
          </cell>
          <cell r="AY1163">
            <v>0.26272730563633512</v>
          </cell>
          <cell r="AZ1163">
            <v>143445000</v>
          </cell>
          <cell r="BA1163">
            <v>0.4056049574825229</v>
          </cell>
          <cell r="BB1163">
            <v>0</v>
          </cell>
          <cell r="BC1163">
            <v>0</v>
          </cell>
          <cell r="BD1163">
            <v>272727000</v>
          </cell>
          <cell r="BE1163">
            <v>0.47607302205743729</v>
          </cell>
          <cell r="BF1163">
            <v>615662000</v>
          </cell>
          <cell r="BG1163">
            <v>0.47835572842449098</v>
          </cell>
          <cell r="BH1163">
            <v>1213000</v>
          </cell>
          <cell r="BI1163">
            <v>0.5</v>
          </cell>
          <cell r="BJ1163">
            <v>0</v>
          </cell>
          <cell r="BK1163">
            <v>0</v>
          </cell>
          <cell r="BL1163">
            <v>31837709220</v>
          </cell>
          <cell r="BM1163">
            <v>737980000</v>
          </cell>
          <cell r="BN1163">
            <v>20704886800</v>
          </cell>
          <cell r="BO1163">
            <v>270136981600</v>
          </cell>
          <cell r="BP1163">
            <v>1988952000</v>
          </cell>
          <cell r="BQ1163">
            <v>353656920</v>
          </cell>
          <cell r="BR1163">
            <v>711527360</v>
          </cell>
          <cell r="BS1163">
            <v>572868000</v>
          </cell>
          <cell r="BT1163">
            <v>1287038000</v>
          </cell>
          <cell r="BU1163">
            <v>2426000</v>
          </cell>
          <cell r="BV1163">
            <v>2708000</v>
          </cell>
          <cell r="BW1163">
            <v>9090000</v>
          </cell>
          <cell r="BY1163">
            <v>2262</v>
          </cell>
          <cell r="BZ1163">
            <v>12732150</v>
          </cell>
          <cell r="CA1163">
            <v>6107400</v>
          </cell>
          <cell r="CC1163">
            <v>384470000</v>
          </cell>
          <cell r="CD1163">
            <v>1.1709300743751594E-3</v>
          </cell>
          <cell r="CE1163">
            <v>5.7446362962935515E-6</v>
          </cell>
          <cell r="CF1163">
            <v>-2148885438.3262835</v>
          </cell>
          <cell r="CG1163">
            <v>3465934673.3586159</v>
          </cell>
          <cell r="CH1163">
            <v>2886633028.9676676</v>
          </cell>
          <cell r="CI1163">
            <v>4112605000</v>
          </cell>
          <cell r="CJ1163">
            <v>6.1449319726684378E-5</v>
          </cell>
          <cell r="CK1163">
            <v>34.289099999999998</v>
          </cell>
          <cell r="CL1163">
            <v>39.507537999999997</v>
          </cell>
          <cell r="CM1163">
            <v>22.472904</v>
          </cell>
          <cell r="CN1163">
            <v>22.814399999999999</v>
          </cell>
          <cell r="CO1163">
            <v>32.083973999999998</v>
          </cell>
          <cell r="CP1163">
            <v>10.3046404</v>
          </cell>
          <cell r="CQ1163">
            <v>107.834298</v>
          </cell>
          <cell r="CR1163">
            <v>23.276256999999998</v>
          </cell>
          <cell r="CS1163">
            <v>11.824324000000002</v>
          </cell>
          <cell r="CT1163">
            <v>20.23451395</v>
          </cell>
          <cell r="CU1163">
            <v>6.5380254999999998</v>
          </cell>
          <cell r="CV1163">
            <v>10.976877999999999</v>
          </cell>
          <cell r="CW1163">
            <v>513.96354704199962</v>
          </cell>
          <cell r="CX1163">
            <v>342.15685285000001</v>
          </cell>
          <cell r="CY1163">
            <v>117554000</v>
          </cell>
          <cell r="CZ1163">
            <v>0.44908047645607146</v>
          </cell>
          <cell r="DA1163">
            <v>261766000</v>
          </cell>
        </row>
        <row r="1164">
          <cell r="A1164" t="str">
            <v>2024_Q2_M5_W21_D5</v>
          </cell>
          <cell r="B1164">
            <v>2024</v>
          </cell>
          <cell r="C1164">
            <v>2</v>
          </cell>
          <cell r="D1164">
            <v>5</v>
          </cell>
          <cell r="E1164">
            <v>21</v>
          </cell>
          <cell r="F1164">
            <v>21</v>
          </cell>
          <cell r="G1164">
            <v>5</v>
          </cell>
          <cell r="H1164">
            <v>45435</v>
          </cell>
          <cell r="I1164">
            <v>27.115600000000001</v>
          </cell>
          <cell r="J1164">
            <v>15.542999999999999</v>
          </cell>
          <cell r="K1164">
            <v>14.002000000000001</v>
          </cell>
          <cell r="L1164">
            <v>11.738709999999999</v>
          </cell>
          <cell r="M1164">
            <v>14.342000000000001</v>
          </cell>
          <cell r="N1164">
            <v>4.2592999999999996</v>
          </cell>
          <cell r="O1164">
            <v>21.538</v>
          </cell>
          <cell r="P1164">
            <v>19.187999999999999</v>
          </cell>
          <cell r="Q1164">
            <v>278</v>
          </cell>
          <cell r="R1164">
            <v>0</v>
          </cell>
          <cell r="S1164">
            <v>-3368</v>
          </cell>
          <cell r="T1164">
            <v>873.14887634944796</v>
          </cell>
          <cell r="U1164">
            <v>60846.40083641425</v>
          </cell>
          <cell r="V1164">
            <v>6.9686169775316248E-2</v>
          </cell>
          <cell r="W1164">
            <v>2.049437218547304E-2</v>
          </cell>
          <cell r="X1164">
            <v>1.6624920765558399E-2</v>
          </cell>
          <cell r="Y1164">
            <v>0.81119443987372242</v>
          </cell>
          <cell r="Z1164">
            <v>2.2765435718735124E-2</v>
          </cell>
          <cell r="AA1164">
            <v>334440801700</v>
          </cell>
          <cell r="AB1164">
            <v>320184897000</v>
          </cell>
          <cell r="AC1164">
            <v>14255904700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127.72660999999999</v>
          </cell>
          <cell r="AI1164">
            <v>64116.663083259613</v>
          </cell>
          <cell r="AJ1164">
            <v>54018.232090296326</v>
          </cell>
          <cell r="AK1164">
            <v>10098.430992963287</v>
          </cell>
          <cell r="AL1164">
            <v>54464618073600</v>
          </cell>
          <cell r="AM1164">
            <v>1116218153740</v>
          </cell>
          <cell r="AN1164">
            <v>905469960000</v>
          </cell>
          <cell r="AO1164">
            <v>1239910761700</v>
          </cell>
          <cell r="AP1164">
            <v>101628655000</v>
          </cell>
          <cell r="AQ1164">
            <v>0.82537365047175582</v>
          </cell>
          <cell r="AR1164">
            <v>389280000</v>
          </cell>
          <cell r="AS1164">
            <v>0.34112059447238824</v>
          </cell>
          <cell r="AT1164">
            <v>47150000</v>
          </cell>
          <cell r="AU1164">
            <v>1.7482680110893897E-3</v>
          </cell>
          <cell r="AV1164">
            <v>33743789000</v>
          </cell>
          <cell r="AW1164">
            <v>0.17608753946436889</v>
          </cell>
          <cell r="AX1164">
            <v>487464000</v>
          </cell>
          <cell r="AY1164">
            <v>0.17610311915204149</v>
          </cell>
          <cell r="AZ1164">
            <v>211493000</v>
          </cell>
          <cell r="BA1164">
            <v>0.32232809361388237</v>
          </cell>
          <cell r="BB1164">
            <v>0</v>
          </cell>
          <cell r="BC1164">
            <v>0</v>
          </cell>
          <cell r="BD1164">
            <v>768908852000</v>
          </cell>
          <cell r="BE1164">
            <v>1.0005100056979359</v>
          </cell>
          <cell r="BF1164">
            <v>49668000</v>
          </cell>
          <cell r="BG1164">
            <v>0.26599687238919473</v>
          </cell>
          <cell r="BH1164">
            <v>3609000</v>
          </cell>
          <cell r="BI1164">
            <v>0.3742223143923683</v>
          </cell>
          <cell r="BJ1164">
            <v>0</v>
          </cell>
          <cell r="BK1164">
            <v>0</v>
          </cell>
          <cell r="BL1164">
            <v>123130481500</v>
          </cell>
          <cell r="BM1164">
            <v>1141180000</v>
          </cell>
          <cell r="BN1164">
            <v>26969549120</v>
          </cell>
          <cell r="BO1164">
            <v>191630759920</v>
          </cell>
          <cell r="BP1164">
            <v>2768060000</v>
          </cell>
          <cell r="BQ1164">
            <v>656142000</v>
          </cell>
          <cell r="BR1164">
            <v>1049789200</v>
          </cell>
          <cell r="BS1164">
            <v>768516904000</v>
          </cell>
          <cell r="BT1164">
            <v>186724000</v>
          </cell>
          <cell r="BU1164">
            <v>9644000</v>
          </cell>
          <cell r="BV1164">
            <v>10780000</v>
          </cell>
          <cell r="BW1164">
            <v>148140000</v>
          </cell>
          <cell r="BY1164">
            <v>2371</v>
          </cell>
          <cell r="BZ1164">
            <v>8588400</v>
          </cell>
          <cell r="CA1164">
            <v>6401700</v>
          </cell>
          <cell r="CC1164">
            <v>427092810000</v>
          </cell>
          <cell r="CD1164">
            <v>0.38262485569597937</v>
          </cell>
          <cell r="CE1164">
            <v>7.8416562000463153E-3</v>
          </cell>
          <cell r="CF1164">
            <v>588881610.70069063</v>
          </cell>
          <cell r="CG1164">
            <v>-1643493461.0338528</v>
          </cell>
          <cell r="CH1164">
            <v>5927685162.3331623</v>
          </cell>
          <cell r="CI1164">
            <v>14255904700</v>
          </cell>
          <cell r="CJ1164">
            <v>2.6174616116348201E-4</v>
          </cell>
          <cell r="CK1164">
            <v>61.145678000000004</v>
          </cell>
          <cell r="CL1164">
            <v>45.086439999999996</v>
          </cell>
          <cell r="CM1164">
            <v>22.700726999999997</v>
          </cell>
          <cell r="CN1164">
            <v>22.975884000000001</v>
          </cell>
          <cell r="CO1164">
            <v>31.956408</v>
          </cell>
          <cell r="CP1164">
            <v>9.9531900000000011</v>
          </cell>
          <cell r="CQ1164">
            <v>18.414989999999996</v>
          </cell>
          <cell r="CR1164">
            <v>23.275044000000001</v>
          </cell>
          <cell r="CS1164">
            <v>9.7881713294182138</v>
          </cell>
          <cell r="CT1164">
            <v>20.542742499999999</v>
          </cell>
          <cell r="CU1164">
            <v>6.6232115</v>
          </cell>
          <cell r="CV1164">
            <v>11.041734</v>
          </cell>
          <cell r="CW1164">
            <v>504.08516248299992</v>
          </cell>
          <cell r="CX1164">
            <v>283.50422032941827</v>
          </cell>
          <cell r="CY1164">
            <v>0</v>
          </cell>
          <cell r="CZ1164" t="e">
            <v>#DIV/0!</v>
          </cell>
          <cell r="DA1164">
            <v>0</v>
          </cell>
        </row>
        <row r="1165">
          <cell r="A1165" t="str">
            <v>2024_Q2_M5_W21_D6</v>
          </cell>
          <cell r="B1165">
            <v>2024</v>
          </cell>
          <cell r="C1165">
            <v>2</v>
          </cell>
          <cell r="D1165">
            <v>5</v>
          </cell>
          <cell r="E1165">
            <v>21</v>
          </cell>
          <cell r="F1165">
            <v>22</v>
          </cell>
          <cell r="G1165">
            <v>6</v>
          </cell>
          <cell r="H1165">
            <v>45436</v>
          </cell>
          <cell r="I1165">
            <v>52.3386</v>
          </cell>
          <cell r="J1165">
            <v>15.015000000000001</v>
          </cell>
          <cell r="K1165">
            <v>44.682000000000002</v>
          </cell>
          <cell r="L1165">
            <v>13.254709999999999</v>
          </cell>
          <cell r="M1165">
            <v>14.311</v>
          </cell>
          <cell r="N1165">
            <v>4.2592999999999996</v>
          </cell>
          <cell r="O1165">
            <v>22.547000000000001</v>
          </cell>
          <cell r="P1165">
            <v>19.187999999999999</v>
          </cell>
          <cell r="Q1165">
            <v>278</v>
          </cell>
          <cell r="R1165">
            <v>0</v>
          </cell>
          <cell r="S1165">
            <v>-4143</v>
          </cell>
          <cell r="T1165">
            <v>1046.0313201633542</v>
          </cell>
          <cell r="U1165">
            <v>58568.026941996271</v>
          </cell>
          <cell r="V1165">
            <v>5.599070105553814E-2</v>
          </cell>
          <cell r="W1165">
            <v>7.8506775340722815E-3</v>
          </cell>
          <cell r="X1165">
            <v>4.5969685351047711E-3</v>
          </cell>
          <cell r="Y1165">
            <v>0.58555054836397602</v>
          </cell>
          <cell r="Z1165">
            <v>7.4308974890789784E-3</v>
          </cell>
          <cell r="AA1165">
            <v>228693670000</v>
          </cell>
          <cell r="AB1165">
            <v>228693670000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185.59560999999999</v>
          </cell>
          <cell r="AI1165">
            <v>59509.038934125034</v>
          </cell>
          <cell r="AJ1165">
            <v>54269.68451778638</v>
          </cell>
          <cell r="AK1165">
            <v>5239.3544163386532</v>
          </cell>
          <cell r="AL1165">
            <v>80698448590000</v>
          </cell>
          <cell r="AM1165">
            <v>633795449380</v>
          </cell>
          <cell r="AN1165">
            <v>370969420000</v>
          </cell>
          <cell r="AO1165">
            <v>599661899000</v>
          </cell>
          <cell r="AP1165">
            <v>166008856000</v>
          </cell>
          <cell r="AQ1165">
            <v>0.81901473437286387</v>
          </cell>
          <cell r="AR1165">
            <v>192587000</v>
          </cell>
          <cell r="AS1165">
            <v>0.31781816141499686</v>
          </cell>
          <cell r="AT1165">
            <v>17615251000</v>
          </cell>
          <cell r="AU1165">
            <v>0.32248168187352544</v>
          </cell>
          <cell r="AV1165">
            <v>181881004000</v>
          </cell>
          <cell r="AW1165">
            <v>0.50063508849279148</v>
          </cell>
          <cell r="AX1165">
            <v>3386019000</v>
          </cell>
          <cell r="AY1165">
            <v>0.41566360457134105</v>
          </cell>
          <cell r="AZ1165">
            <v>103854000</v>
          </cell>
          <cell r="BA1165">
            <v>0.39625017169543519</v>
          </cell>
          <cell r="BB1165">
            <v>0</v>
          </cell>
          <cell r="BC1165">
            <v>0</v>
          </cell>
          <cell r="BD1165">
            <v>868367000</v>
          </cell>
          <cell r="BE1165">
            <v>0.49558895372196654</v>
          </cell>
          <cell r="BF1165">
            <v>912291000</v>
          </cell>
          <cell r="BG1165">
            <v>0.48382257012393998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202693369280</v>
          </cell>
          <cell r="BM1165">
            <v>605966000</v>
          </cell>
          <cell r="BN1165">
            <v>54624036000</v>
          </cell>
          <cell r="BO1165">
            <v>363300552000</v>
          </cell>
          <cell r="BP1165">
            <v>8146056000</v>
          </cell>
          <cell r="BQ1165">
            <v>262092000</v>
          </cell>
          <cell r="BR1165">
            <v>230162100</v>
          </cell>
          <cell r="BS1165">
            <v>1752192000</v>
          </cell>
          <cell r="BT1165">
            <v>1885590000</v>
          </cell>
          <cell r="BU1165">
            <v>0</v>
          </cell>
          <cell r="BV1165">
            <v>8012000</v>
          </cell>
          <cell r="BW1165">
            <v>29470000</v>
          </cell>
          <cell r="BY1165">
            <v>2289</v>
          </cell>
          <cell r="BZ1165">
            <v>31693950</v>
          </cell>
          <cell r="CA1165">
            <v>6180300</v>
          </cell>
          <cell r="CC1165">
            <v>146636798000</v>
          </cell>
          <cell r="CD1165">
            <v>0.23145717278995764</v>
          </cell>
          <cell r="CE1165">
            <v>1.8170956265220067E-3</v>
          </cell>
          <cell r="CF1165">
            <v>-3644570110.0184245</v>
          </cell>
          <cell r="CG1165">
            <v>1066142010.3408867</v>
          </cell>
          <cell r="CH1165">
            <v>-2029196049.3224621</v>
          </cell>
          <cell r="CI1165">
            <v>0</v>
          </cell>
          <cell r="CJ1165">
            <v>0</v>
          </cell>
          <cell r="CK1165">
            <v>117.76185</v>
          </cell>
          <cell r="CL1165">
            <v>141.99939600000002</v>
          </cell>
          <cell r="CM1165">
            <v>22.537034999999999</v>
          </cell>
          <cell r="CN1165">
            <v>22.783111999999999</v>
          </cell>
          <cell r="CO1165">
            <v>30.870840000000001</v>
          </cell>
          <cell r="CP1165">
            <v>10.0036304</v>
          </cell>
          <cell r="CQ1165">
            <v>19.300232000000001</v>
          </cell>
          <cell r="CR1165">
            <v>23.275044000000001</v>
          </cell>
          <cell r="CS1165">
            <v>11.608676999999998</v>
          </cell>
          <cell r="CT1165">
            <v>23.182487790000003</v>
          </cell>
          <cell r="CU1165">
            <v>6.5124697000000005</v>
          </cell>
          <cell r="CV1165">
            <v>10.879593999999999</v>
          </cell>
          <cell r="CW1165">
            <v>488.06934780400007</v>
          </cell>
          <cell r="CX1165">
            <v>440.71436789000001</v>
          </cell>
          <cell r="CY1165">
            <v>1191000</v>
          </cell>
          <cell r="CZ1165">
            <v>4.6171380721994788E-3</v>
          </cell>
          <cell r="DA1165">
            <v>257952000</v>
          </cell>
        </row>
        <row r="1166">
          <cell r="A1166" t="str">
            <v>2024_Q2_M5_W22_D2</v>
          </cell>
          <cell r="B1166">
            <v>2024</v>
          </cell>
          <cell r="C1166">
            <v>2</v>
          </cell>
          <cell r="D1166">
            <v>5</v>
          </cell>
          <cell r="E1166">
            <v>22</v>
          </cell>
          <cell r="F1166">
            <v>22</v>
          </cell>
          <cell r="G1166">
            <v>2</v>
          </cell>
          <cell r="H1166">
            <v>45439</v>
          </cell>
          <cell r="I1166">
            <v>53.444600000000001</v>
          </cell>
          <cell r="J1166">
            <v>16.484000000000002</v>
          </cell>
          <cell r="K1166">
            <v>38.950000000000003</v>
          </cell>
          <cell r="L1166">
            <v>12.43271</v>
          </cell>
          <cell r="M1166">
            <v>14.292</v>
          </cell>
          <cell r="N1166">
            <v>4.2592999999999996</v>
          </cell>
          <cell r="O1166">
            <v>22.481000000000002</v>
          </cell>
          <cell r="P1166">
            <v>18.661000000000001</v>
          </cell>
          <cell r="Q1166">
            <v>181</v>
          </cell>
          <cell r="R1166">
            <v>0</v>
          </cell>
          <cell r="S1166">
            <v>-4979</v>
          </cell>
          <cell r="T1166">
            <v>1028.8864557641159</v>
          </cell>
          <cell r="U1166">
            <v>58412.614232131426</v>
          </cell>
          <cell r="V1166">
            <v>5.6772653488523707E-2</v>
          </cell>
          <cell r="W1166">
            <v>6.4517301787766134E-3</v>
          </cell>
          <cell r="X1166">
            <v>5.1737649010944013E-3</v>
          </cell>
          <cell r="Y1166">
            <v>0.80191898261862193</v>
          </cell>
          <cell r="Z1166">
            <v>9.3614721687646611E-3</v>
          </cell>
          <cell r="AA1166">
            <v>166428146578.75</v>
          </cell>
          <cell r="AB1166">
            <v>100759930000</v>
          </cell>
          <cell r="AC1166">
            <v>0</v>
          </cell>
          <cell r="AD1166">
            <v>0</v>
          </cell>
          <cell r="AE1166">
            <v>65668216578.75</v>
          </cell>
          <cell r="AF1166">
            <v>0</v>
          </cell>
          <cell r="AG1166">
            <v>0</v>
          </cell>
          <cell r="AH1166">
            <v>181.00460999999999</v>
          </cell>
          <cell r="AI1166">
            <v>59316.594794352422</v>
          </cell>
          <cell r="AJ1166">
            <v>53716.052530596317</v>
          </cell>
          <cell r="AK1166">
            <v>5600.5422637561032</v>
          </cell>
          <cell r="AL1166">
            <v>39742067900400</v>
          </cell>
          <cell r="AM1166">
            <v>256407484840</v>
          </cell>
          <cell r="AN1166">
            <v>205617309000</v>
          </cell>
          <cell r="AO1166">
            <v>372044262578.75</v>
          </cell>
          <cell r="AP1166">
            <v>84991026000</v>
          </cell>
          <cell r="AQ1166">
            <v>0.92810602398674091</v>
          </cell>
          <cell r="AR1166">
            <v>458514000</v>
          </cell>
          <cell r="AS1166">
            <v>0.45781903071138014</v>
          </cell>
          <cell r="AT1166">
            <v>3008482000</v>
          </cell>
          <cell r="AU1166">
            <v>0.44978602705220866</v>
          </cell>
          <cell r="AV1166">
            <v>72043396000</v>
          </cell>
          <cell r="AW1166">
            <v>0.66819986759804118</v>
          </cell>
          <cell r="AX1166">
            <v>1428211000</v>
          </cell>
          <cell r="AY1166">
            <v>0.38880531354094866</v>
          </cell>
          <cell r="AZ1166">
            <v>71587000</v>
          </cell>
          <cell r="BA1166">
            <v>0.25883488686572131</v>
          </cell>
          <cell r="BB1166">
            <v>0</v>
          </cell>
          <cell r="BC1166">
            <v>0</v>
          </cell>
          <cell r="BD1166">
            <v>42676052000</v>
          </cell>
          <cell r="BE1166">
            <v>0.99131271422744327</v>
          </cell>
          <cell r="BF1166">
            <v>304012000</v>
          </cell>
          <cell r="BG1166">
            <v>0.47033742283831242</v>
          </cell>
          <cell r="BH1166">
            <v>634836000</v>
          </cell>
          <cell r="BI1166">
            <v>0.5</v>
          </cell>
          <cell r="BJ1166">
            <v>0</v>
          </cell>
          <cell r="BK1166">
            <v>0</v>
          </cell>
          <cell r="BL1166">
            <v>91574694920</v>
          </cell>
          <cell r="BM1166">
            <v>1001518000</v>
          </cell>
          <cell r="BN1166">
            <v>6688696000</v>
          </cell>
          <cell r="BO1166">
            <v>107817136000</v>
          </cell>
          <cell r="BP1166">
            <v>3673332000</v>
          </cell>
          <cell r="BQ1166">
            <v>276574000</v>
          </cell>
          <cell r="BR1166">
            <v>279609920</v>
          </cell>
          <cell r="BS1166">
            <v>43050040000</v>
          </cell>
          <cell r="BT1166">
            <v>646370000</v>
          </cell>
          <cell r="BU1166">
            <v>1269672000</v>
          </cell>
          <cell r="BV1166">
            <v>42580000</v>
          </cell>
          <cell r="BW1166">
            <v>84876000</v>
          </cell>
          <cell r="BY1166">
            <v>2154</v>
          </cell>
          <cell r="BZ1166">
            <v>12696450</v>
          </cell>
          <cell r="CA1166">
            <v>5815800</v>
          </cell>
          <cell r="CC1166">
            <v>95501330000</v>
          </cell>
          <cell r="CD1166">
            <v>0.37246267890949403</v>
          </cell>
          <cell r="CE1166">
            <v>2.4030287059883661E-3</v>
          </cell>
          <cell r="CF1166">
            <v>-330940482.08839226</v>
          </cell>
          <cell r="CG1166">
            <v>-109710760.77947673</v>
          </cell>
          <cell r="CH1166">
            <v>248207103.22027084</v>
          </cell>
          <cell r="CI1166">
            <v>65668216578.75</v>
          </cell>
          <cell r="CJ1166">
            <v>1.6523603337230738E-3</v>
          </cell>
          <cell r="CK1166">
            <v>119.66245940000002</v>
          </cell>
          <cell r="CL1166">
            <v>123.27674999999999</v>
          </cell>
          <cell r="CM1166">
            <v>21.957600000000003</v>
          </cell>
          <cell r="CN1166">
            <v>22.709987999999999</v>
          </cell>
          <cell r="CO1166">
            <v>33.825167999999998</v>
          </cell>
          <cell r="CP1166">
            <v>9.5752120000000005</v>
          </cell>
          <cell r="CQ1166">
            <v>19.243735999999998</v>
          </cell>
          <cell r="CR1166">
            <v>22.542487999999999</v>
          </cell>
          <cell r="CS1166">
            <v>11.629363999999999</v>
          </cell>
          <cell r="CT1166">
            <v>21.744809790000001</v>
          </cell>
          <cell r="CU1166">
            <v>6.5209883</v>
          </cell>
          <cell r="CV1166">
            <v>10.798524</v>
          </cell>
          <cell r="CW1166">
            <v>464.70660569499989</v>
          </cell>
          <cell r="CX1166">
            <v>423.48708749000002</v>
          </cell>
          <cell r="CY1166">
            <v>1193000</v>
          </cell>
          <cell r="CZ1166">
            <v>0.5</v>
          </cell>
          <cell r="DA1166">
            <v>2386000</v>
          </cell>
        </row>
        <row r="1167">
          <cell r="A1167" t="str">
            <v>2024_Q2_M5_W22_D3</v>
          </cell>
          <cell r="B1167">
            <v>2024</v>
          </cell>
          <cell r="C1167">
            <v>2</v>
          </cell>
          <cell r="D1167">
            <v>5</v>
          </cell>
          <cell r="E1167">
            <v>22</v>
          </cell>
          <cell r="F1167">
            <v>22</v>
          </cell>
          <cell r="G1167">
            <v>3</v>
          </cell>
          <cell r="H1167">
            <v>45440</v>
          </cell>
          <cell r="I1167">
            <v>38.745600000000003</v>
          </cell>
          <cell r="J1167">
            <v>18.027999999999999</v>
          </cell>
          <cell r="K1167">
            <v>34.756</v>
          </cell>
          <cell r="L1167">
            <v>12.556710000000001</v>
          </cell>
          <cell r="M1167">
            <v>14.29</v>
          </cell>
          <cell r="N1167">
            <v>4.2592999999999996</v>
          </cell>
          <cell r="O1167">
            <v>22.481999999999999</v>
          </cell>
          <cell r="P1167">
            <v>18.66</v>
          </cell>
          <cell r="Q1167">
            <v>105</v>
          </cell>
          <cell r="R1167">
            <v>0</v>
          </cell>
          <cell r="S1167">
            <v>-4099</v>
          </cell>
          <cell r="T1167">
            <v>874.38734864251126</v>
          </cell>
          <cell r="U1167">
            <v>60545.254261996888</v>
          </cell>
          <cell r="V1167">
            <v>6.9243058417980952E-2</v>
          </cell>
          <cell r="W1167">
            <v>4.6590795706200174E-3</v>
          </cell>
          <cell r="X1167">
            <v>2.3014084790854727E-3</v>
          </cell>
          <cell r="Y1167">
            <v>0.49396204640892355</v>
          </cell>
          <cell r="Z1167">
            <v>6.5660569351999078E-3</v>
          </cell>
          <cell r="AA1167">
            <v>213240997000</v>
          </cell>
          <cell r="AB1167">
            <v>213240997000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163.77760999999998</v>
          </cell>
          <cell r="AI1167">
            <v>61494.586235488285</v>
          </cell>
          <cell r="AJ1167">
            <v>52892.344378264221</v>
          </cell>
          <cell r="AK1167">
            <v>8602.2418572240604</v>
          </cell>
          <cell r="AL1167">
            <v>50002010527800</v>
          </cell>
          <cell r="AM1167">
            <v>232963345740</v>
          </cell>
          <cell r="AN1167">
            <v>115075051000</v>
          </cell>
          <cell r="AO1167">
            <v>328316048000</v>
          </cell>
          <cell r="AP1167">
            <v>29961895000</v>
          </cell>
          <cell r="AQ1167">
            <v>0.63739486515969035</v>
          </cell>
          <cell r="AR1167">
            <v>194404000</v>
          </cell>
          <cell r="AS1167">
            <v>0.46741393653495672</v>
          </cell>
          <cell r="AT1167">
            <v>11373411000</v>
          </cell>
          <cell r="AU1167">
            <v>0.18413213596567468</v>
          </cell>
          <cell r="AV1167">
            <v>71096698000</v>
          </cell>
          <cell r="AW1167">
            <v>0.60998140084964092</v>
          </cell>
          <cell r="AX1167">
            <v>1892772000</v>
          </cell>
          <cell r="AY1167">
            <v>0.42164819478082344</v>
          </cell>
          <cell r="AZ1167">
            <v>185343000</v>
          </cell>
          <cell r="BA1167">
            <v>0.35205224101728572</v>
          </cell>
          <cell r="BB1167">
            <v>0</v>
          </cell>
          <cell r="BC1167">
            <v>0</v>
          </cell>
          <cell r="BD1167">
            <v>865000</v>
          </cell>
          <cell r="BE1167">
            <v>2.1979976622452609E-2</v>
          </cell>
          <cell r="BF1167">
            <v>368442000</v>
          </cell>
          <cell r="BG1167">
            <v>0.46220720178238095</v>
          </cell>
          <cell r="BH1167">
            <v>1221000</v>
          </cell>
          <cell r="BI1167">
            <v>0.5</v>
          </cell>
          <cell r="BJ1167">
            <v>0</v>
          </cell>
          <cell r="BK1167">
            <v>0</v>
          </cell>
          <cell r="BL1167">
            <v>47006803220</v>
          </cell>
          <cell r="BM1167">
            <v>415914000</v>
          </cell>
          <cell r="BN1167">
            <v>61767659080</v>
          </cell>
          <cell r="BO1167">
            <v>116555517760</v>
          </cell>
          <cell r="BP1167">
            <v>4488984000</v>
          </cell>
          <cell r="BQ1167">
            <v>526464480</v>
          </cell>
          <cell r="BR1167">
            <v>1059157200</v>
          </cell>
          <cell r="BS1167">
            <v>39354000</v>
          </cell>
          <cell r="BT1167">
            <v>797136000</v>
          </cell>
          <cell r="BU1167">
            <v>2442000</v>
          </cell>
          <cell r="BV1167">
            <v>13366000</v>
          </cell>
          <cell r="BW1167">
            <v>290548000</v>
          </cell>
          <cell r="BY1167">
            <v>3390</v>
          </cell>
          <cell r="BZ1167">
            <v>10452450</v>
          </cell>
          <cell r="CA1167">
            <v>9153000</v>
          </cell>
          <cell r="CC1167">
            <v>32593450000</v>
          </cell>
          <cell r="CD1167">
            <v>0.13990806105770862</v>
          </cell>
          <cell r="CE1167">
            <v>6.5184278903902815E-4</v>
          </cell>
          <cell r="CF1167">
            <v>2695922323.6844139</v>
          </cell>
          <cell r="CG1167">
            <v>-847315075.6653446</v>
          </cell>
          <cell r="CH1167">
            <v>329384192.62852895</v>
          </cell>
          <cell r="CI1167">
            <v>0</v>
          </cell>
          <cell r="CJ1167">
            <v>0</v>
          </cell>
          <cell r="CK1167">
            <v>87.332582400000007</v>
          </cell>
          <cell r="CL1167">
            <v>111.2192</v>
          </cell>
          <cell r="CM1167">
            <v>22.056380000000001</v>
          </cell>
          <cell r="CN1167">
            <v>22.935449999999999</v>
          </cell>
          <cell r="CO1167">
            <v>37.281903999999997</v>
          </cell>
          <cell r="CP1167">
            <v>9.7952400000000015</v>
          </cell>
          <cell r="CQ1167">
            <v>19.446929999999998</v>
          </cell>
          <cell r="CR1167">
            <v>22.783860000000001</v>
          </cell>
          <cell r="CS1167">
            <v>11.629363999999999</v>
          </cell>
          <cell r="CT1167">
            <v>22.037026050000001</v>
          </cell>
          <cell r="CU1167">
            <v>6.5891371000000003</v>
          </cell>
          <cell r="CV1167">
            <v>10.984985</v>
          </cell>
          <cell r="CW1167">
            <v>384.99688755599999</v>
          </cell>
          <cell r="CX1167">
            <v>384.09205854999999</v>
          </cell>
          <cell r="CY1167">
            <v>0</v>
          </cell>
          <cell r="CZ1167" t="e">
            <v>#DIV/0!</v>
          </cell>
          <cell r="DA1167">
            <v>0</v>
          </cell>
        </row>
        <row r="1168">
          <cell r="A1168" t="str">
            <v>2024_Q2_M5_W22_D4</v>
          </cell>
          <cell r="B1168">
            <v>2024</v>
          </cell>
          <cell r="C1168">
            <v>2</v>
          </cell>
          <cell r="D1168">
            <v>5</v>
          </cell>
          <cell r="E1168">
            <v>22</v>
          </cell>
          <cell r="F1168">
            <v>22</v>
          </cell>
          <cell r="G1168">
            <v>4</v>
          </cell>
          <cell r="H1168">
            <v>45441</v>
          </cell>
          <cell r="I1168">
            <v>51.021599999999999</v>
          </cell>
          <cell r="J1168">
            <v>14.997999999999999</v>
          </cell>
          <cell r="K1168">
            <v>25.800999999999998</v>
          </cell>
          <cell r="L1168">
            <v>12.97071</v>
          </cell>
          <cell r="M1168">
            <v>14.198</v>
          </cell>
          <cell r="N1168">
            <v>4.2592999999999996</v>
          </cell>
          <cell r="O1168">
            <v>22.312000000000001</v>
          </cell>
          <cell r="P1168">
            <v>18.66</v>
          </cell>
          <cell r="Q1168">
            <v>62</v>
          </cell>
          <cell r="R1168">
            <v>0</v>
          </cell>
          <cell r="S1168">
            <v>-3259</v>
          </cell>
          <cell r="T1168">
            <v>685.98616890940571</v>
          </cell>
          <cell r="U1168">
            <v>60620.603606995865</v>
          </cell>
          <cell r="V1168">
            <v>8.8370008543133885E-2</v>
          </cell>
          <cell r="W1168">
            <v>5.4127872592185568E-3</v>
          </cell>
          <cell r="X1168">
            <v>2.849321892522994E-3</v>
          </cell>
          <cell r="Y1168">
            <v>0.5264056679246526</v>
          </cell>
          <cell r="Z1168">
            <v>7.294600610764106E-3</v>
          </cell>
          <cell r="AA1168">
            <v>254689820000</v>
          </cell>
          <cell r="AB1168">
            <v>246528970000</v>
          </cell>
          <cell r="AC1168">
            <v>0</v>
          </cell>
          <cell r="AD1168">
            <v>0</v>
          </cell>
          <cell r="AE1168">
            <v>8160850000</v>
          </cell>
          <cell r="AF1168">
            <v>0</v>
          </cell>
          <cell r="AG1168">
            <v>0</v>
          </cell>
          <cell r="AH1168">
            <v>164.22060999999999</v>
          </cell>
          <cell r="AI1168">
            <v>61700.418483566689</v>
          </cell>
          <cell r="AJ1168">
            <v>52384.685855683623</v>
          </cell>
          <cell r="AK1168">
            <v>8239.6326278831184</v>
          </cell>
          <cell r="AL1168">
            <v>57294454666000</v>
          </cell>
          <cell r="AM1168">
            <v>310122694240</v>
          </cell>
          <cell r="AN1168">
            <v>163250344000</v>
          </cell>
          <cell r="AO1168">
            <v>417940164000</v>
          </cell>
          <cell r="AP1168">
            <v>115504069000</v>
          </cell>
          <cell r="AQ1168">
            <v>0.80964039787974262</v>
          </cell>
          <cell r="AR1168">
            <v>110503000</v>
          </cell>
          <cell r="AS1168">
            <v>0.44526420978829367</v>
          </cell>
          <cell r="AT1168">
            <v>8207915000</v>
          </cell>
          <cell r="AU1168">
            <v>0.13247108453262019</v>
          </cell>
          <cell r="AV1168">
            <v>36821102000</v>
          </cell>
          <cell r="AW1168">
            <v>0.37757295067581603</v>
          </cell>
          <cell r="AX1168">
            <v>2239876000</v>
          </cell>
          <cell r="AY1168">
            <v>0.42839088241931844</v>
          </cell>
          <cell r="AZ1168">
            <v>160054000</v>
          </cell>
          <cell r="BA1168">
            <v>0.34618917215681649</v>
          </cell>
          <cell r="BB1168">
            <v>0</v>
          </cell>
          <cell r="BC1168">
            <v>0</v>
          </cell>
          <cell r="BD1168">
            <v>150589000</v>
          </cell>
          <cell r="BE1168">
            <v>0.49717389151176994</v>
          </cell>
          <cell r="BF1168">
            <v>56236000</v>
          </cell>
          <cell r="BG1168">
            <v>0.24777716093442956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142660950840</v>
          </cell>
          <cell r="BM1168">
            <v>248174000</v>
          </cell>
          <cell r="BN1168">
            <v>61960049840</v>
          </cell>
          <cell r="BO1168">
            <v>97520497520</v>
          </cell>
          <cell r="BP1168">
            <v>5228580000</v>
          </cell>
          <cell r="BQ1168">
            <v>462331040</v>
          </cell>
          <cell r="BR1168">
            <v>427155000</v>
          </cell>
          <cell r="BS1168">
            <v>302890000</v>
          </cell>
          <cell r="BT1168">
            <v>226962000</v>
          </cell>
          <cell r="BU1168">
            <v>2428000</v>
          </cell>
          <cell r="BV1168">
            <v>991464000</v>
          </cell>
          <cell r="BW1168">
            <v>91212000</v>
          </cell>
          <cell r="BY1168">
            <v>3916</v>
          </cell>
          <cell r="BZ1168">
            <v>3975450</v>
          </cell>
          <cell r="CA1168">
            <v>10573200</v>
          </cell>
          <cell r="CC1168">
            <v>47071245000</v>
          </cell>
          <cell r="CD1168">
            <v>0.15178265207373751</v>
          </cell>
          <cell r="CE1168">
            <v>8.2156720531512952E-4</v>
          </cell>
          <cell r="CF1168">
            <v>-1929159680.0579116</v>
          </cell>
          <cell r="CG1168">
            <v>1768930448.4697118</v>
          </cell>
          <cell r="CH1168">
            <v>1784311674.0813401</v>
          </cell>
          <cell r="CI1168">
            <v>8160850000</v>
          </cell>
          <cell r="CJ1168">
            <v>1.4243699582401048E-4</v>
          </cell>
          <cell r="CK1168">
            <v>114.033276</v>
          </cell>
          <cell r="CL1168">
            <v>82.485796999999991</v>
          </cell>
          <cell r="CM1168">
            <v>22.138761000000002</v>
          </cell>
          <cell r="CN1168">
            <v>22.603216</v>
          </cell>
          <cell r="CO1168">
            <v>30.820889999999995</v>
          </cell>
          <cell r="CP1168">
            <v>9.5649011999999995</v>
          </cell>
          <cell r="CQ1168">
            <v>19.188320000000001</v>
          </cell>
          <cell r="CR1168">
            <v>22.65324</v>
          </cell>
          <cell r="CS1168">
            <v>11.629363999999999</v>
          </cell>
          <cell r="CT1168">
            <v>22.698742500000002</v>
          </cell>
          <cell r="CU1168">
            <v>6.5082104000000003</v>
          </cell>
          <cell r="CV1168">
            <v>10.871487</v>
          </cell>
          <cell r="CW1168">
            <v>275.88523542700034</v>
          </cell>
          <cell r="CX1168">
            <v>375.19620509999993</v>
          </cell>
          <cell r="CY1168">
            <v>0</v>
          </cell>
          <cell r="CZ1168" t="e">
            <v>#DIV/0!</v>
          </cell>
          <cell r="DA1168">
            <v>0</v>
          </cell>
        </row>
        <row r="1169">
          <cell r="A1169" t="str">
            <v>2024_Q2_M5_W22_D5</v>
          </cell>
          <cell r="B1169">
            <v>2024</v>
          </cell>
          <cell r="C1169">
            <v>2</v>
          </cell>
          <cell r="D1169">
            <v>5</v>
          </cell>
          <cell r="E1169">
            <v>22</v>
          </cell>
          <cell r="F1169">
            <v>22</v>
          </cell>
          <cell r="G1169">
            <v>5</v>
          </cell>
          <cell r="H1169">
            <v>45442</v>
          </cell>
          <cell r="I1169">
            <v>43.142600000000002</v>
          </cell>
          <cell r="J1169">
            <v>18.902000000000001</v>
          </cell>
          <cell r="K1169">
            <v>27.013000000000002</v>
          </cell>
          <cell r="L1169">
            <v>12.062709999999999</v>
          </cell>
          <cell r="M1169">
            <v>14.097</v>
          </cell>
          <cell r="N1169">
            <v>4.2592999999999996</v>
          </cell>
          <cell r="O1169">
            <v>22.283999999999999</v>
          </cell>
          <cell r="P1169">
            <v>18.655000000000001</v>
          </cell>
          <cell r="Q1169">
            <v>78</v>
          </cell>
          <cell r="R1169">
            <v>0</v>
          </cell>
          <cell r="S1169">
            <v>-3134</v>
          </cell>
          <cell r="T1169">
            <v>678.6392413847235</v>
          </cell>
          <cell r="U1169">
            <v>63864.200592995607</v>
          </cell>
          <cell r="V1169">
            <v>9.4106259553580277E-2</v>
          </cell>
          <cell r="W1169">
            <v>2.6628340844350633E-3</v>
          </cell>
          <cell r="X1169">
            <v>1.1128489449638555E-3</v>
          </cell>
          <cell r="Y1169">
            <v>0.41791899520467241</v>
          </cell>
          <cell r="Z1169">
            <v>3.7449915842449398E-3</v>
          </cell>
          <cell r="AA1169">
            <v>165426425000</v>
          </cell>
          <cell r="AB1169">
            <v>161225060000</v>
          </cell>
          <cell r="AC1169">
            <v>4201365000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160.41560999999999</v>
          </cell>
          <cell r="AI1169">
            <v>64106.267723456433</v>
          </cell>
          <cell r="AJ1169">
            <v>52138.609585946957</v>
          </cell>
          <cell r="AK1169">
            <v>11967.658137509476</v>
          </cell>
          <cell r="AL1169">
            <v>62848579150400</v>
          </cell>
          <cell r="AM1169">
            <v>167462348720</v>
          </cell>
          <cell r="AN1169">
            <v>69994480000</v>
          </cell>
          <cell r="AO1169">
            <v>235367400000</v>
          </cell>
          <cell r="AP1169">
            <v>45142062000</v>
          </cell>
          <cell r="AQ1169">
            <v>0.56837200532892129</v>
          </cell>
          <cell r="AR1169">
            <v>248411000</v>
          </cell>
          <cell r="AS1169">
            <v>0.4219796833593803</v>
          </cell>
          <cell r="AT1169">
            <v>8128603000</v>
          </cell>
          <cell r="AU1169">
            <v>0.18646806996419979</v>
          </cell>
          <cell r="AV1169">
            <v>14498801000</v>
          </cell>
          <cell r="AW1169">
            <v>0.37887079223312314</v>
          </cell>
          <cell r="AX1169">
            <v>1602512000</v>
          </cell>
          <cell r="AY1169">
            <v>0.36791147232362192</v>
          </cell>
          <cell r="AZ1169">
            <v>165605000</v>
          </cell>
          <cell r="BA1169">
            <v>0.40620392018118112</v>
          </cell>
          <cell r="BB1169">
            <v>0</v>
          </cell>
          <cell r="BC1169">
            <v>0</v>
          </cell>
          <cell r="BD1169">
            <v>25389000</v>
          </cell>
          <cell r="BE1169">
            <v>0.5</v>
          </cell>
          <cell r="BF1169">
            <v>123597000</v>
          </cell>
          <cell r="BG1169">
            <v>0.36203411873601332</v>
          </cell>
          <cell r="BH1169">
            <v>5995000</v>
          </cell>
          <cell r="BI1169">
            <v>0.41643512086690748</v>
          </cell>
          <cell r="BJ1169">
            <v>0</v>
          </cell>
          <cell r="BK1169">
            <v>0</v>
          </cell>
          <cell r="BL1169">
            <v>79423443760</v>
          </cell>
          <cell r="BM1169">
            <v>588680000</v>
          </cell>
          <cell r="BN1169">
            <v>43592466000</v>
          </cell>
          <cell r="BO1169">
            <v>38268458000</v>
          </cell>
          <cell r="BP1169">
            <v>4355700000</v>
          </cell>
          <cell r="BQ1169">
            <v>407689320</v>
          </cell>
          <cell r="BR1169">
            <v>296505640</v>
          </cell>
          <cell r="BS1169">
            <v>50778000</v>
          </cell>
          <cell r="BT1169">
            <v>341396000</v>
          </cell>
          <cell r="BU1169">
            <v>14396000</v>
          </cell>
          <cell r="BV1169">
            <v>15826000</v>
          </cell>
          <cell r="BW1169">
            <v>0</v>
          </cell>
          <cell r="BY1169">
            <v>1597</v>
          </cell>
          <cell r="BZ1169">
            <v>3656700</v>
          </cell>
          <cell r="CA1169">
            <v>4311900</v>
          </cell>
          <cell r="CC1169">
            <v>12146145000</v>
          </cell>
          <cell r="CD1169">
            <v>7.2576979574709322E-2</v>
          </cell>
          <cell r="CE1169">
            <v>1.9326045495688339E-4</v>
          </cell>
          <cell r="CF1169">
            <v>-893149235.99498594</v>
          </cell>
          <cell r="CG1169">
            <v>839662067.07859206</v>
          </cell>
          <cell r="CH1169">
            <v>753236408.37284994</v>
          </cell>
          <cell r="CI1169">
            <v>4201365000</v>
          </cell>
          <cell r="CJ1169">
            <v>6.6849005288503179E-5</v>
          </cell>
          <cell r="CK1169">
            <v>95.949142400000014</v>
          </cell>
          <cell r="CL1169">
            <v>85.361080000000001</v>
          </cell>
          <cell r="CM1169">
            <v>21.980175000000003</v>
          </cell>
          <cell r="CN1169">
            <v>22.329647999999999</v>
          </cell>
          <cell r="CO1169">
            <v>38.711295999999997</v>
          </cell>
          <cell r="CP1169">
            <v>9.3145211999999997</v>
          </cell>
          <cell r="CQ1169">
            <v>19.832759999999997</v>
          </cell>
          <cell r="CR1169">
            <v>22.441965</v>
          </cell>
          <cell r="CS1169">
            <v>11.459243000000001</v>
          </cell>
          <cell r="CT1169">
            <v>21.097679790000001</v>
          </cell>
          <cell r="CU1169">
            <v>6.4826546</v>
          </cell>
          <cell r="CV1169">
            <v>10.814738</v>
          </cell>
          <cell r="CW1169">
            <v>281.4068751770003</v>
          </cell>
          <cell r="CX1169">
            <v>365.77490298999999</v>
          </cell>
          <cell r="CY1169">
            <v>53505000</v>
          </cell>
          <cell r="CZ1169">
            <v>0.5</v>
          </cell>
          <cell r="DA1169">
            <v>107010000</v>
          </cell>
        </row>
        <row r="1170">
          <cell r="A1170" t="str">
            <v>2024_Q2_M5_W22_D6</v>
          </cell>
          <cell r="B1170">
            <v>2024</v>
          </cell>
          <cell r="C1170">
            <v>2</v>
          </cell>
          <cell r="D1170">
            <v>5</v>
          </cell>
          <cell r="E1170">
            <v>22</v>
          </cell>
          <cell r="F1170">
            <v>23</v>
          </cell>
          <cell r="G1170">
            <v>6</v>
          </cell>
          <cell r="H1170">
            <v>45443</v>
          </cell>
          <cell r="I1170">
            <v>29.961600000000001</v>
          </cell>
          <cell r="J1170">
            <v>19.523</v>
          </cell>
          <cell r="K1170">
            <v>26.065000000000001</v>
          </cell>
          <cell r="L1170">
            <v>11.767709999999999</v>
          </cell>
          <cell r="M1170">
            <v>14.083</v>
          </cell>
          <cell r="N1170">
            <v>4.2592999999999996</v>
          </cell>
          <cell r="O1170">
            <v>22.093</v>
          </cell>
          <cell r="P1170">
            <v>19.181000000000001</v>
          </cell>
          <cell r="Q1170">
            <v>97</v>
          </cell>
          <cell r="R1170">
            <v>0</v>
          </cell>
          <cell r="S1170">
            <v>-1245</v>
          </cell>
          <cell r="T1170">
            <v>650.92990891629711</v>
          </cell>
          <cell r="U1170">
            <v>62777.101156000004</v>
          </cell>
          <cell r="V1170">
            <v>9.6442182631482812E-2</v>
          </cell>
          <cell r="W1170">
            <v>4.2460157216840716E-3</v>
          </cell>
          <cell r="X1170">
            <v>2.7415895506626678E-3</v>
          </cell>
          <cell r="Y1170">
            <v>0.64568520946862806</v>
          </cell>
          <cell r="Z1170">
            <v>5.1273194517386447E-3</v>
          </cell>
          <cell r="AA1170">
            <v>101131174000</v>
          </cell>
          <cell r="AB1170">
            <v>101131174000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146.93360999999999</v>
          </cell>
          <cell r="AI1170">
            <v>64413.813661481217</v>
          </cell>
          <cell r="AJ1170">
            <v>51473.158601852236</v>
          </cell>
          <cell r="AK1170">
            <v>12940.655059628982</v>
          </cell>
          <cell r="AL1170">
            <v>42390034997000</v>
          </cell>
          <cell r="AM1170">
            <v>179998187040</v>
          </cell>
          <cell r="AN1170">
            <v>116217268000</v>
          </cell>
          <cell r="AO1170">
            <v>217347251000</v>
          </cell>
          <cell r="AP1170">
            <v>90184084000</v>
          </cell>
          <cell r="AQ1170">
            <v>0.83439390994416307</v>
          </cell>
          <cell r="AR1170">
            <v>108182000</v>
          </cell>
          <cell r="AS1170">
            <v>0.43799444520919534</v>
          </cell>
          <cell r="AT1170">
            <v>1277472000</v>
          </cell>
          <cell r="AU1170">
            <v>4.1462360666374945E-2</v>
          </cell>
          <cell r="AV1170">
            <v>22764463000</v>
          </cell>
          <cell r="AW1170">
            <v>0.63343154420479797</v>
          </cell>
          <cell r="AX1170">
            <v>587353000</v>
          </cell>
          <cell r="AY1170">
            <v>0.29694377232691305</v>
          </cell>
          <cell r="AZ1170">
            <v>34868000</v>
          </cell>
          <cell r="BA1170">
            <v>0.22454341722263724</v>
          </cell>
          <cell r="BB1170">
            <v>0</v>
          </cell>
          <cell r="BC1170">
            <v>0</v>
          </cell>
          <cell r="BD1170">
            <v>161824000</v>
          </cell>
          <cell r="BE1170">
            <v>0.5</v>
          </cell>
          <cell r="BF1170">
            <v>465215000</v>
          </cell>
          <cell r="BG1170">
            <v>0.80260129668031899</v>
          </cell>
          <cell r="BH1170">
            <v>632616000</v>
          </cell>
          <cell r="BI1170">
            <v>0.49904390465552168</v>
          </cell>
          <cell r="BJ1170">
            <v>0</v>
          </cell>
          <cell r="BK1170">
            <v>0</v>
          </cell>
          <cell r="BL1170">
            <v>108083344000</v>
          </cell>
          <cell r="BM1170">
            <v>246994000</v>
          </cell>
          <cell r="BN1170">
            <v>30810402000</v>
          </cell>
          <cell r="BO1170">
            <v>35938316000</v>
          </cell>
          <cell r="BP1170">
            <v>1977994000</v>
          </cell>
          <cell r="BQ1170">
            <v>155284000</v>
          </cell>
          <cell r="BR1170">
            <v>560697040</v>
          </cell>
          <cell r="BS1170">
            <v>323648000</v>
          </cell>
          <cell r="BT1170">
            <v>579634000</v>
          </cell>
          <cell r="BU1170">
            <v>1267656000</v>
          </cell>
          <cell r="BV1170">
            <v>13368000</v>
          </cell>
          <cell r="BW1170">
            <v>31418000</v>
          </cell>
          <cell r="BY1170">
            <v>1173</v>
          </cell>
          <cell r="BZ1170">
            <v>9524250</v>
          </cell>
          <cell r="CA1170">
            <v>3167100</v>
          </cell>
          <cell r="CC1170">
            <v>44407621000</v>
          </cell>
          <cell r="CD1170">
            <v>0.24672441892345454</v>
          </cell>
          <cell r="CE1170">
            <v>1.0475957616723551E-3</v>
          </cell>
          <cell r="CF1170">
            <v>366651836.82924157</v>
          </cell>
          <cell r="CG1170">
            <v>577330632.91699445</v>
          </cell>
          <cell r="CH1170">
            <v>-6436531.7214560509</v>
          </cell>
          <cell r="CI1170">
            <v>0</v>
          </cell>
          <cell r="CJ1170">
            <v>0</v>
          </cell>
          <cell r="CK1170">
            <v>67.413600000000002</v>
          </cell>
          <cell r="CL1170">
            <v>82.626050000000006</v>
          </cell>
          <cell r="CM1170">
            <v>22.428834999999999</v>
          </cell>
          <cell r="CN1170">
            <v>22.335637999999999</v>
          </cell>
          <cell r="CO1170">
            <v>39.807397000000002</v>
          </cell>
          <cell r="CP1170">
            <v>9.4256945999999999</v>
          </cell>
          <cell r="CQ1170">
            <v>18.756957</v>
          </cell>
          <cell r="CR1170">
            <v>23.247371999999999</v>
          </cell>
          <cell r="CS1170">
            <v>11.557464000000001</v>
          </cell>
          <cell r="CT1170">
            <v>20.522886240000002</v>
          </cell>
          <cell r="CU1170">
            <v>6.5082104000000003</v>
          </cell>
          <cell r="CV1170">
            <v>10.871487</v>
          </cell>
          <cell r="CW1170">
            <v>288.76758138900027</v>
          </cell>
          <cell r="CX1170">
            <v>335.50159123999993</v>
          </cell>
          <cell r="CY1170">
            <v>1191000</v>
          </cell>
          <cell r="CZ1170">
            <v>0.12627226463104327</v>
          </cell>
          <cell r="DA1170">
            <v>9432000</v>
          </cell>
        </row>
        <row r="1171">
          <cell r="A1171" t="str">
            <v>2024_Q2_M6_W23_D2</v>
          </cell>
          <cell r="B1171">
            <v>2024</v>
          </cell>
          <cell r="C1171">
            <v>2</v>
          </cell>
          <cell r="D1171">
            <v>6</v>
          </cell>
          <cell r="E1171">
            <v>23</v>
          </cell>
          <cell r="F1171">
            <v>23</v>
          </cell>
          <cell r="G1171">
            <v>2</v>
          </cell>
          <cell r="H1171">
            <v>45446</v>
          </cell>
          <cell r="I1171">
            <v>22.404599999999999</v>
          </cell>
          <cell r="J1171">
            <v>16.452999999999999</v>
          </cell>
          <cell r="K1171">
            <v>36.034999999999997</v>
          </cell>
          <cell r="L1171">
            <v>12.34571</v>
          </cell>
          <cell r="M1171">
            <v>14.153</v>
          </cell>
          <cell r="N1171">
            <v>4.2592999999999996</v>
          </cell>
          <cell r="O1171">
            <v>21.992000000000001</v>
          </cell>
          <cell r="P1171">
            <v>19.181000000000001</v>
          </cell>
          <cell r="Q1171">
            <v>151</v>
          </cell>
          <cell r="R1171">
            <v>0</v>
          </cell>
          <cell r="S1171">
            <v>-4083</v>
          </cell>
          <cell r="T1171">
            <v>866.38895477112374</v>
          </cell>
          <cell r="U1171">
            <v>59658.576992503251</v>
          </cell>
          <cell r="V1171">
            <v>6.8858884527519648E-2</v>
          </cell>
          <cell r="W1171">
            <v>3.8873986507124594E-3</v>
          </cell>
          <cell r="X1171">
            <v>1.46827825920657E-3</v>
          </cell>
          <cell r="Y1171">
            <v>0.37770200361042794</v>
          </cell>
          <cell r="Z1171">
            <v>4.8444244404326599E-3</v>
          </cell>
          <cell r="AA1171">
            <v>194735937000</v>
          </cell>
          <cell r="AB1171">
            <v>194735937000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146.82361</v>
          </cell>
          <cell r="AI1171">
            <v>58702.900800329502</v>
          </cell>
          <cell r="AJ1171">
            <v>51869.257610548433</v>
          </cell>
          <cell r="AK1171">
            <v>6833.6431897810971</v>
          </cell>
          <cell r="AL1171">
            <v>57679948244800</v>
          </cell>
          <cell r="AM1171">
            <v>224244024980</v>
          </cell>
          <cell r="AN1171">
            <v>84699750000</v>
          </cell>
          <cell r="AO1171">
            <v>279426151000</v>
          </cell>
          <cell r="AP1171">
            <v>28206830000</v>
          </cell>
          <cell r="AQ1171">
            <v>0.33367020927378921</v>
          </cell>
          <cell r="AR1171">
            <v>916174000</v>
          </cell>
          <cell r="AS1171">
            <v>0.4493917196171282</v>
          </cell>
          <cell r="AT1171">
            <v>14810922000</v>
          </cell>
          <cell r="AU1171">
            <v>0.44129869738968763</v>
          </cell>
          <cell r="AV1171">
            <v>39336853000</v>
          </cell>
          <cell r="AW1171">
            <v>0.40360546793577717</v>
          </cell>
          <cell r="AX1171">
            <v>1061141000</v>
          </cell>
          <cell r="AY1171">
            <v>0.25301792874283252</v>
          </cell>
          <cell r="AZ1171">
            <v>147778000</v>
          </cell>
          <cell r="BA1171">
            <v>0.25293689243532502</v>
          </cell>
          <cell r="BB1171">
            <v>0</v>
          </cell>
          <cell r="BC1171">
            <v>0</v>
          </cell>
          <cell r="BD1171">
            <v>122502000</v>
          </cell>
          <cell r="BE1171">
            <v>0.47015973656132704</v>
          </cell>
          <cell r="BF1171">
            <v>85560000</v>
          </cell>
          <cell r="BG1171">
            <v>0.11499938172375418</v>
          </cell>
          <cell r="BH1171">
            <v>2454000</v>
          </cell>
          <cell r="BI1171">
            <v>0.5</v>
          </cell>
          <cell r="BJ1171">
            <v>0</v>
          </cell>
          <cell r="BK1171">
            <v>0</v>
          </cell>
          <cell r="BL1171">
            <v>84535056520</v>
          </cell>
          <cell r="BM1171">
            <v>2038698000</v>
          </cell>
          <cell r="BN1171">
            <v>33562124900</v>
          </cell>
          <cell r="BO1171">
            <v>97463627540</v>
          </cell>
          <cell r="BP1171">
            <v>4193936000</v>
          </cell>
          <cell r="BQ1171">
            <v>584248500</v>
          </cell>
          <cell r="BR1171">
            <v>733555520</v>
          </cell>
          <cell r="BS1171">
            <v>260554000</v>
          </cell>
          <cell r="BT1171">
            <v>744004000</v>
          </cell>
          <cell r="BU1171">
            <v>4908000</v>
          </cell>
          <cell r="BV1171">
            <v>2710000</v>
          </cell>
          <cell r="BW1171">
            <v>101530000</v>
          </cell>
          <cell r="BY1171">
            <v>3908</v>
          </cell>
          <cell r="BZ1171">
            <v>10411650</v>
          </cell>
          <cell r="CA1171">
            <v>10551600</v>
          </cell>
          <cell r="CC1171">
            <v>210553000</v>
          </cell>
          <cell r="CD1171">
            <v>9.3902572930310978E-4</v>
          </cell>
          <cell r="CE1171">
            <v>3.6503673530771921E-6</v>
          </cell>
          <cell r="CF1171">
            <v>3796446153.2140608</v>
          </cell>
          <cell r="CG1171">
            <v>-587367973.28437531</v>
          </cell>
          <cell r="CH1171">
            <v>292858958.58909798</v>
          </cell>
          <cell r="CI1171">
            <v>0</v>
          </cell>
          <cell r="CJ1171">
            <v>0</v>
          </cell>
          <cell r="CK1171">
            <v>50.7016098</v>
          </cell>
          <cell r="CL1171">
            <v>115.81649000000002</v>
          </cell>
          <cell r="CM1171">
            <v>22.434080000000002</v>
          </cell>
          <cell r="CN1171">
            <v>22.78633</v>
          </cell>
          <cell r="CO1171">
            <v>34.337410999999996</v>
          </cell>
          <cell r="CP1171">
            <v>10.4435526</v>
          </cell>
          <cell r="CQ1171">
            <v>19.133040000000001</v>
          </cell>
          <cell r="CR1171">
            <v>23.650172999999999</v>
          </cell>
          <cell r="CS1171">
            <v>11.576703999999998</v>
          </cell>
          <cell r="CT1171">
            <v>21.728449599999998</v>
          </cell>
          <cell r="CU1171">
            <v>6.5891371000000003</v>
          </cell>
          <cell r="CV1171">
            <v>10.984985</v>
          </cell>
          <cell r="CW1171">
            <v>414.76925078999989</v>
          </cell>
          <cell r="CX1171">
            <v>350.18196209999996</v>
          </cell>
          <cell r="CY1171">
            <v>9536000</v>
          </cell>
          <cell r="CZ1171">
            <v>0.5</v>
          </cell>
          <cell r="DA1171">
            <v>19072000</v>
          </cell>
        </row>
        <row r="1172">
          <cell r="A1172" t="str">
            <v>2024_Q2_M6_W23_D3</v>
          </cell>
          <cell r="B1172">
            <v>2024</v>
          </cell>
          <cell r="C1172">
            <v>2</v>
          </cell>
          <cell r="D1172">
            <v>6</v>
          </cell>
          <cell r="E1172">
            <v>23</v>
          </cell>
          <cell r="F1172">
            <v>23</v>
          </cell>
          <cell r="G1172">
            <v>3</v>
          </cell>
          <cell r="H1172">
            <v>45447</v>
          </cell>
          <cell r="I1172">
            <v>37.391599999999997</v>
          </cell>
          <cell r="J1172">
            <v>15.457000000000001</v>
          </cell>
          <cell r="K1172">
            <v>24.419</v>
          </cell>
          <cell r="L1172">
            <v>12.44271</v>
          </cell>
          <cell r="M1172">
            <v>15.249000000000001</v>
          </cell>
          <cell r="N1172">
            <v>4.2592999999999996</v>
          </cell>
          <cell r="O1172">
            <v>21.988</v>
          </cell>
          <cell r="P1172">
            <v>19.181000000000001</v>
          </cell>
          <cell r="Q1172">
            <v>134</v>
          </cell>
          <cell r="R1172">
            <v>0</v>
          </cell>
          <cell r="S1172">
            <v>-3581</v>
          </cell>
          <cell r="T1172">
            <v>787.47007987333677</v>
          </cell>
          <cell r="U1172">
            <v>68133.886933002155</v>
          </cell>
          <cell r="V1172">
            <v>8.6522508822127406E-2</v>
          </cell>
          <cell r="W1172">
            <v>6.5731981709977851E-3</v>
          </cell>
          <cell r="X1172">
            <v>2.6215742595958251E-3</v>
          </cell>
          <cell r="Y1172">
            <v>0.39882781431460795</v>
          </cell>
          <cell r="Z1172">
            <v>5.2767489131620013E-3</v>
          </cell>
          <cell r="AA1172">
            <v>141848830000</v>
          </cell>
          <cell r="AB1172">
            <v>141848830000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150.38761000000002</v>
          </cell>
          <cell r="AI1172">
            <v>67792.932066915091</v>
          </cell>
          <cell r="AJ1172">
            <v>53383.049552476681</v>
          </cell>
          <cell r="AK1172">
            <v>14409.882514438415</v>
          </cell>
          <cell r="AL1172">
            <v>53423540259200</v>
          </cell>
          <cell r="AM1172">
            <v>351189905120</v>
          </cell>
          <cell r="AN1172">
            <v>140066972000</v>
          </cell>
          <cell r="AO1172">
            <v>281902608000</v>
          </cell>
          <cell r="AP1172">
            <v>88520833000</v>
          </cell>
          <cell r="AQ1172">
            <v>0.7823176761076539</v>
          </cell>
          <cell r="AR1172">
            <v>29445000</v>
          </cell>
          <cell r="AS1172">
            <v>0.14446003493141277</v>
          </cell>
          <cell r="AT1172">
            <v>2102023000</v>
          </cell>
          <cell r="AU1172">
            <v>2.1911009597131506E-2</v>
          </cell>
          <cell r="AV1172">
            <v>47414262000</v>
          </cell>
          <cell r="AW1172">
            <v>0.3532840455611555</v>
          </cell>
          <cell r="AX1172">
            <v>188427000</v>
          </cell>
          <cell r="AY1172">
            <v>5.7736926482376216E-2</v>
          </cell>
          <cell r="AZ1172">
            <v>1769252000</v>
          </cell>
          <cell r="BA1172">
            <v>0.47290570008252564</v>
          </cell>
          <cell r="BB1172">
            <v>0</v>
          </cell>
          <cell r="BC1172">
            <v>0</v>
          </cell>
          <cell r="BD1172">
            <v>3471000</v>
          </cell>
          <cell r="BE1172">
            <v>0.16724486845909223</v>
          </cell>
          <cell r="BF1172">
            <v>26065000</v>
          </cell>
          <cell r="BG1172">
            <v>0.11271448834152079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113152029800</v>
          </cell>
          <cell r="BM1172">
            <v>203828000</v>
          </cell>
          <cell r="BN1172">
            <v>95934557040</v>
          </cell>
          <cell r="BO1172">
            <v>134210029000</v>
          </cell>
          <cell r="BP1172">
            <v>3263544000</v>
          </cell>
          <cell r="BQ1172">
            <v>3741236360</v>
          </cell>
          <cell r="BR1172">
            <v>291204920</v>
          </cell>
          <cell r="BS1172">
            <v>20754000</v>
          </cell>
          <cell r="BT1172">
            <v>231248000</v>
          </cell>
          <cell r="BU1172">
            <v>0</v>
          </cell>
          <cell r="BV1172">
            <v>54234000</v>
          </cell>
          <cell r="BW1172">
            <v>60852000</v>
          </cell>
          <cell r="BY1172">
            <v>1446</v>
          </cell>
          <cell r="BZ1172">
            <v>9131550</v>
          </cell>
          <cell r="CA1172">
            <v>3904200</v>
          </cell>
          <cell r="CC1172">
            <v>44029040000</v>
          </cell>
          <cell r="CD1172">
            <v>0.12538045056928379</v>
          </cell>
          <cell r="CE1172">
            <v>8.241505483608944E-4</v>
          </cell>
          <cell r="CF1172">
            <v>790741078.04603231</v>
          </cell>
          <cell r="CG1172">
            <v>395472146.81602901</v>
          </cell>
          <cell r="CH1172">
            <v>-1309031957.9469604</v>
          </cell>
          <cell r="CI1172">
            <v>0</v>
          </cell>
          <cell r="CJ1172">
            <v>0</v>
          </cell>
          <cell r="CK1172">
            <v>84.579799199999997</v>
          </cell>
          <cell r="CL1172">
            <v>78.800112999999996</v>
          </cell>
          <cell r="CM1172">
            <v>22.548195</v>
          </cell>
          <cell r="CN1172">
            <v>24.581388</v>
          </cell>
          <cell r="CO1172">
            <v>32.196930999999999</v>
          </cell>
          <cell r="CP1172">
            <v>10.472997599999999</v>
          </cell>
          <cell r="CQ1172">
            <v>18.997631999999999</v>
          </cell>
          <cell r="CR1172">
            <v>23.650172999999999</v>
          </cell>
          <cell r="CS1172">
            <v>11.803721999999999</v>
          </cell>
          <cell r="CT1172">
            <v>21.911612310000002</v>
          </cell>
          <cell r="CU1172">
            <v>6.6189521999999998</v>
          </cell>
          <cell r="CV1172">
            <v>11.074161999999999</v>
          </cell>
          <cell r="CW1172">
            <v>355.7580698500002</v>
          </cell>
          <cell r="CX1172">
            <v>347.23567731000003</v>
          </cell>
          <cell r="CY1172">
            <v>13194000</v>
          </cell>
          <cell r="CZ1172">
            <v>0.5</v>
          </cell>
          <cell r="DA1172">
            <v>26388000</v>
          </cell>
        </row>
        <row r="1173">
          <cell r="A1173" t="str">
            <v>2024_Q2_M6_W23_D4</v>
          </cell>
          <cell r="B1173">
            <v>2024</v>
          </cell>
          <cell r="C1173">
            <v>2</v>
          </cell>
          <cell r="D1173">
            <v>6</v>
          </cell>
          <cell r="E1173">
            <v>23</v>
          </cell>
          <cell r="F1173">
            <v>23</v>
          </cell>
          <cell r="G1173">
            <v>4</v>
          </cell>
          <cell r="H1173">
            <v>45448</v>
          </cell>
          <cell r="I1173">
            <v>51.753599999999999</v>
          </cell>
          <cell r="J1173">
            <v>22.591999999999999</v>
          </cell>
          <cell r="K1173">
            <v>37.298000000000002</v>
          </cell>
          <cell r="L1173">
            <v>12.825710000000001</v>
          </cell>
          <cell r="M1173">
            <v>15.792999999999999</v>
          </cell>
          <cell r="N1173">
            <v>4.3193000000000001</v>
          </cell>
          <cell r="O1173">
            <v>22.513999999999999</v>
          </cell>
          <cell r="P1173">
            <v>19.181999999999999</v>
          </cell>
          <cell r="Q1173">
            <v>163</v>
          </cell>
          <cell r="R1173">
            <v>0</v>
          </cell>
          <cell r="S1173">
            <v>-5133</v>
          </cell>
          <cell r="T1173">
            <v>1028.4993893498752</v>
          </cell>
          <cell r="U1173">
            <v>68270.295970001578</v>
          </cell>
          <cell r="V1173">
            <v>6.637854788922716E-2</v>
          </cell>
          <cell r="W1173">
            <v>6.2226606010620158E-3</v>
          </cell>
          <cell r="X1173">
            <v>3.1374737179951581E-3</v>
          </cell>
          <cell r="Y1173">
            <v>0.5042013246648368</v>
          </cell>
          <cell r="Z1173">
            <v>5.8209929425375017E-3</v>
          </cell>
          <cell r="AA1173">
            <v>148613266000</v>
          </cell>
          <cell r="AB1173">
            <v>148613266000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186.27760999999998</v>
          </cell>
          <cell r="AI1173">
            <v>68007.076672877927</v>
          </cell>
          <cell r="AJ1173">
            <v>53657.419018585635</v>
          </cell>
          <cell r="AK1173">
            <v>14349.657654292298</v>
          </cell>
          <cell r="AL1173">
            <v>55379989321800</v>
          </cell>
          <cell r="AM1173">
            <v>344613323640</v>
          </cell>
          <cell r="AN1173">
            <v>173754484000</v>
          </cell>
          <cell r="AO1173">
            <v>322366527000</v>
          </cell>
          <cell r="AP1173">
            <v>55450538000</v>
          </cell>
          <cell r="AQ1173">
            <v>0.55405166088951896</v>
          </cell>
          <cell r="AR1173">
            <v>624881000</v>
          </cell>
          <cell r="AS1173">
            <v>0.46623307438169453</v>
          </cell>
          <cell r="AT1173">
            <v>14932247000</v>
          </cell>
          <cell r="AU1173">
            <v>0.41557278236734679</v>
          </cell>
          <cell r="AV1173">
            <v>100153114000</v>
          </cell>
          <cell r="AW1173">
            <v>0.51136929318589275</v>
          </cell>
          <cell r="AX1173">
            <v>753552000</v>
          </cell>
          <cell r="AY1173">
            <v>0.11030623934524041</v>
          </cell>
          <cell r="AZ1173">
            <v>882333000</v>
          </cell>
          <cell r="BA1173">
            <v>0.44154357821579632</v>
          </cell>
          <cell r="BB1173">
            <v>121290000</v>
          </cell>
          <cell r="BC1173">
            <v>0.44684658716636266</v>
          </cell>
          <cell r="BD1173">
            <v>457119000</v>
          </cell>
          <cell r="BE1173">
            <v>0.49905346451638261</v>
          </cell>
          <cell r="BF1173">
            <v>350018000</v>
          </cell>
          <cell r="BG1173">
            <v>0.28481478226622792</v>
          </cell>
          <cell r="BH1173">
            <v>1229000</v>
          </cell>
          <cell r="BI1173">
            <v>0.24959382615759546</v>
          </cell>
          <cell r="BJ1173">
            <v>26940000</v>
          </cell>
          <cell r="BK1173">
            <v>0.41646054909720504</v>
          </cell>
          <cell r="BL1173">
            <v>100081891120</v>
          </cell>
          <cell r="BM1173">
            <v>1340276000</v>
          </cell>
          <cell r="BN1173">
            <v>35931725160</v>
          </cell>
          <cell r="BO1173">
            <v>195852811920</v>
          </cell>
          <cell r="BP1173">
            <v>6831454000</v>
          </cell>
          <cell r="BQ1173">
            <v>1998292000</v>
          </cell>
          <cell r="BR1173">
            <v>271435440</v>
          </cell>
          <cell r="BS1173">
            <v>915972000</v>
          </cell>
          <cell r="BT1173">
            <v>1228932000</v>
          </cell>
          <cell r="BU1173">
            <v>4924000</v>
          </cell>
          <cell r="BV1173">
            <v>64688000</v>
          </cell>
          <cell r="BW1173">
            <v>88476000</v>
          </cell>
          <cell r="BY1173">
            <v>1958</v>
          </cell>
          <cell r="BZ1173">
            <v>13089150</v>
          </cell>
          <cell r="CA1173">
            <v>5286600</v>
          </cell>
          <cell r="CC1173">
            <v>42193995000</v>
          </cell>
          <cell r="CD1173">
            <v>0.1224395332177478</v>
          </cell>
          <cell r="CE1173">
            <v>7.6189965936650315E-4</v>
          </cell>
          <cell r="CF1173">
            <v>19499587.106110048</v>
          </cell>
          <cell r="CG1173">
            <v>37843422.893889785</v>
          </cell>
          <cell r="CH1173">
            <v>156801595.96282977</v>
          </cell>
          <cell r="CI1173">
            <v>0</v>
          </cell>
          <cell r="CJ1173">
            <v>0</v>
          </cell>
          <cell r="CK1173">
            <v>117.1701504</v>
          </cell>
          <cell r="CL1173">
            <v>120.174156</v>
          </cell>
          <cell r="CM1173">
            <v>22.205819999999999</v>
          </cell>
          <cell r="CN1173">
            <v>25.58466</v>
          </cell>
          <cell r="CO1173">
            <v>46.99136</v>
          </cell>
          <cell r="CP1173">
            <v>11.097231600000001</v>
          </cell>
          <cell r="CQ1173">
            <v>19.564665999999999</v>
          </cell>
          <cell r="CR1173">
            <v>23.574677999999999</v>
          </cell>
          <cell r="CS1173">
            <v>11.892452000000002</v>
          </cell>
          <cell r="CT1173">
            <v>22.650203859999998</v>
          </cell>
          <cell r="CU1173">
            <v>6.7165114999999993</v>
          </cell>
          <cell r="CV1173">
            <v>10.893189000000001</v>
          </cell>
          <cell r="CW1173">
            <v>458.1330106500003</v>
          </cell>
          <cell r="CX1173">
            <v>438.51507835999996</v>
          </cell>
          <cell r="CY1173">
            <v>1223000</v>
          </cell>
          <cell r="CZ1173">
            <v>0.5</v>
          </cell>
          <cell r="DA1173">
            <v>2446000</v>
          </cell>
        </row>
        <row r="1174">
          <cell r="A1174" t="str">
            <v>2024_Q2_M6_W23_D5</v>
          </cell>
          <cell r="B1174">
            <v>2024</v>
          </cell>
          <cell r="C1174">
            <v>2</v>
          </cell>
          <cell r="D1174">
            <v>6</v>
          </cell>
          <cell r="E1174">
            <v>23</v>
          </cell>
          <cell r="F1174">
            <v>23</v>
          </cell>
          <cell r="G1174">
            <v>5</v>
          </cell>
          <cell r="H1174">
            <v>45449</v>
          </cell>
          <cell r="I1174">
            <v>39.203600000000002</v>
          </cell>
          <cell r="J1174">
            <v>27.228999999999999</v>
          </cell>
          <cell r="K1174">
            <v>41.156999999999996</v>
          </cell>
          <cell r="L1174">
            <v>12.754709999999999</v>
          </cell>
          <cell r="M1174">
            <v>15.753</v>
          </cell>
          <cell r="N1174">
            <v>4.3193000000000001</v>
          </cell>
          <cell r="O1174">
            <v>22.497</v>
          </cell>
          <cell r="P1174">
            <v>19.181999999999999</v>
          </cell>
          <cell r="Q1174">
            <v>80</v>
          </cell>
          <cell r="R1174">
            <v>0</v>
          </cell>
          <cell r="S1174">
            <v>-4313</v>
          </cell>
          <cell r="T1174">
            <v>888.09927901529579</v>
          </cell>
          <cell r="U1174">
            <v>66946.578289002879</v>
          </cell>
          <cell r="V1174">
            <v>7.5381863121465109E-2</v>
          </cell>
          <cell r="W1174">
            <v>5.441349285177895E-3</v>
          </cell>
          <cell r="X1174">
            <v>3.1520644729512801E-3</v>
          </cell>
          <cell r="Y1174">
            <v>0.57927993733786365</v>
          </cell>
          <cell r="Z1174">
            <v>7.0023220013311514E-3</v>
          </cell>
          <cell r="AA1174">
            <v>192341175000</v>
          </cell>
          <cell r="AB1174">
            <v>192341175000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182.09560999999999</v>
          </cell>
          <cell r="AI1174">
            <v>66720.800641082606</v>
          </cell>
          <cell r="AJ1174">
            <v>54899.195662054801</v>
          </cell>
          <cell r="AK1174">
            <v>11821.604979027801</v>
          </cell>
          <cell r="AL1174">
            <v>49955405211800</v>
          </cell>
          <cell r="AM1174">
            <v>271824808440</v>
          </cell>
          <cell r="AN1174">
            <v>157463881000</v>
          </cell>
          <cell r="AO1174">
            <v>349803833000</v>
          </cell>
          <cell r="AP1174">
            <v>27494862000</v>
          </cell>
          <cell r="AQ1174">
            <v>0.6304577282009024</v>
          </cell>
          <cell r="AR1174">
            <v>3924000</v>
          </cell>
          <cell r="AS1174">
            <v>2.3732626918750228E-2</v>
          </cell>
          <cell r="AT1174">
            <v>9510905000</v>
          </cell>
          <cell r="AU1174">
            <v>0.21914940095001603</v>
          </cell>
          <cell r="AV1174">
            <v>119607620000</v>
          </cell>
          <cell r="AW1174">
            <v>0.66176259528967918</v>
          </cell>
          <cell r="AX1174">
            <v>457362000</v>
          </cell>
          <cell r="AY1174">
            <v>0.27473116277281678</v>
          </cell>
          <cell r="AZ1174">
            <v>71323000</v>
          </cell>
          <cell r="BA1174">
            <v>0.23309553272834754</v>
          </cell>
          <cell r="BB1174">
            <v>0</v>
          </cell>
          <cell r="BC1174">
            <v>0</v>
          </cell>
          <cell r="BD1174">
            <v>23456000</v>
          </cell>
          <cell r="BE1174">
            <v>0.48213771839671121</v>
          </cell>
          <cell r="BF1174">
            <v>293206000</v>
          </cell>
          <cell r="BG1174">
            <v>0.45738968741517716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43610952440</v>
          </cell>
          <cell r="BM1174">
            <v>165342000</v>
          </cell>
          <cell r="BN1174">
            <v>43399183200</v>
          </cell>
          <cell r="BO1174">
            <v>180740980000</v>
          </cell>
          <cell r="BP1174">
            <v>1664762000</v>
          </cell>
          <cell r="BQ1174">
            <v>305981840</v>
          </cell>
          <cell r="BR1174">
            <v>1205204960</v>
          </cell>
          <cell r="BS1174">
            <v>48650000</v>
          </cell>
          <cell r="BT1174">
            <v>641042000</v>
          </cell>
          <cell r="BU1174">
            <v>0</v>
          </cell>
          <cell r="BV1174">
            <v>2710000</v>
          </cell>
          <cell r="BW1174">
            <v>40000000</v>
          </cell>
          <cell r="BY1174">
            <v>1860</v>
          </cell>
          <cell r="BZ1174">
            <v>10998150</v>
          </cell>
          <cell r="CA1174">
            <v>5022000</v>
          </cell>
          <cell r="CC1174">
            <v>45736595000</v>
          </cell>
          <cell r="CD1174">
            <v>0.1682576188041183</v>
          </cell>
          <cell r="CE1174">
            <v>9.1554847380552386E-4</v>
          </cell>
          <cell r="CF1174">
            <v>66802379.475639008</v>
          </cell>
          <cell r="CG1174">
            <v>-1736062899.4756382</v>
          </cell>
          <cell r="CH1174">
            <v>382984488.20468044</v>
          </cell>
          <cell r="CI1174">
            <v>0</v>
          </cell>
          <cell r="CJ1174">
            <v>0</v>
          </cell>
          <cell r="CK1174">
            <v>88.756950399999994</v>
          </cell>
          <cell r="CL1174">
            <v>132.23744100000002</v>
          </cell>
          <cell r="CM1174">
            <v>21.736000000000001</v>
          </cell>
          <cell r="CN1174">
            <v>25.393835999999997</v>
          </cell>
          <cell r="CO1174">
            <v>56.881381000000005</v>
          </cell>
          <cell r="CP1174">
            <v>11.076351999999998</v>
          </cell>
          <cell r="CQ1174">
            <v>19.572390000000002</v>
          </cell>
          <cell r="CR1174">
            <v>23.574677999999999</v>
          </cell>
          <cell r="CS1174">
            <v>11.891229000000001</v>
          </cell>
          <cell r="CT1174">
            <v>22.512063149999999</v>
          </cell>
          <cell r="CU1174">
            <v>6.7165114999999993</v>
          </cell>
          <cell r="CV1174">
            <v>10.957885000000001</v>
          </cell>
          <cell r="CW1174">
            <v>347.52237890999976</v>
          </cell>
          <cell r="CX1174">
            <v>431.30671705000003</v>
          </cell>
          <cell r="CY1174">
            <v>1223000</v>
          </cell>
          <cell r="CZ1174" t="e">
            <v>#DIV/0!</v>
          </cell>
          <cell r="DA1174">
            <v>0</v>
          </cell>
        </row>
        <row r="1175">
          <cell r="A1175" t="str">
            <v>2024_Q2_M6_W23_D6</v>
          </cell>
          <cell r="B1175">
            <v>2024</v>
          </cell>
          <cell r="C1175">
            <v>2</v>
          </cell>
          <cell r="D1175">
            <v>6</v>
          </cell>
          <cell r="E1175">
            <v>23</v>
          </cell>
          <cell r="F1175">
            <v>24</v>
          </cell>
          <cell r="G1175">
            <v>6</v>
          </cell>
          <cell r="H1175">
            <v>45450</v>
          </cell>
          <cell r="I1175">
            <v>37.029600000000002</v>
          </cell>
          <cell r="J1175">
            <v>29.347999999999999</v>
          </cell>
          <cell r="K1175">
            <v>45.332000000000001</v>
          </cell>
          <cell r="L1175">
            <v>12.789709999999999</v>
          </cell>
          <cell r="M1175">
            <v>15.750999999999999</v>
          </cell>
          <cell r="N1175">
            <v>4.3193000000000001</v>
          </cell>
          <cell r="O1175">
            <v>22.506</v>
          </cell>
          <cell r="P1175">
            <v>19.181999999999999</v>
          </cell>
          <cell r="Q1175">
            <v>97</v>
          </cell>
          <cell r="R1175">
            <v>0</v>
          </cell>
          <cell r="S1175">
            <v>-4839</v>
          </cell>
          <cell r="T1175">
            <v>966.82768358459873</v>
          </cell>
          <cell r="U1175">
            <v>66863.376956004387</v>
          </cell>
          <cell r="V1175">
            <v>6.9157491134410359E-2</v>
          </cell>
          <cell r="W1175">
            <v>6.587762861264476E-3</v>
          </cell>
          <cell r="X1175">
            <v>4.2862750883425529E-3</v>
          </cell>
          <cell r="Y1175">
            <v>0.65064198250752325</v>
          </cell>
          <cell r="Z1175">
            <v>8.0911772147961112E-3</v>
          </cell>
          <cell r="AA1175">
            <v>156656145000</v>
          </cell>
          <cell r="AB1175">
            <v>156656145000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186.25760999999997</v>
          </cell>
          <cell r="AI1175">
            <v>66995.421919460787</v>
          </cell>
          <cell r="AL1175">
            <v>41172187823400</v>
          </cell>
          <cell r="AM1175">
            <v>271232609860</v>
          </cell>
          <cell r="AN1175">
            <v>176475323000</v>
          </cell>
          <cell r="AO1175">
            <v>333131468000</v>
          </cell>
          <cell r="AP1175">
            <v>95986544000</v>
          </cell>
          <cell r="AQ1175">
            <v>0.88321606968148947</v>
          </cell>
          <cell r="AR1175">
            <v>597448000</v>
          </cell>
          <cell r="AS1175">
            <v>0.44432479064717167</v>
          </cell>
          <cell r="AT1175">
            <v>7954634000</v>
          </cell>
          <cell r="AU1175">
            <v>0.23859362040590917</v>
          </cell>
          <cell r="AV1175">
            <v>71162473000</v>
          </cell>
          <cell r="AW1175">
            <v>0.57009033967583522</v>
          </cell>
          <cell r="AX1175">
            <v>347828000</v>
          </cell>
          <cell r="AY1175">
            <v>0.19038100503007646</v>
          </cell>
          <cell r="AZ1175">
            <v>32378000</v>
          </cell>
          <cell r="BA1175">
            <v>0.18845674772708754</v>
          </cell>
          <cell r="BB1175">
            <v>0</v>
          </cell>
          <cell r="BC1175">
            <v>0</v>
          </cell>
          <cell r="BD1175">
            <v>7806000</v>
          </cell>
          <cell r="BE1175">
            <v>0.21390989805984872</v>
          </cell>
          <cell r="BF1175">
            <v>386212000</v>
          </cell>
          <cell r="BG1175">
            <v>0.49524644862138034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108678439280</v>
          </cell>
          <cell r="BM1175">
            <v>1344620000</v>
          </cell>
          <cell r="BN1175">
            <v>33339676000</v>
          </cell>
          <cell r="BO1175">
            <v>124826660000</v>
          </cell>
          <cell r="BP1175">
            <v>1827010000</v>
          </cell>
          <cell r="BQ1175">
            <v>171806000</v>
          </cell>
          <cell r="BR1175">
            <v>183880580</v>
          </cell>
          <cell r="BS1175">
            <v>36492000</v>
          </cell>
          <cell r="BT1175">
            <v>779838000</v>
          </cell>
          <cell r="BU1175">
            <v>2478000</v>
          </cell>
          <cell r="BV1175">
            <v>18990000</v>
          </cell>
          <cell r="BW1175">
            <v>22720000</v>
          </cell>
          <cell r="BY1175">
            <v>1830</v>
          </cell>
          <cell r="BZ1175">
            <v>37018350</v>
          </cell>
          <cell r="CA1175">
            <v>4941000</v>
          </cell>
          <cell r="CC1175">
            <v>64850045000</v>
          </cell>
          <cell r="CD1175">
            <v>0.23909383548487453</v>
          </cell>
          <cell r="CE1175">
            <v>1.575093489764535E-3</v>
          </cell>
          <cell r="CF1175">
            <v>1232226601.2774293</v>
          </cell>
          <cell r="CG1175">
            <v>-939655327.23446321</v>
          </cell>
          <cell r="CH1175">
            <v>-17949995.664792299</v>
          </cell>
          <cell r="CI1175">
            <v>0</v>
          </cell>
          <cell r="CJ1175">
            <v>0</v>
          </cell>
          <cell r="CK1175">
            <v>84.427488000000011</v>
          </cell>
          <cell r="CL1175">
            <v>146.42236</v>
          </cell>
          <cell r="CM1175">
            <v>21.470474999999997</v>
          </cell>
          <cell r="CN1175">
            <v>25.422114000000001</v>
          </cell>
          <cell r="CO1175">
            <v>61.689495999999998</v>
          </cell>
          <cell r="CP1175">
            <v>11.7079232</v>
          </cell>
          <cell r="CQ1175">
            <v>19.580220000000001</v>
          </cell>
          <cell r="CR1175">
            <v>23.766497999999999</v>
          </cell>
          <cell r="CS1175">
            <v>11.891229000000001</v>
          </cell>
          <cell r="CT1175">
            <v>22.637786699999996</v>
          </cell>
          <cell r="CU1175">
            <v>6.7597044999999989</v>
          </cell>
          <cell r="CV1175">
            <v>11.038755</v>
          </cell>
          <cell r="CW1175">
            <v>397.28951409999996</v>
          </cell>
          <cell r="CX1175">
            <v>446.81404939999999</v>
          </cell>
          <cell r="CY1175">
            <v>0</v>
          </cell>
          <cell r="CZ1175" t="e">
            <v>#DIV/0!</v>
          </cell>
          <cell r="DA1175">
            <v>0</v>
          </cell>
        </row>
        <row r="1176">
          <cell r="A1176" t="str">
            <v>2024_Q2_M6_W24_D2</v>
          </cell>
          <cell r="B1176">
            <v>2024</v>
          </cell>
          <cell r="C1176">
            <v>2</v>
          </cell>
          <cell r="D1176">
            <v>6</v>
          </cell>
          <cell r="E1176">
            <v>24</v>
          </cell>
          <cell r="F1176">
            <v>24</v>
          </cell>
          <cell r="G1176">
            <v>2</v>
          </cell>
          <cell r="H1176">
            <v>45453</v>
          </cell>
          <cell r="I1176">
            <v>43.066600000000001</v>
          </cell>
          <cell r="J1176">
            <v>31.468</v>
          </cell>
          <cell r="K1176">
            <v>40.106999999999999</v>
          </cell>
          <cell r="L1176">
            <v>13.16071</v>
          </cell>
          <cell r="M1176">
            <v>15.782999999999999</v>
          </cell>
          <cell r="N1176">
            <v>4.3193000000000001</v>
          </cell>
          <cell r="O1176">
            <v>22.507000000000001</v>
          </cell>
          <cell r="P1176">
            <v>19.181999999999999</v>
          </cell>
          <cell r="Q1176">
            <v>197</v>
          </cell>
          <cell r="R1176">
            <v>0</v>
          </cell>
          <cell r="S1176">
            <v>-4691</v>
          </cell>
          <cell r="T1176">
            <v>941.8556544647347</v>
          </cell>
          <cell r="U1176">
            <v>65785.205908921722</v>
          </cell>
          <cell r="V1176">
            <v>6.9846377836217444E-2</v>
          </cell>
          <cell r="W1176">
            <v>3.4624164422630936E-3</v>
          </cell>
          <cell r="X1176">
            <v>1.0580932760484803E-3</v>
          </cell>
          <cell r="Y1176">
            <v>0.30559388037011881</v>
          </cell>
          <cell r="Z1176">
            <v>2.0457878542316978E-3</v>
          </cell>
          <cell r="AA1176">
            <v>48933890000</v>
          </cell>
          <cell r="AB1176">
            <v>44809915000</v>
          </cell>
          <cell r="AC1176">
            <v>4123975000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189.59360999999998</v>
          </cell>
          <cell r="AI1176">
            <v>68704.363201120388</v>
          </cell>
          <cell r="AJ1176">
            <v>55293.66138915802</v>
          </cell>
          <cell r="AK1176">
            <v>13410.701811962372</v>
          </cell>
          <cell r="AL1176">
            <v>49543544209800</v>
          </cell>
          <cell r="AM1176">
            <v>171545278080</v>
          </cell>
          <cell r="AN1176">
            <v>52424139000</v>
          </cell>
          <cell r="AO1176">
            <v>101355581000</v>
          </cell>
          <cell r="AP1176">
            <v>25741318000</v>
          </cell>
          <cell r="AQ1176">
            <v>0.51077795071614063</v>
          </cell>
          <cell r="AR1176">
            <v>197574000</v>
          </cell>
          <cell r="AS1176">
            <v>0.26874965993797267</v>
          </cell>
          <cell r="AT1176">
            <v>6570914000</v>
          </cell>
          <cell r="AU1176">
            <v>0.13880719873060074</v>
          </cell>
          <cell r="AV1176">
            <v>17946965000</v>
          </cell>
          <cell r="AW1176">
            <v>0.27700762261020595</v>
          </cell>
          <cell r="AX1176">
            <v>881706000</v>
          </cell>
          <cell r="AY1176">
            <v>0.24945650144235068</v>
          </cell>
          <cell r="AZ1176">
            <v>58604000</v>
          </cell>
          <cell r="BA1176">
            <v>0.2142804908370263</v>
          </cell>
          <cell r="BB1176">
            <v>0</v>
          </cell>
          <cell r="BC1176">
            <v>0</v>
          </cell>
          <cell r="BD1176">
            <v>876000</v>
          </cell>
          <cell r="BE1176">
            <v>1.2553740326741187E-2</v>
          </cell>
          <cell r="BF1176">
            <v>1023734000</v>
          </cell>
          <cell r="BG1176">
            <v>0.26337353910621136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50396298360</v>
          </cell>
          <cell r="BM1176">
            <v>735160000</v>
          </cell>
          <cell r="BN1176">
            <v>47338423800</v>
          </cell>
          <cell r="BO1176">
            <v>64788704480</v>
          </cell>
          <cell r="BP1176">
            <v>3534508000</v>
          </cell>
          <cell r="BQ1176">
            <v>273492000</v>
          </cell>
          <cell r="BR1176">
            <v>506053440</v>
          </cell>
          <cell r="BS1176">
            <v>69780000</v>
          </cell>
          <cell r="BT1176">
            <v>3887004000</v>
          </cell>
          <cell r="BU1176">
            <v>0</v>
          </cell>
          <cell r="BV1176">
            <v>2758000</v>
          </cell>
          <cell r="BW1176">
            <v>8200000</v>
          </cell>
          <cell r="BY1176">
            <v>746</v>
          </cell>
          <cell r="BZ1176">
            <v>11962050</v>
          </cell>
          <cell r="CA1176">
            <v>2014200</v>
          </cell>
          <cell r="CC1176">
            <v>11478975000</v>
          </cell>
          <cell r="CD1176">
            <v>6.6917042277815586E-2</v>
          </cell>
          <cell r="CE1176">
            <v>2.3169466745032326E-4</v>
          </cell>
          <cell r="CF1176">
            <v>783529631.15069771</v>
          </cell>
          <cell r="CG1176">
            <v>856415189.73992836</v>
          </cell>
          <cell r="CH1176">
            <v>68996460.768980861</v>
          </cell>
          <cell r="CI1176">
            <v>4123975000</v>
          </cell>
          <cell r="CJ1176">
            <v>8.3239402141606453E-5</v>
          </cell>
          <cell r="CK1176">
            <v>98.277981199999999</v>
          </cell>
          <cell r="CL1176">
            <v>130.588392</v>
          </cell>
          <cell r="CM1176">
            <v>22.508765999999998</v>
          </cell>
          <cell r="CN1176">
            <v>25.568459999999998</v>
          </cell>
          <cell r="CO1176">
            <v>66.240139999999997</v>
          </cell>
          <cell r="CP1176">
            <v>11.720045599999999</v>
          </cell>
          <cell r="CQ1176">
            <v>19.716131999999998</v>
          </cell>
          <cell r="CR1176">
            <v>20.44315877632777</v>
          </cell>
          <cell r="CS1176">
            <v>11.9034</v>
          </cell>
          <cell r="CT1176">
            <v>23.347099539999999</v>
          </cell>
          <cell r="CU1176">
            <v>6.7597044999999989</v>
          </cell>
          <cell r="CV1176">
            <v>11.151973000000002</v>
          </cell>
          <cell r="CW1176">
            <v>374.76999103999998</v>
          </cell>
          <cell r="CX1176">
            <v>448.22525261632774</v>
          </cell>
          <cell r="CY1176">
            <v>2448000</v>
          </cell>
          <cell r="CZ1176">
            <v>0.5</v>
          </cell>
          <cell r="DA1176">
            <v>4896000</v>
          </cell>
        </row>
        <row r="1177">
          <cell r="A1177" t="str">
            <v>2024_Q2_M6_W24_D3</v>
          </cell>
          <cell r="B1177">
            <v>2024</v>
          </cell>
          <cell r="C1177">
            <v>2</v>
          </cell>
          <cell r="D1177">
            <v>6</v>
          </cell>
          <cell r="E1177">
            <v>24</v>
          </cell>
          <cell r="F1177">
            <v>24</v>
          </cell>
          <cell r="G1177">
            <v>3</v>
          </cell>
          <cell r="H1177">
            <v>45454</v>
          </cell>
          <cell r="I1177">
            <v>42.4056</v>
          </cell>
          <cell r="J1177">
            <v>30.949000000000002</v>
          </cell>
          <cell r="K1177">
            <v>42.962000000000003</v>
          </cell>
          <cell r="L1177">
            <v>12.613709999999999</v>
          </cell>
          <cell r="M1177">
            <v>15.856</v>
          </cell>
          <cell r="N1177">
            <v>4.3193000000000001</v>
          </cell>
          <cell r="O1177">
            <v>22.356999999999999</v>
          </cell>
          <cell r="P1177">
            <v>19.181000000000001</v>
          </cell>
          <cell r="Q1177">
            <v>168</v>
          </cell>
          <cell r="R1177">
            <v>0</v>
          </cell>
          <cell r="S1177">
            <v>-4356</v>
          </cell>
          <cell r="T1177">
            <v>879.83620327049709</v>
          </cell>
          <cell r="U1177">
            <v>71794.966067325993</v>
          </cell>
          <cell r="V1177">
            <v>8.1600377207089445E-2</v>
          </cell>
          <cell r="W1177">
            <v>4.4272411947686562E-3</v>
          </cell>
          <cell r="X1177">
            <v>8.3922960241500637E-4</v>
          </cell>
          <cell r="Y1177">
            <v>0.18956039788540593</v>
          </cell>
          <cell r="Z1177">
            <v>3.6388999884921273E-3</v>
          </cell>
          <cell r="AA1177">
            <v>160992779450</v>
          </cell>
          <cell r="AB1177">
            <v>156906179000</v>
          </cell>
          <cell r="AC1177">
            <v>4086600450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190.64361000000002</v>
          </cell>
          <cell r="AI1177">
            <v>71372.696074972235</v>
          </cell>
          <cell r="AJ1177">
            <v>56312.226585324584</v>
          </cell>
          <cell r="AK1177">
            <v>15060.469489647645</v>
          </cell>
          <cell r="AL1177">
            <v>57504190582800</v>
          </cell>
          <cell r="AM1177">
            <v>254587377420</v>
          </cell>
          <cell r="AN1177">
            <v>48260447000</v>
          </cell>
          <cell r="AO1177">
            <v>209251998450</v>
          </cell>
          <cell r="AP1177">
            <v>1503862000</v>
          </cell>
          <cell r="AQ1177">
            <v>0.23967945031868818</v>
          </cell>
          <cell r="AR1177">
            <v>332385000</v>
          </cell>
          <cell r="AS1177">
            <v>0.43323522971366601</v>
          </cell>
          <cell r="AT1177">
            <v>5095328000</v>
          </cell>
          <cell r="AU1177">
            <v>0.16141526238789455</v>
          </cell>
          <cell r="AV1177">
            <v>39481875000</v>
          </cell>
          <cell r="AW1177">
            <v>0.1878619466904258</v>
          </cell>
          <cell r="AX1177">
            <v>1067756000</v>
          </cell>
          <cell r="AY1177">
            <v>0.33520395605941122</v>
          </cell>
          <cell r="AZ1177">
            <v>136102000</v>
          </cell>
          <cell r="BA1177">
            <v>0.3109001214342953</v>
          </cell>
          <cell r="BB1177">
            <v>0</v>
          </cell>
          <cell r="BC1177">
            <v>0</v>
          </cell>
          <cell r="BD1177">
            <v>141385000</v>
          </cell>
          <cell r="BE1177">
            <v>0.48208854457916772</v>
          </cell>
          <cell r="BF1177">
            <v>499285000</v>
          </cell>
          <cell r="BG1177">
            <v>0.48201349253546905</v>
          </cell>
          <cell r="BH1177">
            <v>1241000</v>
          </cell>
          <cell r="BI1177">
            <v>0.5</v>
          </cell>
          <cell r="BJ1177">
            <v>0</v>
          </cell>
          <cell r="BK1177">
            <v>0</v>
          </cell>
          <cell r="BL1177">
            <v>6274472000</v>
          </cell>
          <cell r="BM1177">
            <v>767216000</v>
          </cell>
          <cell r="BN1177">
            <v>31566581280</v>
          </cell>
          <cell r="BO1177">
            <v>210164302540</v>
          </cell>
          <cell r="BP1177">
            <v>3185392000</v>
          </cell>
          <cell r="BQ1177">
            <v>437767600</v>
          </cell>
          <cell r="BR1177">
            <v>520240000</v>
          </cell>
          <cell r="BS1177">
            <v>293276000</v>
          </cell>
          <cell r="BT1177">
            <v>1035832000</v>
          </cell>
          <cell r="BU1177">
            <v>2482000</v>
          </cell>
          <cell r="BV1177">
            <v>8216000</v>
          </cell>
          <cell r="BW1177">
            <v>329144000</v>
          </cell>
          <cell r="BY1177">
            <v>1343</v>
          </cell>
          <cell r="BZ1177">
            <v>11107800</v>
          </cell>
          <cell r="CA1177">
            <v>3626100</v>
          </cell>
          <cell r="CC1177">
            <v>13045095000</v>
          </cell>
          <cell r="CD1177">
            <v>5.1240642718501504E-2</v>
          </cell>
          <cell r="CE1177">
            <v>2.2685468428977246E-4</v>
          </cell>
          <cell r="CF1177">
            <v>-31769158.817614805</v>
          </cell>
          <cell r="CG1177">
            <v>2307977500.3576407</v>
          </cell>
          <cell r="CH1177">
            <v>392124532.31181145</v>
          </cell>
          <cell r="CI1177">
            <v>4086600450</v>
          </cell>
          <cell r="CJ1177">
            <v>7.1066132895405672E-5</v>
          </cell>
          <cell r="CK1177">
            <v>96.684768000000005</v>
          </cell>
          <cell r="CL1177">
            <v>140.01315799999998</v>
          </cell>
          <cell r="CM1177">
            <v>21.877585999999997</v>
          </cell>
          <cell r="CN1177">
            <v>25.686720000000001</v>
          </cell>
          <cell r="CO1177">
            <v>65.240492000000003</v>
          </cell>
          <cell r="CP1177">
            <v>11.312898000000001</v>
          </cell>
          <cell r="CQ1177">
            <v>19.361162000000004</v>
          </cell>
          <cell r="CR1177">
            <v>23.803621</v>
          </cell>
          <cell r="CS1177">
            <v>11.943527999999999</v>
          </cell>
          <cell r="CT1177">
            <v>22.376721540000002</v>
          </cell>
          <cell r="CU1177">
            <v>6.7510658999999995</v>
          </cell>
          <cell r="CV1177">
            <v>18.033885999999999</v>
          </cell>
          <cell r="CW1177">
            <v>310.01716453100011</v>
          </cell>
          <cell r="CX1177">
            <v>463.08560644000005</v>
          </cell>
          <cell r="CY1177">
            <v>1228000</v>
          </cell>
          <cell r="CZ1177">
            <v>0.5</v>
          </cell>
          <cell r="DA1177">
            <v>2456000</v>
          </cell>
        </row>
        <row r="1178">
          <cell r="A1178" t="str">
            <v>2024_Q2_M6_W24_D4</v>
          </cell>
          <cell r="B1178">
            <v>2024</v>
          </cell>
          <cell r="C1178">
            <v>2</v>
          </cell>
          <cell r="D1178">
            <v>6</v>
          </cell>
          <cell r="E1178">
            <v>24</v>
          </cell>
          <cell r="F1178">
            <v>24</v>
          </cell>
          <cell r="G1178">
            <v>4</v>
          </cell>
          <cell r="H1178">
            <v>45455</v>
          </cell>
          <cell r="I1178">
            <v>44.050600000000003</v>
          </cell>
          <cell r="J1178">
            <v>37.531999999999996</v>
          </cell>
          <cell r="K1178">
            <v>40.4</v>
          </cell>
          <cell r="L1178">
            <v>11.633710000000001</v>
          </cell>
          <cell r="M1178">
            <v>16.071000000000002</v>
          </cell>
          <cell r="N1178">
            <v>4.3193000000000001</v>
          </cell>
          <cell r="O1178">
            <v>23.468</v>
          </cell>
          <cell r="P1178">
            <v>19.178000000000001</v>
          </cell>
          <cell r="Q1178">
            <v>161</v>
          </cell>
          <cell r="R1178">
            <v>0</v>
          </cell>
          <cell r="S1178">
            <v>-4281</v>
          </cell>
          <cell r="T1178">
            <v>862.81813865940956</v>
          </cell>
          <cell r="U1178">
            <v>75150.639354352956</v>
          </cell>
          <cell r="V1178">
            <v>8.7099049019897873E-2</v>
          </cell>
          <cell r="W1178">
            <v>4.9118418467474423E-3</v>
          </cell>
          <cell r="X1178">
            <v>1.386297024875678E-3</v>
          </cell>
          <cell r="Y1178">
            <v>0.28223568024562229</v>
          </cell>
          <cell r="Z1178">
            <v>7.0492371588755324E-3</v>
          </cell>
          <cell r="AA1178">
            <v>298674798000</v>
          </cell>
          <cell r="AB1178">
            <v>298674798000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196.65260999999998</v>
          </cell>
          <cell r="AI1178">
            <v>74740.34140940936</v>
          </cell>
          <cell r="AJ1178">
            <v>58223.108651115297</v>
          </cell>
          <cell r="AK1178">
            <v>16517.232758294067</v>
          </cell>
          <cell r="AL1178">
            <v>52742001669200</v>
          </cell>
          <cell r="AM1178">
            <v>259158130880</v>
          </cell>
          <cell r="AN1178">
            <v>73150296000</v>
          </cell>
          <cell r="AO1178">
            <v>371790878000</v>
          </cell>
          <cell r="AP1178">
            <v>8241034000</v>
          </cell>
          <cell r="AQ1178">
            <v>0.2935973943792986</v>
          </cell>
          <cell r="AR1178">
            <v>482166000</v>
          </cell>
          <cell r="AS1178">
            <v>0.37096792062973283</v>
          </cell>
          <cell r="AT1178">
            <v>14395400000</v>
          </cell>
          <cell r="AU1178">
            <v>0.37959397467805417</v>
          </cell>
          <cell r="AV1178">
            <v>45083671000</v>
          </cell>
          <cell r="AW1178">
            <v>0.25142344384683757</v>
          </cell>
          <cell r="AX1178">
            <v>2683574000</v>
          </cell>
          <cell r="AY1178">
            <v>0.41119920370370938</v>
          </cell>
          <cell r="AZ1178">
            <v>382631000</v>
          </cell>
          <cell r="BA1178">
            <v>0.42550203170211487</v>
          </cell>
          <cell r="BB1178">
            <v>0</v>
          </cell>
          <cell r="BC1178">
            <v>0</v>
          </cell>
          <cell r="BD1178">
            <v>975318000</v>
          </cell>
          <cell r="BE1178">
            <v>0.48132571622589959</v>
          </cell>
          <cell r="BF1178">
            <v>868524000</v>
          </cell>
          <cell r="BG1178">
            <v>0.47187619527799995</v>
          </cell>
          <cell r="BH1178">
            <v>3762000</v>
          </cell>
          <cell r="BI1178">
            <v>0.5</v>
          </cell>
          <cell r="BJ1178">
            <v>0</v>
          </cell>
          <cell r="BK1178">
            <v>0</v>
          </cell>
          <cell r="BL1178">
            <v>28069166000</v>
          </cell>
          <cell r="BM1178">
            <v>1299751200</v>
          </cell>
          <cell r="BN1178">
            <v>37923152000</v>
          </cell>
          <cell r="BO1178">
            <v>179313712000</v>
          </cell>
          <cell r="BP1178">
            <v>6526214000</v>
          </cell>
          <cell r="BQ1178">
            <v>899246000</v>
          </cell>
          <cell r="BR1178">
            <v>834719680</v>
          </cell>
          <cell r="BS1178">
            <v>2026316000</v>
          </cell>
          <cell r="BT1178">
            <v>1840576000</v>
          </cell>
          <cell r="BU1178">
            <v>7524000</v>
          </cell>
          <cell r="BV1178">
            <v>8348000</v>
          </cell>
          <cell r="BW1178">
            <v>311646000</v>
          </cell>
          <cell r="BY1178">
            <v>2653</v>
          </cell>
          <cell r="BZ1178">
            <v>10916550</v>
          </cell>
          <cell r="CA1178">
            <v>7163100</v>
          </cell>
          <cell r="CC1178">
            <v>6755225000</v>
          </cell>
          <cell r="CD1178">
            <v>2.607587172462246E-2</v>
          </cell>
          <cell r="CE1178">
            <v>1.2808055792741901E-4</v>
          </cell>
          <cell r="CF1178">
            <v>3624829684.7554178</v>
          </cell>
          <cell r="CG1178">
            <v>-830469914.04862988</v>
          </cell>
          <cell r="CH1178">
            <v>573285563.73034585</v>
          </cell>
          <cell r="CI1178">
            <v>0</v>
          </cell>
          <cell r="CJ1178">
            <v>0</v>
          </cell>
          <cell r="CK1178">
            <v>101.84498720000001</v>
          </cell>
          <cell r="CL1178">
            <v>134.24920000000003</v>
          </cell>
          <cell r="CM1178">
            <v>22.983457000000001</v>
          </cell>
          <cell r="CN1178">
            <v>26.517150000000001</v>
          </cell>
          <cell r="CO1178">
            <v>80.468608000000017</v>
          </cell>
          <cell r="CP1178">
            <v>11.7680256</v>
          </cell>
          <cell r="CQ1178">
            <v>20.65184</v>
          </cell>
          <cell r="CR1178">
            <v>24.049212000000001</v>
          </cell>
          <cell r="CS1178">
            <v>11.919388000000001</v>
          </cell>
          <cell r="CT1178">
            <v>20.940678000000002</v>
          </cell>
          <cell r="CU1178">
            <v>6.8676869999999992</v>
          </cell>
          <cell r="CV1178">
            <v>18.374147999999998</v>
          </cell>
          <cell r="CW1178">
            <v>284.5087867919998</v>
          </cell>
          <cell r="CX1178">
            <v>480.63438080000003</v>
          </cell>
          <cell r="CY1178">
            <v>34216000</v>
          </cell>
          <cell r="CZ1178">
            <v>0.35</v>
          </cell>
          <cell r="DA1178">
            <v>97760000</v>
          </cell>
        </row>
        <row r="1179">
          <cell r="A1179" t="str">
            <v>2024_Q2_M6_W24_D5</v>
          </cell>
          <cell r="B1179">
            <v>2024</v>
          </cell>
          <cell r="C1179">
            <v>2</v>
          </cell>
          <cell r="D1179">
            <v>6</v>
          </cell>
          <cell r="E1179">
            <v>24</v>
          </cell>
          <cell r="F1179">
            <v>24</v>
          </cell>
          <cell r="G1179">
            <v>5</v>
          </cell>
          <cell r="H1179">
            <v>45456</v>
          </cell>
          <cell r="I1179">
            <v>42.9026</v>
          </cell>
          <cell r="J1179">
            <v>31.562000000000001</v>
          </cell>
          <cell r="K1179">
            <v>33.558</v>
          </cell>
          <cell r="L1179">
            <v>11.77871</v>
          </cell>
          <cell r="M1179">
            <v>16.501000000000001</v>
          </cell>
          <cell r="N1179">
            <v>4.3193000000000001</v>
          </cell>
          <cell r="O1179">
            <v>24.009</v>
          </cell>
          <cell r="P1179">
            <v>19.177</v>
          </cell>
          <cell r="Q1179">
            <v>175</v>
          </cell>
          <cell r="R1179">
            <v>0</v>
          </cell>
          <cell r="S1179">
            <v>-4243</v>
          </cell>
          <cell r="T1179">
            <v>845.60284942366627</v>
          </cell>
          <cell r="U1179">
            <v>77025.792222556251</v>
          </cell>
          <cell r="V1179">
            <v>9.1089797385444454E-2</v>
          </cell>
          <cell r="W1179">
            <v>4.4640576694172486E-3</v>
          </cell>
          <cell r="X1179">
            <v>2.1649990361767724E-3</v>
          </cell>
          <cell r="Y1179">
            <v>0.48498455810930369</v>
          </cell>
          <cell r="Z1179">
            <v>3.5939282416541703E-3</v>
          </cell>
          <cell r="AA1179">
            <v>73672097500</v>
          </cell>
          <cell r="AB1179">
            <v>68324695000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5347402500</v>
          </cell>
          <cell r="AH1179">
            <v>183.80760999999998</v>
          </cell>
          <cell r="AI1179">
            <v>76929.151192826044</v>
          </cell>
          <cell r="AJ1179">
            <v>59742.748737002505</v>
          </cell>
          <cell r="AK1179">
            <v>17186.402455823547</v>
          </cell>
          <cell r="AL1179">
            <v>51557555978000</v>
          </cell>
          <cell r="AM1179">
            <v>230300555180</v>
          </cell>
          <cell r="AN1179">
            <v>111671939000</v>
          </cell>
          <cell r="AO1179">
            <v>185294156500</v>
          </cell>
          <cell r="AP1179">
            <v>31481280000</v>
          </cell>
          <cell r="AQ1179">
            <v>0.54721354848883175</v>
          </cell>
          <cell r="AR1179">
            <v>634955000</v>
          </cell>
          <cell r="AS1179">
            <v>0.39918710942902769</v>
          </cell>
          <cell r="AT1179">
            <v>23645659000</v>
          </cell>
          <cell r="AU1179">
            <v>0.39786485189559573</v>
          </cell>
          <cell r="AV1179">
            <v>53931958000</v>
          </cell>
          <cell r="AW1179">
            <v>0.51704273889172814</v>
          </cell>
          <cell r="AX1179">
            <v>290554000</v>
          </cell>
          <cell r="AY1179">
            <v>0.10013847904651421</v>
          </cell>
          <cell r="AZ1179">
            <v>741508000</v>
          </cell>
          <cell r="BA1179">
            <v>0.46670770377251847</v>
          </cell>
          <cell r="BB1179">
            <v>0</v>
          </cell>
          <cell r="BC1179">
            <v>0</v>
          </cell>
          <cell r="BD1179">
            <v>480390000</v>
          </cell>
          <cell r="BE1179">
            <v>0.49908471526437287</v>
          </cell>
          <cell r="BF1179">
            <v>414486000</v>
          </cell>
          <cell r="BG1179">
            <v>0.47023733889998187</v>
          </cell>
          <cell r="BH1179">
            <v>1269000</v>
          </cell>
          <cell r="BI1179">
            <v>0.5</v>
          </cell>
          <cell r="BJ1179">
            <v>0</v>
          </cell>
          <cell r="BK1179">
            <v>0</v>
          </cell>
          <cell r="BL1179">
            <v>57530154520</v>
          </cell>
          <cell r="BM1179">
            <v>1590620000</v>
          </cell>
          <cell r="BN1179">
            <v>59431384520</v>
          </cell>
          <cell r="BO1179">
            <v>104308510580</v>
          </cell>
          <cell r="BP1179">
            <v>2901522000</v>
          </cell>
          <cell r="BQ1179">
            <v>1588806000</v>
          </cell>
          <cell r="BR1179">
            <v>685167560</v>
          </cell>
          <cell r="BS1179">
            <v>962542000</v>
          </cell>
          <cell r="BT1179">
            <v>881440000</v>
          </cell>
          <cell r="BU1179">
            <v>2538000</v>
          </cell>
          <cell r="BV1179">
            <v>30832000</v>
          </cell>
          <cell r="BW1179">
            <v>242386000</v>
          </cell>
          <cell r="BY1179">
            <v>1108</v>
          </cell>
          <cell r="BZ1179">
            <v>10819650</v>
          </cell>
          <cell r="CA1179">
            <v>2991600</v>
          </cell>
          <cell r="CC1179">
            <v>21905465000</v>
          </cell>
          <cell r="CD1179">
            <v>9.5176637650124518E-2</v>
          </cell>
          <cell r="CE1179">
            <v>4.2487399925138474E-4</v>
          </cell>
          <cell r="CF1179">
            <v>868606572.38195312</v>
          </cell>
          <cell r="CG1179">
            <v>787114440.65072477</v>
          </cell>
          <cell r="CH1179">
            <v>533088770.38400912</v>
          </cell>
          <cell r="CI1179">
            <v>5347402500</v>
          </cell>
          <cell r="CJ1179">
            <v>1.0371714482125137E-4</v>
          </cell>
          <cell r="CK1179">
            <v>99.96305799999999</v>
          </cell>
          <cell r="CL1179">
            <v>112.08372</v>
          </cell>
          <cell r="CM1179">
            <v>23.442447999999999</v>
          </cell>
          <cell r="CN1179">
            <v>27.375159</v>
          </cell>
          <cell r="CO1179">
            <v>68.268605999999991</v>
          </cell>
          <cell r="CP1179">
            <v>11.779484400000001</v>
          </cell>
          <cell r="CQ1179">
            <v>21.368009999999998</v>
          </cell>
          <cell r="CR1179">
            <v>24.335613000000002</v>
          </cell>
          <cell r="CS1179">
            <v>12.235564</v>
          </cell>
          <cell r="CT1179">
            <v>21.307686390000001</v>
          </cell>
          <cell r="CU1179">
            <v>6.8892834999999994</v>
          </cell>
          <cell r="CV1179">
            <v>18.478843999999999</v>
          </cell>
          <cell r="CW1179">
            <v>301.629610673</v>
          </cell>
          <cell r="CX1179">
            <v>447.52747628999998</v>
          </cell>
          <cell r="CY1179">
            <v>49880000</v>
          </cell>
          <cell r="CZ1179">
            <v>0.34482758620689657</v>
          </cell>
          <cell r="DA1179">
            <v>144652000</v>
          </cell>
        </row>
        <row r="1180">
          <cell r="A1180" t="str">
            <v>2024_Q2_M6_W24_D6</v>
          </cell>
          <cell r="B1180">
            <v>2024</v>
          </cell>
          <cell r="C1180">
            <v>2</v>
          </cell>
          <cell r="D1180">
            <v>6</v>
          </cell>
          <cell r="E1180">
            <v>24</v>
          </cell>
          <cell r="F1180">
            <v>25</v>
          </cell>
          <cell r="G1180">
            <v>6</v>
          </cell>
          <cell r="H1180">
            <v>45457</v>
          </cell>
          <cell r="I1180">
            <v>43.928600000000003</v>
          </cell>
          <cell r="J1180">
            <v>42.345999999999997</v>
          </cell>
          <cell r="K1180">
            <v>33.677</v>
          </cell>
          <cell r="L1180">
            <v>11.523709999999999</v>
          </cell>
          <cell r="M1180">
            <v>16.161999999999999</v>
          </cell>
          <cell r="N1180">
            <v>4.3193000000000001</v>
          </cell>
          <cell r="O1180">
            <v>23.756</v>
          </cell>
          <cell r="P1180">
            <v>19.175999999999998</v>
          </cell>
          <cell r="Q1180">
            <v>141</v>
          </cell>
          <cell r="R1180">
            <v>0</v>
          </cell>
          <cell r="S1180">
            <v>-3959</v>
          </cell>
          <cell r="T1180">
            <v>797.26183109031638</v>
          </cell>
          <cell r="U1180">
            <v>77245.238635008282</v>
          </cell>
          <cell r="V1180">
            <v>9.6888168507163475E-2</v>
          </cell>
          <cell r="W1180">
            <v>4.0428971200904707E-3</v>
          </cell>
          <cell r="X1180">
            <v>1.491063657513377E-3</v>
          </cell>
          <cell r="Y1180">
            <v>0.36881068531370653</v>
          </cell>
          <cell r="Z1180">
            <v>2.9783710709721067E-3</v>
          </cell>
          <cell r="AA1180">
            <v>98555431000</v>
          </cell>
          <cell r="AB1180">
            <v>98555431000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194.88860999999997</v>
          </cell>
          <cell r="AI1180">
            <v>76910.786958826051</v>
          </cell>
          <cell r="AJ1180">
            <v>60095.480419900632</v>
          </cell>
          <cell r="AK1180">
            <v>16815.306538925415</v>
          </cell>
          <cell r="AL1180">
            <v>66264331172000</v>
          </cell>
          <cell r="AM1180">
            <v>267902343660</v>
          </cell>
          <cell r="AN1180">
            <v>98805571000</v>
          </cell>
          <cell r="AO1180">
            <v>197359767000</v>
          </cell>
          <cell r="AP1180">
            <v>46426997000</v>
          </cell>
          <cell r="AQ1180">
            <v>0.60110161664541717</v>
          </cell>
          <cell r="AR1180">
            <v>305367000</v>
          </cell>
          <cell r="AS1180">
            <v>0.38724655974649069</v>
          </cell>
          <cell r="AT1180">
            <v>31781111000</v>
          </cell>
          <cell r="AU1180">
            <v>0.29883804688380805</v>
          </cell>
          <cell r="AV1180">
            <v>19025133000</v>
          </cell>
          <cell r="AW1180">
            <v>0.24615598514059928</v>
          </cell>
          <cell r="AX1180">
            <v>460846000</v>
          </cell>
          <cell r="AY1180">
            <v>0.14731148218022247</v>
          </cell>
          <cell r="AZ1180">
            <v>562044000</v>
          </cell>
          <cell r="BA1180">
            <v>0.45460235995214332</v>
          </cell>
          <cell r="BB1180">
            <v>0</v>
          </cell>
          <cell r="BC1180">
            <v>0</v>
          </cell>
          <cell r="BD1180">
            <v>223955000</v>
          </cell>
          <cell r="BE1180">
            <v>0.49220879120879119</v>
          </cell>
          <cell r="BF1180">
            <v>17630000</v>
          </cell>
          <cell r="BG1180">
            <v>7.9168350621940817E-2</v>
          </cell>
          <cell r="BH1180">
            <v>1253000</v>
          </cell>
          <cell r="BI1180">
            <v>0.5</v>
          </cell>
          <cell r="BJ1180">
            <v>0</v>
          </cell>
          <cell r="BK1180">
            <v>0</v>
          </cell>
          <cell r="BL1180">
            <v>77236519940</v>
          </cell>
          <cell r="BM1180">
            <v>788559620</v>
          </cell>
          <cell r="BN1180">
            <v>106348944960</v>
          </cell>
          <cell r="BO1180">
            <v>77288931200</v>
          </cell>
          <cell r="BP1180">
            <v>3128378000</v>
          </cell>
          <cell r="BQ1180">
            <v>1236342020</v>
          </cell>
          <cell r="BR1180">
            <v>586433920</v>
          </cell>
          <cell r="BS1180">
            <v>455000000</v>
          </cell>
          <cell r="BT1180">
            <v>222690000</v>
          </cell>
          <cell r="BU1180">
            <v>2506000</v>
          </cell>
          <cell r="BV1180">
            <v>565676000</v>
          </cell>
          <cell r="BW1180">
            <v>39892000</v>
          </cell>
          <cell r="BY1180">
            <v>1520</v>
          </cell>
          <cell r="BZ1180">
            <v>30286350</v>
          </cell>
          <cell r="CA1180">
            <v>4104000</v>
          </cell>
          <cell r="CC1180">
            <v>16243500000</v>
          </cell>
          <cell r="CD1180">
            <v>6.063272736222014E-2</v>
          </cell>
          <cell r="CE1180">
            <v>2.4513187883595046E-4</v>
          </cell>
          <cell r="CF1180">
            <v>-1871000400.7576752</v>
          </cell>
          <cell r="CG1180">
            <v>1827835216.168334</v>
          </cell>
          <cell r="CH1180">
            <v>24800950.589341164</v>
          </cell>
          <cell r="CI1180">
            <v>0</v>
          </cell>
          <cell r="CJ1180">
            <v>0</v>
          </cell>
          <cell r="CK1180">
            <v>101.69470899999999</v>
          </cell>
          <cell r="CL1180">
            <v>112.447503</v>
          </cell>
          <cell r="CM1180">
            <v>23.200399999999998</v>
          </cell>
          <cell r="CN1180">
            <v>26.699624</v>
          </cell>
          <cell r="CO1180">
            <v>90.196979999999996</v>
          </cell>
          <cell r="CP1180">
            <v>12.010323199999998</v>
          </cell>
          <cell r="CQ1180">
            <v>21.024060000000002</v>
          </cell>
          <cell r="CR1180">
            <v>24.027527999999997</v>
          </cell>
          <cell r="CS1180">
            <v>12.119054999999999</v>
          </cell>
          <cell r="CT1180">
            <v>20.731154289999999</v>
          </cell>
          <cell r="CU1180">
            <v>6.8158553999999993</v>
          </cell>
          <cell r="CV1180">
            <v>18.334886999999998</v>
          </cell>
          <cell r="CW1180">
            <v>232.36847801400012</v>
          </cell>
          <cell r="CX1180">
            <v>469.30207889000002</v>
          </cell>
          <cell r="CY1180">
            <v>1235000</v>
          </cell>
          <cell r="CZ1180">
            <v>0.5</v>
          </cell>
          <cell r="DA1180">
            <v>2470000</v>
          </cell>
        </row>
        <row r="1181">
          <cell r="A1181" t="str">
            <v>2024_Q2_M6_W25_D2</v>
          </cell>
          <cell r="B1181">
            <v>2024</v>
          </cell>
          <cell r="C1181">
            <v>2</v>
          </cell>
          <cell r="D1181">
            <v>6</v>
          </cell>
          <cell r="E1181">
            <v>25</v>
          </cell>
          <cell r="F1181">
            <v>25</v>
          </cell>
          <cell r="G1181">
            <v>2</v>
          </cell>
          <cell r="H1181">
            <v>45460</v>
          </cell>
          <cell r="I1181">
            <v>50.307600000000001</v>
          </cell>
          <cell r="J1181">
            <v>37.573999999999998</v>
          </cell>
          <cell r="K1181">
            <v>42.499000000000002</v>
          </cell>
          <cell r="L1181">
            <v>10.607710000000001</v>
          </cell>
          <cell r="M1181">
            <v>15.717000000000001</v>
          </cell>
          <cell r="N1181">
            <v>4.3193000000000001</v>
          </cell>
          <cell r="O1181">
            <v>23.506</v>
          </cell>
          <cell r="P1181">
            <v>19.167999999999999</v>
          </cell>
          <cell r="Q1181">
            <v>133</v>
          </cell>
          <cell r="R1181">
            <v>0</v>
          </cell>
          <cell r="S1181">
            <v>-4043</v>
          </cell>
          <cell r="T1181">
            <v>815.71388639705663</v>
          </cell>
          <cell r="U1181">
            <v>73037.949068007671</v>
          </cell>
          <cell r="V1181">
            <v>8.953868542144168E-2</v>
          </cell>
          <cell r="W1181">
            <v>6.9422394087161774E-3</v>
          </cell>
          <cell r="X1181">
            <v>4.8669514567073391E-3</v>
          </cell>
          <cell r="Y1181">
            <v>0.70106361509180226</v>
          </cell>
          <cell r="Z1181">
            <v>7.3932060093528209E-3</v>
          </cell>
          <cell r="AA1181">
            <v>128954649000</v>
          </cell>
          <cell r="AB1181">
            <v>128954649000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203.69861</v>
          </cell>
          <cell r="AI1181">
            <v>72788.580501103788</v>
          </cell>
          <cell r="AJ1181">
            <v>61369.76105139334</v>
          </cell>
          <cell r="AK1181">
            <v>11418.819449710449</v>
          </cell>
          <cell r="AL1181">
            <v>51045785890800</v>
          </cell>
          <cell r="AM1181">
            <v>354396626460</v>
          </cell>
          <cell r="AN1181">
            <v>248437362000</v>
          </cell>
          <cell r="AO1181">
            <v>377392011000</v>
          </cell>
          <cell r="AP1181">
            <v>40688282000</v>
          </cell>
          <cell r="AQ1181">
            <v>0.77696505829528162</v>
          </cell>
          <cell r="AR1181">
            <v>512215000</v>
          </cell>
          <cell r="AS1181">
            <v>0.3486585682954621</v>
          </cell>
          <cell r="AT1181">
            <v>10095094000</v>
          </cell>
          <cell r="AU1181">
            <v>0.41982730331170848</v>
          </cell>
          <cell r="AV1181">
            <v>194268907000</v>
          </cell>
          <cell r="AW1181">
            <v>0.72945550117946212</v>
          </cell>
          <cell r="AX1181">
            <v>1630294000</v>
          </cell>
          <cell r="AY1181">
            <v>0.246984379767416</v>
          </cell>
          <cell r="AZ1181">
            <v>751796000</v>
          </cell>
          <cell r="BA1181">
            <v>0.47367565366516901</v>
          </cell>
          <cell r="BB1181">
            <v>0</v>
          </cell>
          <cell r="BC1181">
            <v>0</v>
          </cell>
          <cell r="BD1181">
            <v>224743000</v>
          </cell>
          <cell r="BE1181">
            <v>0.48306064722470599</v>
          </cell>
          <cell r="BF1181">
            <v>256090000</v>
          </cell>
          <cell r="BG1181">
            <v>0.29868554566766581</v>
          </cell>
          <cell r="BH1181">
            <v>9941000</v>
          </cell>
          <cell r="BI1181">
            <v>0.5</v>
          </cell>
          <cell r="BJ1181">
            <v>0</v>
          </cell>
          <cell r="BK1181">
            <v>0</v>
          </cell>
          <cell r="BL1181">
            <v>52368226300</v>
          </cell>
          <cell r="BM1181">
            <v>1469102000</v>
          </cell>
          <cell r="BN1181">
            <v>24045825320</v>
          </cell>
          <cell r="BO1181">
            <v>266320435840</v>
          </cell>
          <cell r="BP1181">
            <v>6600798000</v>
          </cell>
          <cell r="BQ1181">
            <v>1587153560</v>
          </cell>
          <cell r="BR1181">
            <v>592085440</v>
          </cell>
          <cell r="BS1181">
            <v>465248000</v>
          </cell>
          <cell r="BT1181">
            <v>857390000</v>
          </cell>
          <cell r="BU1181">
            <v>19882000</v>
          </cell>
          <cell r="BV1181">
            <v>30112000</v>
          </cell>
          <cell r="BW1181">
            <v>15808000</v>
          </cell>
          <cell r="BY1181">
            <v>2624</v>
          </cell>
          <cell r="BZ1181">
            <v>10309650</v>
          </cell>
          <cell r="CA1181">
            <v>7084800</v>
          </cell>
          <cell r="CC1181">
            <v>89907300000</v>
          </cell>
          <cell r="CD1181">
            <v>0.25370876688484234</v>
          </cell>
          <cell r="CE1181">
            <v>1.7613069998047386E-3</v>
          </cell>
          <cell r="CF1181">
            <v>-1988032534.3479009</v>
          </cell>
          <cell r="CG1181">
            <v>-2238570288.8592739</v>
          </cell>
          <cell r="CH1181">
            <v>104396342.01030636</v>
          </cell>
          <cell r="CI1181">
            <v>0</v>
          </cell>
          <cell r="CJ1181">
            <v>0</v>
          </cell>
          <cell r="CK1181">
            <v>114.90255840000002</v>
          </cell>
          <cell r="CL1181">
            <v>138.80173400000001</v>
          </cell>
          <cell r="CM1181">
            <v>22.758689999999998</v>
          </cell>
          <cell r="CN1181">
            <v>25.571559000000001</v>
          </cell>
          <cell r="CO1181">
            <v>79.130843999999996</v>
          </cell>
          <cell r="CP1181">
            <v>11.494787199999999</v>
          </cell>
          <cell r="CQ1181">
            <v>20.450220000000002</v>
          </cell>
          <cell r="CR1181">
            <v>23.749152000000002</v>
          </cell>
          <cell r="CS1181">
            <v>12.050364</v>
          </cell>
          <cell r="CT1181">
            <v>18.786254409999998</v>
          </cell>
          <cell r="CU1181">
            <v>6.7597044999999989</v>
          </cell>
          <cell r="CV1181">
            <v>18.073146999999999</v>
          </cell>
          <cell r="CW1181">
            <v>218.10983900500031</v>
          </cell>
          <cell r="CX1181">
            <v>492.52901450999997</v>
          </cell>
          <cell r="CY1181">
            <v>0</v>
          </cell>
          <cell r="CZ1181">
            <v>0</v>
          </cell>
          <cell r="DA1181">
            <v>24560000</v>
          </cell>
        </row>
        <row r="1182">
          <cell r="A1182" t="str">
            <v>2024_Q2_M6_W25_D3</v>
          </cell>
          <cell r="B1182">
            <v>2024</v>
          </cell>
          <cell r="C1182">
            <v>2</v>
          </cell>
          <cell r="D1182">
            <v>6</v>
          </cell>
          <cell r="E1182">
            <v>25</v>
          </cell>
          <cell r="F1182">
            <v>25</v>
          </cell>
          <cell r="G1182">
            <v>3</v>
          </cell>
          <cell r="H1182">
            <v>45461</v>
          </cell>
          <cell r="I1182">
            <v>35.451599999999999</v>
          </cell>
          <cell r="J1182">
            <v>36.622999999999998</v>
          </cell>
          <cell r="K1182">
            <v>34.695999999999998</v>
          </cell>
          <cell r="L1182">
            <v>9.9687099999999997</v>
          </cell>
          <cell r="M1182">
            <v>15.605</v>
          </cell>
          <cell r="N1182">
            <v>4.3193000000000001</v>
          </cell>
          <cell r="O1182">
            <v>35.814999999999998</v>
          </cell>
          <cell r="P1182">
            <v>19.167999999999999</v>
          </cell>
          <cell r="Q1182">
            <v>100</v>
          </cell>
          <cell r="R1182">
            <v>0</v>
          </cell>
          <cell r="S1182">
            <v>-4161</v>
          </cell>
          <cell r="T1182">
            <v>829.73781982377454</v>
          </cell>
          <cell r="U1182">
            <v>73936.743183005601</v>
          </cell>
          <cell r="V1182">
            <v>8.9108561061744543E-2</v>
          </cell>
          <cell r="W1182">
            <v>2.8841098367656218E-3</v>
          </cell>
          <cell r="X1182">
            <v>1.7309680174430811E-3</v>
          </cell>
          <cell r="Y1182">
            <v>0.6001740971780295</v>
          </cell>
          <cell r="Z1182">
            <v>2.5220331119120924E-3</v>
          </cell>
          <cell r="AA1182">
            <v>39653402000</v>
          </cell>
          <cell r="AB1182">
            <v>39653402000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191.64661000000001</v>
          </cell>
          <cell r="AI1182">
            <v>73901.831693321772</v>
          </cell>
          <cell r="AJ1182">
            <v>61933.386868383575</v>
          </cell>
          <cell r="AK1182">
            <v>11968.444824938202</v>
          </cell>
          <cell r="AL1182">
            <v>50126598022400</v>
          </cell>
          <cell r="AM1182">
            <v>144573074440</v>
          </cell>
          <cell r="AN1182">
            <v>86768768000</v>
          </cell>
          <cell r="AO1182">
            <v>126420940000</v>
          </cell>
          <cell r="AP1182">
            <v>21135245000</v>
          </cell>
          <cell r="AQ1182">
            <v>0.67093021181340284</v>
          </cell>
          <cell r="AR1182">
            <v>210587000</v>
          </cell>
          <cell r="AS1182">
            <v>0.25350059466773239</v>
          </cell>
          <cell r="AT1182">
            <v>2216882000</v>
          </cell>
          <cell r="AU1182">
            <v>0.41927528277528486</v>
          </cell>
          <cell r="AV1182">
            <v>46504388000</v>
          </cell>
          <cell r="AW1182">
            <v>0.5449798551114845</v>
          </cell>
          <cell r="AX1182">
            <v>1659939000</v>
          </cell>
          <cell r="AY1182">
            <v>0.3686171375072394</v>
          </cell>
          <cell r="AZ1182">
            <v>286725000</v>
          </cell>
          <cell r="BA1182">
            <v>0.32846502100984737</v>
          </cell>
          <cell r="BB1182">
            <v>0</v>
          </cell>
          <cell r="BC1182">
            <v>0</v>
          </cell>
          <cell r="BD1182">
            <v>14310175000</v>
          </cell>
          <cell r="BE1182">
            <v>0.98127609589919385</v>
          </cell>
          <cell r="BF1182">
            <v>443597000</v>
          </cell>
          <cell r="BG1182">
            <v>0.45235366219272682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31501406000</v>
          </cell>
          <cell r="BM1182">
            <v>830716000</v>
          </cell>
          <cell r="BN1182">
            <v>5287414000</v>
          </cell>
          <cell r="BO1182">
            <v>85332306440</v>
          </cell>
          <cell r="BP1182">
            <v>4503152000</v>
          </cell>
          <cell r="BQ1182">
            <v>872924000</v>
          </cell>
          <cell r="BR1182">
            <v>624302000</v>
          </cell>
          <cell r="BS1182">
            <v>14583230000</v>
          </cell>
          <cell r="BT1182">
            <v>980642000</v>
          </cell>
          <cell r="BU1182">
            <v>0</v>
          </cell>
          <cell r="BV1182">
            <v>2770000</v>
          </cell>
          <cell r="BW1182">
            <v>51752000</v>
          </cell>
          <cell r="BY1182">
            <v>2292</v>
          </cell>
          <cell r="BZ1182">
            <v>10610550</v>
          </cell>
          <cell r="CA1182">
            <v>6188400</v>
          </cell>
          <cell r="CC1182">
            <v>22719000000</v>
          </cell>
          <cell r="CD1182">
            <v>0.15714811815667346</v>
          </cell>
          <cell r="CE1182">
            <v>4.5323243340486807E-4</v>
          </cell>
          <cell r="CF1182">
            <v>268497226.39968324</v>
          </cell>
          <cell r="CG1182">
            <v>573115163.6003176</v>
          </cell>
          <cell r="CH1182">
            <v>271638802.21798646</v>
          </cell>
          <cell r="CI1182">
            <v>0</v>
          </cell>
          <cell r="CJ1182">
            <v>0</v>
          </cell>
          <cell r="CK1182">
            <v>81.148712399999994</v>
          </cell>
          <cell r="CL1182">
            <v>113.45591999999999</v>
          </cell>
          <cell r="CM1182">
            <v>22.296517999999995</v>
          </cell>
          <cell r="CN1182">
            <v>25.40494</v>
          </cell>
          <cell r="CO1182">
            <v>77.237907000000007</v>
          </cell>
          <cell r="CP1182">
            <v>11.696178399999999</v>
          </cell>
          <cell r="CQ1182">
            <v>31.266494999999999</v>
          </cell>
          <cell r="CR1182">
            <v>23.749152000000002</v>
          </cell>
          <cell r="CS1182">
            <v>12.07122</v>
          </cell>
          <cell r="CT1182">
            <v>17.784178639999997</v>
          </cell>
          <cell r="CU1182">
            <v>6.7597044999999989</v>
          </cell>
          <cell r="CV1182">
            <v>18.125494999999997</v>
          </cell>
          <cell r="CW1182">
            <v>280.21918696599988</v>
          </cell>
          <cell r="CX1182">
            <v>440.99642093999995</v>
          </cell>
          <cell r="CY1182">
            <v>1230000</v>
          </cell>
          <cell r="CZ1182">
            <v>0.5</v>
          </cell>
          <cell r="DA1182">
            <v>2460000</v>
          </cell>
        </row>
        <row r="1183">
          <cell r="A1183" t="str">
            <v>2024_Q2_M6_W25_D4</v>
          </cell>
          <cell r="B1183">
            <v>2024</v>
          </cell>
          <cell r="C1183">
            <v>2</v>
          </cell>
          <cell r="D1183">
            <v>6</v>
          </cell>
          <cell r="E1183">
            <v>25</v>
          </cell>
          <cell r="F1183">
            <v>25</v>
          </cell>
          <cell r="G1183">
            <v>4</v>
          </cell>
          <cell r="H1183">
            <v>45462</v>
          </cell>
          <cell r="I1183">
            <v>17.765599999999999</v>
          </cell>
          <cell r="J1183">
            <v>45.546999999999997</v>
          </cell>
          <cell r="K1183">
            <v>29.667000000000002</v>
          </cell>
          <cell r="L1183">
            <v>8.8967100000000006</v>
          </cell>
          <cell r="M1183">
            <v>15.474</v>
          </cell>
          <cell r="N1183">
            <v>4.3193000000000001</v>
          </cell>
          <cell r="O1183">
            <v>35.578000000000003</v>
          </cell>
          <cell r="P1183">
            <v>19.167999999999999</v>
          </cell>
          <cell r="Q1183">
            <v>189</v>
          </cell>
          <cell r="R1183">
            <v>0</v>
          </cell>
          <cell r="S1183">
            <v>-4672</v>
          </cell>
          <cell r="T1183">
            <v>912.39531905605418</v>
          </cell>
          <cell r="U1183">
            <v>72603.527778008283</v>
          </cell>
          <cell r="V1183">
            <v>7.9574638604155076E-2</v>
          </cell>
          <cell r="W1183">
            <v>7.682949721223519E-3</v>
          </cell>
          <cell r="X1183">
            <v>2.9839778322549955E-3</v>
          </cell>
          <cell r="Y1183">
            <v>0.38838960822716323</v>
          </cell>
          <cell r="Z1183">
            <v>4.8560973640149833E-3</v>
          </cell>
          <cell r="AA1183">
            <v>106912755000</v>
          </cell>
          <cell r="AB1183">
            <v>106912755000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176.41561000000002</v>
          </cell>
          <cell r="AI1183">
            <v>72728</v>
          </cell>
          <cell r="AL1183">
            <v>57107867946600</v>
          </cell>
          <cell r="AM1183">
            <v>438771542120</v>
          </cell>
          <cell r="AN1183">
            <v>170415944000</v>
          </cell>
          <cell r="AO1183">
            <v>277321367000</v>
          </cell>
          <cell r="AP1183">
            <v>117205732000</v>
          </cell>
          <cell r="AQ1183">
            <v>0.71438795793385368</v>
          </cell>
          <cell r="AR1183">
            <v>470131000</v>
          </cell>
          <cell r="AS1183">
            <v>0.44224314714127144</v>
          </cell>
          <cell r="AT1183">
            <v>18868470000</v>
          </cell>
          <cell r="AU1183">
            <v>0.46229344517907328</v>
          </cell>
          <cell r="AV1183">
            <v>30639386000</v>
          </cell>
          <cell r="AW1183">
            <v>0.13585606192282207</v>
          </cell>
          <cell r="AX1183">
            <v>2316446000</v>
          </cell>
          <cell r="AY1183">
            <v>0.4600109777680339</v>
          </cell>
          <cell r="AZ1183">
            <v>215472000</v>
          </cell>
          <cell r="BA1183">
            <v>0.45575792238755963</v>
          </cell>
          <cell r="BB1183">
            <v>0</v>
          </cell>
          <cell r="BC1183">
            <v>0</v>
          </cell>
          <cell r="BD1183">
            <v>256950000</v>
          </cell>
          <cell r="BE1183">
            <v>0.43768353921521869</v>
          </cell>
          <cell r="BF1183">
            <v>436025000</v>
          </cell>
          <cell r="BG1183">
            <v>0.4797789182265923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164064540420</v>
          </cell>
          <cell r="BM1183">
            <v>1063060000</v>
          </cell>
          <cell r="BN1183">
            <v>40814920040</v>
          </cell>
          <cell r="BO1183">
            <v>225528294920</v>
          </cell>
          <cell r="BP1183">
            <v>5035632000</v>
          </cell>
          <cell r="BQ1183">
            <v>472777300</v>
          </cell>
          <cell r="BR1183">
            <v>257097440</v>
          </cell>
          <cell r="BS1183">
            <v>587068000</v>
          </cell>
          <cell r="BT1183">
            <v>908804000</v>
          </cell>
          <cell r="BU1183">
            <v>0</v>
          </cell>
          <cell r="BV1183">
            <v>2776000</v>
          </cell>
          <cell r="BW1183">
            <v>21908000</v>
          </cell>
          <cell r="BY1183">
            <v>2667</v>
          </cell>
          <cell r="BZ1183">
            <v>11913600</v>
          </cell>
          <cell r="CA1183">
            <v>7200900</v>
          </cell>
          <cell r="CC1183">
            <v>47649000000</v>
          </cell>
          <cell r="CD1183">
            <v>0.10860000691993255</v>
          </cell>
          <cell r="CE1183">
            <v>8.3436839289036796E-4</v>
          </cell>
          <cell r="CF1183">
            <v>509285766.32192171</v>
          </cell>
          <cell r="CG1183">
            <v>-1756983936.3219228</v>
          </cell>
          <cell r="CH1183">
            <v>73564298.962677956</v>
          </cell>
          <cell r="CI1183">
            <v>0</v>
          </cell>
          <cell r="CJ1183">
            <v>0</v>
          </cell>
          <cell r="CK1183">
            <v>40.718755200000004</v>
          </cell>
          <cell r="CL1183">
            <v>97.663764</v>
          </cell>
          <cell r="CM1183">
            <v>22.397070000000003</v>
          </cell>
          <cell r="CN1183">
            <v>25.222620000000003</v>
          </cell>
          <cell r="CO1183">
            <v>95.830888000000002</v>
          </cell>
          <cell r="CP1183">
            <v>11.3195984</v>
          </cell>
          <cell r="CQ1183">
            <v>30.988438000000002</v>
          </cell>
          <cell r="CR1183">
            <v>23.749152000000002</v>
          </cell>
          <cell r="CS1183">
            <v>11.985375999999999</v>
          </cell>
          <cell r="CT1183">
            <v>15.862833930000001</v>
          </cell>
          <cell r="CU1183">
            <v>6.7856202999999988</v>
          </cell>
          <cell r="CV1183">
            <v>18.164755999999997</v>
          </cell>
          <cell r="CW1183">
            <v>388.87373724700007</v>
          </cell>
          <cell r="CX1183">
            <v>400.68887182999998</v>
          </cell>
          <cell r="CY1183">
            <v>7332000</v>
          </cell>
          <cell r="CZ1183">
            <v>0.5</v>
          </cell>
          <cell r="DA1183">
            <v>14664000</v>
          </cell>
        </row>
        <row r="1184">
          <cell r="A1184" t="str">
            <v>2024_Q2_M6_W25_D5</v>
          </cell>
          <cell r="B1184">
            <v>2024</v>
          </cell>
          <cell r="C1184">
            <v>2</v>
          </cell>
          <cell r="D1184">
            <v>6</v>
          </cell>
          <cell r="E1184">
            <v>25</v>
          </cell>
          <cell r="F1184">
            <v>25</v>
          </cell>
          <cell r="G1184">
            <v>5</v>
          </cell>
          <cell r="H1184">
            <v>45463</v>
          </cell>
          <cell r="I1184">
            <v>14.964600000000001</v>
          </cell>
          <cell r="J1184">
            <v>48.094000000000001</v>
          </cell>
          <cell r="K1184">
            <v>30.256</v>
          </cell>
          <cell r="L1184">
            <v>8.7997099999999993</v>
          </cell>
          <cell r="M1184">
            <v>15.196</v>
          </cell>
          <cell r="N1184">
            <v>4.3193000000000001</v>
          </cell>
          <cell r="O1184">
            <v>26.62</v>
          </cell>
          <cell r="P1184">
            <v>19.167000000000002</v>
          </cell>
          <cell r="Q1184">
            <v>215</v>
          </cell>
          <cell r="R1184">
            <v>0</v>
          </cell>
          <cell r="S1184">
            <v>-4864</v>
          </cell>
          <cell r="T1184">
            <v>936.53550603510212</v>
          </cell>
          <cell r="U1184">
            <v>77685.609907011531</v>
          </cell>
          <cell r="V1184">
            <v>8.2949988982158052E-2</v>
          </cell>
          <cell r="W1184">
            <v>1.0143939002669595E-2</v>
          </cell>
          <cell r="X1184">
            <v>5.6118396935767815E-3</v>
          </cell>
          <cell r="Y1184">
            <v>0.55322096200498694</v>
          </cell>
          <cell r="Z1184">
            <v>7.6940377172674389E-3</v>
          </cell>
          <cell r="AA1184">
            <v>110871440000</v>
          </cell>
          <cell r="AB1184">
            <v>99676485000</v>
          </cell>
          <cell r="AC1184">
            <v>8717690000</v>
          </cell>
          <cell r="AD1184">
            <v>0</v>
          </cell>
          <cell r="AE1184">
            <v>2477265000</v>
          </cell>
          <cell r="AF1184">
            <v>0</v>
          </cell>
          <cell r="AG1184">
            <v>0</v>
          </cell>
          <cell r="AH1184">
            <v>167.41660999999999</v>
          </cell>
          <cell r="AI1184">
            <v>78450.180774287539</v>
          </cell>
          <cell r="AJ1184">
            <v>67467.751503655672</v>
          </cell>
          <cell r="AK1184">
            <v>10982.429270631867</v>
          </cell>
          <cell r="AL1184">
            <v>53247308247600</v>
          </cell>
          <cell r="AM1184">
            <v>540238386920</v>
          </cell>
          <cell r="AN1184">
            <v>298819117000</v>
          </cell>
          <cell r="AO1184">
            <v>409686798000</v>
          </cell>
          <cell r="AP1184">
            <v>29364386000</v>
          </cell>
          <cell r="AQ1184">
            <v>0.51985715269532051</v>
          </cell>
          <cell r="AR1184">
            <v>81623000</v>
          </cell>
          <cell r="AS1184">
            <v>0.34769588590609746</v>
          </cell>
          <cell r="AT1184">
            <v>18056533000</v>
          </cell>
          <cell r="AU1184">
            <v>0.49311190305754221</v>
          </cell>
          <cell r="AV1184">
            <v>57391609000</v>
          </cell>
          <cell r="AW1184">
            <v>0.23072214908565072</v>
          </cell>
          <cell r="AX1184">
            <v>909077000</v>
          </cell>
          <cell r="AY1184">
            <v>0.25125756334526222</v>
          </cell>
          <cell r="AZ1184">
            <v>688112000</v>
          </cell>
          <cell r="BA1184">
            <v>0.45353116728357956</v>
          </cell>
          <cell r="BB1184">
            <v>0</v>
          </cell>
          <cell r="BC1184">
            <v>0</v>
          </cell>
          <cell r="BD1184">
            <v>191920485000</v>
          </cell>
          <cell r="BE1184">
            <v>1.0000165018979683</v>
          </cell>
          <cell r="BF1184">
            <v>402286000</v>
          </cell>
          <cell r="BG1184">
            <v>0.46037627886750132</v>
          </cell>
          <cell r="BH1184">
            <v>1247000</v>
          </cell>
          <cell r="BI1184">
            <v>0.5</v>
          </cell>
          <cell r="BJ1184">
            <v>0</v>
          </cell>
          <cell r="BK1184">
            <v>0</v>
          </cell>
          <cell r="BL1184">
            <v>56485490000</v>
          </cell>
          <cell r="BM1184">
            <v>234754000</v>
          </cell>
          <cell r="BN1184">
            <v>36617516000</v>
          </cell>
          <cell r="BO1184">
            <v>248747722000</v>
          </cell>
          <cell r="BP1184">
            <v>3618108000</v>
          </cell>
          <cell r="BQ1184">
            <v>1517232000</v>
          </cell>
          <cell r="BR1184">
            <v>92372920</v>
          </cell>
          <cell r="BS1184">
            <v>191917318000</v>
          </cell>
          <cell r="BT1184">
            <v>873820000</v>
          </cell>
          <cell r="BU1184">
            <v>2494000</v>
          </cell>
          <cell r="BV1184">
            <v>30620000</v>
          </cell>
          <cell r="BW1184">
            <v>0</v>
          </cell>
          <cell r="BY1184">
            <v>2766</v>
          </cell>
          <cell r="BZ1184">
            <v>12403200</v>
          </cell>
          <cell r="CA1184">
            <v>7468200</v>
          </cell>
          <cell r="CC1184">
            <v>100546400000</v>
          </cell>
          <cell r="CD1184">
            <v>0.18614965611686607</v>
          </cell>
          <cell r="CE1184">
            <v>1.8882907570174103E-3</v>
          </cell>
          <cell r="CF1184">
            <v>1888871781.4407988</v>
          </cell>
          <cell r="CG1184">
            <v>3260104200</v>
          </cell>
          <cell r="CH1184">
            <v>168348659.56228352</v>
          </cell>
          <cell r="CI1184">
            <v>11194955000</v>
          </cell>
          <cell r="CJ1184">
            <v>2.1024452443574153E-4</v>
          </cell>
          <cell r="CK1184">
            <v>34.553261400000004</v>
          </cell>
          <cell r="CL1184">
            <v>100.84324799999999</v>
          </cell>
          <cell r="CM1184">
            <v>22.409075000000001</v>
          </cell>
          <cell r="CN1184">
            <v>24.982223999999999</v>
          </cell>
          <cell r="CO1184">
            <v>102.10356200000001</v>
          </cell>
          <cell r="CP1184">
            <v>11.249676800000001</v>
          </cell>
          <cell r="CQ1184">
            <v>23.611939999999997</v>
          </cell>
          <cell r="CR1184">
            <v>23.901249</v>
          </cell>
          <cell r="CS1184">
            <v>12.293183000000001</v>
          </cell>
          <cell r="CT1184">
            <v>15.795479449999998</v>
          </cell>
          <cell r="CU1184">
            <v>6.8244939999999996</v>
          </cell>
          <cell r="CV1184">
            <v>18.452669999999998</v>
          </cell>
          <cell r="CW1184">
            <v>412.1794770579998</v>
          </cell>
          <cell r="CX1184">
            <v>397.02006265000006</v>
          </cell>
          <cell r="CY1184">
            <v>3759000</v>
          </cell>
          <cell r="CZ1184">
            <v>3.7239944521497918E-2</v>
          </cell>
          <cell r="DA1184">
            <v>100940000</v>
          </cell>
        </row>
        <row r="1185">
          <cell r="A1185" t="str">
            <v>2024_Q2_M6_W25_D6</v>
          </cell>
          <cell r="B1185">
            <v>2024</v>
          </cell>
          <cell r="C1185">
            <v>2</v>
          </cell>
          <cell r="D1185">
            <v>6</v>
          </cell>
          <cell r="E1185">
            <v>25</v>
          </cell>
          <cell r="F1185">
            <v>26</v>
          </cell>
          <cell r="G1185">
            <v>6</v>
          </cell>
          <cell r="H1185">
            <v>45464</v>
          </cell>
          <cell r="I1185">
            <v>14.823600000000001</v>
          </cell>
          <cell r="J1185">
            <v>49.07</v>
          </cell>
          <cell r="K1185">
            <v>34.853999999999999</v>
          </cell>
          <cell r="L1185">
            <v>8.1417099999999998</v>
          </cell>
          <cell r="M1185">
            <v>15.118</v>
          </cell>
          <cell r="N1185">
            <v>4.3193000000000001</v>
          </cell>
          <cell r="O1185">
            <v>26.619</v>
          </cell>
          <cell r="P1185">
            <v>19.167000000000002</v>
          </cell>
          <cell r="Q1185">
            <v>176</v>
          </cell>
          <cell r="R1185">
            <v>0</v>
          </cell>
          <cell r="S1185">
            <v>-4065</v>
          </cell>
          <cell r="T1185">
            <v>832.02625202913202</v>
          </cell>
          <cell r="U1185">
            <v>71194.434184961952</v>
          </cell>
          <cell r="V1185">
            <v>8.5567533489879832E-2</v>
          </cell>
          <cell r="W1185">
            <v>3.2233944603950737E-3</v>
          </cell>
          <cell r="X1185">
            <v>5.1528605256820489E-4</v>
          </cell>
          <cell r="Y1185">
            <v>0.15985820503800491</v>
          </cell>
          <cell r="Z1185">
            <v>2.6065048901733378E-3</v>
          </cell>
          <cell r="AA1185">
            <v>104594571000</v>
          </cell>
          <cell r="AB1185">
            <v>104594571000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172.11260999999999</v>
          </cell>
          <cell r="AI1185">
            <v>76565.884747005926</v>
          </cell>
          <cell r="AJ1185">
            <v>66716.111562415623</v>
          </cell>
          <cell r="AK1185">
            <v>9849.7731845903018</v>
          </cell>
          <cell r="AL1185">
            <v>50016081109800</v>
          </cell>
          <cell r="AM1185">
            <v>161221558780</v>
          </cell>
          <cell r="AN1185">
            <v>25772589000</v>
          </cell>
          <cell r="AO1185">
            <v>130367160000</v>
          </cell>
          <cell r="AP1185">
            <v>324302000</v>
          </cell>
          <cell r="AQ1185">
            <v>0.10248421209321666</v>
          </cell>
          <cell r="AR1185">
            <v>234809000</v>
          </cell>
          <cell r="AS1185">
            <v>0.46824884039069758</v>
          </cell>
          <cell r="AT1185">
            <v>8551808000</v>
          </cell>
          <cell r="AU1185">
            <v>0.47993085518196238</v>
          </cell>
          <cell r="AV1185">
            <v>15199629000</v>
          </cell>
          <cell r="AW1185">
            <v>0.11424261692449775</v>
          </cell>
          <cell r="AX1185">
            <v>1197113000</v>
          </cell>
          <cell r="AY1185">
            <v>0.34924754032742733</v>
          </cell>
          <cell r="AZ1185">
            <v>144110000</v>
          </cell>
          <cell r="BA1185">
            <v>0.35763199228739845</v>
          </cell>
          <cell r="BB1185">
            <v>0</v>
          </cell>
          <cell r="BC1185">
            <v>0</v>
          </cell>
          <cell r="BD1185">
            <v>881000</v>
          </cell>
          <cell r="BE1185">
            <v>5.5221261125736491E-2</v>
          </cell>
          <cell r="BF1185">
            <v>119937000</v>
          </cell>
          <cell r="BG1185">
            <v>4.4042670387779086E-2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3164409360</v>
          </cell>
          <cell r="BM1185">
            <v>501462000</v>
          </cell>
          <cell r="BN1185">
            <v>17818833500</v>
          </cell>
          <cell r="BO1185">
            <v>133046926000</v>
          </cell>
          <cell r="BP1185">
            <v>3427692000</v>
          </cell>
          <cell r="BQ1185">
            <v>402956120</v>
          </cell>
          <cell r="BR1185">
            <v>117321800</v>
          </cell>
          <cell r="BS1185">
            <v>15954000</v>
          </cell>
          <cell r="BT1185">
            <v>2723200000</v>
          </cell>
          <cell r="BU1185">
            <v>0</v>
          </cell>
          <cell r="BV1185">
            <v>2804000</v>
          </cell>
          <cell r="BW1185">
            <v>0</v>
          </cell>
          <cell r="BY1185">
            <v>1169</v>
          </cell>
          <cell r="BZ1185">
            <v>31097250</v>
          </cell>
          <cell r="CA1185">
            <v>3156300</v>
          </cell>
          <cell r="CC1185">
            <v>0</v>
          </cell>
          <cell r="CD1185">
            <v>0</v>
          </cell>
          <cell r="CE1185">
            <v>0</v>
          </cell>
          <cell r="CF1185">
            <v>-155351951.30799988</v>
          </cell>
          <cell r="CG1185">
            <v>-1373841630.0000005</v>
          </cell>
          <cell r="CH1185">
            <v>50055865.026384115</v>
          </cell>
          <cell r="CI1185">
            <v>0</v>
          </cell>
          <cell r="CJ1185">
            <v>0</v>
          </cell>
          <cell r="CK1185">
            <v>34.153574400000004</v>
          </cell>
          <cell r="CL1185">
            <v>115.331886</v>
          </cell>
          <cell r="CM1185">
            <v>22.520822000000003</v>
          </cell>
          <cell r="CN1185">
            <v>24.763283999999999</v>
          </cell>
          <cell r="CO1185">
            <v>104.96073</v>
          </cell>
          <cell r="CP1185">
            <v>11.098232200000002</v>
          </cell>
          <cell r="CQ1185">
            <v>23.451339000000001</v>
          </cell>
          <cell r="CR1185">
            <v>20.427172571466702</v>
          </cell>
          <cell r="CS1185">
            <v>9.8777149864755174</v>
          </cell>
          <cell r="CT1185">
            <v>14.565519190000002</v>
          </cell>
          <cell r="CU1185">
            <v>6.8244939999999996</v>
          </cell>
          <cell r="CV1185">
            <v>18.347973999999997</v>
          </cell>
          <cell r="CW1185">
            <v>315.46130311899975</v>
          </cell>
          <cell r="CX1185">
            <v>406.32274234794221</v>
          </cell>
          <cell r="CY1185">
            <v>0</v>
          </cell>
          <cell r="CZ1185" t="e">
            <v>#DIV/0!</v>
          </cell>
          <cell r="DA1185">
            <v>0</v>
          </cell>
        </row>
        <row r="1186">
          <cell r="A1186" t="str">
            <v>2024_Q2_M6_W26_D2</v>
          </cell>
          <cell r="B1186">
            <v>2024</v>
          </cell>
          <cell r="C1186">
            <v>2</v>
          </cell>
          <cell r="D1186">
            <v>6</v>
          </cell>
          <cell r="E1186">
            <v>26</v>
          </cell>
          <cell r="F1186">
            <v>26</v>
          </cell>
          <cell r="G1186">
            <v>2</v>
          </cell>
          <cell r="H1186">
            <v>45467</v>
          </cell>
          <cell r="I1186">
            <v>15.883599999999999</v>
          </cell>
          <cell r="J1186">
            <v>53.404000000000003</v>
          </cell>
          <cell r="K1186">
            <v>33.787999999999997</v>
          </cell>
          <cell r="L1186">
            <v>6.5967099999999999</v>
          </cell>
          <cell r="M1186">
            <v>14.847</v>
          </cell>
          <cell r="N1186">
            <v>4.3193000000000001</v>
          </cell>
          <cell r="O1186">
            <v>26.460999999999999</v>
          </cell>
          <cell r="P1186">
            <v>19.164000000000001</v>
          </cell>
          <cell r="Q1186">
            <v>201</v>
          </cell>
          <cell r="R1186">
            <v>0</v>
          </cell>
          <cell r="S1186">
            <v>-5189</v>
          </cell>
          <cell r="T1186">
            <v>1025.1042107598325</v>
          </cell>
          <cell r="U1186">
            <v>72320.709073010541</v>
          </cell>
          <cell r="V1186">
            <v>7.0549616628152026E-2</v>
          </cell>
          <cell r="W1186">
            <v>6.042681915432108E-3</v>
          </cell>
          <cell r="X1186">
            <v>3.844478142999915E-3</v>
          </cell>
          <cell r="Y1186">
            <v>0.63622050553111054</v>
          </cell>
          <cell r="Z1186">
            <v>7.6132195320827182E-3</v>
          </cell>
          <cell r="AA1186">
            <v>273406140000</v>
          </cell>
          <cell r="AB1186">
            <v>267248595000</v>
          </cell>
          <cell r="AC1186">
            <v>0</v>
          </cell>
          <cell r="AD1186">
            <v>0</v>
          </cell>
          <cell r="AE1186">
            <v>6157545000</v>
          </cell>
          <cell r="AF1186">
            <v>0</v>
          </cell>
          <cell r="AG1186">
            <v>0</v>
          </cell>
          <cell r="AH1186">
            <v>174.46360999999996</v>
          </cell>
          <cell r="AI1186">
            <v>72710.596569813264</v>
          </cell>
          <cell r="AJ1186">
            <v>67125.720534628083</v>
          </cell>
          <cell r="AK1186">
            <v>5584.8760351851806</v>
          </cell>
          <cell r="AL1186">
            <v>72545741873400</v>
          </cell>
          <cell r="AM1186">
            <v>438591342460</v>
          </cell>
          <cell r="AN1186">
            <v>279010769000</v>
          </cell>
          <cell r="AO1186">
            <v>552306659000</v>
          </cell>
          <cell r="AP1186">
            <v>156356152000</v>
          </cell>
          <cell r="AQ1186">
            <v>0.76961869139015682</v>
          </cell>
          <cell r="AR1186">
            <v>1244727000</v>
          </cell>
          <cell r="AS1186">
            <v>0.46490486968603634</v>
          </cell>
          <cell r="AT1186">
            <v>14334383000</v>
          </cell>
          <cell r="AU1186">
            <v>0.34781807858333558</v>
          </cell>
          <cell r="AV1186">
            <v>48994128000</v>
          </cell>
          <cell r="AW1186">
            <v>0.39309048320108614</v>
          </cell>
          <cell r="AX1186">
            <v>3085262000</v>
          </cell>
          <cell r="AY1186">
            <v>0.37923959392235651</v>
          </cell>
          <cell r="AZ1186">
            <v>521698000</v>
          </cell>
          <cell r="BA1186">
            <v>0.43276350678581088</v>
          </cell>
          <cell r="BB1186">
            <v>0</v>
          </cell>
          <cell r="BC1186">
            <v>0</v>
          </cell>
          <cell r="BD1186">
            <v>52312152000</v>
          </cell>
          <cell r="BE1186">
            <v>0.99782756829792463</v>
          </cell>
          <cell r="BF1186">
            <v>2048377000</v>
          </cell>
          <cell r="BG1186">
            <v>0.44151803381302224</v>
          </cell>
          <cell r="BH1186">
            <v>3640000</v>
          </cell>
          <cell r="BI1186">
            <v>0.5</v>
          </cell>
          <cell r="BJ1186">
            <v>0</v>
          </cell>
          <cell r="BK1186">
            <v>0</v>
          </cell>
          <cell r="BL1186">
            <v>203160543980</v>
          </cell>
          <cell r="BM1186">
            <v>2677380000</v>
          </cell>
          <cell r="BN1186">
            <v>41212300000</v>
          </cell>
          <cell r="BO1186">
            <v>124638296000</v>
          </cell>
          <cell r="BP1186">
            <v>8135390000</v>
          </cell>
          <cell r="BQ1186">
            <v>1205503680</v>
          </cell>
          <cell r="BR1186">
            <v>131008800</v>
          </cell>
          <cell r="BS1186">
            <v>52426044000</v>
          </cell>
          <cell r="BT1186">
            <v>4639396000</v>
          </cell>
          <cell r="BU1186">
            <v>7280000</v>
          </cell>
          <cell r="BV1186">
            <v>115352000</v>
          </cell>
          <cell r="BW1186">
            <v>22348000</v>
          </cell>
          <cell r="BY1186">
            <v>2014</v>
          </cell>
          <cell r="BZ1186">
            <v>13231950</v>
          </cell>
          <cell r="CA1186">
            <v>5437800</v>
          </cell>
          <cell r="CC1186">
            <v>105003900000</v>
          </cell>
          <cell r="CD1186">
            <v>0.23953212629460247</v>
          </cell>
          <cell r="CE1186">
            <v>1.4474164477253941E-3</v>
          </cell>
          <cell r="CF1186">
            <v>-4065757143.8870978</v>
          </cell>
          <cell r="CG1186">
            <v>20209695.642386142</v>
          </cell>
          <cell r="CH1186">
            <v>190259271.05205423</v>
          </cell>
          <cell r="CI1186">
            <v>6157545000</v>
          </cell>
          <cell r="CJ1186">
            <v>8.4878103676237378E-5</v>
          </cell>
          <cell r="CK1186">
            <v>35.976354000000001</v>
          </cell>
          <cell r="CL1186">
            <v>109.27039199999999</v>
          </cell>
          <cell r="CM1186">
            <v>20.379909999999999</v>
          </cell>
          <cell r="CN1186">
            <v>23.873975999999999</v>
          </cell>
          <cell r="CO1186">
            <v>112.14840000000001</v>
          </cell>
          <cell r="CP1186">
            <v>10.319248</v>
          </cell>
          <cell r="CQ1186">
            <v>22.650615999999996</v>
          </cell>
          <cell r="CR1186">
            <v>23.150112</v>
          </cell>
          <cell r="CS1186">
            <v>11.908225000000002</v>
          </cell>
          <cell r="CT1186">
            <v>11.48487211</v>
          </cell>
          <cell r="CU1186">
            <v>6.6733184999999988</v>
          </cell>
          <cell r="CV1186">
            <v>17.903015999999997</v>
          </cell>
          <cell r="CW1186">
            <v>466.84174059999964</v>
          </cell>
          <cell r="CX1186">
            <v>405.73843961</v>
          </cell>
          <cell r="CY1186">
            <v>110250000</v>
          </cell>
          <cell r="CZ1186">
            <v>0.5</v>
          </cell>
          <cell r="DA1186">
            <v>220500000</v>
          </cell>
        </row>
        <row r="1187">
          <cell r="A1187" t="str">
            <v>2024_Q2_M6_W26_D3</v>
          </cell>
          <cell r="B1187">
            <v>2024</v>
          </cell>
          <cell r="C1187">
            <v>2</v>
          </cell>
          <cell r="D1187">
            <v>6</v>
          </cell>
          <cell r="E1187">
            <v>26</v>
          </cell>
          <cell r="F1187">
            <v>26</v>
          </cell>
          <cell r="G1187">
            <v>3</v>
          </cell>
          <cell r="H1187">
            <v>45468</v>
          </cell>
          <cell r="I1187">
            <v>28.7026</v>
          </cell>
          <cell r="J1187">
            <v>49.686</v>
          </cell>
          <cell r="K1187">
            <v>35.866</v>
          </cell>
          <cell r="L1187">
            <v>6.8917099999999998</v>
          </cell>
          <cell r="M1187">
            <v>14.677</v>
          </cell>
          <cell r="N1187">
            <v>4.3193000000000001</v>
          </cell>
          <cell r="O1187">
            <v>26.460999999999999</v>
          </cell>
          <cell r="P1187">
            <v>19.164000000000001</v>
          </cell>
          <cell r="Q1187">
            <v>172</v>
          </cell>
          <cell r="R1187">
            <v>0</v>
          </cell>
          <cell r="S1187">
            <v>-4798</v>
          </cell>
          <cell r="T1187">
            <v>1016.5712835013999</v>
          </cell>
          <cell r="U1187">
            <v>67911.560637926072</v>
          </cell>
          <cell r="V1187">
            <v>6.6804523932661883E-2</v>
          </cell>
          <cell r="W1187">
            <v>3.1670390536848822E-2</v>
          </cell>
          <cell r="X1187">
            <v>4.5645921008578873E-3</v>
          </cell>
          <cell r="Y1187">
            <v>0.14412806484173088</v>
          </cell>
          <cell r="Z1187">
            <v>7.236988035896251E-3</v>
          </cell>
          <cell r="AA1187">
            <v>127262125000</v>
          </cell>
          <cell r="AB1187">
            <v>127262125000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185.76760999999999</v>
          </cell>
          <cell r="AI1187">
            <v>73343.220349042764</v>
          </cell>
          <cell r="AJ1187">
            <v>66389.380661258765</v>
          </cell>
          <cell r="AK1187">
            <v>6953.8396877839969</v>
          </cell>
          <cell r="AL1187">
            <v>47620984350200</v>
          </cell>
          <cell r="AM1187">
            <v>1508175172120</v>
          </cell>
          <cell r="AN1187">
            <v>217370369000</v>
          </cell>
          <cell r="AO1187">
            <v>344632494000</v>
          </cell>
          <cell r="AP1187">
            <v>147603888000</v>
          </cell>
          <cell r="AQ1187">
            <v>0.90401547695465623</v>
          </cell>
          <cell r="AR1187">
            <v>473021000</v>
          </cell>
          <cell r="AS1187">
            <v>0.2615068983894544</v>
          </cell>
          <cell r="AT1187">
            <v>7968960000</v>
          </cell>
          <cell r="AU1187">
            <v>0.35578838171239358</v>
          </cell>
          <cell r="AV1187">
            <v>57353993000</v>
          </cell>
          <cell r="AW1187">
            <v>4.3771615034628238E-2</v>
          </cell>
          <cell r="AX1187">
            <v>3514632000</v>
          </cell>
          <cell r="AY1187">
            <v>0.38340455695937409</v>
          </cell>
          <cell r="AZ1187">
            <v>365510000</v>
          </cell>
          <cell r="BA1187">
            <v>0.46330426405719211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90365000</v>
          </cell>
          <cell r="BG1187">
            <v>0.48077230019472433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163275841800</v>
          </cell>
          <cell r="BM1187">
            <v>1808828000</v>
          </cell>
          <cell r="BN1187">
            <v>22398033240</v>
          </cell>
          <cell r="BO1187">
            <v>1310301046800</v>
          </cell>
          <cell r="BP1187">
            <v>9166902000</v>
          </cell>
          <cell r="BQ1187">
            <v>788920000</v>
          </cell>
          <cell r="BR1187">
            <v>107558280</v>
          </cell>
          <cell r="BS1187">
            <v>17652000</v>
          </cell>
          <cell r="BT1187">
            <v>187958000</v>
          </cell>
          <cell r="BU1187">
            <v>0</v>
          </cell>
          <cell r="BV1187">
            <v>122432000</v>
          </cell>
          <cell r="BW1187">
            <v>0</v>
          </cell>
          <cell r="BY1187">
            <v>1353</v>
          </cell>
          <cell r="BZ1187">
            <v>12234900</v>
          </cell>
          <cell r="CA1187">
            <v>3653100</v>
          </cell>
          <cell r="CC1187">
            <v>75991500000</v>
          </cell>
          <cell r="CD1187">
            <v>5.0386388401541485E-2</v>
          </cell>
          <cell r="CE1187">
            <v>1.5957565984181688E-3</v>
          </cell>
          <cell r="CF1187">
            <v>-260850939.48996019</v>
          </cell>
          <cell r="CG1187">
            <v>570229094.17553043</v>
          </cell>
          <cell r="CH1187">
            <v>323245625.57392073</v>
          </cell>
          <cell r="CI1187">
            <v>0</v>
          </cell>
          <cell r="CJ1187">
            <v>0</v>
          </cell>
          <cell r="CK1187">
            <v>64.982686400000006</v>
          </cell>
          <cell r="CL1187">
            <v>116.20583999999999</v>
          </cell>
          <cell r="CM1187">
            <v>20.424800000000001</v>
          </cell>
          <cell r="CN1187">
            <v>23.615293000000001</v>
          </cell>
          <cell r="CO1187">
            <v>102.20410199999999</v>
          </cell>
          <cell r="CP1187">
            <v>10.173539999999999</v>
          </cell>
          <cell r="CQ1187">
            <v>23.285679999999996</v>
          </cell>
          <cell r="CR1187">
            <v>20.423975330494493</v>
          </cell>
          <cell r="CS1187">
            <v>9.7871029847649087</v>
          </cell>
          <cell r="CT1187">
            <v>12.012250529999999</v>
          </cell>
          <cell r="CU1187">
            <v>6.6689991999999991</v>
          </cell>
          <cell r="CV1187">
            <v>17.798319999999997</v>
          </cell>
          <cell r="CW1187">
            <v>444.36144490099946</v>
          </cell>
          <cell r="CX1187">
            <v>427.58258944525937</v>
          </cell>
          <cell r="CY1187">
            <v>0</v>
          </cell>
          <cell r="CZ1187" t="e">
            <v>#DIV/0!</v>
          </cell>
          <cell r="DA1187">
            <v>0</v>
          </cell>
        </row>
        <row r="1188">
          <cell r="A1188" t="str">
            <v>2024_Q2_M6_W26_D4</v>
          </cell>
          <cell r="B1188">
            <v>2024</v>
          </cell>
          <cell r="C1188">
            <v>2</v>
          </cell>
          <cell r="D1188">
            <v>6</v>
          </cell>
          <cell r="E1188">
            <v>26</v>
          </cell>
          <cell r="F1188">
            <v>26</v>
          </cell>
          <cell r="G1188">
            <v>4</v>
          </cell>
          <cell r="H1188">
            <v>45469</v>
          </cell>
          <cell r="I1188">
            <v>28.804600000000001</v>
          </cell>
          <cell r="J1188">
            <v>47.893000000000001</v>
          </cell>
          <cell r="K1188">
            <v>66.477000000000004</v>
          </cell>
          <cell r="L1188">
            <v>7.3247099999999996</v>
          </cell>
          <cell r="M1188">
            <v>14.781000000000001</v>
          </cell>
          <cell r="N1188">
            <v>4.3193000000000001</v>
          </cell>
          <cell r="O1188">
            <v>26.137</v>
          </cell>
          <cell r="P1188">
            <v>19.16</v>
          </cell>
          <cell r="Q1188">
            <v>211</v>
          </cell>
          <cell r="R1188">
            <v>0</v>
          </cell>
          <cell r="S1188">
            <v>-5676</v>
          </cell>
          <cell r="T1188">
            <v>1130.2533776870243</v>
          </cell>
          <cell r="U1188">
            <v>69319.318367014785</v>
          </cell>
          <cell r="V1188">
            <v>6.1330777448213761E-2</v>
          </cell>
          <cell r="W1188">
            <v>1.6342555530186355E-2</v>
          </cell>
          <cell r="X1188">
            <v>4.8213473510620381E-3</v>
          </cell>
          <cell r="Y1188">
            <v>0.29501795739084513</v>
          </cell>
          <cell r="Z1188">
            <v>7.6389154873933189E-3</v>
          </cell>
          <cell r="AA1188">
            <v>129868005000</v>
          </cell>
          <cell r="AB1188">
            <v>105135720000</v>
          </cell>
          <cell r="AC1188">
            <v>22927485000</v>
          </cell>
          <cell r="AD1188">
            <v>0</v>
          </cell>
          <cell r="AE1188">
            <v>1804800000</v>
          </cell>
          <cell r="AF1188">
            <v>0</v>
          </cell>
          <cell r="AG1188">
            <v>0</v>
          </cell>
          <cell r="AH1188">
            <v>214.89661000000001</v>
          </cell>
          <cell r="AI1188">
            <v>70115.090461407075</v>
          </cell>
          <cell r="AJ1188">
            <v>67035.682452541936</v>
          </cell>
          <cell r="AK1188">
            <v>3079.4080088651426</v>
          </cell>
          <cell r="AL1188">
            <v>46092232278400</v>
          </cell>
          <cell r="AM1188">
            <v>753505465520</v>
          </cell>
          <cell r="AN1188">
            <v>222346962000</v>
          </cell>
          <cell r="AO1188">
            <v>352094667000</v>
          </cell>
          <cell r="AP1188">
            <v>22662825000</v>
          </cell>
          <cell r="AQ1188">
            <v>0.69830371778402089</v>
          </cell>
          <cell r="AR1188">
            <v>282706000</v>
          </cell>
          <cell r="AS1188">
            <v>0.4965643464881157</v>
          </cell>
          <cell r="AT1188">
            <v>7391050000</v>
          </cell>
          <cell r="AU1188">
            <v>0.20172842782753736</v>
          </cell>
          <cell r="AV1188">
            <v>189421564000</v>
          </cell>
          <cell r="AW1188">
            <v>0.28099481049207503</v>
          </cell>
          <cell r="AX1188">
            <v>2027191000</v>
          </cell>
          <cell r="AY1188">
            <v>0.31164597524162202</v>
          </cell>
          <cell r="AZ1188">
            <v>129757000</v>
          </cell>
          <cell r="BA1188">
            <v>0.11679856376211255</v>
          </cell>
          <cell r="BB1188">
            <v>0</v>
          </cell>
          <cell r="BC1188">
            <v>0</v>
          </cell>
          <cell r="BD1188">
            <v>283790000</v>
          </cell>
          <cell r="BE1188">
            <v>0.49848937291410506</v>
          </cell>
          <cell r="BF1188">
            <v>22911000</v>
          </cell>
          <cell r="BG1188">
            <v>0.5</v>
          </cell>
          <cell r="BH1188">
            <v>4868000</v>
          </cell>
          <cell r="BI1188">
            <v>0.5</v>
          </cell>
          <cell r="BJ1188">
            <v>0</v>
          </cell>
          <cell r="BK1188">
            <v>0</v>
          </cell>
          <cell r="BL1188">
            <v>32454109040</v>
          </cell>
          <cell r="BM1188">
            <v>569324000</v>
          </cell>
          <cell r="BN1188">
            <v>36638614000</v>
          </cell>
          <cell r="BO1188">
            <v>674110542000</v>
          </cell>
          <cell r="BP1188">
            <v>6504788000</v>
          </cell>
          <cell r="BQ1188">
            <v>1110946880</v>
          </cell>
          <cell r="BR1188">
            <v>1228723600</v>
          </cell>
          <cell r="BS1188">
            <v>569300000</v>
          </cell>
          <cell r="BT1188">
            <v>45822000</v>
          </cell>
          <cell r="BU1188">
            <v>9736000</v>
          </cell>
          <cell r="BV1188">
            <v>16104000</v>
          </cell>
          <cell r="BW1188">
            <v>6856000</v>
          </cell>
          <cell r="BY1188">
            <v>2090</v>
          </cell>
          <cell r="BZ1188">
            <v>14473800</v>
          </cell>
          <cell r="CA1188">
            <v>5643000</v>
          </cell>
          <cell r="CC1188">
            <v>37059000000</v>
          </cell>
          <cell r="CD1188">
            <v>4.9197834249732494E-2</v>
          </cell>
          <cell r="CE1188">
            <v>8.0401833819115757E-4</v>
          </cell>
          <cell r="CF1188">
            <v>-506024341.41468894</v>
          </cell>
          <cell r="CG1188">
            <v>-2951705233.3619771</v>
          </cell>
          <cell r="CH1188">
            <v>229599687.14098501</v>
          </cell>
          <cell r="CI1188">
            <v>24732285000</v>
          </cell>
          <cell r="CJ1188">
            <v>5.3658249508540688E-4</v>
          </cell>
          <cell r="CK1188">
            <v>64.695131599999996</v>
          </cell>
          <cell r="CL1188">
            <v>213.98946300000003</v>
          </cell>
          <cell r="CM1188">
            <v>20.368088</v>
          </cell>
          <cell r="CN1188">
            <v>23.472228000000001</v>
          </cell>
          <cell r="CO1188">
            <v>97.318576000000007</v>
          </cell>
          <cell r="CP1188">
            <v>9.8712640000000018</v>
          </cell>
          <cell r="CQ1188">
            <v>22.451682999999999</v>
          </cell>
          <cell r="CR1188">
            <v>23.317720000000001</v>
          </cell>
          <cell r="CS1188">
            <v>11.574063000000001</v>
          </cell>
          <cell r="CT1188">
            <v>12.781618949999999</v>
          </cell>
          <cell r="CU1188">
            <v>6.7165114999999993</v>
          </cell>
          <cell r="CV1188">
            <v>17.562753999999998</v>
          </cell>
          <cell r="CW1188">
            <v>439.9099094419995</v>
          </cell>
          <cell r="CX1188">
            <v>524.11910105000004</v>
          </cell>
          <cell r="CY1188">
            <v>120300000</v>
          </cell>
          <cell r="CZ1188">
            <v>0.5</v>
          </cell>
          <cell r="DA1188">
            <v>240600000</v>
          </cell>
        </row>
        <row r="1189">
          <cell r="A1189" t="str">
            <v>2024_Q2_M6_W26_D5</v>
          </cell>
          <cell r="B1189">
            <v>2024</v>
          </cell>
          <cell r="C1189">
            <v>2</v>
          </cell>
          <cell r="D1189">
            <v>6</v>
          </cell>
          <cell r="E1189">
            <v>26</v>
          </cell>
          <cell r="F1189">
            <v>26</v>
          </cell>
          <cell r="G1189">
            <v>5</v>
          </cell>
          <cell r="H1189">
            <v>45470</v>
          </cell>
          <cell r="I1189">
            <v>30.8216</v>
          </cell>
          <cell r="J1189">
            <v>43.514000000000003</v>
          </cell>
          <cell r="K1189">
            <v>56.381999999999998</v>
          </cell>
          <cell r="L1189">
            <v>6.8297100000000004</v>
          </cell>
          <cell r="M1189">
            <v>14.763999999999999</v>
          </cell>
          <cell r="N1189">
            <v>4.3193000000000001</v>
          </cell>
          <cell r="O1189">
            <v>23.06</v>
          </cell>
          <cell r="P1189">
            <v>19.16</v>
          </cell>
          <cell r="Q1189">
            <v>144</v>
          </cell>
          <cell r="R1189">
            <v>0</v>
          </cell>
          <cell r="S1189">
            <v>-4929</v>
          </cell>
          <cell r="T1189">
            <v>969.56875154362399</v>
          </cell>
          <cell r="U1189">
            <v>70417.031066544354</v>
          </cell>
          <cell r="V1189">
            <v>7.262716641232024E-2</v>
          </cell>
          <cell r="W1189">
            <v>5.121858391788018E-2</v>
          </cell>
          <cell r="X1189">
            <v>3.5388777747608897E-3</v>
          </cell>
          <cell r="Y1189">
            <v>6.909362782139479E-2</v>
          </cell>
          <cell r="Z1189">
            <v>1.0847758744804505E-2</v>
          </cell>
          <cell r="AA1189">
            <v>254477269000</v>
          </cell>
          <cell r="AB1189">
            <v>223912384000</v>
          </cell>
          <cell r="AC1189">
            <v>30564885000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198.85061000000002</v>
          </cell>
          <cell r="AI1189">
            <v>74300.488338348994</v>
          </cell>
          <cell r="AJ1189">
            <v>66465.311020112305</v>
          </cell>
          <cell r="AK1189">
            <v>7835.1773182366942</v>
          </cell>
          <cell r="AL1189">
            <v>34817541843000</v>
          </cell>
          <cell r="AM1189">
            <v>1783307598700</v>
          </cell>
          <cell r="AN1189">
            <v>123216230000</v>
          </cell>
          <cell r="AO1189">
            <v>377692294000</v>
          </cell>
          <cell r="AP1189">
            <v>35978212000</v>
          </cell>
          <cell r="AQ1189">
            <v>0.81615328689197297</v>
          </cell>
          <cell r="AR1189">
            <v>313948000</v>
          </cell>
          <cell r="AS1189">
            <v>0.49067408530390882</v>
          </cell>
          <cell r="AT1189">
            <v>9066991000</v>
          </cell>
          <cell r="AU1189">
            <v>0.47119064667916954</v>
          </cell>
          <cell r="AV1189">
            <v>71150463000</v>
          </cell>
          <cell r="AW1189">
            <v>4.1605189089383536E-2</v>
          </cell>
          <cell r="AX1189">
            <v>1315109000</v>
          </cell>
          <cell r="AY1189">
            <v>0.3966629386457029</v>
          </cell>
          <cell r="AZ1189">
            <v>158806000</v>
          </cell>
          <cell r="BA1189">
            <v>0.42551458390774294</v>
          </cell>
          <cell r="BB1189">
            <v>0</v>
          </cell>
          <cell r="BC1189">
            <v>0</v>
          </cell>
          <cell r="BD1189">
            <v>5198908000</v>
          </cell>
          <cell r="BE1189">
            <v>0.98772456454995894</v>
          </cell>
          <cell r="BF1189">
            <v>32588000</v>
          </cell>
          <cell r="BG1189">
            <v>0.5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44082665080</v>
          </cell>
          <cell r="BM1189">
            <v>639830000</v>
          </cell>
          <cell r="BN1189">
            <v>19242722800</v>
          </cell>
          <cell r="BO1189">
            <v>1710134350000</v>
          </cell>
          <cell r="BP1189">
            <v>3315432000</v>
          </cell>
          <cell r="BQ1189">
            <v>373209300</v>
          </cell>
          <cell r="BR1189">
            <v>182851520</v>
          </cell>
          <cell r="BS1189">
            <v>5263520000</v>
          </cell>
          <cell r="BT1189">
            <v>65176000</v>
          </cell>
          <cell r="BU1189">
            <v>0</v>
          </cell>
          <cell r="BV1189">
            <v>5432000</v>
          </cell>
          <cell r="BW1189">
            <v>0</v>
          </cell>
          <cell r="BY1189">
            <v>2063</v>
          </cell>
          <cell r="BZ1189">
            <v>12568950</v>
          </cell>
          <cell r="CA1189">
            <v>5570100</v>
          </cell>
          <cell r="CC1189">
            <v>27020700000</v>
          </cell>
          <cell r="CD1189">
            <v>1.5152033522482847E-2</v>
          </cell>
          <cell r="CE1189">
            <v>7.7606570049782136E-4</v>
          </cell>
          <cell r="CF1189">
            <v>677835786.53064716</v>
          </cell>
          <cell r="CG1189">
            <v>3240219914.5492215</v>
          </cell>
          <cell r="CH1189">
            <v>267342175.86205626</v>
          </cell>
          <cell r="CI1189">
            <v>30564885000</v>
          </cell>
          <cell r="CJ1189">
            <v>8.7785878560364282E-4</v>
          </cell>
          <cell r="CK1189">
            <v>69.225313599999993</v>
          </cell>
          <cell r="CL1189">
            <v>183.467028</v>
          </cell>
          <cell r="CM1189">
            <v>20.407655999999999</v>
          </cell>
          <cell r="CN1189">
            <v>23.637163999999999</v>
          </cell>
          <cell r="CO1189">
            <v>89.377756000000005</v>
          </cell>
          <cell r="CP1189">
            <v>9.5463476000000007</v>
          </cell>
          <cell r="CQ1189">
            <v>19.647120000000001</v>
          </cell>
          <cell r="CR1189">
            <v>20.41971234253154</v>
          </cell>
          <cell r="CS1189">
            <v>11.59451</v>
          </cell>
          <cell r="CT1189">
            <v>12.088586699999999</v>
          </cell>
          <cell r="CU1189">
            <v>6.6646798999999994</v>
          </cell>
          <cell r="CV1189">
            <v>17.981537999999997</v>
          </cell>
          <cell r="CW1189">
            <v>343.72433978300018</v>
          </cell>
          <cell r="CX1189">
            <v>484.05741214253152</v>
          </cell>
          <cell r="CY1189">
            <v>1205000</v>
          </cell>
          <cell r="CZ1189">
            <v>0.5</v>
          </cell>
          <cell r="DA1189">
            <v>2410000</v>
          </cell>
        </row>
        <row r="1190">
          <cell r="A1190" t="str">
            <v>2024_Q2_M6_W26_D6</v>
          </cell>
          <cell r="B1190">
            <v>2024</v>
          </cell>
          <cell r="C1190">
            <v>2</v>
          </cell>
          <cell r="D1190">
            <v>6</v>
          </cell>
          <cell r="E1190">
            <v>26</v>
          </cell>
          <cell r="F1190">
            <v>27</v>
          </cell>
          <cell r="G1190">
            <v>6</v>
          </cell>
          <cell r="H1190">
            <v>45471</v>
          </cell>
          <cell r="I1190">
            <v>24.9376</v>
          </cell>
          <cell r="J1190">
            <v>38.246000000000002</v>
          </cell>
          <cell r="K1190">
            <v>57.173999999999999</v>
          </cell>
          <cell r="L1190">
            <v>5.2147100000000002</v>
          </cell>
          <cell r="M1190">
            <v>14.666</v>
          </cell>
          <cell r="N1190">
            <v>4.3193000000000001</v>
          </cell>
          <cell r="O1190">
            <v>21.058</v>
          </cell>
          <cell r="P1190">
            <v>19.157</v>
          </cell>
          <cell r="Q1190">
            <v>100</v>
          </cell>
          <cell r="R1190">
            <v>0</v>
          </cell>
          <cell r="S1190">
            <v>-5273</v>
          </cell>
          <cell r="T1190">
            <v>979.77297026508336</v>
          </cell>
          <cell r="U1190">
            <v>74668.238607000007</v>
          </cell>
          <cell r="V1190">
            <v>7.6209735186711744E-2</v>
          </cell>
          <cell r="W1190">
            <v>1.9075562003515008E-2</v>
          </cell>
          <cell r="X1190">
            <v>4.0288582557490857E-3</v>
          </cell>
          <cell r="Y1190">
            <v>0.21120521927514888</v>
          </cell>
          <cell r="Z1190">
            <v>5.5253467089417434E-3</v>
          </cell>
          <cell r="AA1190">
            <v>70301578000</v>
          </cell>
          <cell r="AB1190">
            <v>66473748000</v>
          </cell>
          <cell r="AC1190">
            <v>3827830000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184.77260999999999</v>
          </cell>
          <cell r="AI1190">
            <v>74528.131030018136</v>
          </cell>
          <cell r="AJ1190">
            <v>66439.578160977297</v>
          </cell>
          <cell r="AK1190">
            <v>8088.5528690408328</v>
          </cell>
          <cell r="AL1190">
            <v>46977694916400</v>
          </cell>
          <cell r="AM1190">
            <v>896490758160</v>
          </cell>
          <cell r="AN1190">
            <v>189448887000</v>
          </cell>
          <cell r="AO1190">
            <v>259568052000</v>
          </cell>
          <cell r="AP1190">
            <v>27138324000</v>
          </cell>
          <cell r="AQ1190">
            <v>0.44386770499938871</v>
          </cell>
          <cell r="AR1190">
            <v>1004644000</v>
          </cell>
          <cell r="AS1190">
            <v>0.44196387721632141</v>
          </cell>
          <cell r="AT1190">
            <v>14017325000</v>
          </cell>
          <cell r="AU1190">
            <v>0.46492215419065908</v>
          </cell>
          <cell r="AV1190">
            <v>117269761000</v>
          </cell>
          <cell r="AW1190">
            <v>0.15482607396501363</v>
          </cell>
          <cell r="AX1190">
            <v>2812515000</v>
          </cell>
          <cell r="AY1190">
            <v>0.41078150746734726</v>
          </cell>
          <cell r="AZ1190">
            <v>156128000</v>
          </cell>
          <cell r="BA1190">
            <v>0.26130586185193166</v>
          </cell>
          <cell r="BB1190">
            <v>0</v>
          </cell>
          <cell r="BC1190">
            <v>0</v>
          </cell>
          <cell r="BD1190">
            <v>3433426000</v>
          </cell>
          <cell r="BE1190">
            <v>0.99858650502023394</v>
          </cell>
          <cell r="BF1190">
            <v>57677000</v>
          </cell>
          <cell r="BG1190">
            <v>5.7957956992315948E-3</v>
          </cell>
          <cell r="BH1190">
            <v>23376674000</v>
          </cell>
          <cell r="BI1190">
            <v>0.97524136486133461</v>
          </cell>
          <cell r="BJ1190">
            <v>0</v>
          </cell>
          <cell r="BK1190">
            <v>0</v>
          </cell>
          <cell r="BL1190">
            <v>61140568900</v>
          </cell>
          <cell r="BM1190">
            <v>2273136000</v>
          </cell>
          <cell r="BN1190">
            <v>30149832340</v>
          </cell>
          <cell r="BO1190">
            <v>757429016940</v>
          </cell>
          <cell r="BP1190">
            <v>6846742000</v>
          </cell>
          <cell r="BQ1190">
            <v>597491380</v>
          </cell>
          <cell r="BR1190">
            <v>173026600</v>
          </cell>
          <cell r="BS1190">
            <v>3438286000</v>
          </cell>
          <cell r="BT1190">
            <v>9951524000</v>
          </cell>
          <cell r="BU1190">
            <v>23970142000</v>
          </cell>
          <cell r="BV1190">
            <v>154408000</v>
          </cell>
          <cell r="BW1190">
            <v>1758000</v>
          </cell>
          <cell r="BY1190">
            <v>1668</v>
          </cell>
          <cell r="BZ1190">
            <v>40338450</v>
          </cell>
          <cell r="CA1190">
            <v>4503600</v>
          </cell>
          <cell r="CC1190">
            <v>33572571000</v>
          </cell>
          <cell r="CD1190">
            <v>3.7464121721237878E-2</v>
          </cell>
          <cell r="CE1190">
            <v>7.146491768007066E-4</v>
          </cell>
          <cell r="CF1190">
            <v>-1778673231.4880488</v>
          </cell>
          <cell r="CG1190">
            <v>1770861326.1057422</v>
          </cell>
          <cell r="CH1190">
            <v>235454597.05143499</v>
          </cell>
          <cell r="CI1190">
            <v>3827830000</v>
          </cell>
          <cell r="CJ1190">
            <v>8.1481860845064531E-5</v>
          </cell>
          <cell r="CK1190">
            <v>55.860224000000002</v>
          </cell>
          <cell r="CL1190">
            <v>184.10028</v>
          </cell>
          <cell r="CM1190">
            <v>20.315899999999999</v>
          </cell>
          <cell r="CN1190">
            <v>23.172280000000001</v>
          </cell>
          <cell r="CO1190">
            <v>77.830610000000007</v>
          </cell>
          <cell r="CP1190">
            <v>9.6449303999999998</v>
          </cell>
          <cell r="CQ1190">
            <v>18.067764000000004</v>
          </cell>
          <cell r="CR1190">
            <v>22.739359</v>
          </cell>
          <cell r="CS1190">
            <v>11.489535999999999</v>
          </cell>
          <cell r="CT1190">
            <v>9.0840248199999998</v>
          </cell>
          <cell r="CU1190">
            <v>6.621486899999999</v>
          </cell>
          <cell r="CV1190">
            <v>17.745971999999998</v>
          </cell>
          <cell r="CW1190">
            <v>368.27057704400005</v>
          </cell>
          <cell r="CX1190">
            <v>456.67236712000005</v>
          </cell>
          <cell r="CY1190">
            <v>182413000</v>
          </cell>
          <cell r="CZ1190">
            <v>0.5</v>
          </cell>
          <cell r="DA1190">
            <v>364826000</v>
          </cell>
        </row>
        <row r="1191">
          <cell r="A1191" t="str">
            <v>2024_Q3_M7_W27_D2</v>
          </cell>
          <cell r="B1191">
            <v>2024</v>
          </cell>
          <cell r="C1191">
            <v>3</v>
          </cell>
          <cell r="D1191">
            <v>7</v>
          </cell>
          <cell r="E1191">
            <v>27</v>
          </cell>
          <cell r="F1191">
            <v>27</v>
          </cell>
          <cell r="G1191">
            <v>2</v>
          </cell>
          <cell r="H1191">
            <v>45474</v>
          </cell>
          <cell r="I1191">
            <v>23.884599999999999</v>
          </cell>
          <cell r="J1191">
            <v>38.274000000000001</v>
          </cell>
          <cell r="K1191">
            <v>76.891999999999996</v>
          </cell>
          <cell r="L1191">
            <v>4.0657100000000002</v>
          </cell>
          <cell r="M1191">
            <v>14.725</v>
          </cell>
          <cell r="N1191">
            <v>4.3193000000000001</v>
          </cell>
          <cell r="O1191">
            <v>18.242000000000001</v>
          </cell>
          <cell r="P1191">
            <v>24.145</v>
          </cell>
          <cell r="Q1191">
            <v>100</v>
          </cell>
          <cell r="R1191">
            <v>0</v>
          </cell>
          <cell r="S1191">
            <v>-6266</v>
          </cell>
          <cell r="T1191">
            <v>1143.1206143219217</v>
          </cell>
          <cell r="U1191">
            <v>70920.068088431668</v>
          </cell>
          <cell r="V1191">
            <v>6.2040756854428836E-2</v>
          </cell>
          <cell r="W1191">
            <v>2.8615018934471742E-2</v>
          </cell>
          <cell r="X1191">
            <v>7.9458857517078364E-3</v>
          </cell>
          <cell r="Y1191">
            <v>0.277682351701527</v>
          </cell>
          <cell r="Z1191">
            <v>1.3114185781563682E-2</v>
          </cell>
          <cell r="AA1191">
            <v>153874646500</v>
          </cell>
          <cell r="AB1191">
            <v>124103287000</v>
          </cell>
          <cell r="AC1191">
            <v>29771359500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204.54760999999999</v>
          </cell>
          <cell r="AI1191">
            <v>69940.298255679809</v>
          </cell>
          <cell r="AJ1191">
            <v>66130.03576498371</v>
          </cell>
          <cell r="AK1191">
            <v>3810.2624906961059</v>
          </cell>
          <cell r="AL1191">
            <v>29772777433800</v>
          </cell>
          <cell r="AM1191">
            <v>851948590000</v>
          </cell>
          <cell r="AN1191">
            <v>236572298000</v>
          </cell>
          <cell r="AO1191">
            <v>390445734500</v>
          </cell>
          <cell r="AP1191">
            <v>6594475000</v>
          </cell>
          <cell r="AQ1191">
            <v>0.44851538091543325</v>
          </cell>
          <cell r="AR1191">
            <v>526844000</v>
          </cell>
          <cell r="AS1191">
            <v>0.32308279132974138</v>
          </cell>
          <cell r="AT1191">
            <v>85054000</v>
          </cell>
          <cell r="AU1191">
            <v>8.4383153926286023E-2</v>
          </cell>
          <cell r="AV1191">
            <v>186034219000</v>
          </cell>
          <cell r="AW1191">
            <v>0.23639304016627319</v>
          </cell>
          <cell r="AX1191">
            <v>1988128000</v>
          </cell>
          <cell r="AY1191">
            <v>0.38587508622433114</v>
          </cell>
          <cell r="AZ1191">
            <v>198006000</v>
          </cell>
          <cell r="BA1191">
            <v>0.34448766841109008</v>
          </cell>
          <cell r="BB1191">
            <v>0</v>
          </cell>
          <cell r="BC1191">
            <v>0</v>
          </cell>
          <cell r="BD1191">
            <v>5290407000</v>
          </cell>
          <cell r="BE1191">
            <v>0.96390235636864519</v>
          </cell>
          <cell r="BF1191">
            <v>136188000</v>
          </cell>
          <cell r="BG1191">
            <v>0.41594790724949299</v>
          </cell>
          <cell r="BH1191">
            <v>35717767000</v>
          </cell>
          <cell r="BI1191">
            <v>0.99962360642861969</v>
          </cell>
          <cell r="BJ1191">
            <v>0</v>
          </cell>
          <cell r="BK1191">
            <v>0</v>
          </cell>
          <cell r="BL1191">
            <v>14702896000</v>
          </cell>
          <cell r="BM1191">
            <v>1630678000</v>
          </cell>
          <cell r="BN1191">
            <v>1007950000</v>
          </cell>
          <cell r="BO1191">
            <v>786969950000</v>
          </cell>
          <cell r="BP1191">
            <v>5152258000</v>
          </cell>
          <cell r="BQ1191">
            <v>574784000</v>
          </cell>
          <cell r="BR1191">
            <v>324644000</v>
          </cell>
          <cell r="BS1191">
            <v>5488530000</v>
          </cell>
          <cell r="BT1191">
            <v>327416000</v>
          </cell>
          <cell r="BU1191">
            <v>35731216000</v>
          </cell>
          <cell r="BV1191">
            <v>5406000</v>
          </cell>
          <cell r="BW1191">
            <v>32862000</v>
          </cell>
          <cell r="BY1191">
            <v>2575</v>
          </cell>
          <cell r="BZ1191">
            <v>15978300</v>
          </cell>
          <cell r="CA1191">
            <v>6952500</v>
          </cell>
          <cell r="CC1191">
            <v>42521660000</v>
          </cell>
          <cell r="CD1191">
            <v>4.991106329549768E-2</v>
          </cell>
          <cell r="CE1191">
            <v>1.4282060212402836E-3</v>
          </cell>
          <cell r="CF1191">
            <v>548133801.61526179</v>
          </cell>
          <cell r="CG1191">
            <v>-5680098547.5943213</v>
          </cell>
          <cell r="CH1191">
            <v>544131971.64074135</v>
          </cell>
          <cell r="CI1191">
            <v>29771359500</v>
          </cell>
          <cell r="CJ1191">
            <v>9.9995237482283436E-4</v>
          </cell>
          <cell r="CK1191">
            <v>54.098618999999999</v>
          </cell>
          <cell r="CL1191">
            <v>247.89980800000001</v>
          </cell>
          <cell r="CM1191">
            <v>20.149439999999998</v>
          </cell>
          <cell r="CN1191">
            <v>23.442199999999996</v>
          </cell>
          <cell r="CO1191">
            <v>78.270329999999987</v>
          </cell>
          <cell r="CP1191">
            <v>10.0455828</v>
          </cell>
          <cell r="CQ1191">
            <v>15.651636</v>
          </cell>
          <cell r="CR1191">
            <v>28.925709999999999</v>
          </cell>
          <cell r="CS1191">
            <v>11.459910000000001</v>
          </cell>
          <cell r="CT1191">
            <v>7.1149924999999996</v>
          </cell>
          <cell r="CU1191">
            <v>6.6517219999999995</v>
          </cell>
          <cell r="CV1191">
            <v>17.772145999999999</v>
          </cell>
          <cell r="CW1191">
            <v>438.91671725500032</v>
          </cell>
          <cell r="CX1191">
            <v>521.48209629999997</v>
          </cell>
          <cell r="CY1191">
            <v>1210000</v>
          </cell>
          <cell r="CZ1191" t="e">
            <v>#DIV/0!</v>
          </cell>
          <cell r="DA1191">
            <v>0</v>
          </cell>
        </row>
        <row r="1192">
          <cell r="A1192" t="str">
            <v>2024_Q3_M7_W27_D3</v>
          </cell>
          <cell r="B1192">
            <v>2024</v>
          </cell>
          <cell r="C1192">
            <v>3</v>
          </cell>
          <cell r="D1192">
            <v>7</v>
          </cell>
          <cell r="E1192">
            <v>27</v>
          </cell>
          <cell r="F1192">
            <v>27</v>
          </cell>
          <cell r="G1192">
            <v>3</v>
          </cell>
          <cell r="H1192">
            <v>45475</v>
          </cell>
          <cell r="I1192">
            <v>13.6496</v>
          </cell>
          <cell r="J1192">
            <v>38.261000000000003</v>
          </cell>
          <cell r="K1192">
            <v>49.134999999999998</v>
          </cell>
          <cell r="L1192">
            <v>13.60271</v>
          </cell>
          <cell r="M1192">
            <v>14.821</v>
          </cell>
          <cell r="N1192">
            <v>4.3193000000000001</v>
          </cell>
          <cell r="O1192">
            <v>18.25</v>
          </cell>
          <cell r="P1192">
            <v>22.728000000000002</v>
          </cell>
          <cell r="Q1192">
            <v>50</v>
          </cell>
          <cell r="R1192">
            <v>0</v>
          </cell>
          <cell r="S1192">
            <v>-4704</v>
          </cell>
          <cell r="T1192">
            <v>897.13294792496913</v>
          </cell>
          <cell r="U1192">
            <v>72330.938795439113</v>
          </cell>
          <cell r="V1192">
            <v>8.0624548415859143E-2</v>
          </cell>
          <cell r="W1192">
            <v>4.7348871904978277E-3</v>
          </cell>
          <cell r="X1192">
            <v>3.8234882761754483E-3</v>
          </cell>
          <cell r="Y1192">
            <v>0.80751412279654444</v>
          </cell>
          <cell r="Z1192">
            <v>1.1138846019759199E-2</v>
          </cell>
          <cell r="AA1192">
            <v>229582575700</v>
          </cell>
          <cell r="AB1192">
            <v>203402615000</v>
          </cell>
          <cell r="AC1192">
            <v>23536140700</v>
          </cell>
          <cell r="AD1192">
            <v>0</v>
          </cell>
          <cell r="AE1192">
            <v>2643820000</v>
          </cell>
          <cell r="AF1192">
            <v>0</v>
          </cell>
          <cell r="AG1192">
            <v>0</v>
          </cell>
          <cell r="AH1192">
            <v>174.76661000000001</v>
          </cell>
          <cell r="AI1192">
            <v>72621.097775646209</v>
          </cell>
          <cell r="AJ1192">
            <v>70050.297890557806</v>
          </cell>
          <cell r="AK1192">
            <v>2570.7998850884096</v>
          </cell>
          <cell r="AL1192">
            <v>31383642980600</v>
          </cell>
          <cell r="AM1192">
            <v>148964909140</v>
          </cell>
          <cell r="AN1192">
            <v>120178441000</v>
          </cell>
          <cell r="AO1192">
            <v>349577566700</v>
          </cell>
          <cell r="AP1192">
            <v>44152033000</v>
          </cell>
          <cell r="AQ1192">
            <v>0.88166341111683688</v>
          </cell>
          <cell r="AR1192">
            <v>44759000</v>
          </cell>
          <cell r="AS1192">
            <v>0.25548541029270744</v>
          </cell>
          <cell r="AT1192">
            <v>100379000</v>
          </cell>
          <cell r="AU1192">
            <v>0.13380476945840386</v>
          </cell>
          <cell r="AV1192">
            <v>41548209000</v>
          </cell>
          <cell r="AW1192">
            <v>0.67944731912381762</v>
          </cell>
          <cell r="AX1192">
            <v>809043000</v>
          </cell>
          <cell r="AY1192">
            <v>0.35142198889930404</v>
          </cell>
          <cell r="AZ1192">
            <v>282467000</v>
          </cell>
          <cell r="BA1192">
            <v>0.425139597537665</v>
          </cell>
          <cell r="BB1192">
            <v>0</v>
          </cell>
          <cell r="BC1192">
            <v>0</v>
          </cell>
          <cell r="BD1192">
            <v>6888000</v>
          </cell>
          <cell r="BE1192">
            <v>0.26784881007932804</v>
          </cell>
          <cell r="BF1192">
            <v>215512000</v>
          </cell>
          <cell r="BG1192">
            <v>0.39741244504764994</v>
          </cell>
          <cell r="BH1192">
            <v>32835701000</v>
          </cell>
          <cell r="BI1192">
            <v>0.99988991853545306</v>
          </cell>
          <cell r="BJ1192">
            <v>0</v>
          </cell>
          <cell r="BK1192">
            <v>0</v>
          </cell>
          <cell r="BL1192">
            <v>50078105140</v>
          </cell>
          <cell r="BM1192">
            <v>175192000</v>
          </cell>
          <cell r="BN1192">
            <v>750190000</v>
          </cell>
          <cell r="BO1192">
            <v>61150008000</v>
          </cell>
          <cell r="BP1192">
            <v>2302198000</v>
          </cell>
          <cell r="BQ1192">
            <v>664410000</v>
          </cell>
          <cell r="BR1192">
            <v>27900000</v>
          </cell>
          <cell r="BS1192">
            <v>25716000</v>
          </cell>
          <cell r="BT1192">
            <v>542288000</v>
          </cell>
          <cell r="BU1192">
            <v>32839316000</v>
          </cell>
          <cell r="BV1192">
            <v>21816000</v>
          </cell>
          <cell r="BW1192">
            <v>20870000</v>
          </cell>
          <cell r="BY1192">
            <v>2262</v>
          </cell>
          <cell r="BZ1192">
            <v>11995200</v>
          </cell>
          <cell r="CA1192">
            <v>6107400</v>
          </cell>
          <cell r="CC1192">
            <v>49752908000</v>
          </cell>
          <cell r="CD1192">
            <v>0.33481544125618695</v>
          </cell>
          <cell r="CE1192">
            <v>1.5853133439847973E-3</v>
          </cell>
          <cell r="CF1192">
            <v>1704676328.2529237</v>
          </cell>
          <cell r="CG1192">
            <v>795342027.02111435</v>
          </cell>
          <cell r="CH1192">
            <v>-16268991.654470205</v>
          </cell>
          <cell r="CI1192">
            <v>26179960700</v>
          </cell>
          <cell r="CJ1192">
            <v>8.341912605934024E-4</v>
          </cell>
          <cell r="CK1192">
            <v>30.848096000000002</v>
          </cell>
          <cell r="CL1192">
            <v>160.22923499999999</v>
          </cell>
          <cell r="CM1192">
            <v>20.366447999999998</v>
          </cell>
          <cell r="CN1192">
            <v>23.861809999999998</v>
          </cell>
          <cell r="CO1192">
            <v>78.779398999999998</v>
          </cell>
          <cell r="CP1192">
            <v>10.078668800000001</v>
          </cell>
          <cell r="CQ1192">
            <v>15.71325</v>
          </cell>
          <cell r="CR1192">
            <v>27.523607999999999</v>
          </cell>
          <cell r="CS1192">
            <v>11.766482999999999</v>
          </cell>
          <cell r="CT1192">
            <v>23.845550629999998</v>
          </cell>
          <cell r="CU1192">
            <v>6.7294693999999993</v>
          </cell>
          <cell r="CV1192">
            <v>17.929189999999998</v>
          </cell>
          <cell r="CW1192">
            <v>338.59157212600002</v>
          </cell>
          <cell r="CX1192">
            <v>427.67120783000001</v>
          </cell>
          <cell r="CY1192">
            <v>183450000</v>
          </cell>
          <cell r="CZ1192">
            <v>0.5</v>
          </cell>
          <cell r="DA1192">
            <v>366900000</v>
          </cell>
        </row>
        <row r="1193">
          <cell r="A1193" t="str">
            <v>2024_Q3_M7_W27_D4</v>
          </cell>
          <cell r="B1193">
            <v>2024</v>
          </cell>
          <cell r="C1193">
            <v>3</v>
          </cell>
          <cell r="D1193">
            <v>7</v>
          </cell>
          <cell r="E1193">
            <v>27</v>
          </cell>
          <cell r="F1193">
            <v>27</v>
          </cell>
          <cell r="G1193">
            <v>4</v>
          </cell>
          <cell r="H1193">
            <v>45476</v>
          </cell>
          <cell r="I1193">
            <v>18.9526</v>
          </cell>
          <cell r="J1193">
            <v>34.814</v>
          </cell>
          <cell r="K1193">
            <v>48.468000000000004</v>
          </cell>
          <cell r="L1193">
            <v>13.40371</v>
          </cell>
          <cell r="M1193">
            <v>14.802</v>
          </cell>
          <cell r="N1193">
            <v>4.3193000000000001</v>
          </cell>
          <cell r="O1193">
            <v>18.795999999999999</v>
          </cell>
          <cell r="P1193">
            <v>22.722999999999999</v>
          </cell>
          <cell r="Q1193">
            <v>100</v>
          </cell>
          <cell r="R1193">
            <v>0</v>
          </cell>
          <cell r="S1193">
            <v>-4990</v>
          </cell>
          <cell r="T1193">
            <v>973.20199132586879</v>
          </cell>
          <cell r="U1193">
            <v>73207.305981265963</v>
          </cell>
          <cell r="V1193">
            <v>7.5223136238685623E-2</v>
          </cell>
          <cell r="W1193">
            <v>4.5933232208503778E-3</v>
          </cell>
          <cell r="X1193">
            <v>2.5103080266147535E-3</v>
          </cell>
          <cell r="Y1193">
            <v>0.54651238458895379</v>
          </cell>
          <cell r="Z1193">
            <v>7.6264775252599054E-3</v>
          </cell>
          <cell r="AA1193">
            <v>181581809000</v>
          </cell>
          <cell r="AB1193">
            <v>159799229000</v>
          </cell>
          <cell r="AC1193">
            <v>19976815000</v>
          </cell>
          <cell r="AD1193">
            <v>0</v>
          </cell>
          <cell r="AE1193">
            <v>1805765000</v>
          </cell>
          <cell r="AF1193">
            <v>0</v>
          </cell>
          <cell r="AG1193">
            <v>0</v>
          </cell>
          <cell r="AH1193">
            <v>176.27861000000001</v>
          </cell>
          <cell r="AI1193">
            <v>72528.961933304439</v>
          </cell>
          <cell r="AJ1193">
            <v>68471.074270506098</v>
          </cell>
          <cell r="AK1193">
            <v>4057.88766279834</v>
          </cell>
          <cell r="AL1193">
            <v>35491750038400</v>
          </cell>
          <cell r="AM1193">
            <v>163027527600</v>
          </cell>
          <cell r="AN1193">
            <v>89096449000</v>
          </cell>
          <cell r="AO1193">
            <v>270677034000</v>
          </cell>
          <cell r="AP1193">
            <v>30159415000</v>
          </cell>
          <cell r="AQ1193">
            <v>0.70499278939210996</v>
          </cell>
          <cell r="AR1193">
            <v>111622000</v>
          </cell>
          <cell r="AS1193">
            <v>0.47487003207718947</v>
          </cell>
          <cell r="AT1193">
            <v>7149454000</v>
          </cell>
          <cell r="AU1193">
            <v>0.48608205113735742</v>
          </cell>
          <cell r="AV1193">
            <v>50528535000</v>
          </cell>
          <cell r="AW1193">
            <v>0.56438378358786767</v>
          </cell>
          <cell r="AX1193">
            <v>487669000</v>
          </cell>
          <cell r="AY1193">
            <v>0.29563150467026839</v>
          </cell>
          <cell r="AZ1193">
            <v>104846000</v>
          </cell>
          <cell r="BA1193">
            <v>0.19888144127301119</v>
          </cell>
          <cell r="BB1193">
            <v>0</v>
          </cell>
          <cell r="BC1193">
            <v>0</v>
          </cell>
          <cell r="BD1193">
            <v>475226000</v>
          </cell>
          <cell r="BE1193">
            <v>0.49106987856192186</v>
          </cell>
          <cell r="BF1193">
            <v>72312000</v>
          </cell>
          <cell r="BG1193">
            <v>5.8104880305328644E-3</v>
          </cell>
          <cell r="BH1193">
            <v>6146000</v>
          </cell>
          <cell r="BI1193">
            <v>0.41650853889943074</v>
          </cell>
          <cell r="BJ1193">
            <v>0</v>
          </cell>
          <cell r="BK1193">
            <v>0</v>
          </cell>
          <cell r="BL1193">
            <v>42779749600</v>
          </cell>
          <cell r="BM1193">
            <v>235058000</v>
          </cell>
          <cell r="BN1193">
            <v>14708327500</v>
          </cell>
          <cell r="BO1193">
            <v>89528679720</v>
          </cell>
          <cell r="BP1193">
            <v>1649584000</v>
          </cell>
          <cell r="BQ1193">
            <v>527178400</v>
          </cell>
          <cell r="BR1193">
            <v>158156380</v>
          </cell>
          <cell r="BS1193">
            <v>967736000</v>
          </cell>
          <cell r="BT1193">
            <v>12445082000</v>
          </cell>
          <cell r="BU1193">
            <v>14756000</v>
          </cell>
          <cell r="BV1193">
            <v>0</v>
          </cell>
          <cell r="BW1193">
            <v>10772000</v>
          </cell>
          <cell r="BY1193">
            <v>1580</v>
          </cell>
          <cell r="BZ1193">
            <v>12724500</v>
          </cell>
          <cell r="CA1193">
            <v>4266000</v>
          </cell>
          <cell r="CC1193">
            <v>26789300000</v>
          </cell>
          <cell r="CD1193">
            <v>0.16432625008207632</v>
          </cell>
          <cell r="CE1193">
            <v>7.5480358029726745E-4</v>
          </cell>
          <cell r="CF1193">
            <v>1395243981.121156</v>
          </cell>
          <cell r="CG1193">
            <v>-1179622916.6109173</v>
          </cell>
          <cell r="CH1193">
            <v>-110706750.50517273</v>
          </cell>
          <cell r="CI1193">
            <v>21782580000</v>
          </cell>
          <cell r="CJ1193">
            <v>6.1373643104193287E-4</v>
          </cell>
          <cell r="CK1193">
            <v>43.230880599999999</v>
          </cell>
          <cell r="CL1193">
            <v>158.49036000000001</v>
          </cell>
          <cell r="CM1193">
            <v>20.670923999999999</v>
          </cell>
          <cell r="CN1193">
            <v>23.994042</v>
          </cell>
          <cell r="CO1193">
            <v>72.413119999999992</v>
          </cell>
          <cell r="CP1193">
            <v>10.1147274</v>
          </cell>
          <cell r="CQ1193">
            <v>16.352519999999998</v>
          </cell>
          <cell r="CR1193">
            <v>27.994736</v>
          </cell>
          <cell r="CS1193">
            <v>11.777327999999999</v>
          </cell>
          <cell r="CT1193">
            <v>23.791585250000001</v>
          </cell>
          <cell r="CU1193">
            <v>6.7640237999999995</v>
          </cell>
          <cell r="CV1193">
            <v>17.824493999999998</v>
          </cell>
          <cell r="CW1193">
            <v>405.22420584699995</v>
          </cell>
          <cell r="CX1193">
            <v>433.41874105000005</v>
          </cell>
          <cell r="CY1193">
            <v>1224000</v>
          </cell>
          <cell r="CZ1193">
            <v>0.5</v>
          </cell>
          <cell r="DA1193">
            <v>2448000</v>
          </cell>
        </row>
        <row r="1194">
          <cell r="A1194" t="str">
            <v>2024_Q3_M7_W27_D5</v>
          </cell>
          <cell r="B1194">
            <v>2024</v>
          </cell>
          <cell r="C1194">
            <v>3</v>
          </cell>
          <cell r="D1194">
            <v>7</v>
          </cell>
          <cell r="E1194">
            <v>27</v>
          </cell>
          <cell r="F1194">
            <v>27</v>
          </cell>
          <cell r="G1194">
            <v>5</v>
          </cell>
          <cell r="H1194">
            <v>45477</v>
          </cell>
          <cell r="I1194">
            <v>18.992599999999999</v>
          </cell>
          <cell r="J1194">
            <v>34.125</v>
          </cell>
          <cell r="K1194">
            <v>34.701000000000001</v>
          </cell>
          <cell r="L1194">
            <v>12.77971</v>
          </cell>
          <cell r="M1194">
            <v>14.738</v>
          </cell>
          <cell r="N1194">
            <v>4.3193000000000001</v>
          </cell>
          <cell r="O1194">
            <v>18.800999999999998</v>
          </cell>
          <cell r="P1194">
            <v>22.725000000000001</v>
          </cell>
          <cell r="Q1194">
            <v>160</v>
          </cell>
          <cell r="R1194">
            <v>0</v>
          </cell>
          <cell r="S1194">
            <v>-4445</v>
          </cell>
          <cell r="T1194">
            <v>902.79249824462295</v>
          </cell>
          <cell r="U1194">
            <v>76347.603661199915</v>
          </cell>
          <cell r="V1194">
            <v>8.4568274337291374E-2</v>
          </cell>
          <cell r="W1194">
            <v>8.6170752190910735E-3</v>
          </cell>
          <cell r="X1194">
            <v>5.9278830125901877E-3</v>
          </cell>
          <cell r="Y1194">
            <v>0.6879228580315746</v>
          </cell>
          <cell r="Z1194">
            <v>9.7575560425843342E-3</v>
          </cell>
          <cell r="AA1194">
            <v>124938219000</v>
          </cell>
          <cell r="AB1194">
            <v>90277124000</v>
          </cell>
          <cell r="AC1194">
            <v>23118080000</v>
          </cell>
          <cell r="AD1194">
            <v>0</v>
          </cell>
          <cell r="AE1194">
            <v>4032930000</v>
          </cell>
          <cell r="AF1194">
            <v>7510085000</v>
          </cell>
          <cell r="AG1194">
            <v>0</v>
          </cell>
          <cell r="AH1194">
            <v>161.18160999999998</v>
          </cell>
          <cell r="AI1194">
            <v>75772.521620318352</v>
          </cell>
          <cell r="AJ1194">
            <v>69297.571815121148</v>
          </cell>
          <cell r="AK1194">
            <v>6474.949805197205</v>
          </cell>
          <cell r="AL1194">
            <v>32623730021200</v>
          </cell>
          <cell r="AM1194">
            <v>281121135520</v>
          </cell>
          <cell r="AN1194">
            <v>193389655000</v>
          </cell>
          <cell r="AO1194">
            <v>318327874000</v>
          </cell>
          <cell r="AP1194">
            <v>91452026000</v>
          </cell>
          <cell r="AQ1194">
            <v>0.92519091238030171</v>
          </cell>
          <cell r="AR1194">
            <v>92902000</v>
          </cell>
          <cell r="AS1194">
            <v>0.28352824844963131</v>
          </cell>
          <cell r="AT1194">
            <v>4321797000</v>
          </cell>
          <cell r="AU1194">
            <v>7.633152667680794E-2</v>
          </cell>
          <cell r="AV1194">
            <v>96206520000</v>
          </cell>
          <cell r="AW1194">
            <v>0.7940307198414186</v>
          </cell>
          <cell r="AX1194">
            <v>1170033000</v>
          </cell>
          <cell r="AY1194">
            <v>0.33150031109151756</v>
          </cell>
          <cell r="AZ1194">
            <v>104064000</v>
          </cell>
          <cell r="BA1194">
            <v>0.22806248575486088</v>
          </cell>
          <cell r="BB1194">
            <v>0</v>
          </cell>
          <cell r="BC1194">
            <v>0</v>
          </cell>
          <cell r="BD1194">
            <v>7838000</v>
          </cell>
          <cell r="BE1194">
            <v>0.5</v>
          </cell>
          <cell r="BF1194">
            <v>14817000</v>
          </cell>
          <cell r="BG1194">
            <v>0.26075249894410812</v>
          </cell>
          <cell r="BH1194">
            <v>19658000</v>
          </cell>
          <cell r="BI1194">
            <v>0.5</v>
          </cell>
          <cell r="BJ1194">
            <v>0</v>
          </cell>
          <cell r="BK1194">
            <v>0</v>
          </cell>
          <cell r="BL1194">
            <v>98846654000</v>
          </cell>
          <cell r="BM1194">
            <v>327664000</v>
          </cell>
          <cell r="BN1194">
            <v>56618768000</v>
          </cell>
          <cell r="BO1194">
            <v>121162214000</v>
          </cell>
          <cell r="BP1194">
            <v>3529508000</v>
          </cell>
          <cell r="BQ1194">
            <v>456296000</v>
          </cell>
          <cell r="BR1194">
            <v>58355520</v>
          </cell>
          <cell r="BS1194">
            <v>15676000</v>
          </cell>
          <cell r="BT1194">
            <v>56824000</v>
          </cell>
          <cell r="BU1194">
            <v>39316000</v>
          </cell>
          <cell r="BV1194">
            <v>2770000</v>
          </cell>
          <cell r="BW1194">
            <v>7090000</v>
          </cell>
          <cell r="BY1194">
            <v>1425</v>
          </cell>
          <cell r="BZ1194">
            <v>11334750</v>
          </cell>
          <cell r="CA1194">
            <v>3847500</v>
          </cell>
          <cell r="CC1194">
            <v>90040790000</v>
          </cell>
          <cell r="CD1194">
            <v>0.32029178394377311</v>
          </cell>
          <cell r="CE1194">
            <v>2.759978394300359E-3</v>
          </cell>
          <cell r="CF1194">
            <v>890656036.07299721</v>
          </cell>
          <cell r="CG1194">
            <v>2236596375.3124781</v>
          </cell>
          <cell r="CH1194">
            <v>116307275.62844086</v>
          </cell>
          <cell r="CI1194">
            <v>34661095000</v>
          </cell>
          <cell r="CJ1194">
            <v>1.0624503996776596E-3</v>
          </cell>
          <cell r="CK1194">
            <v>43.436076199999995</v>
          </cell>
          <cell r="CL1194">
            <v>114.5133</v>
          </cell>
          <cell r="CM1194">
            <v>20.716498999999999</v>
          </cell>
          <cell r="CN1194">
            <v>23.890298000000001</v>
          </cell>
          <cell r="CO1194">
            <v>71.355375000000009</v>
          </cell>
          <cell r="CP1194">
            <v>10.0257624</v>
          </cell>
          <cell r="CQ1194">
            <v>16.413273</v>
          </cell>
          <cell r="CR1194">
            <v>28.019925000000001</v>
          </cell>
          <cell r="CS1194">
            <v>11.777327999999999</v>
          </cell>
          <cell r="CT1194">
            <v>22.72232438</v>
          </cell>
          <cell r="CU1194">
            <v>6.7856202999999988</v>
          </cell>
          <cell r="CV1194">
            <v>18.125494999999997</v>
          </cell>
          <cell r="CW1194">
            <v>398.82804891799975</v>
          </cell>
          <cell r="CX1194">
            <v>387.78127627999999</v>
          </cell>
          <cell r="CY1194">
            <v>0</v>
          </cell>
          <cell r="CZ1194" t="e">
            <v>#DIV/0!</v>
          </cell>
          <cell r="DA1194">
            <v>0</v>
          </cell>
        </row>
        <row r="1195">
          <cell r="A1195" t="str">
            <v>2024_Q3_M7_W27_D6</v>
          </cell>
          <cell r="B1195">
            <v>2024</v>
          </cell>
          <cell r="C1195">
            <v>3</v>
          </cell>
          <cell r="D1195">
            <v>7</v>
          </cell>
          <cell r="E1195">
            <v>27</v>
          </cell>
          <cell r="F1195">
            <v>28</v>
          </cell>
          <cell r="G1195">
            <v>6</v>
          </cell>
          <cell r="H1195">
            <v>45478</v>
          </cell>
          <cell r="I1195">
            <v>23.243600000000001</v>
          </cell>
          <cell r="J1195">
            <v>43.121000000000002</v>
          </cell>
          <cell r="K1195">
            <v>36.936999999999998</v>
          </cell>
          <cell r="L1195">
            <v>12.26671</v>
          </cell>
          <cell r="M1195">
            <v>14.728999999999999</v>
          </cell>
          <cell r="N1195">
            <v>4.3193000000000001</v>
          </cell>
          <cell r="O1195">
            <v>18.763000000000002</v>
          </cell>
          <cell r="P1195">
            <v>22.721</v>
          </cell>
          <cell r="Q1195">
            <v>150</v>
          </cell>
          <cell r="R1195">
            <v>0</v>
          </cell>
          <cell r="S1195">
            <v>-4627</v>
          </cell>
          <cell r="T1195">
            <v>929.53374240932089</v>
          </cell>
          <cell r="U1195">
            <v>74240.716516684828</v>
          </cell>
          <cell r="V1195">
            <v>7.9868769824595426E-2</v>
          </cell>
          <cell r="W1195">
            <v>1.2120003325968362E-2</v>
          </cell>
          <cell r="X1195">
            <v>4.3971009259697082E-3</v>
          </cell>
          <cell r="Y1195">
            <v>0.36279700654441771</v>
          </cell>
          <cell r="Z1195">
            <v>7.0117749828462559E-3</v>
          </cell>
          <cell r="AA1195">
            <v>94916049000</v>
          </cell>
          <cell r="AB1195">
            <v>91807374000</v>
          </cell>
          <cell r="AC1195">
            <v>3108675000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176.10060999999999</v>
          </cell>
          <cell r="AI1195">
            <v>76281.719524575135</v>
          </cell>
          <cell r="AJ1195">
            <v>69440.007879847413</v>
          </cell>
          <cell r="AK1195">
            <v>6841.7116447277222</v>
          </cell>
          <cell r="AL1195">
            <v>36301292985400</v>
          </cell>
          <cell r="AM1195">
            <v>439971791720</v>
          </cell>
          <cell r="AN1195">
            <v>159620449000</v>
          </cell>
          <cell r="AO1195">
            <v>254536498000</v>
          </cell>
          <cell r="AP1195">
            <v>28020388000</v>
          </cell>
          <cell r="AQ1195">
            <v>0.40544421916926343</v>
          </cell>
          <cell r="AR1195">
            <v>63378000</v>
          </cell>
          <cell r="AS1195">
            <v>0.23197879987994408</v>
          </cell>
          <cell r="AT1195">
            <v>30135540000</v>
          </cell>
          <cell r="AU1195">
            <v>0.41502989759281189</v>
          </cell>
          <cell r="AV1195">
            <v>100271298000</v>
          </cell>
          <cell r="AW1195">
            <v>0.37519470669398819</v>
          </cell>
          <cell r="AX1195">
            <v>1029106000</v>
          </cell>
          <cell r="AY1195">
            <v>0.3565265351061051</v>
          </cell>
          <cell r="AZ1195">
            <v>24412000</v>
          </cell>
          <cell r="BA1195">
            <v>8.3376594988934127E-2</v>
          </cell>
          <cell r="BB1195">
            <v>0</v>
          </cell>
          <cell r="BC1195">
            <v>0</v>
          </cell>
          <cell r="BD1195">
            <v>33169000</v>
          </cell>
          <cell r="BE1195">
            <v>0.37998625272081565</v>
          </cell>
          <cell r="BF1195">
            <v>38190000</v>
          </cell>
          <cell r="BG1195">
            <v>1.4057868799114196E-3</v>
          </cell>
          <cell r="BH1195">
            <v>4968000</v>
          </cell>
          <cell r="BI1195">
            <v>0.5</v>
          </cell>
          <cell r="BJ1195">
            <v>0</v>
          </cell>
          <cell r="BK1195">
            <v>0</v>
          </cell>
          <cell r="BL1195">
            <v>69110340400</v>
          </cell>
          <cell r="BM1195">
            <v>273206000</v>
          </cell>
          <cell r="BN1195">
            <v>72610528000</v>
          </cell>
          <cell r="BO1195">
            <v>267251366320</v>
          </cell>
          <cell r="BP1195">
            <v>2886478000</v>
          </cell>
          <cell r="BQ1195">
            <v>292792000</v>
          </cell>
          <cell r="BR1195">
            <v>269721000</v>
          </cell>
          <cell r="BS1195">
            <v>87290000</v>
          </cell>
          <cell r="BT1195">
            <v>27166280000</v>
          </cell>
          <cell r="BU1195">
            <v>9936000</v>
          </cell>
          <cell r="BV1195">
            <v>13854000</v>
          </cell>
          <cell r="BW1195">
            <v>0</v>
          </cell>
          <cell r="BY1195">
            <v>1564</v>
          </cell>
          <cell r="BZ1195">
            <v>35396550</v>
          </cell>
          <cell r="CA1195">
            <v>4222800</v>
          </cell>
          <cell r="CC1195">
            <v>20588835000</v>
          </cell>
          <cell r="CD1195">
            <v>4.6795806884598695E-2</v>
          </cell>
          <cell r="CE1195">
            <v>5.6716533508270942E-4</v>
          </cell>
          <cell r="CF1195">
            <v>797690038.02330196</v>
          </cell>
          <cell r="CG1195">
            <v>-1076362241.6548936</v>
          </cell>
          <cell r="CH1195">
            <v>787870107.88836658</v>
          </cell>
          <cell r="CI1195">
            <v>3108675000</v>
          </cell>
          <cell r="CJ1195">
            <v>8.5635379468446943E-5</v>
          </cell>
          <cell r="CK1195">
            <v>53.41379280000001</v>
          </cell>
          <cell r="CL1195">
            <v>122.03984800000001</v>
          </cell>
          <cell r="CM1195">
            <v>20.777160000000002</v>
          </cell>
          <cell r="CN1195">
            <v>23.993541</v>
          </cell>
          <cell r="CO1195">
            <v>90.467858000000007</v>
          </cell>
          <cell r="CP1195">
            <v>9.9866171999999995</v>
          </cell>
          <cell r="CQ1195">
            <v>16.361335999999998</v>
          </cell>
          <cell r="CR1195">
            <v>28.219481999999999</v>
          </cell>
          <cell r="CS1195">
            <v>9.7204749922796534</v>
          </cell>
          <cell r="CT1195">
            <v>21.78567696</v>
          </cell>
          <cell r="CU1195">
            <v>6.8115360999999996</v>
          </cell>
          <cell r="CV1195">
            <v>18.308712999999997</v>
          </cell>
          <cell r="CW1195">
            <v>385.26027702899933</v>
          </cell>
          <cell r="CX1195">
            <v>421.88603605227968</v>
          </cell>
          <cell r="CY1195">
            <v>0</v>
          </cell>
          <cell r="CZ1195" t="e">
            <v>#DIV/0!</v>
          </cell>
          <cell r="DA1195">
            <v>0</v>
          </cell>
        </row>
        <row r="1196">
          <cell r="A1196" t="str">
            <v>2024_Q3_M7_W28_D2</v>
          </cell>
          <cell r="B1196">
            <v>2024</v>
          </cell>
          <cell r="C1196">
            <v>3</v>
          </cell>
          <cell r="D1196">
            <v>7</v>
          </cell>
          <cell r="E1196">
            <v>28</v>
          </cell>
          <cell r="F1196">
            <v>28</v>
          </cell>
          <cell r="G1196">
            <v>2</v>
          </cell>
          <cell r="H1196">
            <v>45481</v>
          </cell>
          <cell r="I1196">
            <v>27.256599999999999</v>
          </cell>
          <cell r="J1196">
            <v>39.829000000000001</v>
          </cell>
          <cell r="K1196">
            <v>27.462</v>
          </cell>
          <cell r="L1196">
            <v>11.34671</v>
          </cell>
          <cell r="M1196">
            <v>14.749000000000001</v>
          </cell>
          <cell r="N1196">
            <v>4.3193000000000001</v>
          </cell>
          <cell r="O1196">
            <v>18.266999999999999</v>
          </cell>
          <cell r="P1196">
            <v>22.715</v>
          </cell>
          <cell r="Q1196">
            <v>24</v>
          </cell>
          <cell r="R1196">
            <v>0</v>
          </cell>
          <cell r="S1196">
            <v>-2913</v>
          </cell>
          <cell r="T1196">
            <v>644.63805833096364</v>
          </cell>
          <cell r="U1196">
            <v>77499.561756185693</v>
          </cell>
          <cell r="V1196">
            <v>0.12022182177211238</v>
          </cell>
          <cell r="W1196">
            <v>5.0789677542106846E-3</v>
          </cell>
          <cell r="X1196">
            <v>1.601828108337214E-3</v>
          </cell>
          <cell r="Y1196">
            <v>0.31538457927976193</v>
          </cell>
          <cell r="Z1196">
            <v>6.8561101192443014E-3</v>
          </cell>
          <cell r="AA1196">
            <v>237874023000</v>
          </cell>
          <cell r="AB1196">
            <v>231624943000</v>
          </cell>
          <cell r="AC1196">
            <v>6249080000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165.94461000000001</v>
          </cell>
          <cell r="AI1196">
            <v>77528.230165655754</v>
          </cell>
          <cell r="AJ1196">
            <v>70009.522718053646</v>
          </cell>
          <cell r="AK1196">
            <v>7518.7074476021116</v>
          </cell>
          <cell r="AL1196">
            <v>45272412578200</v>
          </cell>
          <cell r="AM1196">
            <v>230184523640</v>
          </cell>
          <cell r="AN1196">
            <v>72642323000</v>
          </cell>
          <cell r="AO1196">
            <v>310392646000</v>
          </cell>
          <cell r="AP1196">
            <v>27496622000</v>
          </cell>
          <cell r="AQ1196">
            <v>0.43863105540354724</v>
          </cell>
          <cell r="AR1196">
            <v>184291000</v>
          </cell>
          <cell r="AS1196">
            <v>0.21629586682190341</v>
          </cell>
          <cell r="AT1196">
            <v>7799941000</v>
          </cell>
          <cell r="AU1196">
            <v>0.27978679688802183</v>
          </cell>
          <cell r="AV1196">
            <v>34712163000</v>
          </cell>
          <cell r="AW1196">
            <v>0.29805186506903386</v>
          </cell>
          <cell r="AX1196">
            <v>1638566000</v>
          </cell>
          <cell r="AY1196">
            <v>0.32449884424841291</v>
          </cell>
          <cell r="AZ1196">
            <v>74919000</v>
          </cell>
          <cell r="BA1196">
            <v>0.16663775156141569</v>
          </cell>
          <cell r="BB1196">
            <v>0</v>
          </cell>
          <cell r="BC1196">
            <v>0</v>
          </cell>
          <cell r="BD1196">
            <v>443461000</v>
          </cell>
          <cell r="BE1196">
            <v>0.49610020874958327</v>
          </cell>
          <cell r="BF1196">
            <v>151364000</v>
          </cell>
          <cell r="BG1196">
            <v>9.8996509575775583E-3</v>
          </cell>
          <cell r="BH1196">
            <v>17296000</v>
          </cell>
          <cell r="BI1196">
            <v>0.5</v>
          </cell>
          <cell r="BJ1196">
            <v>0</v>
          </cell>
          <cell r="BK1196">
            <v>0</v>
          </cell>
          <cell r="BL1196">
            <v>62687358000</v>
          </cell>
          <cell r="BM1196">
            <v>852032000</v>
          </cell>
          <cell r="BN1196">
            <v>27878159680</v>
          </cell>
          <cell r="BO1196">
            <v>116463498700</v>
          </cell>
          <cell r="BP1196">
            <v>5049528000</v>
          </cell>
          <cell r="BQ1196">
            <v>449592000</v>
          </cell>
          <cell r="BR1196">
            <v>153231260</v>
          </cell>
          <cell r="BS1196">
            <v>893894000</v>
          </cell>
          <cell r="BT1196">
            <v>15289832000</v>
          </cell>
          <cell r="BU1196">
            <v>34592000</v>
          </cell>
          <cell r="BV1196">
            <v>185406000</v>
          </cell>
          <cell r="BW1196">
            <v>0</v>
          </cell>
          <cell r="BY1196">
            <v>2258</v>
          </cell>
          <cell r="BZ1196">
            <v>7428150</v>
          </cell>
          <cell r="CA1196">
            <v>6096600</v>
          </cell>
          <cell r="CC1196">
            <v>17031800000</v>
          </cell>
          <cell r="CD1196">
            <v>7.4071553694242773E-2</v>
          </cell>
          <cell r="CE1196">
            <v>3.7620703271734439E-4</v>
          </cell>
          <cell r="CF1196">
            <v>-14269707.875524599</v>
          </cell>
          <cell r="CG1196">
            <v>1000775284.9224223</v>
          </cell>
          <cell r="CH1196">
            <v>260005064.03372967</v>
          </cell>
          <cell r="CI1196">
            <v>6249080000</v>
          </cell>
          <cell r="CJ1196">
            <v>1.3803284702810638E-4</v>
          </cell>
          <cell r="CK1196">
            <v>62.526640399999998</v>
          </cell>
          <cell r="CL1196">
            <v>91.063991999999999</v>
          </cell>
          <cell r="CM1196">
            <v>20.966358000000003</v>
          </cell>
          <cell r="CN1196">
            <v>24.040869999999998</v>
          </cell>
          <cell r="CO1196">
            <v>83.202781000000002</v>
          </cell>
          <cell r="CP1196">
            <v>9.9203968000000007</v>
          </cell>
          <cell r="CQ1196">
            <v>16.020159</v>
          </cell>
          <cell r="CR1196">
            <v>28.075740000000003</v>
          </cell>
          <cell r="CS1196">
            <v>12.026114</v>
          </cell>
          <cell r="CT1196">
            <v>20.242530640000002</v>
          </cell>
          <cell r="CU1196">
            <v>6.8072167999999991</v>
          </cell>
          <cell r="CV1196">
            <v>18.164755999999997</v>
          </cell>
          <cell r="CW1196">
            <v>178.99508311000005</v>
          </cell>
          <cell r="CX1196">
            <v>393.05755463999998</v>
          </cell>
          <cell r="CY1196">
            <v>123700000</v>
          </cell>
          <cell r="CZ1196">
            <v>0.5</v>
          </cell>
          <cell r="DA1196">
            <v>247400000</v>
          </cell>
        </row>
        <row r="1197">
          <cell r="A1197" t="str">
            <v>2024_Q3_M7_W28_D3</v>
          </cell>
          <cell r="B1197">
            <v>2024</v>
          </cell>
          <cell r="C1197">
            <v>3</v>
          </cell>
          <cell r="D1197">
            <v>7</v>
          </cell>
          <cell r="E1197">
            <v>28</v>
          </cell>
          <cell r="F1197">
            <v>28</v>
          </cell>
          <cell r="G1197">
            <v>3</v>
          </cell>
          <cell r="H1197">
            <v>45482</v>
          </cell>
          <cell r="I1197">
            <v>18.3796</v>
          </cell>
          <cell r="J1197">
            <v>43.57</v>
          </cell>
          <cell r="K1197">
            <v>15.653</v>
          </cell>
          <cell r="L1197">
            <v>11.287710000000001</v>
          </cell>
          <cell r="M1197">
            <v>14.827</v>
          </cell>
          <cell r="N1197">
            <v>4.3193000000000001</v>
          </cell>
          <cell r="O1197">
            <v>18.265999999999998</v>
          </cell>
          <cell r="P1197">
            <v>22.712</v>
          </cell>
          <cell r="Q1197">
            <v>70</v>
          </cell>
          <cell r="R1197">
            <v>0</v>
          </cell>
          <cell r="S1197">
            <v>-3238</v>
          </cell>
          <cell r="T1197">
            <v>711.79067538598792</v>
          </cell>
          <cell r="U1197">
            <v>79348.118821795477</v>
          </cell>
          <cell r="V1197">
            <v>0.11147676074678387</v>
          </cell>
          <cell r="W1197">
            <v>7.298293712285687E-3</v>
          </cell>
          <cell r="X1197">
            <v>3.8538291082635236E-3</v>
          </cell>
          <cell r="Y1197">
            <v>0.52804521990888431</v>
          </cell>
          <cell r="Z1197">
            <v>7.4461917137623335E-3</v>
          </cell>
          <cell r="AA1197">
            <v>177771019000</v>
          </cell>
          <cell r="AB1197">
            <v>174660549000</v>
          </cell>
          <cell r="AC1197">
            <v>3110470000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149.01461</v>
          </cell>
          <cell r="AI1197">
            <v>79393.313822215452</v>
          </cell>
          <cell r="AJ1197">
            <v>70271.927012341825</v>
          </cell>
          <cell r="AK1197">
            <v>9121.3868098736275</v>
          </cell>
          <cell r="AL1197">
            <v>49485822708400</v>
          </cell>
          <cell r="AM1197">
            <v>361162068720</v>
          </cell>
          <cell r="AN1197">
            <v>190709904000</v>
          </cell>
          <cell r="AO1197">
            <v>368480923000</v>
          </cell>
          <cell r="AP1197">
            <v>77666586000</v>
          </cell>
          <cell r="AQ1197">
            <v>0.69105988099394788</v>
          </cell>
          <cell r="AR1197">
            <v>302148000</v>
          </cell>
          <cell r="AS1197">
            <v>0.38559450733164025</v>
          </cell>
          <cell r="AT1197">
            <v>69234938000</v>
          </cell>
          <cell r="AU1197">
            <v>0.47883314019348888</v>
          </cell>
          <cell r="AV1197">
            <v>40713905000</v>
          </cell>
          <cell r="AW1197">
            <v>0.42424734163311206</v>
          </cell>
          <cell r="AX1197">
            <v>2525093000</v>
          </cell>
          <cell r="AY1197">
            <v>0.38058566132650545</v>
          </cell>
          <cell r="AZ1197">
            <v>186111000</v>
          </cell>
          <cell r="BA1197">
            <v>0.35904643212667936</v>
          </cell>
          <cell r="BB1197">
            <v>0</v>
          </cell>
          <cell r="BC1197">
            <v>0</v>
          </cell>
          <cell r="BD1197">
            <v>2618000</v>
          </cell>
          <cell r="BE1197">
            <v>0.5</v>
          </cell>
          <cell r="BF1197">
            <v>74784000</v>
          </cell>
          <cell r="BG1197">
            <v>0.45461398176291795</v>
          </cell>
          <cell r="BH1197">
            <v>3721000</v>
          </cell>
          <cell r="BI1197">
            <v>0.5</v>
          </cell>
          <cell r="BJ1197">
            <v>0</v>
          </cell>
          <cell r="BK1197">
            <v>0</v>
          </cell>
          <cell r="BL1197">
            <v>112387635480</v>
          </cell>
          <cell r="BM1197">
            <v>783590000</v>
          </cell>
          <cell r="BN1197">
            <v>144590948680</v>
          </cell>
          <cell r="BO1197">
            <v>95967378000</v>
          </cell>
          <cell r="BP1197">
            <v>6634756000</v>
          </cell>
          <cell r="BQ1197">
            <v>518348000</v>
          </cell>
          <cell r="BR1197">
            <v>80200560</v>
          </cell>
          <cell r="BS1197">
            <v>5236000</v>
          </cell>
          <cell r="BT1197">
            <v>164500000</v>
          </cell>
          <cell r="BU1197">
            <v>7442000</v>
          </cell>
          <cell r="BV1197">
            <v>16754000</v>
          </cell>
          <cell r="BW1197">
            <v>5280000</v>
          </cell>
          <cell r="BY1197">
            <v>2409</v>
          </cell>
          <cell r="BZ1197">
            <v>8256900</v>
          </cell>
          <cell r="CA1197">
            <v>6504300</v>
          </cell>
          <cell r="CC1197">
            <v>25403509000</v>
          </cell>
          <cell r="CD1197">
            <v>7.0338253100700646E-2</v>
          </cell>
          <cell r="CE1197">
            <v>5.1334923033800276E-4</v>
          </cell>
          <cell r="CF1197">
            <v>1151538689.1172814</v>
          </cell>
          <cell r="CG1197">
            <v>542389252.28251529</v>
          </cell>
          <cell r="CH1197">
            <v>171155715.15989566</v>
          </cell>
          <cell r="CI1197">
            <v>3110470000</v>
          </cell>
          <cell r="CJ1197">
            <v>6.2855780297495421E-5</v>
          </cell>
          <cell r="CK1197">
            <v>42.291459600000003</v>
          </cell>
          <cell r="CL1197">
            <v>52.437549999999995</v>
          </cell>
          <cell r="CM1197">
            <v>21.215</v>
          </cell>
          <cell r="CN1197">
            <v>24.301453000000002</v>
          </cell>
          <cell r="CO1197">
            <v>91.409859999999995</v>
          </cell>
          <cell r="CP1197">
            <v>9.7724000000000011</v>
          </cell>
          <cell r="CQ1197">
            <v>16.001016</v>
          </cell>
          <cell r="CR1197">
            <v>28.276440000000001</v>
          </cell>
          <cell r="CS1197">
            <v>12.026114</v>
          </cell>
          <cell r="CT1197">
            <v>20.329165710000002</v>
          </cell>
          <cell r="CU1197">
            <v>6.833132599999999</v>
          </cell>
          <cell r="CV1197">
            <v>18.347973999999997</v>
          </cell>
          <cell r="CW1197">
            <v>288.24006590100021</v>
          </cell>
          <cell r="CX1197">
            <v>343.24156490999997</v>
          </cell>
          <cell r="CY1197">
            <v>0</v>
          </cell>
          <cell r="CZ1197" t="e">
            <v>#DIV/0!</v>
          </cell>
          <cell r="DA1197">
            <v>0</v>
          </cell>
        </row>
        <row r="1198">
          <cell r="A1198" t="str">
            <v>2024_Q3_M7_W28_D4</v>
          </cell>
          <cell r="B1198">
            <v>2024</v>
          </cell>
          <cell r="C1198">
            <v>3</v>
          </cell>
          <cell r="D1198">
            <v>7</v>
          </cell>
          <cell r="E1198">
            <v>28</v>
          </cell>
          <cell r="F1198">
            <v>28</v>
          </cell>
          <cell r="G1198">
            <v>4</v>
          </cell>
          <cell r="H1198">
            <v>45483</v>
          </cell>
          <cell r="I1198">
            <v>29.569600000000001</v>
          </cell>
          <cell r="J1198">
            <v>46.579000000000001</v>
          </cell>
          <cell r="K1198">
            <v>19.576000000000001</v>
          </cell>
          <cell r="L1198">
            <v>10.19571</v>
          </cell>
          <cell r="M1198">
            <v>14.688000000000001</v>
          </cell>
          <cell r="N1198">
            <v>4.5193000000000003</v>
          </cell>
          <cell r="O1198">
            <v>18.068000000000001</v>
          </cell>
          <cell r="P1198">
            <v>22.713000000000001</v>
          </cell>
          <cell r="Q1198">
            <v>130</v>
          </cell>
          <cell r="R1198">
            <v>0</v>
          </cell>
          <cell r="S1198">
            <v>-4160</v>
          </cell>
          <cell r="T1198">
            <v>852.62844730636675</v>
          </cell>
          <cell r="U1198">
            <v>79203.537927598431</v>
          </cell>
          <cell r="V1198">
            <v>9.2893379499381146E-2</v>
          </cell>
          <cell r="W1198">
            <v>6.7474674050757265E-3</v>
          </cell>
          <cell r="X1198">
            <v>3.0145351288221821E-3</v>
          </cell>
          <cell r="Y1198">
            <v>0.44676542291327309</v>
          </cell>
          <cell r="Z1198">
            <v>6.0145433785659006E-3</v>
          </cell>
          <cell r="AA1198">
            <v>147740123000</v>
          </cell>
          <cell r="AB1198">
            <v>144577628000</v>
          </cell>
          <cell r="AC1198">
            <v>3162495000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165.90861000000001</v>
          </cell>
          <cell r="AI1198">
            <v>79119.058789608403</v>
          </cell>
          <cell r="AJ1198">
            <v>70513.435347340637</v>
          </cell>
          <cell r="AK1198">
            <v>8605.6234422677608</v>
          </cell>
          <cell r="AL1198">
            <v>49246572242800</v>
          </cell>
          <cell r="AM1198">
            <v>332294657020</v>
          </cell>
          <cell r="AN1198">
            <v>148458030000</v>
          </cell>
          <cell r="AO1198">
            <v>296195645000</v>
          </cell>
          <cell r="AP1198">
            <v>48762085000</v>
          </cell>
          <cell r="AQ1198">
            <v>0.61328341694794164</v>
          </cell>
          <cell r="AR1198">
            <v>187462000</v>
          </cell>
          <cell r="AS1198">
            <v>0.25354013779149503</v>
          </cell>
          <cell r="AT1198">
            <v>21822976000</v>
          </cell>
          <cell r="AU1198">
            <v>0.3305960020911663</v>
          </cell>
          <cell r="AV1198">
            <v>73930008000</v>
          </cell>
          <cell r="AW1198">
            <v>0.42210744722495586</v>
          </cell>
          <cell r="AX1198">
            <v>2107755000</v>
          </cell>
          <cell r="AY1198">
            <v>0.36530904265773462</v>
          </cell>
          <cell r="AZ1198">
            <v>417908000</v>
          </cell>
          <cell r="BA1198">
            <v>0.41413297090372708</v>
          </cell>
          <cell r="BB1198">
            <v>628600000</v>
          </cell>
          <cell r="BC1198">
            <v>0.23659586917312853</v>
          </cell>
          <cell r="BD1198">
            <v>173250000</v>
          </cell>
          <cell r="BE1198">
            <v>0.47826086956521741</v>
          </cell>
          <cell r="BF1198">
            <v>424230000</v>
          </cell>
          <cell r="BG1198">
            <v>0.47088845328188927</v>
          </cell>
          <cell r="BH1198">
            <v>1248000</v>
          </cell>
          <cell r="BI1198">
            <v>0.5</v>
          </cell>
          <cell r="BJ1198">
            <v>0</v>
          </cell>
          <cell r="BK1198">
            <v>0</v>
          </cell>
          <cell r="BL1198">
            <v>79509870400</v>
          </cell>
          <cell r="BM1198">
            <v>739378000</v>
          </cell>
          <cell r="BN1198">
            <v>66011010000</v>
          </cell>
          <cell r="BO1198">
            <v>175144998000</v>
          </cell>
          <cell r="BP1198">
            <v>5769786000</v>
          </cell>
          <cell r="BQ1198">
            <v>1009115500</v>
          </cell>
          <cell r="BR1198">
            <v>2656851120</v>
          </cell>
          <cell r="BS1198">
            <v>362250000</v>
          </cell>
          <cell r="BT1198">
            <v>900914000</v>
          </cell>
          <cell r="BU1198">
            <v>2496000</v>
          </cell>
          <cell r="BV1198">
            <v>33682000</v>
          </cell>
          <cell r="BW1198">
            <v>149290000</v>
          </cell>
          <cell r="BY1198">
            <v>1858</v>
          </cell>
          <cell r="BZ1198">
            <v>10608000</v>
          </cell>
          <cell r="CA1198">
            <v>5016600</v>
          </cell>
          <cell r="CC1198">
            <v>30004900000</v>
          </cell>
          <cell r="CD1198">
            <v>9.0297428195163176E-2</v>
          </cell>
          <cell r="CE1198">
            <v>6.0927895350902943E-4</v>
          </cell>
          <cell r="CF1198">
            <v>-1112756720.33354</v>
          </cell>
          <cell r="CG1198">
            <v>749166779.18151736</v>
          </cell>
          <cell r="CH1198">
            <v>89334908.544966936</v>
          </cell>
          <cell r="CI1198">
            <v>3162495000</v>
          </cell>
          <cell r="CJ1198">
            <v>6.4217565933482137E-5</v>
          </cell>
          <cell r="CK1198">
            <v>67.625675200000003</v>
          </cell>
          <cell r="CL1198">
            <v>65.129351999999997</v>
          </cell>
          <cell r="CM1198">
            <v>21.221872000000001</v>
          </cell>
          <cell r="CN1198">
            <v>23.985504000000002</v>
          </cell>
          <cell r="CO1198">
            <v>97.350109999999987</v>
          </cell>
          <cell r="CP1198">
            <v>9.5148306000000016</v>
          </cell>
          <cell r="CQ1198">
            <v>15.8095</v>
          </cell>
          <cell r="CR1198">
            <v>28.345824</v>
          </cell>
          <cell r="CS1198">
            <v>12.193895999999999</v>
          </cell>
          <cell r="CT1198">
            <v>18.189146640000001</v>
          </cell>
          <cell r="CU1198">
            <v>7.0862623999999999</v>
          </cell>
          <cell r="CV1198">
            <v>18.347973999999997</v>
          </cell>
          <cell r="CW1198">
            <v>355.54007039200008</v>
          </cell>
          <cell r="CX1198">
            <v>384.79994683999996</v>
          </cell>
          <cell r="CY1198">
            <v>2508000</v>
          </cell>
          <cell r="CZ1198">
            <v>0.5</v>
          </cell>
          <cell r="DA1198">
            <v>5016000</v>
          </cell>
        </row>
        <row r="1199">
          <cell r="A1199" t="str">
            <v>2024_Q3_M7_W28_D5</v>
          </cell>
          <cell r="B1199">
            <v>2024</v>
          </cell>
          <cell r="C1199">
            <v>3</v>
          </cell>
          <cell r="D1199">
            <v>7</v>
          </cell>
          <cell r="E1199">
            <v>28</v>
          </cell>
          <cell r="F1199">
            <v>28</v>
          </cell>
          <cell r="G1199">
            <v>5</v>
          </cell>
          <cell r="H1199">
            <v>45484</v>
          </cell>
          <cell r="I1199">
            <v>24.5976</v>
          </cell>
          <cell r="J1199">
            <v>44.823</v>
          </cell>
          <cell r="K1199">
            <v>22.943000000000001</v>
          </cell>
          <cell r="L1199">
            <v>8.5097100000000001</v>
          </cell>
          <cell r="M1199">
            <v>14.670999999999999</v>
          </cell>
          <cell r="N1199">
            <v>4.5193000000000003</v>
          </cell>
          <cell r="O1199">
            <v>17.757000000000001</v>
          </cell>
          <cell r="P1199">
            <v>22.704000000000001</v>
          </cell>
          <cell r="Q1199">
            <v>160</v>
          </cell>
          <cell r="R1199">
            <v>0</v>
          </cell>
          <cell r="S1199">
            <v>-4638</v>
          </cell>
          <cell r="T1199">
            <v>946.82983476509958</v>
          </cell>
          <cell r="U1199">
            <v>80042.215720573819</v>
          </cell>
          <cell r="V1199">
            <v>8.4537065459530658E-2</v>
          </cell>
          <cell r="W1199">
            <v>3.9445798945900593E-3</v>
          </cell>
          <cell r="X1199">
            <v>2.0591198277850062E-3</v>
          </cell>
          <cell r="Y1199">
            <v>0.52201245324224832</v>
          </cell>
          <cell r="Z1199">
            <v>5.3648475383708148E-3</v>
          </cell>
          <cell r="AA1199">
            <v>139275564000</v>
          </cell>
          <cell r="AB1199">
            <v>139275564000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160.52461</v>
          </cell>
          <cell r="AI1199">
            <v>78578.344693417603</v>
          </cell>
          <cell r="AJ1199">
            <v>70671.82081299182</v>
          </cell>
          <cell r="AK1199">
            <v>7906.5238804257815</v>
          </cell>
          <cell r="AL1199">
            <v>42131589832400</v>
          </cell>
          <cell r="AM1199">
            <v>166441022180</v>
          </cell>
          <cell r="AN1199">
            <v>86778952000</v>
          </cell>
          <cell r="AO1199">
            <v>226029556000</v>
          </cell>
          <cell r="AP1199">
            <v>22919409000</v>
          </cell>
          <cell r="AQ1199">
            <v>0.80193664071257298</v>
          </cell>
          <cell r="AR1199">
            <v>144733000</v>
          </cell>
          <cell r="AS1199">
            <v>0.31159417169725206</v>
          </cell>
          <cell r="AT1199">
            <v>9204381000</v>
          </cell>
          <cell r="AU1199">
            <v>0.27280313679560203</v>
          </cell>
          <cell r="AV1199">
            <v>50890346000</v>
          </cell>
          <cell r="AW1199">
            <v>0.53821711046238296</v>
          </cell>
          <cell r="AX1199">
            <v>3006806000</v>
          </cell>
          <cell r="AY1199">
            <v>0.45139266700054165</v>
          </cell>
          <cell r="AZ1199">
            <v>210445000</v>
          </cell>
          <cell r="BA1199">
            <v>0.23457476809484426</v>
          </cell>
          <cell r="BB1199">
            <v>0</v>
          </cell>
          <cell r="BC1199">
            <v>0</v>
          </cell>
          <cell r="BD1199">
            <v>275644000</v>
          </cell>
          <cell r="BE1199">
            <v>0.48756690593017371</v>
          </cell>
          <cell r="BF1199">
            <v>91050000</v>
          </cell>
          <cell r="BG1199">
            <v>0.25684496775685906</v>
          </cell>
          <cell r="BH1199">
            <v>11178000</v>
          </cell>
          <cell r="BI1199">
            <v>0.5</v>
          </cell>
          <cell r="BJ1199">
            <v>0</v>
          </cell>
          <cell r="BK1199">
            <v>0</v>
          </cell>
          <cell r="BL1199">
            <v>28580074580</v>
          </cell>
          <cell r="BM1199">
            <v>464492000</v>
          </cell>
          <cell r="BN1199">
            <v>33740011600</v>
          </cell>
          <cell r="BO1199">
            <v>94553564000</v>
          </cell>
          <cell r="BP1199">
            <v>6661176000</v>
          </cell>
          <cell r="BQ1199">
            <v>897134000</v>
          </cell>
          <cell r="BR1199">
            <v>62586000</v>
          </cell>
          <cell r="BS1199">
            <v>565346000</v>
          </cell>
          <cell r="BT1199">
            <v>354494000</v>
          </cell>
          <cell r="BU1199">
            <v>22356000</v>
          </cell>
          <cell r="BV1199">
            <v>0</v>
          </cell>
          <cell r="BW1199">
            <v>290188000</v>
          </cell>
          <cell r="BY1199">
            <v>1700</v>
          </cell>
          <cell r="BZ1199">
            <v>11826900</v>
          </cell>
          <cell r="CA1199">
            <v>4590000</v>
          </cell>
          <cell r="CC1199">
            <v>24734260000</v>
          </cell>
          <cell r="CD1199">
            <v>0.14882994366105495</v>
          </cell>
          <cell r="CE1199">
            <v>5.8707160347836861E-4</v>
          </cell>
          <cell r="CF1199">
            <v>-626535061.05170083</v>
          </cell>
          <cell r="CG1199">
            <v>-15562470.900986381</v>
          </cell>
          <cell r="CH1199">
            <v>101383435.76189131</v>
          </cell>
          <cell r="CI1199">
            <v>0</v>
          </cell>
          <cell r="CJ1199">
            <v>0</v>
          </cell>
          <cell r="CK1199">
            <v>56.107125599999996</v>
          </cell>
          <cell r="CL1199">
            <v>76.010159000000002</v>
          </cell>
          <cell r="CM1199">
            <v>21.077982000000002</v>
          </cell>
          <cell r="CN1199">
            <v>23.708335999999999</v>
          </cell>
          <cell r="CO1199">
            <v>93.545600999999991</v>
          </cell>
          <cell r="CP1199">
            <v>9.3322700000000012</v>
          </cell>
          <cell r="CQ1199">
            <v>15.519617999999999</v>
          </cell>
          <cell r="CR1199">
            <v>28.198368000000002</v>
          </cell>
          <cell r="CS1199">
            <v>12.110591999999999</v>
          </cell>
          <cell r="CT1199">
            <v>15.164303220000001</v>
          </cell>
          <cell r="CU1199">
            <v>7.0681852000000003</v>
          </cell>
          <cell r="CV1199">
            <v>18.347973999999997</v>
          </cell>
          <cell r="CW1199">
            <v>441.26902211300001</v>
          </cell>
          <cell r="CX1199">
            <v>376.19051402000002</v>
          </cell>
          <cell r="CY1199">
            <v>24960000</v>
          </cell>
          <cell r="CZ1199">
            <v>0.1</v>
          </cell>
          <cell r="DA1199">
            <v>249600000</v>
          </cell>
        </row>
        <row r="1200">
          <cell r="A1200" t="str">
            <v>2024_Q3_M7_W28_D6</v>
          </cell>
          <cell r="B1200">
            <v>2024</v>
          </cell>
          <cell r="C1200">
            <v>3</v>
          </cell>
          <cell r="D1200">
            <v>7</v>
          </cell>
          <cell r="E1200">
            <v>28</v>
          </cell>
          <cell r="F1200">
            <v>29</v>
          </cell>
          <cell r="G1200">
            <v>6</v>
          </cell>
          <cell r="H1200">
            <v>45485</v>
          </cell>
          <cell r="I1200">
            <v>26.5456</v>
          </cell>
          <cell r="J1200">
            <v>45.847000000000001</v>
          </cell>
          <cell r="K1200">
            <v>21.699000000000002</v>
          </cell>
          <cell r="L1200">
            <v>7.6487100000000003</v>
          </cell>
          <cell r="M1200">
            <v>14.632</v>
          </cell>
          <cell r="N1200">
            <v>4.5193000000000003</v>
          </cell>
          <cell r="O1200">
            <v>17.742999999999999</v>
          </cell>
          <cell r="P1200">
            <v>22.704000000000001</v>
          </cell>
          <cell r="Q1200">
            <v>160</v>
          </cell>
          <cell r="R1200">
            <v>0</v>
          </cell>
          <cell r="S1200">
            <v>-4375</v>
          </cell>
          <cell r="T1200">
            <v>906.62863030478093</v>
          </cell>
          <cell r="U1200">
            <v>77501.205653901503</v>
          </cell>
          <cell r="V1200">
            <v>8.5482857107488389E-2</v>
          </cell>
          <cell r="W1200">
            <v>6.2707324965397635E-3</v>
          </cell>
          <cell r="X1200">
            <v>3.6293609343346382E-3</v>
          </cell>
          <cell r="Y1200">
            <v>0.5787778280029241</v>
          </cell>
          <cell r="Z1200">
            <v>6.925549909045702E-3</v>
          </cell>
          <cell r="AA1200">
            <v>114335216000</v>
          </cell>
          <cell r="AB1200">
            <v>108072251000</v>
          </cell>
          <cell r="AC1200">
            <v>6262965000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161.33861000000002</v>
          </cell>
          <cell r="AI1200">
            <v>79203.232814065428</v>
          </cell>
          <cell r="AJ1200">
            <v>70738.498699504547</v>
          </cell>
          <cell r="AK1200">
            <v>8464.7341145608825</v>
          </cell>
          <cell r="AL1200">
            <v>34687093755000</v>
          </cell>
          <cell r="AM1200">
            <v>217513486020</v>
          </cell>
          <cell r="AN1200">
            <v>125891983000</v>
          </cell>
          <cell r="AO1200">
            <v>240227199000</v>
          </cell>
          <cell r="AP1200">
            <v>82250641000</v>
          </cell>
          <cell r="AQ1200">
            <v>0.92038131030021386</v>
          </cell>
          <cell r="AR1200">
            <v>286427000</v>
          </cell>
          <cell r="AS1200">
            <v>0.35715132728688909</v>
          </cell>
          <cell r="AT1200">
            <v>22528829000</v>
          </cell>
          <cell r="AU1200">
            <v>0.33472488359422581</v>
          </cell>
          <cell r="AV1200">
            <v>18707840000</v>
          </cell>
          <cell r="AW1200">
            <v>0.34299802270252705</v>
          </cell>
          <cell r="AX1200">
            <v>1829384000</v>
          </cell>
          <cell r="AY1200">
            <v>0.39409035937201775</v>
          </cell>
          <cell r="AZ1200">
            <v>66511000</v>
          </cell>
          <cell r="BA1200">
            <v>0.32150901134975973</v>
          </cell>
          <cell r="BB1200">
            <v>0</v>
          </cell>
          <cell r="BC1200">
            <v>0</v>
          </cell>
          <cell r="BD1200">
            <v>12216000</v>
          </cell>
          <cell r="BE1200">
            <v>0.5</v>
          </cell>
          <cell r="BF1200">
            <v>210135000</v>
          </cell>
          <cell r="BG1200">
            <v>0.49129792337870631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89365831400</v>
          </cell>
          <cell r="BM1200">
            <v>801976580</v>
          </cell>
          <cell r="BN1200">
            <v>67305510000</v>
          </cell>
          <cell r="BO1200">
            <v>54542122000</v>
          </cell>
          <cell r="BP1200">
            <v>4642042000</v>
          </cell>
          <cell r="BQ1200">
            <v>206871340</v>
          </cell>
          <cell r="BR1200">
            <v>135432700</v>
          </cell>
          <cell r="BS1200">
            <v>24432000</v>
          </cell>
          <cell r="BT1200">
            <v>427714000</v>
          </cell>
          <cell r="BU1200">
            <v>0</v>
          </cell>
          <cell r="BV1200">
            <v>8334000</v>
          </cell>
          <cell r="BW1200">
            <v>53220000</v>
          </cell>
          <cell r="BY1200">
            <v>1481</v>
          </cell>
          <cell r="BZ1200">
            <v>33468750</v>
          </cell>
          <cell r="CA1200">
            <v>3998700</v>
          </cell>
          <cell r="CC1200">
            <v>47675900000</v>
          </cell>
          <cell r="CD1200">
            <v>0.21918594967309879</v>
          </cell>
          <cell r="CE1200">
            <v>1.3744564574000298E-3</v>
          </cell>
          <cell r="CF1200">
            <v>-496012913.63631892</v>
          </cell>
          <cell r="CG1200">
            <v>1067727427.5277213</v>
          </cell>
          <cell r="CH1200">
            <v>53173606.756424785</v>
          </cell>
          <cell r="CI1200">
            <v>6262965000</v>
          </cell>
          <cell r="CJ1200">
            <v>1.805560605404487E-4</v>
          </cell>
          <cell r="CK1200">
            <v>60.523968000000004</v>
          </cell>
          <cell r="CL1200">
            <v>71.650097999999986</v>
          </cell>
          <cell r="CM1200">
            <v>20.798399999999997</v>
          </cell>
          <cell r="CN1200">
            <v>23.645311999999997</v>
          </cell>
          <cell r="CO1200">
            <v>95.407606999999999</v>
          </cell>
          <cell r="CP1200">
            <v>9.1427116000000002</v>
          </cell>
          <cell r="CQ1200">
            <v>15.436409999999999</v>
          </cell>
          <cell r="CR1200">
            <v>26.535113357661</v>
          </cell>
          <cell r="CS1200">
            <v>9.8264306619787902</v>
          </cell>
          <cell r="CT1200">
            <v>13.614703800000001</v>
          </cell>
          <cell r="CU1200">
            <v>7.0772238000000005</v>
          </cell>
          <cell r="CV1200">
            <v>18.177842999999996</v>
          </cell>
          <cell r="CW1200">
            <v>408.50798631300017</v>
          </cell>
          <cell r="CX1200">
            <v>371.8358212196398</v>
          </cell>
          <cell r="CY1200">
            <v>0</v>
          </cell>
          <cell r="CZ1200" t="e">
            <v>#DIV/0!</v>
          </cell>
          <cell r="DA1200">
            <v>0</v>
          </cell>
        </row>
        <row r="1201">
          <cell r="A1201" t="str">
            <v>2024_Q3_M7_W29_D2</v>
          </cell>
          <cell r="B1201">
            <v>2024</v>
          </cell>
          <cell r="C1201">
            <v>3</v>
          </cell>
          <cell r="D1201">
            <v>7</v>
          </cell>
          <cell r="E1201">
            <v>29</v>
          </cell>
          <cell r="F1201">
            <v>29</v>
          </cell>
          <cell r="G1201">
            <v>2</v>
          </cell>
          <cell r="H1201">
            <v>45488</v>
          </cell>
          <cell r="I1201">
            <v>28.5456</v>
          </cell>
          <cell r="J1201">
            <v>44.802</v>
          </cell>
          <cell r="K1201">
            <v>19.594999999999999</v>
          </cell>
          <cell r="L1201">
            <v>6.3377100000000004</v>
          </cell>
          <cell r="M1201">
            <v>14.579000000000001</v>
          </cell>
          <cell r="N1201">
            <v>4.5193000000000003</v>
          </cell>
          <cell r="O1201">
            <v>17.724</v>
          </cell>
          <cell r="P1201">
            <v>22.702999999999999</v>
          </cell>
          <cell r="Q1201">
            <v>160</v>
          </cell>
          <cell r="R1201">
            <v>0</v>
          </cell>
          <cell r="S1201">
            <v>-3741</v>
          </cell>
          <cell r="T1201">
            <v>790.64871284222204</v>
          </cell>
          <cell r="U1201">
            <v>79807.299600941275</v>
          </cell>
          <cell r="V1201">
            <v>0.10093901160485064</v>
          </cell>
          <cell r="W1201">
            <v>3.0149955866367564E-3</v>
          </cell>
          <cell r="X1201">
            <v>2.0720423995935996E-3</v>
          </cell>
          <cell r="Y1201">
            <v>0.68724558297114258</v>
          </cell>
          <cell r="Z1201">
            <v>6.0724925258904654E-3</v>
          </cell>
          <cell r="AA1201">
            <v>132400704000</v>
          </cell>
          <cell r="AB1201">
            <v>132400704000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158.80561</v>
          </cell>
          <cell r="AI1201">
            <v>78154.866762365054</v>
          </cell>
          <cell r="AJ1201">
            <v>71601.214201840397</v>
          </cell>
          <cell r="AK1201">
            <v>6553.6525605246579</v>
          </cell>
          <cell r="AL1201">
            <v>33096451604200</v>
          </cell>
          <cell r="AM1201">
            <v>99872245520</v>
          </cell>
          <cell r="AN1201">
            <v>68620546000</v>
          </cell>
          <cell r="AO1201">
            <v>200977955000</v>
          </cell>
          <cell r="AP1201">
            <v>36317525000</v>
          </cell>
          <cell r="AQ1201">
            <v>0.88140044146716656</v>
          </cell>
          <cell r="AR1201">
            <v>403391000</v>
          </cell>
          <cell r="AS1201">
            <v>0.44749027125127017</v>
          </cell>
          <cell r="AT1201">
            <v>2273958000</v>
          </cell>
          <cell r="AU1201">
            <v>0.46359545572487026</v>
          </cell>
          <cell r="AV1201">
            <v>26946137000</v>
          </cell>
          <cell r="AW1201">
            <v>0.58550711468141303</v>
          </cell>
          <cell r="AX1201">
            <v>2324681000</v>
          </cell>
          <cell r="AY1201">
            <v>0.44458386212604889</v>
          </cell>
          <cell r="AZ1201">
            <v>169831000</v>
          </cell>
          <cell r="BA1201">
            <v>0.37678882675842956</v>
          </cell>
          <cell r="BB1201">
            <v>0</v>
          </cell>
          <cell r="BC1201">
            <v>0</v>
          </cell>
          <cell r="BD1201">
            <v>30285000</v>
          </cell>
          <cell r="BE1201">
            <v>0.48608436055469956</v>
          </cell>
          <cell r="BF1201">
            <v>110211000</v>
          </cell>
          <cell r="BG1201">
            <v>0.43198993430645488</v>
          </cell>
          <cell r="BH1201">
            <v>1232000</v>
          </cell>
          <cell r="BI1201">
            <v>0.5</v>
          </cell>
          <cell r="BJ1201">
            <v>0</v>
          </cell>
          <cell r="BK1201">
            <v>0</v>
          </cell>
          <cell r="BL1201">
            <v>41204341740</v>
          </cell>
          <cell r="BM1201">
            <v>901452000</v>
          </cell>
          <cell r="BN1201">
            <v>4905048080</v>
          </cell>
          <cell r="BO1201">
            <v>46021878000</v>
          </cell>
          <cell r="BP1201">
            <v>5228892000</v>
          </cell>
          <cell r="BQ1201">
            <v>450732580</v>
          </cell>
          <cell r="BR1201">
            <v>721357120</v>
          </cell>
          <cell r="BS1201">
            <v>62304000</v>
          </cell>
          <cell r="BT1201">
            <v>255124000</v>
          </cell>
          <cell r="BU1201">
            <v>2464000</v>
          </cell>
          <cell r="BV1201">
            <v>19462000</v>
          </cell>
          <cell r="BW1201">
            <v>12600000</v>
          </cell>
          <cell r="BY1201">
            <v>3122</v>
          </cell>
          <cell r="BZ1201">
            <v>9539550</v>
          </cell>
          <cell r="CA1201">
            <v>8429400</v>
          </cell>
          <cell r="CC1201">
            <v>24786925000</v>
          </cell>
          <cell r="CD1201">
            <v>0.24840168530066895</v>
          </cell>
          <cell r="CE1201">
            <v>7.4892998489464941E-4</v>
          </cell>
          <cell r="CF1201">
            <v>-533500023.28496975</v>
          </cell>
          <cell r="CG1201">
            <v>-1084730668.7040858</v>
          </cell>
          <cell r="CH1201">
            <v>569864640.28867722</v>
          </cell>
          <cell r="CI1201">
            <v>0</v>
          </cell>
          <cell r="CJ1201">
            <v>0</v>
          </cell>
          <cell r="CK1201">
            <v>64.941239999999993</v>
          </cell>
          <cell r="CL1201">
            <v>64.643905000000004</v>
          </cell>
          <cell r="CM1201">
            <v>20.746439999999996</v>
          </cell>
          <cell r="CN1201">
            <v>23.603400999999998</v>
          </cell>
          <cell r="CO1201">
            <v>93.008952000000008</v>
          </cell>
          <cell r="CP1201">
            <v>8.6881472000000013</v>
          </cell>
          <cell r="CQ1201">
            <v>15.348983999999996</v>
          </cell>
          <cell r="CR1201">
            <v>27.970095999999998</v>
          </cell>
          <cell r="CS1201">
            <v>11.960552999999999</v>
          </cell>
          <cell r="CT1201">
            <v>11.262110669999995</v>
          </cell>
          <cell r="CU1201">
            <v>7.0184728999999999</v>
          </cell>
          <cell r="CV1201">
            <v>18.125494999999997</v>
          </cell>
          <cell r="CW1201">
            <v>318.47076914400054</v>
          </cell>
          <cell r="CX1201">
            <v>367.31779676999997</v>
          </cell>
          <cell r="CY1201">
            <v>43295000</v>
          </cell>
          <cell r="CZ1201">
            <v>0.5</v>
          </cell>
          <cell r="DA1201">
            <v>86590000</v>
          </cell>
        </row>
        <row r="1202">
          <cell r="A1202" t="str">
            <v>2024_Q3_M7_W29_D3</v>
          </cell>
          <cell r="B1202">
            <v>2024</v>
          </cell>
          <cell r="C1202">
            <v>3</v>
          </cell>
          <cell r="D1202">
            <v>7</v>
          </cell>
          <cell r="E1202">
            <v>29</v>
          </cell>
          <cell r="F1202">
            <v>29</v>
          </cell>
          <cell r="G1202">
            <v>3</v>
          </cell>
          <cell r="H1202">
            <v>45489</v>
          </cell>
          <cell r="I1202">
            <v>31.421600000000002</v>
          </cell>
          <cell r="J1202">
            <v>43.156999999999996</v>
          </cell>
          <cell r="K1202">
            <v>20.550999999999998</v>
          </cell>
          <cell r="L1202">
            <v>5.6257099999999998</v>
          </cell>
          <cell r="M1202">
            <v>14.638</v>
          </cell>
          <cell r="N1202">
            <v>4.5193000000000003</v>
          </cell>
          <cell r="O1202">
            <v>17.73</v>
          </cell>
          <cell r="P1202">
            <v>22.202000000000002</v>
          </cell>
          <cell r="Q1202">
            <v>160</v>
          </cell>
          <cell r="R1202">
            <v>0</v>
          </cell>
          <cell r="S1202">
            <v>-4235</v>
          </cell>
          <cell r="T1202">
            <v>862.62289467635537</v>
          </cell>
          <cell r="U1202">
            <v>81128.017751687294</v>
          </cell>
          <cell r="V1202">
            <v>9.404806926916244E-2</v>
          </cell>
          <cell r="W1202">
            <v>3.0380564738746851E-3</v>
          </cell>
          <cell r="X1202">
            <v>1.6526949870867527E-3</v>
          </cell>
          <cell r="Y1202">
            <v>0.54399745406277256</v>
          </cell>
          <cell r="Z1202">
            <v>4.1972769055750592E-3</v>
          </cell>
          <cell r="AA1202">
            <v>95036172000</v>
          </cell>
          <cell r="AB1202">
            <v>88783782000</v>
          </cell>
          <cell r="AC1202">
            <v>6252390000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159.84460999999999</v>
          </cell>
          <cell r="AI1202">
            <v>79857.097896411069</v>
          </cell>
          <cell r="AJ1202">
            <v>72358.038842644135</v>
          </cell>
          <cell r="AK1202">
            <v>7499.0590537669368</v>
          </cell>
          <cell r="AL1202">
            <v>37348442708600</v>
          </cell>
          <cell r="AM1202">
            <v>113471646160</v>
          </cell>
          <cell r="AN1202">
            <v>61726826040</v>
          </cell>
          <cell r="AO1202">
            <v>156761756040</v>
          </cell>
          <cell r="AP1202">
            <v>32199251000</v>
          </cell>
          <cell r="AQ1202">
            <v>0.67233729886595262</v>
          </cell>
          <cell r="AR1202">
            <v>256489000</v>
          </cell>
          <cell r="AS1202">
            <v>0.41134725612396439</v>
          </cell>
          <cell r="AT1202">
            <v>3493273000</v>
          </cell>
          <cell r="AU1202">
            <v>0.44438418863925772</v>
          </cell>
          <cell r="AV1202">
            <v>23330841040</v>
          </cell>
          <cell r="AW1202">
            <v>0.463054027545581</v>
          </cell>
          <cell r="AX1202">
            <v>1265255000</v>
          </cell>
          <cell r="AY1202">
            <v>0.4002666852260181</v>
          </cell>
          <cell r="AZ1202">
            <v>209069000</v>
          </cell>
          <cell r="BA1202">
            <v>0.33773209399099896</v>
          </cell>
          <cell r="BB1202">
            <v>0</v>
          </cell>
          <cell r="BC1202">
            <v>0</v>
          </cell>
          <cell r="BD1202">
            <v>8692000</v>
          </cell>
          <cell r="BE1202">
            <v>0.38463580847862644</v>
          </cell>
          <cell r="BF1202">
            <v>340808000</v>
          </cell>
          <cell r="BG1202">
            <v>0.29901681228186233</v>
          </cell>
          <cell r="BH1202">
            <v>621906000</v>
          </cell>
          <cell r="BI1202">
            <v>0.41704734135723159</v>
          </cell>
          <cell r="BJ1202">
            <v>0</v>
          </cell>
          <cell r="BK1202">
            <v>0</v>
          </cell>
          <cell r="BL1202">
            <v>47891513760</v>
          </cell>
          <cell r="BM1202">
            <v>623534000</v>
          </cell>
          <cell r="BN1202">
            <v>7860930000</v>
          </cell>
          <cell r="BO1202">
            <v>50384706000</v>
          </cell>
          <cell r="BP1202">
            <v>3161030000</v>
          </cell>
          <cell r="BQ1202">
            <v>619038000</v>
          </cell>
          <cell r="BR1202">
            <v>235996400</v>
          </cell>
          <cell r="BS1202">
            <v>22598000</v>
          </cell>
          <cell r="BT1202">
            <v>1139762000</v>
          </cell>
          <cell r="BU1202">
            <v>1491212000</v>
          </cell>
          <cell r="BV1202">
            <v>2798000</v>
          </cell>
          <cell r="BW1202">
            <v>33560000</v>
          </cell>
          <cell r="BY1202">
            <v>3572</v>
          </cell>
          <cell r="BZ1202">
            <v>10799250</v>
          </cell>
          <cell r="CA1202">
            <v>9644400</v>
          </cell>
          <cell r="CC1202">
            <v>16176429040</v>
          </cell>
          <cell r="CD1202">
            <v>0.14256545888467384</v>
          </cell>
          <cell r="CE1202">
            <v>4.331219153154986E-4</v>
          </cell>
          <cell r="CF1202">
            <v>703982813.4938606</v>
          </cell>
          <cell r="CG1202">
            <v>449781400.24468267</v>
          </cell>
          <cell r="CH1202">
            <v>548466920.30747724</v>
          </cell>
          <cell r="CI1202">
            <v>6252390000</v>
          </cell>
          <cell r="CJ1202">
            <v>1.6740697995850574E-4</v>
          </cell>
          <cell r="CK1202">
            <v>71.515561599999998</v>
          </cell>
          <cell r="CL1202">
            <v>68.208769000000004</v>
          </cell>
          <cell r="CM1202">
            <v>20.632359999999995</v>
          </cell>
          <cell r="CN1202">
            <v>23.786750000000005</v>
          </cell>
          <cell r="CO1202">
            <v>89.896030999999994</v>
          </cell>
          <cell r="CP1202">
            <v>8.5268351999999989</v>
          </cell>
          <cell r="CQ1202">
            <v>15.425100000000006</v>
          </cell>
          <cell r="CR1202">
            <v>27.530480000000001</v>
          </cell>
          <cell r="CS1202">
            <v>12.01014</v>
          </cell>
          <cell r="CT1202">
            <v>10.002512379999999</v>
          </cell>
          <cell r="CU1202">
            <v>7.0727045000000004</v>
          </cell>
          <cell r="CV1202">
            <v>18.308712999999997</v>
          </cell>
          <cell r="CW1202">
            <v>372.35413199499993</v>
          </cell>
          <cell r="CX1202">
            <v>372.91595667999997</v>
          </cell>
          <cell r="CY1202">
            <v>1242000</v>
          </cell>
          <cell r="CZ1202">
            <v>0.25</v>
          </cell>
          <cell r="DA1202">
            <v>4968000</v>
          </cell>
        </row>
        <row r="1203">
          <cell r="A1203" t="str">
            <v>2024_Q3_M7_W29_D4</v>
          </cell>
          <cell r="B1203">
            <v>2024</v>
          </cell>
          <cell r="C1203">
            <v>3</v>
          </cell>
          <cell r="D1203">
            <v>7</v>
          </cell>
          <cell r="E1203">
            <v>29</v>
          </cell>
          <cell r="F1203">
            <v>29</v>
          </cell>
          <cell r="G1203">
            <v>4</v>
          </cell>
          <cell r="H1203">
            <v>45490</v>
          </cell>
          <cell r="I1203">
            <v>27.416599999999999</v>
          </cell>
          <cell r="J1203">
            <v>30.978000000000002</v>
          </cell>
          <cell r="K1203">
            <v>40.146000000000001</v>
          </cell>
          <cell r="L1203">
            <v>5.2017100000000003</v>
          </cell>
          <cell r="M1203">
            <v>14.813000000000001</v>
          </cell>
          <cell r="N1203">
            <v>6.0193000000000003</v>
          </cell>
          <cell r="O1203">
            <v>17.728999999999999</v>
          </cell>
          <cell r="P1203">
            <v>21.928999999999998</v>
          </cell>
          <cell r="Q1203">
            <v>88</v>
          </cell>
          <cell r="R1203">
            <v>0</v>
          </cell>
          <cell r="S1203">
            <v>-4168</v>
          </cell>
          <cell r="T1203">
            <v>883.38866555964114</v>
          </cell>
          <cell r="U1203">
            <v>77564.523322884168</v>
          </cell>
          <cell r="V1203">
            <v>8.7803394300679391E-2</v>
          </cell>
          <cell r="W1203">
            <v>5.3887985102327269E-3</v>
          </cell>
          <cell r="X1203">
            <v>2.8720652847340415E-3</v>
          </cell>
          <cell r="Y1203">
            <v>0.53296950689106493</v>
          </cell>
          <cell r="Z1203">
            <v>6.6288075700656488E-3</v>
          </cell>
          <cell r="AA1203">
            <v>248555440000</v>
          </cell>
          <cell r="AB1203">
            <v>245382095000</v>
          </cell>
          <cell r="AC1203">
            <v>3173345000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164.23260999999999</v>
          </cell>
          <cell r="AI1203">
            <v>78412.766486135675</v>
          </cell>
          <cell r="AJ1203">
            <v>72040.71033247131</v>
          </cell>
          <cell r="AK1203">
            <v>6372.0561536643672</v>
          </cell>
          <cell r="AL1203">
            <v>66162494289400</v>
          </cell>
          <cell r="AM1203">
            <v>356536350660</v>
          </cell>
          <cell r="AN1203">
            <v>190023003000</v>
          </cell>
          <cell r="AO1203">
            <v>438578443000</v>
          </cell>
          <cell r="AP1203">
            <v>64614746000</v>
          </cell>
          <cell r="AQ1203">
            <v>0.6629881241035126</v>
          </cell>
          <cell r="AR1203">
            <v>288764000</v>
          </cell>
          <cell r="AS1203">
            <v>0.32790466868188145</v>
          </cell>
          <cell r="AT1203">
            <v>27010507000</v>
          </cell>
          <cell r="AU1203">
            <v>0.45556888522581573</v>
          </cell>
          <cell r="AV1203">
            <v>89101501000</v>
          </cell>
          <cell r="AW1203">
            <v>0.4856729387226692</v>
          </cell>
          <cell r="AX1203">
            <v>1311399000</v>
          </cell>
          <cell r="AY1203">
            <v>0.36723784507334123</v>
          </cell>
          <cell r="AZ1203">
            <v>346051000</v>
          </cell>
          <cell r="BA1203">
            <v>0.38463274098246958</v>
          </cell>
          <cell r="BB1203">
            <v>4688700000</v>
          </cell>
          <cell r="BC1203">
            <v>0.94045713867041814</v>
          </cell>
          <cell r="BD1203">
            <v>2602000</v>
          </cell>
          <cell r="BE1203">
            <v>0.29963150621833257</v>
          </cell>
          <cell r="BF1203">
            <v>2276041000</v>
          </cell>
          <cell r="BG1203">
            <v>0.44977260807686942</v>
          </cell>
          <cell r="BH1203">
            <v>382692000</v>
          </cell>
          <cell r="BI1203">
            <v>0.5</v>
          </cell>
          <cell r="BJ1203">
            <v>0</v>
          </cell>
          <cell r="BK1203">
            <v>0</v>
          </cell>
          <cell r="BL1203">
            <v>97459884500</v>
          </cell>
          <cell r="BM1203">
            <v>880634000</v>
          </cell>
          <cell r="BN1203">
            <v>59289622000</v>
          </cell>
          <cell r="BO1203">
            <v>183459884000</v>
          </cell>
          <cell r="BP1203">
            <v>3570980000</v>
          </cell>
          <cell r="BQ1203">
            <v>899692000</v>
          </cell>
          <cell r="BR1203">
            <v>4985554160</v>
          </cell>
          <cell r="BS1203">
            <v>8684000</v>
          </cell>
          <cell r="BT1203">
            <v>5060426000</v>
          </cell>
          <cell r="BU1203">
            <v>765384000</v>
          </cell>
          <cell r="BV1203">
            <v>117498000</v>
          </cell>
          <cell r="BW1203">
            <v>38108000</v>
          </cell>
          <cell r="BY1203">
            <v>3745</v>
          </cell>
          <cell r="BZ1203">
            <v>10628400</v>
          </cell>
          <cell r="CA1203">
            <v>10111500</v>
          </cell>
          <cell r="CC1203">
            <v>28613370000</v>
          </cell>
          <cell r="CD1203">
            <v>8.0253724331425233E-2</v>
          </cell>
          <cell r="CE1203">
            <v>4.324711501178122E-4</v>
          </cell>
          <cell r="CF1203">
            <v>-264947753.11863264</v>
          </cell>
          <cell r="CG1203">
            <v>-811387227.98732519</v>
          </cell>
          <cell r="CH1203">
            <v>-367996429.16943288</v>
          </cell>
          <cell r="CI1203">
            <v>3173345000</v>
          </cell>
          <cell r="CJ1203">
            <v>4.7962898528576283E-5</v>
          </cell>
          <cell r="CK1203">
            <v>62.290515200000002</v>
          </cell>
          <cell r="CL1203">
            <v>132.68252999999996</v>
          </cell>
          <cell r="CM1203">
            <v>20.711569999999998</v>
          </cell>
          <cell r="CN1203">
            <v>23.937807999999997</v>
          </cell>
          <cell r="CO1203">
            <v>64.867931999999996</v>
          </cell>
          <cell r="CP1203">
            <v>8.3722464000000016</v>
          </cell>
          <cell r="CQ1203">
            <v>15.335585</v>
          </cell>
          <cell r="CR1203">
            <v>27.345462999999999</v>
          </cell>
          <cell r="CS1203">
            <v>9.7922310839522808</v>
          </cell>
          <cell r="CT1203">
            <v>9.2850523500000008</v>
          </cell>
          <cell r="CU1203">
            <v>9.4081659000000002</v>
          </cell>
          <cell r="CV1203">
            <v>18.190929999999998</v>
          </cell>
          <cell r="CW1203">
            <v>362.88697880600034</v>
          </cell>
          <cell r="CX1203">
            <v>402.22002893395222</v>
          </cell>
          <cell r="CY1203">
            <v>0</v>
          </cell>
          <cell r="CZ1203" t="e">
            <v>#DIV/0!</v>
          </cell>
          <cell r="DA1203">
            <v>0</v>
          </cell>
        </row>
        <row r="1204">
          <cell r="A1204" t="str">
            <v>2024_Q3_M7_W29_D5</v>
          </cell>
          <cell r="B1204">
            <v>2024</v>
          </cell>
          <cell r="C1204">
            <v>3</v>
          </cell>
          <cell r="D1204">
            <v>7</v>
          </cell>
          <cell r="E1204">
            <v>29</v>
          </cell>
          <cell r="F1204">
            <v>29</v>
          </cell>
          <cell r="G1204">
            <v>5</v>
          </cell>
          <cell r="H1204">
            <v>45491</v>
          </cell>
          <cell r="I1204">
            <v>17.2956</v>
          </cell>
          <cell r="J1204">
            <v>28.803999999999998</v>
          </cell>
          <cell r="K1204">
            <v>40.225000000000001</v>
          </cell>
          <cell r="L1204">
            <v>3.16771</v>
          </cell>
          <cell r="M1204">
            <v>14.571</v>
          </cell>
          <cell r="N1204">
            <v>6.0183</v>
          </cell>
          <cell r="O1204">
            <v>17.759</v>
          </cell>
          <cell r="P1204">
            <v>21.927</v>
          </cell>
          <cell r="Q1204">
            <v>180</v>
          </cell>
          <cell r="R1204">
            <v>0</v>
          </cell>
          <cell r="S1204">
            <v>-5642</v>
          </cell>
          <cell r="T1204">
            <v>1075.3056002081241</v>
          </cell>
          <cell r="U1204">
            <v>79115.464598086575</v>
          </cell>
          <cell r="V1204">
            <v>7.357486521299049E-2</v>
          </cell>
          <cell r="W1204">
            <v>5.6110401275842993E-3</v>
          </cell>
          <cell r="X1204">
            <v>3.3128220353064175E-3</v>
          </cell>
          <cell r="Y1204">
            <v>0.59041139610111371</v>
          </cell>
          <cell r="Z1204">
            <v>1.2540330731929271E-2</v>
          </cell>
          <cell r="AA1204">
            <v>395970031000</v>
          </cell>
          <cell r="AB1204">
            <v>395970031000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149.76760999999999</v>
          </cell>
          <cell r="AI1204">
            <v>78048.511713300526</v>
          </cell>
          <cell r="AJ1204">
            <v>72889.598256061334</v>
          </cell>
          <cell r="AK1204">
            <v>5158.9134572391968</v>
          </cell>
          <cell r="AL1204">
            <v>42911910898000</v>
          </cell>
          <cell r="AM1204">
            <v>241933654000</v>
          </cell>
          <cell r="AN1204">
            <v>142736124000</v>
          </cell>
          <cell r="AO1204">
            <v>538129555000</v>
          </cell>
          <cell r="AP1204">
            <v>56535056000</v>
          </cell>
          <cell r="AQ1204">
            <v>0.727715240796725</v>
          </cell>
          <cell r="AR1204">
            <v>292278000</v>
          </cell>
          <cell r="AS1204">
            <v>0.38005367703278353</v>
          </cell>
          <cell r="AT1204">
            <v>28131761000</v>
          </cell>
          <cell r="AU1204">
            <v>0.42288850091878161</v>
          </cell>
          <cell r="AV1204">
            <v>51822271000</v>
          </cell>
          <cell r="AW1204">
            <v>0.61934066414742384</v>
          </cell>
          <cell r="AX1204">
            <v>3615577000</v>
          </cell>
          <cell r="AY1204">
            <v>0.4456224061889601</v>
          </cell>
          <cell r="AZ1204">
            <v>457338000</v>
          </cell>
          <cell r="BA1204">
            <v>0.3562732536037243</v>
          </cell>
          <cell r="BB1204">
            <v>1560000</v>
          </cell>
          <cell r="BC1204">
            <v>3.5509423654739143E-2</v>
          </cell>
          <cell r="BD1204">
            <v>43415000</v>
          </cell>
          <cell r="BE1204">
            <v>0.5</v>
          </cell>
          <cell r="BF1204">
            <v>1257764000</v>
          </cell>
          <cell r="BG1204">
            <v>0.48542299931919963</v>
          </cell>
          <cell r="BH1204">
            <v>2504000</v>
          </cell>
          <cell r="BI1204">
            <v>0.5</v>
          </cell>
          <cell r="BJ1204">
            <v>0</v>
          </cell>
          <cell r="BK1204">
            <v>0</v>
          </cell>
          <cell r="BL1204">
            <v>77688432000</v>
          </cell>
          <cell r="BM1204">
            <v>769044000</v>
          </cell>
          <cell r="BN1204">
            <v>66522880000</v>
          </cell>
          <cell r="BO1204">
            <v>83673290000</v>
          </cell>
          <cell r="BP1204">
            <v>8113544000</v>
          </cell>
          <cell r="BQ1204">
            <v>1283672000</v>
          </cell>
          <cell r="BR1204">
            <v>43932000</v>
          </cell>
          <cell r="BS1204">
            <v>86830000</v>
          </cell>
          <cell r="BT1204">
            <v>2591068000</v>
          </cell>
          <cell r="BU1204">
            <v>5008000</v>
          </cell>
          <cell r="BV1204">
            <v>2754000</v>
          </cell>
          <cell r="BW1204">
            <v>0</v>
          </cell>
          <cell r="BY1204">
            <v>7674</v>
          </cell>
          <cell r="BZ1204">
            <v>14387100</v>
          </cell>
          <cell r="CA1204">
            <v>20719800</v>
          </cell>
          <cell r="CC1204">
            <v>36787120000</v>
          </cell>
          <cell r="CD1204">
            <v>0.1527828334437811</v>
          </cell>
          <cell r="CE1204">
            <v>8.572706092590843E-4</v>
          </cell>
          <cell r="CF1204">
            <v>321936453.19262582</v>
          </cell>
          <cell r="CG1204">
            <v>-870461565.13980031</v>
          </cell>
          <cell r="CH1204">
            <v>184270339.11203051</v>
          </cell>
          <cell r="CI1204">
            <v>0</v>
          </cell>
          <cell r="CJ1204">
            <v>0</v>
          </cell>
          <cell r="CK1204">
            <v>39.451263600000004</v>
          </cell>
          <cell r="CL1204">
            <v>133.02407499999995</v>
          </cell>
          <cell r="CM1204">
            <v>19.400111000000003</v>
          </cell>
          <cell r="CN1204">
            <v>23.692445999999997</v>
          </cell>
          <cell r="CO1204">
            <v>60.747636</v>
          </cell>
          <cell r="CP1204">
            <v>8.2679682000000003</v>
          </cell>
          <cell r="CQ1204">
            <v>15.468089000000003</v>
          </cell>
          <cell r="CR1204">
            <v>27.474531000000002</v>
          </cell>
          <cell r="CS1204">
            <v>11.414199999999999</v>
          </cell>
          <cell r="CT1204">
            <v>5.7018779999999998</v>
          </cell>
          <cell r="CU1204">
            <v>9.4607676000000005</v>
          </cell>
          <cell r="CV1204">
            <v>18.020798999999997</v>
          </cell>
          <cell r="CW1204">
            <v>544.87123570699964</v>
          </cell>
          <cell r="CX1204">
            <v>372.12376440000003</v>
          </cell>
          <cell r="CY1204">
            <v>576600000</v>
          </cell>
          <cell r="CZ1204">
            <v>0.5</v>
          </cell>
          <cell r="DA1204">
            <v>1153200000</v>
          </cell>
        </row>
        <row r="1205">
          <cell r="A1205" t="str">
            <v>2024_Q3_M7_W29_D6</v>
          </cell>
          <cell r="B1205">
            <v>2024</v>
          </cell>
          <cell r="C1205">
            <v>3</v>
          </cell>
          <cell r="D1205">
            <v>7</v>
          </cell>
          <cell r="E1205">
            <v>29</v>
          </cell>
          <cell r="F1205">
            <v>30</v>
          </cell>
          <cell r="G1205">
            <v>6</v>
          </cell>
          <cell r="H1205">
            <v>45492</v>
          </cell>
          <cell r="I1205">
            <v>25.712599999999998</v>
          </cell>
          <cell r="J1205">
            <v>28.05</v>
          </cell>
          <cell r="K1205">
            <v>47.326999999999998</v>
          </cell>
          <cell r="L1205">
            <v>1.7737099999999999</v>
          </cell>
          <cell r="M1205">
            <v>14.555</v>
          </cell>
          <cell r="N1205">
            <v>6.0183</v>
          </cell>
          <cell r="O1205">
            <v>17.759</v>
          </cell>
          <cell r="P1205">
            <v>22.213000000000001</v>
          </cell>
          <cell r="Q1205">
            <v>160</v>
          </cell>
          <cell r="R1205">
            <v>0</v>
          </cell>
          <cell r="S1205">
            <v>-5443</v>
          </cell>
          <cell r="T1205">
            <v>1045.7876774318456</v>
          </cell>
          <cell r="U1205">
            <v>81696.391753779666</v>
          </cell>
          <cell r="V1205">
            <v>7.8119482105968738E-2</v>
          </cell>
          <cell r="W1205">
            <v>3.7690614513261936E-3</v>
          </cell>
          <cell r="X1205">
            <v>1.7120540868219593E-3</v>
          </cell>
          <cell r="Y1205">
            <v>0.45423883609526999</v>
          </cell>
          <cell r="Z1205">
            <v>4.5656700017151176E-3</v>
          </cell>
          <cell r="AA1205">
            <v>117276387000.77008</v>
          </cell>
          <cell r="AB1205">
            <v>117276387000.77008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163.40860999999998</v>
          </cell>
          <cell r="AI1205">
            <v>80187.020727783514</v>
          </cell>
          <cell r="AJ1205">
            <v>72566.44092018927</v>
          </cell>
          <cell r="AK1205">
            <v>7620.5798075942384</v>
          </cell>
          <cell r="AL1205">
            <v>41097467388200</v>
          </cell>
          <cell r="AM1205">
            <v>154898880080</v>
          </cell>
          <cell r="AN1205">
            <v>70361087000</v>
          </cell>
          <cell r="AO1205">
            <v>187637474000.77008</v>
          </cell>
          <cell r="AP1205">
            <v>23783927000</v>
          </cell>
          <cell r="AQ1205">
            <v>0.49016341798446922</v>
          </cell>
          <cell r="AR1205">
            <v>169404000</v>
          </cell>
          <cell r="AS1205">
            <v>0.44266638793801771</v>
          </cell>
          <cell r="AT1205">
            <v>15220138000</v>
          </cell>
          <cell r="AU1205">
            <v>0.50312463348595304</v>
          </cell>
          <cell r="AV1205">
            <v>27690984000</v>
          </cell>
          <cell r="AW1205">
            <v>0.40851336984733799</v>
          </cell>
          <cell r="AX1205">
            <v>2452604000</v>
          </cell>
          <cell r="AY1205">
            <v>0.44735955056179777</v>
          </cell>
          <cell r="AZ1205">
            <v>74640000</v>
          </cell>
          <cell r="BA1205">
            <v>0.33823955916473319</v>
          </cell>
          <cell r="BB1205">
            <v>0</v>
          </cell>
          <cell r="BC1205">
            <v>0</v>
          </cell>
          <cell r="BD1205">
            <v>10436000</v>
          </cell>
          <cell r="BE1205">
            <v>0.35314022739577694</v>
          </cell>
          <cell r="BF1205">
            <v>595582000</v>
          </cell>
          <cell r="BG1205">
            <v>0.43680509513779286</v>
          </cell>
          <cell r="BH1205">
            <v>363372000</v>
          </cell>
          <cell r="BI1205">
            <v>0.5</v>
          </cell>
          <cell r="BJ1205">
            <v>0</v>
          </cell>
          <cell r="BK1205">
            <v>0</v>
          </cell>
          <cell r="BL1205">
            <v>48522444000</v>
          </cell>
          <cell r="BM1205">
            <v>382690000</v>
          </cell>
          <cell r="BN1205">
            <v>30251228000</v>
          </cell>
          <cell r="BO1205">
            <v>67784768000</v>
          </cell>
          <cell r="BP1205">
            <v>5482400000</v>
          </cell>
          <cell r="BQ1205">
            <v>220672000</v>
          </cell>
          <cell r="BR1205">
            <v>111410080</v>
          </cell>
          <cell r="BS1205">
            <v>29552000</v>
          </cell>
          <cell r="BT1205">
            <v>1363496000</v>
          </cell>
          <cell r="BU1205">
            <v>726744000</v>
          </cell>
          <cell r="BV1205">
            <v>16532000</v>
          </cell>
          <cell r="BW1205">
            <v>6944000</v>
          </cell>
          <cell r="BY1205">
            <v>1315</v>
          </cell>
          <cell r="BZ1205">
            <v>41638950</v>
          </cell>
          <cell r="CA1205">
            <v>3550500</v>
          </cell>
          <cell r="CC1205">
            <v>7380640000</v>
          </cell>
          <cell r="CD1205">
            <v>4.7648117250351653E-2</v>
          </cell>
          <cell r="CE1205">
            <v>1.7958868195657105E-4</v>
          </cell>
          <cell r="CF1205">
            <v>-754175705.32247806</v>
          </cell>
          <cell r="CG1205">
            <v>2870952626.1438065</v>
          </cell>
          <cell r="CH1205">
            <v>21732093.661643028</v>
          </cell>
          <cell r="CI1205">
            <v>0</v>
          </cell>
          <cell r="CJ1205">
            <v>0</v>
          </cell>
          <cell r="CK1205">
            <v>58.573302799999993</v>
          </cell>
          <cell r="CL1205">
            <v>156.51038899999995</v>
          </cell>
          <cell r="CM1205">
            <v>19.861039999999999</v>
          </cell>
          <cell r="CN1205">
            <v>23.593654999999998</v>
          </cell>
          <cell r="CO1205">
            <v>59.297699999999999</v>
          </cell>
          <cell r="CP1205">
            <v>8.2363119999999999</v>
          </cell>
          <cell r="CQ1205">
            <v>15.361534999999995</v>
          </cell>
          <cell r="CR1205">
            <v>27.877315000000007</v>
          </cell>
          <cell r="CS1205">
            <v>11.414199999999999</v>
          </cell>
          <cell r="CT1205">
            <v>3.1341455700000003</v>
          </cell>
          <cell r="CU1205">
            <v>9.4126212000000002</v>
          </cell>
          <cell r="CV1205">
            <v>18.020798999999997</v>
          </cell>
          <cell r="CW1205">
            <v>480.00608953799986</v>
          </cell>
          <cell r="CX1205">
            <v>411.29301456999997</v>
          </cell>
          <cell r="CY1205">
            <v>0</v>
          </cell>
          <cell r="CZ1205" t="e">
            <v>#DIV/0!</v>
          </cell>
          <cell r="DA1205">
            <v>0</v>
          </cell>
        </row>
        <row r="1206">
          <cell r="A1206" t="str">
            <v>2024_Q3_M7_W30_D2</v>
          </cell>
          <cell r="B1206">
            <v>2024</v>
          </cell>
          <cell r="C1206">
            <v>3</v>
          </cell>
          <cell r="D1206">
            <v>7</v>
          </cell>
          <cell r="E1206">
            <v>30</v>
          </cell>
          <cell r="F1206">
            <v>30</v>
          </cell>
          <cell r="G1206">
            <v>2</v>
          </cell>
          <cell r="H1206">
            <v>45495</v>
          </cell>
          <cell r="I1206">
            <v>25.740600000000001</v>
          </cell>
          <cell r="J1206">
            <v>23.06</v>
          </cell>
          <cell r="K1206">
            <v>56.393000000000001</v>
          </cell>
          <cell r="L1206">
            <v>10.283709999999999</v>
          </cell>
          <cell r="M1206">
            <v>14.448</v>
          </cell>
          <cell r="N1206">
            <v>6.0183</v>
          </cell>
          <cell r="O1206">
            <v>17.742999999999999</v>
          </cell>
          <cell r="P1206">
            <v>22.210999999999999</v>
          </cell>
          <cell r="Q1206">
            <v>160</v>
          </cell>
          <cell r="R1206">
            <v>0</v>
          </cell>
          <cell r="S1206">
            <v>-4990</v>
          </cell>
          <cell r="T1206">
            <v>983.36569604364558</v>
          </cell>
          <cell r="U1206">
            <v>74295.873958965298</v>
          </cell>
          <cell r="V1206">
            <v>7.5552639529605628E-2</v>
          </cell>
          <cell r="W1206">
            <v>3.9709213620551815E-3</v>
          </cell>
          <cell r="X1206">
            <v>1.9607262004883463E-3</v>
          </cell>
          <cell r="Y1206">
            <v>0.49377109786771428</v>
          </cell>
          <cell r="Z1206">
            <v>7.2881683995502664E-3</v>
          </cell>
          <cell r="AA1206">
            <v>254333667000</v>
          </cell>
          <cell r="AB1206">
            <v>254333667000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175.89760999999999</v>
          </cell>
          <cell r="AI1206">
            <v>73886.142680137506</v>
          </cell>
          <cell r="AJ1206">
            <v>71887.467608610779</v>
          </cell>
          <cell r="AK1206">
            <v>1998.6750715267333</v>
          </cell>
          <cell r="AL1206">
            <v>47740295905000</v>
          </cell>
          <cell r="AM1206">
            <v>189572960840</v>
          </cell>
          <cell r="AN1206">
            <v>93605649000</v>
          </cell>
          <cell r="AO1206">
            <v>347939316000</v>
          </cell>
          <cell r="AP1206">
            <v>312880000</v>
          </cell>
          <cell r="AQ1206">
            <v>5.2600751420092517E-2</v>
          </cell>
          <cell r="AR1206">
            <v>344895000</v>
          </cell>
          <cell r="AS1206">
            <v>0.48342673084416588</v>
          </cell>
          <cell r="AT1206">
            <v>18201706000</v>
          </cell>
          <cell r="AU1206">
            <v>0.49044830965318748</v>
          </cell>
          <cell r="AV1206">
            <v>44589218000</v>
          </cell>
          <cell r="AW1206">
            <v>0.40875547770822673</v>
          </cell>
          <cell r="AX1206">
            <v>3052494000</v>
          </cell>
          <cell r="AY1206">
            <v>0.41018364707124944</v>
          </cell>
          <cell r="AZ1206">
            <v>185669000</v>
          </cell>
          <cell r="BA1206">
            <v>0.28181820058436119</v>
          </cell>
          <cell r="BB1206">
            <v>0</v>
          </cell>
          <cell r="BC1206">
            <v>0</v>
          </cell>
          <cell r="BD1206">
            <v>25846449000</v>
          </cell>
          <cell r="BE1206">
            <v>0.99929498462072841</v>
          </cell>
          <cell r="BF1206">
            <v>1061327000</v>
          </cell>
          <cell r="BG1206">
            <v>0.48728491002469188</v>
          </cell>
          <cell r="BH1206">
            <v>2503000</v>
          </cell>
          <cell r="BI1206">
            <v>0.5</v>
          </cell>
          <cell r="BJ1206">
            <v>0</v>
          </cell>
          <cell r="BK1206">
            <v>0</v>
          </cell>
          <cell r="BL1206">
            <v>5948204000</v>
          </cell>
          <cell r="BM1206">
            <v>713438000</v>
          </cell>
          <cell r="BN1206">
            <v>37112384000</v>
          </cell>
          <cell r="BO1206">
            <v>109085310000</v>
          </cell>
          <cell r="BP1206">
            <v>7441774000</v>
          </cell>
          <cell r="BQ1206">
            <v>658825440</v>
          </cell>
          <cell r="BR1206">
            <v>491731400</v>
          </cell>
          <cell r="BS1206">
            <v>25864684000</v>
          </cell>
          <cell r="BT1206">
            <v>2178042000</v>
          </cell>
          <cell r="BU1206">
            <v>5006000</v>
          </cell>
          <cell r="BV1206">
            <v>46330000</v>
          </cell>
          <cell r="BW1206">
            <v>10216000</v>
          </cell>
          <cell r="BY1206">
            <v>2399</v>
          </cell>
          <cell r="BZ1206">
            <v>12724500</v>
          </cell>
          <cell r="CA1206">
            <v>6477300</v>
          </cell>
          <cell r="CC1206">
            <v>13110215000</v>
          </cell>
          <cell r="CD1206">
            <v>6.9156566115275542E-2</v>
          </cell>
          <cell r="CE1206">
            <v>2.7461528571352914E-4</v>
          </cell>
          <cell r="CF1206">
            <v>-999016848.53695619</v>
          </cell>
          <cell r="CG1206">
            <v>-5359887810.9134302</v>
          </cell>
          <cell r="CH1206">
            <v>58026611.804389954</v>
          </cell>
          <cell r="CI1206">
            <v>0</v>
          </cell>
          <cell r="CJ1206">
            <v>0</v>
          </cell>
          <cell r="CK1206">
            <v>58.482643200000005</v>
          </cell>
          <cell r="CL1206">
            <v>184.06675199999998</v>
          </cell>
          <cell r="CM1206">
            <v>18.933599999999998</v>
          </cell>
          <cell r="CN1206">
            <v>23.362416</v>
          </cell>
          <cell r="CO1206">
            <v>48.633540000000004</v>
          </cell>
          <cell r="CP1206">
            <v>8.1030319999999989</v>
          </cell>
          <cell r="CQ1206">
            <v>15.347694999999998</v>
          </cell>
          <cell r="CR1206">
            <v>27.719328000000001</v>
          </cell>
          <cell r="CS1206">
            <v>11.203163999999997</v>
          </cell>
          <cell r="CT1206">
            <v>18.161031860000001</v>
          </cell>
          <cell r="CU1206">
            <v>9.3704930999999991</v>
          </cell>
          <cell r="CV1206">
            <v>18.020798999999997</v>
          </cell>
          <cell r="CW1206">
            <v>396.99617058899975</v>
          </cell>
          <cell r="CX1206">
            <v>441.40449415999996</v>
          </cell>
          <cell r="CY1206">
            <v>8508000</v>
          </cell>
          <cell r="CZ1206">
            <v>0.5</v>
          </cell>
          <cell r="DA1206">
            <v>17016000</v>
          </cell>
        </row>
        <row r="1207">
          <cell r="A1207" t="str">
            <v>2024_Q3_M7_W30_D3</v>
          </cell>
          <cell r="B1207">
            <v>2024</v>
          </cell>
          <cell r="C1207">
            <v>3</v>
          </cell>
          <cell r="D1207">
            <v>7</v>
          </cell>
          <cell r="E1207">
            <v>30</v>
          </cell>
          <cell r="F1207">
            <v>30</v>
          </cell>
          <cell r="G1207">
            <v>3</v>
          </cell>
          <cell r="H1207">
            <v>45496</v>
          </cell>
          <cell r="I1207">
            <v>31.445599999999999</v>
          </cell>
          <cell r="J1207">
            <v>32.570999999999998</v>
          </cell>
          <cell r="K1207">
            <v>50.603999999999999</v>
          </cell>
          <cell r="L1207">
            <v>9.5037099999999999</v>
          </cell>
          <cell r="M1207">
            <v>14.507999999999999</v>
          </cell>
          <cell r="N1207">
            <v>6.0183</v>
          </cell>
          <cell r="O1207">
            <v>17.742999999999999</v>
          </cell>
          <cell r="P1207">
            <v>22.210999999999999</v>
          </cell>
          <cell r="Q1207">
            <v>160</v>
          </cell>
          <cell r="R1207">
            <v>0</v>
          </cell>
          <cell r="S1207">
            <v>-5553</v>
          </cell>
          <cell r="T1207">
            <v>1119.9629230250189</v>
          </cell>
          <cell r="U1207">
            <v>71596.561714404845</v>
          </cell>
          <cell r="V1207">
            <v>6.3927617818831536E-2</v>
          </cell>
          <cell r="W1207">
            <v>6.235963734287326E-3</v>
          </cell>
          <cell r="X1207">
            <v>2.7512571694356014E-3</v>
          </cell>
          <cell r="Y1207">
            <v>0.4411919771611737</v>
          </cell>
          <cell r="Z1207">
            <v>8.2739661099925053E-3</v>
          </cell>
          <cell r="AA1207">
            <v>223389300000</v>
          </cell>
          <cell r="AB1207">
            <v>221024455000</v>
          </cell>
          <cell r="AC1207">
            <v>0</v>
          </cell>
          <cell r="AD1207">
            <v>0</v>
          </cell>
          <cell r="AE1207">
            <v>0</v>
          </cell>
          <cell r="AF1207">
            <v>2364845000</v>
          </cell>
          <cell r="AG1207">
            <v>0</v>
          </cell>
          <cell r="AH1207">
            <v>184.60460999999998</v>
          </cell>
          <cell r="AI1207">
            <v>71204.109588326901</v>
          </cell>
          <cell r="AJ1207">
            <v>71557.820465133787</v>
          </cell>
          <cell r="AK1207">
            <v>-353.71087680688476</v>
          </cell>
          <cell r="AL1207">
            <v>40449225625400</v>
          </cell>
          <cell r="AM1207">
            <v>252239904080</v>
          </cell>
          <cell r="AN1207">
            <v>111286222000</v>
          </cell>
          <cell r="AO1207">
            <v>334675522000</v>
          </cell>
          <cell r="AP1207">
            <v>23584257000</v>
          </cell>
          <cell r="AQ1207">
            <v>0.62462136946565994</v>
          </cell>
          <cell r="AR1207">
            <v>381111000</v>
          </cell>
          <cell r="AS1207">
            <v>0.47328870895633601</v>
          </cell>
          <cell r="AT1207">
            <v>22047978000</v>
          </cell>
          <cell r="AU1207">
            <v>0.44157768043707579</v>
          </cell>
          <cell r="AV1207">
            <v>62814896000</v>
          </cell>
          <cell r="AW1207">
            <v>0.40476149543237028</v>
          </cell>
          <cell r="AX1207">
            <v>1374546000</v>
          </cell>
          <cell r="AY1207">
            <v>0.31299506556850709</v>
          </cell>
          <cell r="AZ1207">
            <v>262857000</v>
          </cell>
          <cell r="BA1207">
            <v>0.34661699742862795</v>
          </cell>
          <cell r="BB1207">
            <v>0</v>
          </cell>
          <cell r="BC1207">
            <v>0</v>
          </cell>
          <cell r="BD1207">
            <v>12068000</v>
          </cell>
          <cell r="BE1207">
            <v>0.46655841645403234</v>
          </cell>
          <cell r="BF1207">
            <v>606920000</v>
          </cell>
          <cell r="BG1207">
            <v>0.48209653051271012</v>
          </cell>
          <cell r="BH1207">
            <v>2475000</v>
          </cell>
          <cell r="BI1207">
            <v>0.5</v>
          </cell>
          <cell r="BJ1207">
            <v>0</v>
          </cell>
          <cell r="BK1207">
            <v>0</v>
          </cell>
          <cell r="BL1207">
            <v>37757685140</v>
          </cell>
          <cell r="BM1207">
            <v>805240000</v>
          </cell>
          <cell r="BN1207">
            <v>49930010000</v>
          </cell>
          <cell r="BO1207">
            <v>155189900000</v>
          </cell>
          <cell r="BP1207">
            <v>4391590000</v>
          </cell>
          <cell r="BQ1207">
            <v>758350000</v>
          </cell>
          <cell r="BR1207">
            <v>42646940</v>
          </cell>
          <cell r="BS1207">
            <v>25866000</v>
          </cell>
          <cell r="BT1207">
            <v>1258918000</v>
          </cell>
          <cell r="BU1207">
            <v>4950000</v>
          </cell>
          <cell r="BV1207">
            <v>1626080000</v>
          </cell>
          <cell r="BW1207">
            <v>50440000</v>
          </cell>
          <cell r="BY1207">
            <v>2181</v>
          </cell>
          <cell r="BZ1207">
            <v>14160150</v>
          </cell>
          <cell r="CA1207">
            <v>5888700</v>
          </cell>
          <cell r="CC1207">
            <v>9087350000</v>
          </cell>
          <cell r="CD1207">
            <v>3.6026615349163273E-2</v>
          </cell>
          <cell r="CE1207">
            <v>2.2466066678650132E-4</v>
          </cell>
          <cell r="CF1207">
            <v>-2366135601.478272</v>
          </cell>
          <cell r="CG1207">
            <v>-334651687.30485201</v>
          </cell>
          <cell r="CH1207">
            <v>443587946.97251612</v>
          </cell>
          <cell r="CI1207">
            <v>2364845000</v>
          </cell>
          <cell r="CJ1207">
            <v>5.8464530863972852E-5</v>
          </cell>
          <cell r="CK1207">
            <v>70.532480800000002</v>
          </cell>
          <cell r="CL1207">
            <v>164.20998</v>
          </cell>
          <cell r="CM1207">
            <v>18.56043</v>
          </cell>
          <cell r="CN1207">
            <v>23.299848000000001</v>
          </cell>
          <cell r="CO1207">
            <v>67.910534999999996</v>
          </cell>
          <cell r="CP1207">
            <v>7.7274080000000005</v>
          </cell>
          <cell r="CQ1207">
            <v>15.099293000000001</v>
          </cell>
          <cell r="CR1207">
            <v>27.230686000000002</v>
          </cell>
          <cell r="CS1207">
            <v>10.940173999999999</v>
          </cell>
          <cell r="CT1207">
            <v>16.726529599999999</v>
          </cell>
          <cell r="CU1207">
            <v>9.2380905000000002</v>
          </cell>
          <cell r="CV1207">
            <v>17.693623999999996</v>
          </cell>
          <cell r="CW1207">
            <v>500.31126539999997</v>
          </cell>
          <cell r="CX1207">
            <v>449.16907889999999</v>
          </cell>
          <cell r="CY1207">
            <v>199114000</v>
          </cell>
          <cell r="CZ1207">
            <v>0.5</v>
          </cell>
          <cell r="DA1207">
            <v>398228000</v>
          </cell>
        </row>
        <row r="1208">
          <cell r="A1208" t="str">
            <v>2024_Q3_M7_W30_D4</v>
          </cell>
          <cell r="B1208">
            <v>2024</v>
          </cell>
          <cell r="C1208">
            <v>3</v>
          </cell>
          <cell r="D1208">
            <v>7</v>
          </cell>
          <cell r="E1208">
            <v>30</v>
          </cell>
          <cell r="F1208">
            <v>30</v>
          </cell>
          <cell r="G1208">
            <v>4</v>
          </cell>
          <cell r="H1208">
            <v>45497</v>
          </cell>
          <cell r="I1208">
            <v>23.428599999999999</v>
          </cell>
          <cell r="J1208">
            <v>36.908000000000001</v>
          </cell>
          <cell r="K1208">
            <v>49.631</v>
          </cell>
          <cell r="L1208">
            <v>5.5787100000000001</v>
          </cell>
          <cell r="M1208">
            <v>14.769</v>
          </cell>
          <cell r="N1208">
            <v>6.0183</v>
          </cell>
          <cell r="O1208">
            <v>17.742000000000001</v>
          </cell>
          <cell r="P1208">
            <v>22.207999999999998</v>
          </cell>
          <cell r="Q1208">
            <v>160</v>
          </cell>
          <cell r="R1208">
            <v>0</v>
          </cell>
          <cell r="S1208">
            <v>-6608</v>
          </cell>
          <cell r="T1208">
            <v>1246.9642447253693</v>
          </cell>
          <cell r="U1208">
            <v>71177.552861960867</v>
          </cell>
          <cell r="V1208">
            <v>5.7080668642296932E-2</v>
          </cell>
          <cell r="W1208">
            <v>9.543359184396083E-3</v>
          </cell>
          <cell r="X1208">
            <v>8.0509896076455933E-3</v>
          </cell>
          <cell r="Y1208">
            <v>0.84362219341061839</v>
          </cell>
          <cell r="Z1208">
            <v>1.5785651602995256E-2</v>
          </cell>
          <cell r="AA1208">
            <v>309135914000</v>
          </cell>
          <cell r="AB1208">
            <v>307287804000</v>
          </cell>
          <cell r="AC1208">
            <v>0</v>
          </cell>
          <cell r="AD1208">
            <v>0</v>
          </cell>
          <cell r="AE1208">
            <v>1848110000</v>
          </cell>
          <cell r="AF1208">
            <v>0</v>
          </cell>
          <cell r="AG1208">
            <v>0</v>
          </cell>
          <cell r="AH1208">
            <v>176.28361000000001</v>
          </cell>
          <cell r="AI1208">
            <v>72739.139863287244</v>
          </cell>
          <cell r="AJ1208">
            <v>70348.788234230902</v>
          </cell>
          <cell r="AK1208">
            <v>2390.3516290563352</v>
          </cell>
          <cell r="AL1208">
            <v>39967604814000</v>
          </cell>
          <cell r="AM1208">
            <v>381425208480</v>
          </cell>
          <cell r="AN1208">
            <v>321778771000</v>
          </cell>
          <cell r="AO1208">
            <v>630914685000</v>
          </cell>
          <cell r="AP1208">
            <v>78241557000</v>
          </cell>
          <cell r="AQ1208">
            <v>0.88647695440315699</v>
          </cell>
          <cell r="AR1208">
            <v>297379000</v>
          </cell>
          <cell r="AS1208">
            <v>0.458284532498274</v>
          </cell>
          <cell r="AT1208">
            <v>9373738000</v>
          </cell>
          <cell r="AU1208">
            <v>0.41922591398410186</v>
          </cell>
          <cell r="AV1208">
            <v>13829548000</v>
          </cell>
          <cell r="AW1208">
            <v>0.41304971530894707</v>
          </cell>
          <cell r="AX1208">
            <v>6757133000</v>
          </cell>
          <cell r="AY1208">
            <v>0.4768470844942006</v>
          </cell>
          <cell r="AZ1208">
            <v>926916000</v>
          </cell>
          <cell r="BA1208">
            <v>0.47619624967891089</v>
          </cell>
          <cell r="BB1208">
            <v>0</v>
          </cell>
          <cell r="BC1208">
            <v>0</v>
          </cell>
          <cell r="BD1208">
            <v>204675852000</v>
          </cell>
          <cell r="BE1208">
            <v>1.0003624016738395</v>
          </cell>
          <cell r="BF1208">
            <v>6327991000</v>
          </cell>
          <cell r="BG1208">
            <v>0.70825709410923565</v>
          </cell>
          <cell r="BH1208">
            <v>3657000</v>
          </cell>
          <cell r="BI1208">
            <v>0.5</v>
          </cell>
          <cell r="BJ1208">
            <v>1345000000</v>
          </cell>
          <cell r="BK1208">
            <v>0.22688956837675611</v>
          </cell>
          <cell r="BL1208">
            <v>88261242000</v>
          </cell>
          <cell r="BM1208">
            <v>648896000</v>
          </cell>
          <cell r="BN1208">
            <v>22359634000</v>
          </cell>
          <cell r="BO1208">
            <v>33481558000</v>
          </cell>
          <cell r="BP1208">
            <v>14170440000</v>
          </cell>
          <cell r="BQ1208">
            <v>1946500000</v>
          </cell>
          <cell r="BR1208">
            <v>1085330480</v>
          </cell>
          <cell r="BS1208">
            <v>204601704000</v>
          </cell>
          <cell r="BT1208">
            <v>8934596000</v>
          </cell>
          <cell r="BU1208">
            <v>7314000</v>
          </cell>
          <cell r="BV1208">
            <v>5927994000</v>
          </cell>
          <cell r="BW1208">
            <v>0</v>
          </cell>
          <cell r="BY1208">
            <v>2167</v>
          </cell>
          <cell r="BZ1208">
            <v>16850400</v>
          </cell>
          <cell r="CA1208">
            <v>5850900</v>
          </cell>
          <cell r="CC1208">
            <v>146677750000</v>
          </cell>
          <cell r="CD1208">
            <v>0.38455179872488954</v>
          </cell>
          <cell r="CE1208">
            <v>3.6699159402372086E-3</v>
          </cell>
          <cell r="CF1208">
            <v>102432489.1229701</v>
          </cell>
          <cell r="CG1208">
            <v>816209040.10610759</v>
          </cell>
          <cell r="CH1208">
            <v>616388745.73124945</v>
          </cell>
          <cell r="CI1208">
            <v>1848110000</v>
          </cell>
          <cell r="CJ1208">
            <v>4.6240198996178955E-5</v>
          </cell>
          <cell r="CK1208">
            <v>52.269206600000004</v>
          </cell>
          <cell r="CL1208">
            <v>161.052595</v>
          </cell>
          <cell r="CM1208">
            <v>20.085443999999999</v>
          </cell>
          <cell r="CN1208">
            <v>23.571324000000001</v>
          </cell>
          <cell r="CO1208">
            <v>76.21502000000001</v>
          </cell>
          <cell r="CP1208">
            <v>7.4212192000000003</v>
          </cell>
          <cell r="CQ1208">
            <v>15.116184000000001</v>
          </cell>
          <cell r="CR1208">
            <v>27.160384000000001</v>
          </cell>
          <cell r="CS1208">
            <v>9.1481918937357705</v>
          </cell>
          <cell r="CT1208">
            <v>9.6511683000000001</v>
          </cell>
          <cell r="CU1208">
            <v>9.2380905000000002</v>
          </cell>
          <cell r="CV1208">
            <v>18.559842000000003</v>
          </cell>
          <cell r="CW1208">
            <v>618.72988922100046</v>
          </cell>
          <cell r="CX1208">
            <v>429.48866949373576</v>
          </cell>
          <cell r="CY1208">
            <v>0</v>
          </cell>
          <cell r="CZ1208" t="e">
            <v>#DIV/0!</v>
          </cell>
          <cell r="DA1208">
            <v>0</v>
          </cell>
        </row>
        <row r="1209">
          <cell r="A1209" t="str">
            <v>2024_Q3_M7_W30_D5</v>
          </cell>
          <cell r="B1209">
            <v>2024</v>
          </cell>
          <cell r="C1209">
            <v>3</v>
          </cell>
          <cell r="D1209">
            <v>7</v>
          </cell>
          <cell r="E1209">
            <v>30</v>
          </cell>
          <cell r="F1209">
            <v>30</v>
          </cell>
          <cell r="G1209">
            <v>5</v>
          </cell>
          <cell r="H1209">
            <v>45498</v>
          </cell>
          <cell r="I1209">
            <v>38.738599999999998</v>
          </cell>
          <cell r="J1209">
            <v>42.915999999999997</v>
          </cell>
          <cell r="K1209">
            <v>47.463000000000001</v>
          </cell>
          <cell r="L1209">
            <v>4.6127099999999999</v>
          </cell>
          <cell r="M1209">
            <v>14.701000000000001</v>
          </cell>
          <cell r="N1209">
            <v>6.0183</v>
          </cell>
          <cell r="O1209">
            <v>25.742000000000001</v>
          </cell>
          <cell r="P1209">
            <v>22.202000000000002</v>
          </cell>
          <cell r="Q1209">
            <v>160</v>
          </cell>
          <cell r="R1209">
            <v>0</v>
          </cell>
          <cell r="S1209">
            <v>-6423</v>
          </cell>
          <cell r="T1209">
            <v>1225.2602819341964</v>
          </cell>
          <cell r="U1209">
            <v>71366.464567368239</v>
          </cell>
          <cell r="V1209">
            <v>5.8245962608621499E-2</v>
          </cell>
          <cell r="W1209">
            <v>6.8206213753816752E-3</v>
          </cell>
          <cell r="X1209">
            <v>4.3854827250127725E-3</v>
          </cell>
          <cell r="Y1209">
            <v>0.64297407576994625</v>
          </cell>
          <cell r="Z1209">
            <v>8.8779323156433412E-3</v>
          </cell>
          <cell r="AA1209">
            <v>116155757000</v>
          </cell>
          <cell r="AB1209">
            <v>108768547000</v>
          </cell>
          <cell r="AC1209">
            <v>0</v>
          </cell>
          <cell r="AD1209">
            <v>0</v>
          </cell>
          <cell r="AE1209">
            <v>7387210000</v>
          </cell>
          <cell r="AF1209">
            <v>0</v>
          </cell>
          <cell r="AG1209">
            <v>0</v>
          </cell>
          <cell r="AH1209">
            <v>202.39360999999997</v>
          </cell>
          <cell r="AI1209">
            <v>71212.895800530459</v>
          </cell>
          <cell r="AJ1209">
            <v>70508.677429244053</v>
          </cell>
          <cell r="AK1209">
            <v>704.21837128640743</v>
          </cell>
          <cell r="AL1209">
            <v>25855773038000</v>
          </cell>
          <cell r="AM1209">
            <v>176352438260</v>
          </cell>
          <cell r="AN1209">
            <v>113390046000</v>
          </cell>
          <cell r="AO1209">
            <v>229545803000</v>
          </cell>
          <cell r="AP1209">
            <v>65979513000</v>
          </cell>
          <cell r="AQ1209">
            <v>0.77034959949960768</v>
          </cell>
          <cell r="AR1209">
            <v>637542000</v>
          </cell>
          <cell r="AS1209">
            <v>0.48964027826631912</v>
          </cell>
          <cell r="AT1209">
            <v>12198787000</v>
          </cell>
          <cell r="AU1209">
            <v>0.46614306971213187</v>
          </cell>
          <cell r="AV1209">
            <v>7001382000</v>
          </cell>
          <cell r="AW1209">
            <v>0.21611224753426014</v>
          </cell>
          <cell r="AX1209">
            <v>1694461000</v>
          </cell>
          <cell r="AY1209">
            <v>0.44040617586087161</v>
          </cell>
          <cell r="AZ1209">
            <v>117382000</v>
          </cell>
          <cell r="BA1209">
            <v>0.41111367950630773</v>
          </cell>
          <cell r="BB1209">
            <v>0</v>
          </cell>
          <cell r="BC1209">
            <v>0</v>
          </cell>
          <cell r="BD1209">
            <v>20339200000</v>
          </cell>
          <cell r="BE1209">
            <v>0.99919599386231761</v>
          </cell>
          <cell r="BF1209">
            <v>4067716000</v>
          </cell>
          <cell r="BG1209">
            <v>0.95376048904974631</v>
          </cell>
          <cell r="BH1209">
            <v>7263000</v>
          </cell>
          <cell r="BI1209">
            <v>0.5</v>
          </cell>
          <cell r="BJ1209">
            <v>1346800000</v>
          </cell>
          <cell r="BK1209">
            <v>0.91937137606712749</v>
          </cell>
          <cell r="BL1209">
            <v>85648792500</v>
          </cell>
          <cell r="BM1209">
            <v>1302062000</v>
          </cell>
          <cell r="BN1209">
            <v>26169620000</v>
          </cell>
          <cell r="BO1209">
            <v>32396970000</v>
          </cell>
          <cell r="BP1209">
            <v>3847496000</v>
          </cell>
          <cell r="BQ1209">
            <v>285522000</v>
          </cell>
          <cell r="BR1209">
            <v>534833760</v>
          </cell>
          <cell r="BS1209">
            <v>20355566000</v>
          </cell>
          <cell r="BT1209">
            <v>4264924000</v>
          </cell>
          <cell r="BU1209">
            <v>14526000</v>
          </cell>
          <cell r="BV1209">
            <v>1464914000</v>
          </cell>
          <cell r="BW1209">
            <v>67212000</v>
          </cell>
          <cell r="BY1209">
            <v>1269</v>
          </cell>
          <cell r="BZ1209">
            <v>16378650</v>
          </cell>
          <cell r="CA1209">
            <v>3426300</v>
          </cell>
          <cell r="CC1209">
            <v>39444652000</v>
          </cell>
          <cell r="CD1209">
            <v>0.22366944505664246</v>
          </cell>
          <cell r="CE1209">
            <v>1.5255645979730928E-3</v>
          </cell>
          <cell r="CF1209">
            <v>-1160841257.6196926</v>
          </cell>
          <cell r="CG1209">
            <v>-744388501.67250681</v>
          </cell>
          <cell r="CH1209">
            <v>369212162.75262403</v>
          </cell>
          <cell r="CI1209">
            <v>7387210000</v>
          </cell>
          <cell r="CJ1209">
            <v>2.8570834022804433E-4</v>
          </cell>
          <cell r="CK1209">
            <v>86.232123599999994</v>
          </cell>
          <cell r="CL1209">
            <v>153.30548999999996</v>
          </cell>
          <cell r="CM1209">
            <v>21.942983999999999</v>
          </cell>
          <cell r="CN1209">
            <v>23.286383999999998</v>
          </cell>
          <cell r="CO1209">
            <v>87.720303999999999</v>
          </cell>
          <cell r="CP1209">
            <v>6.7309703999999995</v>
          </cell>
          <cell r="CQ1209">
            <v>21.932183999999999</v>
          </cell>
          <cell r="CR1209">
            <v>26.931026000000003</v>
          </cell>
          <cell r="CS1209">
            <v>10.940173999999999</v>
          </cell>
          <cell r="CT1209">
            <v>7.9984391400000003</v>
          </cell>
          <cell r="CU1209">
            <v>9.2019807</v>
          </cell>
          <cell r="CV1209">
            <v>19.158319999999996</v>
          </cell>
          <cell r="CW1209">
            <v>554.27855456199995</v>
          </cell>
          <cell r="CX1209">
            <v>475.38037983999999</v>
          </cell>
          <cell r="CY1209">
            <v>0</v>
          </cell>
          <cell r="CZ1209" t="e">
            <v>#DIV/0!</v>
          </cell>
          <cell r="DA1209">
            <v>0</v>
          </cell>
        </row>
        <row r="1210">
          <cell r="A1210" t="str">
            <v>2024_Q3_M7_W30_D6</v>
          </cell>
          <cell r="B1210">
            <v>2024</v>
          </cell>
          <cell r="C1210">
            <v>3</v>
          </cell>
          <cell r="D1210">
            <v>7</v>
          </cell>
          <cell r="E1210">
            <v>30</v>
          </cell>
          <cell r="F1210">
            <v>31</v>
          </cell>
          <cell r="G1210">
            <v>6</v>
          </cell>
          <cell r="H1210">
            <v>45499</v>
          </cell>
          <cell r="I1210">
            <v>40.5486</v>
          </cell>
          <cell r="J1210">
            <v>42.915999999999997</v>
          </cell>
          <cell r="K1210">
            <v>47.518999999999998</v>
          </cell>
          <cell r="L1210">
            <v>13.25671</v>
          </cell>
          <cell r="M1210">
            <v>14.522</v>
          </cell>
          <cell r="N1210">
            <v>6.0183</v>
          </cell>
          <cell r="O1210">
            <v>25.742000000000001</v>
          </cell>
          <cell r="P1210">
            <v>22.196000000000002</v>
          </cell>
          <cell r="Q1210">
            <v>160</v>
          </cell>
          <cell r="R1210">
            <v>0</v>
          </cell>
          <cell r="S1210">
            <v>-6448</v>
          </cell>
          <cell r="T1210">
            <v>1214.873495992791</v>
          </cell>
          <cell r="U1210">
            <v>73613.646755923401</v>
          </cell>
          <cell r="V1210">
            <v>6.0593672508894879E-2</v>
          </cell>
          <cell r="W1210">
            <v>2.1654068965742562E-3</v>
          </cell>
          <cell r="X1210">
            <v>4.9197180685255017E-4</v>
          </cell>
          <cell r="Y1210">
            <v>0.22719600996508577</v>
          </cell>
          <cell r="Z1210">
            <v>5.7987060739333888E-3</v>
          </cell>
          <cell r="AA1210">
            <v>139608850000</v>
          </cell>
          <cell r="AB1210">
            <v>132249730000</v>
          </cell>
          <cell r="AC1210">
            <v>0</v>
          </cell>
          <cell r="AD1210">
            <v>0</v>
          </cell>
          <cell r="AE1210">
            <v>7359120000</v>
          </cell>
          <cell r="AF1210">
            <v>0</v>
          </cell>
          <cell r="AG1210">
            <v>0</v>
          </cell>
          <cell r="AH1210">
            <v>212.71860999999998</v>
          </cell>
          <cell r="AI1210">
            <v>72995.235910722899</v>
          </cell>
          <cell r="AJ1210">
            <v>70235.524480179782</v>
          </cell>
          <cell r="AK1210">
            <v>2759.7114305431214</v>
          </cell>
          <cell r="AL1210">
            <v>26307865247000</v>
          </cell>
          <cell r="AM1210">
            <v>56967232840</v>
          </cell>
          <cell r="AN1210">
            <v>12942728000</v>
          </cell>
          <cell r="AO1210">
            <v>152551578000</v>
          </cell>
          <cell r="AP1210">
            <v>9376903000</v>
          </cell>
          <cell r="AQ1210">
            <v>0.62061918539927463</v>
          </cell>
          <cell r="AR1210">
            <v>210084000</v>
          </cell>
          <cell r="AS1210">
            <v>0.49534794890053147</v>
          </cell>
          <cell r="AT1210">
            <v>14358000</v>
          </cell>
          <cell r="AU1210">
            <v>1.6771953760898618E-2</v>
          </cell>
          <cell r="AV1210">
            <v>557285000</v>
          </cell>
          <cell r="AW1210">
            <v>1.6150031425741007E-2</v>
          </cell>
          <cell r="AX1210">
            <v>2338254000</v>
          </cell>
          <cell r="AY1210">
            <v>0.46849390162536503</v>
          </cell>
          <cell r="AZ1210">
            <v>291194000</v>
          </cell>
          <cell r="BA1210">
            <v>0.46436647434609413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147348000</v>
          </cell>
          <cell r="BG1210">
            <v>0.41396166834295089</v>
          </cell>
          <cell r="BH1210">
            <v>7302000</v>
          </cell>
          <cell r="BI1210">
            <v>0.5</v>
          </cell>
          <cell r="BJ1210">
            <v>0</v>
          </cell>
          <cell r="BK1210">
            <v>0</v>
          </cell>
          <cell r="BL1210">
            <v>15108948000</v>
          </cell>
          <cell r="BM1210">
            <v>424114000</v>
          </cell>
          <cell r="BN1210">
            <v>856072000</v>
          </cell>
          <cell r="BO1210">
            <v>34506744000</v>
          </cell>
          <cell r="BP1210">
            <v>4991002000</v>
          </cell>
          <cell r="BQ1210">
            <v>627078000</v>
          </cell>
          <cell r="BR1210">
            <v>58336840</v>
          </cell>
          <cell r="BS1210">
            <v>0</v>
          </cell>
          <cell r="BT1210">
            <v>355946000</v>
          </cell>
          <cell r="BU1210">
            <v>14604000</v>
          </cell>
          <cell r="BV1210">
            <v>19120000</v>
          </cell>
          <cell r="BW1210">
            <v>5268000</v>
          </cell>
          <cell r="BY1210">
            <v>1189</v>
          </cell>
          <cell r="BZ1210">
            <v>49327200</v>
          </cell>
          <cell r="CA1210">
            <v>3210300</v>
          </cell>
          <cell r="CC1210">
            <v>4566415000</v>
          </cell>
          <cell r="CD1210">
            <v>8.01586240431474E-2</v>
          </cell>
          <cell r="CE1210">
            <v>1.7357603732293437E-4</v>
          </cell>
          <cell r="CF1210">
            <v>1342994430.7260611</v>
          </cell>
          <cell r="CG1210">
            <v>361497056.88551581</v>
          </cell>
          <cell r="CH1210">
            <v>77848622.580866933</v>
          </cell>
          <cell r="CI1210">
            <v>7359120000</v>
          </cell>
          <cell r="CJ1210">
            <v>2.7973079270805497E-4</v>
          </cell>
          <cell r="CK1210">
            <v>90.909961199999998</v>
          </cell>
          <cell r="CL1210">
            <v>155.33961099999999</v>
          </cell>
          <cell r="CM1210">
            <v>21.851585999999998</v>
          </cell>
          <cell r="CN1210">
            <v>23.191633999999997</v>
          </cell>
          <cell r="CO1210">
            <v>88.321128000000002</v>
          </cell>
          <cell r="CP1210">
            <v>6.5650727999999994</v>
          </cell>
          <cell r="CQ1210">
            <v>21.994388199212779</v>
          </cell>
          <cell r="CR1210">
            <v>27.034728000000001</v>
          </cell>
          <cell r="CS1210">
            <v>10.940173999999999</v>
          </cell>
          <cell r="CT1210">
            <v>22.881081459999997</v>
          </cell>
          <cell r="CU1210">
            <v>9.2260539000000001</v>
          </cell>
          <cell r="CV1210">
            <v>19.299189999999999</v>
          </cell>
          <cell r="CW1210">
            <v>528.44678577299931</v>
          </cell>
          <cell r="CX1210">
            <v>497.55460855921285</v>
          </cell>
          <cell r="CY1210">
            <v>0</v>
          </cell>
          <cell r="CZ1210" t="e">
            <v>#DIV/0!</v>
          </cell>
          <cell r="DA1210">
            <v>0</v>
          </cell>
        </row>
        <row r="1211">
          <cell r="A1211" t="str">
            <v>2024_Q3_M7_W31_D2</v>
          </cell>
          <cell r="B1211">
            <v>2024</v>
          </cell>
          <cell r="C1211">
            <v>3</v>
          </cell>
          <cell r="D1211">
            <v>7</v>
          </cell>
          <cell r="E1211">
            <v>31</v>
          </cell>
          <cell r="F1211">
            <v>31</v>
          </cell>
          <cell r="G1211">
            <v>2</v>
          </cell>
          <cell r="H1211">
            <v>45502</v>
          </cell>
          <cell r="I1211">
            <v>40.476599999999998</v>
          </cell>
          <cell r="J1211">
            <v>42.304000000000002</v>
          </cell>
          <cell r="K1211">
            <v>48.185000000000002</v>
          </cell>
          <cell r="L1211">
            <v>13.03271</v>
          </cell>
          <cell r="M1211">
            <v>14.515000000000001</v>
          </cell>
          <cell r="N1211">
            <v>6.0183</v>
          </cell>
          <cell r="O1211">
            <v>25.757000000000001</v>
          </cell>
          <cell r="P1211">
            <v>22.196000000000002</v>
          </cell>
          <cell r="Q1211">
            <v>160</v>
          </cell>
          <cell r="R1211">
            <v>0</v>
          </cell>
          <cell r="S1211">
            <v>-6191</v>
          </cell>
          <cell r="T1211">
            <v>1171.7386804247799</v>
          </cell>
          <cell r="U1211">
            <v>71744.927036138426</v>
          </cell>
          <cell r="V1211">
            <v>6.1229460318003144E-2</v>
          </cell>
          <cell r="W1211">
            <v>3.0101020709285236E-3</v>
          </cell>
          <cell r="X1211">
            <v>1.3391855209085608E-3</v>
          </cell>
          <cell r="Y1211">
            <v>0.44489704646309997</v>
          </cell>
          <cell r="Z1211">
            <v>3.6208050443853369E-3</v>
          </cell>
          <cell r="AA1211">
            <v>58971263000</v>
          </cell>
          <cell r="AB1211">
            <v>56500663000</v>
          </cell>
          <cell r="AC1211">
            <v>0</v>
          </cell>
          <cell r="AD1211">
            <v>0</v>
          </cell>
          <cell r="AE1211">
            <v>2470600000</v>
          </cell>
          <cell r="AF1211">
            <v>0</v>
          </cell>
          <cell r="AG1211">
            <v>0</v>
          </cell>
          <cell r="AH1211">
            <v>212.48461</v>
          </cell>
          <cell r="AI1211">
            <v>74040.928393475187</v>
          </cell>
          <cell r="AJ1211">
            <v>70053.790244863587</v>
          </cell>
          <cell r="AK1211">
            <v>3987.1381486116029</v>
          </cell>
          <cell r="AL1211">
            <v>25846230010400</v>
          </cell>
          <cell r="AM1211">
            <v>77799790480</v>
          </cell>
          <cell r="AN1211">
            <v>34612897000</v>
          </cell>
          <cell r="AO1211">
            <v>93584160000</v>
          </cell>
          <cell r="AP1211">
            <v>162289000</v>
          </cell>
          <cell r="AQ1211">
            <v>3.6920616767788086E-2</v>
          </cell>
          <cell r="AR1211">
            <v>73984000</v>
          </cell>
          <cell r="AS1211">
            <v>0.23040653748653075</v>
          </cell>
          <cell r="AT1211">
            <v>11039592000</v>
          </cell>
          <cell r="AU1211">
            <v>0.74885372509034254</v>
          </cell>
          <cell r="AV1211">
            <v>22563014000</v>
          </cell>
          <cell r="AW1211">
            <v>0.40861407854005755</v>
          </cell>
          <cell r="AX1211">
            <v>393175000</v>
          </cell>
          <cell r="AY1211">
            <v>0.20973114086699363</v>
          </cell>
          <cell r="AZ1211">
            <v>319899000</v>
          </cell>
          <cell r="BA1211">
            <v>0.36312215653690033</v>
          </cell>
          <cell r="BB1211">
            <v>0</v>
          </cell>
          <cell r="BC1211">
            <v>0</v>
          </cell>
          <cell r="BD1211">
            <v>14604000</v>
          </cell>
          <cell r="BE1211">
            <v>0.38626745662293693</v>
          </cell>
          <cell r="BF1211">
            <v>46340000</v>
          </cell>
          <cell r="BG1211">
            <v>0.20147826086956522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4395619960</v>
          </cell>
          <cell r="BM1211">
            <v>321102000</v>
          </cell>
          <cell r="BN1211">
            <v>14741987160</v>
          </cell>
          <cell r="BO1211">
            <v>55218396000</v>
          </cell>
          <cell r="BP1211">
            <v>1874662000</v>
          </cell>
          <cell r="BQ1211">
            <v>880968000</v>
          </cell>
          <cell r="BR1211">
            <v>90155360</v>
          </cell>
          <cell r="BS1211">
            <v>37808000</v>
          </cell>
          <cell r="BT1211">
            <v>230000000</v>
          </cell>
          <cell r="BU1211">
            <v>0</v>
          </cell>
          <cell r="BV1211">
            <v>5514000</v>
          </cell>
          <cell r="BW1211">
            <v>3578000</v>
          </cell>
          <cell r="BY1211">
            <v>597</v>
          </cell>
          <cell r="BZ1211">
            <v>15787050</v>
          </cell>
          <cell r="CA1211">
            <v>1611900</v>
          </cell>
          <cell r="CC1211">
            <v>4114635000</v>
          </cell>
          <cell r="CD1211">
            <v>5.288748176073494E-2</v>
          </cell>
          <cell r="CE1211">
            <v>1.5919671837418277E-4</v>
          </cell>
          <cell r="CF1211">
            <v>484899374.40391058</v>
          </cell>
          <cell r="CG1211">
            <v>311724141.80894011</v>
          </cell>
          <cell r="CH1211">
            <v>249068966.53943807</v>
          </cell>
          <cell r="CI1211">
            <v>2470600000</v>
          </cell>
          <cell r="CJ1211">
            <v>9.5588408793308754E-5</v>
          </cell>
          <cell r="CK1211">
            <v>91.07235</v>
          </cell>
          <cell r="CL1211">
            <v>157.85406</v>
          </cell>
          <cell r="CM1211">
            <v>21.824100000000001</v>
          </cell>
          <cell r="CN1211">
            <v>23.267544999999998</v>
          </cell>
          <cell r="CO1211">
            <v>86.680896000000004</v>
          </cell>
          <cell r="CP1211">
            <v>6.5661931999999998</v>
          </cell>
          <cell r="CQ1211">
            <v>22.151019999999999</v>
          </cell>
          <cell r="CR1211">
            <v>25.96698035421975</v>
          </cell>
          <cell r="CS1211">
            <v>9.1481918937357705</v>
          </cell>
          <cell r="CT1211">
            <v>22.716013529999998</v>
          </cell>
          <cell r="CU1211">
            <v>9.2922551999999996</v>
          </cell>
          <cell r="CV1211">
            <v>19.440059999999999</v>
          </cell>
          <cell r="CW1211">
            <v>493.95857289399987</v>
          </cell>
          <cell r="CX1211">
            <v>495.97966517795555</v>
          </cell>
          <cell r="CY1211">
            <v>0</v>
          </cell>
          <cell r="CZ1211" t="e">
            <v>#DIV/0!</v>
          </cell>
          <cell r="DA1211">
            <v>0</v>
          </cell>
        </row>
        <row r="1212">
          <cell r="A1212" t="str">
            <v>2024_Q3_M7_W31_D3</v>
          </cell>
          <cell r="B1212">
            <v>2024</v>
          </cell>
          <cell r="C1212">
            <v>3</v>
          </cell>
          <cell r="D1212">
            <v>7</v>
          </cell>
          <cell r="E1212">
            <v>31</v>
          </cell>
          <cell r="F1212">
            <v>31</v>
          </cell>
          <cell r="G1212">
            <v>3</v>
          </cell>
          <cell r="H1212">
            <v>45503</v>
          </cell>
          <cell r="I1212">
            <v>40.119599999999998</v>
          </cell>
          <cell r="J1212">
            <v>42.311</v>
          </cell>
          <cell r="K1212">
            <v>52.235999999999997</v>
          </cell>
          <cell r="L1212">
            <v>12.62471</v>
          </cell>
          <cell r="M1212">
            <v>14.236000000000001</v>
          </cell>
          <cell r="N1212">
            <v>6.0183</v>
          </cell>
          <cell r="O1212">
            <v>25.753</v>
          </cell>
          <cell r="P1212">
            <v>22.195</v>
          </cell>
          <cell r="Q1212">
            <v>160</v>
          </cell>
          <cell r="R1212">
            <v>0</v>
          </cell>
          <cell r="S1212">
            <v>-5996</v>
          </cell>
          <cell r="T1212">
            <v>1143.833235972781</v>
          </cell>
          <cell r="U1212">
            <v>72455.744606576423</v>
          </cell>
          <cell r="V1212">
            <v>6.3344675017207322E-2</v>
          </cell>
          <cell r="W1212">
            <v>5.1734556088847356E-3</v>
          </cell>
          <cell r="X1212">
            <v>2.8696304602618531E-3</v>
          </cell>
          <cell r="Y1212">
            <v>0.55468349923282168</v>
          </cell>
          <cell r="Z1212">
            <v>7.2919067598150025E-3</v>
          </cell>
          <cell r="AA1212">
            <v>137386256000</v>
          </cell>
          <cell r="AB1212">
            <v>135066996000</v>
          </cell>
          <cell r="AC1212">
            <v>0</v>
          </cell>
          <cell r="AD1212">
            <v>0</v>
          </cell>
          <cell r="AE1212">
            <v>0</v>
          </cell>
          <cell r="AF1212">
            <v>2319260000</v>
          </cell>
          <cell r="AG1212">
            <v>0</v>
          </cell>
          <cell r="AH1212">
            <v>215.49360999999999</v>
          </cell>
          <cell r="AI1212">
            <v>71796.06746750843</v>
          </cell>
          <cell r="AJ1212">
            <v>70317.963365270203</v>
          </cell>
          <cell r="AK1212">
            <v>1478.1041022382203</v>
          </cell>
          <cell r="AL1212">
            <v>31066863916640</v>
          </cell>
          <cell r="AM1212">
            <v>160723041380</v>
          </cell>
          <cell r="AN1212">
            <v>89150419000</v>
          </cell>
          <cell r="AO1212">
            <v>226536675000</v>
          </cell>
          <cell r="AP1212">
            <v>9570777000</v>
          </cell>
          <cell r="AQ1212">
            <v>0.5147774535956684</v>
          </cell>
          <cell r="AR1212">
            <v>234873000</v>
          </cell>
          <cell r="AS1212">
            <v>0.43542735739922284</v>
          </cell>
          <cell r="AT1212">
            <v>14343000</v>
          </cell>
          <cell r="AU1212">
            <v>2.7686001557658498E-2</v>
          </cell>
          <cell r="AV1212">
            <v>26339186000</v>
          </cell>
          <cell r="AW1212">
            <v>0.30925347826175353</v>
          </cell>
          <cell r="AX1212">
            <v>946146000</v>
          </cell>
          <cell r="AY1212">
            <v>0.36296502032827538</v>
          </cell>
          <cell r="AZ1212">
            <v>472039000</v>
          </cell>
          <cell r="BA1212">
            <v>0.47801392550152783</v>
          </cell>
          <cell r="BB1212">
            <v>0</v>
          </cell>
          <cell r="BC1212">
            <v>0</v>
          </cell>
          <cell r="BD1212">
            <v>51447432000</v>
          </cell>
          <cell r="BE1212">
            <v>1.0002995020923537</v>
          </cell>
          <cell r="BF1212">
            <v>112106000</v>
          </cell>
          <cell r="BG1212">
            <v>0.28625926909484606</v>
          </cell>
          <cell r="BH1212">
            <v>1217000</v>
          </cell>
          <cell r="BI1212">
            <v>0.5</v>
          </cell>
          <cell r="BJ1212">
            <v>0</v>
          </cell>
          <cell r="BK1212">
            <v>0</v>
          </cell>
          <cell r="BL1212">
            <v>18592067180</v>
          </cell>
          <cell r="BM1212">
            <v>539408000</v>
          </cell>
          <cell r="BN1212">
            <v>518059640</v>
          </cell>
          <cell r="BO1212">
            <v>85170217480</v>
          </cell>
          <cell r="BP1212">
            <v>2606714000</v>
          </cell>
          <cell r="BQ1212">
            <v>987500520</v>
          </cell>
          <cell r="BR1212">
            <v>439790560</v>
          </cell>
          <cell r="BS1212">
            <v>51432028000</v>
          </cell>
          <cell r="BT1212">
            <v>391624000</v>
          </cell>
          <cell r="BU1212">
            <v>2434000</v>
          </cell>
          <cell r="BV1212">
            <v>27440000</v>
          </cell>
          <cell r="BW1212">
            <v>3458000</v>
          </cell>
          <cell r="BY1212">
            <v>1043</v>
          </cell>
          <cell r="BZ1212">
            <v>15289800</v>
          </cell>
          <cell r="CA1212">
            <v>2816100</v>
          </cell>
          <cell r="CC1212">
            <v>28022125000</v>
          </cell>
          <cell r="CD1212">
            <v>0.17435039033231614</v>
          </cell>
          <cell r="CE1212">
            <v>9.0199400477596384E-4</v>
          </cell>
          <cell r="CF1212">
            <v>62473953.28391698</v>
          </cell>
          <cell r="CG1212">
            <v>-2617841119.3747416</v>
          </cell>
          <cell r="CH1212">
            <v>310506240.12405825</v>
          </cell>
          <cell r="CI1212">
            <v>2319260000</v>
          </cell>
          <cell r="CJ1212">
            <v>7.4653817849884758E-5</v>
          </cell>
          <cell r="CK1212">
            <v>90.590056800000013</v>
          </cell>
          <cell r="CL1212">
            <v>171.54302399999997</v>
          </cell>
          <cell r="CM1212">
            <v>21.829515999999998</v>
          </cell>
          <cell r="CN1212">
            <v>22.863015999999998</v>
          </cell>
          <cell r="CO1212">
            <v>86.695239000000001</v>
          </cell>
          <cell r="CP1212">
            <v>6.3437212000000009</v>
          </cell>
          <cell r="CQ1212">
            <v>22.199085999999998</v>
          </cell>
          <cell r="CR1212">
            <v>27.011314999999996</v>
          </cell>
          <cell r="CS1212">
            <v>11.10567</v>
          </cell>
          <cell r="CT1212">
            <v>22.004869530000001</v>
          </cell>
          <cell r="CU1212">
            <v>9.2982735000000005</v>
          </cell>
          <cell r="CV1212">
            <v>19.327363999999999</v>
          </cell>
          <cell r="CW1212">
            <v>459.52906742500028</v>
          </cell>
          <cell r="CX1212">
            <v>510.81115103000008</v>
          </cell>
          <cell r="CY1212">
            <v>12300000</v>
          </cell>
          <cell r="CZ1212">
            <v>1</v>
          </cell>
          <cell r="DA1212">
            <v>12300000</v>
          </cell>
        </row>
        <row r="1213">
          <cell r="A1213" t="str">
            <v>2024_Q3_M7_W31_D4</v>
          </cell>
          <cell r="B1213">
            <v>2024</v>
          </cell>
          <cell r="C1213">
            <v>3</v>
          </cell>
          <cell r="D1213">
            <v>7</v>
          </cell>
          <cell r="E1213">
            <v>31</v>
          </cell>
          <cell r="F1213">
            <v>31</v>
          </cell>
          <cell r="G1213">
            <v>4</v>
          </cell>
          <cell r="H1213">
            <v>45504</v>
          </cell>
          <cell r="I1213">
            <v>40.142600000000002</v>
          </cell>
          <cell r="J1213">
            <v>42.353000000000002</v>
          </cell>
          <cell r="K1213">
            <v>52.680999999999997</v>
          </cell>
          <cell r="L1213">
            <v>12.42971</v>
          </cell>
          <cell r="M1213">
            <v>14.337</v>
          </cell>
          <cell r="N1213">
            <v>6.0183</v>
          </cell>
          <cell r="O1213">
            <v>25.754000000000001</v>
          </cell>
          <cell r="P1213">
            <v>22.193000000000001</v>
          </cell>
          <cell r="Q1213">
            <v>160</v>
          </cell>
          <cell r="R1213">
            <v>0</v>
          </cell>
          <cell r="S1213">
            <v>-5168</v>
          </cell>
          <cell r="T1213">
            <v>1014.3363770405051</v>
          </cell>
          <cell r="U1213">
            <v>70807.88433869931</v>
          </cell>
          <cell r="V1213">
            <v>6.9807103384473976E-2</v>
          </cell>
          <cell r="W1213">
            <v>1.6268202980056427E-3</v>
          </cell>
          <cell r="X1213">
            <v>2.1846087688839563E-4</v>
          </cell>
          <cell r="Y1213">
            <v>0.13428703659292421</v>
          </cell>
          <cell r="Z1213">
            <v>4.3921322282164822E-3</v>
          </cell>
          <cell r="AA1213">
            <v>162091994000</v>
          </cell>
          <cell r="AB1213">
            <v>162091994000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215.90861000000001</v>
          </cell>
          <cell r="AI1213">
            <v>70390.412663761133</v>
          </cell>
          <cell r="AJ1213">
            <v>70767.814922849182</v>
          </cell>
          <cell r="AK1213">
            <v>-377.40225908804319</v>
          </cell>
          <cell r="AL1213">
            <v>38836789089400</v>
          </cell>
          <cell r="AM1213">
            <v>63180476800</v>
          </cell>
          <cell r="AN1213">
            <v>8484319000</v>
          </cell>
          <cell r="AO1213">
            <v>170576313000</v>
          </cell>
          <cell r="AP1213">
            <v>935571000</v>
          </cell>
          <cell r="AQ1213">
            <v>0.26947783738196296</v>
          </cell>
          <cell r="AR1213">
            <v>243283000</v>
          </cell>
          <cell r="AS1213">
            <v>0.47710220074600229</v>
          </cell>
          <cell r="AT1213">
            <v>93111000</v>
          </cell>
          <cell r="AU1213">
            <v>2.8044750398980556E-3</v>
          </cell>
          <cell r="AV1213">
            <v>6320562000</v>
          </cell>
          <cell r="AW1213">
            <v>0.28100537950301202</v>
          </cell>
          <cell r="AX1213">
            <v>344107000</v>
          </cell>
          <cell r="AY1213">
            <v>0.18137662107657829</v>
          </cell>
          <cell r="AZ1213">
            <v>243482000</v>
          </cell>
          <cell r="BA1213">
            <v>0.4037402208050197</v>
          </cell>
          <cell r="BB1213">
            <v>0</v>
          </cell>
          <cell r="BC1213">
            <v>0</v>
          </cell>
          <cell r="BD1213">
            <v>6053000</v>
          </cell>
          <cell r="BE1213">
            <v>0.21847253302533748</v>
          </cell>
          <cell r="BF1213">
            <v>233074000</v>
          </cell>
          <cell r="BG1213">
            <v>0.37794108585457292</v>
          </cell>
          <cell r="BH1213">
            <v>4904000</v>
          </cell>
          <cell r="BI1213">
            <v>0.5</v>
          </cell>
          <cell r="BJ1213">
            <v>0</v>
          </cell>
          <cell r="BK1213">
            <v>0</v>
          </cell>
          <cell r="BL1213">
            <v>3471792000</v>
          </cell>
          <cell r="BM1213">
            <v>509918000</v>
          </cell>
          <cell r="BN1213">
            <v>33200866000</v>
          </cell>
          <cell r="BO1213">
            <v>22492672600</v>
          </cell>
          <cell r="BP1213">
            <v>1897196000</v>
          </cell>
          <cell r="BQ1213">
            <v>603066000</v>
          </cell>
          <cell r="BR1213">
            <v>112088200</v>
          </cell>
          <cell r="BS1213">
            <v>27706000</v>
          </cell>
          <cell r="BT1213">
            <v>616694000</v>
          </cell>
          <cell r="BU1213">
            <v>9808000</v>
          </cell>
          <cell r="BV1213">
            <v>104638000</v>
          </cell>
          <cell r="BW1213">
            <v>13688000</v>
          </cell>
          <cell r="BY1213">
            <v>1288</v>
          </cell>
          <cell r="BZ1213">
            <v>13178400</v>
          </cell>
          <cell r="CA1213">
            <v>3477600</v>
          </cell>
          <cell r="CC1213">
            <v>1298885000</v>
          </cell>
          <cell r="CD1213">
            <v>2.0558328549999168E-2</v>
          </cell>
          <cell r="CE1213">
            <v>3.3444706178207558E-5</v>
          </cell>
          <cell r="CF1213">
            <v>1013327196.1350075</v>
          </cell>
          <cell r="CG1213">
            <v>-3013127019.2160616</v>
          </cell>
          <cell r="CH1213">
            <v>594145019.33377028</v>
          </cell>
          <cell r="CI1213">
            <v>0</v>
          </cell>
          <cell r="CJ1213">
            <v>0</v>
          </cell>
          <cell r="CK1213">
            <v>91.324415000000002</v>
          </cell>
          <cell r="CL1213">
            <v>173.21512800000002</v>
          </cell>
          <cell r="CM1213">
            <v>21.633480000000002</v>
          </cell>
          <cell r="CN1213">
            <v>23.125581</v>
          </cell>
          <cell r="CO1213">
            <v>87.67071</v>
          </cell>
          <cell r="CP1213">
            <v>6.2289648</v>
          </cell>
          <cell r="CQ1213">
            <v>22.431734000000002</v>
          </cell>
          <cell r="CR1213">
            <v>27.341776000000003</v>
          </cell>
          <cell r="CS1213">
            <v>11.027440000000002</v>
          </cell>
          <cell r="CT1213">
            <v>21.751992500000004</v>
          </cell>
          <cell r="CU1213">
            <v>9.4066028999999993</v>
          </cell>
          <cell r="CV1213">
            <v>19.440059999999999</v>
          </cell>
          <cell r="CW1213">
            <v>353.37548736600013</v>
          </cell>
          <cell r="CX1213">
            <v>514.59788420000007</v>
          </cell>
          <cell r="CY1213">
            <v>60172000</v>
          </cell>
          <cell r="CZ1213">
            <v>0.5</v>
          </cell>
          <cell r="DA1213">
            <v>120344000</v>
          </cell>
        </row>
        <row r="1214">
          <cell r="A1214" t="str">
            <v>2024_Q3_M8_W31_D5</v>
          </cell>
          <cell r="B1214">
            <v>2024</v>
          </cell>
          <cell r="C1214">
            <v>3</v>
          </cell>
          <cell r="D1214">
            <v>8</v>
          </cell>
          <cell r="E1214">
            <v>31</v>
          </cell>
          <cell r="F1214">
            <v>31</v>
          </cell>
          <cell r="G1214">
            <v>5</v>
          </cell>
          <cell r="H1214">
            <v>45505</v>
          </cell>
          <cell r="I1214">
            <v>29.0626</v>
          </cell>
          <cell r="J1214">
            <v>52.268999999999998</v>
          </cell>
          <cell r="K1214">
            <v>49.509</v>
          </cell>
          <cell r="L1214">
            <v>10.08071</v>
          </cell>
          <cell r="M1214">
            <v>14.263999999999999</v>
          </cell>
          <cell r="N1214">
            <v>6.0183</v>
          </cell>
          <cell r="O1214">
            <v>0.751</v>
          </cell>
          <cell r="P1214">
            <v>22.196999999999999</v>
          </cell>
          <cell r="Q1214">
            <v>160</v>
          </cell>
          <cell r="R1214">
            <v>0</v>
          </cell>
          <cell r="S1214">
            <v>-5753</v>
          </cell>
          <cell r="T1214">
            <v>1103.7198478252483</v>
          </cell>
          <cell r="U1214">
            <v>66602.982327812526</v>
          </cell>
          <cell r="V1214">
            <v>6.0344101321586241E-2</v>
          </cell>
          <cell r="W1214">
            <v>7.1499095397643186E-3</v>
          </cell>
          <cell r="X1214">
            <v>3.9499040794867945E-3</v>
          </cell>
          <cell r="Y1214">
            <v>0.55244112635542442</v>
          </cell>
          <cell r="Z1214">
            <v>9.9353828386095078E-3</v>
          </cell>
          <cell r="AA1214">
            <v>289862573000</v>
          </cell>
          <cell r="AB1214">
            <v>286110568000</v>
          </cell>
          <cell r="AC1214">
            <v>0</v>
          </cell>
          <cell r="AD1214">
            <v>0</v>
          </cell>
          <cell r="AE1214">
            <v>3752005000</v>
          </cell>
          <cell r="AF1214">
            <v>0</v>
          </cell>
          <cell r="AG1214">
            <v>0</v>
          </cell>
          <cell r="AH1214">
            <v>184.15161000000003</v>
          </cell>
          <cell r="AI1214">
            <v>68348.166157533211</v>
          </cell>
          <cell r="AJ1214">
            <v>70860.12769299018</v>
          </cell>
          <cell r="AK1214">
            <v>-2511.9615354569701</v>
          </cell>
          <cell r="AL1214">
            <v>48427633722400</v>
          </cell>
          <cell r="AM1214">
            <v>346253200340</v>
          </cell>
          <cell r="AN1214">
            <v>191284508000</v>
          </cell>
          <cell r="AO1214">
            <v>481147081000</v>
          </cell>
          <cell r="AP1214">
            <v>56567705000</v>
          </cell>
          <cell r="AQ1214">
            <v>0.78766913468535715</v>
          </cell>
          <cell r="AR1214">
            <v>411487000</v>
          </cell>
          <cell r="AS1214">
            <v>0.39988629848106433</v>
          </cell>
          <cell r="AT1214">
            <v>19933994000</v>
          </cell>
          <cell r="AU1214">
            <v>0.24044329897129058</v>
          </cell>
          <cell r="AV1214">
            <v>66260402000</v>
          </cell>
          <cell r="AW1214">
            <v>0.48564029863017871</v>
          </cell>
          <cell r="AX1214">
            <v>4083571000</v>
          </cell>
          <cell r="AY1214">
            <v>0.46581713410691739</v>
          </cell>
          <cell r="AZ1214">
            <v>200640000</v>
          </cell>
          <cell r="BA1214">
            <v>0.38047817747918872</v>
          </cell>
          <cell r="BB1214">
            <v>0</v>
          </cell>
          <cell r="BC1214">
            <v>0</v>
          </cell>
          <cell r="BD1214">
            <v>43284343000</v>
          </cell>
          <cell r="BE1214">
            <v>1.0001181398097887</v>
          </cell>
          <cell r="BF1214">
            <v>535098000</v>
          </cell>
          <cell r="BG1214">
            <v>0.40979435919900259</v>
          </cell>
          <cell r="BH1214">
            <v>7268000</v>
          </cell>
          <cell r="BI1214">
            <v>0.5</v>
          </cell>
          <cell r="BJ1214">
            <v>0</v>
          </cell>
          <cell r="BK1214">
            <v>0</v>
          </cell>
          <cell r="BL1214">
            <v>71816582000</v>
          </cell>
          <cell r="BM1214">
            <v>1029010000</v>
          </cell>
          <cell r="BN1214">
            <v>82905175920</v>
          </cell>
          <cell r="BO1214">
            <v>136439258000</v>
          </cell>
          <cell r="BP1214">
            <v>8766468000</v>
          </cell>
          <cell r="BQ1214">
            <v>527336420</v>
          </cell>
          <cell r="BR1214">
            <v>160188000</v>
          </cell>
          <cell r="BS1214">
            <v>43279230000</v>
          </cell>
          <cell r="BT1214">
            <v>1305772000</v>
          </cell>
          <cell r="BU1214">
            <v>14536000</v>
          </cell>
          <cell r="BV1214">
            <v>2728000</v>
          </cell>
          <cell r="BW1214">
            <v>6916000</v>
          </cell>
          <cell r="BY1214">
            <v>2621</v>
          </cell>
          <cell r="BZ1214">
            <v>14670150</v>
          </cell>
          <cell r="CA1214">
            <v>7076700</v>
          </cell>
          <cell r="CC1214">
            <v>61431480000</v>
          </cell>
          <cell r="CD1214">
            <v>0.17741779697538665</v>
          </cell>
          <cell r="CE1214">
            <v>1.2685211991182862E-3</v>
          </cell>
          <cell r="CF1214">
            <v>-3813451462.5824809</v>
          </cell>
          <cell r="CG1214">
            <v>1548537903.3258851</v>
          </cell>
          <cell r="CH1214">
            <v>222667053.02866006</v>
          </cell>
          <cell r="CI1214">
            <v>3752005000</v>
          </cell>
          <cell r="CJ1214">
            <v>7.747652965056035E-5</v>
          </cell>
          <cell r="CK1214">
            <v>64.838660600000011</v>
          </cell>
          <cell r="CL1214">
            <v>159.96357900000001</v>
          </cell>
          <cell r="CM1214">
            <v>20.419400000000003</v>
          </cell>
          <cell r="CN1214">
            <v>22.922248</v>
          </cell>
          <cell r="CO1214">
            <v>105.58338000000001</v>
          </cell>
          <cell r="CP1214">
            <v>5.8943356000000007</v>
          </cell>
          <cell r="CQ1214">
            <v>0.64510900000000004</v>
          </cell>
          <cell r="CR1214">
            <v>26.813975999999997</v>
          </cell>
          <cell r="CS1214">
            <v>9.0935093209815392</v>
          </cell>
          <cell r="CT1214">
            <v>17.28841765</v>
          </cell>
          <cell r="CU1214">
            <v>9.2079989999999992</v>
          </cell>
          <cell r="CV1214">
            <v>19.214668</v>
          </cell>
          <cell r="CW1214">
            <v>461.50917017700033</v>
          </cell>
          <cell r="CX1214">
            <v>461.88528217098144</v>
          </cell>
          <cell r="CY1214">
            <v>0</v>
          </cell>
          <cell r="CZ1214" t="e">
            <v>#DIV/0!</v>
          </cell>
          <cell r="DA1214">
            <v>0</v>
          </cell>
        </row>
        <row r="1215">
          <cell r="A1215" t="str">
            <v>2024_Q3_M8_W31_D6</v>
          </cell>
          <cell r="B1215">
            <v>2024</v>
          </cell>
          <cell r="C1215">
            <v>3</v>
          </cell>
          <cell r="D1215">
            <v>8</v>
          </cell>
          <cell r="E1215">
            <v>31</v>
          </cell>
          <cell r="F1215">
            <v>32</v>
          </cell>
          <cell r="G1215">
            <v>6</v>
          </cell>
          <cell r="H1215">
            <v>45506</v>
          </cell>
          <cell r="I1215">
            <v>40.308599999999998</v>
          </cell>
          <cell r="J1215">
            <v>52.017000000000003</v>
          </cell>
          <cell r="K1215">
            <v>48.295999999999999</v>
          </cell>
          <cell r="L1215">
            <v>6.9847099999999998</v>
          </cell>
          <cell r="M1215">
            <v>14.074999999999999</v>
          </cell>
          <cell r="N1215">
            <v>6.0183</v>
          </cell>
          <cell r="O1215">
            <v>0.64100000000000001</v>
          </cell>
          <cell r="P1215">
            <v>22.193000000000001</v>
          </cell>
          <cell r="Q1215">
            <v>160</v>
          </cell>
          <cell r="R1215">
            <v>0</v>
          </cell>
          <cell r="S1215">
            <v>-5295</v>
          </cell>
          <cell r="T1215">
            <v>1039.5156559026923</v>
          </cell>
          <cell r="U1215">
            <v>73214.046319284302</v>
          </cell>
          <cell r="V1215">
            <v>7.0430922231476012E-2</v>
          </cell>
          <cell r="W1215">
            <v>4.486893568395039E-3</v>
          </cell>
          <cell r="X1215">
            <v>2.627331720221403E-3</v>
          </cell>
          <cell r="Y1215">
            <v>0.58555695163529342</v>
          </cell>
          <cell r="Z1215">
            <v>5.7133978706583191E-3</v>
          </cell>
          <cell r="AA1215">
            <v>114726410000</v>
          </cell>
          <cell r="AB1215">
            <v>114726410000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190.53361000000001</v>
          </cell>
          <cell r="AI1215">
            <v>72583.797239466308</v>
          </cell>
          <cell r="AJ1215">
            <v>70684.354245412906</v>
          </cell>
          <cell r="AK1215">
            <v>1899.4429940534058</v>
          </cell>
          <cell r="AL1215">
            <v>37175615948400</v>
          </cell>
          <cell r="AM1215">
            <v>166803032100</v>
          </cell>
          <cell r="AN1215">
            <v>97672675000</v>
          </cell>
          <cell r="AO1215">
            <v>212399085000</v>
          </cell>
          <cell r="AP1215">
            <v>50147837000</v>
          </cell>
          <cell r="AQ1215">
            <v>0.66746521487763344</v>
          </cell>
          <cell r="AR1215">
            <v>645557000</v>
          </cell>
          <cell r="AS1215">
            <v>0.43362933507083218</v>
          </cell>
          <cell r="AT1215">
            <v>2443738000</v>
          </cell>
          <cell r="AU1215">
            <v>0.38138236276410126</v>
          </cell>
          <cell r="AV1215">
            <v>38457336000</v>
          </cell>
          <cell r="AW1215">
            <v>0.56547862347145883</v>
          </cell>
          <cell r="AX1215">
            <v>5232161000</v>
          </cell>
          <cell r="AY1215">
            <v>0.43108226661881405</v>
          </cell>
          <cell r="AZ1215">
            <v>344848000</v>
          </cell>
          <cell r="BA1215">
            <v>0.37804156124341698</v>
          </cell>
          <cell r="BB1215">
            <v>0</v>
          </cell>
          <cell r="BC1215">
            <v>0</v>
          </cell>
          <cell r="BD1215">
            <v>95764000</v>
          </cell>
          <cell r="BE1215">
            <v>0.26177615465360393</v>
          </cell>
          <cell r="BF1215">
            <v>293471000</v>
          </cell>
          <cell r="BG1215">
            <v>0.27177770369135595</v>
          </cell>
          <cell r="BH1215">
            <v>7193000</v>
          </cell>
          <cell r="BI1215">
            <v>0.5</v>
          </cell>
          <cell r="BJ1215">
            <v>0</v>
          </cell>
          <cell r="BK1215">
            <v>0</v>
          </cell>
          <cell r="BL1215">
            <v>75131761000</v>
          </cell>
          <cell r="BM1215">
            <v>1488730000</v>
          </cell>
          <cell r="BN1215">
            <v>6407580000</v>
          </cell>
          <cell r="BO1215">
            <v>68008470000</v>
          </cell>
          <cell r="BP1215">
            <v>12137268000</v>
          </cell>
          <cell r="BQ1215">
            <v>912196000</v>
          </cell>
          <cell r="BR1215">
            <v>1164797100</v>
          </cell>
          <cell r="BS1215">
            <v>365824000</v>
          </cell>
          <cell r="BT1215">
            <v>1079820000</v>
          </cell>
          <cell r="BU1215">
            <v>14386000</v>
          </cell>
          <cell r="BV1215">
            <v>66766000</v>
          </cell>
          <cell r="BW1215">
            <v>15894000</v>
          </cell>
          <cell r="BY1215">
            <v>1566</v>
          </cell>
          <cell r="BZ1215">
            <v>40506750</v>
          </cell>
          <cell r="CA1215">
            <v>4228200</v>
          </cell>
          <cell r="CC1215">
            <v>37159060000</v>
          </cell>
          <cell r="CD1215">
            <v>0.22277208952486421</v>
          </cell>
          <cell r="CE1215">
            <v>9.9955465570703722E-4</v>
          </cell>
          <cell r="CF1215">
            <v>970149405.57905138</v>
          </cell>
          <cell r="CG1215">
            <v>3228638234.5509982</v>
          </cell>
          <cell r="CH1215">
            <v>36843441.803055763</v>
          </cell>
          <cell r="CI1215">
            <v>0</v>
          </cell>
          <cell r="CJ1215">
            <v>0</v>
          </cell>
          <cell r="CK1215">
            <v>89.968795200000002</v>
          </cell>
          <cell r="CL1215">
            <v>156.09267199999999</v>
          </cell>
          <cell r="CM1215">
            <v>20.785247999999999</v>
          </cell>
          <cell r="CN1215">
            <v>23.082999999999998</v>
          </cell>
          <cell r="CO1215">
            <v>105.386442</v>
          </cell>
          <cell r="CP1215">
            <v>5.2337819999999997</v>
          </cell>
          <cell r="CQ1215">
            <v>0.55061899999999997</v>
          </cell>
          <cell r="CR1215">
            <v>27.053266999999998</v>
          </cell>
          <cell r="CS1215">
            <v>10.663487999999999</v>
          </cell>
          <cell r="CT1215">
            <v>12.069578880000002</v>
          </cell>
          <cell r="CU1215">
            <v>9.2380905000000002</v>
          </cell>
          <cell r="CV1215">
            <v>19.158319999999996</v>
          </cell>
          <cell r="CW1215">
            <v>402.69979735800035</v>
          </cell>
          <cell r="CX1215">
            <v>479.28330258</v>
          </cell>
          <cell r="CY1215">
            <v>4770000</v>
          </cell>
          <cell r="CZ1215">
            <v>0.5</v>
          </cell>
          <cell r="DA1215">
            <v>9540000</v>
          </cell>
        </row>
        <row r="1216">
          <cell r="A1216" t="str">
            <v>2024_Q3_M8_W32_D2</v>
          </cell>
          <cell r="B1216">
            <v>2024</v>
          </cell>
          <cell r="C1216">
            <v>3</v>
          </cell>
          <cell r="D1216">
            <v>8</v>
          </cell>
          <cell r="E1216">
            <v>32</v>
          </cell>
          <cell r="F1216">
            <v>32</v>
          </cell>
          <cell r="G1216">
            <v>2</v>
          </cell>
          <cell r="H1216">
            <v>45509</v>
          </cell>
          <cell r="I1216">
            <v>69.4876</v>
          </cell>
          <cell r="J1216">
            <v>51.466999999999999</v>
          </cell>
          <cell r="K1216">
            <v>50.865000000000002</v>
          </cell>
          <cell r="L1216">
            <v>4.01471</v>
          </cell>
          <cell r="M1216">
            <v>13.446</v>
          </cell>
          <cell r="N1216">
            <v>6.0183</v>
          </cell>
          <cell r="O1216">
            <v>0.63900000000000001</v>
          </cell>
          <cell r="P1216">
            <v>22.593</v>
          </cell>
          <cell r="Q1216">
            <v>100</v>
          </cell>
          <cell r="R1216">
            <v>0</v>
          </cell>
          <cell r="S1216">
            <v>-4680</v>
          </cell>
          <cell r="T1216">
            <v>971.44753286029572</v>
          </cell>
          <cell r="U1216">
            <v>64458.524326872895</v>
          </cell>
          <cell r="V1216">
            <v>6.6353068124104964E-2</v>
          </cell>
          <cell r="W1216">
            <v>1.0469612930218874E-2</v>
          </cell>
          <cell r="X1216">
            <v>7.5265903444320182E-3</v>
          </cell>
          <cell r="Y1216">
            <v>0.71889862544084238</v>
          </cell>
          <cell r="Z1216">
            <v>1.0712792902904528E-2</v>
          </cell>
          <cell r="AA1216">
            <v>167570627000</v>
          </cell>
          <cell r="AB1216">
            <v>167570627000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218.53061000000002</v>
          </cell>
          <cell r="AI1216">
            <v>63799.565089664982</v>
          </cell>
          <cell r="AJ1216">
            <v>71144.008421252656</v>
          </cell>
          <cell r="AK1216">
            <v>-7344.4433315876768</v>
          </cell>
          <cell r="AL1216">
            <v>52592584408800</v>
          </cell>
          <cell r="AM1216">
            <v>550624001760</v>
          </cell>
          <cell r="AN1216">
            <v>395842838000</v>
          </cell>
          <cell r="AO1216">
            <v>563413465000</v>
          </cell>
          <cell r="AP1216">
            <v>252778711000</v>
          </cell>
          <cell r="AQ1216">
            <v>0.79859566980307195</v>
          </cell>
          <cell r="AR1216">
            <v>989630000</v>
          </cell>
          <cell r="AS1216">
            <v>0.4464235770905397</v>
          </cell>
          <cell r="AT1216">
            <v>1626003000</v>
          </cell>
          <cell r="AU1216">
            <v>8.1860567444726598E-2</v>
          </cell>
          <cell r="AV1216">
            <v>74725382000</v>
          </cell>
          <cell r="AW1216">
            <v>0.56233975186287966</v>
          </cell>
          <cell r="AX1216">
            <v>4976341000</v>
          </cell>
          <cell r="AY1216">
            <v>0.35284705227692004</v>
          </cell>
          <cell r="AZ1216">
            <v>1068142000</v>
          </cell>
          <cell r="BA1216">
            <v>0.46310080208107524</v>
          </cell>
          <cell r="BB1216">
            <v>0</v>
          </cell>
          <cell r="BC1216">
            <v>0</v>
          </cell>
          <cell r="BD1216">
            <v>57904618000</v>
          </cell>
          <cell r="BE1216">
            <v>0.99759686194494923</v>
          </cell>
          <cell r="BF1216">
            <v>1194770000</v>
          </cell>
          <cell r="BG1216">
            <v>0.35717979916353015</v>
          </cell>
          <cell r="BH1216">
            <v>468567000</v>
          </cell>
          <cell r="BI1216">
            <v>0.5</v>
          </cell>
          <cell r="BJ1216">
            <v>60060000</v>
          </cell>
          <cell r="BK1216">
            <v>0.40140082605964206</v>
          </cell>
          <cell r="BL1216">
            <v>316529027840</v>
          </cell>
          <cell r="BM1216">
            <v>2216796000</v>
          </cell>
          <cell r="BN1216">
            <v>19863080000</v>
          </cell>
          <cell r="BO1216">
            <v>132882980000</v>
          </cell>
          <cell r="BP1216">
            <v>14103394000</v>
          </cell>
          <cell r="BQ1216">
            <v>2306500000</v>
          </cell>
          <cell r="BR1216">
            <v>144093920</v>
          </cell>
          <cell r="BS1216">
            <v>58044106000</v>
          </cell>
          <cell r="BT1216">
            <v>3345010000</v>
          </cell>
          <cell r="BU1216">
            <v>937134000</v>
          </cell>
          <cell r="BV1216">
            <v>149626000</v>
          </cell>
          <cell r="BW1216">
            <v>3366000</v>
          </cell>
          <cell r="BY1216">
            <v>2339</v>
          </cell>
          <cell r="BZ1216">
            <v>11934000</v>
          </cell>
          <cell r="CA1216">
            <v>6315300</v>
          </cell>
          <cell r="CC1216">
            <v>184423100000</v>
          </cell>
          <cell r="CD1216">
            <v>0.33493472752824954</v>
          </cell>
          <cell r="CE1216">
            <v>3.5066369541090969E-3</v>
          </cell>
          <cell r="CF1216">
            <v>-7600164102.5562153</v>
          </cell>
          <cell r="CG1216">
            <v>-2196020342.9836226</v>
          </cell>
          <cell r="CH1216">
            <v>1011952295.7385073</v>
          </cell>
          <cell r="CI1216">
            <v>0</v>
          </cell>
          <cell r="CJ1216">
            <v>0</v>
          </cell>
          <cell r="CK1216">
            <v>150.92706719999998</v>
          </cell>
          <cell r="CL1216">
            <v>159.46177499999999</v>
          </cell>
          <cell r="CM1216">
            <v>20.177872000000001</v>
          </cell>
          <cell r="CN1216">
            <v>20.679947999999996</v>
          </cell>
          <cell r="CO1216">
            <v>101.184122</v>
          </cell>
          <cell r="CP1216">
            <v>4.2305280000000005</v>
          </cell>
          <cell r="CQ1216">
            <v>0.53037000000000001</v>
          </cell>
          <cell r="CR1216">
            <v>26.591960999999998</v>
          </cell>
          <cell r="CS1216">
            <v>10.451610000000001</v>
          </cell>
          <cell r="CT1216">
            <v>6.7085804100000006</v>
          </cell>
          <cell r="CU1216">
            <v>8.9251389000000003</v>
          </cell>
          <cell r="CV1216">
            <v>18.423103999999999</v>
          </cell>
          <cell r="CW1216">
            <v>281.97666213899993</v>
          </cell>
          <cell r="CX1216">
            <v>528.2920765099999</v>
          </cell>
          <cell r="CY1216">
            <v>50614000</v>
          </cell>
          <cell r="CZ1216">
            <v>0.51183156702532162</v>
          </cell>
          <cell r="DA1216">
            <v>98888000</v>
          </cell>
        </row>
        <row r="1217">
          <cell r="A1217" t="str">
            <v>2024_Q3_M8_W32_D3</v>
          </cell>
          <cell r="B1217">
            <v>2024</v>
          </cell>
          <cell r="C1217">
            <v>3</v>
          </cell>
          <cell r="D1217">
            <v>8</v>
          </cell>
          <cell r="E1217">
            <v>32</v>
          </cell>
          <cell r="F1217">
            <v>32</v>
          </cell>
          <cell r="G1217">
            <v>3</v>
          </cell>
          <cell r="H1217">
            <v>45510</v>
          </cell>
          <cell r="I1217">
            <v>90.826599999999999</v>
          </cell>
          <cell r="J1217">
            <v>48.835999999999999</v>
          </cell>
          <cell r="K1217">
            <v>52.424999999999997</v>
          </cell>
          <cell r="L1217">
            <v>2.27271</v>
          </cell>
          <cell r="M1217">
            <v>13.627000000000001</v>
          </cell>
          <cell r="N1217">
            <v>6.0042999999999997</v>
          </cell>
          <cell r="O1217">
            <v>0.63800000000000001</v>
          </cell>
          <cell r="P1217">
            <v>22.792000000000002</v>
          </cell>
          <cell r="Q1217">
            <v>160</v>
          </cell>
          <cell r="R1217">
            <v>0</v>
          </cell>
          <cell r="S1217">
            <v>-4820</v>
          </cell>
          <cell r="T1217">
            <v>981.87559126916153</v>
          </cell>
          <cell r="U1217">
            <v>68829.038193404966</v>
          </cell>
          <cell r="V1217">
            <v>7.009955110956298E-2</v>
          </cell>
          <cell r="W1217">
            <v>5.5379434177984573E-3</v>
          </cell>
          <cell r="X1217">
            <v>3.7458406341798231E-3</v>
          </cell>
          <cell r="Y1217">
            <v>0.67639561324173603</v>
          </cell>
          <cell r="Z1217">
            <v>9.6855945961438813E-3</v>
          </cell>
          <cell r="AA1217">
            <v>214814436000</v>
          </cell>
          <cell r="AB1217">
            <v>214814436000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237.42161000000002</v>
          </cell>
          <cell r="AI1217">
            <v>68126.089310186828</v>
          </cell>
          <cell r="AJ1217">
            <v>70273.210381085271</v>
          </cell>
          <cell r="AK1217">
            <v>-2147.1210708984377</v>
          </cell>
          <cell r="AL1217">
            <v>36165544461200</v>
          </cell>
          <cell r="AM1217">
            <v>200282738900</v>
          </cell>
          <cell r="AN1217">
            <v>135470366000</v>
          </cell>
          <cell r="AO1217">
            <v>350284802000</v>
          </cell>
          <cell r="AP1217">
            <v>108005746000</v>
          </cell>
          <cell r="AQ1217">
            <v>0.85122473657619546</v>
          </cell>
          <cell r="AR1217">
            <v>342250000</v>
          </cell>
          <cell r="AS1217">
            <v>0.41623492554593966</v>
          </cell>
          <cell r="AT1217">
            <v>5208778000</v>
          </cell>
          <cell r="AU1217">
            <v>0.44349781000319632</v>
          </cell>
          <cell r="AV1217">
            <v>16471861000</v>
          </cell>
          <cell r="AW1217">
            <v>0.35184120105484901</v>
          </cell>
          <cell r="AX1217">
            <v>2897934000</v>
          </cell>
          <cell r="AY1217">
            <v>0.36149336835416479</v>
          </cell>
          <cell r="AZ1217">
            <v>531064000</v>
          </cell>
          <cell r="BA1217">
            <v>0.36905706442633168</v>
          </cell>
          <cell r="BB1217">
            <v>20761000</v>
          </cell>
          <cell r="BC1217">
            <v>4.9438815506847276E-2</v>
          </cell>
          <cell r="BD1217">
            <v>838000</v>
          </cell>
          <cell r="BE1217">
            <v>1.4843417882953095E-2</v>
          </cell>
          <cell r="BF1217">
            <v>1723726000</v>
          </cell>
          <cell r="BG1217">
            <v>0.49020681825679319</v>
          </cell>
          <cell r="BH1217">
            <v>235800000</v>
          </cell>
          <cell r="BI1217">
            <v>0.49748724635112723</v>
          </cell>
          <cell r="BJ1217">
            <v>31608000</v>
          </cell>
          <cell r="BK1217">
            <v>0.44406979684734049</v>
          </cell>
          <cell r="BL1217">
            <v>126882762400</v>
          </cell>
          <cell r="BM1217">
            <v>822252000</v>
          </cell>
          <cell r="BN1217">
            <v>11744766000</v>
          </cell>
          <cell r="BO1217">
            <v>46816180000</v>
          </cell>
          <cell r="BP1217">
            <v>8016562000</v>
          </cell>
          <cell r="BQ1217">
            <v>1438975300</v>
          </cell>
          <cell r="BR1217">
            <v>419933200</v>
          </cell>
          <cell r="BS1217">
            <v>56456000</v>
          </cell>
          <cell r="BT1217">
            <v>3516324000</v>
          </cell>
          <cell r="BU1217">
            <v>473982000</v>
          </cell>
          <cell r="BV1217">
            <v>71178000</v>
          </cell>
          <cell r="BW1217">
            <v>23368000</v>
          </cell>
          <cell r="BY1217">
            <v>2168</v>
          </cell>
          <cell r="BZ1217">
            <v>12291000</v>
          </cell>
          <cell r="CA1217">
            <v>5853600</v>
          </cell>
          <cell r="CC1217">
            <v>53032400000</v>
          </cell>
          <cell r="CD1217">
            <v>0.26478767112566182</v>
          </cell>
          <cell r="CE1217">
            <v>1.4663791404245416E-3</v>
          </cell>
          <cell r="CF1217">
            <v>3266672316.4628706</v>
          </cell>
          <cell r="CG1217">
            <v>294949544.36940169</v>
          </cell>
          <cell r="CH1217">
            <v>764902359.68957829</v>
          </cell>
          <cell r="CI1217">
            <v>0</v>
          </cell>
          <cell r="CJ1217">
            <v>0</v>
          </cell>
          <cell r="CK1217">
            <v>199.81851999999998</v>
          </cell>
          <cell r="CL1217">
            <v>165.50572499999998</v>
          </cell>
          <cell r="CM1217">
            <v>18.184218000000001</v>
          </cell>
          <cell r="CN1217">
            <v>21.367135999999999</v>
          </cell>
          <cell r="CO1217">
            <v>97.671999999999997</v>
          </cell>
          <cell r="CP1217">
            <v>4.1182930000000004</v>
          </cell>
          <cell r="CQ1217">
            <v>0.5346439999999999</v>
          </cell>
          <cell r="CR1217">
            <v>27.145272000000002</v>
          </cell>
          <cell r="CS1217">
            <v>10.540940000000001</v>
          </cell>
          <cell r="CT1217">
            <v>3.8613342899999994</v>
          </cell>
          <cell r="CU1217">
            <v>9.0424758000000001</v>
          </cell>
          <cell r="CV1217">
            <v>18.601885999999997</v>
          </cell>
          <cell r="CW1217">
            <v>255.04629281999939</v>
          </cell>
          <cell r="CX1217">
            <v>576.39244409000003</v>
          </cell>
          <cell r="CY1217">
            <v>0</v>
          </cell>
          <cell r="CZ1217" t="e">
            <v>#DIV/0!</v>
          </cell>
          <cell r="DA1217">
            <v>0</v>
          </cell>
        </row>
        <row r="1218">
          <cell r="A1218" t="str">
            <v>2024_Q3_M8_W32_D4</v>
          </cell>
          <cell r="B1218">
            <v>2024</v>
          </cell>
          <cell r="C1218">
            <v>3</v>
          </cell>
          <cell r="D1218">
            <v>8</v>
          </cell>
          <cell r="E1218">
            <v>32</v>
          </cell>
          <cell r="F1218">
            <v>32</v>
          </cell>
          <cell r="G1218">
            <v>4</v>
          </cell>
          <cell r="H1218">
            <v>45511</v>
          </cell>
          <cell r="I1218">
            <v>106.3836</v>
          </cell>
          <cell r="J1218">
            <v>51.942999999999998</v>
          </cell>
          <cell r="K1218">
            <v>53.764000000000003</v>
          </cell>
          <cell r="L1218">
            <v>0.67071000000000003</v>
          </cell>
          <cell r="M1218">
            <v>13.327</v>
          </cell>
          <cell r="N1218">
            <v>5.9603000000000002</v>
          </cell>
          <cell r="O1218">
            <v>0.63900000000000001</v>
          </cell>
          <cell r="P1218">
            <v>22.791</v>
          </cell>
          <cell r="Q1218">
            <v>160</v>
          </cell>
          <cell r="R1218">
            <v>0</v>
          </cell>
          <cell r="S1218">
            <v>-5036</v>
          </cell>
          <cell r="T1218">
            <v>1012.5511347875929</v>
          </cell>
          <cell r="U1218">
            <v>67720.687271404284</v>
          </cell>
          <cell r="V1218">
            <v>6.6881251666969233E-2</v>
          </cell>
          <cell r="W1218">
            <v>9.7415644721336701E-3</v>
          </cell>
          <cell r="X1218">
            <v>6.3448723570460348E-3</v>
          </cell>
          <cell r="Y1218">
            <v>0.65131964944603338</v>
          </cell>
          <cell r="Z1218">
            <v>7.0940868620316582E-3</v>
          </cell>
          <cell r="AA1218">
            <v>23451140000</v>
          </cell>
          <cell r="AB1218">
            <v>23451140000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255.47861</v>
          </cell>
          <cell r="AI1218">
            <v>67105.845051956174</v>
          </cell>
          <cell r="AJ1218">
            <v>70285.282950608613</v>
          </cell>
          <cell r="AK1218">
            <v>-3179.4378986524353</v>
          </cell>
          <cell r="AL1218">
            <v>31300969006800</v>
          </cell>
          <cell r="AM1218">
            <v>304920407620</v>
          </cell>
          <cell r="AN1218">
            <v>198600653000</v>
          </cell>
          <cell r="AO1218">
            <v>222051793000</v>
          </cell>
          <cell r="AP1218">
            <v>160800892000</v>
          </cell>
          <cell r="AQ1218">
            <v>0.74625811443134593</v>
          </cell>
          <cell r="AR1218">
            <v>205110000</v>
          </cell>
          <cell r="AS1218">
            <v>0.45457567617882505</v>
          </cell>
          <cell r="AT1218">
            <v>9539042000</v>
          </cell>
          <cell r="AU1218">
            <v>0.49126095972161965</v>
          </cell>
          <cell r="AV1218">
            <v>24596546000</v>
          </cell>
          <cell r="AW1218">
            <v>0.40066867635111336</v>
          </cell>
          <cell r="AX1218">
            <v>2690633000</v>
          </cell>
          <cell r="AY1218">
            <v>0.46841159131250432</v>
          </cell>
          <cell r="AZ1218">
            <v>469492000</v>
          </cell>
          <cell r="BA1218">
            <v>0.49022457784627466</v>
          </cell>
          <cell r="BB1218">
            <v>66015000</v>
          </cell>
          <cell r="BC1218">
            <v>0.14688723879537288</v>
          </cell>
          <cell r="BD1218">
            <v>844000</v>
          </cell>
          <cell r="BE1218">
            <v>0.16759332803812549</v>
          </cell>
          <cell r="BF1218">
            <v>228270000</v>
          </cell>
          <cell r="BG1218">
            <v>0.46355074141313224</v>
          </cell>
          <cell r="BH1218">
            <v>1181000</v>
          </cell>
          <cell r="BI1218">
            <v>0.5</v>
          </cell>
          <cell r="BJ1218">
            <v>2628000</v>
          </cell>
          <cell r="BK1218">
            <v>1.5985790408525755E-2</v>
          </cell>
          <cell r="BL1218">
            <v>215476239240</v>
          </cell>
          <cell r="BM1218">
            <v>451212000</v>
          </cell>
          <cell r="BN1218">
            <v>19417464000</v>
          </cell>
          <cell r="BO1218">
            <v>61388742000</v>
          </cell>
          <cell r="BP1218">
            <v>5744164000</v>
          </cell>
          <cell r="BQ1218">
            <v>957708000</v>
          </cell>
          <cell r="BR1218">
            <v>449426380</v>
          </cell>
          <cell r="BS1218">
            <v>5036000</v>
          </cell>
          <cell r="BT1218">
            <v>492438000</v>
          </cell>
          <cell r="BU1218">
            <v>2362000</v>
          </cell>
          <cell r="BV1218">
            <v>164396000</v>
          </cell>
          <cell r="BW1218">
            <v>17220000</v>
          </cell>
          <cell r="BY1218">
            <v>908</v>
          </cell>
          <cell r="BZ1218">
            <v>12841800</v>
          </cell>
          <cell r="CA1218">
            <v>2451600</v>
          </cell>
          <cell r="CC1218">
            <v>60073650000</v>
          </cell>
          <cell r="CD1218">
            <v>0.19701419943943338</v>
          </cell>
          <cell r="CE1218">
            <v>1.9192265257650413E-3</v>
          </cell>
          <cell r="CF1218">
            <v>-459994648.89495987</v>
          </cell>
          <cell r="CG1218">
            <v>-1390961919.8517668</v>
          </cell>
          <cell r="CH1218">
            <v>830712310.5160749</v>
          </cell>
          <cell r="CI1218">
            <v>0</v>
          </cell>
          <cell r="CJ1218">
            <v>0</v>
          </cell>
          <cell r="CK1218">
            <v>233.83115280000001</v>
          </cell>
          <cell r="CL1218">
            <v>169.57165599999999</v>
          </cell>
          <cell r="CM1218">
            <v>17.960280000000001</v>
          </cell>
          <cell r="CN1218">
            <v>20.750139000000001</v>
          </cell>
          <cell r="CO1218">
            <v>103.00296899999999</v>
          </cell>
          <cell r="CP1218">
            <v>3.9273740000000004</v>
          </cell>
          <cell r="CQ1218">
            <v>0.53931600000000002</v>
          </cell>
          <cell r="CR1218">
            <v>26.916170999999999</v>
          </cell>
          <cell r="CS1218">
            <v>10.540940000000001</v>
          </cell>
          <cell r="CT1218">
            <v>1.1328291899999998</v>
          </cell>
          <cell r="CU1218">
            <v>8.9702514999999998</v>
          </cell>
          <cell r="CV1218">
            <v>18.529152</v>
          </cell>
          <cell r="CW1218">
            <v>240.34781248099921</v>
          </cell>
          <cell r="CX1218">
            <v>615.67223048999995</v>
          </cell>
          <cell r="CY1218">
            <v>0</v>
          </cell>
          <cell r="CZ1218">
            <v>0</v>
          </cell>
          <cell r="DA1218">
            <v>354000000</v>
          </cell>
        </row>
        <row r="1219">
          <cell r="A1219" t="str">
            <v>2024_Q3_M8_W32_D5</v>
          </cell>
          <cell r="B1219">
            <v>2024</v>
          </cell>
          <cell r="C1219">
            <v>3</v>
          </cell>
          <cell r="D1219">
            <v>8</v>
          </cell>
          <cell r="E1219">
            <v>32</v>
          </cell>
          <cell r="F1219">
            <v>32</v>
          </cell>
          <cell r="G1219">
            <v>5</v>
          </cell>
          <cell r="H1219">
            <v>45512</v>
          </cell>
          <cell r="I1219">
            <v>70.186599999999999</v>
          </cell>
          <cell r="J1219">
            <v>52.767000000000003</v>
          </cell>
          <cell r="K1219">
            <v>43.087000000000003</v>
          </cell>
          <cell r="L1219">
            <v>0.17471</v>
          </cell>
          <cell r="M1219">
            <v>13.265000000000001</v>
          </cell>
          <cell r="N1219">
            <v>5.9162999999999997</v>
          </cell>
          <cell r="O1219">
            <v>0.64</v>
          </cell>
          <cell r="P1219">
            <v>22.794</v>
          </cell>
          <cell r="Q1219">
            <v>160</v>
          </cell>
          <cell r="R1219">
            <v>0</v>
          </cell>
          <cell r="S1219">
            <v>-4814</v>
          </cell>
          <cell r="T1219">
            <v>938.16519017493636</v>
          </cell>
          <cell r="U1219">
            <v>65295.801923334628</v>
          </cell>
          <cell r="V1219">
            <v>6.9599472040909077E-2</v>
          </cell>
          <cell r="W1219">
            <v>5.6923246592131037E-3</v>
          </cell>
          <cell r="X1219">
            <v>2.9144026269332531E-3</v>
          </cell>
          <cell r="Y1219">
            <v>0.51198812460850307</v>
          </cell>
          <cell r="Z1219">
            <v>4.8644652536589793E-3</v>
          </cell>
          <cell r="AA1219">
            <v>72873590000</v>
          </cell>
          <cell r="AB1219">
            <v>72873590000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208.83060999999998</v>
          </cell>
          <cell r="AI1219">
            <v>65178.610404806517</v>
          </cell>
          <cell r="AJ1219">
            <v>69188.907517975371</v>
          </cell>
          <cell r="AK1219">
            <v>-4010.2971131688537</v>
          </cell>
          <cell r="AL1219">
            <v>37369871614000</v>
          </cell>
          <cell r="AM1219">
            <v>212721441700</v>
          </cell>
          <cell r="AN1219">
            <v>108910852000</v>
          </cell>
          <cell r="AO1219">
            <v>181784442000</v>
          </cell>
          <cell r="AP1219">
            <v>74304685000</v>
          </cell>
          <cell r="AQ1219">
            <v>0.89987146661300366</v>
          </cell>
          <cell r="AR1219">
            <v>263238000</v>
          </cell>
          <cell r="AS1219">
            <v>0.47962612054514975</v>
          </cell>
          <cell r="AT1219">
            <v>1903746000</v>
          </cell>
          <cell r="AU1219">
            <v>0.43388778401903894</v>
          </cell>
          <cell r="AV1219">
            <v>31145471000</v>
          </cell>
          <cell r="AW1219">
            <v>0.2555034043170587</v>
          </cell>
          <cell r="AX1219">
            <v>831237000</v>
          </cell>
          <cell r="AY1219">
            <v>0.39478678568002229</v>
          </cell>
          <cell r="AZ1219">
            <v>232183000</v>
          </cell>
          <cell r="BA1219">
            <v>0.45730700900893806</v>
          </cell>
          <cell r="BB1219">
            <v>65887000</v>
          </cell>
          <cell r="BC1219">
            <v>0.26896385620861668</v>
          </cell>
          <cell r="BD1219">
            <v>836000</v>
          </cell>
          <cell r="BE1219">
            <v>4.9815278274341554E-2</v>
          </cell>
          <cell r="BF1219">
            <v>137809000</v>
          </cell>
          <cell r="BG1219">
            <v>0.46233150157343478</v>
          </cell>
          <cell r="BH1219">
            <v>3526000</v>
          </cell>
          <cell r="BI1219">
            <v>0.37502659008721551</v>
          </cell>
          <cell r="BJ1219">
            <v>22234000</v>
          </cell>
          <cell r="BK1219">
            <v>0.4721596942025908</v>
          </cell>
          <cell r="BL1219">
            <v>82572553700</v>
          </cell>
          <cell r="BM1219">
            <v>548840000</v>
          </cell>
          <cell r="BN1219">
            <v>4387646000</v>
          </cell>
          <cell r="BO1219">
            <v>121898458000</v>
          </cell>
          <cell r="BP1219">
            <v>2105534000</v>
          </cell>
          <cell r="BQ1219">
            <v>507718000</v>
          </cell>
          <cell r="BR1219">
            <v>244966000</v>
          </cell>
          <cell r="BS1219">
            <v>16782000</v>
          </cell>
          <cell r="BT1219">
            <v>298074000</v>
          </cell>
          <cell r="BU1219">
            <v>9402000</v>
          </cell>
          <cell r="BV1219">
            <v>47090000</v>
          </cell>
          <cell r="BW1219">
            <v>84378000</v>
          </cell>
          <cell r="BY1219">
            <v>824</v>
          </cell>
          <cell r="BZ1219">
            <v>12275700</v>
          </cell>
          <cell r="CA1219">
            <v>2224800</v>
          </cell>
          <cell r="CC1219">
            <v>37873100000</v>
          </cell>
          <cell r="CD1219">
            <v>0.17804082041439079</v>
          </cell>
          <cell r="CE1219">
            <v>1.0134661523913686E-3</v>
          </cell>
          <cell r="CF1219">
            <v>-1864032189.9056864</v>
          </cell>
          <cell r="CG1219">
            <v>-209622901.20301321</v>
          </cell>
          <cell r="CH1219">
            <v>146420443.95904139</v>
          </cell>
          <cell r="CI1219">
            <v>0</v>
          </cell>
          <cell r="CJ1219">
            <v>0</v>
          </cell>
          <cell r="CK1219">
            <v>153.21734779999997</v>
          </cell>
          <cell r="CL1219">
            <v>134.73304899999999</v>
          </cell>
          <cell r="CM1219">
            <v>17.697357</v>
          </cell>
          <cell r="CN1219">
            <v>20.454630000000002</v>
          </cell>
          <cell r="CO1219">
            <v>103.37055299999999</v>
          </cell>
          <cell r="CP1219">
            <v>3.6344192000000004</v>
          </cell>
          <cell r="CQ1219">
            <v>0.53503999999999996</v>
          </cell>
          <cell r="CR1219">
            <v>26.851331999999999</v>
          </cell>
          <cell r="CS1219">
            <v>10.540940000000001</v>
          </cell>
          <cell r="CT1219">
            <v>0.29263925000000002</v>
          </cell>
          <cell r="CU1219">
            <v>8.8152869999999997</v>
          </cell>
          <cell r="CV1219">
            <v>18.184701000000004</v>
          </cell>
          <cell r="CW1219">
            <v>286.57552010200055</v>
          </cell>
          <cell r="CX1219">
            <v>498.32729524999996</v>
          </cell>
          <cell r="CY1219">
            <v>0</v>
          </cell>
          <cell r="CZ1219" t="e">
            <v>#DIV/0!</v>
          </cell>
          <cell r="DA1219">
            <v>0</v>
          </cell>
        </row>
        <row r="1220">
          <cell r="A1220" t="str">
            <v>2024_Q3_M8_W32_D6</v>
          </cell>
          <cell r="B1220">
            <v>2024</v>
          </cell>
          <cell r="C1220">
            <v>3</v>
          </cell>
          <cell r="D1220">
            <v>8</v>
          </cell>
          <cell r="E1220">
            <v>32</v>
          </cell>
          <cell r="F1220">
            <v>33</v>
          </cell>
          <cell r="G1220">
            <v>6</v>
          </cell>
          <cell r="H1220">
            <v>45513</v>
          </cell>
          <cell r="I1220">
            <v>39.873600000000003</v>
          </cell>
          <cell r="J1220">
            <v>53.484999999999999</v>
          </cell>
          <cell r="K1220">
            <v>44.167999999999999</v>
          </cell>
          <cell r="L1220">
            <v>2.7709999999999999E-2</v>
          </cell>
          <cell r="M1220">
            <v>13.294</v>
          </cell>
          <cell r="N1220">
            <v>5.9123000000000001</v>
          </cell>
          <cell r="O1220">
            <v>7.64</v>
          </cell>
          <cell r="P1220">
            <v>23.294</v>
          </cell>
          <cell r="Q1220">
            <v>160</v>
          </cell>
          <cell r="R1220">
            <v>0</v>
          </cell>
          <cell r="S1220">
            <v>-4691</v>
          </cell>
          <cell r="T1220">
            <v>910.27713339425031</v>
          </cell>
          <cell r="U1220">
            <v>66085.306836847769</v>
          </cell>
          <cell r="V1220">
            <v>7.2599106813139677E-2</v>
          </cell>
          <cell r="W1220">
            <v>5.0169593210965284E-3</v>
          </cell>
          <cell r="X1220">
            <v>3.1026301269985114E-3</v>
          </cell>
          <cell r="Y1220">
            <v>0.61842840023673684</v>
          </cell>
          <cell r="Z1220">
            <v>5.2760166786994401E-3</v>
          </cell>
          <cell r="AA1220">
            <v>69621765000</v>
          </cell>
          <cell r="AB1220">
            <v>69621765000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187.69461000000001</v>
          </cell>
          <cell r="AI1220">
            <v>66424.826200329655</v>
          </cell>
          <cell r="AJ1220">
            <v>68953.284614164586</v>
          </cell>
          <cell r="AK1220">
            <v>-2528.4584138349305</v>
          </cell>
          <cell r="AL1220">
            <v>32033770037600</v>
          </cell>
          <cell r="AM1220">
            <v>160712121180</v>
          </cell>
          <cell r="AN1220">
            <v>99388940000</v>
          </cell>
          <cell r="AO1220">
            <v>169010705000</v>
          </cell>
          <cell r="AP1220">
            <v>55047700000</v>
          </cell>
          <cell r="AQ1220">
            <v>0.86592051846222184</v>
          </cell>
          <cell r="AR1220">
            <v>148518000</v>
          </cell>
          <cell r="AS1220">
            <v>0.11066882065925288</v>
          </cell>
          <cell r="AT1220">
            <v>1433022000</v>
          </cell>
          <cell r="AU1220">
            <v>7.9311733052649006E-2</v>
          </cell>
          <cell r="AV1220">
            <v>19926817000</v>
          </cell>
          <cell r="AW1220">
            <v>0.39025700638889899</v>
          </cell>
          <cell r="AX1220">
            <v>264774000</v>
          </cell>
          <cell r="AY1220">
            <v>0.12796986419749506</v>
          </cell>
          <cell r="AZ1220">
            <v>48508000</v>
          </cell>
          <cell r="BA1220">
            <v>0.22448885145454039</v>
          </cell>
          <cell r="BB1220">
            <v>5995000</v>
          </cell>
          <cell r="BC1220">
            <v>5.9579913409863294E-2</v>
          </cell>
          <cell r="BD1220">
            <v>21709800000</v>
          </cell>
          <cell r="BE1220">
            <v>0.95893409716605194</v>
          </cell>
          <cell r="BF1220">
            <v>85318000</v>
          </cell>
          <cell r="BG1220">
            <v>0.47473791982906366</v>
          </cell>
          <cell r="BH1220">
            <v>587000000</v>
          </cell>
          <cell r="BI1220">
            <v>0.49898587708456238</v>
          </cell>
          <cell r="BJ1220">
            <v>131488000</v>
          </cell>
          <cell r="BK1220">
            <v>0.45852978100153441</v>
          </cell>
          <cell r="BL1220">
            <v>63571308020</v>
          </cell>
          <cell r="BM1220">
            <v>1342004000</v>
          </cell>
          <cell r="BN1220">
            <v>18068222000</v>
          </cell>
          <cell r="BO1220">
            <v>51060754000</v>
          </cell>
          <cell r="BP1220">
            <v>2069034000</v>
          </cell>
          <cell r="BQ1220">
            <v>216082000</v>
          </cell>
          <cell r="BR1220">
            <v>100621160</v>
          </cell>
          <cell r="BS1220">
            <v>22639512000</v>
          </cell>
          <cell r="BT1220">
            <v>179716000</v>
          </cell>
          <cell r="BU1220">
            <v>1176386000</v>
          </cell>
          <cell r="BV1220">
            <v>286760000</v>
          </cell>
          <cell r="BW1220">
            <v>1722000</v>
          </cell>
          <cell r="BY1220">
            <v>1005</v>
          </cell>
          <cell r="BZ1220">
            <v>35886150</v>
          </cell>
          <cell r="CA1220">
            <v>2713500</v>
          </cell>
          <cell r="CC1220">
            <v>36137350000</v>
          </cell>
          <cell r="CD1220">
            <v>0.22485765065303084</v>
          </cell>
          <cell r="CE1220">
            <v>1.1281016863635899E-3</v>
          </cell>
          <cell r="CF1220">
            <v>3497732636.3093681</v>
          </cell>
          <cell r="CG1220">
            <v>-2328661640.1635756</v>
          </cell>
          <cell r="CH1220">
            <v>77144799.37733984</v>
          </cell>
          <cell r="CI1220">
            <v>0</v>
          </cell>
          <cell r="CJ1220">
            <v>0</v>
          </cell>
          <cell r="CK1220">
            <v>88.519391999999996</v>
          </cell>
          <cell r="CL1220">
            <v>140.01256000000001</v>
          </cell>
          <cell r="CM1220">
            <v>17.855219999999999</v>
          </cell>
          <cell r="CN1220">
            <v>20.898168000000002</v>
          </cell>
          <cell r="CO1220">
            <v>106.27469499999999</v>
          </cell>
          <cell r="CP1220">
            <v>3.4795176000000003</v>
          </cell>
          <cell r="CQ1220">
            <v>6.47872</v>
          </cell>
          <cell r="CR1220">
            <v>27.789742</v>
          </cell>
          <cell r="CS1220">
            <v>10.540940000000001</v>
          </cell>
          <cell r="CT1220">
            <v>4.835395E-2</v>
          </cell>
          <cell r="CU1220">
            <v>8.9866960000000002</v>
          </cell>
          <cell r="CV1220">
            <v>18.513468</v>
          </cell>
          <cell r="CW1220">
            <v>322.12656944300011</v>
          </cell>
          <cell r="CX1220">
            <v>449.39747254999997</v>
          </cell>
          <cell r="CY1220">
            <v>0</v>
          </cell>
          <cell r="CZ1220" t="e">
            <v>#DIV/0!</v>
          </cell>
          <cell r="DA1220">
            <v>0</v>
          </cell>
        </row>
        <row r="1221">
          <cell r="A1221" t="str">
            <v>2024_Q3_M8_W33_D2</v>
          </cell>
          <cell r="B1221">
            <v>2024</v>
          </cell>
          <cell r="C1221">
            <v>3</v>
          </cell>
          <cell r="D1221">
            <v>8</v>
          </cell>
          <cell r="E1221">
            <v>33</v>
          </cell>
          <cell r="F1221">
            <v>33</v>
          </cell>
          <cell r="G1221">
            <v>2</v>
          </cell>
          <cell r="H1221">
            <v>45516</v>
          </cell>
          <cell r="I1221">
            <v>40.069600000000001</v>
          </cell>
          <cell r="J1221">
            <v>53.463999999999999</v>
          </cell>
          <cell r="K1221">
            <v>42.62</v>
          </cell>
          <cell r="L1221">
            <v>3.0710000000000001E-2</v>
          </cell>
          <cell r="M1221">
            <v>13.262</v>
          </cell>
          <cell r="N1221">
            <v>5.9123000000000001</v>
          </cell>
          <cell r="O1221">
            <v>7.6440000000000001</v>
          </cell>
          <cell r="P1221">
            <v>23.295000000000002</v>
          </cell>
          <cell r="Q1221">
            <v>160</v>
          </cell>
          <cell r="R1221">
            <v>0</v>
          </cell>
          <cell r="S1221">
            <v>-3914</v>
          </cell>
          <cell r="T1221">
            <v>812.99648626398732</v>
          </cell>
          <cell r="U1221">
            <v>69604.309919072723</v>
          </cell>
          <cell r="V1221">
            <v>8.5614527362756113E-2</v>
          </cell>
          <cell r="W1221">
            <v>1.4766148086752106E-3</v>
          </cell>
          <cell r="X1221">
            <v>6.5806037388566161E-4</v>
          </cell>
          <cell r="Y1221">
            <v>0.44565473000779415</v>
          </cell>
          <cell r="Z1221">
            <v>5.7755907650025385E-3</v>
          </cell>
          <cell r="AA1221">
            <v>159467929800</v>
          </cell>
          <cell r="AB1221">
            <v>131069976000</v>
          </cell>
          <cell r="AC1221">
            <v>28397953800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186.29761000000002</v>
          </cell>
          <cell r="AI1221">
            <v>69285.720787644779</v>
          </cell>
          <cell r="AJ1221">
            <v>69507.445962255617</v>
          </cell>
          <cell r="AK1221">
            <v>-221.72517461083984</v>
          </cell>
          <cell r="AL1221">
            <v>31161110460000</v>
          </cell>
          <cell r="AM1221">
            <v>46012957160</v>
          </cell>
          <cell r="AN1221">
            <v>20505892000</v>
          </cell>
          <cell r="AO1221">
            <v>179973821800</v>
          </cell>
          <cell r="AP1221">
            <v>13828603000</v>
          </cell>
          <cell r="AQ1221">
            <v>0.64888720673159683</v>
          </cell>
          <cell r="AR1221">
            <v>143548000</v>
          </cell>
          <cell r="AS1221">
            <v>0.44130866520330303</v>
          </cell>
          <cell r="AT1221">
            <v>107092000</v>
          </cell>
          <cell r="AU1221">
            <v>0.23274494377626997</v>
          </cell>
          <cell r="AV1221">
            <v>6062800000</v>
          </cell>
          <cell r="AW1221">
            <v>0.30697736222814415</v>
          </cell>
          <cell r="AX1221">
            <v>5197000</v>
          </cell>
          <cell r="AY1221">
            <v>1.8104367831147596E-3</v>
          </cell>
          <cell r="AZ1221">
            <v>53445000</v>
          </cell>
          <cell r="BA1221">
            <v>0.36166224556084886</v>
          </cell>
          <cell r="BB1221">
            <v>0</v>
          </cell>
          <cell r="BC1221">
            <v>0</v>
          </cell>
          <cell r="BD1221">
            <v>3376000</v>
          </cell>
          <cell r="BE1221">
            <v>0.16674898745431196</v>
          </cell>
          <cell r="BF1221">
            <v>300627000</v>
          </cell>
          <cell r="BG1221">
            <v>0.43300042633604496</v>
          </cell>
          <cell r="BH1221">
            <v>1204000</v>
          </cell>
          <cell r="BI1221">
            <v>0.5</v>
          </cell>
          <cell r="BJ1221">
            <v>0</v>
          </cell>
          <cell r="BK1221">
            <v>0</v>
          </cell>
          <cell r="BL1221">
            <v>21311258500</v>
          </cell>
          <cell r="BM1221">
            <v>325278000</v>
          </cell>
          <cell r="BN1221">
            <v>460126000</v>
          </cell>
          <cell r="BO1221">
            <v>19749990540</v>
          </cell>
          <cell r="BP1221">
            <v>2870578000</v>
          </cell>
          <cell r="BQ1221">
            <v>147776000</v>
          </cell>
          <cell r="BR1221">
            <v>425642120</v>
          </cell>
          <cell r="BS1221">
            <v>20246000</v>
          </cell>
          <cell r="BT1221">
            <v>694288000</v>
          </cell>
          <cell r="BU1221">
            <v>2408000</v>
          </cell>
          <cell r="BV1221">
            <v>5366000</v>
          </cell>
          <cell r="BW1221">
            <v>0</v>
          </cell>
          <cell r="BY1221">
            <v>1929</v>
          </cell>
          <cell r="BZ1221">
            <v>9980700</v>
          </cell>
          <cell r="CA1221">
            <v>5208300</v>
          </cell>
          <cell r="CC1221">
            <v>4398000000</v>
          </cell>
          <cell r="CD1221">
            <v>9.5581772427860187E-2</v>
          </cell>
          <cell r="CE1221">
            <v>1.4113746060640228E-4</v>
          </cell>
          <cell r="CF1221">
            <v>1250132600.0347908</v>
          </cell>
          <cell r="CG1221">
            <v>1551660722.4091787</v>
          </cell>
          <cell r="CH1221">
            <v>59101264.871155024</v>
          </cell>
          <cell r="CI1221">
            <v>28397953800</v>
          </cell>
          <cell r="CJ1221">
            <v>9.1132675892449568E-4</v>
          </cell>
          <cell r="CK1221">
            <v>89.154859999999999</v>
          </cell>
          <cell r="CL1221">
            <v>136.81019999999998</v>
          </cell>
          <cell r="CM1221">
            <v>18.194414999999999</v>
          </cell>
          <cell r="CN1221">
            <v>20.887650000000001</v>
          </cell>
          <cell r="CO1221">
            <v>106.714144</v>
          </cell>
          <cell r="CP1221">
            <v>3.2554496000000004</v>
          </cell>
          <cell r="CQ1221">
            <v>6.5432639999999989</v>
          </cell>
          <cell r="CR1221">
            <v>28.047179999999997</v>
          </cell>
          <cell r="CS1221">
            <v>10.540940000000001</v>
          </cell>
          <cell r="CT1221">
            <v>5.2821200000000006E-2</v>
          </cell>
          <cell r="CU1221">
            <v>9.0458189999999998</v>
          </cell>
          <cell r="CV1221">
            <v>18.833144999999998</v>
          </cell>
          <cell r="CW1221">
            <v>253.34606657399951</v>
          </cell>
          <cell r="CX1221">
            <v>448.07988779999999</v>
          </cell>
          <cell r="CY1221">
            <v>0</v>
          </cell>
          <cell r="CZ1221" t="e">
            <v>#DIV/0!</v>
          </cell>
          <cell r="DA1221">
            <v>0</v>
          </cell>
        </row>
        <row r="1222">
          <cell r="A1222" t="str">
            <v>2024_Q3_M8_W33_D3</v>
          </cell>
          <cell r="B1222">
            <v>2024</v>
          </cell>
          <cell r="C1222">
            <v>3</v>
          </cell>
          <cell r="D1222">
            <v>8</v>
          </cell>
          <cell r="E1222">
            <v>33</v>
          </cell>
          <cell r="F1222">
            <v>33</v>
          </cell>
          <cell r="G1222">
            <v>3</v>
          </cell>
          <cell r="H1222">
            <v>45517</v>
          </cell>
          <cell r="I1222">
            <v>41.115600000000001</v>
          </cell>
          <cell r="J1222">
            <v>49.53</v>
          </cell>
          <cell r="K1222">
            <v>40.994</v>
          </cell>
          <cell r="L1222">
            <v>3.0710000000000001E-2</v>
          </cell>
          <cell r="M1222">
            <v>13.228999999999999</v>
          </cell>
          <cell r="N1222">
            <v>5.9123000000000001</v>
          </cell>
          <cell r="O1222">
            <v>7.3410000000000002</v>
          </cell>
          <cell r="P1222">
            <v>23.295999999999999</v>
          </cell>
          <cell r="Q1222">
            <v>136</v>
          </cell>
          <cell r="R1222">
            <v>0</v>
          </cell>
          <cell r="S1222">
            <v>-3892</v>
          </cell>
          <cell r="T1222">
            <v>823.54017677930358</v>
          </cell>
          <cell r="U1222">
            <v>69585.975055505172</v>
          </cell>
          <cell r="V1222">
            <v>8.4496150907465886E-2</v>
          </cell>
          <cell r="W1222">
            <v>4.2474985460289058E-3</v>
          </cell>
          <cell r="X1222">
            <v>1.5074671568919092E-3</v>
          </cell>
          <cell r="Y1222">
            <v>0.35490704483025154</v>
          </cell>
          <cell r="Z1222">
            <v>6.5490592508168528E-3</v>
          </cell>
          <cell r="AA1222">
            <v>148463480142.5</v>
          </cell>
          <cell r="AB1222">
            <v>133105597000</v>
          </cell>
          <cell r="AC1222">
            <v>12890158142.5</v>
          </cell>
          <cell r="AD1222">
            <v>0</v>
          </cell>
          <cell r="AE1222">
            <v>2467725000</v>
          </cell>
          <cell r="AF1222">
            <v>0</v>
          </cell>
          <cell r="AG1222">
            <v>0</v>
          </cell>
          <cell r="AH1222">
            <v>181.44861</v>
          </cell>
          <cell r="AI1222">
            <v>68912.973826627232</v>
          </cell>
          <cell r="AJ1222">
            <v>69554.369859590704</v>
          </cell>
          <cell r="AK1222">
            <v>-641.39603296347047</v>
          </cell>
          <cell r="AL1222">
            <v>29447737416400</v>
          </cell>
          <cell r="AM1222">
            <v>125079221860</v>
          </cell>
          <cell r="AN1222">
            <v>44391497000</v>
          </cell>
          <cell r="AO1222">
            <v>192854977142.5</v>
          </cell>
          <cell r="AP1222">
            <v>2566192000</v>
          </cell>
          <cell r="AQ1222">
            <v>0.35732895785245711</v>
          </cell>
          <cell r="AR1222">
            <v>77621000</v>
          </cell>
          <cell r="AS1222">
            <v>0.32498346214715756</v>
          </cell>
          <cell r="AT1222">
            <v>7973972000</v>
          </cell>
          <cell r="AU1222">
            <v>0.19850983792495097</v>
          </cell>
          <cell r="AV1222">
            <v>33278381000</v>
          </cell>
          <cell r="AW1222">
            <v>0.44612836692587315</v>
          </cell>
          <cell r="AX1222">
            <v>0</v>
          </cell>
          <cell r="AY1222">
            <v>0</v>
          </cell>
          <cell r="AZ1222">
            <v>52090000</v>
          </cell>
          <cell r="BA1222">
            <v>0.2620326773713228</v>
          </cell>
          <cell r="BB1222">
            <v>0</v>
          </cell>
          <cell r="BC1222">
            <v>0</v>
          </cell>
          <cell r="BD1222">
            <v>256031000</v>
          </cell>
          <cell r="BE1222">
            <v>0.49833583768675599</v>
          </cell>
          <cell r="BF1222">
            <v>184804000</v>
          </cell>
          <cell r="BG1222">
            <v>0.45490439337547506</v>
          </cell>
          <cell r="BH1222">
            <v>1204000</v>
          </cell>
          <cell r="BI1222">
            <v>0.5</v>
          </cell>
          <cell r="BJ1222">
            <v>0</v>
          </cell>
          <cell r="BK1222">
            <v>0</v>
          </cell>
          <cell r="BL1222">
            <v>7181595400</v>
          </cell>
          <cell r="BM1222">
            <v>238846000</v>
          </cell>
          <cell r="BN1222">
            <v>40169152740</v>
          </cell>
          <cell r="BO1222">
            <v>74593734600</v>
          </cell>
          <cell r="BP1222">
            <v>1346556000</v>
          </cell>
          <cell r="BQ1222">
            <v>198792000</v>
          </cell>
          <cell r="BR1222">
            <v>417649120</v>
          </cell>
          <cell r="BS1222">
            <v>513772000</v>
          </cell>
          <cell r="BT1222">
            <v>406248000</v>
          </cell>
          <cell r="BU1222">
            <v>2408000</v>
          </cell>
          <cell r="BV1222">
            <v>8064000</v>
          </cell>
          <cell r="BW1222">
            <v>0</v>
          </cell>
          <cell r="BY1222">
            <v>2058</v>
          </cell>
          <cell r="BZ1222">
            <v>9924600</v>
          </cell>
          <cell r="CA1222">
            <v>5556600</v>
          </cell>
          <cell r="CC1222">
            <v>0</v>
          </cell>
          <cell r="CD1222">
            <v>0</v>
          </cell>
          <cell r="CE1222">
            <v>0</v>
          </cell>
          <cell r="CF1222">
            <v>-368349087.84041679</v>
          </cell>
          <cell r="CG1222">
            <v>-4773723.5402075462</v>
          </cell>
          <cell r="CH1222">
            <v>375850.36307672784</v>
          </cell>
          <cell r="CI1222">
            <v>15357883142.5</v>
          </cell>
          <cell r="CJ1222">
            <v>5.2153015782960982E-4</v>
          </cell>
          <cell r="CK1222">
            <v>91.276632000000006</v>
          </cell>
          <cell r="CL1222">
            <v>131.38577000000001</v>
          </cell>
          <cell r="CM1222">
            <v>18.011724000000001</v>
          </cell>
          <cell r="CN1222">
            <v>20.76953</v>
          </cell>
          <cell r="CO1222">
            <v>98.812349999999995</v>
          </cell>
          <cell r="CP1222">
            <v>3.1613131999999999</v>
          </cell>
          <cell r="CQ1222">
            <v>6.276555000000001</v>
          </cell>
          <cell r="CR1222">
            <v>28.048383999999995</v>
          </cell>
          <cell r="CS1222">
            <v>10.736264</v>
          </cell>
          <cell r="CT1222">
            <v>5.2913330000000001E-2</v>
          </cell>
          <cell r="CU1222">
            <v>9.0162575</v>
          </cell>
          <cell r="CV1222">
            <v>18.791447999999999</v>
          </cell>
          <cell r="CW1222">
            <v>275.57611998499976</v>
          </cell>
          <cell r="CX1222">
            <v>436.33914102999995</v>
          </cell>
          <cell r="CY1222">
            <v>1202000</v>
          </cell>
          <cell r="CZ1222">
            <v>0.5</v>
          </cell>
          <cell r="DA1222">
            <v>2404000</v>
          </cell>
        </row>
        <row r="1223">
          <cell r="A1223" t="str">
            <v>2024_Q3_M8_W33_D4</v>
          </cell>
          <cell r="B1223">
            <v>2024</v>
          </cell>
          <cell r="C1223">
            <v>3</v>
          </cell>
          <cell r="D1223">
            <v>8</v>
          </cell>
          <cell r="E1223">
            <v>33</v>
          </cell>
          <cell r="F1223">
            <v>33</v>
          </cell>
          <cell r="G1223">
            <v>4</v>
          </cell>
          <cell r="H1223">
            <v>45518</v>
          </cell>
          <cell r="I1223">
            <v>40.992600000000003</v>
          </cell>
          <cell r="J1223">
            <v>49.581000000000003</v>
          </cell>
          <cell r="K1223">
            <v>37.728000000000002</v>
          </cell>
          <cell r="L1223">
            <v>10.238709999999999</v>
          </cell>
          <cell r="M1223">
            <v>13.301</v>
          </cell>
          <cell r="N1223">
            <v>5.9103000000000003</v>
          </cell>
          <cell r="O1223">
            <v>7.3419999999999996</v>
          </cell>
          <cell r="P1223">
            <v>23.295999999999999</v>
          </cell>
          <cell r="Q1223">
            <v>115</v>
          </cell>
          <cell r="R1223">
            <v>0</v>
          </cell>
          <cell r="S1223">
            <v>-4035</v>
          </cell>
          <cell r="T1223">
            <v>847.92636988729726</v>
          </cell>
          <cell r="U1223">
            <v>69336.843442455982</v>
          </cell>
          <cell r="V1223">
            <v>8.177224568646442E-2</v>
          </cell>
          <cell r="W1223">
            <v>2.5250292787211866E-3</v>
          </cell>
          <cell r="X1223">
            <v>1.2369087161199668E-3</v>
          </cell>
          <cell r="Y1223">
            <v>0.4898591578892128</v>
          </cell>
          <cell r="Z1223">
            <v>3.362365755718787E-3</v>
          </cell>
          <cell r="AA1223">
            <v>62053062000</v>
          </cell>
          <cell r="AB1223">
            <v>62053062000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188.38961</v>
          </cell>
          <cell r="AI1223">
            <v>68616.78503709787</v>
          </cell>
          <cell r="AJ1223">
            <v>69603.665343139161</v>
          </cell>
          <cell r="AK1223">
            <v>-986.88030604129028</v>
          </cell>
          <cell r="AL1223">
            <v>29195161720000</v>
          </cell>
          <cell r="AM1223">
            <v>73718638140</v>
          </cell>
          <cell r="AN1223">
            <v>36111750000</v>
          </cell>
          <cell r="AO1223">
            <v>98164812000</v>
          </cell>
          <cell r="AP1223">
            <v>404078000</v>
          </cell>
          <cell r="AQ1223">
            <v>7.0651189932400382E-2</v>
          </cell>
          <cell r="AR1223">
            <v>493780000</v>
          </cell>
          <cell r="AS1223">
            <v>0.46930213903235063</v>
          </cell>
          <cell r="AT1223">
            <v>109063000</v>
          </cell>
          <cell r="AU1223">
            <v>8.6706190330514327E-2</v>
          </cell>
          <cell r="AV1223">
            <v>34572051000</v>
          </cell>
          <cell r="AW1223">
            <v>0.5484930468956466</v>
          </cell>
          <cell r="AX1223">
            <v>355038000</v>
          </cell>
          <cell r="AY1223">
            <v>0.19529494080721338</v>
          </cell>
          <cell r="AZ1223">
            <v>132652000</v>
          </cell>
          <cell r="BA1223">
            <v>0.3732364596974852</v>
          </cell>
          <cell r="BB1223">
            <v>3050000</v>
          </cell>
          <cell r="BC1223">
            <v>3.2626978853010857E-2</v>
          </cell>
          <cell r="BD1223">
            <v>847000</v>
          </cell>
          <cell r="BE1223">
            <v>8.3088091033941533E-2</v>
          </cell>
          <cell r="BF1223">
            <v>39991000</v>
          </cell>
          <cell r="BG1223">
            <v>0.10706980380397532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5719337500</v>
          </cell>
          <cell r="BM1223">
            <v>1052158000</v>
          </cell>
          <cell r="BN1223">
            <v>1257845600</v>
          </cell>
          <cell r="BO1223">
            <v>63030974040</v>
          </cell>
          <cell r="BP1223">
            <v>1817958000</v>
          </cell>
          <cell r="BQ1223">
            <v>355410080</v>
          </cell>
          <cell r="BR1223">
            <v>93480920</v>
          </cell>
          <cell r="BS1223">
            <v>10194000</v>
          </cell>
          <cell r="BT1223">
            <v>373504000</v>
          </cell>
          <cell r="BU1223">
            <v>0</v>
          </cell>
          <cell r="BV1223">
            <v>5376000</v>
          </cell>
          <cell r="BW1223">
            <v>0</v>
          </cell>
          <cell r="BY1223">
            <v>2007</v>
          </cell>
          <cell r="BZ1223">
            <v>10289250</v>
          </cell>
          <cell r="CA1223">
            <v>5418900</v>
          </cell>
          <cell r="CC1223">
            <v>6415900000</v>
          </cell>
          <cell r="CD1223">
            <v>8.7032264321208475E-2</v>
          </cell>
          <cell r="CE1223">
            <v>2.1975901560445269E-4</v>
          </cell>
          <cell r="CF1223">
            <v>34264051.830813549</v>
          </cell>
          <cell r="CG1223">
            <v>-415868302.34920996</v>
          </cell>
          <cell r="CH1223">
            <v>85415460.989038527</v>
          </cell>
          <cell r="CI1223">
            <v>0</v>
          </cell>
          <cell r="CJ1223">
            <v>0</v>
          </cell>
          <cell r="CK1223">
            <v>91.208535000000012</v>
          </cell>
          <cell r="CL1223">
            <v>121.10688</v>
          </cell>
          <cell r="CM1223">
            <v>17.989095000000002</v>
          </cell>
          <cell r="CN1223">
            <v>21.002279000000001</v>
          </cell>
          <cell r="CO1223">
            <v>98.715770999999989</v>
          </cell>
          <cell r="CP1223">
            <v>2.8807800000000006</v>
          </cell>
          <cell r="CQ1223">
            <v>6.2406999999999995</v>
          </cell>
          <cell r="CR1223">
            <v>28.048383999999995</v>
          </cell>
          <cell r="CS1223">
            <v>10.7172</v>
          </cell>
          <cell r="CT1223">
            <v>17.57986507</v>
          </cell>
          <cell r="CU1223">
            <v>9.0132075000000018</v>
          </cell>
          <cell r="CV1223">
            <v>18.677568000000001</v>
          </cell>
          <cell r="CW1223">
            <v>289.02819875599954</v>
          </cell>
          <cell r="CX1223">
            <v>443.18026457000002</v>
          </cell>
          <cell r="CY1223">
            <v>1200000</v>
          </cell>
          <cell r="CZ1223">
            <v>0.5</v>
          </cell>
          <cell r="DA1223">
            <v>2400000</v>
          </cell>
        </row>
        <row r="1224">
          <cell r="A1224" t="str">
            <v>2024_Q3_M8_W33_D5</v>
          </cell>
          <cell r="B1224">
            <v>2024</v>
          </cell>
          <cell r="C1224">
            <v>3</v>
          </cell>
          <cell r="D1224">
            <v>8</v>
          </cell>
          <cell r="E1224">
            <v>33</v>
          </cell>
          <cell r="F1224">
            <v>33</v>
          </cell>
          <cell r="G1224">
            <v>5</v>
          </cell>
          <cell r="H1224">
            <v>45519</v>
          </cell>
          <cell r="I1224">
            <v>38.047600000000003</v>
          </cell>
          <cell r="J1224">
            <v>49.575000000000003</v>
          </cell>
          <cell r="K1224">
            <v>37.595999999999997</v>
          </cell>
          <cell r="L1224">
            <v>10.248710000000001</v>
          </cell>
          <cell r="M1224">
            <v>13.298</v>
          </cell>
          <cell r="N1224">
            <v>5.9103000000000003</v>
          </cell>
          <cell r="O1224">
            <v>7.335</v>
          </cell>
          <cell r="P1224">
            <v>23.295999999999999</v>
          </cell>
          <cell r="Q1224">
            <v>92</v>
          </cell>
          <cell r="R1224">
            <v>0</v>
          </cell>
          <cell r="S1224">
            <v>-3082</v>
          </cell>
          <cell r="T1224">
            <v>709.53999161290346</v>
          </cell>
          <cell r="U1224">
            <v>69213.937964901706</v>
          </cell>
          <cell r="V1224">
            <v>9.7547620688112041E-2</v>
          </cell>
          <cell r="W1224">
            <v>3.1895564646307866E-3</v>
          </cell>
          <cell r="X1224">
            <v>1.257258331514589E-3</v>
          </cell>
          <cell r="Y1224">
            <v>0.3941796752797494</v>
          </cell>
          <cell r="Z1224">
            <v>7.1801556694740818E-3</v>
          </cell>
          <cell r="AA1224">
            <v>151701414000</v>
          </cell>
          <cell r="AB1224">
            <v>151701414000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185.30661000000001</v>
          </cell>
          <cell r="AI1224">
            <v>68630.764019063572</v>
          </cell>
          <cell r="AJ1224">
            <v>69774.922338348944</v>
          </cell>
          <cell r="AK1224">
            <v>-1144.1583192853698</v>
          </cell>
          <cell r="AL1224">
            <v>25612703605000</v>
          </cell>
          <cell r="AM1224">
            <v>81693164360</v>
          </cell>
          <cell r="AN1224">
            <v>32201785000</v>
          </cell>
          <cell r="AO1224">
            <v>183903199000</v>
          </cell>
          <cell r="AP1224">
            <v>6893942000</v>
          </cell>
          <cell r="AQ1224">
            <v>0.40417150242141453</v>
          </cell>
          <cell r="AR1224">
            <v>66420000</v>
          </cell>
          <cell r="AS1224">
            <v>0.29690754830000088</v>
          </cell>
          <cell r="AT1224">
            <v>47473000</v>
          </cell>
          <cell r="AU1224">
            <v>2.0156564361179956E-2</v>
          </cell>
          <cell r="AV1224">
            <v>24864465000</v>
          </cell>
          <cell r="AW1224">
            <v>0.42031660283430494</v>
          </cell>
          <cell r="AX1224">
            <v>17040000</v>
          </cell>
          <cell r="AY1224">
            <v>1.0612273368176134E-2</v>
          </cell>
          <cell r="AZ1224">
            <v>36268000</v>
          </cell>
          <cell r="BA1224">
            <v>0.17947347585114806</v>
          </cell>
          <cell r="BB1224">
            <v>0</v>
          </cell>
          <cell r="BC1224">
            <v>0</v>
          </cell>
          <cell r="BD1224">
            <v>5950000</v>
          </cell>
          <cell r="BE1224">
            <v>0.25054741451911738</v>
          </cell>
          <cell r="BF1224">
            <v>270227000</v>
          </cell>
          <cell r="BG1224">
            <v>0.47599143230570323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17056972000</v>
          </cell>
          <cell r="BM1224">
            <v>223706000</v>
          </cell>
          <cell r="BN1224">
            <v>2355212880</v>
          </cell>
          <cell r="BO1224">
            <v>59156514000</v>
          </cell>
          <cell r="BP1224">
            <v>1605688000</v>
          </cell>
          <cell r="BQ1224">
            <v>202080000</v>
          </cell>
          <cell r="BR1224">
            <v>470469480</v>
          </cell>
          <cell r="BS1224">
            <v>23748000</v>
          </cell>
          <cell r="BT1224">
            <v>567714000</v>
          </cell>
          <cell r="BU1224">
            <v>0</v>
          </cell>
          <cell r="BV1224">
            <v>29380000</v>
          </cell>
          <cell r="BW1224">
            <v>1680000</v>
          </cell>
          <cell r="BY1224">
            <v>1557</v>
          </cell>
          <cell r="BZ1224">
            <v>7859100</v>
          </cell>
          <cell r="CA1224">
            <v>4203900</v>
          </cell>
          <cell r="CC1224">
            <v>0</v>
          </cell>
          <cell r="CD1224">
            <v>0</v>
          </cell>
          <cell r="CE1224">
            <v>0</v>
          </cell>
          <cell r="CF1224">
            <v>-799196648.88651335</v>
          </cell>
          <cell r="CG1224">
            <v>705842325.71090841</v>
          </cell>
          <cell r="CH1224">
            <v>107333305.14130318</v>
          </cell>
          <cell r="CI1224">
            <v>0</v>
          </cell>
          <cell r="CJ1224">
            <v>0</v>
          </cell>
          <cell r="CK1224">
            <v>84.275434000000004</v>
          </cell>
          <cell r="CL1224">
            <v>120.11922</v>
          </cell>
          <cell r="CM1224">
            <v>17.504487000000001</v>
          </cell>
          <cell r="CN1224">
            <v>20.997541999999999</v>
          </cell>
          <cell r="CO1224">
            <v>98.356800000000007</v>
          </cell>
          <cell r="CP1224">
            <v>2.7950244000000004</v>
          </cell>
          <cell r="CQ1224">
            <v>6.212745</v>
          </cell>
          <cell r="CR1224">
            <v>28.048383999999995</v>
          </cell>
          <cell r="CS1224">
            <v>10.7172</v>
          </cell>
          <cell r="CT1224">
            <v>17.56628894</v>
          </cell>
          <cell r="CU1224">
            <v>8.9718354000000016</v>
          </cell>
          <cell r="CV1224">
            <v>18.621980000000001</v>
          </cell>
          <cell r="CW1224">
            <v>184.57788027699985</v>
          </cell>
          <cell r="CX1224">
            <v>434.18694073999995</v>
          </cell>
          <cell r="CY1224">
            <v>0</v>
          </cell>
          <cell r="CZ1224" t="e">
            <v>#DIV/0!</v>
          </cell>
          <cell r="DA1224">
            <v>0</v>
          </cell>
        </row>
        <row r="1225">
          <cell r="A1225" t="str">
            <v>2024_Q3_M8_W33_D6</v>
          </cell>
          <cell r="B1225">
            <v>2024</v>
          </cell>
          <cell r="C1225">
            <v>3</v>
          </cell>
          <cell r="D1225">
            <v>8</v>
          </cell>
          <cell r="E1225">
            <v>33</v>
          </cell>
          <cell r="F1225">
            <v>34</v>
          </cell>
          <cell r="G1225">
            <v>6</v>
          </cell>
          <cell r="H1225">
            <v>45520</v>
          </cell>
          <cell r="I1225">
            <v>34.189599999999999</v>
          </cell>
          <cell r="J1225">
            <v>42.561999999999998</v>
          </cell>
          <cell r="K1225">
            <v>25.97</v>
          </cell>
          <cell r="L1225">
            <v>9.7717100000000006</v>
          </cell>
          <cell r="M1225">
            <v>13.427</v>
          </cell>
          <cell r="N1225">
            <v>5.9002999999999997</v>
          </cell>
          <cell r="O1225">
            <v>7.53</v>
          </cell>
          <cell r="P1225">
            <v>23.294</v>
          </cell>
          <cell r="Q1225">
            <v>115</v>
          </cell>
          <cell r="R1225">
            <v>0</v>
          </cell>
          <cell r="S1225">
            <v>-3042</v>
          </cell>
          <cell r="T1225">
            <v>689.07925074652962</v>
          </cell>
          <cell r="U1225">
            <v>74524.228171667608</v>
          </cell>
          <cell r="V1225">
            <v>0.10815044581727007</v>
          </cell>
          <cell r="W1225">
            <v>4.0263886206118463E-3</v>
          </cell>
          <cell r="X1225">
            <v>1.7542390022597611E-3</v>
          </cell>
          <cell r="Y1225">
            <v>0.43568546594818969</v>
          </cell>
          <cell r="Z1225">
            <v>3.0873244645972008E-3</v>
          </cell>
          <cell r="AA1225">
            <v>69215428000</v>
          </cell>
          <cell r="AB1225">
            <v>67079133000</v>
          </cell>
          <cell r="AC1225">
            <v>0</v>
          </cell>
          <cell r="AD1225">
            <v>0</v>
          </cell>
          <cell r="AE1225">
            <v>0</v>
          </cell>
          <cell r="AF1225">
            <v>2136295000</v>
          </cell>
          <cell r="AG1225">
            <v>0</v>
          </cell>
          <cell r="AH1225">
            <v>162.64461</v>
          </cell>
          <cell r="AI1225">
            <v>73504.242331369038</v>
          </cell>
          <cell r="AJ1225">
            <v>69070.23469894263</v>
          </cell>
          <cell r="AK1225">
            <v>4434.0076324264064</v>
          </cell>
          <cell r="AL1225">
            <v>51921223324000</v>
          </cell>
          <cell r="AM1225">
            <v>209055022760</v>
          </cell>
          <cell r="AN1225">
            <v>91082235000</v>
          </cell>
          <cell r="AO1225">
            <v>160297663000</v>
          </cell>
          <cell r="AP1225">
            <v>24014694000</v>
          </cell>
          <cell r="AQ1225">
            <v>0.47393875186304807</v>
          </cell>
          <cell r="AR1225">
            <v>316057000</v>
          </cell>
          <cell r="AS1225">
            <v>0.43657779214356951</v>
          </cell>
          <cell r="AT1225">
            <v>14040253000</v>
          </cell>
          <cell r="AU1225">
            <v>0.43962398693593313</v>
          </cell>
          <cell r="AV1225">
            <v>50509747000</v>
          </cell>
          <cell r="AW1225">
            <v>0.42224154471775999</v>
          </cell>
          <cell r="AX1225">
            <v>1615039000</v>
          </cell>
          <cell r="AY1225">
            <v>0.38625080775888582</v>
          </cell>
          <cell r="AZ1225">
            <v>237264000</v>
          </cell>
          <cell r="BA1225">
            <v>0.37296746689470439</v>
          </cell>
          <cell r="BB1225">
            <v>15260000</v>
          </cell>
          <cell r="BC1225">
            <v>3.1967102123118339E-2</v>
          </cell>
          <cell r="BD1225">
            <v>175979000</v>
          </cell>
          <cell r="BE1225">
            <v>0.49756840968338434</v>
          </cell>
          <cell r="BF1225">
            <v>128612000</v>
          </cell>
          <cell r="BG1225">
            <v>0.34897325692454634</v>
          </cell>
          <cell r="BH1225">
            <v>2420000</v>
          </cell>
          <cell r="BI1225">
            <v>0.5</v>
          </cell>
          <cell r="BJ1225">
            <v>26910000</v>
          </cell>
          <cell r="BK1225">
            <v>0.35648050021195421</v>
          </cell>
          <cell r="BL1225">
            <v>50670458800</v>
          </cell>
          <cell r="BM1225">
            <v>723942000</v>
          </cell>
          <cell r="BN1225">
            <v>31936958440</v>
          </cell>
          <cell r="BO1225">
            <v>119622873760</v>
          </cell>
          <cell r="BP1225">
            <v>4181322000</v>
          </cell>
          <cell r="BQ1225">
            <v>636152000</v>
          </cell>
          <cell r="BR1225">
            <v>477365760</v>
          </cell>
          <cell r="BS1225">
            <v>353678000</v>
          </cell>
          <cell r="BT1225">
            <v>368544000</v>
          </cell>
          <cell r="BU1225">
            <v>4840000</v>
          </cell>
          <cell r="BV1225">
            <v>75488000</v>
          </cell>
          <cell r="BW1225">
            <v>3400000</v>
          </cell>
          <cell r="BY1225">
            <v>1132</v>
          </cell>
          <cell r="BZ1225">
            <v>23271300</v>
          </cell>
          <cell r="CA1225">
            <v>3056400</v>
          </cell>
          <cell r="CC1225">
            <v>4468600000</v>
          </cell>
          <cell r="CD1225">
            <v>2.1375233854725683E-2</v>
          </cell>
          <cell r="CE1225">
            <v>8.6064998355584585E-5</v>
          </cell>
          <cell r="CF1225">
            <v>4811730788.684166</v>
          </cell>
          <cell r="CG1225">
            <v>131184572.63100529</v>
          </cell>
          <cell r="CH1225">
            <v>-69437049.009702682</v>
          </cell>
          <cell r="CI1225">
            <v>2136295000</v>
          </cell>
          <cell r="CJ1225">
            <v>4.1144928089791784E-5</v>
          </cell>
          <cell r="CK1225">
            <v>77.200116799999989</v>
          </cell>
          <cell r="CL1225">
            <v>84.818020000000004</v>
          </cell>
          <cell r="CM1225">
            <v>18.127980000000001</v>
          </cell>
          <cell r="CN1225">
            <v>21.416065</v>
          </cell>
          <cell r="CO1225">
            <v>86.74135600000001</v>
          </cell>
          <cell r="CP1225">
            <v>3.1253657999999995</v>
          </cell>
          <cell r="CQ1225">
            <v>6.4757999999999996</v>
          </cell>
          <cell r="CR1225">
            <v>28.185739999999999</v>
          </cell>
          <cell r="CS1225">
            <v>10.7172</v>
          </cell>
          <cell r="CT1225">
            <v>16.953916849999999</v>
          </cell>
          <cell r="CU1225">
            <v>9.1513653000000001</v>
          </cell>
          <cell r="CV1225">
            <v>18.928228000000001</v>
          </cell>
          <cell r="CW1225">
            <v>229.0626553080001</v>
          </cell>
          <cell r="CX1225">
            <v>381.84115374999999</v>
          </cell>
          <cell r="CY1225">
            <v>0</v>
          </cell>
          <cell r="CZ1225" t="e">
            <v>#DIV/0!</v>
          </cell>
          <cell r="DA1225">
            <v>0</v>
          </cell>
        </row>
        <row r="1226">
          <cell r="A1226" t="str">
            <v>2024_Q3_M8_W34_D2</v>
          </cell>
          <cell r="B1226">
            <v>2024</v>
          </cell>
          <cell r="C1226">
            <v>3</v>
          </cell>
          <cell r="D1226">
            <v>8</v>
          </cell>
          <cell r="E1226">
            <v>34</v>
          </cell>
          <cell r="F1226">
            <v>34</v>
          </cell>
          <cell r="G1226">
            <v>2</v>
          </cell>
          <cell r="H1226">
            <v>45523</v>
          </cell>
          <cell r="I1226">
            <v>32.376600000000003</v>
          </cell>
          <cell r="J1226">
            <v>33.256999999999998</v>
          </cell>
          <cell r="K1226">
            <v>19.190999999999999</v>
          </cell>
          <cell r="L1226">
            <v>10.168710000000001</v>
          </cell>
          <cell r="M1226">
            <v>13.468</v>
          </cell>
          <cell r="N1226">
            <v>5.8933</v>
          </cell>
          <cell r="O1226">
            <v>7.4969999999999999</v>
          </cell>
          <cell r="P1226">
            <v>23.241</v>
          </cell>
          <cell r="Q1226">
            <v>160</v>
          </cell>
          <cell r="R1226">
            <v>0</v>
          </cell>
          <cell r="S1226">
            <v>-3350</v>
          </cell>
          <cell r="T1226">
            <v>731.84099131644768</v>
          </cell>
          <cell r="U1226">
            <v>77394.528330904286</v>
          </cell>
          <cell r="V1226">
            <v>0.10575320219722281</v>
          </cell>
          <cell r="W1226">
            <v>3.9448558929357719E-3</v>
          </cell>
          <cell r="X1226">
            <v>1.6833625644953078E-3</v>
          </cell>
          <cell r="Y1226">
            <v>0.42672346219535667</v>
          </cell>
          <cell r="Z1226">
            <v>4.460864755214222E-3</v>
          </cell>
          <cell r="AA1226">
            <v>103702299000</v>
          </cell>
          <cell r="AB1226">
            <v>103702299000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145.09261000000001</v>
          </cell>
          <cell r="AI1226">
            <v>76613.310138561545</v>
          </cell>
          <cell r="AJ1226">
            <v>68909.138741681643</v>
          </cell>
          <cell r="AK1226">
            <v>7704.1713968798977</v>
          </cell>
          <cell r="AL1226">
            <v>37336531847400</v>
          </cell>
          <cell r="AM1226">
            <v>147287237680</v>
          </cell>
          <cell r="AN1226">
            <v>62850920000</v>
          </cell>
          <cell r="AO1226">
            <v>166553219000</v>
          </cell>
          <cell r="AP1226">
            <v>4957083000</v>
          </cell>
          <cell r="AQ1226">
            <v>0.32978567416922611</v>
          </cell>
          <cell r="AR1226">
            <v>89335000</v>
          </cell>
          <cell r="AS1226">
            <v>0.20927230816802692</v>
          </cell>
          <cell r="AT1226">
            <v>20752518000</v>
          </cell>
          <cell r="AU1226">
            <v>0.41286539376312675</v>
          </cell>
          <cell r="AV1226">
            <v>35906716000</v>
          </cell>
          <cell r="AW1226">
            <v>0.46428096059064317</v>
          </cell>
          <cell r="AX1226">
            <v>756300000</v>
          </cell>
          <cell r="AY1226">
            <v>0.27276169867460104</v>
          </cell>
          <cell r="AZ1226">
            <v>72417000</v>
          </cell>
          <cell r="BA1226">
            <v>0.28495767247067355</v>
          </cell>
          <cell r="BB1226">
            <v>10891000</v>
          </cell>
          <cell r="BC1226">
            <v>2.480180870338303E-2</v>
          </cell>
          <cell r="BD1226">
            <v>30274000</v>
          </cell>
          <cell r="BE1226">
            <v>0.33628063004021058</v>
          </cell>
          <cell r="BF1226">
            <v>126614000</v>
          </cell>
          <cell r="BG1226">
            <v>0.36389189064906996</v>
          </cell>
          <cell r="BH1226">
            <v>64342000</v>
          </cell>
          <cell r="BI1226">
            <v>0.49061351470879783</v>
          </cell>
          <cell r="BJ1226">
            <v>84430000</v>
          </cell>
          <cell r="BK1226">
            <v>0.462275514673675</v>
          </cell>
          <cell r="BL1226">
            <v>15031226000</v>
          </cell>
          <cell r="BM1226">
            <v>426884000</v>
          </cell>
          <cell r="BN1226">
            <v>50264610000</v>
          </cell>
          <cell r="BO1226">
            <v>77338334000</v>
          </cell>
          <cell r="BP1226">
            <v>2772750000</v>
          </cell>
          <cell r="BQ1226">
            <v>254132480</v>
          </cell>
          <cell r="BR1226">
            <v>439121200</v>
          </cell>
          <cell r="BS1226">
            <v>90026000</v>
          </cell>
          <cell r="BT1226">
            <v>347944000</v>
          </cell>
          <cell r="BU1226">
            <v>131146000</v>
          </cell>
          <cell r="BV1226">
            <v>182640000</v>
          </cell>
          <cell r="BW1226">
            <v>8424000</v>
          </cell>
          <cell r="BY1226">
            <v>1162</v>
          </cell>
          <cell r="BZ1226">
            <v>8542500</v>
          </cell>
          <cell r="CA1226">
            <v>3137400</v>
          </cell>
          <cell r="CC1226">
            <v>8305565000</v>
          </cell>
          <cell r="CD1226">
            <v>5.6390255739909266E-2</v>
          </cell>
          <cell r="CE1226">
            <v>2.2245143265973627E-4</v>
          </cell>
          <cell r="CF1226">
            <v>2163922305.8757896</v>
          </cell>
          <cell r="CG1226">
            <v>815778419.90546525</v>
          </cell>
          <cell r="CH1226">
            <v>83165991.411251426</v>
          </cell>
          <cell r="CI1226">
            <v>0</v>
          </cell>
          <cell r="CJ1226">
            <v>0</v>
          </cell>
          <cell r="CK1226">
            <v>73.462505400000012</v>
          </cell>
          <cell r="CL1226">
            <v>63.618165000000005</v>
          </cell>
          <cell r="CM1226">
            <v>18.418815000000002</v>
          </cell>
          <cell r="CN1226">
            <v>21.683479999999999</v>
          </cell>
          <cell r="CO1226">
            <v>68.010565000000014</v>
          </cell>
          <cell r="CP1226">
            <v>3.2145896</v>
          </cell>
          <cell r="CQ1226">
            <v>6.5298870000000004</v>
          </cell>
          <cell r="CR1226">
            <v>28.609670999999999</v>
          </cell>
          <cell r="CS1226">
            <v>10.7172</v>
          </cell>
          <cell r="CT1226">
            <v>17.805411209999999</v>
          </cell>
          <cell r="CU1226">
            <v>9.1699748000000003</v>
          </cell>
          <cell r="CV1226">
            <v>19.204240000000002</v>
          </cell>
          <cell r="CW1226">
            <v>308.70024941899999</v>
          </cell>
          <cell r="CX1226">
            <v>340.44450401000006</v>
          </cell>
          <cell r="CY1226">
            <v>0</v>
          </cell>
          <cell r="CZ1226" t="e">
            <v>#DIV/0!</v>
          </cell>
          <cell r="DA1226">
            <v>0</v>
          </cell>
        </row>
        <row r="1227">
          <cell r="A1227" t="str">
            <v>2024_Q3_M8_W34_D3</v>
          </cell>
          <cell r="B1227">
            <v>2024</v>
          </cell>
          <cell r="C1227">
            <v>3</v>
          </cell>
          <cell r="D1227">
            <v>8</v>
          </cell>
          <cell r="E1227">
            <v>34</v>
          </cell>
          <cell r="F1227">
            <v>34</v>
          </cell>
          <cell r="G1227">
            <v>3</v>
          </cell>
          <cell r="H1227">
            <v>45524</v>
          </cell>
          <cell r="I1227">
            <v>35.1066</v>
          </cell>
          <cell r="J1227">
            <v>31.641999999999999</v>
          </cell>
          <cell r="K1227">
            <v>20.170000000000002</v>
          </cell>
          <cell r="L1227">
            <v>11.77271</v>
          </cell>
          <cell r="M1227">
            <v>12.478999999999999</v>
          </cell>
          <cell r="N1227">
            <v>5.8933</v>
          </cell>
          <cell r="O1227">
            <v>7.5049999999999999</v>
          </cell>
          <cell r="P1227">
            <v>23.228999999999999</v>
          </cell>
          <cell r="Q1227">
            <v>162</v>
          </cell>
          <cell r="R1227">
            <v>0</v>
          </cell>
          <cell r="S1227">
            <v>-3459</v>
          </cell>
          <cell r="T1227">
            <v>743.45090776851578</v>
          </cell>
          <cell r="U1227">
            <v>80306.511387985403</v>
          </cell>
          <cell r="V1227">
            <v>0.10801858004185799</v>
          </cell>
          <cell r="W1227">
            <v>3.8619372114435356E-3</v>
          </cell>
          <cell r="X1227">
            <v>2.0073167480383763E-3</v>
          </cell>
          <cell r="Y1227">
            <v>0.51976938985190557</v>
          </cell>
          <cell r="Z1227">
            <v>3.9058622502997327E-3</v>
          </cell>
          <cell r="AA1227">
            <v>80272262000</v>
          </cell>
          <cell r="AB1227">
            <v>80272262000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147.79760999999999</v>
          </cell>
          <cell r="AI1227">
            <v>79422.198655582702</v>
          </cell>
          <cell r="AJ1227">
            <v>69317.332288640144</v>
          </cell>
          <cell r="AK1227">
            <v>10104.866366942551</v>
          </cell>
          <cell r="AL1227">
            <v>42280926058600</v>
          </cell>
          <cell r="AM1227">
            <v>163286281680</v>
          </cell>
          <cell r="AN1227">
            <v>84871211000</v>
          </cell>
          <cell r="AO1227">
            <v>165143473000</v>
          </cell>
          <cell r="AP1227">
            <v>42232262000</v>
          </cell>
          <cell r="AQ1227">
            <v>0.63206659070332605</v>
          </cell>
          <cell r="AR1227">
            <v>189338000</v>
          </cell>
          <cell r="AS1227">
            <v>0.43297248100837415</v>
          </cell>
          <cell r="AT1227">
            <v>10470050000</v>
          </cell>
          <cell r="AU1227">
            <v>0.34283693292930068</v>
          </cell>
          <cell r="AV1227">
            <v>19176760000</v>
          </cell>
          <cell r="AW1227">
            <v>0.40418308700766853</v>
          </cell>
          <cell r="AX1227">
            <v>2807156000</v>
          </cell>
          <cell r="AY1227">
            <v>0.43552102610312415</v>
          </cell>
          <cell r="AZ1227">
            <v>4414539000</v>
          </cell>
          <cell r="BA1227">
            <v>0.89394081757045452</v>
          </cell>
          <cell r="BB1227">
            <v>0</v>
          </cell>
          <cell r="BC1227">
            <v>0</v>
          </cell>
          <cell r="BD1227">
            <v>6944000</v>
          </cell>
          <cell r="BE1227">
            <v>0.16670667883036444</v>
          </cell>
          <cell r="BF1227">
            <v>514596000</v>
          </cell>
          <cell r="BG1227">
            <v>0.40877612461969864</v>
          </cell>
          <cell r="BH1227">
            <v>14740000</v>
          </cell>
          <cell r="BI1227">
            <v>0.5</v>
          </cell>
          <cell r="BJ1227">
            <v>5043600000</v>
          </cell>
          <cell r="BK1227">
            <v>0.99613089771468188</v>
          </cell>
          <cell r="BL1227">
            <v>66816159280</v>
          </cell>
          <cell r="BM1227">
            <v>437298000</v>
          </cell>
          <cell r="BN1227">
            <v>30539446000</v>
          </cell>
          <cell r="BO1227">
            <v>47445726000</v>
          </cell>
          <cell r="BP1227">
            <v>6445512000</v>
          </cell>
          <cell r="BQ1227">
            <v>4938290000</v>
          </cell>
          <cell r="BR1227">
            <v>218456400</v>
          </cell>
          <cell r="BS1227">
            <v>41654000</v>
          </cell>
          <cell r="BT1227">
            <v>1258870000</v>
          </cell>
          <cell r="BU1227">
            <v>29480000</v>
          </cell>
          <cell r="BV1227">
            <v>5063190000</v>
          </cell>
          <cell r="BW1227">
            <v>52200000</v>
          </cell>
          <cell r="BY1227">
            <v>959</v>
          </cell>
          <cell r="BZ1227">
            <v>8820450</v>
          </cell>
          <cell r="CA1227">
            <v>2589300</v>
          </cell>
          <cell r="CC1227">
            <v>23993679000</v>
          </cell>
          <cell r="CD1227">
            <v>0.14694240540685205</v>
          </cell>
          <cell r="CE1227">
            <v>5.6748234337974371E-4</v>
          </cell>
          <cell r="CF1227">
            <v>1383742060.3231566</v>
          </cell>
          <cell r="CG1227">
            <v>1455895464.6768439</v>
          </cell>
          <cell r="CH1227">
            <v>15452082.021148205</v>
          </cell>
          <cell r="CI1227">
            <v>0</v>
          </cell>
          <cell r="CJ1227">
            <v>0</v>
          </cell>
          <cell r="CK1227">
            <v>80.007941400000007</v>
          </cell>
          <cell r="CL1227">
            <v>67.367800000000003</v>
          </cell>
          <cell r="CM1227">
            <v>18.289200000000001</v>
          </cell>
          <cell r="CN1227">
            <v>20.378207</v>
          </cell>
          <cell r="CO1227">
            <v>64.929383999999999</v>
          </cell>
          <cell r="CP1227">
            <v>3.3627552000000005</v>
          </cell>
          <cell r="CQ1227">
            <v>6.5143399999999998</v>
          </cell>
          <cell r="CR1227">
            <v>28.618127999999999</v>
          </cell>
          <cell r="CS1227">
            <v>10.948180000000001</v>
          </cell>
          <cell r="CT1227">
            <v>20.70819689</v>
          </cell>
          <cell r="CU1227">
            <v>9.2289078000000018</v>
          </cell>
          <cell r="CV1227">
            <v>16.882480000000001</v>
          </cell>
          <cell r="CW1227">
            <v>312.77352856999977</v>
          </cell>
          <cell r="CX1227">
            <v>347.23552029000001</v>
          </cell>
          <cell r="CY1227">
            <v>1226000</v>
          </cell>
          <cell r="CZ1227" t="e">
            <v>#DIV/0!</v>
          </cell>
          <cell r="DA1227">
            <v>0</v>
          </cell>
        </row>
        <row r="1228">
          <cell r="A1228" t="str">
            <v>2024_Q3_M8_W34_D4</v>
          </cell>
          <cell r="B1228">
            <v>2024</v>
          </cell>
          <cell r="C1228">
            <v>3</v>
          </cell>
          <cell r="D1228">
            <v>8</v>
          </cell>
          <cell r="E1228">
            <v>34</v>
          </cell>
          <cell r="F1228">
            <v>34</v>
          </cell>
          <cell r="G1228">
            <v>4</v>
          </cell>
          <cell r="H1228">
            <v>45525</v>
          </cell>
          <cell r="I1228">
            <v>18.456600000000002</v>
          </cell>
          <cell r="J1228">
            <v>26.431000000000001</v>
          </cell>
          <cell r="K1228">
            <v>18.285</v>
          </cell>
          <cell r="L1228">
            <v>12.934710000000001</v>
          </cell>
          <cell r="M1228">
            <v>12.625999999999999</v>
          </cell>
          <cell r="N1228">
            <v>5.8933</v>
          </cell>
          <cell r="O1228">
            <v>7.5410000000000004</v>
          </cell>
          <cell r="P1228">
            <v>23.231999999999999</v>
          </cell>
          <cell r="Q1228">
            <v>159</v>
          </cell>
          <cell r="R1228">
            <v>0</v>
          </cell>
          <cell r="S1228">
            <v>-3370</v>
          </cell>
          <cell r="T1228">
            <v>727.06865200660741</v>
          </cell>
          <cell r="U1228">
            <v>82817.87136638895</v>
          </cell>
          <cell r="V1228">
            <v>0.11390653570034034</v>
          </cell>
          <cell r="W1228">
            <v>6.696028381464352E-3</v>
          </cell>
          <cell r="X1228">
            <v>4.1463437720214826E-3</v>
          </cell>
          <cell r="Y1228">
            <v>0.61922434252208469</v>
          </cell>
          <cell r="Z1228">
            <v>7.3585371391693133E-3</v>
          </cell>
          <cell r="AA1228">
            <v>147593638000</v>
          </cell>
          <cell r="AB1228">
            <v>147593638000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125.39961</v>
          </cell>
          <cell r="AI1228">
            <v>81720.545246425943</v>
          </cell>
          <cell r="AJ1228">
            <v>71033.21529606625</v>
          </cell>
          <cell r="AK1228">
            <v>10687.329950359695</v>
          </cell>
          <cell r="AL1228">
            <v>45947930628800</v>
          </cell>
          <cell r="AM1228">
            <v>307668647560</v>
          </cell>
          <cell r="AN1228">
            <v>190515916000</v>
          </cell>
          <cell r="AO1228">
            <v>338109554000</v>
          </cell>
          <cell r="AP1228">
            <v>51619063000</v>
          </cell>
          <cell r="AQ1228">
            <v>0.62550972636809354</v>
          </cell>
          <cell r="AR1228">
            <v>153063000</v>
          </cell>
          <cell r="AS1228">
            <v>0.37542309692230713</v>
          </cell>
          <cell r="AT1228">
            <v>11224016000</v>
          </cell>
          <cell r="AU1228">
            <v>0.47083309737178691</v>
          </cell>
          <cell r="AV1228">
            <v>77263061000</v>
          </cell>
          <cell r="AW1228">
            <v>0.57846160704163674</v>
          </cell>
          <cell r="AX1228">
            <v>2114325000</v>
          </cell>
          <cell r="AY1228">
            <v>0.38882064220942697</v>
          </cell>
          <cell r="AZ1228">
            <v>503827000</v>
          </cell>
          <cell r="BA1228">
            <v>0.48587489440164794</v>
          </cell>
          <cell r="BB1228">
            <v>0</v>
          </cell>
          <cell r="BC1228">
            <v>0</v>
          </cell>
          <cell r="BD1228">
            <v>34879418000</v>
          </cell>
          <cell r="BE1228">
            <v>0.99879415356624712</v>
          </cell>
          <cell r="BF1228">
            <v>88181000</v>
          </cell>
          <cell r="BG1228">
            <v>0.26875110479894182</v>
          </cell>
          <cell r="BH1228">
            <v>3716000</v>
          </cell>
          <cell r="BI1228">
            <v>0.5</v>
          </cell>
          <cell r="BJ1228">
            <v>0</v>
          </cell>
          <cell r="BK1228">
            <v>0</v>
          </cell>
          <cell r="BL1228">
            <v>82523198000</v>
          </cell>
          <cell r="BM1228">
            <v>407708000</v>
          </cell>
          <cell r="BN1228">
            <v>23838630000</v>
          </cell>
          <cell r="BO1228">
            <v>133566446000</v>
          </cell>
          <cell r="BP1228">
            <v>5437790000</v>
          </cell>
          <cell r="BQ1228">
            <v>1036948000</v>
          </cell>
          <cell r="BR1228">
            <v>167441560</v>
          </cell>
          <cell r="BS1228">
            <v>34921528000</v>
          </cell>
          <cell r="BT1228">
            <v>328114000</v>
          </cell>
          <cell r="BU1228">
            <v>7432000</v>
          </cell>
          <cell r="BV1228">
            <v>16960000</v>
          </cell>
          <cell r="BW1228">
            <v>93960000</v>
          </cell>
          <cell r="BY1228">
            <v>1713</v>
          </cell>
          <cell r="BZ1228">
            <v>8593500</v>
          </cell>
          <cell r="CA1228">
            <v>4625100</v>
          </cell>
          <cell r="CC1228">
            <v>52318935000</v>
          </cell>
          <cell r="CD1228">
            <v>0.17004961478825048</v>
          </cell>
          <cell r="CE1228">
            <v>1.1386570468792053E-3</v>
          </cell>
          <cell r="CF1228">
            <v>1865198194.8589542</v>
          </cell>
          <cell r="CG1228">
            <v>400930855.14104462</v>
          </cell>
          <cell r="CH1228">
            <v>32217540.843262911</v>
          </cell>
          <cell r="CI1228">
            <v>0</v>
          </cell>
          <cell r="CJ1228">
            <v>0</v>
          </cell>
          <cell r="CK1228">
            <v>42.431723399999996</v>
          </cell>
          <cell r="CL1228">
            <v>61.583880000000001</v>
          </cell>
          <cell r="CM1228">
            <v>18.542831999999997</v>
          </cell>
          <cell r="CN1228">
            <v>20.681387999999998</v>
          </cell>
          <cell r="CO1228">
            <v>54.817894000000003</v>
          </cell>
          <cell r="CP1228">
            <v>3.5239848000000005</v>
          </cell>
          <cell r="CQ1228">
            <v>6.5606699999999991</v>
          </cell>
          <cell r="CR1228">
            <v>29.086463999999999</v>
          </cell>
          <cell r="CS1228">
            <v>11.128026</v>
          </cell>
          <cell r="CT1228">
            <v>22.984979670000001</v>
          </cell>
          <cell r="CU1228">
            <v>9.311414000000001</v>
          </cell>
          <cell r="CV1228">
            <v>17.014655999999999</v>
          </cell>
          <cell r="CW1228">
            <v>348.96339147099991</v>
          </cell>
          <cell r="CX1228">
            <v>297.66791187000001</v>
          </cell>
          <cell r="CY1228">
            <v>12667246000</v>
          </cell>
          <cell r="CZ1228">
            <v>0.50023694350461245</v>
          </cell>
          <cell r="DA1228">
            <v>25322492000</v>
          </cell>
        </row>
        <row r="1229">
          <cell r="A1229" t="str">
            <v>2024_Q3_M8_W34_D5</v>
          </cell>
          <cell r="B1229">
            <v>2024</v>
          </cell>
          <cell r="C1229">
            <v>3</v>
          </cell>
          <cell r="D1229">
            <v>8</v>
          </cell>
          <cell r="E1229">
            <v>34</v>
          </cell>
          <cell r="F1229">
            <v>34</v>
          </cell>
          <cell r="G1229">
            <v>5</v>
          </cell>
          <cell r="H1229">
            <v>45526</v>
          </cell>
          <cell r="I1229">
            <v>16.890599999999999</v>
          </cell>
          <cell r="J1229">
            <v>23.190999999999999</v>
          </cell>
          <cell r="K1229">
            <v>13.423999999999999</v>
          </cell>
          <cell r="L1229">
            <v>13.70471</v>
          </cell>
          <cell r="M1229">
            <v>12.651</v>
          </cell>
          <cell r="N1229">
            <v>5.8933</v>
          </cell>
          <cell r="O1229">
            <v>8.8550000000000004</v>
          </cell>
          <cell r="P1229">
            <v>23.231999999999999</v>
          </cell>
          <cell r="Q1229">
            <v>117</v>
          </cell>
          <cell r="R1229">
            <v>0</v>
          </cell>
          <cell r="S1229">
            <v>-2659</v>
          </cell>
          <cell r="T1229">
            <v>611.79686398888396</v>
          </cell>
          <cell r="U1229">
            <v>83288.800463002524</v>
          </cell>
          <cell r="V1229">
            <v>0.13613799835449278</v>
          </cell>
          <cell r="W1229">
            <v>2.964566039576599E-3</v>
          </cell>
          <cell r="X1229">
            <v>1.2269872177366828E-3</v>
          </cell>
          <cell r="Y1229">
            <v>0.41388425872675844</v>
          </cell>
          <cell r="Z1229">
            <v>4.4683798325163386E-3</v>
          </cell>
          <cell r="AA1229">
            <v>112396510000</v>
          </cell>
          <cell r="AB1229">
            <v>112396510000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117.84160999999999</v>
          </cell>
          <cell r="AI1229">
            <v>82249.547026321176</v>
          </cell>
          <cell r="AL1229">
            <v>34675376715400</v>
          </cell>
          <cell r="AM1229">
            <v>102797444220</v>
          </cell>
          <cell r="AN1229">
            <v>42546244000</v>
          </cell>
          <cell r="AO1229">
            <v>154942754000</v>
          </cell>
          <cell r="AP1229">
            <v>4596482000</v>
          </cell>
          <cell r="AQ1229">
            <v>0.25383627554097737</v>
          </cell>
          <cell r="AR1229">
            <v>35534000</v>
          </cell>
          <cell r="AS1229">
            <v>0.26471289370958612</v>
          </cell>
          <cell r="AT1229">
            <v>7463069000</v>
          </cell>
          <cell r="AU1229">
            <v>0.4031090494281081</v>
          </cell>
          <cell r="AV1229">
            <v>27017549000</v>
          </cell>
          <cell r="AW1229">
            <v>0.46366248011838024</v>
          </cell>
          <cell r="AX1229">
            <v>1362594000</v>
          </cell>
          <cell r="AY1229">
            <v>0.40869989310048194</v>
          </cell>
          <cell r="AZ1229">
            <v>301268000</v>
          </cell>
          <cell r="BA1229">
            <v>0.62117226109606138</v>
          </cell>
          <cell r="BB1229">
            <v>0</v>
          </cell>
          <cell r="BC1229">
            <v>0</v>
          </cell>
          <cell r="BD1229">
            <v>1147929000</v>
          </cell>
          <cell r="BE1229">
            <v>0.49659413982671774</v>
          </cell>
          <cell r="BF1229">
            <v>230109000</v>
          </cell>
          <cell r="BG1229">
            <v>0.45023361925930566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18108058000</v>
          </cell>
          <cell r="BM1229">
            <v>134236000</v>
          </cell>
          <cell r="BN1229">
            <v>18513771920</v>
          </cell>
          <cell r="BO1229">
            <v>58269862580</v>
          </cell>
          <cell r="BP1229">
            <v>3333972000</v>
          </cell>
          <cell r="BQ1229">
            <v>484999120</v>
          </cell>
          <cell r="BR1229">
            <v>311898600</v>
          </cell>
          <cell r="BS1229">
            <v>2311604000</v>
          </cell>
          <cell r="BT1229">
            <v>511088000</v>
          </cell>
          <cell r="BU1229">
            <v>0</v>
          </cell>
          <cell r="BV1229">
            <v>31054000</v>
          </cell>
          <cell r="BW1229">
            <v>3480000</v>
          </cell>
          <cell r="BY1229">
            <v>951</v>
          </cell>
          <cell r="BZ1229">
            <v>6780450</v>
          </cell>
          <cell r="CA1229">
            <v>2567700</v>
          </cell>
          <cell r="CC1229">
            <v>3407735000</v>
          </cell>
          <cell r="CD1229">
            <v>3.3149997316149225E-2</v>
          </cell>
          <cell r="CE1229">
            <v>9.8275356255511409E-5</v>
          </cell>
          <cell r="CF1229">
            <v>363733815.05023378</v>
          </cell>
          <cell r="CG1229">
            <v>181156911.44146571</v>
          </cell>
          <cell r="CH1229">
            <v>471842601.49719214</v>
          </cell>
          <cell r="CI1229">
            <v>0</v>
          </cell>
          <cell r="CJ1229">
            <v>0</v>
          </cell>
          <cell r="CK1229">
            <v>38.899051800000002</v>
          </cell>
          <cell r="CL1229">
            <v>45.332847999999998</v>
          </cell>
          <cell r="CM1229">
            <v>18.554942</v>
          </cell>
          <cell r="CN1229">
            <v>20.722338000000001</v>
          </cell>
          <cell r="CO1229">
            <v>48.167707</v>
          </cell>
          <cell r="CP1229">
            <v>3.5257700000000001</v>
          </cell>
          <cell r="CQ1229">
            <v>7.765835</v>
          </cell>
          <cell r="CR1229">
            <v>29.086463999999999</v>
          </cell>
          <cell r="CS1229">
            <v>11.705436000000001</v>
          </cell>
          <cell r="CT1229">
            <v>24.325860249999998</v>
          </cell>
          <cell r="CU1229">
            <v>9.3173073000000013</v>
          </cell>
          <cell r="CV1229">
            <v>17.122799999999998</v>
          </cell>
          <cell r="CW1229">
            <v>276.36430655100003</v>
          </cell>
          <cell r="CX1229">
            <v>274.52635935000001</v>
          </cell>
          <cell r="CY1229">
            <v>391710000</v>
          </cell>
          <cell r="CZ1229">
            <v>0.5</v>
          </cell>
          <cell r="DA1229">
            <v>783420000</v>
          </cell>
        </row>
        <row r="1230">
          <cell r="A1230" t="str">
            <v>2024_Q3_M8_W34_D6</v>
          </cell>
          <cell r="B1230">
            <v>2024</v>
          </cell>
          <cell r="C1230">
            <v>3</v>
          </cell>
          <cell r="D1230">
            <v>8</v>
          </cell>
          <cell r="E1230">
            <v>34</v>
          </cell>
          <cell r="F1230">
            <v>35</v>
          </cell>
          <cell r="G1230">
            <v>6</v>
          </cell>
          <cell r="H1230">
            <v>45527</v>
          </cell>
          <cell r="I1230">
            <v>23.671600000000002</v>
          </cell>
          <cell r="J1230">
            <v>25.466000000000001</v>
          </cell>
          <cell r="K1230">
            <v>19.541</v>
          </cell>
          <cell r="L1230">
            <v>14.12571</v>
          </cell>
          <cell r="M1230">
            <v>7.827</v>
          </cell>
          <cell r="N1230">
            <v>5.8933</v>
          </cell>
          <cell r="O1230">
            <v>8.9109999999999996</v>
          </cell>
          <cell r="P1230">
            <v>23.231999999999999</v>
          </cell>
          <cell r="Q1230">
            <v>119</v>
          </cell>
          <cell r="R1230">
            <v>0</v>
          </cell>
          <cell r="S1230">
            <v>-3550</v>
          </cell>
          <cell r="T1230">
            <v>745.53182658281264</v>
          </cell>
          <cell r="U1230">
            <v>84013.607630803017</v>
          </cell>
          <cell r="V1230">
            <v>0.1126894984696819</v>
          </cell>
          <cell r="W1230">
            <v>3.7997546161505488E-3</v>
          </cell>
          <cell r="X1230">
            <v>2.2998480885737926E-3</v>
          </cell>
          <cell r="Y1230">
            <v>0.60526226583118681</v>
          </cell>
          <cell r="Z1230">
            <v>6.5253051294238947E-3</v>
          </cell>
          <cell r="AA1230">
            <v>158070421650</v>
          </cell>
          <cell r="AB1230">
            <v>142133706000</v>
          </cell>
          <cell r="AC1230">
            <v>6461830600</v>
          </cell>
          <cell r="AD1230">
            <v>0</v>
          </cell>
          <cell r="AE1230">
            <v>9474885050</v>
          </cell>
          <cell r="AF1230">
            <v>0</v>
          </cell>
          <cell r="AG1230">
            <v>0</v>
          </cell>
          <cell r="AH1230">
            <v>128.66761</v>
          </cell>
          <cell r="AI1230">
            <v>83260.024694571548</v>
          </cell>
          <cell r="AJ1230">
            <v>72441.592603277531</v>
          </cell>
          <cell r="AK1230">
            <v>10818.432091294022</v>
          </cell>
          <cell r="AL1230">
            <v>37409070811000</v>
          </cell>
          <cell r="AM1230">
            <v>142145289500</v>
          </cell>
          <cell r="AN1230">
            <v>86035180000</v>
          </cell>
          <cell r="AO1230">
            <v>244105601650</v>
          </cell>
          <cell r="AP1230">
            <v>29311636000</v>
          </cell>
          <cell r="AQ1230">
            <v>0.85204976377051345</v>
          </cell>
          <cell r="AR1230">
            <v>294762000</v>
          </cell>
          <cell r="AS1230">
            <v>0.31299389434563313</v>
          </cell>
          <cell r="AT1230">
            <v>5657413000</v>
          </cell>
          <cell r="AU1230">
            <v>0.56164153248322091</v>
          </cell>
          <cell r="AV1230">
            <v>31897460000</v>
          </cell>
          <cell r="AW1230">
            <v>0.42928081741287671</v>
          </cell>
          <cell r="AX1230">
            <v>791825000</v>
          </cell>
          <cell r="AY1230">
            <v>0.30871212859610203</v>
          </cell>
          <cell r="AZ1230">
            <v>16293042000</v>
          </cell>
          <cell r="BA1230">
            <v>0.97762198620853447</v>
          </cell>
          <cell r="BB1230">
            <v>0</v>
          </cell>
          <cell r="BC1230">
            <v>0</v>
          </cell>
          <cell r="BD1230">
            <v>52494000</v>
          </cell>
          <cell r="BE1230">
            <v>0.49176549940981396</v>
          </cell>
          <cell r="BF1230">
            <v>309108000</v>
          </cell>
          <cell r="BG1230">
            <v>0.43976974929078116</v>
          </cell>
          <cell r="BH1230">
            <v>0</v>
          </cell>
          <cell r="BI1230">
            <v>0</v>
          </cell>
          <cell r="BJ1230">
            <v>1407300000</v>
          </cell>
          <cell r="BK1230">
            <v>0.95974303192323696</v>
          </cell>
          <cell r="BL1230">
            <v>34401319320</v>
          </cell>
          <cell r="BM1230">
            <v>941750000</v>
          </cell>
          <cell r="BN1230">
            <v>10072996160</v>
          </cell>
          <cell r="BO1230">
            <v>74304414980</v>
          </cell>
          <cell r="BP1230">
            <v>2564930000</v>
          </cell>
          <cell r="BQ1230">
            <v>16665993840</v>
          </cell>
          <cell r="BR1230">
            <v>877643200</v>
          </cell>
          <cell r="BS1230">
            <v>106746000</v>
          </cell>
          <cell r="BT1230">
            <v>702886000</v>
          </cell>
          <cell r="BU1230">
            <v>0</v>
          </cell>
          <cell r="BV1230">
            <v>1466330000</v>
          </cell>
          <cell r="BW1230">
            <v>0</v>
          </cell>
          <cell r="BY1230">
            <v>1567</v>
          </cell>
          <cell r="BZ1230">
            <v>27157500</v>
          </cell>
          <cell r="CA1230">
            <v>4230900</v>
          </cell>
          <cell r="CC1230">
            <v>23692435000</v>
          </cell>
          <cell r="CD1230">
            <v>0.16667759503912369</v>
          </cell>
          <cell r="CE1230">
            <v>6.3333396115878204E-4</v>
          </cell>
          <cell r="CF1230">
            <v>233692858.95786592</v>
          </cell>
          <cell r="CG1230">
            <v>127362822.42857356</v>
          </cell>
          <cell r="CH1230">
            <v>79808085.770268321</v>
          </cell>
          <cell r="CI1230">
            <v>15936715650</v>
          </cell>
          <cell r="CJ1230">
            <v>4.2601206885132972E-4</v>
          </cell>
          <cell r="CK1230">
            <v>54.610381199999992</v>
          </cell>
          <cell r="CL1230">
            <v>65.950874999999996</v>
          </cell>
          <cell r="CM1230">
            <v>18.844540000000002</v>
          </cell>
          <cell r="CN1230">
            <v>12.859761000000001</v>
          </cell>
          <cell r="CO1230">
            <v>53.071144000000004</v>
          </cell>
          <cell r="CP1230">
            <v>3.6474329999999999</v>
          </cell>
          <cell r="CQ1230">
            <v>7.8416800000000002</v>
          </cell>
          <cell r="CR1230">
            <v>29.086463999999999</v>
          </cell>
          <cell r="CS1230">
            <v>11.762740000000001</v>
          </cell>
          <cell r="CT1230">
            <v>25.143763799999999</v>
          </cell>
          <cell r="CU1230">
            <v>9.3290939000000002</v>
          </cell>
          <cell r="CV1230">
            <v>17.8353</v>
          </cell>
          <cell r="CW1230">
            <v>348.39070189100005</v>
          </cell>
          <cell r="CX1230">
            <v>309.98317589999999</v>
          </cell>
          <cell r="CY1230">
            <v>20140000</v>
          </cell>
          <cell r="CZ1230">
            <v>0.5</v>
          </cell>
          <cell r="DA1230">
            <v>40280000</v>
          </cell>
        </row>
        <row r="1231">
          <cell r="A1231" t="str">
            <v>2024_Q3_M8_W35_D2</v>
          </cell>
          <cell r="B1231">
            <v>2024</v>
          </cell>
          <cell r="C1231">
            <v>3</v>
          </cell>
          <cell r="D1231">
            <v>8</v>
          </cell>
          <cell r="E1231">
            <v>35</v>
          </cell>
          <cell r="F1231">
            <v>35</v>
          </cell>
          <cell r="G1231">
            <v>2</v>
          </cell>
          <cell r="H1231">
            <v>45530</v>
          </cell>
          <cell r="I1231">
            <v>23.9146</v>
          </cell>
          <cell r="J1231">
            <v>23.684000000000001</v>
          </cell>
          <cell r="K1231">
            <v>29.596</v>
          </cell>
          <cell r="L1231">
            <v>14.17371</v>
          </cell>
          <cell r="M1231">
            <v>7.9729999999999999</v>
          </cell>
          <cell r="N1231">
            <v>5.8933</v>
          </cell>
          <cell r="O1231">
            <v>8.9740000000000002</v>
          </cell>
          <cell r="P1231">
            <v>23.21</v>
          </cell>
          <cell r="Q1231">
            <v>172</v>
          </cell>
          <cell r="R1231">
            <v>0</v>
          </cell>
          <cell r="S1231">
            <v>-3782</v>
          </cell>
          <cell r="T1231">
            <v>784.15969436117371</v>
          </cell>
          <cell r="U1231">
            <v>81280.840967891942</v>
          </cell>
          <cell r="V1231">
            <v>0.10365342869874035</v>
          </cell>
          <cell r="W1231">
            <v>2.8539195667429745E-3</v>
          </cell>
          <cell r="X1231">
            <v>1.0069857074515676E-3</v>
          </cell>
          <cell r="Y1231">
            <v>0.35284305808267274</v>
          </cell>
          <cell r="Z1231">
            <v>3.3504773450414834E-3</v>
          </cell>
          <cell r="AA1231">
            <v>94057060000</v>
          </cell>
          <cell r="AB1231">
            <v>94057060000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137.41861</v>
          </cell>
          <cell r="AI1231">
            <v>80586.792988310932</v>
          </cell>
          <cell r="AJ1231">
            <v>72234.907877331119</v>
          </cell>
          <cell r="AK1231">
            <v>8351.8851109798125</v>
          </cell>
          <cell r="AL1231">
            <v>40135436581600</v>
          </cell>
          <cell r="AM1231">
            <v>114543307780</v>
          </cell>
          <cell r="AN1231">
            <v>40415811000</v>
          </cell>
          <cell r="AO1231">
            <v>134472871000</v>
          </cell>
          <cell r="AP1231">
            <v>1322835000</v>
          </cell>
          <cell r="AQ1231">
            <v>0.15095604548313576</v>
          </cell>
          <cell r="AR1231">
            <v>47605000</v>
          </cell>
          <cell r="AS1231">
            <v>0.21847779195388584</v>
          </cell>
          <cell r="AT1231">
            <v>4046197000</v>
          </cell>
          <cell r="AU1231">
            <v>0.47454816910262454</v>
          </cell>
          <cell r="AV1231">
            <v>33802545000</v>
          </cell>
          <cell r="AW1231">
            <v>0.37884391996468991</v>
          </cell>
          <cell r="AX1231">
            <v>85388000</v>
          </cell>
          <cell r="AY1231">
            <v>3.8055695697051917E-2</v>
          </cell>
          <cell r="AZ1231">
            <v>239592000</v>
          </cell>
          <cell r="BA1231">
            <v>0.35954152423084657</v>
          </cell>
          <cell r="BB1231">
            <v>0</v>
          </cell>
          <cell r="BC1231">
            <v>0</v>
          </cell>
          <cell r="BD1231">
            <v>55305000</v>
          </cell>
          <cell r="BE1231">
            <v>0.43132896583996255</v>
          </cell>
          <cell r="BF1231">
            <v>52164000</v>
          </cell>
          <cell r="BG1231">
            <v>0.22162364257430792</v>
          </cell>
          <cell r="BH1231">
            <v>27566000</v>
          </cell>
          <cell r="BI1231">
            <v>0.33324468085106385</v>
          </cell>
          <cell r="BJ1231">
            <v>0</v>
          </cell>
          <cell r="BK1231">
            <v>0</v>
          </cell>
          <cell r="BL1231">
            <v>8763047520</v>
          </cell>
          <cell r="BM1231">
            <v>217894000</v>
          </cell>
          <cell r="BN1231">
            <v>8526420000</v>
          </cell>
          <cell r="BO1231">
            <v>89225518000</v>
          </cell>
          <cell r="BP1231">
            <v>2243764000</v>
          </cell>
          <cell r="BQ1231">
            <v>666382000</v>
          </cell>
          <cell r="BR1231">
            <v>925714260</v>
          </cell>
          <cell r="BS1231">
            <v>128220000</v>
          </cell>
          <cell r="BT1231">
            <v>235372000</v>
          </cell>
          <cell r="BU1231">
            <v>82720000</v>
          </cell>
          <cell r="BV1231">
            <v>311538000</v>
          </cell>
          <cell r="BW1231">
            <v>1743490000</v>
          </cell>
          <cell r="BY1231">
            <v>970</v>
          </cell>
          <cell r="BZ1231">
            <v>9644100</v>
          </cell>
          <cell r="CA1231">
            <v>2619000</v>
          </cell>
          <cell r="CC1231">
            <v>798649000</v>
          </cell>
          <cell r="CD1231">
            <v>6.9724632148212614E-3</v>
          </cell>
          <cell r="CE1231">
            <v>1.9898849197174021E-5</v>
          </cell>
          <cell r="CF1231">
            <v>-619906906.26685286</v>
          </cell>
          <cell r="CG1231">
            <v>-2120097284.0865729</v>
          </cell>
          <cell r="CH1231">
            <v>148654837.09280571</v>
          </cell>
          <cell r="CI1231">
            <v>0</v>
          </cell>
          <cell r="CJ1231">
            <v>0</v>
          </cell>
          <cell r="CK1231">
            <v>55.123153000000002</v>
          </cell>
          <cell r="CL1231">
            <v>99.146600000000007</v>
          </cell>
          <cell r="CM1231">
            <v>18.85059</v>
          </cell>
          <cell r="CN1231">
            <v>13.091666</v>
          </cell>
          <cell r="CO1231">
            <v>49.452191999999997</v>
          </cell>
          <cell r="CP1231">
            <v>3.6911160000000001</v>
          </cell>
          <cell r="CQ1231">
            <v>7.9419899999999988</v>
          </cell>
          <cell r="CR1231">
            <v>29.105339999999998</v>
          </cell>
          <cell r="CS1231">
            <v>12.385009999999999</v>
          </cell>
          <cell r="CT1231">
            <v>25.243377509999998</v>
          </cell>
          <cell r="CU1231">
            <v>9.311414000000001</v>
          </cell>
          <cell r="CV1231">
            <v>17.547432000000001</v>
          </cell>
          <cell r="CW1231">
            <v>346.0975309709998</v>
          </cell>
          <cell r="CX1231">
            <v>340.88988051000007</v>
          </cell>
          <cell r="CY1231">
            <v>736614000</v>
          </cell>
          <cell r="CZ1231">
            <v>0.5</v>
          </cell>
          <cell r="DA1231">
            <v>1473228000</v>
          </cell>
        </row>
        <row r="1232">
          <cell r="A1232" t="str">
            <v>2024_Q3_M8_W35_D3</v>
          </cell>
          <cell r="B1232">
            <v>2024</v>
          </cell>
          <cell r="C1232">
            <v>3</v>
          </cell>
          <cell r="D1232">
            <v>8</v>
          </cell>
          <cell r="E1232">
            <v>35</v>
          </cell>
          <cell r="F1232">
            <v>35</v>
          </cell>
          <cell r="G1232">
            <v>3</v>
          </cell>
          <cell r="H1232">
            <v>45531</v>
          </cell>
          <cell r="I1232">
            <v>26.028600000000001</v>
          </cell>
          <cell r="J1232">
            <v>23.748999999999999</v>
          </cell>
          <cell r="K1232">
            <v>36.279000000000003</v>
          </cell>
          <cell r="L1232">
            <v>14.761710000000001</v>
          </cell>
          <cell r="M1232">
            <v>8.1829999999999998</v>
          </cell>
          <cell r="N1232">
            <v>5.8933</v>
          </cell>
          <cell r="O1232">
            <v>11.465</v>
          </cell>
          <cell r="P1232">
            <v>23.21</v>
          </cell>
          <cell r="Q1232">
            <v>172</v>
          </cell>
          <cell r="R1232">
            <v>0</v>
          </cell>
          <cell r="S1232">
            <v>-3829</v>
          </cell>
          <cell r="T1232">
            <v>788.95700294722724</v>
          </cell>
          <cell r="U1232">
            <v>79347.188743223785</v>
          </cell>
          <cell r="V1232">
            <v>0.10057225989098834</v>
          </cell>
          <cell r="W1232">
            <v>2.3499147182727523E-3</v>
          </cell>
          <cell r="X1232">
            <v>1.1015490859398597E-3</v>
          </cell>
          <cell r="Y1232">
            <v>0.46876130328232785</v>
          </cell>
          <cell r="Z1232">
            <v>2.685090945802529E-3</v>
          </cell>
          <cell r="AA1232">
            <v>56365250000</v>
          </cell>
          <cell r="AB1232">
            <v>56365250000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149.56960999999998</v>
          </cell>
          <cell r="AI1232">
            <v>79347.015420195545</v>
          </cell>
          <cell r="AJ1232">
            <v>72901.085673287351</v>
          </cell>
          <cell r="AK1232">
            <v>6445.9297469081876</v>
          </cell>
          <cell r="AL1232">
            <v>35594417444000</v>
          </cell>
          <cell r="AM1232">
            <v>83643845440</v>
          </cell>
          <cell r="AN1232">
            <v>39208998000</v>
          </cell>
          <cell r="AO1232">
            <v>95574248000</v>
          </cell>
          <cell r="AP1232">
            <v>9492294000</v>
          </cell>
          <cell r="AQ1232">
            <v>0.6142296688123402</v>
          </cell>
          <cell r="AR1232">
            <v>204059000</v>
          </cell>
          <cell r="AS1232">
            <v>0.43640395900699758</v>
          </cell>
          <cell r="AT1232">
            <v>29112000</v>
          </cell>
          <cell r="AU1232">
            <v>1.705677976528765E-2</v>
          </cell>
          <cell r="AV1232">
            <v>25410316000</v>
          </cell>
          <cell r="AW1232">
            <v>0.45512504389493019</v>
          </cell>
          <cell r="AX1232">
            <v>1043468000</v>
          </cell>
          <cell r="AY1232">
            <v>0.33316368656684964</v>
          </cell>
          <cell r="AZ1232">
            <v>353885000</v>
          </cell>
          <cell r="BA1232">
            <v>0.48215580055697554</v>
          </cell>
          <cell r="BB1232">
            <v>0</v>
          </cell>
          <cell r="BC1232">
            <v>0</v>
          </cell>
          <cell r="BD1232">
            <v>2192080000</v>
          </cell>
          <cell r="BE1232">
            <v>0.49959842139953559</v>
          </cell>
          <cell r="BF1232">
            <v>48120000</v>
          </cell>
          <cell r="BG1232">
            <v>0.11295403437445718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15453981600</v>
          </cell>
          <cell r="BM1232">
            <v>467592000</v>
          </cell>
          <cell r="BN1232">
            <v>1706770000</v>
          </cell>
          <cell r="BO1232">
            <v>55831504640</v>
          </cell>
          <cell r="BP1232">
            <v>3131998000</v>
          </cell>
          <cell r="BQ1232">
            <v>733964000</v>
          </cell>
          <cell r="BR1232">
            <v>619913200</v>
          </cell>
          <cell r="BS1232">
            <v>4387684000</v>
          </cell>
          <cell r="BT1232">
            <v>426014000</v>
          </cell>
          <cell r="BU1232">
            <v>7494000</v>
          </cell>
          <cell r="BV1232">
            <v>5602000</v>
          </cell>
          <cell r="BW1232">
            <v>0</v>
          </cell>
          <cell r="BY1232">
            <v>635</v>
          </cell>
          <cell r="BZ1232">
            <v>9763950</v>
          </cell>
          <cell r="CA1232">
            <v>1714500</v>
          </cell>
          <cell r="CC1232">
            <v>7960520000</v>
          </cell>
          <cell r="CD1232">
            <v>9.5171616729533282E-2</v>
          </cell>
          <cell r="CE1232">
            <v>2.2364518291454356E-4</v>
          </cell>
          <cell r="CF1232">
            <v>-26337177.04407372</v>
          </cell>
          <cell r="CG1232">
            <v>-1862572743.7463021</v>
          </cell>
          <cell r="CH1232">
            <v>101913816.83496213</v>
          </cell>
          <cell r="CI1232">
            <v>0</v>
          </cell>
          <cell r="CJ1232">
            <v>0</v>
          </cell>
          <cell r="CK1232">
            <v>60.100037399999998</v>
          </cell>
          <cell r="CL1232">
            <v>121.09930199999999</v>
          </cell>
          <cell r="CM1232">
            <v>18.820894999999997</v>
          </cell>
          <cell r="CN1232">
            <v>13.461035000000001</v>
          </cell>
          <cell r="CO1232">
            <v>49.469166999999999</v>
          </cell>
          <cell r="CP1232">
            <v>3.9089004000000003</v>
          </cell>
          <cell r="CQ1232">
            <v>10.112130000000001</v>
          </cell>
          <cell r="CR1232">
            <v>28.98929</v>
          </cell>
          <cell r="CS1232">
            <v>12.811344000000002</v>
          </cell>
          <cell r="CT1232">
            <v>26.246320379999997</v>
          </cell>
          <cell r="CU1232">
            <v>9.3290939000000002</v>
          </cell>
          <cell r="CV1232">
            <v>17.597496</v>
          </cell>
          <cell r="CW1232">
            <v>317.48524553100009</v>
          </cell>
          <cell r="CX1232">
            <v>371.94501107999992</v>
          </cell>
          <cell r="CY1232">
            <v>435664000</v>
          </cell>
          <cell r="CZ1232">
            <v>0.5</v>
          </cell>
          <cell r="DA1232">
            <v>871328000</v>
          </cell>
        </row>
        <row r="1233">
          <cell r="A1233" t="str">
            <v>2024_Q3_M8_W35_D4</v>
          </cell>
          <cell r="B1233">
            <v>2024</v>
          </cell>
          <cell r="C1233">
            <v>3</v>
          </cell>
          <cell r="D1233">
            <v>8</v>
          </cell>
          <cell r="E1233">
            <v>35</v>
          </cell>
          <cell r="F1233">
            <v>35</v>
          </cell>
          <cell r="G1233">
            <v>4</v>
          </cell>
          <cell r="H1233">
            <v>45532</v>
          </cell>
          <cell r="I1233">
            <v>29.622599999999998</v>
          </cell>
          <cell r="J1233">
            <v>19.797999999999998</v>
          </cell>
          <cell r="K1233">
            <v>35.273000000000003</v>
          </cell>
          <cell r="L1233">
            <v>16.629709999999999</v>
          </cell>
          <cell r="M1233">
            <v>8.173</v>
          </cell>
          <cell r="N1233">
            <v>5.8933</v>
          </cell>
          <cell r="O1233">
            <v>21.561</v>
          </cell>
          <cell r="P1233">
            <v>23.210999999999999</v>
          </cell>
          <cell r="Q1233">
            <v>161</v>
          </cell>
          <cell r="R1233">
            <v>0</v>
          </cell>
          <cell r="S1233">
            <v>-3787</v>
          </cell>
          <cell r="T1233">
            <v>788.44974452045119</v>
          </cell>
          <cell r="U1233">
            <v>79902.171316982189</v>
          </cell>
          <cell r="V1233">
            <v>0.10134085510495038</v>
          </cell>
          <cell r="W1233">
            <v>5.6183523665377334E-3</v>
          </cell>
          <cell r="X1233">
            <v>3.819943407330008E-3</v>
          </cell>
          <cell r="Y1233">
            <v>0.6799045624267277</v>
          </cell>
          <cell r="Z1233">
            <v>8.5707998294511575E-3</v>
          </cell>
          <cell r="AA1233">
            <v>171012599000</v>
          </cell>
          <cell r="AB1233">
            <v>171012599000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160.16161</v>
          </cell>
          <cell r="AI1233">
            <v>79961.391422108776</v>
          </cell>
          <cell r="AJ1233">
            <v>72998.79270388138</v>
          </cell>
          <cell r="AK1233">
            <v>6962.5987182274021</v>
          </cell>
          <cell r="AL1233">
            <v>35996162334800</v>
          </cell>
          <cell r="AM1233">
            <v>202239123840</v>
          </cell>
          <cell r="AN1233">
            <v>137503303000</v>
          </cell>
          <cell r="AO1233">
            <v>308515902000</v>
          </cell>
          <cell r="AP1233">
            <v>77581545000</v>
          </cell>
          <cell r="AQ1233">
            <v>0.9182623727276058</v>
          </cell>
          <cell r="AR1233">
            <v>178068000</v>
          </cell>
          <cell r="AS1233">
            <v>0.42851573592333941</v>
          </cell>
          <cell r="AT1233">
            <v>8456433000</v>
          </cell>
          <cell r="AU1233">
            <v>0.1723640293548469</v>
          </cell>
          <cell r="AV1233">
            <v>13409253000</v>
          </cell>
          <cell r="AW1233">
            <v>0.53602402001075944</v>
          </cell>
          <cell r="AX1233">
            <v>3312279000</v>
          </cell>
          <cell r="AY1233">
            <v>0.4283193244711116</v>
          </cell>
          <cell r="AZ1233">
            <v>16761026000</v>
          </cell>
          <cell r="BA1233">
            <v>0.9860743758137116</v>
          </cell>
          <cell r="BB1233">
            <v>0</v>
          </cell>
          <cell r="BC1233">
            <v>0</v>
          </cell>
          <cell r="BD1233">
            <v>17744582000</v>
          </cell>
          <cell r="BE1233">
            <v>0.99561671450078504</v>
          </cell>
          <cell r="BF1233">
            <v>57602000</v>
          </cell>
          <cell r="BG1233">
            <v>0.29592298049853072</v>
          </cell>
          <cell r="BH1233">
            <v>1254000</v>
          </cell>
          <cell r="BI1233">
            <v>8.3522046090315702E-2</v>
          </cell>
          <cell r="BJ1233">
            <v>0</v>
          </cell>
          <cell r="BK1233">
            <v>0</v>
          </cell>
          <cell r="BL1233">
            <v>84487339680</v>
          </cell>
          <cell r="BM1233">
            <v>415546000</v>
          </cell>
          <cell r="BN1233">
            <v>49061472000</v>
          </cell>
          <cell r="BO1233">
            <v>25016142000</v>
          </cell>
          <cell r="BP1233">
            <v>7733200000</v>
          </cell>
          <cell r="BQ1233">
            <v>16997730000</v>
          </cell>
          <cell r="BR1233">
            <v>347964160</v>
          </cell>
          <cell r="BS1233">
            <v>17822704000</v>
          </cell>
          <cell r="BT1233">
            <v>194652000</v>
          </cell>
          <cell r="BU1233">
            <v>15014000</v>
          </cell>
          <cell r="BV1233">
            <v>42178000</v>
          </cell>
          <cell r="BW1233">
            <v>102660000</v>
          </cell>
          <cell r="BY1233">
            <v>1592</v>
          </cell>
          <cell r="BZ1233">
            <v>9656850</v>
          </cell>
          <cell r="CA1233">
            <v>4298400</v>
          </cell>
          <cell r="CC1233">
            <v>59356820000</v>
          </cell>
          <cell r="CD1233">
            <v>0.29349820585140446</v>
          </cell>
          <cell r="CE1233">
            <v>1.648976339419817E-3</v>
          </cell>
          <cell r="CF1233">
            <v>170814349.38190031</v>
          </cell>
          <cell r="CG1233">
            <v>370393646.07958424</v>
          </cell>
          <cell r="CH1233">
            <v>73168006.451753974</v>
          </cell>
          <cell r="CI1233">
            <v>0</v>
          </cell>
          <cell r="CJ1233">
            <v>0</v>
          </cell>
          <cell r="CK1233">
            <v>68.48745120000001</v>
          </cell>
          <cell r="CL1233">
            <v>117.74127400000003</v>
          </cell>
          <cell r="CM1233">
            <v>18.888207000000005</v>
          </cell>
          <cell r="CN1233">
            <v>13.403719999999998</v>
          </cell>
          <cell r="CO1233">
            <v>41.377820000000007</v>
          </cell>
          <cell r="CP1233">
            <v>3.8573684000000004</v>
          </cell>
          <cell r="CQ1233">
            <v>19.146167999999999</v>
          </cell>
          <cell r="CR1233">
            <v>29.106594000000001</v>
          </cell>
          <cell r="CS1233">
            <v>12.853372999999999</v>
          </cell>
          <cell r="CT1233">
            <v>29.517735249999998</v>
          </cell>
          <cell r="CU1233">
            <v>9.3408805000000008</v>
          </cell>
          <cell r="CV1233">
            <v>17.597496</v>
          </cell>
          <cell r="CW1233">
            <v>307.52723221099967</v>
          </cell>
          <cell r="CX1233">
            <v>381.31808734999998</v>
          </cell>
          <cell r="CY1233">
            <v>1261000</v>
          </cell>
          <cell r="CZ1233">
            <v>0.5</v>
          </cell>
          <cell r="DA1233">
            <v>2522000</v>
          </cell>
        </row>
        <row r="1234">
          <cell r="A1234" t="str">
            <v>2024_Q3_M8_W35_D5</v>
          </cell>
          <cell r="B1234">
            <v>2024</v>
          </cell>
          <cell r="C1234">
            <v>3</v>
          </cell>
          <cell r="D1234">
            <v>8</v>
          </cell>
          <cell r="E1234">
            <v>35</v>
          </cell>
          <cell r="F1234">
            <v>35</v>
          </cell>
          <cell r="G1234">
            <v>5</v>
          </cell>
          <cell r="H1234">
            <v>45533</v>
          </cell>
          <cell r="I1234">
            <v>30.9176</v>
          </cell>
          <cell r="J1234">
            <v>8.1760000000000002</v>
          </cell>
          <cell r="K1234">
            <v>38.082000000000001</v>
          </cell>
          <cell r="L1234">
            <v>18.727709999999998</v>
          </cell>
          <cell r="M1234">
            <v>8.3170000000000002</v>
          </cell>
          <cell r="N1234">
            <v>5.8933</v>
          </cell>
          <cell r="O1234">
            <v>21.561</v>
          </cell>
          <cell r="P1234">
            <v>23.202999999999999</v>
          </cell>
          <cell r="Q1234">
            <v>160</v>
          </cell>
          <cell r="R1234">
            <v>0</v>
          </cell>
          <cell r="S1234">
            <v>-4003</v>
          </cell>
          <cell r="T1234">
            <v>816.60105009623783</v>
          </cell>
          <cell r="U1234">
            <v>79666.613415978209</v>
          </cell>
          <cell r="V1234">
            <v>9.75587937421699E-2</v>
          </cell>
          <cell r="W1234">
            <v>5.9008560623573028E-3</v>
          </cell>
          <cell r="X1234">
            <v>3.4508502881268194E-3</v>
          </cell>
          <cell r="Y1234">
            <v>0.58480502687405955</v>
          </cell>
          <cell r="Z1234">
            <v>6.4151139338929812E-3</v>
          </cell>
          <cell r="AA1234">
            <v>89651638000</v>
          </cell>
          <cell r="AB1234">
            <v>89651638000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154.87761</v>
          </cell>
          <cell r="AI1234">
            <v>79747.416921084732</v>
          </cell>
          <cell r="AJ1234">
            <v>73614.915569688412</v>
          </cell>
          <cell r="AK1234">
            <v>6132.5013513963167</v>
          </cell>
          <cell r="AL1234">
            <v>30244151234000</v>
          </cell>
          <cell r="AM1234">
            <v>178466383160</v>
          </cell>
          <cell r="AN1234">
            <v>104368038000</v>
          </cell>
          <cell r="AO1234">
            <v>194019676000</v>
          </cell>
          <cell r="AP1234">
            <v>5802575000</v>
          </cell>
          <cell r="AQ1234">
            <v>0.4341253314503129</v>
          </cell>
          <cell r="AR1234">
            <v>180565000</v>
          </cell>
          <cell r="AS1234">
            <v>0.42927479863442281</v>
          </cell>
          <cell r="AT1234">
            <v>32116462000</v>
          </cell>
          <cell r="AU1234">
            <v>0.40725279412812426</v>
          </cell>
          <cell r="AV1234">
            <v>12754514000</v>
          </cell>
          <cell r="AW1234">
            <v>0.49709076821865189</v>
          </cell>
          <cell r="AX1234">
            <v>3733032000</v>
          </cell>
          <cell r="AY1234">
            <v>0.46434927722347136</v>
          </cell>
          <cell r="AZ1234">
            <v>226053000</v>
          </cell>
          <cell r="BA1234">
            <v>0.41767920888672094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49544739000</v>
          </cell>
          <cell r="BG1234">
            <v>0.97252441619372687</v>
          </cell>
          <cell r="BH1234">
            <v>10098000</v>
          </cell>
          <cell r="BI1234">
            <v>0.5</v>
          </cell>
          <cell r="BJ1234">
            <v>0</v>
          </cell>
          <cell r="BK1234">
            <v>0</v>
          </cell>
          <cell r="BL1234">
            <v>13366128580</v>
          </cell>
          <cell r="BM1234">
            <v>420628000</v>
          </cell>
          <cell r="BN1234">
            <v>78861244080</v>
          </cell>
          <cell r="BO1234">
            <v>25658320000</v>
          </cell>
          <cell r="BP1234">
            <v>8039276000</v>
          </cell>
          <cell r="BQ1234">
            <v>541212000</v>
          </cell>
          <cell r="BR1234">
            <v>318656500</v>
          </cell>
          <cell r="BS1234">
            <v>40848000</v>
          </cell>
          <cell r="BT1234">
            <v>50944468000</v>
          </cell>
          <cell r="BU1234">
            <v>20196000</v>
          </cell>
          <cell r="BV1234">
            <v>100546000</v>
          </cell>
          <cell r="BW1234">
            <v>154860000</v>
          </cell>
          <cell r="BY1234">
            <v>1004</v>
          </cell>
          <cell r="BZ1234">
            <v>10207650</v>
          </cell>
          <cell r="CA1234">
            <v>2710800</v>
          </cell>
          <cell r="CC1234">
            <v>30341912000</v>
          </cell>
          <cell r="CD1234">
            <v>0.17001471909024818</v>
          </cell>
          <cell r="CE1234">
            <v>1.0032323858336649E-3</v>
          </cell>
          <cell r="CF1234">
            <v>382066622.69236594</v>
          </cell>
          <cell r="CG1234">
            <v>-787504254.63769937</v>
          </cell>
          <cell r="CH1234">
            <v>191463130.92128563</v>
          </cell>
          <cell r="CI1234">
            <v>0</v>
          </cell>
          <cell r="CJ1234">
            <v>0</v>
          </cell>
          <cell r="CK1234">
            <v>71.666996800000007</v>
          </cell>
          <cell r="CL1234">
            <v>127.27004400000001</v>
          </cell>
          <cell r="CM1234">
            <v>20.066205999999998</v>
          </cell>
          <cell r="CN1234">
            <v>13.731366999999997</v>
          </cell>
          <cell r="CO1234">
            <v>17.177775999999998</v>
          </cell>
          <cell r="CP1234">
            <v>4.039871999999999</v>
          </cell>
          <cell r="CQ1234">
            <v>19.146167999999999</v>
          </cell>
          <cell r="CR1234">
            <v>29.305389000000002</v>
          </cell>
          <cell r="CS1234">
            <v>12.853372999999999</v>
          </cell>
          <cell r="CT1234">
            <v>33.372779219999998</v>
          </cell>
          <cell r="CU1234">
            <v>9.3880269000000016</v>
          </cell>
          <cell r="CV1234">
            <v>17.697623999999998</v>
          </cell>
          <cell r="CW1234">
            <v>334.38857235099988</v>
          </cell>
          <cell r="CX1234">
            <v>375.71562191999999</v>
          </cell>
          <cell r="CY1234">
            <v>0</v>
          </cell>
          <cell r="CZ1234" t="e">
            <v>#DIV/0!</v>
          </cell>
          <cell r="DA1234">
            <v>0</v>
          </cell>
        </row>
        <row r="1235">
          <cell r="A1235" t="str">
            <v>2024_Q3_M8_W35_D6</v>
          </cell>
          <cell r="B1235">
            <v>2024</v>
          </cell>
          <cell r="C1235">
            <v>3</v>
          </cell>
          <cell r="D1235">
            <v>8</v>
          </cell>
          <cell r="E1235">
            <v>35</v>
          </cell>
          <cell r="F1235">
            <v>36</v>
          </cell>
          <cell r="G1235">
            <v>6</v>
          </cell>
          <cell r="H1235">
            <v>45534</v>
          </cell>
          <cell r="I1235">
            <v>33.993600000000001</v>
          </cell>
          <cell r="J1235">
            <v>13.427</v>
          </cell>
          <cell r="K1235">
            <v>40.453000000000003</v>
          </cell>
          <cell r="L1235">
            <v>19.988710000000001</v>
          </cell>
          <cell r="M1235">
            <v>8.3409999999999993</v>
          </cell>
          <cell r="N1235">
            <v>5.8933</v>
          </cell>
          <cell r="O1235">
            <v>21.635000000000002</v>
          </cell>
          <cell r="P1235">
            <v>23.202000000000002</v>
          </cell>
          <cell r="Q1235">
            <v>160</v>
          </cell>
          <cell r="R1235">
            <v>0</v>
          </cell>
          <cell r="S1235">
            <v>-4464</v>
          </cell>
          <cell r="T1235">
            <v>888.12864626146347</v>
          </cell>
          <cell r="U1235">
            <v>79767.801541569439</v>
          </cell>
          <cell r="V1235">
            <v>8.981559358247064E-2</v>
          </cell>
          <cell r="W1235">
            <v>7.9948845412760334E-3</v>
          </cell>
          <cell r="X1235">
            <v>2.766385143081097E-3</v>
          </cell>
          <cell r="Y1235">
            <v>0.3460193988792194</v>
          </cell>
          <cell r="Z1235">
            <v>4.6345107588244361E-3</v>
          </cell>
          <cell r="AA1235">
            <v>56345066599.980011</v>
          </cell>
          <cell r="AB1235">
            <v>49729779999.980011</v>
          </cell>
          <cell r="AC1235">
            <v>2864061600</v>
          </cell>
          <cell r="AD1235">
            <v>1188100000</v>
          </cell>
          <cell r="AE1235">
            <v>2563125000</v>
          </cell>
          <cell r="AF1235">
            <v>0</v>
          </cell>
          <cell r="AG1235">
            <v>0</v>
          </cell>
          <cell r="AH1235">
            <v>166.93360999999999</v>
          </cell>
          <cell r="AI1235">
            <v>79767.801541569454</v>
          </cell>
          <cell r="AJ1235">
            <v>74044.714039114508</v>
          </cell>
          <cell r="AK1235">
            <v>5723.0875024549405</v>
          </cell>
          <cell r="AL1235">
            <v>30161283655200</v>
          </cell>
          <cell r="AM1235">
            <v>241135980440</v>
          </cell>
          <cell r="AN1235">
            <v>83437727000</v>
          </cell>
          <cell r="AO1235">
            <v>139782793599.98001</v>
          </cell>
          <cell r="AP1235">
            <v>11768754000</v>
          </cell>
          <cell r="AQ1235">
            <v>0.70960622069552659</v>
          </cell>
          <cell r="AR1235">
            <v>197070000</v>
          </cell>
          <cell r="AS1235">
            <v>0.31144810996654815</v>
          </cell>
          <cell r="AT1235">
            <v>12455264000</v>
          </cell>
          <cell r="AU1235">
            <v>0.18795618587442095</v>
          </cell>
          <cell r="AV1235">
            <v>8175415000</v>
          </cell>
          <cell r="AW1235">
            <v>8.0146156817764422E-2</v>
          </cell>
          <cell r="AX1235">
            <v>2249891000</v>
          </cell>
          <cell r="AY1235">
            <v>0.38922352200343918</v>
          </cell>
          <cell r="AZ1235">
            <v>59525000</v>
          </cell>
          <cell r="BA1235">
            <v>0.29507519621447154</v>
          </cell>
          <cell r="BB1235">
            <v>0</v>
          </cell>
          <cell r="BC1235">
            <v>0</v>
          </cell>
          <cell r="BD1235">
            <v>65714000</v>
          </cell>
          <cell r="BE1235">
            <v>0.35921852451130448</v>
          </cell>
          <cell r="BF1235">
            <v>47904843000</v>
          </cell>
          <cell r="BG1235">
            <v>0.9990582898460183</v>
          </cell>
          <cell r="BH1235">
            <v>1251000</v>
          </cell>
          <cell r="BI1235">
            <v>1.6820394223787883E-2</v>
          </cell>
          <cell r="BJ1235">
            <v>560000000</v>
          </cell>
          <cell r="BK1235">
            <v>0.67207527243051224</v>
          </cell>
          <cell r="BL1235">
            <v>16584908160</v>
          </cell>
          <cell r="BM1235">
            <v>632753880</v>
          </cell>
          <cell r="BN1235">
            <v>66266848000</v>
          </cell>
          <cell r="BO1235">
            <v>102006326000</v>
          </cell>
          <cell r="BP1235">
            <v>5780460000</v>
          </cell>
          <cell r="BQ1235">
            <v>201728240</v>
          </cell>
          <cell r="BR1235">
            <v>541660160</v>
          </cell>
          <cell r="BS1235">
            <v>182936000</v>
          </cell>
          <cell r="BT1235">
            <v>47949998000</v>
          </cell>
          <cell r="BU1235">
            <v>74374000</v>
          </cell>
          <cell r="BV1235">
            <v>833240000</v>
          </cell>
          <cell r="BW1235">
            <v>78220000</v>
          </cell>
          <cell r="BY1235">
            <v>461</v>
          </cell>
          <cell r="BZ1235">
            <v>34149600</v>
          </cell>
          <cell r="CA1235">
            <v>1244700</v>
          </cell>
          <cell r="CC1235">
            <v>29284000000</v>
          </cell>
          <cell r="CD1235">
            <v>0.12144185179899568</v>
          </cell>
          <cell r="CE1235">
            <v>9.7091358361172568E-4</v>
          </cell>
          <cell r="CF1235">
            <v>608055730.68593717</v>
          </cell>
          <cell r="CG1235">
            <v>-505824831.28916436</v>
          </cell>
          <cell r="CH1235">
            <v>-81846278.912062109</v>
          </cell>
          <cell r="CI1235">
            <v>6615286600</v>
          </cell>
          <cell r="CJ1235">
            <v>2.1933040634560268E-4</v>
          </cell>
          <cell r="CK1235">
            <v>79.103107199999997</v>
          </cell>
          <cell r="CL1235">
            <v>135.71981499999998</v>
          </cell>
          <cell r="CM1235">
            <v>21.330359000000001</v>
          </cell>
          <cell r="CN1235">
            <v>13.779332000000002</v>
          </cell>
          <cell r="CO1235">
            <v>28.277262</v>
          </cell>
          <cell r="CP1235">
            <v>4.2189335999999997</v>
          </cell>
          <cell r="CQ1235">
            <v>19.255149999999997</v>
          </cell>
          <cell r="CR1235">
            <v>29.373732000000004</v>
          </cell>
          <cell r="CS1235">
            <v>12.883952000000001</v>
          </cell>
          <cell r="CT1235">
            <v>35.699836059999996</v>
          </cell>
          <cell r="CU1235">
            <v>9.4292800000000003</v>
          </cell>
          <cell r="CV1235">
            <v>17.414823999999996</v>
          </cell>
          <cell r="CW1235">
            <v>362.99285708099973</v>
          </cell>
          <cell r="CX1235">
            <v>406.48558286000008</v>
          </cell>
          <cell r="CY1235">
            <v>0</v>
          </cell>
          <cell r="CZ1235">
            <v>0</v>
          </cell>
          <cell r="DA1235">
            <v>2528000</v>
          </cell>
        </row>
        <row r="1236">
          <cell r="A1236" t="str">
            <v>1900_Q1_M1_W52_D7</v>
          </cell>
          <cell r="B1236">
            <v>1900</v>
          </cell>
          <cell r="C1236">
            <v>1</v>
          </cell>
          <cell r="D1236">
            <v>1</v>
          </cell>
          <cell r="E1236">
            <v>52</v>
          </cell>
          <cell r="F1236">
            <v>1</v>
          </cell>
          <cell r="G1236">
            <v>7</v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>
            <v>160</v>
          </cell>
          <cell r="R1236">
            <v>0</v>
          </cell>
          <cell r="S1236" t="str">
            <v/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 t="e">
            <v>#VALUE!</v>
          </cell>
          <cell r="AB1236" t="e">
            <v>#VALUE!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79767.801541569454</v>
          </cell>
          <cell r="AJ1236">
            <v>74044.714039114508</v>
          </cell>
          <cell r="AK1236">
            <v>5723.0875024549405</v>
          </cell>
          <cell r="AL1236">
            <v>0</v>
          </cell>
          <cell r="AM1236">
            <v>0</v>
          </cell>
          <cell r="AN1236">
            <v>0</v>
          </cell>
          <cell r="AO1236" t="e">
            <v>#VALUE!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Y1236">
            <v>0</v>
          </cell>
          <cell r="BZ1236" t="e">
            <v>#N/A</v>
          </cell>
          <cell r="CA1236">
            <v>0</v>
          </cell>
          <cell r="CC1236">
            <v>0</v>
          </cell>
          <cell r="CD1236" t="e">
            <v>#DIV/0!</v>
          </cell>
          <cell r="CE1236" t="e">
            <v>#DIV/0!</v>
          </cell>
          <cell r="CF1236" t="e">
            <v>#N/A</v>
          </cell>
          <cell r="CG1236" t="e">
            <v>#N/A</v>
          </cell>
          <cell r="CH1236" t="e">
            <v>#N/A</v>
          </cell>
          <cell r="CI1236" t="e">
            <v>#VALUE!</v>
          </cell>
          <cell r="CJ1236" t="e">
            <v>#VALUE!</v>
          </cell>
          <cell r="CK1236" t="e">
            <v>#N/A</v>
          </cell>
          <cell r="CL1236" t="e">
            <v>#N/A</v>
          </cell>
          <cell r="CM1236" t="e">
            <v>#N/A</v>
          </cell>
          <cell r="CN1236" t="e">
            <v>#N/A</v>
          </cell>
          <cell r="CO1236" t="e">
            <v>#N/A</v>
          </cell>
          <cell r="CP1236" t="e">
            <v>#N/A</v>
          </cell>
          <cell r="CQ1236" t="e">
            <v>#N/A</v>
          </cell>
          <cell r="CR1236" t="e">
            <v>#N/A</v>
          </cell>
          <cell r="CS1236" t="e">
            <v>#N/A</v>
          </cell>
          <cell r="CT1236" t="e">
            <v>#N/A</v>
          </cell>
          <cell r="CU1236" t="e">
            <v>#N/A</v>
          </cell>
          <cell r="CV1236" t="e">
            <v>#N/A</v>
          </cell>
          <cell r="CW1236" t="e">
            <v>#VALUE!</v>
          </cell>
          <cell r="CX1236" t="e">
            <v>#N/A</v>
          </cell>
          <cell r="CY1236">
            <v>0</v>
          </cell>
          <cell r="CZ1236" t="e">
            <v>#DIV/0!</v>
          </cell>
          <cell r="DA1236">
            <v>0</v>
          </cell>
        </row>
        <row r="1237">
          <cell r="A1237" t="str">
            <v>1900_Q1_M1_W52_D7</v>
          </cell>
          <cell r="B1237">
            <v>1900</v>
          </cell>
          <cell r="C1237">
            <v>1</v>
          </cell>
          <cell r="D1237">
            <v>1</v>
          </cell>
          <cell r="E1237">
            <v>52</v>
          </cell>
          <cell r="F1237">
            <v>1</v>
          </cell>
          <cell r="G1237">
            <v>7</v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>
            <v>160</v>
          </cell>
          <cell r="R1237">
            <v>0</v>
          </cell>
          <cell r="S1237" t="str">
            <v/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 t="e">
            <v>#VALUE!</v>
          </cell>
          <cell r="AB1237" t="e">
            <v>#VALUE!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79767.801541569454</v>
          </cell>
          <cell r="AJ1237">
            <v>74044.714039114508</v>
          </cell>
          <cell r="AK1237">
            <v>5723.0875024549405</v>
          </cell>
          <cell r="AL1237">
            <v>0</v>
          </cell>
          <cell r="AM1237">
            <v>0</v>
          </cell>
          <cell r="AN1237">
            <v>0</v>
          </cell>
          <cell r="AO1237" t="e">
            <v>#VALUE!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Y1237">
            <v>0</v>
          </cell>
          <cell r="BZ1237" t="e">
            <v>#N/A</v>
          </cell>
          <cell r="CA1237">
            <v>0</v>
          </cell>
          <cell r="CC1237">
            <v>0</v>
          </cell>
          <cell r="CD1237" t="e">
            <v>#DIV/0!</v>
          </cell>
          <cell r="CE1237" t="e">
            <v>#DIV/0!</v>
          </cell>
          <cell r="CF1237" t="e">
            <v>#N/A</v>
          </cell>
          <cell r="CG1237" t="e">
            <v>#N/A</v>
          </cell>
          <cell r="CH1237" t="e">
            <v>#N/A</v>
          </cell>
          <cell r="CI1237" t="e">
            <v>#VALUE!</v>
          </cell>
          <cell r="CJ1237" t="e">
            <v>#VALUE!</v>
          </cell>
          <cell r="CK1237" t="e">
            <v>#N/A</v>
          </cell>
          <cell r="CL1237" t="e">
            <v>#N/A</v>
          </cell>
          <cell r="CM1237" t="e">
            <v>#N/A</v>
          </cell>
          <cell r="CN1237" t="e">
            <v>#N/A</v>
          </cell>
          <cell r="CO1237" t="e">
            <v>#N/A</v>
          </cell>
          <cell r="CP1237" t="e">
            <v>#N/A</v>
          </cell>
          <cell r="CQ1237" t="e">
            <v>#N/A</v>
          </cell>
          <cell r="CR1237" t="e">
            <v>#N/A</v>
          </cell>
          <cell r="CS1237" t="e">
            <v>#N/A</v>
          </cell>
          <cell r="CT1237" t="e">
            <v>#N/A</v>
          </cell>
          <cell r="CU1237" t="e">
            <v>#N/A</v>
          </cell>
          <cell r="CV1237" t="e">
            <v>#N/A</v>
          </cell>
          <cell r="CW1237" t="e">
            <v>#VALUE!</v>
          </cell>
          <cell r="CX1237" t="e">
            <v>#N/A</v>
          </cell>
          <cell r="CY1237">
            <v>0</v>
          </cell>
          <cell r="CZ1237" t="e">
            <v>#DIV/0!</v>
          </cell>
          <cell r="DA1237">
            <v>0</v>
          </cell>
        </row>
        <row r="1238">
          <cell r="A1238" t="str">
            <v>1900_Q1_M1_W52_D7</v>
          </cell>
          <cell r="B1238">
            <v>1900</v>
          </cell>
          <cell r="C1238">
            <v>1</v>
          </cell>
          <cell r="D1238">
            <v>1</v>
          </cell>
          <cell r="E1238">
            <v>52</v>
          </cell>
          <cell r="F1238">
            <v>1</v>
          </cell>
          <cell r="G1238">
            <v>7</v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>
            <v>160</v>
          </cell>
          <cell r="R1238">
            <v>0</v>
          </cell>
          <cell r="S1238" t="str">
            <v/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 t="e">
            <v>#VALUE!</v>
          </cell>
          <cell r="AB1238" t="e">
            <v>#VALUE!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79767.801541569454</v>
          </cell>
          <cell r="AJ1238">
            <v>74044.714039114508</v>
          </cell>
          <cell r="AK1238">
            <v>5723.0875024549405</v>
          </cell>
          <cell r="AL1238">
            <v>0</v>
          </cell>
          <cell r="AM1238">
            <v>0</v>
          </cell>
          <cell r="AN1238">
            <v>0</v>
          </cell>
          <cell r="AO1238" t="e">
            <v>#VALUE!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Y1238">
            <v>0</v>
          </cell>
          <cell r="BZ1238" t="e">
            <v>#N/A</v>
          </cell>
          <cell r="CA1238">
            <v>0</v>
          </cell>
          <cell r="CC1238">
            <v>0</v>
          </cell>
          <cell r="CD1238" t="e">
            <v>#DIV/0!</v>
          </cell>
          <cell r="CE1238" t="e">
            <v>#DIV/0!</v>
          </cell>
          <cell r="CF1238" t="e">
            <v>#N/A</v>
          </cell>
          <cell r="CG1238" t="e">
            <v>#N/A</v>
          </cell>
          <cell r="CH1238" t="e">
            <v>#N/A</v>
          </cell>
          <cell r="CI1238" t="e">
            <v>#VALUE!</v>
          </cell>
          <cell r="CJ1238" t="e">
            <v>#VALUE!</v>
          </cell>
          <cell r="CK1238" t="e">
            <v>#N/A</v>
          </cell>
          <cell r="CL1238" t="e">
            <v>#N/A</v>
          </cell>
          <cell r="CM1238" t="e">
            <v>#N/A</v>
          </cell>
          <cell r="CN1238" t="e">
            <v>#N/A</v>
          </cell>
          <cell r="CO1238" t="e">
            <v>#N/A</v>
          </cell>
          <cell r="CP1238" t="e">
            <v>#N/A</v>
          </cell>
          <cell r="CQ1238" t="e">
            <v>#N/A</v>
          </cell>
          <cell r="CR1238" t="e">
            <v>#N/A</v>
          </cell>
          <cell r="CS1238" t="e">
            <v>#N/A</v>
          </cell>
          <cell r="CT1238" t="e">
            <v>#N/A</v>
          </cell>
          <cell r="CU1238" t="e">
            <v>#N/A</v>
          </cell>
          <cell r="CV1238" t="e">
            <v>#N/A</v>
          </cell>
          <cell r="CW1238" t="e">
            <v>#VALUE!</v>
          </cell>
          <cell r="CX1238" t="e">
            <v>#N/A</v>
          </cell>
          <cell r="CY1238">
            <v>0</v>
          </cell>
          <cell r="CZ1238" t="e">
            <v>#DIV/0!</v>
          </cell>
          <cell r="DA1238">
            <v>0</v>
          </cell>
        </row>
        <row r="1239">
          <cell r="A1239" t="str">
            <v>1900_Q1_M1_W52_D7</v>
          </cell>
          <cell r="B1239">
            <v>1900</v>
          </cell>
          <cell r="C1239">
            <v>1</v>
          </cell>
          <cell r="D1239">
            <v>1</v>
          </cell>
          <cell r="E1239">
            <v>52</v>
          </cell>
          <cell r="F1239">
            <v>1</v>
          </cell>
          <cell r="G1239">
            <v>7</v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>
            <v>160</v>
          </cell>
          <cell r="R1239">
            <v>0</v>
          </cell>
          <cell r="S1239" t="str">
            <v/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 t="e">
            <v>#VALUE!</v>
          </cell>
          <cell r="AB1239" t="e">
            <v>#VALUE!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79767.801541569454</v>
          </cell>
          <cell r="AJ1239">
            <v>74044.714039114508</v>
          </cell>
          <cell r="AK1239">
            <v>5723.0875024549405</v>
          </cell>
          <cell r="AL1239">
            <v>0</v>
          </cell>
          <cell r="AM1239">
            <v>0</v>
          </cell>
          <cell r="AN1239">
            <v>0</v>
          </cell>
          <cell r="AO1239" t="e">
            <v>#VALUE!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Y1239">
            <v>0</v>
          </cell>
          <cell r="BZ1239" t="e">
            <v>#N/A</v>
          </cell>
          <cell r="CA1239">
            <v>0</v>
          </cell>
          <cell r="CC1239">
            <v>0</v>
          </cell>
          <cell r="CD1239" t="e">
            <v>#DIV/0!</v>
          </cell>
          <cell r="CE1239" t="e">
            <v>#DIV/0!</v>
          </cell>
          <cell r="CF1239" t="e">
            <v>#N/A</v>
          </cell>
          <cell r="CG1239" t="e">
            <v>#N/A</v>
          </cell>
          <cell r="CH1239" t="e">
            <v>#N/A</v>
          </cell>
          <cell r="CI1239" t="e">
            <v>#VALUE!</v>
          </cell>
          <cell r="CJ1239" t="e">
            <v>#VALUE!</v>
          </cell>
          <cell r="CK1239" t="e">
            <v>#N/A</v>
          </cell>
          <cell r="CL1239" t="e">
            <v>#N/A</v>
          </cell>
          <cell r="CM1239" t="e">
            <v>#N/A</v>
          </cell>
          <cell r="CN1239" t="e">
            <v>#N/A</v>
          </cell>
          <cell r="CO1239" t="e">
            <v>#N/A</v>
          </cell>
          <cell r="CP1239" t="e">
            <v>#N/A</v>
          </cell>
          <cell r="CQ1239" t="e">
            <v>#N/A</v>
          </cell>
          <cell r="CR1239" t="e">
            <v>#N/A</v>
          </cell>
          <cell r="CS1239" t="e">
            <v>#N/A</v>
          </cell>
          <cell r="CT1239" t="e">
            <v>#N/A</v>
          </cell>
          <cell r="CU1239" t="e">
            <v>#N/A</v>
          </cell>
          <cell r="CV1239" t="e">
            <v>#N/A</v>
          </cell>
          <cell r="CW1239" t="e">
            <v>#VALUE!</v>
          </cell>
          <cell r="CX1239" t="e">
            <v>#N/A</v>
          </cell>
          <cell r="CY1239">
            <v>0</v>
          </cell>
          <cell r="CZ1239" t="e">
            <v>#DIV/0!</v>
          </cell>
          <cell r="DA1239">
            <v>0</v>
          </cell>
        </row>
        <row r="1240">
          <cell r="A1240" t="str">
            <v>1900_Q1_M1_W52_D7</v>
          </cell>
          <cell r="B1240">
            <v>1900</v>
          </cell>
          <cell r="C1240">
            <v>1</v>
          </cell>
          <cell r="D1240">
            <v>1</v>
          </cell>
          <cell r="E1240">
            <v>52</v>
          </cell>
          <cell r="F1240">
            <v>1</v>
          </cell>
          <cell r="G1240">
            <v>7</v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>
            <v>160</v>
          </cell>
          <cell r="R1240">
            <v>0</v>
          </cell>
          <cell r="S1240" t="str">
            <v/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 t="e">
            <v>#VALUE!</v>
          </cell>
          <cell r="AB1240" t="e">
            <v>#VALUE!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79767.801541569454</v>
          </cell>
          <cell r="AJ1240">
            <v>74044.714039114508</v>
          </cell>
          <cell r="AK1240">
            <v>5723.0875024549405</v>
          </cell>
          <cell r="AL1240">
            <v>0</v>
          </cell>
          <cell r="AM1240">
            <v>0</v>
          </cell>
          <cell r="AN1240">
            <v>0</v>
          </cell>
          <cell r="AO1240" t="e">
            <v>#VALUE!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Y1240">
            <v>0</v>
          </cell>
          <cell r="BZ1240" t="e">
            <v>#N/A</v>
          </cell>
          <cell r="CA1240">
            <v>0</v>
          </cell>
          <cell r="CC1240">
            <v>0</v>
          </cell>
          <cell r="CD1240" t="e">
            <v>#DIV/0!</v>
          </cell>
          <cell r="CE1240" t="e">
            <v>#DIV/0!</v>
          </cell>
          <cell r="CF1240" t="e">
            <v>#N/A</v>
          </cell>
          <cell r="CG1240" t="e">
            <v>#N/A</v>
          </cell>
          <cell r="CH1240" t="e">
            <v>#N/A</v>
          </cell>
          <cell r="CI1240" t="e">
            <v>#VALUE!</v>
          </cell>
          <cell r="CJ1240" t="e">
            <v>#VALUE!</v>
          </cell>
          <cell r="CK1240" t="e">
            <v>#N/A</v>
          </cell>
          <cell r="CL1240" t="e">
            <v>#N/A</v>
          </cell>
          <cell r="CM1240" t="e">
            <v>#N/A</v>
          </cell>
          <cell r="CN1240" t="e">
            <v>#N/A</v>
          </cell>
          <cell r="CO1240" t="e">
            <v>#N/A</v>
          </cell>
          <cell r="CP1240" t="e">
            <v>#N/A</v>
          </cell>
          <cell r="CQ1240" t="e">
            <v>#N/A</v>
          </cell>
          <cell r="CR1240" t="e">
            <v>#N/A</v>
          </cell>
          <cell r="CS1240" t="e">
            <v>#N/A</v>
          </cell>
          <cell r="CT1240" t="e">
            <v>#N/A</v>
          </cell>
          <cell r="CU1240" t="e">
            <v>#N/A</v>
          </cell>
          <cell r="CV1240" t="e">
            <v>#N/A</v>
          </cell>
          <cell r="CW1240" t="e">
            <v>#VALUE!</v>
          </cell>
          <cell r="CX1240" t="e">
            <v>#N/A</v>
          </cell>
          <cell r="CY1240">
            <v>0</v>
          </cell>
          <cell r="CZ1240" t="e">
            <v>#DIV/0!</v>
          </cell>
          <cell r="DA1240">
            <v>0</v>
          </cell>
        </row>
        <row r="1241">
          <cell r="A1241" t="str">
            <v>1900_Q1_M1_W52_D7</v>
          </cell>
          <cell r="B1241">
            <v>1900</v>
          </cell>
          <cell r="C1241">
            <v>1</v>
          </cell>
          <cell r="D1241">
            <v>1</v>
          </cell>
          <cell r="E1241">
            <v>52</v>
          </cell>
          <cell r="F1241">
            <v>1</v>
          </cell>
          <cell r="G1241">
            <v>7</v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>
            <v>160</v>
          </cell>
          <cell r="R1241">
            <v>0</v>
          </cell>
          <cell r="S1241" t="str">
            <v/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 t="e">
            <v>#VALUE!</v>
          </cell>
          <cell r="AB1241" t="e">
            <v>#VALUE!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79767.801541569454</v>
          </cell>
          <cell r="AJ1241">
            <v>74044.714039114508</v>
          </cell>
          <cell r="AK1241">
            <v>5723.0875024549405</v>
          </cell>
          <cell r="AL1241">
            <v>0</v>
          </cell>
          <cell r="AM1241">
            <v>0</v>
          </cell>
          <cell r="AN1241">
            <v>0</v>
          </cell>
          <cell r="AO1241" t="e">
            <v>#VALUE!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Y1241">
            <v>0</v>
          </cell>
          <cell r="BZ1241" t="e">
            <v>#N/A</v>
          </cell>
          <cell r="CA1241">
            <v>0</v>
          </cell>
          <cell r="CC1241">
            <v>0</v>
          </cell>
          <cell r="CD1241" t="e">
            <v>#DIV/0!</v>
          </cell>
          <cell r="CE1241" t="e">
            <v>#DIV/0!</v>
          </cell>
          <cell r="CF1241" t="e">
            <v>#N/A</v>
          </cell>
          <cell r="CG1241" t="e">
            <v>#N/A</v>
          </cell>
          <cell r="CH1241" t="e">
            <v>#N/A</v>
          </cell>
          <cell r="CI1241" t="e">
            <v>#VALUE!</v>
          </cell>
          <cell r="CJ1241" t="e">
            <v>#VALUE!</v>
          </cell>
          <cell r="CK1241" t="e">
            <v>#N/A</v>
          </cell>
          <cell r="CL1241" t="e">
            <v>#N/A</v>
          </cell>
          <cell r="CM1241" t="e">
            <v>#N/A</v>
          </cell>
          <cell r="CN1241" t="e">
            <v>#N/A</v>
          </cell>
          <cell r="CO1241" t="e">
            <v>#N/A</v>
          </cell>
          <cell r="CP1241" t="e">
            <v>#N/A</v>
          </cell>
          <cell r="CQ1241" t="e">
            <v>#N/A</v>
          </cell>
          <cell r="CR1241" t="e">
            <v>#N/A</v>
          </cell>
          <cell r="CS1241" t="e">
            <v>#N/A</v>
          </cell>
          <cell r="CT1241" t="e">
            <v>#N/A</v>
          </cell>
          <cell r="CU1241" t="e">
            <v>#N/A</v>
          </cell>
          <cell r="CV1241" t="e">
            <v>#N/A</v>
          </cell>
          <cell r="CW1241" t="e">
            <v>#VALUE!</v>
          </cell>
          <cell r="CX1241" t="e">
            <v>#N/A</v>
          </cell>
          <cell r="CY1241">
            <v>0</v>
          </cell>
          <cell r="CZ1241" t="e">
            <v>#DIV/0!</v>
          </cell>
          <cell r="DA1241">
            <v>0</v>
          </cell>
        </row>
        <row r="1242">
          <cell r="A1242" t="str">
            <v>1900_Q1_M1_W52_D7</v>
          </cell>
          <cell r="B1242">
            <v>1900</v>
          </cell>
          <cell r="C1242">
            <v>1</v>
          </cell>
          <cell r="D1242">
            <v>1</v>
          </cell>
          <cell r="E1242">
            <v>52</v>
          </cell>
          <cell r="F1242">
            <v>1</v>
          </cell>
          <cell r="G1242">
            <v>7</v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>
            <v>160</v>
          </cell>
          <cell r="R1242">
            <v>0</v>
          </cell>
          <cell r="S1242" t="str">
            <v/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 t="e">
            <v>#VALUE!</v>
          </cell>
          <cell r="AB1242" t="e">
            <v>#VALUE!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79767.801541569454</v>
          </cell>
          <cell r="AJ1242">
            <v>74044.714039114508</v>
          </cell>
          <cell r="AK1242">
            <v>5723.0875024549405</v>
          </cell>
          <cell r="AL1242">
            <v>0</v>
          </cell>
          <cell r="AM1242">
            <v>0</v>
          </cell>
          <cell r="AN1242">
            <v>0</v>
          </cell>
          <cell r="AO1242" t="e">
            <v>#VALUE!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Y1242">
            <v>0</v>
          </cell>
          <cell r="BZ1242" t="e">
            <v>#N/A</v>
          </cell>
          <cell r="CA1242">
            <v>0</v>
          </cell>
          <cell r="CC1242">
            <v>0</v>
          </cell>
          <cell r="CD1242" t="e">
            <v>#DIV/0!</v>
          </cell>
          <cell r="CE1242" t="e">
            <v>#DIV/0!</v>
          </cell>
          <cell r="CF1242" t="e">
            <v>#N/A</v>
          </cell>
          <cell r="CG1242" t="e">
            <v>#N/A</v>
          </cell>
          <cell r="CH1242" t="e">
            <v>#N/A</v>
          </cell>
          <cell r="CI1242" t="e">
            <v>#VALUE!</v>
          </cell>
          <cell r="CJ1242" t="e">
            <v>#VALUE!</v>
          </cell>
          <cell r="CK1242" t="e">
            <v>#N/A</v>
          </cell>
          <cell r="CL1242" t="e">
            <v>#N/A</v>
          </cell>
          <cell r="CM1242" t="e">
            <v>#N/A</v>
          </cell>
          <cell r="CN1242" t="e">
            <v>#N/A</v>
          </cell>
          <cell r="CO1242" t="e">
            <v>#N/A</v>
          </cell>
          <cell r="CP1242" t="e">
            <v>#N/A</v>
          </cell>
          <cell r="CQ1242" t="e">
            <v>#N/A</v>
          </cell>
          <cell r="CR1242" t="e">
            <v>#N/A</v>
          </cell>
          <cell r="CS1242" t="e">
            <v>#N/A</v>
          </cell>
          <cell r="CT1242" t="e">
            <v>#N/A</v>
          </cell>
          <cell r="CU1242" t="e">
            <v>#N/A</v>
          </cell>
          <cell r="CV1242" t="e">
            <v>#N/A</v>
          </cell>
          <cell r="CW1242" t="e">
            <v>#VALUE!</v>
          </cell>
          <cell r="CX1242" t="e">
            <v>#N/A</v>
          </cell>
          <cell r="CY1242">
            <v>0</v>
          </cell>
          <cell r="CZ1242" t="e">
            <v>#DIV/0!</v>
          </cell>
          <cell r="DA1242">
            <v>0</v>
          </cell>
        </row>
        <row r="1243">
          <cell r="A1243" t="str">
            <v>1900_Q1_M1_W52_D7</v>
          </cell>
          <cell r="B1243">
            <v>1900</v>
          </cell>
          <cell r="C1243">
            <v>1</v>
          </cell>
          <cell r="D1243">
            <v>1</v>
          </cell>
          <cell r="E1243">
            <v>52</v>
          </cell>
          <cell r="F1243">
            <v>1</v>
          </cell>
          <cell r="G1243">
            <v>7</v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>
            <v>160</v>
          </cell>
          <cell r="R1243">
            <v>0</v>
          </cell>
          <cell r="S1243" t="str">
            <v/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 t="e">
            <v>#VALUE!</v>
          </cell>
          <cell r="AB1243" t="e">
            <v>#VALUE!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79767.801541569454</v>
          </cell>
          <cell r="AJ1243">
            <v>74044.714039114508</v>
          </cell>
          <cell r="AK1243">
            <v>5723.0875024549405</v>
          </cell>
          <cell r="AL1243">
            <v>0</v>
          </cell>
          <cell r="AM1243">
            <v>0</v>
          </cell>
          <cell r="AN1243">
            <v>0</v>
          </cell>
          <cell r="AO1243" t="e">
            <v>#VALUE!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Y1243">
            <v>0</v>
          </cell>
          <cell r="BZ1243" t="e">
            <v>#N/A</v>
          </cell>
          <cell r="CA1243">
            <v>0</v>
          </cell>
          <cell r="CC1243">
            <v>0</v>
          </cell>
          <cell r="CD1243" t="e">
            <v>#DIV/0!</v>
          </cell>
          <cell r="CE1243" t="e">
            <v>#DIV/0!</v>
          </cell>
          <cell r="CF1243" t="e">
            <v>#N/A</v>
          </cell>
          <cell r="CG1243" t="e">
            <v>#N/A</v>
          </cell>
          <cell r="CH1243" t="e">
            <v>#N/A</v>
          </cell>
          <cell r="CI1243" t="e">
            <v>#VALUE!</v>
          </cell>
          <cell r="CJ1243" t="e">
            <v>#VALUE!</v>
          </cell>
          <cell r="CK1243" t="e">
            <v>#N/A</v>
          </cell>
          <cell r="CL1243" t="e">
            <v>#N/A</v>
          </cell>
          <cell r="CM1243" t="e">
            <v>#N/A</v>
          </cell>
          <cell r="CN1243" t="e">
            <v>#N/A</v>
          </cell>
          <cell r="CO1243" t="e">
            <v>#N/A</v>
          </cell>
          <cell r="CP1243" t="e">
            <v>#N/A</v>
          </cell>
          <cell r="CQ1243" t="e">
            <v>#N/A</v>
          </cell>
          <cell r="CR1243" t="e">
            <v>#N/A</v>
          </cell>
          <cell r="CS1243" t="e">
            <v>#N/A</v>
          </cell>
          <cell r="CT1243" t="e">
            <v>#N/A</v>
          </cell>
          <cell r="CU1243" t="e">
            <v>#N/A</v>
          </cell>
          <cell r="CV1243" t="e">
            <v>#N/A</v>
          </cell>
          <cell r="CW1243" t="e">
            <v>#VALUE!</v>
          </cell>
          <cell r="CX1243" t="e">
            <v>#N/A</v>
          </cell>
          <cell r="CY1243">
            <v>0</v>
          </cell>
          <cell r="CZ1243" t="e">
            <v>#DIV/0!</v>
          </cell>
          <cell r="DA1243">
            <v>0</v>
          </cell>
        </row>
        <row r="1244">
          <cell r="A1244" t="str">
            <v>1900_Q1_M1_W52_D7</v>
          </cell>
          <cell r="B1244">
            <v>1900</v>
          </cell>
          <cell r="C1244">
            <v>1</v>
          </cell>
          <cell r="D1244">
            <v>1</v>
          </cell>
          <cell r="E1244">
            <v>52</v>
          </cell>
          <cell r="F1244">
            <v>1</v>
          </cell>
          <cell r="G1244">
            <v>7</v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>
            <v>160</v>
          </cell>
          <cell r="R1244">
            <v>0</v>
          </cell>
          <cell r="S1244" t="str">
            <v/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 t="e">
            <v>#VALUE!</v>
          </cell>
          <cell r="AB1244" t="e">
            <v>#VALUE!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79767.801541569454</v>
          </cell>
          <cell r="AJ1244">
            <v>74044.714039114508</v>
          </cell>
          <cell r="AK1244">
            <v>5723.0875024549405</v>
          </cell>
          <cell r="AL1244">
            <v>0</v>
          </cell>
          <cell r="AM1244">
            <v>0</v>
          </cell>
          <cell r="AN1244">
            <v>0</v>
          </cell>
          <cell r="AO1244" t="e">
            <v>#VALUE!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Y1244">
            <v>0</v>
          </cell>
          <cell r="BZ1244" t="e">
            <v>#N/A</v>
          </cell>
          <cell r="CA1244">
            <v>0</v>
          </cell>
          <cell r="CC1244">
            <v>0</v>
          </cell>
          <cell r="CD1244" t="e">
            <v>#DIV/0!</v>
          </cell>
          <cell r="CE1244" t="e">
            <v>#DIV/0!</v>
          </cell>
          <cell r="CF1244" t="e">
            <v>#N/A</v>
          </cell>
          <cell r="CG1244" t="e">
            <v>#N/A</v>
          </cell>
          <cell r="CH1244" t="e">
            <v>#N/A</v>
          </cell>
          <cell r="CI1244" t="e">
            <v>#VALUE!</v>
          </cell>
          <cell r="CJ1244" t="e">
            <v>#VALUE!</v>
          </cell>
          <cell r="CK1244" t="e">
            <v>#N/A</v>
          </cell>
          <cell r="CL1244" t="e">
            <v>#N/A</v>
          </cell>
          <cell r="CM1244" t="e">
            <v>#N/A</v>
          </cell>
          <cell r="CN1244" t="e">
            <v>#N/A</v>
          </cell>
          <cell r="CO1244" t="e">
            <v>#N/A</v>
          </cell>
          <cell r="CP1244" t="e">
            <v>#N/A</v>
          </cell>
          <cell r="CQ1244" t="e">
            <v>#N/A</v>
          </cell>
          <cell r="CR1244" t="e">
            <v>#N/A</v>
          </cell>
          <cell r="CS1244" t="e">
            <v>#N/A</v>
          </cell>
          <cell r="CT1244" t="e">
            <v>#N/A</v>
          </cell>
          <cell r="CU1244" t="e">
            <v>#N/A</v>
          </cell>
          <cell r="CV1244" t="e">
            <v>#N/A</v>
          </cell>
          <cell r="CW1244" t="e">
            <v>#VALUE!</v>
          </cell>
          <cell r="CX1244" t="e">
            <v>#N/A</v>
          </cell>
          <cell r="CY1244">
            <v>0</v>
          </cell>
          <cell r="CZ1244" t="e">
            <v>#DIV/0!</v>
          </cell>
          <cell r="DA1244">
            <v>0</v>
          </cell>
        </row>
        <row r="1245">
          <cell r="A1245" t="str">
            <v>1900_Q1_M1_W52_D7</v>
          </cell>
          <cell r="B1245">
            <v>1900</v>
          </cell>
          <cell r="C1245">
            <v>1</v>
          </cell>
          <cell r="D1245">
            <v>1</v>
          </cell>
          <cell r="E1245">
            <v>52</v>
          </cell>
          <cell r="F1245">
            <v>1</v>
          </cell>
          <cell r="G1245">
            <v>7</v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>
            <v>160</v>
          </cell>
          <cell r="R1245">
            <v>0</v>
          </cell>
          <cell r="S1245" t="str">
            <v/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 t="e">
            <v>#VALUE!</v>
          </cell>
          <cell r="AB1245" t="e">
            <v>#VALUE!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79767.801541569454</v>
          </cell>
          <cell r="AJ1245">
            <v>74044.714039114508</v>
          </cell>
          <cell r="AK1245">
            <v>5723.0875024549405</v>
          </cell>
          <cell r="AL1245">
            <v>0</v>
          </cell>
          <cell r="AM1245">
            <v>0</v>
          </cell>
          <cell r="AN1245">
            <v>0</v>
          </cell>
          <cell r="AO1245" t="e">
            <v>#VALUE!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Y1245">
            <v>0</v>
          </cell>
          <cell r="BZ1245" t="e">
            <v>#N/A</v>
          </cell>
          <cell r="CA1245">
            <v>0</v>
          </cell>
          <cell r="CC1245">
            <v>0</v>
          </cell>
          <cell r="CD1245" t="e">
            <v>#DIV/0!</v>
          </cell>
          <cell r="CE1245" t="e">
            <v>#DIV/0!</v>
          </cell>
          <cell r="CF1245" t="e">
            <v>#N/A</v>
          </cell>
          <cell r="CG1245" t="e">
            <v>#N/A</v>
          </cell>
          <cell r="CH1245" t="e">
            <v>#N/A</v>
          </cell>
          <cell r="CI1245" t="e">
            <v>#VALUE!</v>
          </cell>
          <cell r="CJ1245" t="e">
            <v>#VALUE!</v>
          </cell>
          <cell r="CK1245" t="e">
            <v>#N/A</v>
          </cell>
          <cell r="CL1245" t="e">
            <v>#N/A</v>
          </cell>
          <cell r="CM1245" t="e">
            <v>#N/A</v>
          </cell>
          <cell r="CN1245" t="e">
            <v>#N/A</v>
          </cell>
          <cell r="CO1245" t="e">
            <v>#N/A</v>
          </cell>
          <cell r="CP1245" t="e">
            <v>#N/A</v>
          </cell>
          <cell r="CQ1245" t="e">
            <v>#N/A</v>
          </cell>
          <cell r="CR1245" t="e">
            <v>#N/A</v>
          </cell>
          <cell r="CS1245" t="e">
            <v>#N/A</v>
          </cell>
          <cell r="CT1245" t="e">
            <v>#N/A</v>
          </cell>
          <cell r="CU1245" t="e">
            <v>#N/A</v>
          </cell>
          <cell r="CV1245" t="e">
            <v>#N/A</v>
          </cell>
          <cell r="CW1245" t="e">
            <v>#VALUE!</v>
          </cell>
          <cell r="CX1245" t="e">
            <v>#N/A</v>
          </cell>
          <cell r="CY1245">
            <v>0</v>
          </cell>
          <cell r="CZ1245" t="e">
            <v>#DIV/0!</v>
          </cell>
          <cell r="DA1245">
            <v>0</v>
          </cell>
        </row>
        <row r="1246">
          <cell r="AI1246">
            <v>20.384620484721381</v>
          </cell>
        </row>
      </sheetData>
      <sheetData sheetId="6"/>
      <sheetData sheetId="7"/>
      <sheetData sheetId="8"/>
      <sheetData sheetId="9">
        <row r="1">
          <cell r="A1" t="str">
            <v>Index</v>
          </cell>
          <cell r="B1" t="str">
            <v>E1VFVN30 - End balance</v>
          </cell>
          <cell r="C1" t="str">
            <v>FUESSVFL - End balance</v>
          </cell>
          <cell r="D1" t="str">
            <v>FUEVFVND - End balance</v>
          </cell>
          <cell r="E1" t="str">
            <v>FUEVN100 - End balance</v>
          </cell>
          <cell r="F1" t="str">
            <v>FUESSV30 - End balance</v>
          </cell>
          <cell r="G1" t="str">
            <v>FUEMAV30 - End balance</v>
          </cell>
          <cell r="H1" t="str">
            <v>FUEKIV30 - End balance</v>
          </cell>
          <cell r="I1" t="str">
            <v>FUEKIVFS - End balance</v>
          </cell>
          <cell r="J1" t="str">
            <v>Number of basket NFOL</v>
          </cell>
          <cell r="K1" t="str">
            <v>Value FOL</v>
          </cell>
          <cell r="L1" t="str">
            <v>Hedge position</v>
          </cell>
          <cell r="M1" t="str">
            <v>Capital used</v>
          </cell>
          <cell r="N1" t="str">
            <v>PL closing iNAV</v>
          </cell>
          <cell r="O1" t="str">
            <v>%P/L</v>
          </cell>
          <cell r="P1" t="str">
            <v>Whole ETF - MS</v>
          </cell>
          <cell r="Q1" t="str">
            <v>our ETF - MS</v>
          </cell>
          <cell r="R1" t="str">
            <v>% our ETF</v>
          </cell>
          <cell r="S1" t="str">
            <v>our ETF-MS (included create/redeem)</v>
          </cell>
          <cell r="T1" t="str">
            <v>Create/redeem trading - Total</v>
          </cell>
          <cell r="U1" t="str">
            <v>Create/redeem trading - Prop</v>
          </cell>
          <cell r="V1" t="str">
            <v>Create/redeem trading - VFM</v>
          </cell>
          <cell r="W1" t="str">
            <v>Create/redeem trading - SSIAM</v>
          </cell>
          <cell r="X1" t="str">
            <v>Create/redeem trading - KIM</v>
          </cell>
          <cell r="Y1" t="str">
            <v>Create/redeem trading - VinaCap/Mirea</v>
          </cell>
          <cell r="Z1" t="str">
            <v>Market trading value</v>
          </cell>
          <cell r="AA1" t="str">
            <v>Whole ETF trading value</v>
          </cell>
          <cell r="AB1" t="str">
            <v>KIS ETF</v>
          </cell>
          <cell r="AC1" t="str">
            <v>KIS ETF
included create/
redeem</v>
          </cell>
          <cell r="AD1" t="str">
            <v>E1VFVN30 - KIS ETF</v>
          </cell>
          <cell r="AE1" t="str">
            <v>E1VFVN30 - %M/s</v>
          </cell>
          <cell r="AF1" t="str">
            <v>FUESSV50 - KIS ETF</v>
          </cell>
          <cell r="AG1" t="str">
            <v>FUESSV50 - %M/s</v>
          </cell>
          <cell r="AH1" t="str">
            <v>FUESSVFL - KIS ETF</v>
          </cell>
          <cell r="AI1" t="str">
            <v>FUESSVFL - %M/s</v>
          </cell>
          <cell r="AJ1" t="str">
            <v>FUEVFVND - KIS ETF</v>
          </cell>
          <cell r="AK1" t="str">
            <v>FUEVFVND - %M/s</v>
          </cell>
          <cell r="AL1" t="str">
            <v>FUEVN100 - KIS ETF</v>
          </cell>
          <cell r="AM1" t="str">
            <v>FUEVN100 - %M/s</v>
          </cell>
          <cell r="AN1" t="str">
            <v>FUESSV30 - KIS ETF</v>
          </cell>
          <cell r="AO1" t="str">
            <v>FUESSV30 - %M/s</v>
          </cell>
          <cell r="AP1" t="str">
            <v>FUEMAV30 - KIS ETF</v>
          </cell>
          <cell r="AQ1" t="str">
            <v>FUEMAV30 - %M/s</v>
          </cell>
          <cell r="AR1" t="str">
            <v>FUEKIV30 - KIS ETF</v>
          </cell>
          <cell r="AS1" t="str">
            <v>FUEKIV30 - %M/s</v>
          </cell>
          <cell r="AT1" t="str">
            <v>FUEDCMID - KIS ETF</v>
          </cell>
          <cell r="AU1" t="str">
            <v>FUEDCMID - %M/s</v>
          </cell>
          <cell r="AV1" t="str">
            <v>FUEKIVFS - KIS ETF</v>
          </cell>
          <cell r="AW1" t="str">
            <v>FUEKIVFS - %M/s</v>
          </cell>
          <cell r="AX1" t="str">
            <v>E1VFVN30 - Market Value</v>
          </cell>
          <cell r="AY1" t="str">
            <v>FUESSV50 - Market Value</v>
          </cell>
          <cell r="AZ1" t="str">
            <v>FUESSVFL - Market Value</v>
          </cell>
          <cell r="BA1" t="str">
            <v>FUEVFVND - Market Value</v>
          </cell>
          <cell r="BB1" t="str">
            <v>FUEVN100 - Market Value</v>
          </cell>
          <cell r="BC1" t="str">
            <v>FUESSV30 - Market Value</v>
          </cell>
          <cell r="BD1" t="str">
            <v>FUEMAV30 - Market Value</v>
          </cell>
          <cell r="BE1" t="str">
            <v>FUEKIV30 - Market Value</v>
          </cell>
          <cell r="BF1" t="str">
            <v>FUEDCMID - Market Value</v>
          </cell>
          <cell r="BG1" t="str">
            <v>FUEKIVFS - Market Value</v>
          </cell>
          <cell r="BH1" t="str">
            <v>FUEIP100 - Market Value</v>
          </cell>
          <cell r="BI1" t="str">
            <v>Client ETF MS</v>
          </cell>
          <cell r="BJ1" t="str">
            <v>%Client ETF</v>
          </cell>
        </row>
        <row r="2">
          <cell r="A2">
            <v>2019</v>
          </cell>
          <cell r="B2">
            <v>15.45213850931677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0.49976472802559752</v>
          </cell>
          <cell r="K2">
            <v>0</v>
          </cell>
          <cell r="L2">
            <v>-259.33294121337599</v>
          </cell>
          <cell r="M2">
            <v>39.011924352969643</v>
          </cell>
          <cell r="N2">
            <v>1014.99</v>
          </cell>
          <cell r="O2">
            <v>2.6017429717556023E-2</v>
          </cell>
          <cell r="P2">
            <v>3.4819227701414651E-3</v>
          </cell>
          <cell r="Q2">
            <v>1.0448056756056096E-3</v>
          </cell>
          <cell r="R2">
            <v>0.30006572361832162</v>
          </cell>
          <cell r="S2">
            <v>1.1001754279099545E-3</v>
          </cell>
          <cell r="T2">
            <v>38337532700</v>
          </cell>
          <cell r="U2">
            <v>26045570700</v>
          </cell>
          <cell r="V2">
            <v>12291962000</v>
          </cell>
          <cell r="W2">
            <v>0</v>
          </cell>
          <cell r="X2">
            <v>0</v>
          </cell>
          <cell r="Y2">
            <v>0</v>
          </cell>
          <cell r="Z2">
            <v>692391262458142</v>
          </cell>
          <cell r="AA2">
            <v>2410852902600</v>
          </cell>
          <cell r="AB2">
            <v>723414320756</v>
          </cell>
          <cell r="AC2">
            <v>761751853456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 t="e">
            <v>#DIV/0!</v>
          </cell>
        </row>
        <row r="3">
          <cell r="A3">
            <v>2020</v>
          </cell>
          <cell r="B3">
            <v>19.942756006276689</v>
          </cell>
          <cell r="C3">
            <v>1.8849361064056716</v>
          </cell>
          <cell r="D3">
            <v>4.9590346532091107</v>
          </cell>
          <cell r="E3">
            <v>3.4109319366020445</v>
          </cell>
          <cell r="F3">
            <v>3.2391933841520797</v>
          </cell>
          <cell r="G3">
            <v>0</v>
          </cell>
          <cell r="H3">
            <v>0</v>
          </cell>
          <cell r="I3">
            <v>0</v>
          </cell>
          <cell r="J3">
            <v>18.630155316408512</v>
          </cell>
          <cell r="K3">
            <v>9.0916550520735306</v>
          </cell>
          <cell r="L3">
            <v>-926.70076384967683</v>
          </cell>
          <cell r="M3">
            <v>110.72148015873016</v>
          </cell>
          <cell r="N3">
            <v>-2976</v>
          </cell>
          <cell r="O3">
            <v>-2.6878253395218439E-2</v>
          </cell>
          <cell r="P3">
            <v>7.099087743692372E-3</v>
          </cell>
          <cell r="Q3">
            <v>1.1616189462750962E-3</v>
          </cell>
          <cell r="R3">
            <v>0.16362932650145212</v>
          </cell>
          <cell r="S3">
            <v>1.7367968828153149E-3</v>
          </cell>
          <cell r="T3">
            <v>2198313142000</v>
          </cell>
          <cell r="U3">
            <v>1895844699500</v>
          </cell>
          <cell r="V3">
            <v>294424422000</v>
          </cell>
          <cell r="W3">
            <v>4417167000</v>
          </cell>
          <cell r="X3">
            <v>0</v>
          </cell>
          <cell r="Y3">
            <v>3626853500</v>
          </cell>
          <cell r="Z3">
            <v>3821970563097712</v>
          </cell>
          <cell r="AA3">
            <v>27132504381240</v>
          </cell>
          <cell r="AB3">
            <v>4439673418200</v>
          </cell>
          <cell r="AC3">
            <v>6637986560200</v>
          </cell>
          <cell r="AD3">
            <v>3987753814900</v>
          </cell>
          <cell r="AE3">
            <v>0.29146295502499786</v>
          </cell>
          <cell r="AF3">
            <v>16238099400</v>
          </cell>
          <cell r="AG3">
            <v>2.6090375118597003E-2</v>
          </cell>
          <cell r="AH3">
            <v>54349452900</v>
          </cell>
          <cell r="AI3">
            <v>2.5205732167272572E-2</v>
          </cell>
          <cell r="AJ3">
            <v>263523239600</v>
          </cell>
          <cell r="AK3">
            <v>2.6117196515921943E-2</v>
          </cell>
          <cell r="AL3">
            <v>8512193300</v>
          </cell>
          <cell r="AM3">
            <v>0.18536347168961406</v>
          </cell>
          <cell r="AN3">
            <v>107975512600</v>
          </cell>
          <cell r="AO3">
            <v>0.417333525950152</v>
          </cell>
          <cell r="AP3">
            <v>1321105500</v>
          </cell>
          <cell r="AQ3">
            <v>4.7631390857394672E-3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13681854747400</v>
          </cell>
          <cell r="AY3">
            <v>622378916600</v>
          </cell>
          <cell r="AZ3">
            <v>2156233849480</v>
          </cell>
          <cell r="BA3">
            <v>10090027826660</v>
          </cell>
          <cell r="BB3">
            <v>45921632900</v>
          </cell>
          <cell r="BC3">
            <v>258727147200</v>
          </cell>
          <cell r="BD3">
            <v>277360261000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 t="e">
            <v>#DIV/0!</v>
          </cell>
        </row>
        <row r="4">
          <cell r="A4">
            <v>2021</v>
          </cell>
          <cell r="B4">
            <v>29.192245743929988</v>
          </cell>
          <cell r="C4">
            <v>4.2417469163686556</v>
          </cell>
          <cell r="D4">
            <v>14.904349404761902</v>
          </cell>
          <cell r="E4">
            <v>8.1106087717234452</v>
          </cell>
          <cell r="F4">
            <v>4.5588583882301279</v>
          </cell>
          <cell r="G4">
            <v>0.23809523809523811</v>
          </cell>
          <cell r="H4">
            <v>2.318840579710145</v>
          </cell>
          <cell r="I4">
            <v>0</v>
          </cell>
          <cell r="J4">
            <v>40.729974433778779</v>
          </cell>
          <cell r="K4">
            <v>62.136820145554935</v>
          </cell>
          <cell r="L4">
            <v>-1871.3235060229624</v>
          </cell>
          <cell r="M4">
            <v>335.42878000000007</v>
          </cell>
          <cell r="N4">
            <v>60526</v>
          </cell>
          <cell r="O4">
            <v>0.1804436697411593</v>
          </cell>
          <cell r="P4">
            <v>5.01285639317687E-3</v>
          </cell>
          <cell r="Q4">
            <v>1.288797005778458E-3</v>
          </cell>
          <cell r="R4">
            <v>0.25709832971330943</v>
          </cell>
          <cell r="S4">
            <v>2.2374344924992145E-3</v>
          </cell>
          <cell r="T4">
            <v>12762544030000</v>
          </cell>
          <cell r="U4">
            <v>10848706335000</v>
          </cell>
          <cell r="V4">
            <v>1829605305000</v>
          </cell>
          <cell r="W4">
            <v>69033040000</v>
          </cell>
          <cell r="X4">
            <v>0</v>
          </cell>
          <cell r="Y4">
            <v>15199350000</v>
          </cell>
          <cell r="Z4">
            <v>1.3453552288047856E+16</v>
          </cell>
          <cell r="AA4">
            <v>67440725598080</v>
          </cell>
          <cell r="AB4">
            <v>17338897905920</v>
          </cell>
          <cell r="AC4">
            <v>30101441935920</v>
          </cell>
          <cell r="AD4">
            <v>14095841831000</v>
          </cell>
          <cell r="AE4">
            <v>0.45735360066788699</v>
          </cell>
          <cell r="AF4">
            <v>11078192000</v>
          </cell>
          <cell r="AG4">
            <v>1.7560077056378586E-2</v>
          </cell>
          <cell r="AH4">
            <v>341253475000</v>
          </cell>
          <cell r="AI4">
            <v>7.2900183706434141E-2</v>
          </cell>
          <cell r="AJ4">
            <v>2305673146000</v>
          </cell>
          <cell r="AK4">
            <v>7.9141994743426439E-2</v>
          </cell>
          <cell r="AL4">
            <v>326873786000</v>
          </cell>
          <cell r="AM4">
            <v>0.69987013470508863</v>
          </cell>
          <cell r="AN4">
            <v>193508670000</v>
          </cell>
          <cell r="AO4">
            <v>0.44773122747769883</v>
          </cell>
          <cell r="AP4">
            <v>64668805920</v>
          </cell>
          <cell r="AQ4">
            <v>5.1559202036208153E-2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30820445734800</v>
          </cell>
          <cell r="AY4">
            <v>630873769200</v>
          </cell>
          <cell r="AZ4">
            <v>4681105830600</v>
          </cell>
          <cell r="BA4">
            <v>29133371650220</v>
          </cell>
          <cell r="BB4">
            <v>467049199260</v>
          </cell>
          <cell r="BC4">
            <v>432198288000</v>
          </cell>
          <cell r="BD4">
            <v>1254263126000</v>
          </cell>
          <cell r="BE4">
            <v>0</v>
          </cell>
          <cell r="BF4">
            <v>0</v>
          </cell>
          <cell r="BG4">
            <v>0</v>
          </cell>
          <cell r="BH4">
            <v>21418000000</v>
          </cell>
          <cell r="BI4">
            <v>0</v>
          </cell>
          <cell r="BJ4">
            <v>0</v>
          </cell>
        </row>
        <row r="5">
          <cell r="A5">
            <v>2022</v>
          </cell>
          <cell r="B5">
            <v>29.600880630295684</v>
          </cell>
          <cell r="C5">
            <v>12.455566452352471</v>
          </cell>
          <cell r="D5">
            <v>29.432913288171434</v>
          </cell>
          <cell r="E5">
            <v>9.7517395217601806</v>
          </cell>
          <cell r="F5">
            <v>5.7996328199760772</v>
          </cell>
          <cell r="G5">
            <v>1</v>
          </cell>
          <cell r="H5">
            <v>21.46986829613147</v>
          </cell>
          <cell r="I5">
            <v>6.9608225108225108</v>
          </cell>
          <cell r="J5">
            <v>99.704672284713766</v>
          </cell>
          <cell r="K5">
            <v>36.602888767538076</v>
          </cell>
          <cell r="L5">
            <v>-2063.0950600521396</v>
          </cell>
          <cell r="M5">
            <v>551.49517388202537</v>
          </cell>
          <cell r="N5">
            <v>4964.3691444782453</v>
          </cell>
          <cell r="O5">
            <v>9.0016547371277837E-3</v>
          </cell>
          <cell r="P5">
            <v>7.7369716933763204E-3</v>
          </cell>
          <cell r="Q5">
            <v>3.0106600090408827E-3</v>
          </cell>
          <cell r="R5">
            <v>0.38912640867205595</v>
          </cell>
          <cell r="S5">
            <v>5.2795080849480673E-3</v>
          </cell>
          <cell r="T5">
            <v>22933244565901.711</v>
          </cell>
          <cell r="U5">
            <v>17584110511931.711</v>
          </cell>
          <cell r="V5">
            <v>4920603721720</v>
          </cell>
          <cell r="W5">
            <v>168504455000</v>
          </cell>
          <cell r="X5">
            <v>203916586250</v>
          </cell>
          <cell r="Y5">
            <v>56109291000</v>
          </cell>
          <cell r="Z5">
            <v>1.0107880209974836E+16</v>
          </cell>
          <cell r="AA5">
            <v>78204383064614</v>
          </cell>
          <cell r="AB5">
            <v>30431390724347</v>
          </cell>
          <cell r="AC5">
            <v>53364635290248.711</v>
          </cell>
          <cell r="AD5">
            <v>15141708043922</v>
          </cell>
          <cell r="AE5">
            <v>0.60180464751678975</v>
          </cell>
          <cell r="AF5">
            <v>127900000</v>
          </cell>
          <cell r="AG5">
            <v>2.5240982099560845E-4</v>
          </cell>
          <cell r="AH5">
            <v>513248728457</v>
          </cell>
          <cell r="AI5">
            <v>9.8842867678472363E-2</v>
          </cell>
          <cell r="AJ5">
            <v>12737898625801</v>
          </cell>
          <cell r="AK5">
            <v>0.29211256755463721</v>
          </cell>
          <cell r="AL5">
            <v>457298829063</v>
          </cell>
          <cell r="AM5">
            <v>0.58271384677878235</v>
          </cell>
          <cell r="AN5">
            <v>73295715398</v>
          </cell>
          <cell r="AO5">
            <v>0.38846503773525104</v>
          </cell>
          <cell r="AP5">
            <v>19173558100</v>
          </cell>
          <cell r="AQ5">
            <v>2.2263541779879631E-2</v>
          </cell>
          <cell r="AR5">
            <v>1323442787611</v>
          </cell>
          <cell r="AS5">
            <v>0.93841691239031222</v>
          </cell>
          <cell r="AT5">
            <v>55625064277</v>
          </cell>
          <cell r="AU5">
            <v>0.37231225351869646</v>
          </cell>
          <cell r="AV5">
            <v>109571471718</v>
          </cell>
          <cell r="AW5">
            <v>0.98699200133761422</v>
          </cell>
          <cell r="AX5">
            <v>25160503672414</v>
          </cell>
          <cell r="AY5">
            <v>506715624200</v>
          </cell>
          <cell r="AZ5">
            <v>5192572216000</v>
          </cell>
          <cell r="BA5">
            <v>43606130104000</v>
          </cell>
          <cell r="BB5">
            <v>784774262000</v>
          </cell>
          <cell r="BC5">
            <v>188680340000</v>
          </cell>
          <cell r="BD5">
            <v>861208800000</v>
          </cell>
          <cell r="BE5">
            <v>1410292984000</v>
          </cell>
          <cell r="BF5">
            <v>149404334000</v>
          </cell>
          <cell r="BG5">
            <v>111015562000</v>
          </cell>
          <cell r="BH5">
            <v>233085166000</v>
          </cell>
          <cell r="BI5">
            <v>0</v>
          </cell>
          <cell r="BJ5">
            <v>0</v>
          </cell>
        </row>
        <row r="6">
          <cell r="A6">
            <v>2023</v>
          </cell>
          <cell r="B6">
            <v>40.321082665573684</v>
          </cell>
          <cell r="C6">
            <v>13.333473758393428</v>
          </cell>
          <cell r="D6">
            <v>46.386500095181965</v>
          </cell>
          <cell r="E6">
            <v>11.279226023550724</v>
          </cell>
          <cell r="F6">
            <v>6.4327559866295347</v>
          </cell>
          <cell r="G6">
            <v>1</v>
          </cell>
          <cell r="H6">
            <v>20.701043487826539</v>
          </cell>
          <cell r="I6">
            <v>12.323322744041013</v>
          </cell>
          <cell r="J6">
            <v>149.83964151155229</v>
          </cell>
          <cell r="K6">
            <v>0</v>
          </cell>
          <cell r="L6">
            <v>-2945.9263445483771</v>
          </cell>
          <cell r="M6">
            <v>684.15378038718507</v>
          </cell>
          <cell r="N6">
            <v>69442.506387536778</v>
          </cell>
          <cell r="O6">
            <v>0.10150131210009099</v>
          </cell>
          <cell r="P6">
            <v>6.5970414297786845E-3</v>
          </cell>
          <cell r="Q6">
            <v>2.6869565341679975E-3</v>
          </cell>
          <cell r="R6">
            <v>0.40729720478019471</v>
          </cell>
          <cell r="S6">
            <v>6.6305589972279616E-3</v>
          </cell>
          <cell r="T6">
            <v>34413540800670.734</v>
          </cell>
          <cell r="U6">
            <v>31971276928000.734</v>
          </cell>
          <cell r="V6">
            <v>2205880635570</v>
          </cell>
          <cell r="W6">
            <v>43424795900</v>
          </cell>
          <cell r="X6">
            <v>164595916200</v>
          </cell>
          <cell r="Y6">
            <v>28362525000</v>
          </cell>
          <cell r="Z6">
            <v>8726422382333180</v>
          </cell>
          <cell r="AA6">
            <v>57568569990000</v>
          </cell>
          <cell r="AB6">
            <v>23447517640120</v>
          </cell>
          <cell r="AC6">
            <v>57861058440790.727</v>
          </cell>
          <cell r="AD6">
            <v>11270921198640</v>
          </cell>
          <cell r="AE6">
            <v>0.66820926932762337</v>
          </cell>
          <cell r="AF6">
            <v>36610000</v>
          </cell>
          <cell r="AG6">
            <v>2.5735452232491081E-4</v>
          </cell>
          <cell r="AH6">
            <v>747905205000</v>
          </cell>
          <cell r="AI6">
            <v>0.10072383251600066</v>
          </cell>
          <cell r="AJ6">
            <v>9345476186340</v>
          </cell>
          <cell r="AK6">
            <v>0.31928450675320597</v>
          </cell>
          <cell r="AL6">
            <v>409852165140</v>
          </cell>
          <cell r="AM6">
            <v>0.50246400763342081</v>
          </cell>
          <cell r="AN6">
            <v>69257553000</v>
          </cell>
          <cell r="AO6">
            <v>0.3152602743953774</v>
          </cell>
          <cell r="AP6">
            <v>0</v>
          </cell>
          <cell r="AQ6">
            <v>0</v>
          </cell>
          <cell r="AR6">
            <v>1034736478000</v>
          </cell>
          <cell r="AS6">
            <v>0.7693871575541088</v>
          </cell>
          <cell r="AT6">
            <v>228389174000</v>
          </cell>
          <cell r="AU6">
            <v>0.55088512912066656</v>
          </cell>
          <cell r="AV6">
            <v>327563086000</v>
          </cell>
          <cell r="AW6">
            <v>0.60785690890712785</v>
          </cell>
          <cell r="AX6">
            <v>16867352364000</v>
          </cell>
          <cell r="AY6">
            <v>142255126000</v>
          </cell>
          <cell r="AZ6">
            <v>7425305276000</v>
          </cell>
          <cell r="BA6">
            <v>29270058486000</v>
          </cell>
          <cell r="BB6">
            <v>815684624000</v>
          </cell>
          <cell r="BC6">
            <v>219683730000</v>
          </cell>
          <cell r="BD6">
            <v>108291430000</v>
          </cell>
          <cell r="BE6">
            <v>1344884000000</v>
          </cell>
          <cell r="BF6">
            <v>414585840000</v>
          </cell>
          <cell r="BG6">
            <v>538881900000</v>
          </cell>
          <cell r="BH6">
            <v>43800996000</v>
          </cell>
          <cell r="BI6">
            <v>0</v>
          </cell>
          <cell r="BJ6">
            <v>0</v>
          </cell>
        </row>
        <row r="7">
          <cell r="A7">
            <v>2024</v>
          </cell>
          <cell r="B7">
            <v>39.438943939201323</v>
          </cell>
          <cell r="C7">
            <v>24.819615322905971</v>
          </cell>
          <cell r="D7">
            <v>42.021841251638648</v>
          </cell>
          <cell r="E7">
            <v>11.643524313327788</v>
          </cell>
          <cell r="F7">
            <v>11.422678632805663</v>
          </cell>
          <cell r="G7">
            <v>3.6333441628885552</v>
          </cell>
          <cell r="H7">
            <v>21.127087535166972</v>
          </cell>
          <cell r="I7">
            <v>20.387937785353259</v>
          </cell>
          <cell r="J7">
            <v>125.59475219669729</v>
          </cell>
          <cell r="K7">
            <v>0</v>
          </cell>
          <cell r="L7">
            <v>-4117.7432603109664</v>
          </cell>
          <cell r="M7">
            <v>868.49065387062728</v>
          </cell>
          <cell r="N7">
            <v>79767.801541569454</v>
          </cell>
          <cell r="O7">
            <v>9.1846470869969637E-2</v>
          </cell>
          <cell r="P7">
            <v>7.2558307044805976E-3</v>
          </cell>
          <cell r="Q7">
            <v>2.5721002764222916E-3</v>
          </cell>
          <cell r="R7">
            <v>0.3544873607420273</v>
          </cell>
          <cell r="S7">
            <v>5.7763813692564133E-3</v>
          </cell>
          <cell r="T7">
            <v>24259507187128</v>
          </cell>
          <cell r="U7">
            <v>22870395061800.75</v>
          </cell>
          <cell r="V7">
            <v>1152506860642.5</v>
          </cell>
          <cell r="W7">
            <v>24010245000</v>
          </cell>
          <cell r="X7">
            <v>191553259684.75</v>
          </cell>
          <cell r="Y7">
            <v>21041760000</v>
          </cell>
          <cell r="Z7">
            <v>7571903235607930</v>
          </cell>
          <cell r="AA7">
            <v>54940447988280</v>
          </cell>
          <cell r="AB7">
            <v>19475694405350</v>
          </cell>
          <cell r="AC7">
            <v>43738200779978</v>
          </cell>
          <cell r="AD7">
            <v>7281040110310</v>
          </cell>
          <cell r="AE7">
            <v>0.68820197808497963</v>
          </cell>
          <cell r="AF7">
            <v>40652311000</v>
          </cell>
          <cell r="AG7">
            <v>0.1660416845486084</v>
          </cell>
          <cell r="AH7">
            <v>1382750340000</v>
          </cell>
          <cell r="AI7">
            <v>0.18688974238257924</v>
          </cell>
          <cell r="AJ7">
            <v>7621436319040</v>
          </cell>
          <cell r="AK7">
            <v>0.23355663098736193</v>
          </cell>
          <cell r="AL7">
            <v>253370990000</v>
          </cell>
          <cell r="AM7">
            <v>0.36029417818672355</v>
          </cell>
          <cell r="AN7">
            <v>145043423000</v>
          </cell>
          <cell r="AO7">
            <v>0.67280756836605504</v>
          </cell>
          <cell r="AP7">
            <v>32565212000</v>
          </cell>
          <cell r="AQ7">
            <v>0.26803691065524715</v>
          </cell>
          <cell r="AR7">
            <v>2295354308000</v>
          </cell>
          <cell r="AS7">
            <v>0.98513427338850834</v>
          </cell>
          <cell r="AT7">
            <v>241022197000</v>
          </cell>
          <cell r="AU7">
            <v>0.56144356302040554</v>
          </cell>
          <cell r="AV7">
            <v>99056773000</v>
          </cell>
          <cell r="AW7">
            <v>0.93303452586992663</v>
          </cell>
          <cell r="AX7">
            <v>10579801195240</v>
          </cell>
          <cell r="AY7">
            <v>244831959580</v>
          </cell>
          <cell r="AZ7">
            <v>7398749243120</v>
          </cell>
          <cell r="BA7">
            <v>32632069947320</v>
          </cell>
          <cell r="BB7">
            <v>703233650000</v>
          </cell>
          <cell r="BC7">
            <v>215579357040</v>
          </cell>
          <cell r="BD7">
            <v>121495251980</v>
          </cell>
          <cell r="BE7">
            <v>2329991322000</v>
          </cell>
          <cell r="BF7">
            <v>429290160000</v>
          </cell>
          <cell r="BG7">
            <v>106166246000</v>
          </cell>
          <cell r="BH7">
            <v>8077678000</v>
          </cell>
          <cell r="BI7">
            <v>7.7264129988321073E-4</v>
          </cell>
          <cell r="BJ7">
            <v>9.5651411195545397E-14</v>
          </cell>
        </row>
        <row r="8">
          <cell r="A8">
            <v>1900</v>
          </cell>
        </row>
        <row r="9">
          <cell r="A9">
            <v>0</v>
          </cell>
        </row>
      </sheetData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Q533"/>
  <sheetViews>
    <sheetView showGridLines="0" zoomScale="130" zoomScaleNormal="130" workbookViewId="0">
      <pane xSplit="2" ySplit="6" topLeftCell="D511" activePane="bottomRight" state="frozen"/>
      <selection pane="topRight" activeCell="C1" sqref="C1"/>
      <selection pane="bottomLeft" activeCell="A6" sqref="A6"/>
      <selection pane="bottomRight" activeCell="AO531" sqref="AO531"/>
    </sheetView>
  </sheetViews>
  <sheetFormatPr defaultColWidth="0" defaultRowHeight="11.25"/>
  <cols>
    <col min="1" max="1" width="9.140625" style="1" hidden="1" customWidth="1"/>
    <col min="2" max="2" width="9.140625" style="1" bestFit="1" customWidth="1"/>
    <col min="3" max="3" width="9.28515625" style="1" hidden="1" customWidth="1"/>
    <col min="4" max="4" width="8.42578125" style="1" customWidth="1"/>
    <col min="5" max="8" width="8.42578125" style="1" hidden="1" customWidth="1"/>
    <col min="9" max="9" width="8.5703125" style="2" customWidth="1"/>
    <col min="10" max="13" width="8.5703125" style="2" hidden="1" customWidth="1"/>
    <col min="14" max="14" width="8.5703125" style="2" customWidth="1"/>
    <col min="15" max="18" width="8.5703125" style="2" hidden="1" customWidth="1"/>
    <col min="19" max="19" width="9" style="2" customWidth="1"/>
    <col min="20" max="23" width="8.5703125" style="2" hidden="1" customWidth="1"/>
    <col min="24" max="24" width="8.5703125" style="2" customWidth="1"/>
    <col min="25" max="28" width="8.5703125" style="2" hidden="1" customWidth="1"/>
    <col min="29" max="29" width="11.85546875" style="2" bestFit="1" customWidth="1"/>
    <col min="30" max="33" width="8.5703125" style="2" hidden="1" customWidth="1"/>
    <col min="34" max="34" width="9.140625" style="2" customWidth="1"/>
    <col min="35" max="38" width="8.5703125" style="2" hidden="1" customWidth="1"/>
    <col min="39" max="40" width="8.5703125" style="2" customWidth="1"/>
    <col min="41" max="41" width="9.7109375" style="2" customWidth="1"/>
    <col min="42" max="42" width="9.7109375" style="2" hidden="1" customWidth="1"/>
    <col min="43" max="43" width="9.7109375" style="2" customWidth="1"/>
    <col min="44" max="47" width="9.7109375" style="2" hidden="1" customWidth="1"/>
    <col min="48" max="48" width="7.85546875" style="2" customWidth="1"/>
    <col min="49" max="49" width="7.85546875" style="2" hidden="1" customWidth="1"/>
    <col min="50" max="50" width="8.42578125" style="2" customWidth="1"/>
    <col min="51" max="51" width="8.42578125" style="2" hidden="1" customWidth="1"/>
    <col min="52" max="52" width="8.85546875" style="26" customWidth="1"/>
    <col min="53" max="53" width="10.140625" style="2" customWidth="1"/>
    <col min="54" max="55" width="10.140625" style="2" hidden="1" customWidth="1"/>
    <col min="56" max="59" width="8.5703125" style="2" customWidth="1"/>
    <col min="60" max="16384" width="9.140625" style="1" hidden="1"/>
  </cols>
  <sheetData>
    <row r="2" spans="1:69" ht="18.75" customHeight="1">
      <c r="D2" s="232" t="s">
        <v>43</v>
      </c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  <c r="AA2" s="232"/>
      <c r="AB2" s="232"/>
      <c r="AC2" s="232"/>
      <c r="AD2" s="232"/>
      <c r="AE2" s="232"/>
      <c r="AF2" s="232"/>
      <c r="AG2" s="232"/>
      <c r="AH2" s="232"/>
      <c r="AI2" s="232"/>
      <c r="AJ2" s="232"/>
      <c r="AK2" s="232"/>
      <c r="AL2" s="232"/>
      <c r="AM2" s="232"/>
      <c r="AN2" s="232"/>
      <c r="AO2" s="232"/>
      <c r="AP2" s="232"/>
      <c r="AQ2" s="232"/>
      <c r="AR2" s="232"/>
      <c r="AS2" s="232"/>
      <c r="AT2" s="232"/>
      <c r="AU2" s="232"/>
      <c r="AV2" s="232"/>
      <c r="AW2" s="232"/>
      <c r="AX2" s="232"/>
      <c r="AY2" s="232"/>
      <c r="AZ2" s="232"/>
      <c r="BA2" s="232"/>
      <c r="BB2" s="232"/>
      <c r="BC2" s="232"/>
      <c r="BD2" s="232"/>
      <c r="BE2" s="232"/>
      <c r="BF2" s="232"/>
      <c r="BG2" s="4"/>
    </row>
    <row r="3" spans="1:69" ht="18.75" customHeight="1"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234"/>
      <c r="BE3" s="234"/>
      <c r="BF3" s="234"/>
      <c r="BG3" s="4"/>
    </row>
    <row r="4" spans="1:69" ht="15" customHeight="1">
      <c r="D4" s="230" t="s">
        <v>0</v>
      </c>
      <c r="E4" s="147"/>
      <c r="F4" s="147"/>
      <c r="G4" s="147"/>
      <c r="H4" s="147"/>
      <c r="I4" s="54" t="s">
        <v>33</v>
      </c>
      <c r="J4" s="54"/>
      <c r="K4" s="54"/>
      <c r="L4" s="54"/>
      <c r="M4" s="54"/>
      <c r="N4" s="55" t="s">
        <v>34</v>
      </c>
      <c r="O4" s="149"/>
      <c r="P4" s="149"/>
      <c r="Q4" s="149"/>
      <c r="R4" s="149"/>
      <c r="S4" s="56" t="s">
        <v>35</v>
      </c>
      <c r="T4" s="56"/>
      <c r="U4" s="56"/>
      <c r="V4" s="56"/>
      <c r="W4" s="56"/>
      <c r="X4" s="57" t="s">
        <v>38</v>
      </c>
      <c r="Y4" s="57"/>
      <c r="Z4" s="57"/>
      <c r="AA4" s="57"/>
      <c r="AB4" s="57"/>
      <c r="AC4" s="58" t="s">
        <v>39</v>
      </c>
      <c r="AD4" s="58"/>
      <c r="AE4" s="58"/>
      <c r="AF4" s="58"/>
      <c r="AG4" s="58"/>
      <c r="AH4" s="71" t="s">
        <v>42</v>
      </c>
      <c r="AI4" s="71"/>
      <c r="AJ4" s="71"/>
      <c r="AK4" s="71"/>
      <c r="AL4" s="71"/>
      <c r="AM4" s="72" t="s">
        <v>44</v>
      </c>
      <c r="AN4" s="154" t="s">
        <v>49</v>
      </c>
      <c r="AO4" s="228" t="s">
        <v>28</v>
      </c>
      <c r="AP4" s="142"/>
      <c r="AQ4" s="228" t="s">
        <v>40</v>
      </c>
      <c r="AR4" s="142"/>
      <c r="AS4" s="142"/>
      <c r="AT4" s="142"/>
      <c r="AU4" s="142"/>
      <c r="AV4" s="228" t="s">
        <v>5</v>
      </c>
      <c r="AW4" s="142"/>
      <c r="AX4" s="228" t="s">
        <v>9</v>
      </c>
      <c r="AY4" s="142"/>
      <c r="AZ4" s="235" t="s">
        <v>11</v>
      </c>
      <c r="BA4" s="228" t="s">
        <v>6</v>
      </c>
      <c r="BB4" s="142"/>
      <c r="BC4" s="142"/>
      <c r="BD4" s="228" t="s">
        <v>137</v>
      </c>
      <c r="BE4" s="228" t="s">
        <v>138</v>
      </c>
      <c r="BF4" s="228" t="s">
        <v>139</v>
      </c>
      <c r="BG4" s="228" t="s">
        <v>140</v>
      </c>
    </row>
    <row r="5" spans="1:69" s="3" customFormat="1" ht="39" customHeight="1">
      <c r="D5" s="230"/>
      <c r="E5" s="147"/>
      <c r="F5" s="147"/>
      <c r="G5" s="147"/>
      <c r="H5" s="147"/>
      <c r="I5" s="228" t="s">
        <v>37</v>
      </c>
      <c r="J5" s="142"/>
      <c r="K5" s="142"/>
      <c r="L5" s="142"/>
      <c r="M5" s="142"/>
      <c r="N5" s="225" t="s">
        <v>36</v>
      </c>
      <c r="O5" s="144"/>
      <c r="P5" s="144"/>
      <c r="Q5" s="144"/>
      <c r="R5" s="144"/>
      <c r="S5" s="233" t="s">
        <v>36</v>
      </c>
      <c r="T5" s="150"/>
      <c r="U5" s="150"/>
      <c r="V5" s="150"/>
      <c r="W5" s="150"/>
      <c r="X5" s="226" t="s">
        <v>36</v>
      </c>
      <c r="Y5" s="145"/>
      <c r="Z5" s="145"/>
      <c r="AA5" s="145"/>
      <c r="AB5" s="145"/>
      <c r="AC5" s="236" t="s">
        <v>4</v>
      </c>
      <c r="AD5" s="143"/>
      <c r="AE5" s="143"/>
      <c r="AF5" s="143"/>
      <c r="AG5" s="143"/>
      <c r="AH5" s="231" t="s">
        <v>4</v>
      </c>
      <c r="AI5" s="148"/>
      <c r="AJ5" s="148"/>
      <c r="AK5" s="148"/>
      <c r="AL5" s="148"/>
      <c r="AM5" s="224" t="s">
        <v>4</v>
      </c>
      <c r="AN5" s="229" t="s">
        <v>4</v>
      </c>
      <c r="AO5" s="228"/>
      <c r="AP5" s="142"/>
      <c r="AQ5" s="228"/>
      <c r="AR5" s="142"/>
      <c r="AS5" s="142"/>
      <c r="AT5" s="142"/>
      <c r="AU5" s="142"/>
      <c r="AV5" s="228"/>
      <c r="AW5" s="142"/>
      <c r="AX5" s="228"/>
      <c r="AY5" s="142"/>
      <c r="AZ5" s="235"/>
      <c r="BA5" s="228"/>
      <c r="BB5" s="142"/>
      <c r="BC5" s="142"/>
      <c r="BD5" s="228"/>
      <c r="BE5" s="228"/>
      <c r="BF5" s="228"/>
      <c r="BG5" s="228"/>
    </row>
    <row r="6" spans="1:69" s="3" customFormat="1">
      <c r="D6" s="230"/>
      <c r="E6" s="147"/>
      <c r="F6" s="147"/>
      <c r="G6" s="147"/>
      <c r="H6" s="147"/>
      <c r="I6" s="228"/>
      <c r="J6" s="142"/>
      <c r="K6" s="142"/>
      <c r="L6" s="142"/>
      <c r="M6" s="142"/>
      <c r="N6" s="225"/>
      <c r="O6" s="144"/>
      <c r="P6" s="144"/>
      <c r="Q6" s="144"/>
      <c r="R6" s="144"/>
      <c r="S6" s="233"/>
      <c r="T6" s="151"/>
      <c r="U6" s="151"/>
      <c r="V6" s="151"/>
      <c r="W6" s="151"/>
      <c r="X6" s="227"/>
      <c r="Y6" s="146"/>
      <c r="Z6" s="146"/>
      <c r="AA6" s="146"/>
      <c r="AB6" s="146"/>
      <c r="AC6" s="236"/>
      <c r="AD6" s="143"/>
      <c r="AE6" s="143"/>
      <c r="AF6" s="143"/>
      <c r="AG6" s="143"/>
      <c r="AH6" s="231"/>
      <c r="AI6" s="148"/>
      <c r="AJ6" s="148"/>
      <c r="AK6" s="148"/>
      <c r="AL6" s="148"/>
      <c r="AM6" s="224"/>
      <c r="AN6" s="229"/>
      <c r="AO6" s="228"/>
      <c r="AP6" s="142"/>
      <c r="AQ6" s="228"/>
      <c r="AR6" s="142"/>
      <c r="AS6" s="142"/>
      <c r="AT6" s="142"/>
      <c r="AU6" s="142"/>
      <c r="AV6" s="228"/>
      <c r="AW6" s="142"/>
      <c r="AX6" s="228"/>
      <c r="AY6" s="142"/>
      <c r="AZ6" s="235"/>
      <c r="BA6" s="228"/>
      <c r="BB6" s="142"/>
      <c r="BC6" s="142"/>
      <c r="BD6" s="228"/>
      <c r="BE6" s="228"/>
      <c r="BF6" s="228"/>
      <c r="BG6" s="228"/>
    </row>
    <row r="7" spans="1:69" s="3" customFormat="1">
      <c r="D7" s="161"/>
      <c r="E7" s="161"/>
      <c r="F7" s="161"/>
      <c r="G7" s="161"/>
      <c r="H7" s="161"/>
      <c r="I7" s="162"/>
      <c r="J7" s="162"/>
      <c r="K7" s="162"/>
      <c r="L7" s="162"/>
      <c r="M7" s="162"/>
      <c r="N7" s="163"/>
      <c r="O7" s="163"/>
      <c r="P7" s="163"/>
      <c r="Q7" s="163"/>
      <c r="R7" s="163"/>
      <c r="S7" s="163"/>
      <c r="T7" s="164"/>
      <c r="U7" s="164"/>
      <c r="V7" s="164"/>
      <c r="W7" s="164"/>
      <c r="X7" s="164"/>
      <c r="Y7" s="164"/>
      <c r="Z7" s="164"/>
      <c r="AA7" s="164"/>
      <c r="AB7" s="164"/>
      <c r="AC7" s="165"/>
      <c r="AD7" s="165"/>
      <c r="AE7" s="165"/>
      <c r="AF7" s="165"/>
      <c r="AG7" s="165"/>
      <c r="AH7" s="165"/>
      <c r="AI7" s="165"/>
      <c r="AJ7" s="165"/>
      <c r="AK7" s="165"/>
      <c r="AL7" s="165"/>
      <c r="AM7" s="165"/>
      <c r="AN7" s="165"/>
      <c r="AO7" s="162"/>
      <c r="AP7" s="162"/>
      <c r="AQ7" s="162"/>
      <c r="AR7" s="162"/>
      <c r="AS7" s="162"/>
      <c r="AT7" s="162"/>
      <c r="AU7" s="162"/>
      <c r="AV7" s="162"/>
      <c r="AW7" s="162"/>
      <c r="AX7" s="162"/>
      <c r="AY7" s="162"/>
      <c r="AZ7" s="166"/>
      <c r="BA7" s="162"/>
      <c r="BB7" s="162"/>
      <c r="BC7" s="162"/>
      <c r="BD7" s="162"/>
      <c r="BE7" s="162"/>
      <c r="BF7" s="162"/>
      <c r="BG7" s="162"/>
    </row>
    <row r="8" spans="1:69" s="62" customFormat="1">
      <c r="A8" s="172"/>
      <c r="B8" s="173"/>
      <c r="C8" s="174"/>
      <c r="D8" s="64">
        <v>44929</v>
      </c>
      <c r="E8" s="63"/>
      <c r="F8" s="63"/>
      <c r="G8" s="63"/>
      <c r="H8" s="63"/>
      <c r="I8" s="63">
        <v>29.5</v>
      </c>
      <c r="J8" s="63"/>
      <c r="K8" s="63"/>
      <c r="L8" s="63"/>
      <c r="M8" s="63"/>
      <c r="N8" s="63">
        <v>4.024</v>
      </c>
      <c r="O8" s="63"/>
      <c r="P8" s="63"/>
      <c r="Q8" s="63"/>
      <c r="R8" s="63"/>
      <c r="S8" s="63">
        <v>33.128999999999998</v>
      </c>
      <c r="T8" s="63"/>
      <c r="U8" s="63"/>
      <c r="V8" s="63"/>
      <c r="W8" s="63"/>
      <c r="X8" s="63">
        <v>7.9980000000000002</v>
      </c>
      <c r="Y8" s="63"/>
      <c r="Z8" s="63"/>
      <c r="AA8" s="63"/>
      <c r="AB8" s="63"/>
      <c r="AC8" s="63">
        <v>6.9690000000000003</v>
      </c>
      <c r="AD8" s="63"/>
      <c r="AE8" s="63"/>
      <c r="AF8" s="63"/>
      <c r="AG8" s="63"/>
      <c r="AH8" s="63">
        <v>1</v>
      </c>
      <c r="AI8" s="63"/>
      <c r="AJ8" s="63"/>
      <c r="AK8" s="63"/>
      <c r="AL8" s="63"/>
      <c r="AM8" s="63">
        <v>17.614999999999998</v>
      </c>
      <c r="AN8" s="175">
        <v>7.6029999999999998</v>
      </c>
      <c r="AO8" s="74">
        <v>134</v>
      </c>
      <c r="AP8" s="74"/>
      <c r="AQ8" s="74">
        <v>0</v>
      </c>
      <c r="AR8" s="74"/>
      <c r="AS8" s="74"/>
      <c r="AT8" s="74"/>
      <c r="AU8" s="74"/>
      <c r="AV8" s="176">
        <v>-1843</v>
      </c>
      <c r="AW8" s="176"/>
      <c r="AX8" s="74">
        <v>476.70754570759669</v>
      </c>
      <c r="AY8" s="74"/>
      <c r="AZ8" s="177">
        <v>5361.0482097279601</v>
      </c>
      <c r="BA8" s="178">
        <v>1.1245989827516439E-2</v>
      </c>
      <c r="BB8" s="178"/>
      <c r="BC8" s="178"/>
      <c r="BD8" s="59">
        <v>9.3432922339872406E-3</v>
      </c>
      <c r="BE8" s="59">
        <v>7.809414736173209E-3</v>
      </c>
      <c r="BF8" s="60">
        <v>0.83583115465077873</v>
      </c>
      <c r="BG8" s="59">
        <v>1.7010236767056108E-2</v>
      </c>
      <c r="BH8" s="179">
        <v>194874220000</v>
      </c>
      <c r="BI8" s="179">
        <v>168980000000</v>
      </c>
      <c r="BJ8" s="179">
        <v>25894220000</v>
      </c>
      <c r="BK8" s="179">
        <v>0</v>
      </c>
      <c r="BL8" s="179">
        <v>0</v>
      </c>
      <c r="BM8" s="179">
        <v>0</v>
      </c>
      <c r="BN8" s="179">
        <v>107.83799999999998</v>
      </c>
      <c r="BO8" s="179"/>
      <c r="BP8" s="179"/>
      <c r="BQ8" s="179"/>
    </row>
    <row r="9" spans="1:69" s="62" customFormat="1" ht="12" customHeight="1">
      <c r="A9" s="172"/>
      <c r="B9" s="173"/>
      <c r="C9" s="174"/>
      <c r="D9" s="64">
        <v>44930</v>
      </c>
      <c r="E9" s="63"/>
      <c r="F9" s="63"/>
      <c r="G9" s="63"/>
      <c r="H9" s="63"/>
      <c r="I9" s="63">
        <v>34.627000000000002</v>
      </c>
      <c r="J9" s="63"/>
      <c r="K9" s="63"/>
      <c r="L9" s="63"/>
      <c r="M9" s="63"/>
      <c r="N9" s="63">
        <v>10.316000000000001</v>
      </c>
      <c r="O9" s="63"/>
      <c r="P9" s="63"/>
      <c r="Q9" s="63"/>
      <c r="R9" s="63"/>
      <c r="S9" s="63">
        <v>41.679000000000002</v>
      </c>
      <c r="T9" s="63"/>
      <c r="U9" s="63"/>
      <c r="V9" s="63"/>
      <c r="W9" s="63"/>
      <c r="X9" s="63">
        <v>7.9619999999999997</v>
      </c>
      <c r="Y9" s="63"/>
      <c r="Z9" s="63"/>
      <c r="AA9" s="63"/>
      <c r="AB9" s="63"/>
      <c r="AC9" s="63">
        <v>6.9909999999999997</v>
      </c>
      <c r="AD9" s="63"/>
      <c r="AE9" s="63"/>
      <c r="AF9" s="63"/>
      <c r="AG9" s="63"/>
      <c r="AH9" s="63">
        <v>1</v>
      </c>
      <c r="AI9" s="63"/>
      <c r="AJ9" s="63"/>
      <c r="AK9" s="63"/>
      <c r="AL9" s="63"/>
      <c r="AM9" s="63">
        <v>17.661999999999999</v>
      </c>
      <c r="AN9" s="63">
        <v>7.6120000000000001</v>
      </c>
      <c r="AO9" s="74">
        <v>150</v>
      </c>
      <c r="AP9" s="74"/>
      <c r="AQ9" s="74">
        <v>0</v>
      </c>
      <c r="AR9" s="155"/>
      <c r="AS9" s="156"/>
      <c r="AT9" s="155"/>
      <c r="AU9" s="155"/>
      <c r="AV9" s="176">
        <v>-1900</v>
      </c>
      <c r="AW9" s="155"/>
      <c r="AX9" s="74">
        <v>490.19401489926508</v>
      </c>
      <c r="AY9" s="156"/>
      <c r="AZ9" s="156">
        <v>11221.299122066477</v>
      </c>
      <c r="BA9" s="158">
        <v>2.2891546573395954E-2</v>
      </c>
      <c r="BB9" s="156"/>
      <c r="BC9" s="59"/>
      <c r="BD9" s="59">
        <v>9.9253447573794135E-3</v>
      </c>
      <c r="BE9" s="59">
        <v>2.9320826528670936E-3</v>
      </c>
      <c r="BF9" s="60">
        <v>0.29541368330678025</v>
      </c>
      <c r="BG9" s="59">
        <v>4.6001767573740394E-3</v>
      </c>
      <c r="BH9" s="179">
        <v>40697110000</v>
      </c>
      <c r="BI9" s="179">
        <v>40697110000</v>
      </c>
      <c r="BJ9" s="179">
        <v>0</v>
      </c>
      <c r="BK9" s="179">
        <v>0</v>
      </c>
      <c r="BL9" s="179">
        <v>0</v>
      </c>
      <c r="BM9" s="179">
        <v>0</v>
      </c>
      <c r="BN9" s="179">
        <v>127.84900000000002</v>
      </c>
      <c r="BO9" s="179"/>
      <c r="BP9" s="179"/>
      <c r="BQ9" s="179"/>
    </row>
    <row r="10" spans="1:69" s="62" customFormat="1">
      <c r="A10" s="172"/>
      <c r="B10" s="173"/>
      <c r="C10" s="174"/>
      <c r="D10" s="64">
        <v>44931</v>
      </c>
      <c r="E10" s="63"/>
      <c r="F10" s="63"/>
      <c r="G10" s="63"/>
      <c r="H10" s="63"/>
      <c r="I10" s="63">
        <v>30.751000000000001</v>
      </c>
      <c r="J10" s="63"/>
      <c r="K10" s="63"/>
      <c r="L10" s="63"/>
      <c r="M10" s="63"/>
      <c r="N10" s="63">
        <v>10.426</v>
      </c>
      <c r="O10" s="63"/>
      <c r="P10" s="63"/>
      <c r="Q10" s="63"/>
      <c r="R10" s="63"/>
      <c r="S10" s="63">
        <v>35.332000000000001</v>
      </c>
      <c r="T10" s="63"/>
      <c r="U10" s="63"/>
      <c r="V10" s="63"/>
      <c r="W10" s="63"/>
      <c r="X10" s="63">
        <v>8.2010000000000005</v>
      </c>
      <c r="Y10" s="63"/>
      <c r="Z10" s="63"/>
      <c r="AA10" s="63"/>
      <c r="AB10" s="63"/>
      <c r="AC10" s="63">
        <v>6.9870000000000001</v>
      </c>
      <c r="AD10" s="63"/>
      <c r="AE10" s="63"/>
      <c r="AF10" s="63"/>
      <c r="AG10" s="63"/>
      <c r="AH10" s="63">
        <v>1</v>
      </c>
      <c r="AI10" s="63"/>
      <c r="AJ10" s="63"/>
      <c r="AK10" s="63"/>
      <c r="AL10" s="63"/>
      <c r="AM10" s="63">
        <v>17.661999999999999</v>
      </c>
      <c r="AN10" s="63">
        <v>7.6210000000000004</v>
      </c>
      <c r="AO10" s="180">
        <v>187</v>
      </c>
      <c r="AP10" s="155"/>
      <c r="AQ10" s="155">
        <v>0</v>
      </c>
      <c r="AR10" s="155"/>
      <c r="AS10" s="156"/>
      <c r="AT10" s="155"/>
      <c r="AU10" s="155"/>
      <c r="AV10" s="155">
        <v>-2503</v>
      </c>
      <c r="AW10" s="155"/>
      <c r="AX10" s="155">
        <v>531.19255393452602</v>
      </c>
      <c r="AY10" s="156"/>
      <c r="AZ10" s="155">
        <v>11302.325639999981</v>
      </c>
      <c r="BA10" s="158">
        <v>2.1277266701658411E-2</v>
      </c>
      <c r="BB10" s="156"/>
      <c r="BC10" s="59"/>
      <c r="BD10" s="60">
        <v>1.1363034506149495E-2</v>
      </c>
      <c r="BE10" s="59">
        <v>6.1509561392581961E-3</v>
      </c>
      <c r="BF10" s="60">
        <v>0.54131281005345855</v>
      </c>
      <c r="BG10" s="59">
        <v>1.0380482033711655E-2</v>
      </c>
      <c r="BH10" s="179">
        <v>87439790000</v>
      </c>
      <c r="BI10" s="179">
        <v>71695155000</v>
      </c>
      <c r="BJ10" s="179">
        <v>15744635000</v>
      </c>
      <c r="BK10" s="179">
        <v>0</v>
      </c>
      <c r="BL10" s="179">
        <v>0</v>
      </c>
      <c r="BM10" s="179">
        <v>0</v>
      </c>
      <c r="BN10" s="179">
        <v>117.98</v>
      </c>
      <c r="BO10" s="179">
        <v>13391.628850840632</v>
      </c>
      <c r="BP10" s="179">
        <v>3221.7618360415299</v>
      </c>
      <c r="BQ10" s="179">
        <v>10169.867014799102</v>
      </c>
    </row>
    <row r="11" spans="1:69" s="62" customFormat="1">
      <c r="A11" s="172"/>
      <c r="B11" s="173"/>
      <c r="C11" s="174"/>
      <c r="D11" s="64">
        <v>44932</v>
      </c>
      <c r="E11" s="63"/>
      <c r="F11" s="63"/>
      <c r="G11" s="63"/>
      <c r="H11" s="63"/>
      <c r="I11" s="63">
        <v>42.051000000000002</v>
      </c>
      <c r="J11" s="63"/>
      <c r="K11" s="63"/>
      <c r="L11" s="63"/>
      <c r="M11" s="63"/>
      <c r="N11" s="63">
        <v>18.622</v>
      </c>
      <c r="O11" s="63"/>
      <c r="P11" s="63"/>
      <c r="Q11" s="63"/>
      <c r="R11" s="63"/>
      <c r="S11" s="63">
        <v>46.045000000000002</v>
      </c>
      <c r="T11" s="63"/>
      <c r="U11" s="63"/>
      <c r="V11" s="63"/>
      <c r="W11" s="63"/>
      <c r="X11" s="63">
        <v>8.0549999999999997</v>
      </c>
      <c r="Y11" s="63"/>
      <c r="Z11" s="63"/>
      <c r="AA11" s="63"/>
      <c r="AB11" s="63"/>
      <c r="AC11" s="63">
        <v>7.0369999999999999</v>
      </c>
      <c r="AD11" s="63"/>
      <c r="AE11" s="63"/>
      <c r="AF11" s="63"/>
      <c r="AG11" s="63"/>
      <c r="AH11" s="63">
        <v>1</v>
      </c>
      <c r="AI11" s="63"/>
      <c r="AJ11" s="63"/>
      <c r="AK11" s="63"/>
      <c r="AL11" s="63"/>
      <c r="AM11" s="63">
        <v>17.675000000000001</v>
      </c>
      <c r="AN11" s="63">
        <v>7.6219999999999999</v>
      </c>
      <c r="AO11" s="180">
        <v>169</v>
      </c>
      <c r="AP11" s="155"/>
      <c r="AQ11" s="155">
        <v>0</v>
      </c>
      <c r="AR11" s="155"/>
      <c r="AS11" s="156"/>
      <c r="AT11" s="155"/>
      <c r="AU11" s="155"/>
      <c r="AV11" s="155">
        <v>-2574</v>
      </c>
      <c r="AW11" s="155"/>
      <c r="AX11" s="155">
        <v>560.87281183013738</v>
      </c>
      <c r="AY11" s="156"/>
      <c r="AZ11" s="155">
        <v>9471.3495160004095</v>
      </c>
      <c r="BA11" s="158">
        <v>1.6886804487982288E-2</v>
      </c>
      <c r="BB11" s="156"/>
      <c r="BC11" s="59"/>
      <c r="BD11" s="59">
        <v>1.0002904849177541E-2</v>
      </c>
      <c r="BE11" s="59">
        <v>4.6613840302217489E-3</v>
      </c>
      <c r="BF11" s="60">
        <v>0.46600303616854033</v>
      </c>
      <c r="BG11" s="59">
        <v>8.3971885059661976E-3</v>
      </c>
      <c r="BH11" s="179">
        <v>102463405000</v>
      </c>
      <c r="BI11" s="179">
        <v>94224600000</v>
      </c>
      <c r="BJ11" s="179">
        <v>0</v>
      </c>
      <c r="BK11" s="179">
        <v>8238805000</v>
      </c>
      <c r="BL11" s="179">
        <v>0</v>
      </c>
      <c r="BM11" s="179">
        <v>0</v>
      </c>
      <c r="BN11" s="179">
        <v>148.10700000000003</v>
      </c>
      <c r="BO11" s="179">
        <v>13391.628850840632</v>
      </c>
      <c r="BP11" s="179">
        <v>3221.7618360415299</v>
      </c>
      <c r="BQ11" s="179">
        <v>10169.867014799102</v>
      </c>
    </row>
    <row r="12" spans="1:69">
      <c r="A12" s="181" t="s">
        <v>83</v>
      </c>
      <c r="B12" s="24" t="s">
        <v>82</v>
      </c>
      <c r="C12" s="21"/>
      <c r="D12" s="21"/>
      <c r="E12" s="25"/>
      <c r="F12" s="25"/>
      <c r="G12" s="25"/>
      <c r="H12" s="25"/>
      <c r="I12" s="25">
        <v>34.232250000000008</v>
      </c>
      <c r="J12" s="25" t="e">
        <v>#N/A</v>
      </c>
      <c r="K12" s="25" t="e">
        <v>#N/A</v>
      </c>
      <c r="L12" s="25" t="e">
        <v>#N/A</v>
      </c>
      <c r="M12" s="25" t="e">
        <v>#N/A</v>
      </c>
      <c r="N12" s="25">
        <v>10.84775</v>
      </c>
      <c r="O12" s="25" t="e">
        <v>#N/A</v>
      </c>
      <c r="P12" s="25" t="e">
        <v>#N/A</v>
      </c>
      <c r="Q12" s="25" t="e">
        <v>#N/A</v>
      </c>
      <c r="R12" s="25" t="e">
        <v>#N/A</v>
      </c>
      <c r="S12" s="25">
        <v>39.048249999999996</v>
      </c>
      <c r="T12" s="25" t="e">
        <v>#N/A</v>
      </c>
      <c r="U12" s="25" t="e">
        <v>#N/A</v>
      </c>
      <c r="V12" s="25" t="e">
        <v>#N/A</v>
      </c>
      <c r="W12" s="25" t="e">
        <v>#N/A</v>
      </c>
      <c r="X12" s="25">
        <v>8.0432500000000005</v>
      </c>
      <c r="Y12" s="25" t="e">
        <v>#N/A</v>
      </c>
      <c r="Z12" s="25" t="e">
        <v>#N/A</v>
      </c>
      <c r="AA12" s="25" t="e">
        <v>#N/A</v>
      </c>
      <c r="AB12" s="25" t="e">
        <v>#N/A</v>
      </c>
      <c r="AC12" s="25">
        <v>6.9960000000000004</v>
      </c>
      <c r="AD12" s="25" t="e">
        <v>#N/A</v>
      </c>
      <c r="AE12" s="25" t="e">
        <v>#N/A</v>
      </c>
      <c r="AF12" s="25" t="e">
        <v>#N/A</v>
      </c>
      <c r="AG12" s="25" t="e">
        <v>#N/A</v>
      </c>
      <c r="AH12" s="25">
        <v>1</v>
      </c>
      <c r="AI12" s="25" t="e">
        <v>#N/A</v>
      </c>
      <c r="AJ12" s="25" t="e">
        <v>#N/A</v>
      </c>
      <c r="AK12" s="25" t="e">
        <v>#N/A</v>
      </c>
      <c r="AL12" s="25" t="e">
        <v>#N/A</v>
      </c>
      <c r="AM12" s="25">
        <v>17.653500000000001</v>
      </c>
      <c r="AN12" s="25">
        <v>7.6144999999999996</v>
      </c>
      <c r="AO12" s="180">
        <v>169</v>
      </c>
      <c r="AP12" s="25" t="e">
        <v>#N/A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25">
        <v>-2205</v>
      </c>
      <c r="AW12" s="157" t="e">
        <v>#DIV/0!</v>
      </c>
      <c r="AX12" s="157">
        <v>514.74173159288125</v>
      </c>
      <c r="AY12" s="157">
        <v>0</v>
      </c>
      <c r="AZ12" s="157">
        <v>9471.3495160004095</v>
      </c>
      <c r="BA12" s="22">
        <v>1.8400197486788335E-2</v>
      </c>
      <c r="BB12" s="160"/>
      <c r="BC12" s="22"/>
      <c r="BD12" s="22">
        <v>1.0134637266863138E-2</v>
      </c>
      <c r="BE12" s="22">
        <v>5.2485672329260387E-3</v>
      </c>
      <c r="BF12" s="23">
        <v>0.5178840736695226</v>
      </c>
      <c r="BG12" s="65">
        <v>9.7956112626130989E-3</v>
      </c>
      <c r="BH12" s="182">
        <v>425474525000</v>
      </c>
      <c r="BI12" s="182">
        <v>375596865000</v>
      </c>
      <c r="BJ12" s="182">
        <v>41638855000</v>
      </c>
      <c r="BK12" s="182">
        <v>8238805000</v>
      </c>
      <c r="BL12" s="182">
        <v>0</v>
      </c>
      <c r="BM12" s="182">
        <v>0</v>
      </c>
      <c r="BN12" s="179"/>
      <c r="BO12" s="179"/>
      <c r="BP12" s="179"/>
      <c r="BQ12" s="179"/>
    </row>
    <row r="13" spans="1:69">
      <c r="A13" s="181"/>
      <c r="B13" s="174"/>
      <c r="C13" s="174"/>
      <c r="D13" s="64">
        <v>44935</v>
      </c>
      <c r="E13" s="63"/>
      <c r="F13" s="63"/>
      <c r="G13" s="63"/>
      <c r="H13" s="63"/>
      <c r="I13" s="179">
        <v>33.834000000000003</v>
      </c>
      <c r="J13" s="179">
        <v>0</v>
      </c>
      <c r="K13" s="179">
        <v>0</v>
      </c>
      <c r="L13" s="179">
        <v>0</v>
      </c>
      <c r="M13" s="179">
        <v>0</v>
      </c>
      <c r="N13" s="179">
        <v>16.870999999999999</v>
      </c>
      <c r="O13" s="179">
        <v>0</v>
      </c>
      <c r="P13" s="179">
        <v>0</v>
      </c>
      <c r="Q13" s="179">
        <v>0</v>
      </c>
      <c r="R13" s="179">
        <v>0</v>
      </c>
      <c r="S13" s="179">
        <v>29.619</v>
      </c>
      <c r="T13" s="179">
        <v>0</v>
      </c>
      <c r="U13" s="179">
        <v>0</v>
      </c>
      <c r="V13" s="179">
        <v>0</v>
      </c>
      <c r="W13" s="179">
        <v>0</v>
      </c>
      <c r="X13" s="179">
        <v>7.8230000000000004</v>
      </c>
      <c r="Y13" s="179">
        <v>0</v>
      </c>
      <c r="Z13" s="179">
        <v>0</v>
      </c>
      <c r="AA13" s="179">
        <v>0</v>
      </c>
      <c r="AB13" s="179">
        <v>0</v>
      </c>
      <c r="AC13" s="179">
        <v>7.0250000000000004</v>
      </c>
      <c r="AD13" s="179">
        <v>0</v>
      </c>
      <c r="AE13" s="179">
        <v>0</v>
      </c>
      <c r="AF13" s="179">
        <v>0</v>
      </c>
      <c r="AG13" s="179">
        <v>0</v>
      </c>
      <c r="AH13" s="179">
        <v>1</v>
      </c>
      <c r="AI13" s="179">
        <v>0</v>
      </c>
      <c r="AJ13" s="179">
        <v>0</v>
      </c>
      <c r="AK13" s="179">
        <v>0</v>
      </c>
      <c r="AL13" s="179">
        <v>0</v>
      </c>
      <c r="AM13" s="179">
        <v>17.655000000000001</v>
      </c>
      <c r="AN13" s="179">
        <v>7.6219999999999999</v>
      </c>
      <c r="AO13" s="179">
        <v>180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-1629</v>
      </c>
      <c r="AW13" s="179">
        <v>0</v>
      </c>
      <c r="AX13" s="179">
        <v>487.07261465496538</v>
      </c>
      <c r="AY13" s="179">
        <v>0</v>
      </c>
      <c r="AZ13" s="179">
        <v>10769.970228692109</v>
      </c>
      <c r="BA13" s="183">
        <v>2.2499323001045471E-2</v>
      </c>
      <c r="BB13" s="183">
        <v>0</v>
      </c>
      <c r="BC13" s="183">
        <v>0</v>
      </c>
      <c r="BD13" s="183">
        <v>2.4592897957994343E-2</v>
      </c>
      <c r="BE13" s="183">
        <v>1.1134787286513877E-2</v>
      </c>
      <c r="BF13" s="183">
        <v>0.45276434300392498</v>
      </c>
      <c r="BG13" s="183">
        <v>1.3907163681490253E-2</v>
      </c>
      <c r="BH13" s="179">
        <v>53196087260</v>
      </c>
      <c r="BI13" s="179">
        <v>45668010000</v>
      </c>
      <c r="BJ13" s="179">
        <v>7528077260</v>
      </c>
      <c r="BK13" s="179">
        <v>0</v>
      </c>
      <c r="BL13" s="179">
        <v>0</v>
      </c>
      <c r="BM13" s="179">
        <v>0</v>
      </c>
      <c r="BN13" s="179">
        <v>121.449</v>
      </c>
      <c r="BO13" s="179">
        <v>13391.628850840632</v>
      </c>
      <c r="BP13" s="179">
        <v>3221.7618360415299</v>
      </c>
      <c r="BQ13" s="179">
        <v>10169.867014799102</v>
      </c>
    </row>
    <row r="14" spans="1:69">
      <c r="A14" s="181"/>
      <c r="B14" s="174"/>
      <c r="C14" s="174"/>
      <c r="D14" s="64">
        <v>44936</v>
      </c>
      <c r="E14" s="174"/>
      <c r="F14" s="174"/>
      <c r="G14" s="174"/>
      <c r="H14" s="174"/>
      <c r="I14" s="179">
        <v>21.334</v>
      </c>
      <c r="J14" s="179">
        <v>0</v>
      </c>
      <c r="K14" s="179">
        <v>0</v>
      </c>
      <c r="L14" s="179">
        <v>0</v>
      </c>
      <c r="M14" s="179">
        <v>0</v>
      </c>
      <c r="N14" s="179">
        <v>16.933</v>
      </c>
      <c r="O14" s="179">
        <v>0</v>
      </c>
      <c r="P14" s="179">
        <v>0</v>
      </c>
      <c r="Q14" s="179">
        <v>0</v>
      </c>
      <c r="R14" s="179">
        <v>0</v>
      </c>
      <c r="S14" s="179">
        <v>37.713999999999999</v>
      </c>
      <c r="T14" s="179">
        <v>0</v>
      </c>
      <c r="U14" s="179">
        <v>0</v>
      </c>
      <c r="V14" s="179">
        <v>0</v>
      </c>
      <c r="W14" s="179">
        <v>0</v>
      </c>
      <c r="X14" s="179">
        <v>7.5030000000000001</v>
      </c>
      <c r="Y14" s="179">
        <v>0</v>
      </c>
      <c r="Z14" s="179">
        <v>0</v>
      </c>
      <c r="AA14" s="179">
        <v>0</v>
      </c>
      <c r="AB14" s="179">
        <v>0</v>
      </c>
      <c r="AC14" s="179">
        <v>7.0940000000000003</v>
      </c>
      <c r="AD14" s="179">
        <v>0</v>
      </c>
      <c r="AE14" s="179">
        <v>0</v>
      </c>
      <c r="AF14" s="179">
        <v>0</v>
      </c>
      <c r="AG14" s="179">
        <v>0</v>
      </c>
      <c r="AH14" s="179">
        <v>1</v>
      </c>
      <c r="AI14" s="179">
        <v>0</v>
      </c>
      <c r="AJ14" s="179">
        <v>0</v>
      </c>
      <c r="AK14" s="179">
        <v>0</v>
      </c>
      <c r="AL14" s="179">
        <v>0</v>
      </c>
      <c r="AM14" s="179">
        <v>17.658000000000001</v>
      </c>
      <c r="AN14" s="179">
        <v>7.6219999999999999</v>
      </c>
      <c r="AO14" s="179">
        <v>208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-1783</v>
      </c>
      <c r="AW14" s="179">
        <v>0</v>
      </c>
      <c r="AX14" s="179">
        <v>496.06576227400006</v>
      </c>
      <c r="AY14" s="179">
        <v>0</v>
      </c>
      <c r="AZ14" s="179">
        <v>9819.6746873852244</v>
      </c>
      <c r="BA14" s="183">
        <v>1.8655030030989447E-2</v>
      </c>
      <c r="BB14" s="183">
        <v>0</v>
      </c>
      <c r="BC14" s="183">
        <v>0</v>
      </c>
      <c r="BD14" s="183">
        <v>2.0259441758610379E-2</v>
      </c>
      <c r="BE14" s="183">
        <v>6.9742766507308214E-3</v>
      </c>
      <c r="BF14" s="183">
        <v>0.34424821442904335</v>
      </c>
      <c r="BG14" s="183">
        <v>9.555664572273817E-3</v>
      </c>
      <c r="BH14" s="179">
        <v>56713662260</v>
      </c>
      <c r="BI14" s="179">
        <v>40906915000</v>
      </c>
      <c r="BJ14" s="179">
        <v>7528077260</v>
      </c>
      <c r="BK14" s="179">
        <v>8278670000</v>
      </c>
      <c r="BL14" s="179">
        <v>0</v>
      </c>
      <c r="BM14" s="179">
        <v>0</v>
      </c>
      <c r="BN14" s="179">
        <v>116.85799999999999</v>
      </c>
      <c r="BO14" s="179">
        <v>9819.6746873852298</v>
      </c>
      <c r="BP14" s="179">
        <v>3436.3841626846502</v>
      </c>
      <c r="BQ14" s="179">
        <v>6383.2905247005792</v>
      </c>
    </row>
    <row r="15" spans="1:69">
      <c r="A15" s="181"/>
      <c r="B15" s="174"/>
      <c r="C15" s="174"/>
      <c r="D15" s="64">
        <v>44937</v>
      </c>
      <c r="E15" s="174"/>
      <c r="F15" s="174"/>
      <c r="G15" s="174"/>
      <c r="H15" s="174"/>
      <c r="I15" s="179">
        <v>22.347000000000001</v>
      </c>
      <c r="J15" s="179">
        <v>0</v>
      </c>
      <c r="K15" s="179">
        <v>0</v>
      </c>
      <c r="L15" s="179">
        <v>0</v>
      </c>
      <c r="M15" s="179">
        <v>0</v>
      </c>
      <c r="N15" s="179">
        <v>17.026</v>
      </c>
      <c r="O15" s="179">
        <v>0</v>
      </c>
      <c r="P15" s="179">
        <v>0</v>
      </c>
      <c r="Q15" s="179">
        <v>0</v>
      </c>
      <c r="R15" s="179">
        <v>0</v>
      </c>
      <c r="S15" s="179">
        <v>48.34</v>
      </c>
      <c r="T15" s="179">
        <v>0</v>
      </c>
      <c r="U15" s="179">
        <v>0</v>
      </c>
      <c r="V15" s="179">
        <v>0</v>
      </c>
      <c r="W15" s="179">
        <v>0</v>
      </c>
      <c r="X15" s="179">
        <v>7.6379999999999999</v>
      </c>
      <c r="Y15" s="179">
        <v>0</v>
      </c>
      <c r="Z15" s="179">
        <v>0</v>
      </c>
      <c r="AA15" s="179">
        <v>0</v>
      </c>
      <c r="AB15" s="179">
        <v>0</v>
      </c>
      <c r="AC15" s="179">
        <v>7.2350000000000003</v>
      </c>
      <c r="AD15" s="179">
        <v>0</v>
      </c>
      <c r="AE15" s="179">
        <v>0</v>
      </c>
      <c r="AF15" s="179">
        <v>0</v>
      </c>
      <c r="AG15" s="179">
        <v>0</v>
      </c>
      <c r="AH15" s="179">
        <v>1</v>
      </c>
      <c r="AI15" s="179">
        <v>0</v>
      </c>
      <c r="AJ15" s="179">
        <v>0</v>
      </c>
      <c r="AK15" s="179">
        <v>0</v>
      </c>
      <c r="AL15" s="179">
        <v>0</v>
      </c>
      <c r="AM15" s="179">
        <v>17.687999999999999</v>
      </c>
      <c r="AN15" s="179">
        <v>7.6130000000000004</v>
      </c>
      <c r="AO15" s="179">
        <v>188</v>
      </c>
      <c r="AP15" s="179">
        <v>0</v>
      </c>
      <c r="AQ15" s="179">
        <v>0</v>
      </c>
      <c r="AR15" s="179">
        <v>0</v>
      </c>
      <c r="AS15" s="179">
        <v>0</v>
      </c>
      <c r="AT15" s="179">
        <v>0</v>
      </c>
      <c r="AU15" s="179">
        <v>0</v>
      </c>
      <c r="AV15" s="179">
        <v>-2572</v>
      </c>
      <c r="AW15" s="179">
        <v>0</v>
      </c>
      <c r="AX15" s="179">
        <v>554.91559370561413</v>
      </c>
      <c r="AY15" s="179">
        <v>0</v>
      </c>
      <c r="AZ15" s="179">
        <v>9828.4208660661825</v>
      </c>
      <c r="BA15" s="183">
        <v>1.669006298416496E-2</v>
      </c>
      <c r="BB15" s="183">
        <v>0</v>
      </c>
      <c r="BC15" s="183">
        <v>0</v>
      </c>
      <c r="BD15" s="183">
        <v>5.9266886675551798E-3</v>
      </c>
      <c r="BE15" s="183">
        <v>2.1027974190039713E-3</v>
      </c>
      <c r="BF15" s="183">
        <v>0.35480139702890734</v>
      </c>
      <c r="BG15" s="183">
        <v>5.183827650373952E-3</v>
      </c>
      <c r="BH15" s="179">
        <v>62394045000</v>
      </c>
      <c r="BI15" s="179">
        <v>40815625000</v>
      </c>
      <c r="BJ15" s="179">
        <v>21578420000</v>
      </c>
      <c r="BK15" s="179">
        <v>0</v>
      </c>
      <c r="BL15" s="179">
        <v>0</v>
      </c>
      <c r="BM15" s="179">
        <v>0</v>
      </c>
      <c r="BN15" s="179">
        <v>128.88700000000003</v>
      </c>
      <c r="BO15" s="179">
        <v>6530.4310060661965</v>
      </c>
      <c r="BP15" s="179">
        <v>207.56496448591599</v>
      </c>
      <c r="BQ15" s="179">
        <v>6322.8660415802806</v>
      </c>
    </row>
    <row r="16" spans="1:69">
      <c r="A16" s="181"/>
      <c r="B16" s="174"/>
      <c r="C16" s="174"/>
      <c r="D16" s="64">
        <v>44938</v>
      </c>
      <c r="E16" s="174"/>
      <c r="F16" s="174"/>
      <c r="G16" s="174"/>
      <c r="H16" s="174"/>
      <c r="I16" s="179">
        <v>31.681999999999999</v>
      </c>
      <c r="J16" s="179">
        <v>0</v>
      </c>
      <c r="K16" s="179">
        <v>0</v>
      </c>
      <c r="L16" s="179">
        <v>0</v>
      </c>
      <c r="M16" s="179">
        <v>0</v>
      </c>
      <c r="N16" s="179">
        <v>12.031000000000001</v>
      </c>
      <c r="O16" s="179">
        <v>0</v>
      </c>
      <c r="P16" s="179">
        <v>0</v>
      </c>
      <c r="Q16" s="179">
        <v>0</v>
      </c>
      <c r="R16" s="179">
        <v>0</v>
      </c>
      <c r="S16" s="179">
        <v>46.578000000000003</v>
      </c>
      <c r="T16" s="179">
        <v>0</v>
      </c>
      <c r="U16" s="179">
        <v>0</v>
      </c>
      <c r="V16" s="179">
        <v>0</v>
      </c>
      <c r="W16" s="179">
        <v>0</v>
      </c>
      <c r="X16" s="179">
        <v>7.3689999999999998</v>
      </c>
      <c r="Y16" s="179">
        <v>0</v>
      </c>
      <c r="Z16" s="179">
        <v>0</v>
      </c>
      <c r="AA16" s="179">
        <v>0</v>
      </c>
      <c r="AB16" s="179">
        <v>0</v>
      </c>
      <c r="AC16" s="179">
        <v>7.2350000000000003</v>
      </c>
      <c r="AD16" s="179">
        <v>0</v>
      </c>
      <c r="AE16" s="179">
        <v>0</v>
      </c>
      <c r="AF16" s="179">
        <v>0</v>
      </c>
      <c r="AG16" s="179">
        <v>0</v>
      </c>
      <c r="AH16" s="179">
        <v>1</v>
      </c>
      <c r="AI16" s="179">
        <v>0</v>
      </c>
      <c r="AJ16" s="179">
        <v>0</v>
      </c>
      <c r="AK16" s="179">
        <v>0</v>
      </c>
      <c r="AL16" s="179">
        <v>0</v>
      </c>
      <c r="AM16" s="179">
        <v>17.687999999999999</v>
      </c>
      <c r="AN16" s="179">
        <v>7.6130000000000004</v>
      </c>
      <c r="AO16" s="179">
        <v>191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-2110</v>
      </c>
      <c r="AW16" s="179">
        <v>0</v>
      </c>
      <c r="AX16" s="179">
        <v>515.63435876572044</v>
      </c>
      <c r="AY16" s="179">
        <v>0</v>
      </c>
      <c r="AZ16" s="179">
        <v>6019.0484309723543</v>
      </c>
      <c r="BA16" s="183">
        <v>1.0992163683715346E-2</v>
      </c>
      <c r="BB16" s="183">
        <v>0</v>
      </c>
      <c r="BC16" s="183">
        <v>0</v>
      </c>
      <c r="BD16" s="183">
        <v>8.5843049614858207E-3</v>
      </c>
      <c r="BE16" s="183">
        <v>2.5758827529530179E-3</v>
      </c>
      <c r="BF16" s="183">
        <v>0.30006887738843441</v>
      </c>
      <c r="BG16" s="183">
        <v>4.7997283912794121E-3</v>
      </c>
      <c r="BH16" s="179">
        <v>44451750000</v>
      </c>
      <c r="BI16" s="179">
        <v>28455270000</v>
      </c>
      <c r="BJ16" s="179">
        <v>15996480000</v>
      </c>
      <c r="BK16" s="179">
        <v>0</v>
      </c>
      <c r="BL16" s="179">
        <v>0</v>
      </c>
      <c r="BM16" s="179">
        <v>0</v>
      </c>
      <c r="BN16" s="179">
        <v>131.196</v>
      </c>
      <c r="BO16" s="179">
        <v>6019.0484309723533</v>
      </c>
      <c r="BP16" s="179">
        <v>411.42221591940302</v>
      </c>
      <c r="BQ16" s="179">
        <v>5607.6262150529501</v>
      </c>
    </row>
    <row r="17" spans="1:69">
      <c r="A17" s="181"/>
      <c r="B17" s="174"/>
      <c r="C17" s="174"/>
      <c r="D17" s="64">
        <v>44939</v>
      </c>
      <c r="E17" s="174"/>
      <c r="F17" s="174"/>
      <c r="G17" s="174"/>
      <c r="H17" s="174"/>
      <c r="I17" s="179">
        <v>33.962000000000003</v>
      </c>
      <c r="J17" s="179">
        <v>0</v>
      </c>
      <c r="K17" s="179">
        <v>0</v>
      </c>
      <c r="L17" s="179">
        <v>0</v>
      </c>
      <c r="M17" s="179">
        <v>0</v>
      </c>
      <c r="N17" s="179">
        <v>11.968999999999999</v>
      </c>
      <c r="O17" s="179">
        <v>0</v>
      </c>
      <c r="P17" s="179">
        <v>0</v>
      </c>
      <c r="Q17" s="179">
        <v>0</v>
      </c>
      <c r="R17" s="179">
        <v>0</v>
      </c>
      <c r="S17" s="179">
        <v>31.263000000000002</v>
      </c>
      <c r="T17" s="179">
        <v>0</v>
      </c>
      <c r="U17" s="179">
        <v>0</v>
      </c>
      <c r="V17" s="179">
        <v>0</v>
      </c>
      <c r="W17" s="179">
        <v>0</v>
      </c>
      <c r="X17" s="179">
        <v>7.3719999999999999</v>
      </c>
      <c r="Y17" s="179">
        <v>0</v>
      </c>
      <c r="Z17" s="179">
        <v>0</v>
      </c>
      <c r="AA17" s="179">
        <v>0</v>
      </c>
      <c r="AB17" s="179">
        <v>0</v>
      </c>
      <c r="AC17" s="179">
        <v>7.2930000000000001</v>
      </c>
      <c r="AD17" s="179">
        <v>0</v>
      </c>
      <c r="AE17" s="179">
        <v>0</v>
      </c>
      <c r="AF17" s="179">
        <v>0</v>
      </c>
      <c r="AG17" s="179">
        <v>0</v>
      </c>
      <c r="AH17" s="179">
        <v>1</v>
      </c>
      <c r="AI17" s="179">
        <v>0</v>
      </c>
      <c r="AJ17" s="179">
        <v>0</v>
      </c>
      <c r="AK17" s="179">
        <v>0</v>
      </c>
      <c r="AL17" s="179">
        <v>0</v>
      </c>
      <c r="AM17" s="179">
        <v>17.681000000000001</v>
      </c>
      <c r="AN17" s="179">
        <v>7.6130000000000004</v>
      </c>
      <c r="AO17" s="179">
        <v>169</v>
      </c>
      <c r="AP17" s="179">
        <v>0</v>
      </c>
      <c r="AQ17" s="179">
        <v>0</v>
      </c>
      <c r="AR17" s="179">
        <v>0</v>
      </c>
      <c r="AS17" s="179">
        <v>0</v>
      </c>
      <c r="AT17" s="179">
        <v>0</v>
      </c>
      <c r="AU17" s="179">
        <v>0</v>
      </c>
      <c r="AV17" s="179">
        <v>-1369</v>
      </c>
      <c r="AW17" s="179">
        <v>0</v>
      </c>
      <c r="AX17" s="179">
        <v>469.14861864653761</v>
      </c>
      <c r="AY17" s="179">
        <v>0</v>
      </c>
      <c r="AZ17" s="179">
        <v>6664.8470469530148</v>
      </c>
      <c r="BA17" s="183">
        <v>1.3377561082151206E-2</v>
      </c>
      <c r="BB17" s="183">
        <v>0</v>
      </c>
      <c r="BC17" s="183">
        <v>0</v>
      </c>
      <c r="BD17" s="183">
        <v>1.5807234687174734E-2</v>
      </c>
      <c r="BE17" s="183">
        <v>8.3093187814292715E-3</v>
      </c>
      <c r="BF17" s="183">
        <v>0.52566555415104155</v>
      </c>
      <c r="BG17" s="183">
        <v>9.7949924065381232E-3</v>
      </c>
      <c r="BH17" s="179">
        <v>40700575000</v>
      </c>
      <c r="BI17" s="179">
        <v>40700575000</v>
      </c>
      <c r="BJ17" s="179">
        <v>0</v>
      </c>
      <c r="BK17" s="179">
        <v>0</v>
      </c>
      <c r="BL17" s="179">
        <v>0</v>
      </c>
      <c r="BM17" s="179">
        <v>0</v>
      </c>
      <c r="BN17" s="179">
        <v>118.15300000000001</v>
      </c>
      <c r="BO17" s="179">
        <v>0</v>
      </c>
      <c r="BP17" s="179">
        <v>0</v>
      </c>
      <c r="BQ17" s="179">
        <v>0</v>
      </c>
    </row>
    <row r="18" spans="1:69">
      <c r="A18" s="181" t="s">
        <v>84</v>
      </c>
      <c r="B18" s="24" t="s">
        <v>82</v>
      </c>
      <c r="C18" s="21"/>
      <c r="D18" s="21"/>
      <c r="E18" s="25"/>
      <c r="F18" s="25"/>
      <c r="G18" s="25"/>
      <c r="H18" s="25"/>
      <c r="I18" s="182">
        <v>28.631800000000005</v>
      </c>
      <c r="J18" s="182" t="e">
        <v>#N/A</v>
      </c>
      <c r="K18" s="182" t="e">
        <v>#N/A</v>
      </c>
      <c r="L18" s="182" t="e">
        <v>#N/A</v>
      </c>
      <c r="M18" s="182" t="e">
        <v>#N/A</v>
      </c>
      <c r="N18" s="182">
        <v>14.965999999999999</v>
      </c>
      <c r="O18" s="182" t="e">
        <v>#N/A</v>
      </c>
      <c r="P18" s="182" t="e">
        <v>#N/A</v>
      </c>
      <c r="Q18" s="182" t="e">
        <v>#N/A</v>
      </c>
      <c r="R18" s="182" t="e">
        <v>#N/A</v>
      </c>
      <c r="S18" s="182">
        <v>38.702800000000003</v>
      </c>
      <c r="T18" s="182" t="e">
        <v>#N/A</v>
      </c>
      <c r="U18" s="182" t="e">
        <v>#N/A</v>
      </c>
      <c r="V18" s="182" t="e">
        <v>#N/A</v>
      </c>
      <c r="W18" s="182" t="e">
        <v>#N/A</v>
      </c>
      <c r="X18" s="182">
        <v>7.5409999999999995</v>
      </c>
      <c r="Y18" s="182" t="e">
        <v>#N/A</v>
      </c>
      <c r="Z18" s="182" t="e">
        <v>#N/A</v>
      </c>
      <c r="AA18" s="182" t="e">
        <v>#N/A</v>
      </c>
      <c r="AB18" s="182" t="e">
        <v>#N/A</v>
      </c>
      <c r="AC18" s="182">
        <v>7.1763999999999992</v>
      </c>
      <c r="AD18" s="182" t="e">
        <v>#N/A</v>
      </c>
      <c r="AE18" s="182" t="e">
        <v>#N/A</v>
      </c>
      <c r="AF18" s="182" t="e">
        <v>#N/A</v>
      </c>
      <c r="AG18" s="182" t="e">
        <v>#N/A</v>
      </c>
      <c r="AH18" s="182">
        <v>1</v>
      </c>
      <c r="AI18" s="182" t="e">
        <v>#N/A</v>
      </c>
      <c r="AJ18" s="182" t="e">
        <v>#N/A</v>
      </c>
      <c r="AK18" s="182" t="e">
        <v>#N/A</v>
      </c>
      <c r="AL18" s="182" t="e">
        <v>#N/A</v>
      </c>
      <c r="AM18" s="182">
        <v>17.673999999999999</v>
      </c>
      <c r="AN18" s="182">
        <v>7.6166</v>
      </c>
      <c r="AO18" s="182">
        <v>191</v>
      </c>
      <c r="AP18" s="182" t="e">
        <v>#N/A</v>
      </c>
      <c r="AQ18" s="182">
        <v>0</v>
      </c>
      <c r="AR18" s="182" t="e">
        <v>#N/A</v>
      </c>
      <c r="AS18" s="182" t="e">
        <v>#N/A</v>
      </c>
      <c r="AT18" s="182" t="e">
        <v>#N/A</v>
      </c>
      <c r="AU18" s="182" t="e">
        <v>#N/A</v>
      </c>
      <c r="AV18" s="182">
        <v>-1892.6</v>
      </c>
      <c r="AW18" s="182" t="e">
        <v>#N/A</v>
      </c>
      <c r="AX18" s="182">
        <v>504.56738960936752</v>
      </c>
      <c r="AY18" s="182" t="e">
        <v>#N/A</v>
      </c>
      <c r="AZ18" s="182">
        <v>6019.0484309723543</v>
      </c>
      <c r="BA18" s="184">
        <v>1.192912692124685E-2</v>
      </c>
      <c r="BB18" s="184" t="e">
        <v>#N/A</v>
      </c>
      <c r="BC18" s="184" t="e">
        <v>#N/A</v>
      </c>
      <c r="BD18" s="184">
        <v>1.5089600633405417E-2</v>
      </c>
      <c r="BE18" s="184">
        <v>6.3293360628721472E-3</v>
      </c>
      <c r="BF18" s="185">
        <v>0.41945020392787852</v>
      </c>
      <c r="BG18" s="184">
        <v>8.6958084102984334E-3</v>
      </c>
      <c r="BH18" s="182">
        <v>257456119520</v>
      </c>
      <c r="BI18" s="182">
        <v>196546395000</v>
      </c>
      <c r="BJ18" s="182">
        <v>52631054520</v>
      </c>
      <c r="BK18" s="182">
        <v>8278670000</v>
      </c>
      <c r="BL18" s="182">
        <v>0</v>
      </c>
      <c r="BM18" s="182">
        <v>0</v>
      </c>
    </row>
    <row r="19" spans="1:69">
      <c r="A19" s="181"/>
      <c r="B19" s="174"/>
      <c r="C19" s="174"/>
      <c r="D19" s="64">
        <v>44942</v>
      </c>
      <c r="E19" s="63"/>
      <c r="F19" s="63"/>
      <c r="G19" s="63"/>
      <c r="H19" s="63"/>
      <c r="I19" s="179">
        <v>35.277000000000001</v>
      </c>
      <c r="J19" s="179">
        <v>0</v>
      </c>
      <c r="K19" s="179">
        <v>0</v>
      </c>
      <c r="L19" s="179">
        <v>0</v>
      </c>
      <c r="M19" s="179">
        <v>0</v>
      </c>
      <c r="N19" s="179">
        <v>12.021000000000001</v>
      </c>
      <c r="O19" s="179">
        <v>0</v>
      </c>
      <c r="P19" s="179">
        <v>0</v>
      </c>
      <c r="Q19" s="179">
        <v>0</v>
      </c>
      <c r="R19" s="179">
        <v>0</v>
      </c>
      <c r="S19" s="179">
        <v>30.073</v>
      </c>
      <c r="T19" s="179">
        <v>0</v>
      </c>
      <c r="U19" s="179">
        <v>0</v>
      </c>
      <c r="V19" s="179">
        <v>0</v>
      </c>
      <c r="W19" s="179">
        <v>0</v>
      </c>
      <c r="X19" s="179">
        <v>7.2039999999999997</v>
      </c>
      <c r="Y19" s="179">
        <v>0</v>
      </c>
      <c r="Z19" s="179">
        <v>0</v>
      </c>
      <c r="AA19" s="179">
        <v>0</v>
      </c>
      <c r="AB19" s="179">
        <v>0</v>
      </c>
      <c r="AC19" s="179">
        <v>7.3010000000000002</v>
      </c>
      <c r="AD19" s="179">
        <v>0</v>
      </c>
      <c r="AE19" s="179">
        <v>0</v>
      </c>
      <c r="AF19" s="179">
        <v>0</v>
      </c>
      <c r="AG19" s="179">
        <v>0</v>
      </c>
      <c r="AH19" s="179">
        <v>1</v>
      </c>
      <c r="AI19" s="179">
        <v>0</v>
      </c>
      <c r="AJ19" s="179">
        <v>0</v>
      </c>
      <c r="AK19" s="179">
        <v>0</v>
      </c>
      <c r="AL19" s="179">
        <v>0</v>
      </c>
      <c r="AM19" s="179">
        <v>17.681000000000001</v>
      </c>
      <c r="AN19" s="179">
        <v>7.6130000000000004</v>
      </c>
      <c r="AO19" s="179">
        <v>211</v>
      </c>
      <c r="AP19" s="179">
        <v>0</v>
      </c>
      <c r="AQ19" s="179">
        <v>0</v>
      </c>
      <c r="AR19" s="179">
        <v>0</v>
      </c>
      <c r="AS19" s="179">
        <v>0</v>
      </c>
      <c r="AT19" s="179">
        <v>0</v>
      </c>
      <c r="AU19" s="179">
        <v>0</v>
      </c>
      <c r="AV19" s="179">
        <v>-1456</v>
      </c>
      <c r="AW19" s="179">
        <v>0</v>
      </c>
      <c r="AX19" s="179">
        <v>471.651585564941</v>
      </c>
      <c r="AY19" s="179">
        <v>0</v>
      </c>
      <c r="AZ19" s="179">
        <v>5950.708151493207</v>
      </c>
      <c r="BA19" s="183">
        <v>1.2185404043289515E-2</v>
      </c>
      <c r="BB19" s="183">
        <v>0</v>
      </c>
      <c r="BC19" s="183">
        <v>0</v>
      </c>
      <c r="BD19" s="183">
        <v>2.202462647772719E-2</v>
      </c>
      <c r="BE19" s="183">
        <v>6.780434088052496E-3</v>
      </c>
      <c r="BF19" s="183">
        <v>0.30785693890924032</v>
      </c>
      <c r="BG19" s="183">
        <v>9.3745121091269937E-3</v>
      </c>
      <c r="BH19" s="179">
        <v>54113805000</v>
      </c>
      <c r="BI19" s="179">
        <v>37983160000</v>
      </c>
      <c r="BJ19" s="179">
        <v>16130645000</v>
      </c>
      <c r="BK19" s="179">
        <v>0</v>
      </c>
      <c r="BL19" s="179">
        <v>0</v>
      </c>
      <c r="BM19" s="179">
        <v>0</v>
      </c>
      <c r="BN19" s="179">
        <v>118.17</v>
      </c>
      <c r="BO19" s="179">
        <v>5950.7081514932088</v>
      </c>
      <c r="BP19" s="179">
        <v>-56.546440688140898</v>
      </c>
      <c r="BQ19" s="179">
        <v>6007.2545921813498</v>
      </c>
    </row>
    <row r="20" spans="1:69">
      <c r="A20" s="181"/>
      <c r="B20" s="174"/>
      <c r="C20" s="174"/>
      <c r="D20" s="64">
        <v>44943</v>
      </c>
      <c r="E20" s="174"/>
      <c r="F20" s="174"/>
      <c r="G20" s="174"/>
      <c r="H20" s="174"/>
      <c r="I20" s="179">
        <v>76.620999999999995</v>
      </c>
      <c r="J20" s="179">
        <v>0</v>
      </c>
      <c r="K20" s="179">
        <v>0</v>
      </c>
      <c r="L20" s="179">
        <v>0</v>
      </c>
      <c r="M20" s="179">
        <v>0</v>
      </c>
      <c r="N20" s="179">
        <v>12.398999999999999</v>
      </c>
      <c r="O20" s="179">
        <v>0</v>
      </c>
      <c r="P20" s="179">
        <v>0</v>
      </c>
      <c r="Q20" s="179">
        <v>0</v>
      </c>
      <c r="R20" s="179">
        <v>0</v>
      </c>
      <c r="S20" s="179">
        <v>37.936999999999998</v>
      </c>
      <c r="T20" s="179">
        <v>0</v>
      </c>
      <c r="U20" s="179">
        <v>0</v>
      </c>
      <c r="V20" s="179">
        <v>0</v>
      </c>
      <c r="W20" s="179">
        <v>0</v>
      </c>
      <c r="X20" s="179">
        <v>6.6680000000000001</v>
      </c>
      <c r="Y20" s="179">
        <v>0</v>
      </c>
      <c r="Z20" s="179">
        <v>0</v>
      </c>
      <c r="AA20" s="179">
        <v>0</v>
      </c>
      <c r="AB20" s="179">
        <v>0</v>
      </c>
      <c r="AC20" s="179">
        <v>7.2990000000000004</v>
      </c>
      <c r="AD20" s="179">
        <v>0</v>
      </c>
      <c r="AE20" s="179">
        <v>0</v>
      </c>
      <c r="AF20" s="179">
        <v>0</v>
      </c>
      <c r="AG20" s="179">
        <v>0</v>
      </c>
      <c r="AH20" s="179">
        <v>1</v>
      </c>
      <c r="AI20" s="179">
        <v>0</v>
      </c>
      <c r="AJ20" s="179">
        <v>0</v>
      </c>
      <c r="AK20" s="179">
        <v>0</v>
      </c>
      <c r="AL20" s="179">
        <v>0</v>
      </c>
      <c r="AM20" s="179">
        <v>17.696999999999999</v>
      </c>
      <c r="AN20" s="179">
        <v>7.6020000000000003</v>
      </c>
      <c r="AO20" s="179">
        <v>174</v>
      </c>
      <c r="AP20" s="179">
        <v>0</v>
      </c>
      <c r="AQ20" s="179">
        <v>0</v>
      </c>
      <c r="AR20" s="179">
        <v>0</v>
      </c>
      <c r="AS20" s="179">
        <v>0</v>
      </c>
      <c r="AT20" s="179">
        <v>0</v>
      </c>
      <c r="AU20" s="179">
        <v>0</v>
      </c>
      <c r="AV20" s="179">
        <v>-2169</v>
      </c>
      <c r="AW20" s="179">
        <v>0</v>
      </c>
      <c r="AX20" s="179">
        <v>616.02856673478504</v>
      </c>
      <c r="AY20" s="179">
        <v>0</v>
      </c>
      <c r="AZ20" s="179">
        <v>10531.7955320029</v>
      </c>
      <c r="BA20" s="183">
        <v>1.651178970515595E-2</v>
      </c>
      <c r="BB20" s="183">
        <v>0</v>
      </c>
      <c r="BC20" s="183">
        <v>0</v>
      </c>
      <c r="BD20" s="183">
        <v>9.0202883685926317E-3</v>
      </c>
      <c r="BE20" s="183">
        <v>6.7006016304254727E-3</v>
      </c>
      <c r="BF20" s="183">
        <v>0.74283674275381484</v>
      </c>
      <c r="BG20" s="183">
        <v>1.4032095552257848E-2</v>
      </c>
      <c r="BH20" s="179">
        <v>193472110000</v>
      </c>
      <c r="BI20" s="179">
        <v>160567860000</v>
      </c>
      <c r="BJ20" s="179">
        <v>32904250000</v>
      </c>
      <c r="BK20" s="179">
        <v>0</v>
      </c>
      <c r="BL20" s="179">
        <v>0</v>
      </c>
      <c r="BM20" s="179">
        <v>0</v>
      </c>
      <c r="BN20" s="179">
        <v>167.22300000000001</v>
      </c>
      <c r="BO20" s="179">
        <v>7541.8791953755299</v>
      </c>
      <c r="BP20" s="179">
        <v>-2483.8804422846697</v>
      </c>
      <c r="BQ20" s="179">
        <v>10025.7596376602</v>
      </c>
    </row>
    <row r="21" spans="1:69">
      <c r="A21" s="181"/>
      <c r="B21" s="174"/>
      <c r="C21" s="174"/>
      <c r="D21" s="64">
        <v>44944</v>
      </c>
      <c r="E21" s="174"/>
      <c r="F21" s="174"/>
      <c r="G21" s="174"/>
      <c r="H21" s="174"/>
      <c r="I21" s="179">
        <v>80.305999999999997</v>
      </c>
      <c r="J21" s="179">
        <v>0</v>
      </c>
      <c r="K21" s="179">
        <v>0</v>
      </c>
      <c r="L21" s="179">
        <v>0</v>
      </c>
      <c r="M21" s="179">
        <v>0</v>
      </c>
      <c r="N21" s="179">
        <v>12.699</v>
      </c>
      <c r="O21" s="179">
        <v>0</v>
      </c>
      <c r="P21" s="179">
        <v>0</v>
      </c>
      <c r="Q21" s="179">
        <v>0</v>
      </c>
      <c r="R21" s="179">
        <v>0</v>
      </c>
      <c r="S21" s="179">
        <v>40.58</v>
      </c>
      <c r="T21" s="179">
        <v>0</v>
      </c>
      <c r="U21" s="179">
        <v>0</v>
      </c>
      <c r="V21" s="179">
        <v>0</v>
      </c>
      <c r="W21" s="179">
        <v>0</v>
      </c>
      <c r="X21" s="179">
        <v>6.2039999999999997</v>
      </c>
      <c r="Y21" s="179">
        <v>0</v>
      </c>
      <c r="Z21" s="179">
        <v>0</v>
      </c>
      <c r="AA21" s="179">
        <v>0</v>
      </c>
      <c r="AB21" s="179">
        <v>0</v>
      </c>
      <c r="AC21" s="179">
        <v>7.258</v>
      </c>
      <c r="AD21" s="179">
        <v>0</v>
      </c>
      <c r="AE21" s="179">
        <v>0</v>
      </c>
      <c r="AF21" s="179">
        <v>0</v>
      </c>
      <c r="AG21" s="179">
        <v>0</v>
      </c>
      <c r="AH21" s="179">
        <v>1</v>
      </c>
      <c r="AI21" s="179">
        <v>0</v>
      </c>
      <c r="AJ21" s="179">
        <v>0</v>
      </c>
      <c r="AK21" s="179">
        <v>0</v>
      </c>
      <c r="AL21" s="179">
        <v>0</v>
      </c>
      <c r="AM21" s="179">
        <v>17.699000000000002</v>
      </c>
      <c r="AN21" s="179">
        <v>7.6230000000000002</v>
      </c>
      <c r="AO21" s="179">
        <v>224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-2714</v>
      </c>
      <c r="AW21" s="179">
        <v>0</v>
      </c>
      <c r="AX21" s="179">
        <v>675.09039563312876</v>
      </c>
      <c r="AY21" s="179">
        <v>0</v>
      </c>
      <c r="AZ21" s="179">
        <v>16052.440598999805</v>
      </c>
      <c r="BA21" s="183">
        <v>2.2965278888999498E-2</v>
      </c>
      <c r="BB21" s="183">
        <v>0</v>
      </c>
      <c r="BC21" s="183">
        <v>0</v>
      </c>
      <c r="BD21" s="183">
        <v>5.2841350970221851E-3</v>
      </c>
      <c r="BE21" s="183">
        <v>3.5021407890463651E-3</v>
      </c>
      <c r="BF21" s="183">
        <v>0.66276518763117109</v>
      </c>
      <c r="BG21" s="183">
        <v>7.0082250053360266E-3</v>
      </c>
      <c r="BH21" s="179">
        <v>83546545000</v>
      </c>
      <c r="BI21" s="179">
        <v>58568810000</v>
      </c>
      <c r="BJ21" s="179">
        <v>24977735000</v>
      </c>
      <c r="BK21" s="179">
        <v>0</v>
      </c>
      <c r="BL21" s="179">
        <v>0</v>
      </c>
      <c r="BM21" s="179">
        <v>0</v>
      </c>
      <c r="BN21" s="179">
        <v>173.369</v>
      </c>
      <c r="BO21" s="179">
        <v>12063.96831526974</v>
      </c>
      <c r="BP21" s="179">
        <v>-2312.8798083085599</v>
      </c>
      <c r="BQ21" s="179">
        <v>14376.8481235783</v>
      </c>
    </row>
    <row r="22" spans="1:69">
      <c r="A22" s="181"/>
      <c r="B22" s="174"/>
      <c r="C22" s="174"/>
      <c r="D22" s="64">
        <v>44945</v>
      </c>
      <c r="E22" s="174"/>
      <c r="F22" s="174"/>
      <c r="G22" s="174"/>
      <c r="H22" s="174"/>
      <c r="I22" s="179">
        <v>101.679</v>
      </c>
      <c r="J22" s="179">
        <v>0</v>
      </c>
      <c r="K22" s="179">
        <v>0</v>
      </c>
      <c r="L22" s="179">
        <v>0</v>
      </c>
      <c r="M22" s="179">
        <v>0</v>
      </c>
      <c r="N22" s="179">
        <v>10.967000000000001</v>
      </c>
      <c r="O22" s="179">
        <v>0</v>
      </c>
      <c r="P22" s="179">
        <v>0</v>
      </c>
      <c r="Q22" s="179">
        <v>0</v>
      </c>
      <c r="R22" s="179">
        <v>0</v>
      </c>
      <c r="S22" s="179">
        <v>42.58</v>
      </c>
      <c r="T22" s="179">
        <v>0</v>
      </c>
      <c r="U22" s="179">
        <v>0</v>
      </c>
      <c r="V22" s="179">
        <v>0</v>
      </c>
      <c r="W22" s="179">
        <v>0</v>
      </c>
      <c r="X22" s="179">
        <v>5.7240000000000002</v>
      </c>
      <c r="Y22" s="179">
        <v>0</v>
      </c>
      <c r="Z22" s="179">
        <v>0</v>
      </c>
      <c r="AA22" s="179">
        <v>0</v>
      </c>
      <c r="AB22" s="179">
        <v>0</v>
      </c>
      <c r="AC22" s="179">
        <v>7.1669999999999998</v>
      </c>
      <c r="AD22" s="179">
        <v>0</v>
      </c>
      <c r="AE22" s="179">
        <v>0</v>
      </c>
      <c r="AF22" s="179">
        <v>0</v>
      </c>
      <c r="AG22" s="179">
        <v>0</v>
      </c>
      <c r="AH22" s="179">
        <v>1</v>
      </c>
      <c r="AI22" s="179">
        <v>0</v>
      </c>
      <c r="AJ22" s="179">
        <v>0</v>
      </c>
      <c r="AK22" s="179">
        <v>0</v>
      </c>
      <c r="AL22" s="179">
        <v>0</v>
      </c>
      <c r="AM22" s="179">
        <v>17.699000000000002</v>
      </c>
      <c r="AN22" s="179">
        <v>7.6230000000000002</v>
      </c>
      <c r="AO22" s="179">
        <v>229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-4070</v>
      </c>
      <c r="AW22" s="179">
        <v>0</v>
      </c>
      <c r="AX22" s="179">
        <v>824.83672315257218</v>
      </c>
      <c r="AY22" s="179">
        <v>0</v>
      </c>
      <c r="AZ22" s="179">
        <v>20660.304141003799</v>
      </c>
      <c r="BA22" s="183">
        <v>2.4191416793896844E-2</v>
      </c>
      <c r="BB22" s="183">
        <v>0</v>
      </c>
      <c r="BC22" s="183">
        <v>0</v>
      </c>
      <c r="BD22" s="183">
        <v>8.5264305883647595E-3</v>
      </c>
      <c r="BE22" s="183">
        <v>3.845156706402402E-3</v>
      </c>
      <c r="BF22" s="183">
        <v>0.45096909739106256</v>
      </c>
      <c r="BG22" s="183">
        <v>9.2042786833601981E-3</v>
      </c>
      <c r="BH22" s="179">
        <v>140811130000</v>
      </c>
      <c r="BI22" s="179">
        <v>90290645000</v>
      </c>
      <c r="BJ22" s="179">
        <v>50520485000</v>
      </c>
      <c r="BK22" s="179">
        <v>0</v>
      </c>
      <c r="BL22" s="179">
        <v>0</v>
      </c>
      <c r="BM22" s="179">
        <v>0</v>
      </c>
      <c r="BN22" s="179">
        <v>194.43899999999999</v>
      </c>
      <c r="BO22" s="179">
        <v>14990.443643986473</v>
      </c>
      <c r="BP22" s="179">
        <v>-885.15539577102697</v>
      </c>
      <c r="BQ22" s="179">
        <v>15875.599039757501</v>
      </c>
    </row>
    <row r="23" spans="1:69">
      <c r="A23" s="181" t="s">
        <v>85</v>
      </c>
      <c r="B23" s="24" t="s">
        <v>82</v>
      </c>
      <c r="C23" s="21"/>
      <c r="D23" s="21"/>
      <c r="E23" s="25"/>
      <c r="F23" s="25"/>
      <c r="G23" s="25"/>
      <c r="H23" s="25"/>
      <c r="I23" s="182">
        <v>73.47075000000001</v>
      </c>
      <c r="J23" s="182" t="e">
        <v>#N/A</v>
      </c>
      <c r="K23" s="182" t="e">
        <v>#N/A</v>
      </c>
      <c r="L23" s="182" t="e">
        <v>#N/A</v>
      </c>
      <c r="M23" s="182" t="e">
        <v>#N/A</v>
      </c>
      <c r="N23" s="182">
        <v>12.0215</v>
      </c>
      <c r="O23" s="182" t="e">
        <v>#N/A</v>
      </c>
      <c r="P23" s="182" t="e">
        <v>#N/A</v>
      </c>
      <c r="Q23" s="182" t="e">
        <v>#N/A</v>
      </c>
      <c r="R23" s="182" t="e">
        <v>#N/A</v>
      </c>
      <c r="S23" s="182">
        <v>37.792499999999997</v>
      </c>
      <c r="T23" s="182" t="e">
        <v>#N/A</v>
      </c>
      <c r="U23" s="182" t="e">
        <v>#N/A</v>
      </c>
      <c r="V23" s="182" t="e">
        <v>#N/A</v>
      </c>
      <c r="W23" s="182" t="e">
        <v>#N/A</v>
      </c>
      <c r="X23" s="182">
        <v>6.45</v>
      </c>
      <c r="Y23" s="182" t="e">
        <v>#N/A</v>
      </c>
      <c r="Z23" s="182" t="e">
        <v>#N/A</v>
      </c>
      <c r="AA23" s="182" t="e">
        <v>#N/A</v>
      </c>
      <c r="AB23" s="182" t="e">
        <v>#N/A</v>
      </c>
      <c r="AC23" s="182">
        <v>7.2562499999999996</v>
      </c>
      <c r="AD23" s="182" t="e">
        <v>#N/A</v>
      </c>
      <c r="AE23" s="182" t="e">
        <v>#N/A</v>
      </c>
      <c r="AF23" s="182" t="e">
        <v>#N/A</v>
      </c>
      <c r="AG23" s="182" t="e">
        <v>#N/A</v>
      </c>
      <c r="AH23" s="182">
        <v>1</v>
      </c>
      <c r="AI23" s="182" t="e">
        <v>#N/A</v>
      </c>
      <c r="AJ23" s="182" t="e">
        <v>#N/A</v>
      </c>
      <c r="AK23" s="182" t="e">
        <v>#N/A</v>
      </c>
      <c r="AL23" s="182" t="e">
        <v>#N/A</v>
      </c>
      <c r="AM23" s="182">
        <v>17.693999999999999</v>
      </c>
      <c r="AN23" s="182">
        <v>7.6152500000000005</v>
      </c>
      <c r="AO23" s="182">
        <v>229</v>
      </c>
      <c r="AP23" s="182" t="e">
        <v>#N/A</v>
      </c>
      <c r="AQ23" s="182">
        <v>0</v>
      </c>
      <c r="AR23" s="182" t="e">
        <v>#N/A</v>
      </c>
      <c r="AS23" s="182" t="e">
        <v>#N/A</v>
      </c>
      <c r="AT23" s="182" t="e">
        <v>#N/A</v>
      </c>
      <c r="AU23" s="182" t="e">
        <v>#N/A</v>
      </c>
      <c r="AV23" s="182">
        <v>-2602.25</v>
      </c>
      <c r="AW23" s="182" t="e">
        <v>#N/A</v>
      </c>
      <c r="AX23" s="182">
        <v>646.90181777135672</v>
      </c>
      <c r="AY23" s="182" t="e">
        <v>#N/A</v>
      </c>
      <c r="AZ23" s="182">
        <v>20660.304141003799</v>
      </c>
      <c r="BA23" s="184">
        <v>3.19373103822473E-2</v>
      </c>
      <c r="BB23" s="184" t="e">
        <v>#N/A</v>
      </c>
      <c r="BC23" s="184" t="e">
        <v>#N/A</v>
      </c>
      <c r="BD23" s="184">
        <v>1.0759021596960986E-2</v>
      </c>
      <c r="BE23" s="184">
        <v>5.1641661423602889E-3</v>
      </c>
      <c r="BF23" s="185">
        <v>0.479984736141711</v>
      </c>
      <c r="BG23" s="184">
        <v>1.0011884754663811E-2</v>
      </c>
      <c r="BH23" s="182">
        <v>471943590000</v>
      </c>
      <c r="BI23" s="182">
        <v>347410475000</v>
      </c>
      <c r="BJ23" s="182">
        <v>124533115000</v>
      </c>
      <c r="BK23" s="182">
        <v>0</v>
      </c>
      <c r="BL23" s="182">
        <v>0</v>
      </c>
      <c r="BM23" s="182">
        <v>0</v>
      </c>
    </row>
    <row r="24" spans="1:69">
      <c r="A24" s="181"/>
      <c r="B24" s="174"/>
      <c r="C24" s="174"/>
      <c r="D24" s="64">
        <v>44953</v>
      </c>
      <c r="E24" s="174"/>
      <c r="F24" s="174"/>
      <c r="G24" s="174"/>
      <c r="H24" s="174"/>
      <c r="I24" s="179">
        <v>109.941</v>
      </c>
      <c r="J24" s="179">
        <v>0</v>
      </c>
      <c r="K24" s="179">
        <v>0</v>
      </c>
      <c r="L24" s="179">
        <v>0</v>
      </c>
      <c r="M24" s="179">
        <v>0</v>
      </c>
      <c r="N24" s="179">
        <v>11.301</v>
      </c>
      <c r="O24" s="179">
        <v>0</v>
      </c>
      <c r="P24" s="179">
        <v>0</v>
      </c>
      <c r="Q24" s="179">
        <v>0</v>
      </c>
      <c r="R24" s="179">
        <v>0</v>
      </c>
      <c r="S24" s="179">
        <v>45.856000000000002</v>
      </c>
      <c r="T24" s="179">
        <v>0</v>
      </c>
      <c r="U24" s="179">
        <v>0</v>
      </c>
      <c r="V24" s="179">
        <v>0</v>
      </c>
      <c r="W24" s="179">
        <v>0</v>
      </c>
      <c r="X24" s="179">
        <v>5.056</v>
      </c>
      <c r="Y24" s="179">
        <v>0</v>
      </c>
      <c r="Z24" s="179">
        <v>0</v>
      </c>
      <c r="AA24" s="179">
        <v>0</v>
      </c>
      <c r="AB24" s="179">
        <v>0</v>
      </c>
      <c r="AC24" s="179">
        <v>7.1150000000000002</v>
      </c>
      <c r="AD24" s="179">
        <v>0</v>
      </c>
      <c r="AE24" s="179">
        <v>0</v>
      </c>
      <c r="AF24" s="179">
        <v>0</v>
      </c>
      <c r="AG24" s="179">
        <v>0</v>
      </c>
      <c r="AH24" s="179">
        <v>1</v>
      </c>
      <c r="AI24" s="179">
        <v>0</v>
      </c>
      <c r="AJ24" s="179">
        <v>0</v>
      </c>
      <c r="AK24" s="179">
        <v>0</v>
      </c>
      <c r="AL24" s="179">
        <v>0</v>
      </c>
      <c r="AM24" s="179">
        <v>17.690000000000001</v>
      </c>
      <c r="AN24" s="179">
        <v>7.5590000000000002</v>
      </c>
      <c r="AO24" s="179">
        <v>301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-4462</v>
      </c>
      <c r="AW24" s="179">
        <v>0</v>
      </c>
      <c r="AX24" s="179">
        <v>860.18142691954301</v>
      </c>
      <c r="AY24" s="179">
        <v>0</v>
      </c>
      <c r="AZ24" s="179">
        <v>21947.566167005265</v>
      </c>
      <c r="BA24" s="183">
        <v>2.4642733917720622E-2</v>
      </c>
      <c r="BB24" s="183">
        <v>0</v>
      </c>
      <c r="BC24" s="183">
        <v>0</v>
      </c>
      <c r="BD24" s="183">
        <v>7.5620413777622679E-3</v>
      </c>
      <c r="BE24" s="183">
        <v>2.1657471155047451E-3</v>
      </c>
      <c r="BF24" s="183">
        <v>0.28639715221257162</v>
      </c>
      <c r="BG24" s="183">
        <v>5.0998672185530863E-3</v>
      </c>
      <c r="BH24" s="179">
        <v>73819795000</v>
      </c>
      <c r="BI24" s="179">
        <v>56717530000</v>
      </c>
      <c r="BJ24" s="179">
        <v>17102265000</v>
      </c>
      <c r="BK24" s="179">
        <v>0</v>
      </c>
      <c r="BL24" s="179">
        <v>0</v>
      </c>
      <c r="BM24" s="179">
        <v>0</v>
      </c>
      <c r="BN24" s="179">
        <v>205.51800000000003</v>
      </c>
      <c r="BO24" s="179">
        <v>18002.224065712544</v>
      </c>
      <c r="BP24" s="179">
        <v>-802.91634742675808</v>
      </c>
      <c r="BQ24" s="179">
        <v>18805.140413139303</v>
      </c>
    </row>
    <row r="25" spans="1:69">
      <c r="A25" s="181" t="s">
        <v>86</v>
      </c>
      <c r="B25" s="24" t="s">
        <v>82</v>
      </c>
      <c r="C25" s="21"/>
      <c r="D25" s="21"/>
      <c r="E25" s="25"/>
      <c r="F25" s="25"/>
      <c r="G25" s="25"/>
      <c r="H25" s="25"/>
      <c r="I25" s="182">
        <v>109.941</v>
      </c>
      <c r="J25" s="182" t="e">
        <v>#N/A</v>
      </c>
      <c r="K25" s="182" t="e">
        <v>#N/A</v>
      </c>
      <c r="L25" s="182" t="e">
        <v>#N/A</v>
      </c>
      <c r="M25" s="182" t="e">
        <v>#N/A</v>
      </c>
      <c r="N25" s="182">
        <v>11.301</v>
      </c>
      <c r="O25" s="182" t="e">
        <v>#N/A</v>
      </c>
      <c r="P25" s="182" t="e">
        <v>#N/A</v>
      </c>
      <c r="Q25" s="182" t="e">
        <v>#N/A</v>
      </c>
      <c r="R25" s="182" t="e">
        <v>#N/A</v>
      </c>
      <c r="S25" s="182">
        <v>45.856000000000002</v>
      </c>
      <c r="T25" s="182" t="e">
        <v>#N/A</v>
      </c>
      <c r="U25" s="182" t="e">
        <v>#N/A</v>
      </c>
      <c r="V25" s="182" t="e">
        <v>#N/A</v>
      </c>
      <c r="W25" s="182" t="e">
        <v>#N/A</v>
      </c>
      <c r="X25" s="182">
        <v>5.056</v>
      </c>
      <c r="Y25" s="182" t="e">
        <v>#N/A</v>
      </c>
      <c r="Z25" s="182" t="e">
        <v>#N/A</v>
      </c>
      <c r="AA25" s="182" t="e">
        <v>#N/A</v>
      </c>
      <c r="AB25" s="182" t="e">
        <v>#N/A</v>
      </c>
      <c r="AC25" s="182">
        <v>7.1150000000000002</v>
      </c>
      <c r="AD25" s="182" t="e">
        <v>#N/A</v>
      </c>
      <c r="AE25" s="182" t="e">
        <v>#N/A</v>
      </c>
      <c r="AF25" s="182" t="e">
        <v>#N/A</v>
      </c>
      <c r="AG25" s="182" t="e">
        <v>#N/A</v>
      </c>
      <c r="AH25" s="182">
        <v>1</v>
      </c>
      <c r="AI25" s="182" t="e">
        <v>#N/A</v>
      </c>
      <c r="AJ25" s="182" t="e">
        <v>#N/A</v>
      </c>
      <c r="AK25" s="182" t="e">
        <v>#N/A</v>
      </c>
      <c r="AL25" s="182" t="e">
        <v>#N/A</v>
      </c>
      <c r="AM25" s="182">
        <v>17.690000000000001</v>
      </c>
      <c r="AN25" s="182">
        <v>7.5590000000000002</v>
      </c>
      <c r="AO25" s="182">
        <v>301</v>
      </c>
      <c r="AP25" s="182" t="e">
        <v>#N/A</v>
      </c>
      <c r="AQ25" s="182">
        <v>0</v>
      </c>
      <c r="AR25" s="182" t="e">
        <v>#N/A</v>
      </c>
      <c r="AS25" s="182" t="e">
        <v>#N/A</v>
      </c>
      <c r="AT25" s="182" t="e">
        <v>#N/A</v>
      </c>
      <c r="AU25" s="182" t="e">
        <v>#N/A</v>
      </c>
      <c r="AV25" s="182">
        <v>-4462</v>
      </c>
      <c r="AW25" s="182" t="e">
        <v>#N/A</v>
      </c>
      <c r="AX25" s="182">
        <v>860.18142691954301</v>
      </c>
      <c r="AY25" s="182" t="e">
        <v>#N/A</v>
      </c>
      <c r="AZ25" s="182">
        <v>21947.566167005265</v>
      </c>
      <c r="BA25" s="184">
        <v>2.5515043082949669E-2</v>
      </c>
      <c r="BB25" s="184" t="e">
        <v>#N/A</v>
      </c>
      <c r="BC25" s="184" t="e">
        <v>#N/A</v>
      </c>
      <c r="BD25" s="184">
        <v>7.5620413777622679E-3</v>
      </c>
      <c r="BE25" s="184">
        <v>2.1657471155047451E-3</v>
      </c>
      <c r="BF25" s="185">
        <v>0.28639715221257162</v>
      </c>
      <c r="BG25" s="184">
        <v>5.0998672185530863E-3</v>
      </c>
      <c r="BH25" s="182">
        <v>73819795000</v>
      </c>
      <c r="BI25" s="182">
        <v>56717530000</v>
      </c>
      <c r="BJ25" s="182">
        <v>17102265000</v>
      </c>
      <c r="BK25" s="182">
        <v>0</v>
      </c>
      <c r="BL25" s="182">
        <v>0</v>
      </c>
      <c r="BM25" s="182">
        <v>0</v>
      </c>
    </row>
    <row r="26" spans="1:69">
      <c r="A26" s="181"/>
      <c r="B26" s="174"/>
      <c r="C26" s="174"/>
      <c r="D26" s="64">
        <v>44956</v>
      </c>
      <c r="E26" s="63"/>
      <c r="F26" s="63"/>
      <c r="G26" s="63"/>
      <c r="H26" s="63"/>
      <c r="I26" s="179">
        <v>65.248000000000005</v>
      </c>
      <c r="J26" s="179">
        <v>0</v>
      </c>
      <c r="K26" s="179">
        <v>0</v>
      </c>
      <c r="L26" s="179">
        <v>0</v>
      </c>
      <c r="M26" s="179">
        <v>0</v>
      </c>
      <c r="N26" s="179">
        <v>11.462999999999999</v>
      </c>
      <c r="O26" s="179">
        <v>0</v>
      </c>
      <c r="P26" s="179">
        <v>0</v>
      </c>
      <c r="Q26" s="179">
        <v>0</v>
      </c>
      <c r="R26" s="179">
        <v>0</v>
      </c>
      <c r="S26" s="179">
        <v>55.281999999999996</v>
      </c>
      <c r="T26" s="179">
        <v>0</v>
      </c>
      <c r="U26" s="179">
        <v>0</v>
      </c>
      <c r="V26" s="179">
        <v>0</v>
      </c>
      <c r="W26" s="179">
        <v>0</v>
      </c>
      <c r="X26" s="179">
        <v>9.0920000000000005</v>
      </c>
      <c r="Y26" s="179">
        <v>0</v>
      </c>
      <c r="Z26" s="179">
        <v>0</v>
      </c>
      <c r="AA26" s="179">
        <v>0</v>
      </c>
      <c r="AB26" s="179">
        <v>0</v>
      </c>
      <c r="AC26" s="179">
        <v>7.1849999999999996</v>
      </c>
      <c r="AD26" s="179">
        <v>0</v>
      </c>
      <c r="AE26" s="179">
        <v>0</v>
      </c>
      <c r="AF26" s="179">
        <v>0</v>
      </c>
      <c r="AG26" s="179">
        <v>0</v>
      </c>
      <c r="AH26" s="179">
        <v>1</v>
      </c>
      <c r="AI26" s="179">
        <v>0</v>
      </c>
      <c r="AJ26" s="179">
        <v>0</v>
      </c>
      <c r="AK26" s="179">
        <v>0</v>
      </c>
      <c r="AL26" s="179">
        <v>0</v>
      </c>
      <c r="AM26" s="179">
        <v>17.658999999999999</v>
      </c>
      <c r="AN26" s="179">
        <v>7.5590000000000002</v>
      </c>
      <c r="AO26" s="179">
        <v>303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-4052</v>
      </c>
      <c r="AW26" s="179">
        <v>0</v>
      </c>
      <c r="AX26" s="179">
        <v>740.54749270875436</v>
      </c>
      <c r="AY26" s="179">
        <v>0</v>
      </c>
      <c r="AZ26" s="179">
        <v>16893.97294657724</v>
      </c>
      <c r="BA26" s="183">
        <v>2.2032889696549023E-2</v>
      </c>
      <c r="BB26" s="183">
        <v>0</v>
      </c>
      <c r="BC26" s="183">
        <v>0</v>
      </c>
      <c r="BD26" s="183">
        <v>2.99143836773344E-2</v>
      </c>
      <c r="BE26" s="183">
        <v>7.6151532233888937E-3</v>
      </c>
      <c r="BF26" s="183">
        <v>0.25456493790840695</v>
      </c>
      <c r="BG26" s="183">
        <v>9.9031336650556526E-3</v>
      </c>
      <c r="BH26" s="179">
        <v>72061690000</v>
      </c>
      <c r="BI26" s="179">
        <v>72061690000</v>
      </c>
      <c r="BJ26" s="179">
        <v>0</v>
      </c>
      <c r="BK26" s="179">
        <v>0</v>
      </c>
      <c r="BL26" s="179">
        <v>0</v>
      </c>
      <c r="BM26" s="179">
        <v>0</v>
      </c>
      <c r="BN26" s="179">
        <v>174.488</v>
      </c>
      <c r="BO26" s="179">
        <v>16037.194012131509</v>
      </c>
      <c r="BP26" s="179">
        <v>219.69033171430999</v>
      </c>
      <c r="BQ26" s="179">
        <v>15817.5036804172</v>
      </c>
    </row>
    <row r="27" spans="1:69">
      <c r="A27" s="181"/>
      <c r="B27" s="174"/>
      <c r="C27" s="174"/>
      <c r="D27" s="64">
        <v>44957</v>
      </c>
      <c r="E27" s="174"/>
      <c r="F27" s="174"/>
      <c r="G27" s="174"/>
      <c r="H27" s="174"/>
      <c r="I27" s="179">
        <v>63.783999999999999</v>
      </c>
      <c r="J27" s="179">
        <v>0</v>
      </c>
      <c r="K27" s="179">
        <v>0</v>
      </c>
      <c r="L27" s="179">
        <v>0</v>
      </c>
      <c r="M27" s="179">
        <v>0</v>
      </c>
      <c r="N27" s="179">
        <v>15.06</v>
      </c>
      <c r="O27" s="179">
        <v>0</v>
      </c>
      <c r="P27" s="179">
        <v>0</v>
      </c>
      <c r="Q27" s="179">
        <v>0</v>
      </c>
      <c r="R27" s="179">
        <v>0</v>
      </c>
      <c r="S27" s="179">
        <v>64.117000000000004</v>
      </c>
      <c r="T27" s="179">
        <v>0</v>
      </c>
      <c r="U27" s="179">
        <v>0</v>
      </c>
      <c r="V27" s="179">
        <v>0</v>
      </c>
      <c r="W27" s="179">
        <v>0</v>
      </c>
      <c r="X27" s="179">
        <v>8.5809999999999995</v>
      </c>
      <c r="Y27" s="179">
        <v>0</v>
      </c>
      <c r="Z27" s="179">
        <v>0</v>
      </c>
      <c r="AA27" s="179">
        <v>0</v>
      </c>
      <c r="AB27" s="179">
        <v>0</v>
      </c>
      <c r="AC27" s="179">
        <v>7.2140000000000004</v>
      </c>
      <c r="AD27" s="179">
        <v>0</v>
      </c>
      <c r="AE27" s="179">
        <v>0</v>
      </c>
      <c r="AF27" s="179">
        <v>0</v>
      </c>
      <c r="AG27" s="179">
        <v>0</v>
      </c>
      <c r="AH27" s="179">
        <v>1</v>
      </c>
      <c r="AI27" s="179">
        <v>0</v>
      </c>
      <c r="AJ27" s="179">
        <v>0</v>
      </c>
      <c r="AK27" s="179">
        <v>0</v>
      </c>
      <c r="AL27" s="179">
        <v>0</v>
      </c>
      <c r="AM27" s="179">
        <v>17.66</v>
      </c>
      <c r="AN27" s="179">
        <v>7.5590000000000002</v>
      </c>
      <c r="AO27" s="179">
        <v>274</v>
      </c>
      <c r="AP27" s="179">
        <v>0</v>
      </c>
      <c r="AQ27" s="179">
        <v>0</v>
      </c>
      <c r="AR27" s="179">
        <v>0</v>
      </c>
      <c r="AS27" s="179">
        <v>0</v>
      </c>
      <c r="AT27" s="179">
        <v>0</v>
      </c>
      <c r="AU27" s="179">
        <v>0</v>
      </c>
      <c r="AV27" s="179">
        <v>-4079</v>
      </c>
      <c r="AW27" s="179">
        <v>0</v>
      </c>
      <c r="AX27" s="179">
        <v>740.7175343167554</v>
      </c>
      <c r="AY27" s="179">
        <v>0</v>
      </c>
      <c r="AZ27" s="179">
        <v>14915.501451577176</v>
      </c>
      <c r="BA27" s="183">
        <v>1.9448128484371326E-2</v>
      </c>
      <c r="BB27" s="183">
        <v>0</v>
      </c>
      <c r="BC27" s="183">
        <v>0</v>
      </c>
      <c r="BD27" s="183">
        <v>4.288900949556417E-3</v>
      </c>
      <c r="BE27" s="183">
        <v>1.6654600286148899E-3</v>
      </c>
      <c r="BF27" s="183">
        <v>0.38831860381087641</v>
      </c>
      <c r="BG27" s="183">
        <v>2.4959730045519299E-3</v>
      </c>
      <c r="BH27" s="179">
        <v>25588310000</v>
      </c>
      <c r="BI27" s="179">
        <v>25588310000</v>
      </c>
      <c r="BJ27" s="179">
        <v>0</v>
      </c>
      <c r="BK27" s="179">
        <v>0</v>
      </c>
      <c r="BL27" s="179">
        <v>0</v>
      </c>
      <c r="BM27" s="179">
        <v>0</v>
      </c>
      <c r="BN27" s="179">
        <v>184.97499999999999</v>
      </c>
      <c r="BO27" s="179">
        <v>14215.212031265863</v>
      </c>
      <c r="BP27" s="179">
        <v>116.378299575363</v>
      </c>
      <c r="BQ27" s="179">
        <v>14098.8337316905</v>
      </c>
    </row>
    <row r="28" spans="1:69">
      <c r="A28" s="181" t="s">
        <v>87</v>
      </c>
      <c r="B28" s="50" t="s">
        <v>88</v>
      </c>
      <c r="C28" s="186"/>
      <c r="D28" s="66"/>
      <c r="E28" s="41"/>
      <c r="F28" s="41"/>
      <c r="G28" s="41"/>
      <c r="H28" s="41"/>
      <c r="I28" s="187">
        <v>50.809000000000005</v>
      </c>
      <c r="J28" s="187" t="e">
        <v>#N/A</v>
      </c>
      <c r="K28" s="187" t="e">
        <v>#N/A</v>
      </c>
      <c r="L28" s="187" t="e">
        <v>#N/A</v>
      </c>
      <c r="M28" s="187" t="e">
        <v>#N/A</v>
      </c>
      <c r="N28" s="187">
        <v>12.7581875</v>
      </c>
      <c r="O28" s="187" t="e">
        <v>#N/A</v>
      </c>
      <c r="P28" s="187" t="e">
        <v>#N/A</v>
      </c>
      <c r="Q28" s="187" t="e">
        <v>#N/A</v>
      </c>
      <c r="R28" s="187" t="e">
        <v>#N/A</v>
      </c>
      <c r="S28" s="187">
        <v>41.633249999999997</v>
      </c>
      <c r="T28" s="187" t="e">
        <v>#N/A</v>
      </c>
      <c r="U28" s="187" t="e">
        <v>#N/A</v>
      </c>
      <c r="V28" s="187" t="e">
        <v>#N/A</v>
      </c>
      <c r="W28" s="187" t="e">
        <v>#N/A</v>
      </c>
      <c r="X28" s="187">
        <v>7.4004374999999998</v>
      </c>
      <c r="Y28" s="187" t="e">
        <v>#N/A</v>
      </c>
      <c r="Z28" s="187" t="e">
        <v>#N/A</v>
      </c>
      <c r="AA28" s="187" t="e">
        <v>#N/A</v>
      </c>
      <c r="AB28" s="187" t="e">
        <v>#N/A</v>
      </c>
      <c r="AC28" s="187">
        <v>7.1503125000000001</v>
      </c>
      <c r="AD28" s="187" t="e">
        <v>#N/A</v>
      </c>
      <c r="AE28" s="187" t="e">
        <v>#N/A</v>
      </c>
      <c r="AF28" s="187" t="e">
        <v>#N/A</v>
      </c>
      <c r="AG28" s="187" t="e">
        <v>#N/A</v>
      </c>
      <c r="AH28" s="187">
        <v>1</v>
      </c>
      <c r="AI28" s="187" t="e">
        <v>#N/A</v>
      </c>
      <c r="AJ28" s="187" t="e">
        <v>#N/A</v>
      </c>
      <c r="AK28" s="187" t="e">
        <v>#N/A</v>
      </c>
      <c r="AL28" s="187" t="e">
        <v>#N/A</v>
      </c>
      <c r="AM28" s="187">
        <v>17.673062500000004</v>
      </c>
      <c r="AN28" s="187">
        <v>7.6049375000000001</v>
      </c>
      <c r="AO28" s="187">
        <v>205.75</v>
      </c>
      <c r="AP28" s="187" t="e">
        <v>#N/A</v>
      </c>
      <c r="AQ28" s="187">
        <v>0</v>
      </c>
      <c r="AR28" s="187" t="e">
        <v>#N/A</v>
      </c>
      <c r="AS28" s="187" t="e">
        <v>#N/A</v>
      </c>
      <c r="AT28" s="187" t="e">
        <v>#N/A</v>
      </c>
      <c r="AU28" s="187" t="e">
        <v>#N/A</v>
      </c>
      <c r="AV28" s="187">
        <v>-2580.3125</v>
      </c>
      <c r="AW28" s="187" t="e">
        <v>#N/A</v>
      </c>
      <c r="AX28" s="187">
        <v>593.25577213572251</v>
      </c>
      <c r="AY28" s="187" t="e">
        <v>#N/A</v>
      </c>
      <c r="AZ28" s="187">
        <v>11990.215992762525</v>
      </c>
      <c r="BA28" s="42">
        <v>2.0210871188994443E-2</v>
      </c>
      <c r="BB28" s="42" t="e">
        <v>#N/A</v>
      </c>
      <c r="BC28" s="42" t="e">
        <v>#N/A</v>
      </c>
      <c r="BD28" s="42">
        <v>1.2660564578354645E-2</v>
      </c>
      <c r="BE28" s="42">
        <v>5.2380905716223674E-3</v>
      </c>
      <c r="BF28" s="43">
        <v>0.41373277938787661</v>
      </c>
      <c r="BG28" s="42">
        <v>8.6637097497473652E-3</v>
      </c>
      <c r="BH28" s="187">
        <v>1326344029520</v>
      </c>
      <c r="BI28" s="187">
        <v>1073921265000</v>
      </c>
      <c r="BJ28" s="187">
        <v>235905289520</v>
      </c>
      <c r="BK28" s="187">
        <v>16517475000</v>
      </c>
      <c r="BL28" s="187">
        <v>0</v>
      </c>
      <c r="BM28" s="187">
        <v>0</v>
      </c>
    </row>
    <row r="29" spans="1:69">
      <c r="A29" s="181"/>
      <c r="B29" s="174"/>
      <c r="C29" s="174"/>
      <c r="D29" s="64">
        <v>44958</v>
      </c>
      <c r="E29" s="174"/>
      <c r="F29" s="174"/>
      <c r="G29" s="174"/>
      <c r="H29" s="174"/>
      <c r="I29" s="179">
        <v>65.45</v>
      </c>
      <c r="J29" s="179">
        <v>0</v>
      </c>
      <c r="K29" s="179">
        <v>0</v>
      </c>
      <c r="L29" s="179">
        <v>0</v>
      </c>
      <c r="M29" s="179">
        <v>0</v>
      </c>
      <c r="N29" s="179">
        <v>15.234</v>
      </c>
      <c r="O29" s="179">
        <v>0</v>
      </c>
      <c r="P29" s="179">
        <v>0</v>
      </c>
      <c r="Q29" s="179">
        <v>0</v>
      </c>
      <c r="R29" s="179">
        <v>0</v>
      </c>
      <c r="S29" s="179">
        <v>64.102000000000004</v>
      </c>
      <c r="T29" s="179">
        <v>0</v>
      </c>
      <c r="U29" s="179">
        <v>0</v>
      </c>
      <c r="V29" s="179">
        <v>0</v>
      </c>
      <c r="W29" s="179">
        <v>0</v>
      </c>
      <c r="X29" s="179">
        <v>7.1589999999999998</v>
      </c>
      <c r="Y29" s="179">
        <v>0</v>
      </c>
      <c r="Z29" s="179">
        <v>0</v>
      </c>
      <c r="AA29" s="179">
        <v>0</v>
      </c>
      <c r="AB29" s="179">
        <v>0</v>
      </c>
      <c r="AC29" s="179">
        <v>7.2220000000000004</v>
      </c>
      <c r="AD29" s="179">
        <v>0</v>
      </c>
      <c r="AE29" s="179">
        <v>0</v>
      </c>
      <c r="AF29" s="179">
        <v>0</v>
      </c>
      <c r="AG29" s="179">
        <v>0</v>
      </c>
      <c r="AH29" s="179">
        <v>1</v>
      </c>
      <c r="AI29" s="179">
        <v>0</v>
      </c>
      <c r="AJ29" s="179">
        <v>0</v>
      </c>
      <c r="AK29" s="179">
        <v>0</v>
      </c>
      <c r="AL29" s="179">
        <v>0</v>
      </c>
      <c r="AM29" s="179">
        <v>17.693999999999999</v>
      </c>
      <c r="AN29" s="179">
        <v>7.5330000000000004</v>
      </c>
      <c r="AO29" s="179">
        <v>225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-3057</v>
      </c>
      <c r="AW29" s="179">
        <v>0</v>
      </c>
      <c r="AX29" s="179">
        <v>593.3367602767197</v>
      </c>
      <c r="AY29" s="179">
        <v>0</v>
      </c>
      <c r="AZ29" s="179">
        <v>10387.380326577739</v>
      </c>
      <c r="BA29" s="183">
        <v>1.6908199330460755E-2</v>
      </c>
      <c r="BB29" s="183">
        <v>0</v>
      </c>
      <c r="BC29" s="183">
        <v>0</v>
      </c>
      <c r="BD29" s="183">
        <v>5.0339844360142161E-3</v>
      </c>
      <c r="BE29" s="183">
        <v>2.7690106639760288E-3</v>
      </c>
      <c r="BF29" s="183">
        <v>0.55006341381708024</v>
      </c>
      <c r="BG29" s="183">
        <v>7.8560673891164782E-3</v>
      </c>
      <c r="BH29" s="179">
        <v>205597465000</v>
      </c>
      <c r="BI29" s="179">
        <v>188557435000</v>
      </c>
      <c r="BJ29" s="179">
        <v>17040030000</v>
      </c>
      <c r="BK29" s="179">
        <v>0</v>
      </c>
      <c r="BL29" s="179">
        <v>0</v>
      </c>
      <c r="BM29" s="179">
        <v>0</v>
      </c>
      <c r="BN29" s="179">
        <v>185.39399999999998</v>
      </c>
      <c r="BO29" s="179">
        <v>9964.6658050023962</v>
      </c>
      <c r="BP29" s="179">
        <v>498.02720087144502</v>
      </c>
      <c r="BQ29" s="179">
        <v>9466.6386041309506</v>
      </c>
    </row>
    <row r="30" spans="1:69">
      <c r="A30" s="181"/>
      <c r="B30" s="174"/>
      <c r="C30" s="174"/>
      <c r="D30" s="64">
        <v>44959</v>
      </c>
      <c r="E30" s="174"/>
      <c r="F30" s="174"/>
      <c r="G30" s="174"/>
      <c r="H30" s="174"/>
      <c r="I30" s="179">
        <v>52.906999999999996</v>
      </c>
      <c r="J30" s="179">
        <v>0</v>
      </c>
      <c r="K30" s="179">
        <v>0</v>
      </c>
      <c r="L30" s="179">
        <v>0</v>
      </c>
      <c r="M30" s="179">
        <v>0</v>
      </c>
      <c r="N30" s="179">
        <v>12.999000000000001</v>
      </c>
      <c r="O30" s="179">
        <v>0</v>
      </c>
      <c r="P30" s="179">
        <v>0</v>
      </c>
      <c r="Q30" s="179">
        <v>0</v>
      </c>
      <c r="R30" s="179">
        <v>0</v>
      </c>
      <c r="S30" s="179">
        <v>67.602000000000004</v>
      </c>
      <c r="T30" s="179">
        <v>0</v>
      </c>
      <c r="U30" s="179">
        <v>0</v>
      </c>
      <c r="V30" s="179">
        <v>0</v>
      </c>
      <c r="W30" s="179">
        <v>0</v>
      </c>
      <c r="X30" s="179">
        <v>6.8760000000000003</v>
      </c>
      <c r="Y30" s="179">
        <v>0</v>
      </c>
      <c r="Z30" s="179">
        <v>0</v>
      </c>
      <c r="AA30" s="179">
        <v>0</v>
      </c>
      <c r="AB30" s="179">
        <v>0</v>
      </c>
      <c r="AC30" s="179">
        <v>7.2460000000000004</v>
      </c>
      <c r="AD30" s="179">
        <v>0</v>
      </c>
      <c r="AE30" s="179">
        <v>0</v>
      </c>
      <c r="AF30" s="179">
        <v>0</v>
      </c>
      <c r="AG30" s="179">
        <v>0</v>
      </c>
      <c r="AH30" s="179">
        <v>1</v>
      </c>
      <c r="AI30" s="179">
        <v>0</v>
      </c>
      <c r="AJ30" s="179">
        <v>0</v>
      </c>
      <c r="AK30" s="179">
        <v>0</v>
      </c>
      <c r="AL30" s="179">
        <v>0</v>
      </c>
      <c r="AM30" s="179">
        <v>17.651</v>
      </c>
      <c r="AN30" s="179">
        <v>7.5380000000000003</v>
      </c>
      <c r="AO30" s="179">
        <v>98</v>
      </c>
      <c r="AP30" s="179">
        <v>0</v>
      </c>
      <c r="AQ30" s="179">
        <v>0</v>
      </c>
      <c r="AR30" s="179">
        <v>0</v>
      </c>
      <c r="AS30" s="179">
        <v>0</v>
      </c>
      <c r="AT30" s="179">
        <v>0</v>
      </c>
      <c r="AU30" s="179">
        <v>0</v>
      </c>
      <c r="AV30" s="179">
        <v>-3694</v>
      </c>
      <c r="AW30" s="179">
        <v>0</v>
      </c>
      <c r="AX30" s="179">
        <v>657.92111307344476</v>
      </c>
      <c r="AY30" s="179">
        <v>0</v>
      </c>
      <c r="AZ30" s="179">
        <v>10295.076910578384</v>
      </c>
      <c r="BA30" s="183">
        <v>1.5112918967963143E-2</v>
      </c>
      <c r="BB30" s="183">
        <v>0</v>
      </c>
      <c r="BC30" s="183">
        <v>0</v>
      </c>
      <c r="BD30" s="183">
        <v>7.7992268285166973E-3</v>
      </c>
      <c r="BE30" s="183">
        <v>5.3547652248976995E-3</v>
      </c>
      <c r="BF30" s="183">
        <v>0.68657641874433084</v>
      </c>
      <c r="BG30" s="183">
        <v>1.1403740061561271E-2</v>
      </c>
      <c r="BH30" s="179">
        <v>154788108000</v>
      </c>
      <c r="BI30" s="179">
        <v>154788108000</v>
      </c>
      <c r="BJ30" s="179">
        <v>0</v>
      </c>
      <c r="BK30" s="179">
        <v>0</v>
      </c>
      <c r="BL30" s="179">
        <v>0</v>
      </c>
      <c r="BM30" s="179">
        <v>0</v>
      </c>
      <c r="BN30" s="179">
        <v>173.81900000000002</v>
      </c>
      <c r="BO30" s="179">
        <v>9712.0896502700616</v>
      </c>
      <c r="BP30" s="179">
        <v>745.70890228607198</v>
      </c>
      <c r="BQ30" s="179">
        <v>8966.3807479839888</v>
      </c>
    </row>
    <row r="31" spans="1:69">
      <c r="A31" s="181"/>
      <c r="B31" s="174"/>
      <c r="C31" s="174"/>
      <c r="D31" s="64">
        <v>44960</v>
      </c>
      <c r="E31" s="174"/>
      <c r="F31" s="174"/>
      <c r="G31" s="174"/>
      <c r="H31" s="174"/>
      <c r="I31" s="179">
        <v>47.369</v>
      </c>
      <c r="J31" s="179">
        <v>0</v>
      </c>
      <c r="K31" s="179">
        <v>0</v>
      </c>
      <c r="L31" s="179">
        <v>0</v>
      </c>
      <c r="M31" s="179">
        <v>0</v>
      </c>
      <c r="N31" s="179">
        <v>9.2789999999999999</v>
      </c>
      <c r="O31" s="179">
        <v>0</v>
      </c>
      <c r="P31" s="179">
        <v>0</v>
      </c>
      <c r="Q31" s="179">
        <v>0</v>
      </c>
      <c r="R31" s="179">
        <v>0</v>
      </c>
      <c r="S31" s="179">
        <v>66.075000000000003</v>
      </c>
      <c r="T31" s="179">
        <v>0</v>
      </c>
      <c r="U31" s="179">
        <v>0</v>
      </c>
      <c r="V31" s="179">
        <v>0</v>
      </c>
      <c r="W31" s="179">
        <v>0</v>
      </c>
      <c r="X31" s="179">
        <v>6.6280000000000001</v>
      </c>
      <c r="Y31" s="179">
        <v>0</v>
      </c>
      <c r="Z31" s="179">
        <v>0</v>
      </c>
      <c r="AA31" s="179">
        <v>0</v>
      </c>
      <c r="AB31" s="179">
        <v>0</v>
      </c>
      <c r="AC31" s="179">
        <v>7.2030000000000003</v>
      </c>
      <c r="AD31" s="179">
        <v>0</v>
      </c>
      <c r="AE31" s="179">
        <v>0</v>
      </c>
      <c r="AF31" s="179">
        <v>0</v>
      </c>
      <c r="AG31" s="179">
        <v>0</v>
      </c>
      <c r="AH31" s="179">
        <v>1</v>
      </c>
      <c r="AI31" s="179">
        <v>0</v>
      </c>
      <c r="AJ31" s="179">
        <v>0</v>
      </c>
      <c r="AK31" s="179">
        <v>0</v>
      </c>
      <c r="AL31" s="179">
        <v>0</v>
      </c>
      <c r="AM31" s="179">
        <v>15.651</v>
      </c>
      <c r="AN31" s="179">
        <v>7.5389999999999997</v>
      </c>
      <c r="AO31" s="179">
        <v>110</v>
      </c>
      <c r="AP31" s="179">
        <v>0</v>
      </c>
      <c r="AQ31" s="179">
        <v>0</v>
      </c>
      <c r="AR31" s="179">
        <v>0</v>
      </c>
      <c r="AS31" s="179">
        <v>0</v>
      </c>
      <c r="AT31" s="179">
        <v>0</v>
      </c>
      <c r="AU31" s="179">
        <v>0</v>
      </c>
      <c r="AV31" s="179">
        <v>-3473</v>
      </c>
      <c r="AW31" s="179">
        <v>0</v>
      </c>
      <c r="AX31" s="179">
        <v>618.42660512134978</v>
      </c>
      <c r="AY31" s="179">
        <v>0</v>
      </c>
      <c r="AZ31" s="179">
        <v>11948.606951580048</v>
      </c>
      <c r="BA31" s="183">
        <v>1.8660431930084261E-2</v>
      </c>
      <c r="BB31" s="183">
        <v>0</v>
      </c>
      <c r="BC31" s="183">
        <v>0</v>
      </c>
      <c r="BD31" s="183">
        <v>4.8489074475350502E-3</v>
      </c>
      <c r="BE31" s="183">
        <v>2.7440973140849781E-3</v>
      </c>
      <c r="BF31" s="183">
        <v>0.56592074478137222</v>
      </c>
      <c r="BG31" s="183">
        <v>5.8826862492902905E-3</v>
      </c>
      <c r="BH31" s="179">
        <v>75057985000</v>
      </c>
      <c r="BI31" s="179">
        <v>75057985000</v>
      </c>
      <c r="BJ31" s="179">
        <v>0</v>
      </c>
      <c r="BK31" s="179">
        <v>0</v>
      </c>
      <c r="BL31" s="179">
        <v>0</v>
      </c>
      <c r="BM31" s="179">
        <v>0</v>
      </c>
      <c r="BN31" s="179">
        <v>160.744</v>
      </c>
      <c r="BO31" s="179">
        <v>11415.531812131901</v>
      </c>
      <c r="BP31" s="179">
        <v>1116.0720557702</v>
      </c>
      <c r="BQ31" s="179">
        <v>10299.459756361701</v>
      </c>
    </row>
    <row r="32" spans="1:69">
      <c r="A32" s="181" t="s">
        <v>89</v>
      </c>
      <c r="B32" s="24" t="s">
        <v>90</v>
      </c>
      <c r="C32" s="21"/>
      <c r="D32" s="21"/>
      <c r="E32" s="25"/>
      <c r="F32" s="25"/>
      <c r="G32" s="25"/>
      <c r="H32" s="25"/>
      <c r="I32" s="182">
        <v>58.951600000000006</v>
      </c>
      <c r="J32" s="182" t="e">
        <v>#N/A</v>
      </c>
      <c r="K32" s="182" t="e">
        <v>#N/A</v>
      </c>
      <c r="L32" s="182" t="e">
        <v>#N/A</v>
      </c>
      <c r="M32" s="182" t="e">
        <v>#N/A</v>
      </c>
      <c r="N32" s="182">
        <v>12.806999999999999</v>
      </c>
      <c r="O32" s="182" t="e">
        <v>#N/A</v>
      </c>
      <c r="P32" s="182" t="e">
        <v>#N/A</v>
      </c>
      <c r="Q32" s="182" t="e">
        <v>#N/A</v>
      </c>
      <c r="R32" s="182" t="e">
        <v>#N/A</v>
      </c>
      <c r="S32" s="182">
        <v>63.435600000000001</v>
      </c>
      <c r="T32" s="182" t="e">
        <v>#N/A</v>
      </c>
      <c r="U32" s="182" t="e">
        <v>#N/A</v>
      </c>
      <c r="V32" s="182" t="e">
        <v>#N/A</v>
      </c>
      <c r="W32" s="182" t="e">
        <v>#N/A</v>
      </c>
      <c r="X32" s="182">
        <v>7.6671999999999993</v>
      </c>
      <c r="Y32" s="182" t="e">
        <v>#N/A</v>
      </c>
      <c r="Z32" s="182" t="e">
        <v>#N/A</v>
      </c>
      <c r="AA32" s="182" t="e">
        <v>#N/A</v>
      </c>
      <c r="AB32" s="182" t="e">
        <v>#N/A</v>
      </c>
      <c r="AC32" s="182">
        <v>7.2140000000000013</v>
      </c>
      <c r="AD32" s="182" t="e">
        <v>#N/A</v>
      </c>
      <c r="AE32" s="182" t="e">
        <v>#N/A</v>
      </c>
      <c r="AF32" s="182" t="e">
        <v>#N/A</v>
      </c>
      <c r="AG32" s="182" t="e">
        <v>#N/A</v>
      </c>
      <c r="AH32" s="182">
        <v>1</v>
      </c>
      <c r="AI32" s="182" t="e">
        <v>#N/A</v>
      </c>
      <c r="AJ32" s="182" t="e">
        <v>#N/A</v>
      </c>
      <c r="AK32" s="182" t="e">
        <v>#N/A</v>
      </c>
      <c r="AL32" s="182" t="e">
        <v>#N/A</v>
      </c>
      <c r="AM32" s="182">
        <v>17.262999999999998</v>
      </c>
      <c r="AN32" s="182">
        <v>7.5456000000000003</v>
      </c>
      <c r="AO32" s="182">
        <v>98</v>
      </c>
      <c r="AP32" s="182" t="e">
        <v>#N/A</v>
      </c>
      <c r="AQ32" s="182">
        <v>0</v>
      </c>
      <c r="AR32" s="182" t="e">
        <v>#N/A</v>
      </c>
      <c r="AS32" s="182" t="e">
        <v>#N/A</v>
      </c>
      <c r="AT32" s="182" t="e">
        <v>#N/A</v>
      </c>
      <c r="AU32" s="182" t="e">
        <v>#N/A</v>
      </c>
      <c r="AV32" s="182">
        <v>-3671</v>
      </c>
      <c r="AW32" s="182" t="e">
        <v>#N/A</v>
      </c>
      <c r="AX32" s="182">
        <v>670.18990109940489</v>
      </c>
      <c r="AY32" s="182" t="e">
        <v>#N/A</v>
      </c>
      <c r="AZ32" s="182">
        <v>10295.076910578384</v>
      </c>
      <c r="BA32" s="184">
        <v>1.536143247412405E-2</v>
      </c>
      <c r="BB32" s="184" t="e">
        <v>#N/A</v>
      </c>
      <c r="BC32" s="184" t="e">
        <v>#N/A</v>
      </c>
      <c r="BD32" s="184">
        <v>1.0466747022199097E-2</v>
      </c>
      <c r="BE32" s="184">
        <v>3.9790820883419736E-3</v>
      </c>
      <c r="BF32" s="185">
        <v>0.38016415987724483</v>
      </c>
      <c r="BG32" s="184">
        <v>7.4810806716135141E-3</v>
      </c>
      <c r="BH32" s="182">
        <v>533093558000</v>
      </c>
      <c r="BI32" s="182">
        <v>516053528000</v>
      </c>
      <c r="BJ32" s="182">
        <v>17040030000</v>
      </c>
      <c r="BK32" s="182">
        <v>0</v>
      </c>
      <c r="BL32" s="182">
        <v>0</v>
      </c>
      <c r="BM32" s="182">
        <v>0</v>
      </c>
    </row>
    <row r="33" spans="1:69">
      <c r="A33" s="181"/>
      <c r="B33" s="174"/>
      <c r="C33" s="174"/>
      <c r="D33" s="64">
        <v>44963</v>
      </c>
      <c r="E33" s="63"/>
      <c r="F33" s="63"/>
      <c r="G33" s="63"/>
      <c r="H33" s="63"/>
      <c r="I33" s="179">
        <v>46.587000000000003</v>
      </c>
      <c r="J33" s="179">
        <v>0</v>
      </c>
      <c r="K33" s="179">
        <v>0</v>
      </c>
      <c r="L33" s="179">
        <v>0</v>
      </c>
      <c r="M33" s="179">
        <v>0</v>
      </c>
      <c r="N33" s="179">
        <v>10.641999999999999</v>
      </c>
      <c r="O33" s="179">
        <v>0</v>
      </c>
      <c r="P33" s="179">
        <v>0</v>
      </c>
      <c r="Q33" s="179">
        <v>0</v>
      </c>
      <c r="R33" s="179">
        <v>0</v>
      </c>
      <c r="S33" s="179">
        <v>68.08</v>
      </c>
      <c r="T33" s="179">
        <v>0</v>
      </c>
      <c r="U33" s="179">
        <v>0</v>
      </c>
      <c r="V33" s="179">
        <v>0</v>
      </c>
      <c r="W33" s="179">
        <v>0</v>
      </c>
      <c r="X33" s="179">
        <v>6.2649999999999997</v>
      </c>
      <c r="Y33" s="179">
        <v>0</v>
      </c>
      <c r="Z33" s="179">
        <v>0</v>
      </c>
      <c r="AA33" s="179">
        <v>0</v>
      </c>
      <c r="AB33" s="179">
        <v>0</v>
      </c>
      <c r="AC33" s="179">
        <v>7.2839999999999998</v>
      </c>
      <c r="AD33" s="179">
        <v>0</v>
      </c>
      <c r="AE33" s="179">
        <v>0</v>
      </c>
      <c r="AF33" s="179">
        <v>0</v>
      </c>
      <c r="AG33" s="179">
        <v>0</v>
      </c>
      <c r="AH33" s="179">
        <v>1</v>
      </c>
      <c r="AI33" s="179">
        <v>0</v>
      </c>
      <c r="AJ33" s="179">
        <v>0</v>
      </c>
      <c r="AK33" s="179">
        <v>0</v>
      </c>
      <c r="AL33" s="179">
        <v>0</v>
      </c>
      <c r="AM33" s="179">
        <v>15.651</v>
      </c>
      <c r="AN33" s="179">
        <v>7.5389999999999997</v>
      </c>
      <c r="AO33" s="179">
        <v>137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-3540</v>
      </c>
      <c r="AW33" s="179">
        <v>0</v>
      </c>
      <c r="AX33" s="179">
        <v>627.04500758651989</v>
      </c>
      <c r="AY33" s="179">
        <v>0</v>
      </c>
      <c r="AZ33" s="179">
        <v>12350.906575578832</v>
      </c>
      <c r="BA33" s="183">
        <v>1.9023599925040151E-2</v>
      </c>
      <c r="BB33" s="183">
        <v>0</v>
      </c>
      <c r="BC33" s="183">
        <v>0</v>
      </c>
      <c r="BD33" s="183">
        <v>5.9721287634383795E-3</v>
      </c>
      <c r="BE33" s="183">
        <v>2.71586452789672E-3</v>
      </c>
      <c r="BF33" s="183">
        <v>0.45475652576738723</v>
      </c>
      <c r="BG33" s="183">
        <v>4.726834681425855E-3</v>
      </c>
      <c r="BH33" s="179">
        <v>42882890000</v>
      </c>
      <c r="BI33" s="179">
        <v>42882890000</v>
      </c>
      <c r="BJ33" s="179">
        <v>0</v>
      </c>
      <c r="BK33" s="179">
        <v>0</v>
      </c>
      <c r="BL33" s="179">
        <v>0</v>
      </c>
      <c r="BM33" s="179">
        <v>0</v>
      </c>
      <c r="BN33" s="179">
        <v>163.04799999999997</v>
      </c>
      <c r="BO33" s="179">
        <v>11846.549318385198</v>
      </c>
      <c r="BP33" s="179">
        <v>1539.6429352521998</v>
      </c>
      <c r="BQ33" s="179">
        <v>10306.906383132999</v>
      </c>
    </row>
    <row r="34" spans="1:69">
      <c r="A34" s="181"/>
      <c r="B34" s="174"/>
      <c r="C34" s="174"/>
      <c r="D34" s="64">
        <v>44964</v>
      </c>
      <c r="E34" s="174"/>
      <c r="F34" s="174"/>
      <c r="G34" s="174"/>
      <c r="H34" s="174"/>
      <c r="I34" s="179">
        <v>25.347000000000001</v>
      </c>
      <c r="J34" s="179">
        <v>0</v>
      </c>
      <c r="K34" s="179">
        <v>0</v>
      </c>
      <c r="L34" s="179">
        <v>0</v>
      </c>
      <c r="M34" s="179">
        <v>0</v>
      </c>
      <c r="N34" s="179">
        <v>10.557</v>
      </c>
      <c r="O34" s="179">
        <v>0</v>
      </c>
      <c r="P34" s="179">
        <v>0</v>
      </c>
      <c r="Q34" s="179">
        <v>0</v>
      </c>
      <c r="R34" s="179">
        <v>0</v>
      </c>
      <c r="S34" s="179">
        <v>65.046999999999997</v>
      </c>
      <c r="T34" s="179">
        <v>0</v>
      </c>
      <c r="U34" s="179">
        <v>0</v>
      </c>
      <c r="V34" s="179">
        <v>0</v>
      </c>
      <c r="W34" s="179">
        <v>0</v>
      </c>
      <c r="X34" s="179">
        <v>5.5949999999999998</v>
      </c>
      <c r="Y34" s="179">
        <v>0</v>
      </c>
      <c r="Z34" s="179">
        <v>0</v>
      </c>
      <c r="AA34" s="179">
        <v>0</v>
      </c>
      <c r="AB34" s="179">
        <v>0</v>
      </c>
      <c r="AC34" s="179">
        <v>7.2069999999999999</v>
      </c>
      <c r="AD34" s="179">
        <v>0</v>
      </c>
      <c r="AE34" s="179">
        <v>0</v>
      </c>
      <c r="AF34" s="179">
        <v>0</v>
      </c>
      <c r="AG34" s="179">
        <v>0</v>
      </c>
      <c r="AH34" s="179">
        <v>1</v>
      </c>
      <c r="AI34" s="179">
        <v>0</v>
      </c>
      <c r="AJ34" s="179">
        <v>0</v>
      </c>
      <c r="AK34" s="179">
        <v>0</v>
      </c>
      <c r="AL34" s="179">
        <v>0</v>
      </c>
      <c r="AM34" s="179">
        <v>15.622999999999999</v>
      </c>
      <c r="AN34" s="179">
        <v>7.5270000000000001</v>
      </c>
      <c r="AO34" s="179">
        <v>175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-3224</v>
      </c>
      <c r="AW34" s="179">
        <v>0</v>
      </c>
      <c r="AX34" s="179">
        <v>597.25674279317843</v>
      </c>
      <c r="AY34" s="179">
        <v>0</v>
      </c>
      <c r="AZ34" s="179">
        <v>10474.763824577807</v>
      </c>
      <c r="BA34" s="183">
        <v>1.6938531649754521E-2</v>
      </c>
      <c r="BB34" s="183">
        <v>0</v>
      </c>
      <c r="BC34" s="183">
        <v>0</v>
      </c>
      <c r="BD34" s="183">
        <v>8.5041327217322982E-3</v>
      </c>
      <c r="BE34" s="183">
        <v>3.1285614482322436E-3</v>
      </c>
      <c r="BF34" s="183">
        <v>0.36788718504324486</v>
      </c>
      <c r="BG34" s="183">
        <v>4.8176927373426836E-3</v>
      </c>
      <c r="BH34" s="179">
        <v>45959140000</v>
      </c>
      <c r="BI34" s="179">
        <v>45959140000</v>
      </c>
      <c r="BJ34" s="179">
        <v>0</v>
      </c>
      <c r="BK34" s="179">
        <v>0</v>
      </c>
      <c r="BL34" s="179">
        <v>0</v>
      </c>
      <c r="BM34" s="179">
        <v>0</v>
      </c>
      <c r="BN34" s="179">
        <v>137.90299999999996</v>
      </c>
      <c r="BO34" s="179">
        <v>11123.08147855792</v>
      </c>
      <c r="BP34" s="179">
        <v>2891.4301506776101</v>
      </c>
      <c r="BQ34" s="179">
        <v>8231.6513278803104</v>
      </c>
    </row>
    <row r="35" spans="1:69">
      <c r="A35" s="181"/>
      <c r="B35" s="174"/>
      <c r="C35" s="174"/>
      <c r="D35" s="64">
        <v>44965</v>
      </c>
      <c r="E35" s="174"/>
      <c r="F35" s="174"/>
      <c r="G35" s="174"/>
      <c r="H35" s="174"/>
      <c r="I35" s="179">
        <v>21.779</v>
      </c>
      <c r="J35" s="179">
        <v>0</v>
      </c>
      <c r="K35" s="179">
        <v>0</v>
      </c>
      <c r="L35" s="179">
        <v>0</v>
      </c>
      <c r="M35" s="179">
        <v>0</v>
      </c>
      <c r="N35" s="179">
        <v>10.704000000000001</v>
      </c>
      <c r="O35" s="179">
        <v>0</v>
      </c>
      <c r="P35" s="179">
        <v>0</v>
      </c>
      <c r="Q35" s="179">
        <v>0</v>
      </c>
      <c r="R35" s="179">
        <v>0</v>
      </c>
      <c r="S35" s="179">
        <v>63.865000000000002</v>
      </c>
      <c r="T35" s="179">
        <v>0</v>
      </c>
      <c r="U35" s="179">
        <v>0</v>
      </c>
      <c r="V35" s="179">
        <v>0</v>
      </c>
      <c r="W35" s="179">
        <v>0</v>
      </c>
      <c r="X35" s="179">
        <v>5.4660000000000002</v>
      </c>
      <c r="Y35" s="179">
        <v>0</v>
      </c>
      <c r="Z35" s="179">
        <v>0</v>
      </c>
      <c r="AA35" s="179">
        <v>0</v>
      </c>
      <c r="AB35" s="179">
        <v>0</v>
      </c>
      <c r="AC35" s="179">
        <v>7.2089999999999996</v>
      </c>
      <c r="AD35" s="179">
        <v>0</v>
      </c>
      <c r="AE35" s="179">
        <v>0</v>
      </c>
      <c r="AF35" s="179">
        <v>0</v>
      </c>
      <c r="AG35" s="179">
        <v>0</v>
      </c>
      <c r="AH35" s="179">
        <v>1</v>
      </c>
      <c r="AI35" s="179">
        <v>0</v>
      </c>
      <c r="AJ35" s="179">
        <v>0</v>
      </c>
      <c r="AK35" s="179">
        <v>0</v>
      </c>
      <c r="AL35" s="179">
        <v>0</v>
      </c>
      <c r="AM35" s="179">
        <v>15.615</v>
      </c>
      <c r="AN35" s="179">
        <v>7.52</v>
      </c>
      <c r="AO35" s="179">
        <v>183</v>
      </c>
      <c r="AP35" s="179">
        <v>0</v>
      </c>
      <c r="AQ35" s="179">
        <v>0</v>
      </c>
      <c r="AR35" s="179">
        <v>0</v>
      </c>
      <c r="AS35" s="179">
        <v>0</v>
      </c>
      <c r="AT35" s="179">
        <v>0</v>
      </c>
      <c r="AU35" s="179">
        <v>0</v>
      </c>
      <c r="AV35" s="179">
        <v>-3475</v>
      </c>
      <c r="AW35" s="179">
        <v>0</v>
      </c>
      <c r="AX35" s="179">
        <v>635.90308848145173</v>
      </c>
      <c r="AY35" s="179">
        <v>0</v>
      </c>
      <c r="AZ35" s="179">
        <v>8587.658535577677</v>
      </c>
      <c r="BA35" s="183">
        <v>1.3042967587678422E-2</v>
      </c>
      <c r="BB35" s="183">
        <v>0</v>
      </c>
      <c r="BC35" s="183">
        <v>0</v>
      </c>
      <c r="BD35" s="183">
        <v>4.5134883689490072E-3</v>
      </c>
      <c r="BE35" s="183">
        <v>2.9081512485942774E-3</v>
      </c>
      <c r="BF35" s="183">
        <v>0.64432452481791991</v>
      </c>
      <c r="BG35" s="183">
        <v>5.0775773873852877E-3</v>
      </c>
      <c r="BH35" s="179">
        <v>48641650000</v>
      </c>
      <c r="BI35" s="179">
        <v>48641650000</v>
      </c>
      <c r="BJ35" s="179">
        <v>0</v>
      </c>
      <c r="BK35" s="179">
        <v>0</v>
      </c>
      <c r="BL35" s="179">
        <v>0</v>
      </c>
      <c r="BM35" s="179">
        <v>0</v>
      </c>
      <c r="BN35" s="179">
        <v>133.15800000000002</v>
      </c>
      <c r="BO35" s="179">
        <v>9258.1589327753209</v>
      </c>
      <c r="BP35" s="179">
        <v>2657.7065284651899</v>
      </c>
      <c r="BQ35" s="179">
        <v>6600.4524043101301</v>
      </c>
    </row>
    <row r="36" spans="1:69">
      <c r="A36" s="181"/>
      <c r="B36" s="174"/>
      <c r="C36" s="174"/>
      <c r="D36" s="64">
        <v>44966</v>
      </c>
      <c r="E36" s="174"/>
      <c r="F36" s="174"/>
      <c r="G36" s="174"/>
      <c r="H36" s="174"/>
      <c r="I36" s="179">
        <v>13.893000000000001</v>
      </c>
      <c r="J36" s="179">
        <v>0</v>
      </c>
      <c r="K36" s="179">
        <v>0</v>
      </c>
      <c r="L36" s="179">
        <v>0</v>
      </c>
      <c r="M36" s="179">
        <v>0</v>
      </c>
      <c r="N36" s="179">
        <v>10.691000000000001</v>
      </c>
      <c r="O36" s="179">
        <v>0</v>
      </c>
      <c r="P36" s="179">
        <v>0</v>
      </c>
      <c r="Q36" s="179">
        <v>0</v>
      </c>
      <c r="R36" s="179">
        <v>0</v>
      </c>
      <c r="S36" s="179">
        <v>60.22</v>
      </c>
      <c r="T36" s="179">
        <v>0</v>
      </c>
      <c r="U36" s="179">
        <v>0</v>
      </c>
      <c r="V36" s="179">
        <v>0</v>
      </c>
      <c r="W36" s="179">
        <v>0</v>
      </c>
      <c r="X36" s="179">
        <v>5.2430000000000003</v>
      </c>
      <c r="Y36" s="179">
        <v>0</v>
      </c>
      <c r="Z36" s="179">
        <v>0</v>
      </c>
      <c r="AA36" s="179">
        <v>0</v>
      </c>
      <c r="AB36" s="179">
        <v>0</v>
      </c>
      <c r="AC36" s="179">
        <v>7.19</v>
      </c>
      <c r="AD36" s="179">
        <v>0</v>
      </c>
      <c r="AE36" s="179">
        <v>0</v>
      </c>
      <c r="AF36" s="179">
        <v>0</v>
      </c>
      <c r="AG36" s="179">
        <v>0</v>
      </c>
      <c r="AH36" s="179">
        <v>1</v>
      </c>
      <c r="AI36" s="179">
        <v>0</v>
      </c>
      <c r="AJ36" s="179">
        <v>0</v>
      </c>
      <c r="AK36" s="179">
        <v>0</v>
      </c>
      <c r="AL36" s="179">
        <v>0</v>
      </c>
      <c r="AM36" s="179">
        <v>15.611000000000001</v>
      </c>
      <c r="AN36" s="179">
        <v>7.4989999999999997</v>
      </c>
      <c r="AO36" s="179">
        <v>210</v>
      </c>
      <c r="AP36" s="179">
        <v>0</v>
      </c>
      <c r="AQ36" s="179">
        <v>0</v>
      </c>
      <c r="AR36" s="179">
        <v>0</v>
      </c>
      <c r="AS36" s="179">
        <v>0</v>
      </c>
      <c r="AT36" s="179">
        <v>0</v>
      </c>
      <c r="AU36" s="179">
        <v>0</v>
      </c>
      <c r="AV36" s="179">
        <v>-3111</v>
      </c>
      <c r="AW36" s="179">
        <v>0</v>
      </c>
      <c r="AX36" s="179">
        <v>598.0564455850847</v>
      </c>
      <c r="AY36" s="179">
        <v>0</v>
      </c>
      <c r="AZ36" s="179">
        <v>8291.1338865769212</v>
      </c>
      <c r="BA36" s="183">
        <v>1.3389499230245846E-2</v>
      </c>
      <c r="BB36" s="183">
        <v>0</v>
      </c>
      <c r="BC36" s="183">
        <v>0</v>
      </c>
      <c r="BD36" s="183">
        <v>3.7056512892076239E-3</v>
      </c>
      <c r="BE36" s="183">
        <v>2.6452593160808764E-3</v>
      </c>
      <c r="BF36" s="183">
        <v>0.71384464150335902</v>
      </c>
      <c r="BG36" s="183">
        <v>5.4957483282494562E-3</v>
      </c>
      <c r="BH36" s="179">
        <v>59669700000</v>
      </c>
      <c r="BI36" s="179">
        <v>59669700000</v>
      </c>
      <c r="BJ36" s="179">
        <v>0</v>
      </c>
      <c r="BK36" s="179">
        <v>0</v>
      </c>
      <c r="BL36" s="179">
        <v>0</v>
      </c>
      <c r="BM36" s="179">
        <v>0</v>
      </c>
      <c r="BN36" s="179">
        <v>121.34699999999999</v>
      </c>
      <c r="BO36" s="179">
        <v>9001.2386920609606</v>
      </c>
      <c r="BP36" s="179">
        <v>3231.0325030487197</v>
      </c>
      <c r="BQ36" s="179">
        <v>5770.2061890122404</v>
      </c>
    </row>
    <row r="37" spans="1:69">
      <c r="A37" s="181"/>
      <c r="B37" s="174"/>
      <c r="C37" s="174"/>
      <c r="D37" s="64">
        <v>44967</v>
      </c>
      <c r="E37" s="174"/>
      <c r="F37" s="174"/>
      <c r="G37" s="174"/>
      <c r="H37" s="174"/>
      <c r="I37" s="179">
        <v>10.458</v>
      </c>
      <c r="J37" s="179">
        <v>0</v>
      </c>
      <c r="K37" s="179">
        <v>0</v>
      </c>
      <c r="L37" s="179">
        <v>0</v>
      </c>
      <c r="M37" s="179">
        <v>0</v>
      </c>
      <c r="N37" s="179">
        <v>10.635999999999999</v>
      </c>
      <c r="O37" s="179">
        <v>0</v>
      </c>
      <c r="P37" s="179">
        <v>0</v>
      </c>
      <c r="Q37" s="179">
        <v>0</v>
      </c>
      <c r="R37" s="179">
        <v>0</v>
      </c>
      <c r="S37" s="179">
        <v>58.912999999999997</v>
      </c>
      <c r="T37" s="179">
        <v>0</v>
      </c>
      <c r="U37" s="179">
        <v>0</v>
      </c>
      <c r="V37" s="179">
        <v>0</v>
      </c>
      <c r="W37" s="179">
        <v>0</v>
      </c>
      <c r="X37" s="179">
        <v>4.5140000000000002</v>
      </c>
      <c r="Y37" s="179">
        <v>0</v>
      </c>
      <c r="Z37" s="179">
        <v>0</v>
      </c>
      <c r="AA37" s="179">
        <v>0</v>
      </c>
      <c r="AB37" s="179">
        <v>0</v>
      </c>
      <c r="AC37" s="179">
        <v>7.2480000000000002</v>
      </c>
      <c r="AD37" s="179">
        <v>0</v>
      </c>
      <c r="AE37" s="179">
        <v>0</v>
      </c>
      <c r="AF37" s="179">
        <v>0</v>
      </c>
      <c r="AG37" s="179">
        <v>0</v>
      </c>
      <c r="AH37" s="179">
        <v>1</v>
      </c>
      <c r="AI37" s="179">
        <v>0</v>
      </c>
      <c r="AJ37" s="179">
        <v>0</v>
      </c>
      <c r="AK37" s="179">
        <v>0</v>
      </c>
      <c r="AL37" s="179">
        <v>0</v>
      </c>
      <c r="AM37" s="179">
        <v>15.589</v>
      </c>
      <c r="AN37" s="179">
        <v>7.4989999999999997</v>
      </c>
      <c r="AO37" s="179">
        <v>160</v>
      </c>
      <c r="AP37" s="179">
        <v>0</v>
      </c>
      <c r="AQ37" s="179">
        <v>0</v>
      </c>
      <c r="AR37" s="179">
        <v>0</v>
      </c>
      <c r="AS37" s="179">
        <v>0</v>
      </c>
      <c r="AT37" s="179">
        <v>0</v>
      </c>
      <c r="AU37" s="179">
        <v>0</v>
      </c>
      <c r="AV37" s="179">
        <v>-2326</v>
      </c>
      <c r="AW37" s="179">
        <v>0</v>
      </c>
      <c r="AX37" s="179">
        <v>531.86424155317945</v>
      </c>
      <c r="AY37" s="179">
        <v>0</v>
      </c>
      <c r="AZ37" s="179">
        <v>6664.0088585739722</v>
      </c>
      <c r="BA37" s="183">
        <v>1.2101169796812045E-2</v>
      </c>
      <c r="BB37" s="183">
        <v>0</v>
      </c>
      <c r="BC37" s="183">
        <v>0</v>
      </c>
      <c r="BD37" s="183">
        <v>3.7284176205316048E-3</v>
      </c>
      <c r="BE37" s="183">
        <v>1.3452152721915456E-3</v>
      </c>
      <c r="BF37" s="183">
        <v>0.3608005886421442</v>
      </c>
      <c r="BG37" s="183">
        <v>4.4428392132334869E-3</v>
      </c>
      <c r="BH37" s="179">
        <v>57197055000</v>
      </c>
      <c r="BI37" s="179">
        <v>57197055000</v>
      </c>
      <c r="BJ37" s="179">
        <v>0</v>
      </c>
      <c r="BK37" s="179">
        <v>0</v>
      </c>
      <c r="BL37" s="179">
        <v>0</v>
      </c>
      <c r="BM37" s="179">
        <v>0</v>
      </c>
      <c r="BN37" s="179">
        <v>115.857</v>
      </c>
      <c r="BO37" s="179">
        <v>7413.1011688836797</v>
      </c>
      <c r="BP37" s="179">
        <v>5030.2840032787799</v>
      </c>
      <c r="BQ37" s="179">
        <v>2382.8171656048999</v>
      </c>
    </row>
    <row r="38" spans="1:69">
      <c r="A38" s="181" t="s">
        <v>91</v>
      </c>
      <c r="B38" s="24" t="s">
        <v>82</v>
      </c>
      <c r="C38" s="21"/>
      <c r="D38" s="21"/>
      <c r="E38" s="25"/>
      <c r="F38" s="25"/>
      <c r="G38" s="25"/>
      <c r="H38" s="25"/>
      <c r="I38" s="182">
        <v>23.6128</v>
      </c>
      <c r="J38" s="182" t="e">
        <v>#N/A</v>
      </c>
      <c r="K38" s="182" t="e">
        <v>#N/A</v>
      </c>
      <c r="L38" s="182" t="e">
        <v>#N/A</v>
      </c>
      <c r="M38" s="182" t="e">
        <v>#N/A</v>
      </c>
      <c r="N38" s="182">
        <v>10.646000000000001</v>
      </c>
      <c r="O38" s="182" t="e">
        <v>#N/A</v>
      </c>
      <c r="P38" s="182" t="e">
        <v>#N/A</v>
      </c>
      <c r="Q38" s="182" t="e">
        <v>#N/A</v>
      </c>
      <c r="R38" s="182" t="e">
        <v>#N/A</v>
      </c>
      <c r="S38" s="182">
        <v>63.225000000000001</v>
      </c>
      <c r="T38" s="182" t="e">
        <v>#N/A</v>
      </c>
      <c r="U38" s="182" t="e">
        <v>#N/A</v>
      </c>
      <c r="V38" s="182" t="e">
        <v>#N/A</v>
      </c>
      <c r="W38" s="182" t="e">
        <v>#N/A</v>
      </c>
      <c r="X38" s="182">
        <v>5.4166000000000007</v>
      </c>
      <c r="Y38" s="182" t="e">
        <v>#N/A</v>
      </c>
      <c r="Z38" s="182" t="e">
        <v>#N/A</v>
      </c>
      <c r="AA38" s="182" t="e">
        <v>#N/A</v>
      </c>
      <c r="AB38" s="182" t="e">
        <v>#N/A</v>
      </c>
      <c r="AC38" s="182">
        <v>7.2275999999999998</v>
      </c>
      <c r="AD38" s="182" t="e">
        <v>#N/A</v>
      </c>
      <c r="AE38" s="182" t="e">
        <v>#N/A</v>
      </c>
      <c r="AF38" s="182" t="e">
        <v>#N/A</v>
      </c>
      <c r="AG38" s="182" t="e">
        <v>#N/A</v>
      </c>
      <c r="AH38" s="182">
        <v>1</v>
      </c>
      <c r="AI38" s="182" t="e">
        <v>#N/A</v>
      </c>
      <c r="AJ38" s="182" t="e">
        <v>#N/A</v>
      </c>
      <c r="AK38" s="182" t="e">
        <v>#N/A</v>
      </c>
      <c r="AL38" s="182" t="e">
        <v>#N/A</v>
      </c>
      <c r="AM38" s="182">
        <v>15.617799999999999</v>
      </c>
      <c r="AN38" s="182">
        <v>7.516799999999999</v>
      </c>
      <c r="AO38" s="182">
        <v>210</v>
      </c>
      <c r="AP38" s="182" t="e">
        <v>#N/A</v>
      </c>
      <c r="AQ38" s="182">
        <v>0</v>
      </c>
      <c r="AR38" s="182" t="e">
        <v>#N/A</v>
      </c>
      <c r="AS38" s="182" t="e">
        <v>#N/A</v>
      </c>
      <c r="AT38" s="182" t="e">
        <v>#N/A</v>
      </c>
      <c r="AU38" s="182" t="e">
        <v>#N/A</v>
      </c>
      <c r="AV38" s="182">
        <v>-3135.2</v>
      </c>
      <c r="AW38" s="182" t="e">
        <v>#N/A</v>
      </c>
      <c r="AX38" s="182">
        <v>598.02510519988277</v>
      </c>
      <c r="AY38" s="182" t="e">
        <v>#N/A</v>
      </c>
      <c r="AZ38" s="182">
        <v>8291.1338865769212</v>
      </c>
      <c r="BA38" s="184">
        <v>1.3864190339978634E-2</v>
      </c>
      <c r="BB38" s="184" t="e">
        <v>#N/A</v>
      </c>
      <c r="BC38" s="184" t="e">
        <v>#N/A</v>
      </c>
      <c r="BD38" s="184">
        <v>5.4946921496225832E-3</v>
      </c>
      <c r="BE38" s="184">
        <v>2.6139506274115445E-3</v>
      </c>
      <c r="BF38" s="185">
        <v>0.47572285329781216</v>
      </c>
      <c r="BG38" s="184">
        <v>4.9188386945483182E-3</v>
      </c>
      <c r="BH38" s="182">
        <v>254350435000</v>
      </c>
      <c r="BI38" s="182">
        <v>254350435000</v>
      </c>
      <c r="BJ38" s="182">
        <v>0</v>
      </c>
      <c r="BK38" s="182">
        <v>0</v>
      </c>
      <c r="BL38" s="182">
        <v>0</v>
      </c>
      <c r="BM38" s="182">
        <v>0</v>
      </c>
    </row>
    <row r="39" spans="1:69">
      <c r="A39" s="181"/>
      <c r="B39" s="174"/>
      <c r="C39" s="174"/>
      <c r="D39" s="64">
        <v>44970</v>
      </c>
      <c r="E39" s="63"/>
      <c r="F39" s="63"/>
      <c r="G39" s="63"/>
      <c r="H39" s="63"/>
      <c r="I39" s="179">
        <v>4.8049999999999997</v>
      </c>
      <c r="J39" s="179">
        <v>0</v>
      </c>
      <c r="K39" s="179">
        <v>0</v>
      </c>
      <c r="L39" s="179">
        <v>0</v>
      </c>
      <c r="M39" s="179">
        <v>0</v>
      </c>
      <c r="N39" s="179">
        <v>14.068</v>
      </c>
      <c r="O39" s="179">
        <v>0</v>
      </c>
      <c r="P39" s="179">
        <v>0</v>
      </c>
      <c r="Q39" s="179">
        <v>0</v>
      </c>
      <c r="R39" s="179">
        <v>0</v>
      </c>
      <c r="S39" s="179">
        <v>55.037999999999997</v>
      </c>
      <c r="T39" s="179">
        <v>0</v>
      </c>
      <c r="U39" s="179">
        <v>0</v>
      </c>
      <c r="V39" s="179">
        <v>0</v>
      </c>
      <c r="W39" s="179">
        <v>0</v>
      </c>
      <c r="X39" s="179">
        <v>3.98</v>
      </c>
      <c r="Y39" s="179">
        <v>0</v>
      </c>
      <c r="Z39" s="179">
        <v>0</v>
      </c>
      <c r="AA39" s="179">
        <v>0</v>
      </c>
      <c r="AB39" s="179">
        <v>0</v>
      </c>
      <c r="AC39" s="179">
        <v>7.2130000000000001</v>
      </c>
      <c r="AD39" s="179">
        <v>0</v>
      </c>
      <c r="AE39" s="179">
        <v>0</v>
      </c>
      <c r="AF39" s="179">
        <v>0</v>
      </c>
      <c r="AG39" s="179">
        <v>0</v>
      </c>
      <c r="AH39" s="179">
        <v>1</v>
      </c>
      <c r="AI39" s="179">
        <v>0</v>
      </c>
      <c r="AJ39" s="179">
        <v>0</v>
      </c>
      <c r="AK39" s="179">
        <v>0</v>
      </c>
      <c r="AL39" s="179">
        <v>0</v>
      </c>
      <c r="AM39" s="179">
        <v>15.571</v>
      </c>
      <c r="AN39" s="179">
        <v>7.5330000000000004</v>
      </c>
      <c r="AO39" s="179">
        <v>70</v>
      </c>
      <c r="AP39" s="179">
        <v>0</v>
      </c>
      <c r="AQ39" s="179">
        <v>0</v>
      </c>
      <c r="AR39" s="179">
        <v>0</v>
      </c>
      <c r="AS39" s="179">
        <v>0</v>
      </c>
      <c r="AT39" s="179">
        <v>0</v>
      </c>
      <c r="AU39" s="179">
        <v>0</v>
      </c>
      <c r="AV39" s="179">
        <v>-2010</v>
      </c>
      <c r="AW39" s="179">
        <v>0</v>
      </c>
      <c r="AX39" s="179">
        <v>512.81606199340513</v>
      </c>
      <c r="AY39" s="179">
        <v>0</v>
      </c>
      <c r="AZ39" s="179">
        <v>2482.7619955740083</v>
      </c>
      <c r="BA39" s="183">
        <v>4.6759090077397166E-3</v>
      </c>
      <c r="BB39" s="183">
        <v>0</v>
      </c>
      <c r="BC39" s="183">
        <v>0</v>
      </c>
      <c r="BD39" s="183">
        <v>3.5648638945178397E-3</v>
      </c>
      <c r="BE39" s="183">
        <v>1.7323458110756931E-3</v>
      </c>
      <c r="BF39" s="183">
        <v>0.4859500565336447</v>
      </c>
      <c r="BG39" s="183">
        <v>4.8615603868541355E-3</v>
      </c>
      <c r="BH39" s="179">
        <v>75182915000</v>
      </c>
      <c r="BI39" s="179">
        <v>75182915000</v>
      </c>
      <c r="BJ39" s="179">
        <v>0</v>
      </c>
      <c r="BK39" s="179">
        <v>0</v>
      </c>
      <c r="BL39" s="179">
        <v>0</v>
      </c>
      <c r="BM39" s="179">
        <v>0</v>
      </c>
      <c r="BN39" s="179">
        <v>109.208</v>
      </c>
      <c r="BO39" s="179">
        <v>3268.0118813018908</v>
      </c>
      <c r="BP39" s="179">
        <v>10683.186699333201</v>
      </c>
      <c r="BQ39" s="179">
        <v>-7415.1748180313098</v>
      </c>
    </row>
    <row r="40" spans="1:69">
      <c r="A40" s="181"/>
      <c r="B40" s="174"/>
      <c r="C40" s="174"/>
      <c r="D40" s="64">
        <v>44971</v>
      </c>
      <c r="E40" s="174"/>
      <c r="F40" s="174"/>
      <c r="G40" s="174"/>
      <c r="H40" s="174"/>
      <c r="I40" s="179">
        <v>52.054000000000002</v>
      </c>
      <c r="J40" s="179">
        <v>0</v>
      </c>
      <c r="K40" s="179">
        <v>0</v>
      </c>
      <c r="L40" s="179">
        <v>0</v>
      </c>
      <c r="M40" s="179">
        <v>0</v>
      </c>
      <c r="N40" s="179">
        <v>14.085000000000001</v>
      </c>
      <c r="O40" s="179">
        <v>0</v>
      </c>
      <c r="P40" s="179">
        <v>0</v>
      </c>
      <c r="Q40" s="179">
        <v>0</v>
      </c>
      <c r="R40" s="179">
        <v>0</v>
      </c>
      <c r="S40" s="179">
        <v>41.482999999999997</v>
      </c>
      <c r="T40" s="179">
        <v>0</v>
      </c>
      <c r="U40" s="179">
        <v>0</v>
      </c>
      <c r="V40" s="179">
        <v>0</v>
      </c>
      <c r="W40" s="179">
        <v>0</v>
      </c>
      <c r="X40" s="179">
        <v>13.552</v>
      </c>
      <c r="Y40" s="179">
        <v>0</v>
      </c>
      <c r="Z40" s="179">
        <v>0</v>
      </c>
      <c r="AA40" s="179">
        <v>0</v>
      </c>
      <c r="AB40" s="179">
        <v>0</v>
      </c>
      <c r="AC40" s="179">
        <v>7.2590000000000003</v>
      </c>
      <c r="AD40" s="179">
        <v>0</v>
      </c>
      <c r="AE40" s="179">
        <v>0</v>
      </c>
      <c r="AF40" s="179">
        <v>0</v>
      </c>
      <c r="AG40" s="179">
        <v>0</v>
      </c>
      <c r="AH40" s="179">
        <v>1</v>
      </c>
      <c r="AI40" s="179">
        <v>0</v>
      </c>
      <c r="AJ40" s="179">
        <v>0</v>
      </c>
      <c r="AK40" s="179">
        <v>0</v>
      </c>
      <c r="AL40" s="179">
        <v>0</v>
      </c>
      <c r="AM40" s="179">
        <v>15.564</v>
      </c>
      <c r="AN40" s="179">
        <v>7.5330000000000004</v>
      </c>
      <c r="AO40" s="179">
        <v>141</v>
      </c>
      <c r="AP40" s="179">
        <v>0</v>
      </c>
      <c r="AQ40" s="179">
        <v>0</v>
      </c>
      <c r="AR40" s="179">
        <v>0</v>
      </c>
      <c r="AS40" s="179">
        <v>0</v>
      </c>
      <c r="AT40" s="179">
        <v>0</v>
      </c>
      <c r="AU40" s="179">
        <v>0</v>
      </c>
      <c r="AV40" s="179">
        <v>-1489</v>
      </c>
      <c r="AW40" s="179">
        <v>0</v>
      </c>
      <c r="AX40" s="179">
        <v>500.8179389261976</v>
      </c>
      <c r="AY40" s="179">
        <v>0</v>
      </c>
      <c r="AZ40" s="179">
        <v>2303.7355170031733</v>
      </c>
      <c r="BA40" s="183">
        <v>4.442682970099361E-3</v>
      </c>
      <c r="BB40" s="183">
        <v>0</v>
      </c>
      <c r="BC40" s="183">
        <v>0</v>
      </c>
      <c r="BD40" s="183">
        <v>7.171415980158918E-3</v>
      </c>
      <c r="BE40" s="183">
        <v>4.5312990345431885E-3</v>
      </c>
      <c r="BF40" s="183">
        <v>0.63185555643123847</v>
      </c>
      <c r="BG40" s="183">
        <v>6.410081872557951E-3</v>
      </c>
      <c r="BH40" s="179">
        <v>28188900000</v>
      </c>
      <c r="BI40" s="179">
        <v>28188900000</v>
      </c>
      <c r="BJ40" s="179">
        <v>0</v>
      </c>
      <c r="BK40" s="179">
        <v>0</v>
      </c>
      <c r="BL40" s="179">
        <v>0</v>
      </c>
      <c r="BM40" s="179">
        <v>0</v>
      </c>
      <c r="BN40" s="179">
        <v>152.52999999999997</v>
      </c>
      <c r="BO40" s="179">
        <v>4010.6789504377111</v>
      </c>
      <c r="BP40" s="179">
        <v>10438.437982183001</v>
      </c>
      <c r="BQ40" s="179">
        <v>-6427.7590317452896</v>
      </c>
    </row>
    <row r="41" spans="1:69">
      <c r="A41" s="181"/>
      <c r="B41" s="174"/>
      <c r="C41" s="174"/>
      <c r="D41" s="64">
        <v>44972</v>
      </c>
      <c r="E41" s="174"/>
      <c r="F41" s="174"/>
      <c r="G41" s="174"/>
      <c r="H41" s="174"/>
      <c r="I41" s="179">
        <v>58.055</v>
      </c>
      <c r="J41" s="179">
        <v>0</v>
      </c>
      <c r="K41" s="179">
        <v>0</v>
      </c>
      <c r="L41" s="179">
        <v>0</v>
      </c>
      <c r="M41" s="179">
        <v>0</v>
      </c>
      <c r="N41" s="179">
        <v>14.239000000000001</v>
      </c>
      <c r="O41" s="179">
        <v>0</v>
      </c>
      <c r="P41" s="179">
        <v>0</v>
      </c>
      <c r="Q41" s="179">
        <v>0</v>
      </c>
      <c r="R41" s="179">
        <v>0</v>
      </c>
      <c r="S41" s="179">
        <v>37.356999999999999</v>
      </c>
      <c r="T41" s="179">
        <v>0</v>
      </c>
      <c r="U41" s="179">
        <v>0</v>
      </c>
      <c r="V41" s="179">
        <v>0</v>
      </c>
      <c r="W41" s="179">
        <v>0</v>
      </c>
      <c r="X41" s="179">
        <v>13.23</v>
      </c>
      <c r="Y41" s="179">
        <v>0</v>
      </c>
      <c r="Z41" s="179">
        <v>0</v>
      </c>
      <c r="AA41" s="179">
        <v>0</v>
      </c>
      <c r="AB41" s="179">
        <v>0</v>
      </c>
      <c r="AC41" s="179">
        <v>7.2240000000000002</v>
      </c>
      <c r="AD41" s="179">
        <v>0</v>
      </c>
      <c r="AE41" s="179">
        <v>0</v>
      </c>
      <c r="AF41" s="179">
        <v>0</v>
      </c>
      <c r="AG41" s="179">
        <v>0</v>
      </c>
      <c r="AH41" s="179">
        <v>1</v>
      </c>
      <c r="AI41" s="179">
        <v>0</v>
      </c>
      <c r="AJ41" s="179">
        <v>0</v>
      </c>
      <c r="AK41" s="179">
        <v>0</v>
      </c>
      <c r="AL41" s="179">
        <v>0</v>
      </c>
      <c r="AM41" s="179">
        <v>15.516</v>
      </c>
      <c r="AN41" s="179">
        <v>7.5019999999999998</v>
      </c>
      <c r="AO41" s="179">
        <v>129</v>
      </c>
      <c r="AP41" s="179">
        <v>0</v>
      </c>
      <c r="AQ41" s="179">
        <v>0</v>
      </c>
      <c r="AR41" s="179">
        <v>0</v>
      </c>
      <c r="AS41" s="179">
        <v>0</v>
      </c>
      <c r="AT41" s="179">
        <v>0</v>
      </c>
      <c r="AU41" s="179">
        <v>0</v>
      </c>
      <c r="AV41" s="179">
        <v>-1645</v>
      </c>
      <c r="AW41" s="179">
        <v>0</v>
      </c>
      <c r="AX41" s="179">
        <v>518.15817266216447</v>
      </c>
      <c r="AY41" s="179">
        <v>0</v>
      </c>
      <c r="AZ41" s="179">
        <v>2002.9819240031138</v>
      </c>
      <c r="BA41" s="183">
        <v>3.733423521177507E-3</v>
      </c>
      <c r="BB41" s="183">
        <v>0</v>
      </c>
      <c r="BC41" s="183">
        <v>0</v>
      </c>
      <c r="BD41" s="183">
        <v>9.2886464185139104E-3</v>
      </c>
      <c r="BE41" s="183">
        <v>4.0154348729173747E-3</v>
      </c>
      <c r="BF41" s="183">
        <v>0.4322949428792881</v>
      </c>
      <c r="BG41" s="183">
        <v>5.3522825807668251E-3</v>
      </c>
      <c r="BH41" s="179">
        <v>30019945000</v>
      </c>
      <c r="BI41" s="179">
        <v>30019945000</v>
      </c>
      <c r="BJ41" s="179">
        <v>0</v>
      </c>
      <c r="BK41" s="179">
        <v>0</v>
      </c>
      <c r="BL41" s="179">
        <v>0</v>
      </c>
      <c r="BM41" s="179">
        <v>0</v>
      </c>
      <c r="BN41" s="179">
        <v>154.12299999999999</v>
      </c>
      <c r="BO41" s="179">
        <v>3727.6301504671901</v>
      </c>
      <c r="BP41" s="179">
        <v>9598.0502554819795</v>
      </c>
      <c r="BQ41" s="179">
        <v>-5870.4201050147894</v>
      </c>
    </row>
    <row r="42" spans="1:69">
      <c r="A42" s="181"/>
      <c r="B42" s="174"/>
      <c r="C42" s="174"/>
      <c r="D42" s="64">
        <v>44973</v>
      </c>
      <c r="E42" s="174"/>
      <c r="F42" s="174"/>
      <c r="G42" s="174"/>
      <c r="H42" s="174"/>
      <c r="I42" s="179">
        <v>61.706000000000003</v>
      </c>
      <c r="J42" s="179">
        <v>0</v>
      </c>
      <c r="K42" s="179">
        <v>0</v>
      </c>
      <c r="L42" s="179">
        <v>0</v>
      </c>
      <c r="M42" s="179">
        <v>0</v>
      </c>
      <c r="N42" s="179">
        <v>14.595000000000001</v>
      </c>
      <c r="O42" s="179">
        <v>0</v>
      </c>
      <c r="P42" s="179">
        <v>0</v>
      </c>
      <c r="Q42" s="179">
        <v>0</v>
      </c>
      <c r="R42" s="179">
        <v>0</v>
      </c>
      <c r="S42" s="179">
        <v>32.906999999999996</v>
      </c>
      <c r="T42" s="179">
        <v>0</v>
      </c>
      <c r="U42" s="179">
        <v>0</v>
      </c>
      <c r="V42" s="179">
        <v>0</v>
      </c>
      <c r="W42" s="179">
        <v>0</v>
      </c>
      <c r="X42" s="179">
        <v>12.589</v>
      </c>
      <c r="Y42" s="179">
        <v>0</v>
      </c>
      <c r="Z42" s="179">
        <v>0</v>
      </c>
      <c r="AA42" s="179">
        <v>0</v>
      </c>
      <c r="AB42" s="179">
        <v>0</v>
      </c>
      <c r="AC42" s="179">
        <v>7.2130000000000001</v>
      </c>
      <c r="AD42" s="179">
        <v>0</v>
      </c>
      <c r="AE42" s="179">
        <v>0</v>
      </c>
      <c r="AF42" s="179">
        <v>0</v>
      </c>
      <c r="AG42" s="179">
        <v>0</v>
      </c>
      <c r="AH42" s="179">
        <v>1</v>
      </c>
      <c r="AI42" s="179">
        <v>0</v>
      </c>
      <c r="AJ42" s="179">
        <v>0</v>
      </c>
      <c r="AK42" s="179">
        <v>0</v>
      </c>
      <c r="AL42" s="179">
        <v>0</v>
      </c>
      <c r="AM42" s="179">
        <v>15.513</v>
      </c>
      <c r="AN42" s="179">
        <v>7.484</v>
      </c>
      <c r="AO42" s="179">
        <v>91</v>
      </c>
      <c r="AP42" s="179">
        <v>0</v>
      </c>
      <c r="AQ42" s="179">
        <v>0</v>
      </c>
      <c r="AR42" s="179">
        <v>0</v>
      </c>
      <c r="AS42" s="179">
        <v>0</v>
      </c>
      <c r="AT42" s="179">
        <v>0</v>
      </c>
      <c r="AU42" s="179">
        <v>0</v>
      </c>
      <c r="AV42" s="179">
        <v>-2739</v>
      </c>
      <c r="AW42" s="179">
        <v>0</v>
      </c>
      <c r="AX42" s="179">
        <v>575.7420397396063</v>
      </c>
      <c r="AY42" s="179">
        <v>0</v>
      </c>
      <c r="AZ42" s="179">
        <v>3994.6029242779041</v>
      </c>
      <c r="BA42" s="183">
        <v>6.7009789743336483E-3</v>
      </c>
      <c r="BB42" s="183">
        <v>0</v>
      </c>
      <c r="BC42" s="183">
        <v>0</v>
      </c>
      <c r="BD42" s="183">
        <v>7.5838172494534662E-3</v>
      </c>
      <c r="BE42" s="183">
        <v>4.2762057537208851E-3</v>
      </c>
      <c r="BF42" s="183">
        <v>0.56385928260982998</v>
      </c>
      <c r="BG42" s="183">
        <v>9.2403776813590223E-3</v>
      </c>
      <c r="BH42" s="179">
        <v>100919405000</v>
      </c>
      <c r="BI42" s="179">
        <v>59289505000</v>
      </c>
      <c r="BJ42" s="179">
        <v>41629900000</v>
      </c>
      <c r="BK42" s="179">
        <v>0</v>
      </c>
      <c r="BL42" s="179">
        <v>0</v>
      </c>
      <c r="BM42" s="179">
        <v>0</v>
      </c>
      <c r="BN42" s="179">
        <v>153.00700000000001</v>
      </c>
      <c r="BO42" s="179">
        <v>5739.8961483052299</v>
      </c>
      <c r="BP42" s="179">
        <v>10170.297391256299</v>
      </c>
      <c r="BQ42" s="179">
        <v>-4430.4012429510694</v>
      </c>
    </row>
    <row r="43" spans="1:69">
      <c r="A43" s="181"/>
      <c r="B43" s="174"/>
      <c r="C43" s="174"/>
      <c r="D43" s="64">
        <v>44974</v>
      </c>
      <c r="E43" s="174"/>
      <c r="F43" s="174"/>
      <c r="G43" s="174"/>
      <c r="H43" s="174"/>
      <c r="I43" s="179">
        <v>70.960999999999999</v>
      </c>
      <c r="J43" s="179">
        <v>0</v>
      </c>
      <c r="K43" s="179">
        <v>0</v>
      </c>
      <c r="L43" s="179">
        <v>0</v>
      </c>
      <c r="M43" s="179">
        <v>0</v>
      </c>
      <c r="N43" s="179">
        <v>14.898999999999999</v>
      </c>
      <c r="O43" s="179">
        <v>0</v>
      </c>
      <c r="P43" s="179">
        <v>0</v>
      </c>
      <c r="Q43" s="179">
        <v>0</v>
      </c>
      <c r="R43" s="179">
        <v>0</v>
      </c>
      <c r="S43" s="179">
        <v>33.204999999999998</v>
      </c>
      <c r="T43" s="179">
        <v>0</v>
      </c>
      <c r="U43" s="179">
        <v>0</v>
      </c>
      <c r="V43" s="179">
        <v>0</v>
      </c>
      <c r="W43" s="179">
        <v>0</v>
      </c>
      <c r="X43" s="179">
        <v>12.372</v>
      </c>
      <c r="Y43" s="179">
        <v>0</v>
      </c>
      <c r="Z43" s="179">
        <v>0</v>
      </c>
      <c r="AA43" s="179">
        <v>0</v>
      </c>
      <c r="AB43" s="179">
        <v>0</v>
      </c>
      <c r="AC43" s="179">
        <v>7.2869999999999999</v>
      </c>
      <c r="AD43" s="179">
        <v>0</v>
      </c>
      <c r="AE43" s="179">
        <v>0</v>
      </c>
      <c r="AF43" s="179">
        <v>0</v>
      </c>
      <c r="AG43" s="179">
        <v>0</v>
      </c>
      <c r="AH43" s="179">
        <v>1</v>
      </c>
      <c r="AI43" s="179">
        <v>0</v>
      </c>
      <c r="AJ43" s="179">
        <v>0</v>
      </c>
      <c r="AK43" s="179">
        <v>0</v>
      </c>
      <c r="AL43" s="179">
        <v>0</v>
      </c>
      <c r="AM43" s="179">
        <v>15.555</v>
      </c>
      <c r="AN43" s="179">
        <v>7.4539999999999997</v>
      </c>
      <c r="AO43" s="179">
        <v>147</v>
      </c>
      <c r="AP43" s="179">
        <v>0</v>
      </c>
      <c r="AQ43" s="179">
        <v>0</v>
      </c>
      <c r="AR43" s="179">
        <v>0</v>
      </c>
      <c r="AS43" s="179">
        <v>0</v>
      </c>
      <c r="AT43" s="179">
        <v>0</v>
      </c>
      <c r="AU43" s="179">
        <v>0</v>
      </c>
      <c r="AV43" s="179">
        <v>-2371</v>
      </c>
      <c r="AW43" s="179">
        <v>0</v>
      </c>
      <c r="AX43" s="179">
        <v>542.46822799563597</v>
      </c>
      <c r="AY43" s="179">
        <v>0</v>
      </c>
      <c r="AZ43" s="179">
        <v>4968.5224030042882</v>
      </c>
      <c r="BA43" s="183">
        <v>8.8459713243610773E-3</v>
      </c>
      <c r="BB43" s="183">
        <v>0</v>
      </c>
      <c r="BC43" s="183">
        <v>0</v>
      </c>
      <c r="BD43" s="183">
        <v>8.2264419265591429E-3</v>
      </c>
      <c r="BE43" s="183">
        <v>5.4184069488241917E-3</v>
      </c>
      <c r="BF43" s="183">
        <v>0.65865741194024785</v>
      </c>
      <c r="BG43" s="183">
        <v>1.1038243305485687E-2</v>
      </c>
      <c r="BH43" s="179">
        <v>101310410000</v>
      </c>
      <c r="BI43" s="179">
        <v>101310410000</v>
      </c>
      <c r="BJ43" s="179">
        <v>0</v>
      </c>
      <c r="BK43" s="179">
        <v>0</v>
      </c>
      <c r="BL43" s="179">
        <v>0</v>
      </c>
      <c r="BM43" s="179">
        <v>0</v>
      </c>
      <c r="BN43" s="179">
        <v>162.73300000000003</v>
      </c>
      <c r="BO43" s="179">
        <v>7017.5791900124304</v>
      </c>
      <c r="BP43" s="179">
        <v>8549.7932002858106</v>
      </c>
      <c r="BQ43" s="179">
        <v>-1532.2140102733802</v>
      </c>
    </row>
    <row r="44" spans="1:69">
      <c r="A44" s="181" t="s">
        <v>92</v>
      </c>
      <c r="B44" s="24" t="s">
        <v>82</v>
      </c>
      <c r="C44" s="21"/>
      <c r="D44" s="21"/>
      <c r="E44" s="25"/>
      <c r="F44" s="25"/>
      <c r="G44" s="25"/>
      <c r="H44" s="25"/>
      <c r="I44" s="182">
        <v>49.516200000000005</v>
      </c>
      <c r="J44" s="182" t="e">
        <v>#N/A</v>
      </c>
      <c r="K44" s="182" t="e">
        <v>#N/A</v>
      </c>
      <c r="L44" s="182" t="e">
        <v>#N/A</v>
      </c>
      <c r="M44" s="182" t="e">
        <v>#N/A</v>
      </c>
      <c r="N44" s="182">
        <v>14.377199999999998</v>
      </c>
      <c r="O44" s="182" t="e">
        <v>#N/A</v>
      </c>
      <c r="P44" s="182" t="e">
        <v>#N/A</v>
      </c>
      <c r="Q44" s="182" t="e">
        <v>#N/A</v>
      </c>
      <c r="R44" s="182" t="e">
        <v>#N/A</v>
      </c>
      <c r="S44" s="182">
        <v>39.99799999999999</v>
      </c>
      <c r="T44" s="182" t="e">
        <v>#N/A</v>
      </c>
      <c r="U44" s="182" t="e">
        <v>#N/A</v>
      </c>
      <c r="V44" s="182" t="e">
        <v>#N/A</v>
      </c>
      <c r="W44" s="182" t="e">
        <v>#N/A</v>
      </c>
      <c r="X44" s="182">
        <v>11.144600000000001</v>
      </c>
      <c r="Y44" s="182" t="e">
        <v>#N/A</v>
      </c>
      <c r="Z44" s="182" t="e">
        <v>#N/A</v>
      </c>
      <c r="AA44" s="182" t="e">
        <v>#N/A</v>
      </c>
      <c r="AB44" s="182" t="e">
        <v>#N/A</v>
      </c>
      <c r="AC44" s="182">
        <v>7.2392000000000012</v>
      </c>
      <c r="AD44" s="182" t="e">
        <v>#N/A</v>
      </c>
      <c r="AE44" s="182" t="e">
        <v>#N/A</v>
      </c>
      <c r="AF44" s="182" t="e">
        <v>#N/A</v>
      </c>
      <c r="AG44" s="182" t="e">
        <v>#N/A</v>
      </c>
      <c r="AH44" s="182">
        <v>1</v>
      </c>
      <c r="AI44" s="182" t="e">
        <v>#N/A</v>
      </c>
      <c r="AJ44" s="182" t="e">
        <v>#N/A</v>
      </c>
      <c r="AK44" s="182" t="e">
        <v>#N/A</v>
      </c>
      <c r="AL44" s="182" t="e">
        <v>#N/A</v>
      </c>
      <c r="AM44" s="182">
        <v>15.543799999999999</v>
      </c>
      <c r="AN44" s="182">
        <v>7.5011999999999999</v>
      </c>
      <c r="AO44" s="182">
        <v>91</v>
      </c>
      <c r="AP44" s="182" t="e">
        <v>#N/A</v>
      </c>
      <c r="AQ44" s="182">
        <v>0</v>
      </c>
      <c r="AR44" s="182" t="e">
        <v>#N/A</v>
      </c>
      <c r="AS44" s="182" t="e">
        <v>#N/A</v>
      </c>
      <c r="AT44" s="182" t="e">
        <v>#N/A</v>
      </c>
      <c r="AU44" s="182" t="e">
        <v>#N/A</v>
      </c>
      <c r="AV44" s="182">
        <v>-2050.8000000000002</v>
      </c>
      <c r="AW44" s="182" t="e">
        <v>#N/A</v>
      </c>
      <c r="AX44" s="182">
        <v>530.00048826340185</v>
      </c>
      <c r="AY44" s="182" t="e">
        <v>#N/A</v>
      </c>
      <c r="AZ44" s="182">
        <v>3994.6029242779041</v>
      </c>
      <c r="BA44" s="184">
        <v>7.5369797061255713E-3</v>
      </c>
      <c r="BB44" s="184" t="e">
        <v>#N/A</v>
      </c>
      <c r="BC44" s="184" t="e">
        <v>#N/A</v>
      </c>
      <c r="BD44" s="184">
        <v>7.0541888437031649E-3</v>
      </c>
      <c r="BE44" s="184">
        <v>3.8499670667464969E-3</v>
      </c>
      <c r="BF44" s="185">
        <v>0.54577034327385821</v>
      </c>
      <c r="BG44" s="184">
        <v>7.2114754274910089E-3</v>
      </c>
      <c r="BH44" s="182">
        <v>335621575000</v>
      </c>
      <c r="BI44" s="182">
        <v>293991675000</v>
      </c>
      <c r="BJ44" s="182">
        <v>41629900000</v>
      </c>
      <c r="BK44" s="182">
        <v>0</v>
      </c>
      <c r="BL44" s="182">
        <v>0</v>
      </c>
      <c r="BM44" s="182">
        <v>0</v>
      </c>
    </row>
    <row r="45" spans="1:69">
      <c r="A45" s="181"/>
      <c r="B45" s="174"/>
      <c r="C45" s="174"/>
      <c r="D45" s="64">
        <v>44977</v>
      </c>
      <c r="E45" s="63"/>
      <c r="F45" s="63"/>
      <c r="G45" s="63"/>
      <c r="H45" s="63"/>
      <c r="I45" s="179">
        <v>84.784999999999997</v>
      </c>
      <c r="J45" s="179">
        <v>0</v>
      </c>
      <c r="K45" s="179">
        <v>0</v>
      </c>
      <c r="L45" s="179">
        <v>0</v>
      </c>
      <c r="M45" s="179">
        <v>0</v>
      </c>
      <c r="N45" s="179">
        <v>13.301</v>
      </c>
      <c r="O45" s="179">
        <v>0</v>
      </c>
      <c r="P45" s="179">
        <v>0</v>
      </c>
      <c r="Q45" s="179">
        <v>0</v>
      </c>
      <c r="R45" s="179">
        <v>0</v>
      </c>
      <c r="S45" s="179">
        <v>43.274999999999999</v>
      </c>
      <c r="T45" s="179">
        <v>0</v>
      </c>
      <c r="U45" s="179">
        <v>0</v>
      </c>
      <c r="V45" s="179">
        <v>0</v>
      </c>
      <c r="W45" s="179">
        <v>0</v>
      </c>
      <c r="X45" s="179">
        <v>12.095000000000001</v>
      </c>
      <c r="Y45" s="179">
        <v>0</v>
      </c>
      <c r="Z45" s="179">
        <v>0</v>
      </c>
      <c r="AA45" s="179">
        <v>0</v>
      </c>
      <c r="AB45" s="179">
        <v>0</v>
      </c>
      <c r="AC45" s="179">
        <v>7.3719999999999999</v>
      </c>
      <c r="AD45" s="179">
        <v>0</v>
      </c>
      <c r="AE45" s="179">
        <v>0</v>
      </c>
      <c r="AF45" s="179">
        <v>0</v>
      </c>
      <c r="AG45" s="179">
        <v>0</v>
      </c>
      <c r="AH45" s="179">
        <v>1</v>
      </c>
      <c r="AI45" s="179">
        <v>0</v>
      </c>
      <c r="AJ45" s="179">
        <v>0</v>
      </c>
      <c r="AK45" s="179">
        <v>0</v>
      </c>
      <c r="AL45" s="179">
        <v>0</v>
      </c>
      <c r="AM45" s="179">
        <v>15.545999999999999</v>
      </c>
      <c r="AN45" s="179">
        <v>7.4470000000000001</v>
      </c>
      <c r="AO45" s="179">
        <v>103</v>
      </c>
      <c r="AP45" s="179">
        <v>0</v>
      </c>
      <c r="AQ45" s="179">
        <v>0</v>
      </c>
      <c r="AR45" s="179">
        <v>0</v>
      </c>
      <c r="AS45" s="179">
        <v>0</v>
      </c>
      <c r="AT45" s="179">
        <v>0</v>
      </c>
      <c r="AU45" s="179">
        <v>0</v>
      </c>
      <c r="AV45" s="179">
        <v>-3792</v>
      </c>
      <c r="AW45" s="179">
        <v>0</v>
      </c>
      <c r="AX45" s="179">
        <v>694.29215839065159</v>
      </c>
      <c r="AY45" s="179">
        <v>0</v>
      </c>
      <c r="AZ45" s="179">
        <v>9279.0411370047805</v>
      </c>
      <c r="BA45" s="183">
        <v>1.290783548838271E-2</v>
      </c>
      <c r="BB45" s="183">
        <v>0</v>
      </c>
      <c r="BC45" s="183">
        <v>0</v>
      </c>
      <c r="BD45" s="183">
        <v>8.5898240240015571E-3</v>
      </c>
      <c r="BE45" s="183">
        <v>3.8844193880182452E-3</v>
      </c>
      <c r="BF45" s="183">
        <v>0.45221175395030899</v>
      </c>
      <c r="BG45" s="183">
        <v>9.1724535602696715E-3</v>
      </c>
      <c r="BH45" s="179">
        <v>144449880000</v>
      </c>
      <c r="BI45" s="179">
        <v>144449880000</v>
      </c>
      <c r="BJ45" s="179">
        <v>0</v>
      </c>
      <c r="BK45" s="179">
        <v>0</v>
      </c>
      <c r="BL45" s="179">
        <v>0</v>
      </c>
      <c r="BM45" s="179">
        <v>0</v>
      </c>
      <c r="BN45" s="179">
        <v>184.82099999999997</v>
      </c>
      <c r="BO45" s="179">
        <v>11388.187966000631</v>
      </c>
      <c r="BP45" s="179">
        <v>8209.0123093643997</v>
      </c>
      <c r="BQ45" s="179">
        <v>3179.1756566362301</v>
      </c>
    </row>
    <row r="46" spans="1:69">
      <c r="A46" s="181"/>
      <c r="B46" s="174"/>
      <c r="C46" s="174"/>
      <c r="D46" s="64">
        <v>44978</v>
      </c>
      <c r="E46" s="174"/>
      <c r="F46" s="174"/>
      <c r="G46" s="174"/>
      <c r="H46" s="174"/>
      <c r="I46" s="179">
        <v>77.751000000000005</v>
      </c>
      <c r="J46" s="179">
        <v>0</v>
      </c>
      <c r="K46" s="179">
        <v>0</v>
      </c>
      <c r="L46" s="179">
        <v>0</v>
      </c>
      <c r="M46" s="179">
        <v>0</v>
      </c>
      <c r="N46" s="179">
        <v>11.427</v>
      </c>
      <c r="O46" s="179">
        <v>0</v>
      </c>
      <c r="P46" s="179">
        <v>0</v>
      </c>
      <c r="Q46" s="179">
        <v>0</v>
      </c>
      <c r="R46" s="179">
        <v>0</v>
      </c>
      <c r="S46" s="179">
        <v>50.744</v>
      </c>
      <c r="T46" s="179">
        <v>0</v>
      </c>
      <c r="U46" s="179">
        <v>0</v>
      </c>
      <c r="V46" s="179">
        <v>0</v>
      </c>
      <c r="W46" s="179">
        <v>0</v>
      </c>
      <c r="X46" s="179">
        <v>11.465999999999999</v>
      </c>
      <c r="Y46" s="179">
        <v>0</v>
      </c>
      <c r="Z46" s="179">
        <v>0</v>
      </c>
      <c r="AA46" s="179">
        <v>0</v>
      </c>
      <c r="AB46" s="179">
        <v>0</v>
      </c>
      <c r="AC46" s="179">
        <v>7.4029999999999996</v>
      </c>
      <c r="AD46" s="179">
        <v>0</v>
      </c>
      <c r="AE46" s="179">
        <v>0</v>
      </c>
      <c r="AF46" s="179">
        <v>0</v>
      </c>
      <c r="AG46" s="179">
        <v>0</v>
      </c>
      <c r="AH46" s="179">
        <v>1</v>
      </c>
      <c r="AI46" s="179">
        <v>0</v>
      </c>
      <c r="AJ46" s="179">
        <v>0</v>
      </c>
      <c r="AK46" s="179">
        <v>0</v>
      </c>
      <c r="AL46" s="179">
        <v>0</v>
      </c>
      <c r="AM46" s="179">
        <v>35.354999999999997</v>
      </c>
      <c r="AN46" s="179">
        <v>7.444</v>
      </c>
      <c r="AO46" s="179">
        <v>192</v>
      </c>
      <c r="AP46" s="179">
        <v>0</v>
      </c>
      <c r="AQ46" s="179">
        <v>0</v>
      </c>
      <c r="AR46" s="179">
        <v>0</v>
      </c>
      <c r="AS46" s="179">
        <v>0</v>
      </c>
      <c r="AT46" s="179">
        <v>0</v>
      </c>
      <c r="AU46" s="179">
        <v>0</v>
      </c>
      <c r="AV46" s="179">
        <v>-4528</v>
      </c>
      <c r="AW46" s="179">
        <v>0</v>
      </c>
      <c r="AX46" s="179">
        <v>767.3167089788866</v>
      </c>
      <c r="AY46" s="179">
        <v>0</v>
      </c>
      <c r="AZ46" s="179">
        <v>12964.699629005045</v>
      </c>
      <c r="BA46" s="183">
        <v>1.6318505629199797E-2</v>
      </c>
      <c r="BB46" s="183">
        <v>0</v>
      </c>
      <c r="BC46" s="183">
        <v>0</v>
      </c>
      <c r="BD46" s="183">
        <v>1.3031612289068767E-2</v>
      </c>
      <c r="BE46" s="183">
        <v>6.9887896391156515E-3</v>
      </c>
      <c r="BF46" s="183">
        <v>0.53629508644743962</v>
      </c>
      <c r="BG46" s="183">
        <v>9.2407912615784515E-3</v>
      </c>
      <c r="BH46" s="179">
        <v>62476295000</v>
      </c>
      <c r="BI46" s="179">
        <v>62476295000</v>
      </c>
      <c r="BJ46" s="179">
        <v>0</v>
      </c>
      <c r="BK46" s="179">
        <v>0</v>
      </c>
      <c r="BL46" s="179">
        <v>0</v>
      </c>
      <c r="BM46" s="179">
        <v>0</v>
      </c>
      <c r="BN46" s="179">
        <v>202.58999999999997</v>
      </c>
      <c r="BO46" s="179">
        <v>17025.779605647658</v>
      </c>
      <c r="BP46" s="179">
        <v>7519.9742328757602</v>
      </c>
      <c r="BQ46" s="179">
        <v>9505.8053727718998</v>
      </c>
    </row>
    <row r="47" spans="1:69">
      <c r="A47" s="181"/>
      <c r="B47" s="174"/>
      <c r="C47" s="174"/>
      <c r="D47" s="64">
        <v>44979</v>
      </c>
      <c r="E47" s="174"/>
      <c r="F47" s="174"/>
      <c r="G47" s="174"/>
      <c r="H47" s="174"/>
      <c r="I47" s="179">
        <v>76.305999999999997</v>
      </c>
      <c r="J47" s="179">
        <v>0</v>
      </c>
      <c r="K47" s="179">
        <v>0</v>
      </c>
      <c r="L47" s="179">
        <v>0</v>
      </c>
      <c r="M47" s="179">
        <v>0</v>
      </c>
      <c r="N47" s="179">
        <v>11.481</v>
      </c>
      <c r="O47" s="179">
        <v>0</v>
      </c>
      <c r="P47" s="179">
        <v>0</v>
      </c>
      <c r="Q47" s="179">
        <v>0</v>
      </c>
      <c r="R47" s="179">
        <v>0</v>
      </c>
      <c r="S47" s="179">
        <v>49.000999999999998</v>
      </c>
      <c r="T47" s="179">
        <v>0</v>
      </c>
      <c r="U47" s="179">
        <v>0</v>
      </c>
      <c r="V47" s="179">
        <v>0</v>
      </c>
      <c r="W47" s="179">
        <v>0</v>
      </c>
      <c r="X47" s="179">
        <v>10.568</v>
      </c>
      <c r="Y47" s="179">
        <v>0</v>
      </c>
      <c r="Z47" s="179">
        <v>0</v>
      </c>
      <c r="AA47" s="179">
        <v>0</v>
      </c>
      <c r="AB47" s="179">
        <v>0</v>
      </c>
      <c r="AC47" s="179">
        <v>7.367</v>
      </c>
      <c r="AD47" s="179">
        <v>0</v>
      </c>
      <c r="AE47" s="179">
        <v>0</v>
      </c>
      <c r="AF47" s="179">
        <v>0</v>
      </c>
      <c r="AG47" s="179">
        <v>0</v>
      </c>
      <c r="AH47" s="179">
        <v>1</v>
      </c>
      <c r="AI47" s="179">
        <v>0</v>
      </c>
      <c r="AJ47" s="179">
        <v>0</v>
      </c>
      <c r="AK47" s="179">
        <v>0</v>
      </c>
      <c r="AL47" s="179">
        <v>0</v>
      </c>
      <c r="AM47" s="179">
        <v>35.360999999999997</v>
      </c>
      <c r="AN47" s="179">
        <v>7.44</v>
      </c>
      <c r="AO47" s="179">
        <v>210</v>
      </c>
      <c r="AP47" s="179">
        <v>0</v>
      </c>
      <c r="AQ47" s="179">
        <v>0</v>
      </c>
      <c r="AR47" s="179">
        <v>0</v>
      </c>
      <c r="AS47" s="179">
        <v>0</v>
      </c>
      <c r="AT47" s="179">
        <v>0</v>
      </c>
      <c r="AU47" s="179">
        <v>0</v>
      </c>
      <c r="AV47" s="179">
        <v>-4391</v>
      </c>
      <c r="AW47" s="179">
        <v>0</v>
      </c>
      <c r="AX47" s="179">
        <v>748.31666949193152</v>
      </c>
      <c r="AY47" s="179">
        <v>0</v>
      </c>
      <c r="AZ47" s="179">
        <v>10327.230203005311</v>
      </c>
      <c r="BA47" s="183">
        <v>1.332879903708307E-2</v>
      </c>
      <c r="BB47" s="183">
        <v>0</v>
      </c>
      <c r="BC47" s="183">
        <v>0</v>
      </c>
      <c r="BD47" s="183">
        <v>3.4420560845149881E-3</v>
      </c>
      <c r="BE47" s="183">
        <v>7.853122127098128E-4</v>
      </c>
      <c r="BF47" s="183">
        <v>0.22815206766756366</v>
      </c>
      <c r="BG47" s="183">
        <v>2.4848584331314829E-3</v>
      </c>
      <c r="BH47" s="179">
        <v>52367455000</v>
      </c>
      <c r="BI47" s="179">
        <v>52367455000</v>
      </c>
      <c r="BJ47" s="179">
        <v>0</v>
      </c>
      <c r="BK47" s="179">
        <v>0</v>
      </c>
      <c r="BL47" s="179">
        <v>0</v>
      </c>
      <c r="BM47" s="179">
        <v>0</v>
      </c>
      <c r="BN47" s="179">
        <v>198.52399999999997</v>
      </c>
      <c r="BO47" s="179">
        <v>13980.74215153349</v>
      </c>
      <c r="BP47" s="179">
        <v>9074.6597978781701</v>
      </c>
      <c r="BQ47" s="179">
        <v>4906.0823536553198</v>
      </c>
    </row>
    <row r="48" spans="1:69">
      <c r="A48" s="181"/>
      <c r="B48" s="174"/>
      <c r="C48" s="174"/>
      <c r="D48" s="64">
        <v>44980</v>
      </c>
      <c r="E48" s="174"/>
      <c r="F48" s="174"/>
      <c r="G48" s="174"/>
      <c r="H48" s="174"/>
      <c r="I48" s="179">
        <v>72.914000000000001</v>
      </c>
      <c r="J48" s="179">
        <v>0</v>
      </c>
      <c r="K48" s="179">
        <v>0</v>
      </c>
      <c r="L48" s="179">
        <v>0</v>
      </c>
      <c r="M48" s="179">
        <v>0</v>
      </c>
      <c r="N48" s="179">
        <v>15.254</v>
      </c>
      <c r="O48" s="179">
        <v>0</v>
      </c>
      <c r="P48" s="179">
        <v>0</v>
      </c>
      <c r="Q48" s="179">
        <v>0</v>
      </c>
      <c r="R48" s="179">
        <v>0</v>
      </c>
      <c r="S48" s="179">
        <v>61.073</v>
      </c>
      <c r="T48" s="179">
        <v>0</v>
      </c>
      <c r="U48" s="179">
        <v>0</v>
      </c>
      <c r="V48" s="179">
        <v>0</v>
      </c>
      <c r="W48" s="179">
        <v>0</v>
      </c>
      <c r="X48" s="179">
        <v>9.77</v>
      </c>
      <c r="Y48" s="179">
        <v>0</v>
      </c>
      <c r="Z48" s="179">
        <v>0</v>
      </c>
      <c r="AA48" s="179">
        <v>0</v>
      </c>
      <c r="AB48" s="179">
        <v>0</v>
      </c>
      <c r="AC48" s="179">
        <v>7.3540000000000001</v>
      </c>
      <c r="AD48" s="179">
        <v>0</v>
      </c>
      <c r="AE48" s="179">
        <v>0</v>
      </c>
      <c r="AF48" s="179">
        <v>0</v>
      </c>
      <c r="AG48" s="179">
        <v>0</v>
      </c>
      <c r="AH48" s="179">
        <v>1</v>
      </c>
      <c r="AI48" s="179">
        <v>0</v>
      </c>
      <c r="AJ48" s="179">
        <v>0</v>
      </c>
      <c r="AK48" s="179">
        <v>0</v>
      </c>
      <c r="AL48" s="179">
        <v>0</v>
      </c>
      <c r="AM48" s="179">
        <v>35.35</v>
      </c>
      <c r="AN48" s="179">
        <v>7.4390000000000001</v>
      </c>
      <c r="AO48" s="179">
        <v>204</v>
      </c>
      <c r="AP48" s="179">
        <v>0</v>
      </c>
      <c r="AQ48" s="179">
        <v>0</v>
      </c>
      <c r="AR48" s="179">
        <v>0</v>
      </c>
      <c r="AS48" s="179">
        <v>0</v>
      </c>
      <c r="AT48" s="179">
        <v>0</v>
      </c>
      <c r="AU48" s="179">
        <v>0</v>
      </c>
      <c r="AV48" s="179">
        <v>-4628</v>
      </c>
      <c r="AW48" s="179">
        <v>0</v>
      </c>
      <c r="AX48" s="179">
        <v>794.96445931769813</v>
      </c>
      <c r="AY48" s="179">
        <v>0</v>
      </c>
      <c r="AZ48" s="179">
        <v>2694.3523510085506</v>
      </c>
      <c r="BA48" s="183">
        <v>3.2734013580319153E-3</v>
      </c>
      <c r="BB48" s="183">
        <v>0</v>
      </c>
      <c r="BC48" s="183">
        <v>0</v>
      </c>
      <c r="BD48" s="183">
        <v>2.1561605662266333E-2</v>
      </c>
      <c r="BE48" s="183">
        <v>1.12630342078077E-2</v>
      </c>
      <c r="BF48" s="183">
        <v>0.5223652813351678</v>
      </c>
      <c r="BG48" s="183">
        <v>1.4500267921755624E-2</v>
      </c>
      <c r="BH48" s="179">
        <v>89979266100</v>
      </c>
      <c r="BI48" s="179">
        <v>73729815000</v>
      </c>
      <c r="BJ48" s="179">
        <v>16249451100</v>
      </c>
      <c r="BK48" s="179">
        <v>0</v>
      </c>
      <c r="BL48" s="179">
        <v>0</v>
      </c>
      <c r="BM48" s="179">
        <v>0</v>
      </c>
      <c r="BN48" s="179">
        <v>210.15400000000002</v>
      </c>
      <c r="BO48" s="179">
        <v>5284.59659107057</v>
      </c>
      <c r="BP48" s="179">
        <v>8973.4356838809799</v>
      </c>
      <c r="BQ48" s="179">
        <v>-3688.83909281041</v>
      </c>
    </row>
    <row r="49" spans="1:69">
      <c r="A49" s="181"/>
      <c r="B49" s="174"/>
      <c r="C49" s="174"/>
      <c r="D49" s="64">
        <v>44981</v>
      </c>
      <c r="E49" s="174"/>
      <c r="F49" s="174"/>
      <c r="G49" s="174"/>
      <c r="H49" s="174"/>
      <c r="I49" s="179">
        <v>64.23</v>
      </c>
      <c r="J49" s="179">
        <v>0</v>
      </c>
      <c r="K49" s="179">
        <v>0</v>
      </c>
      <c r="L49" s="179">
        <v>0</v>
      </c>
      <c r="M49" s="179">
        <v>0</v>
      </c>
      <c r="N49" s="179">
        <v>17.242000000000001</v>
      </c>
      <c r="O49" s="179">
        <v>0</v>
      </c>
      <c r="P49" s="179">
        <v>0</v>
      </c>
      <c r="Q49" s="179">
        <v>0</v>
      </c>
      <c r="R49" s="179">
        <v>0</v>
      </c>
      <c r="S49" s="179">
        <v>62.320999999999998</v>
      </c>
      <c r="T49" s="179">
        <v>0</v>
      </c>
      <c r="U49" s="179">
        <v>0</v>
      </c>
      <c r="V49" s="179">
        <v>0</v>
      </c>
      <c r="W49" s="179">
        <v>0</v>
      </c>
      <c r="X49" s="179">
        <v>8.8940000000000001</v>
      </c>
      <c r="Y49" s="179">
        <v>0</v>
      </c>
      <c r="Z49" s="179">
        <v>0</v>
      </c>
      <c r="AA49" s="179">
        <v>0</v>
      </c>
      <c r="AB49" s="179">
        <v>0</v>
      </c>
      <c r="AC49" s="179">
        <v>7.36</v>
      </c>
      <c r="AD49" s="179">
        <v>0</v>
      </c>
      <c r="AE49" s="179">
        <v>0</v>
      </c>
      <c r="AF49" s="179">
        <v>0</v>
      </c>
      <c r="AG49" s="179">
        <v>0</v>
      </c>
      <c r="AH49" s="179">
        <v>1</v>
      </c>
      <c r="AI49" s="179">
        <v>0</v>
      </c>
      <c r="AJ49" s="179">
        <v>0</v>
      </c>
      <c r="AK49" s="179">
        <v>0</v>
      </c>
      <c r="AL49" s="179">
        <v>0</v>
      </c>
      <c r="AM49" s="179">
        <v>97.325999999999993</v>
      </c>
      <c r="AN49" s="179">
        <v>7.4329999999999998</v>
      </c>
      <c r="AO49" s="179">
        <v>169</v>
      </c>
      <c r="AP49" s="179">
        <v>0</v>
      </c>
      <c r="AQ49" s="179">
        <v>0</v>
      </c>
      <c r="AR49" s="179">
        <v>0</v>
      </c>
      <c r="AS49" s="179">
        <v>0</v>
      </c>
      <c r="AT49" s="179">
        <v>0</v>
      </c>
      <c r="AU49" s="179">
        <v>0</v>
      </c>
      <c r="AV49" s="179">
        <v>-4240</v>
      </c>
      <c r="AW49" s="179">
        <v>0</v>
      </c>
      <c r="AX49" s="179">
        <v>751.96387880275199</v>
      </c>
      <c r="AY49" s="179">
        <v>0</v>
      </c>
      <c r="AZ49" s="179">
        <v>6294.8326180082659</v>
      </c>
      <c r="BA49" s="183">
        <v>8.0849956183209129E-3</v>
      </c>
      <c r="BB49" s="183">
        <v>0</v>
      </c>
      <c r="BC49" s="183">
        <v>0</v>
      </c>
      <c r="BD49" s="183">
        <v>1.6830111830162139E-2</v>
      </c>
      <c r="BE49" s="183">
        <v>1.465028293766104E-2</v>
      </c>
      <c r="BF49" s="183">
        <v>0.87048042731394615</v>
      </c>
      <c r="BG49" s="183">
        <v>2.2810236059753453E-2</v>
      </c>
      <c r="BH49" s="179">
        <v>125305440000</v>
      </c>
      <c r="BI49" s="179">
        <v>125305440000</v>
      </c>
      <c r="BJ49" s="179">
        <v>0</v>
      </c>
      <c r="BK49" s="179">
        <v>0</v>
      </c>
      <c r="BL49" s="179">
        <v>0</v>
      </c>
      <c r="BM49" s="179">
        <v>0</v>
      </c>
      <c r="BN49" s="179">
        <v>265.80600000000004</v>
      </c>
      <c r="BO49" s="179">
        <v>8589.2002046529105</v>
      </c>
      <c r="BP49" s="179">
        <v>6447.15885738002</v>
      </c>
      <c r="BQ49" s="179">
        <v>2142.0413472728901</v>
      </c>
    </row>
    <row r="50" spans="1:69">
      <c r="A50" s="181" t="s">
        <v>93</v>
      </c>
      <c r="B50" s="24" t="s">
        <v>82</v>
      </c>
      <c r="C50" s="21"/>
      <c r="D50" s="21"/>
      <c r="E50" s="25"/>
      <c r="F50" s="25"/>
      <c r="G50" s="25"/>
      <c r="H50" s="25"/>
      <c r="I50" s="182">
        <v>75.197199999999995</v>
      </c>
      <c r="J50" s="182" t="e">
        <v>#N/A</v>
      </c>
      <c r="K50" s="182" t="e">
        <v>#N/A</v>
      </c>
      <c r="L50" s="182" t="e">
        <v>#N/A</v>
      </c>
      <c r="M50" s="182" t="e">
        <v>#N/A</v>
      </c>
      <c r="N50" s="182">
        <v>13.741</v>
      </c>
      <c r="O50" s="182" t="e">
        <v>#N/A</v>
      </c>
      <c r="P50" s="182" t="e">
        <v>#N/A</v>
      </c>
      <c r="Q50" s="182" t="e">
        <v>#N/A</v>
      </c>
      <c r="R50" s="182" t="e">
        <v>#N/A</v>
      </c>
      <c r="S50" s="182">
        <v>53.282799999999995</v>
      </c>
      <c r="T50" s="182" t="e">
        <v>#N/A</v>
      </c>
      <c r="U50" s="182" t="e">
        <v>#N/A</v>
      </c>
      <c r="V50" s="182" t="e">
        <v>#N/A</v>
      </c>
      <c r="W50" s="182" t="e">
        <v>#N/A</v>
      </c>
      <c r="X50" s="182">
        <v>10.5586</v>
      </c>
      <c r="Y50" s="182" t="e">
        <v>#N/A</v>
      </c>
      <c r="Z50" s="182" t="e">
        <v>#N/A</v>
      </c>
      <c r="AA50" s="182" t="e">
        <v>#N/A</v>
      </c>
      <c r="AB50" s="182" t="e">
        <v>#N/A</v>
      </c>
      <c r="AC50" s="182">
        <v>7.3712</v>
      </c>
      <c r="AD50" s="182" t="e">
        <v>#N/A</v>
      </c>
      <c r="AE50" s="182" t="e">
        <v>#N/A</v>
      </c>
      <c r="AF50" s="182" t="e">
        <v>#N/A</v>
      </c>
      <c r="AG50" s="182" t="e">
        <v>#N/A</v>
      </c>
      <c r="AH50" s="182">
        <v>1</v>
      </c>
      <c r="AI50" s="182" t="e">
        <v>#N/A</v>
      </c>
      <c r="AJ50" s="182" t="e">
        <v>#N/A</v>
      </c>
      <c r="AK50" s="182" t="e">
        <v>#N/A</v>
      </c>
      <c r="AL50" s="182" t="e">
        <v>#N/A</v>
      </c>
      <c r="AM50" s="182">
        <v>43.787599999999998</v>
      </c>
      <c r="AN50" s="182">
        <v>7.4406000000000008</v>
      </c>
      <c r="AO50" s="182">
        <v>204</v>
      </c>
      <c r="AP50" s="182" t="e">
        <v>#N/A</v>
      </c>
      <c r="AQ50" s="182">
        <v>0</v>
      </c>
      <c r="AR50" s="182" t="e">
        <v>#N/A</v>
      </c>
      <c r="AS50" s="182" t="e">
        <v>#N/A</v>
      </c>
      <c r="AT50" s="182" t="e">
        <v>#N/A</v>
      </c>
      <c r="AU50" s="182" t="e">
        <v>#N/A</v>
      </c>
      <c r="AV50" s="182">
        <v>-4315.8</v>
      </c>
      <c r="AW50" s="182" t="e">
        <v>#N/A</v>
      </c>
      <c r="AX50" s="182">
        <v>751.37077499638394</v>
      </c>
      <c r="AY50" s="182" t="e">
        <v>#N/A</v>
      </c>
      <c r="AZ50" s="182">
        <v>2694.3523510085506</v>
      </c>
      <c r="BA50" s="184">
        <v>3.585915823012304E-3</v>
      </c>
      <c r="BB50" s="184" t="e">
        <v>#N/A</v>
      </c>
      <c r="BC50" s="184" t="e">
        <v>#N/A</v>
      </c>
      <c r="BD50" s="184">
        <v>1.2090768049491473E-2</v>
      </c>
      <c r="BE50" s="184">
        <v>6.6827093644604837E-3</v>
      </c>
      <c r="BF50" s="185">
        <v>0.55271173320883882</v>
      </c>
      <c r="BG50" s="184">
        <v>1.0360961212166566E-2</v>
      </c>
      <c r="BH50" s="182">
        <v>474578336100</v>
      </c>
      <c r="BI50" s="182">
        <v>458328885000</v>
      </c>
      <c r="BJ50" s="182">
        <v>16249451100</v>
      </c>
      <c r="BK50" s="182">
        <v>0</v>
      </c>
      <c r="BL50" s="182">
        <v>0</v>
      </c>
      <c r="BM50" s="182">
        <v>0</v>
      </c>
    </row>
    <row r="51" spans="1:69">
      <c r="A51" s="181"/>
      <c r="B51" s="174"/>
      <c r="C51" s="174"/>
      <c r="D51" s="64">
        <v>44984</v>
      </c>
      <c r="E51" s="63"/>
      <c r="F51" s="63"/>
      <c r="G51" s="63"/>
      <c r="H51" s="63"/>
      <c r="I51" s="179">
        <v>57.97</v>
      </c>
      <c r="J51" s="179">
        <v>0</v>
      </c>
      <c r="K51" s="179">
        <v>0</v>
      </c>
      <c r="L51" s="179">
        <v>0</v>
      </c>
      <c r="M51" s="179">
        <v>0</v>
      </c>
      <c r="N51" s="179">
        <v>27.196999999999999</v>
      </c>
      <c r="O51" s="179">
        <v>0</v>
      </c>
      <c r="P51" s="179">
        <v>0</v>
      </c>
      <c r="Q51" s="179">
        <v>0</v>
      </c>
      <c r="R51" s="179">
        <v>0</v>
      </c>
      <c r="S51" s="179">
        <v>103.342</v>
      </c>
      <c r="T51" s="179">
        <v>0</v>
      </c>
      <c r="U51" s="179">
        <v>0</v>
      </c>
      <c r="V51" s="179">
        <v>0</v>
      </c>
      <c r="W51" s="179">
        <v>0</v>
      </c>
      <c r="X51" s="179">
        <v>8.2560000000000002</v>
      </c>
      <c r="Y51" s="179">
        <v>0</v>
      </c>
      <c r="Z51" s="179">
        <v>0</v>
      </c>
      <c r="AA51" s="179">
        <v>0</v>
      </c>
      <c r="AB51" s="179">
        <v>0</v>
      </c>
      <c r="AC51" s="179">
        <v>7.2789999999999999</v>
      </c>
      <c r="AD51" s="179">
        <v>0</v>
      </c>
      <c r="AE51" s="179">
        <v>0</v>
      </c>
      <c r="AF51" s="179">
        <v>0</v>
      </c>
      <c r="AG51" s="179">
        <v>0</v>
      </c>
      <c r="AH51" s="179">
        <v>1</v>
      </c>
      <c r="AI51" s="179">
        <v>0</v>
      </c>
      <c r="AJ51" s="179">
        <v>0</v>
      </c>
      <c r="AK51" s="179">
        <v>0</v>
      </c>
      <c r="AL51" s="179">
        <v>0</v>
      </c>
      <c r="AM51" s="179">
        <v>94.287000000000006</v>
      </c>
      <c r="AN51" s="179">
        <v>7.4320000000000004</v>
      </c>
      <c r="AO51" s="179">
        <v>43</v>
      </c>
      <c r="AP51" s="179">
        <v>0</v>
      </c>
      <c r="AQ51" s="179">
        <v>0</v>
      </c>
      <c r="AR51" s="179">
        <v>0</v>
      </c>
      <c r="AS51" s="179">
        <v>0</v>
      </c>
      <c r="AT51" s="179">
        <v>0</v>
      </c>
      <c r="AU51" s="179">
        <v>0</v>
      </c>
      <c r="AV51" s="179">
        <v>-5177</v>
      </c>
      <c r="AW51" s="179">
        <v>0</v>
      </c>
      <c r="AX51" s="179">
        <v>815.02162084367762</v>
      </c>
      <c r="AY51" s="179">
        <v>0</v>
      </c>
      <c r="AZ51" s="179">
        <v>-4966.8397119992223</v>
      </c>
      <c r="BA51" s="183">
        <v>-5.8857741971964023E-3</v>
      </c>
      <c r="BB51" s="183">
        <v>0</v>
      </c>
      <c r="BC51" s="183">
        <v>0</v>
      </c>
      <c r="BD51" s="183">
        <v>3.7643424161418304E-2</v>
      </c>
      <c r="BE51" s="183">
        <v>1.6529706442496721E-2</v>
      </c>
      <c r="BF51" s="183">
        <v>0.43911272182933969</v>
      </c>
      <c r="BG51" s="183">
        <v>2.3142873347901969E-2</v>
      </c>
      <c r="BH51" s="179">
        <v>141392900000</v>
      </c>
      <c r="BI51" s="179">
        <v>123472050000</v>
      </c>
      <c r="BJ51" s="179">
        <v>13807270000</v>
      </c>
      <c r="BK51" s="179">
        <v>0</v>
      </c>
      <c r="BL51" s="179">
        <v>4113580000</v>
      </c>
      <c r="BM51" s="179">
        <v>0</v>
      </c>
      <c r="BN51" s="179">
        <v>306.76300000000003</v>
      </c>
      <c r="BO51" s="179">
        <v>-3653.4535994997204</v>
      </c>
      <c r="BP51" s="179">
        <v>7043.4677898423797</v>
      </c>
      <c r="BQ51" s="179">
        <v>-10696.9213893421</v>
      </c>
    </row>
    <row r="52" spans="1:69">
      <c r="A52" s="181"/>
      <c r="B52" s="174"/>
      <c r="C52" s="174"/>
      <c r="D52" s="64">
        <v>44985</v>
      </c>
      <c r="E52" s="174"/>
      <c r="F52" s="174"/>
      <c r="G52" s="174"/>
      <c r="H52" s="174"/>
      <c r="I52" s="179">
        <v>57.962000000000003</v>
      </c>
      <c r="J52" s="179">
        <v>0</v>
      </c>
      <c r="K52" s="179">
        <v>0</v>
      </c>
      <c r="L52" s="179">
        <v>0</v>
      </c>
      <c r="M52" s="179">
        <v>0</v>
      </c>
      <c r="N52" s="179">
        <v>27.151</v>
      </c>
      <c r="O52" s="179">
        <v>0</v>
      </c>
      <c r="P52" s="179">
        <v>0</v>
      </c>
      <c r="Q52" s="179">
        <v>0</v>
      </c>
      <c r="R52" s="179">
        <v>0</v>
      </c>
      <c r="S52" s="179">
        <v>101.265</v>
      </c>
      <c r="T52" s="179">
        <v>0</v>
      </c>
      <c r="U52" s="179">
        <v>0</v>
      </c>
      <c r="V52" s="179">
        <v>0</v>
      </c>
      <c r="W52" s="179">
        <v>0</v>
      </c>
      <c r="X52" s="179">
        <v>7.7119999999999997</v>
      </c>
      <c r="Y52" s="179">
        <v>0</v>
      </c>
      <c r="Z52" s="179">
        <v>0</v>
      </c>
      <c r="AA52" s="179">
        <v>0</v>
      </c>
      <c r="AB52" s="179">
        <v>0</v>
      </c>
      <c r="AC52" s="179">
        <v>7.2469999999999999</v>
      </c>
      <c r="AD52" s="179">
        <v>0</v>
      </c>
      <c r="AE52" s="179">
        <v>0</v>
      </c>
      <c r="AF52" s="179">
        <v>0</v>
      </c>
      <c r="AG52" s="179">
        <v>0</v>
      </c>
      <c r="AH52" s="179">
        <v>1</v>
      </c>
      <c r="AI52" s="179">
        <v>0</v>
      </c>
      <c r="AJ52" s="179">
        <v>0</v>
      </c>
      <c r="AK52" s="179">
        <v>0</v>
      </c>
      <c r="AL52" s="179">
        <v>0</v>
      </c>
      <c r="AM52" s="179">
        <v>94.308000000000007</v>
      </c>
      <c r="AN52" s="179">
        <v>7.468</v>
      </c>
      <c r="AO52" s="179">
        <v>74</v>
      </c>
      <c r="AP52" s="179">
        <v>0</v>
      </c>
      <c r="AQ52" s="179">
        <v>0</v>
      </c>
      <c r="AR52" s="179">
        <v>0</v>
      </c>
      <c r="AS52" s="179">
        <v>0</v>
      </c>
      <c r="AT52" s="179">
        <v>0</v>
      </c>
      <c r="AU52" s="179">
        <v>0</v>
      </c>
      <c r="AV52" s="179">
        <v>-4934</v>
      </c>
      <c r="AW52" s="179">
        <v>0</v>
      </c>
      <c r="AX52" s="179">
        <v>801.78068584454411</v>
      </c>
      <c r="AY52" s="179">
        <v>0</v>
      </c>
      <c r="AZ52" s="179">
        <v>369.66504463009915</v>
      </c>
      <c r="BA52" s="183">
        <v>4.4529249675064818E-4</v>
      </c>
      <c r="BB52" s="183">
        <v>0</v>
      </c>
      <c r="BC52" s="183">
        <v>0</v>
      </c>
      <c r="BD52" s="183">
        <v>5.3867316381939478E-3</v>
      </c>
      <c r="BE52" s="183">
        <v>5.260884007442586E-4</v>
      </c>
      <c r="BF52" s="183">
        <v>9.766374790496235E-2</v>
      </c>
      <c r="BG52" s="183">
        <v>5.7416492745639503E-3</v>
      </c>
      <c r="BH52" s="179">
        <v>78274505900</v>
      </c>
      <c r="BI52" s="179">
        <v>52344670000</v>
      </c>
      <c r="BJ52" s="179">
        <v>20504908000</v>
      </c>
      <c r="BK52" s="179">
        <v>0</v>
      </c>
      <c r="BL52" s="179">
        <v>5424927900</v>
      </c>
      <c r="BM52" s="179">
        <v>0</v>
      </c>
      <c r="BN52" s="179">
        <v>304.113</v>
      </c>
      <c r="BO52" s="179">
        <v>1265.7822192643698</v>
      </c>
      <c r="BP52" s="179">
        <v>6991.1250854316995</v>
      </c>
      <c r="BQ52" s="179">
        <v>-5725.3428661673297</v>
      </c>
    </row>
    <row r="53" spans="1:69">
      <c r="A53" s="181" t="s">
        <v>94</v>
      </c>
      <c r="B53" s="50" t="s">
        <v>95</v>
      </c>
      <c r="C53" s="186"/>
      <c r="D53" s="66"/>
      <c r="E53" s="41"/>
      <c r="F53" s="41"/>
      <c r="G53" s="41"/>
      <c r="H53" s="41"/>
      <c r="I53" s="187">
        <v>51.164450000000002</v>
      </c>
      <c r="J53" s="187" t="e">
        <v>#N/A</v>
      </c>
      <c r="K53" s="187" t="e">
        <v>#N/A</v>
      </c>
      <c r="L53" s="187" t="e">
        <v>#N/A</v>
      </c>
      <c r="M53" s="187" t="e">
        <v>#N/A</v>
      </c>
      <c r="N53" s="187">
        <v>14.284049999999997</v>
      </c>
      <c r="O53" s="187" t="e">
        <v>#N/A</v>
      </c>
      <c r="P53" s="187" t="e">
        <v>#N/A</v>
      </c>
      <c r="Q53" s="187" t="e">
        <v>#N/A</v>
      </c>
      <c r="R53" s="187" t="e">
        <v>#N/A</v>
      </c>
      <c r="S53" s="187">
        <v>59.245750000000008</v>
      </c>
      <c r="T53" s="187" t="e">
        <v>#N/A</v>
      </c>
      <c r="U53" s="187" t="e">
        <v>#N/A</v>
      </c>
      <c r="V53" s="187" t="e">
        <v>#N/A</v>
      </c>
      <c r="W53" s="187" t="e">
        <v>#N/A</v>
      </c>
      <c r="X53" s="187">
        <v>8.6115000000000013</v>
      </c>
      <c r="Y53" s="187" t="e">
        <v>#N/A</v>
      </c>
      <c r="Z53" s="187" t="e">
        <v>#N/A</v>
      </c>
      <c r="AA53" s="187" t="e">
        <v>#N/A</v>
      </c>
      <c r="AB53" s="187" t="e">
        <v>#N/A</v>
      </c>
      <c r="AC53" s="187">
        <v>7.2693500000000002</v>
      </c>
      <c r="AD53" s="187" t="e">
        <v>#N/A</v>
      </c>
      <c r="AE53" s="187" t="e">
        <v>#N/A</v>
      </c>
      <c r="AF53" s="187" t="e">
        <v>#N/A</v>
      </c>
      <c r="AG53" s="187" t="e">
        <v>#N/A</v>
      </c>
      <c r="AH53" s="187">
        <v>1</v>
      </c>
      <c r="AI53" s="187" t="e">
        <v>#N/A</v>
      </c>
      <c r="AJ53" s="187" t="e">
        <v>#N/A</v>
      </c>
      <c r="AK53" s="187" t="e">
        <v>#N/A</v>
      </c>
      <c r="AL53" s="187" t="e">
        <v>#N/A</v>
      </c>
      <c r="AM53" s="187">
        <v>30.716850000000001</v>
      </c>
      <c r="AN53" s="187">
        <v>7.4901499999999981</v>
      </c>
      <c r="AO53" s="187">
        <v>143.55000000000001</v>
      </c>
      <c r="AP53" s="187" t="e">
        <v>#N/A</v>
      </c>
      <c r="AQ53" s="187">
        <v>0</v>
      </c>
      <c r="AR53" s="187" t="e">
        <v>#N/A</v>
      </c>
      <c r="AS53" s="187" t="e">
        <v>#N/A</v>
      </c>
      <c r="AT53" s="187" t="e">
        <v>#N/A</v>
      </c>
      <c r="AU53" s="187" t="e">
        <v>#N/A</v>
      </c>
      <c r="AV53" s="187">
        <v>-3392.2</v>
      </c>
      <c r="AW53" s="187" t="e">
        <v>#N/A</v>
      </c>
      <c r="AX53" s="187">
        <v>644.17343137290379</v>
      </c>
      <c r="AY53" s="187" t="e">
        <v>#N/A</v>
      </c>
      <c r="AZ53" s="187">
        <v>6585.7560952073345</v>
      </c>
      <c r="BA53" s="42">
        <v>1.0223576096846076E-2</v>
      </c>
      <c r="BB53" s="42" t="e">
        <v>#N/A</v>
      </c>
      <c r="BC53" s="42" t="e">
        <v>#N/A</v>
      </c>
      <c r="BD53" s="42">
        <v>9.1838361100196348E-3</v>
      </c>
      <c r="BE53" s="42">
        <v>4.749332838610636E-3</v>
      </c>
      <c r="BF53" s="43">
        <v>0.51714041732834037</v>
      </c>
      <c r="BG53" s="42">
        <v>8.4433516308057843E-3</v>
      </c>
      <c r="BH53" s="187">
        <v>1719661310000</v>
      </c>
      <c r="BI53" s="187">
        <v>1600891243000</v>
      </c>
      <c r="BJ53" s="187">
        <v>109231559100</v>
      </c>
      <c r="BK53" s="187">
        <v>0</v>
      </c>
      <c r="BL53" s="187">
        <v>9538507900</v>
      </c>
      <c r="BM53" s="187">
        <v>0</v>
      </c>
    </row>
    <row r="54" spans="1:69">
      <c r="A54" s="181"/>
      <c r="B54" s="174"/>
      <c r="C54" s="174"/>
      <c r="D54" s="64">
        <v>44986</v>
      </c>
      <c r="E54" s="174"/>
      <c r="F54" s="174"/>
      <c r="G54" s="174"/>
      <c r="H54" s="174"/>
      <c r="I54" s="179">
        <v>68.88</v>
      </c>
      <c r="J54" s="179">
        <v>0</v>
      </c>
      <c r="K54" s="179">
        <v>0</v>
      </c>
      <c r="L54" s="179">
        <v>0</v>
      </c>
      <c r="M54" s="179">
        <v>0</v>
      </c>
      <c r="N54" s="179">
        <v>17.956</v>
      </c>
      <c r="O54" s="179">
        <v>0</v>
      </c>
      <c r="P54" s="179">
        <v>0</v>
      </c>
      <c r="Q54" s="179">
        <v>0</v>
      </c>
      <c r="R54" s="179">
        <v>0</v>
      </c>
      <c r="S54" s="179">
        <v>100.824</v>
      </c>
      <c r="T54" s="179">
        <v>0</v>
      </c>
      <c r="U54" s="179">
        <v>0</v>
      </c>
      <c r="V54" s="179">
        <v>0</v>
      </c>
      <c r="W54" s="179">
        <v>0</v>
      </c>
      <c r="X54" s="179">
        <v>7.4029999999999996</v>
      </c>
      <c r="Y54" s="179">
        <v>0</v>
      </c>
      <c r="Z54" s="179">
        <v>0</v>
      </c>
      <c r="AA54" s="179">
        <v>0</v>
      </c>
      <c r="AB54" s="179">
        <v>0</v>
      </c>
      <c r="AC54" s="179">
        <v>7.3289999999999997</v>
      </c>
      <c r="AD54" s="179">
        <v>0</v>
      </c>
      <c r="AE54" s="179">
        <v>0</v>
      </c>
      <c r="AF54" s="179">
        <v>0</v>
      </c>
      <c r="AG54" s="179">
        <v>0</v>
      </c>
      <c r="AH54" s="179">
        <v>1</v>
      </c>
      <c r="AI54" s="179">
        <v>0</v>
      </c>
      <c r="AJ54" s="179">
        <v>0</v>
      </c>
      <c r="AK54" s="179">
        <v>0</v>
      </c>
      <c r="AL54" s="179">
        <v>0</v>
      </c>
      <c r="AM54" s="179">
        <v>94.317999999999998</v>
      </c>
      <c r="AN54" s="179">
        <v>7.5129999999999999</v>
      </c>
      <c r="AO54" s="179">
        <v>152</v>
      </c>
      <c r="AP54" s="179">
        <v>0</v>
      </c>
      <c r="AQ54" s="179">
        <v>0</v>
      </c>
      <c r="AR54" s="179">
        <v>0</v>
      </c>
      <c r="AS54" s="179">
        <v>0</v>
      </c>
      <c r="AT54" s="179">
        <v>0</v>
      </c>
      <c r="AU54" s="179">
        <v>0</v>
      </c>
      <c r="AV54" s="179">
        <v>-5229</v>
      </c>
      <c r="AW54" s="179">
        <v>0</v>
      </c>
      <c r="AX54" s="179">
        <v>855.05881594220534</v>
      </c>
      <c r="AY54" s="179">
        <v>0</v>
      </c>
      <c r="AZ54" s="179">
        <v>-2276.4907763679075</v>
      </c>
      <c r="BA54" s="183">
        <v>-2.5713576550332982E-3</v>
      </c>
      <c r="BB54" s="183">
        <v>0</v>
      </c>
      <c r="BC54" s="183">
        <v>0</v>
      </c>
      <c r="BD54" s="183">
        <v>6.4044789306998235E-3</v>
      </c>
      <c r="BE54" s="183">
        <v>3.8267683536320212E-3</v>
      </c>
      <c r="BF54" s="183">
        <v>0.59751439501009751</v>
      </c>
      <c r="BG54" s="183">
        <v>1.1091241394882934E-2</v>
      </c>
      <c r="BH54" s="179">
        <v>138619648100</v>
      </c>
      <c r="BI54" s="179">
        <v>79219165000</v>
      </c>
      <c r="BJ54" s="179">
        <v>46533583100</v>
      </c>
      <c r="BK54" s="179">
        <v>0</v>
      </c>
      <c r="BL54" s="179">
        <v>12866900000</v>
      </c>
      <c r="BM54" s="179">
        <v>0</v>
      </c>
      <c r="BN54" s="179">
        <v>305.22299999999996</v>
      </c>
      <c r="BO54" s="179">
        <v>8692.3458266421512</v>
      </c>
      <c r="BP54" s="179">
        <v>14229.2997655166</v>
      </c>
      <c r="BQ54" s="179">
        <v>-5536.9539388744497</v>
      </c>
    </row>
    <row r="55" spans="1:69">
      <c r="A55" s="181"/>
      <c r="B55" s="174"/>
      <c r="C55" s="174"/>
      <c r="D55" s="64">
        <v>44987</v>
      </c>
      <c r="E55" s="174"/>
      <c r="F55" s="174"/>
      <c r="G55" s="174"/>
      <c r="H55" s="174"/>
      <c r="I55" s="179">
        <v>46.1</v>
      </c>
      <c r="J55" s="179">
        <v>0</v>
      </c>
      <c r="K55" s="179">
        <v>0</v>
      </c>
      <c r="L55" s="179">
        <v>0</v>
      </c>
      <c r="M55" s="179">
        <v>0</v>
      </c>
      <c r="N55" s="179">
        <v>13.97</v>
      </c>
      <c r="O55" s="179">
        <v>0</v>
      </c>
      <c r="P55" s="179">
        <v>0</v>
      </c>
      <c r="Q55" s="179">
        <v>0</v>
      </c>
      <c r="R55" s="179">
        <v>0</v>
      </c>
      <c r="S55" s="179">
        <v>79.617000000000004</v>
      </c>
      <c r="T55" s="179">
        <v>0</v>
      </c>
      <c r="U55" s="179">
        <v>0</v>
      </c>
      <c r="V55" s="179">
        <v>0</v>
      </c>
      <c r="W55" s="179">
        <v>0</v>
      </c>
      <c r="X55" s="179">
        <v>6.9279999999999999</v>
      </c>
      <c r="Y55" s="179">
        <v>0</v>
      </c>
      <c r="Z55" s="179">
        <v>0</v>
      </c>
      <c r="AA55" s="179">
        <v>0</v>
      </c>
      <c r="AB55" s="179">
        <v>0</v>
      </c>
      <c r="AC55" s="179">
        <v>7.3049999999999997</v>
      </c>
      <c r="AD55" s="179">
        <v>0</v>
      </c>
      <c r="AE55" s="179">
        <v>0</v>
      </c>
      <c r="AF55" s="179">
        <v>0</v>
      </c>
      <c r="AG55" s="179">
        <v>0</v>
      </c>
      <c r="AH55" s="179">
        <v>1</v>
      </c>
      <c r="AI55" s="179">
        <v>0</v>
      </c>
      <c r="AJ55" s="179">
        <v>0</v>
      </c>
      <c r="AK55" s="179">
        <v>0</v>
      </c>
      <c r="AL55" s="179">
        <v>0</v>
      </c>
      <c r="AM55" s="179">
        <v>44.314999999999998</v>
      </c>
      <c r="AN55" s="179">
        <v>7.5090000000000003</v>
      </c>
      <c r="AO55" s="179">
        <v>152</v>
      </c>
      <c r="AP55" s="179">
        <v>0</v>
      </c>
      <c r="AQ55" s="179">
        <v>0</v>
      </c>
      <c r="AR55" s="179">
        <v>0</v>
      </c>
      <c r="AS55" s="179">
        <v>0</v>
      </c>
      <c r="AT55" s="179">
        <v>0</v>
      </c>
      <c r="AU55" s="179">
        <v>0</v>
      </c>
      <c r="AV55" s="179">
        <v>-3758</v>
      </c>
      <c r="AW55" s="179">
        <v>0</v>
      </c>
      <c r="AX55" s="179">
        <v>663.45733018105932</v>
      </c>
      <c r="AY55" s="179">
        <v>0</v>
      </c>
      <c r="AZ55" s="179">
        <v>2510.8359186287271</v>
      </c>
      <c r="BA55" s="183">
        <v>3.6550886757710788E-3</v>
      </c>
      <c r="BB55" s="183">
        <v>0</v>
      </c>
      <c r="BC55" s="183">
        <v>0</v>
      </c>
      <c r="BD55" s="183">
        <v>2.2547144016422639E-2</v>
      </c>
      <c r="BE55" s="183">
        <v>1.0850427973522392E-2</v>
      </c>
      <c r="BF55" s="183">
        <v>0.48123292092423225</v>
      </c>
      <c r="BG55" s="183">
        <v>1.592727089712764E-2</v>
      </c>
      <c r="BH55" s="179">
        <v>72939730000</v>
      </c>
      <c r="BI55" s="179">
        <v>72939730000</v>
      </c>
      <c r="BJ55" s="179">
        <v>0</v>
      </c>
      <c r="BK55" s="179">
        <v>0</v>
      </c>
      <c r="BL55" s="179">
        <v>0</v>
      </c>
      <c r="BM55" s="179">
        <v>0</v>
      </c>
      <c r="BN55" s="179">
        <v>206.74400000000003</v>
      </c>
      <c r="BO55" s="179">
        <v>7591.0442532589004</v>
      </c>
      <c r="BP55" s="179">
        <v>6407.6541560060905</v>
      </c>
      <c r="BQ55" s="179">
        <v>1183.3900972528099</v>
      </c>
    </row>
    <row r="56" spans="1:69">
      <c r="A56" s="181"/>
      <c r="B56" s="174"/>
      <c r="C56" s="174"/>
      <c r="D56" s="64">
        <v>44988</v>
      </c>
      <c r="E56" s="174"/>
      <c r="F56" s="174"/>
      <c r="G56" s="174"/>
      <c r="H56" s="174"/>
      <c r="I56" s="179">
        <v>48.898000000000003</v>
      </c>
      <c r="J56" s="179">
        <v>0</v>
      </c>
      <c r="K56" s="179">
        <v>0</v>
      </c>
      <c r="L56" s="179">
        <v>0</v>
      </c>
      <c r="M56" s="179">
        <v>0</v>
      </c>
      <c r="N56" s="179">
        <v>13.955</v>
      </c>
      <c r="O56" s="179">
        <v>0</v>
      </c>
      <c r="P56" s="179">
        <v>0</v>
      </c>
      <c r="Q56" s="179">
        <v>0</v>
      </c>
      <c r="R56" s="179">
        <v>0</v>
      </c>
      <c r="S56" s="179">
        <v>70.884</v>
      </c>
      <c r="T56" s="179">
        <v>0</v>
      </c>
      <c r="U56" s="179">
        <v>0</v>
      </c>
      <c r="V56" s="179">
        <v>0</v>
      </c>
      <c r="W56" s="179">
        <v>0</v>
      </c>
      <c r="X56" s="179">
        <v>6.3890000000000002</v>
      </c>
      <c r="Y56" s="179">
        <v>0</v>
      </c>
      <c r="Z56" s="179">
        <v>0</v>
      </c>
      <c r="AA56" s="179">
        <v>0</v>
      </c>
      <c r="AB56" s="179">
        <v>0</v>
      </c>
      <c r="AC56" s="179">
        <v>7.2679999999999998</v>
      </c>
      <c r="AD56" s="179">
        <v>0</v>
      </c>
      <c r="AE56" s="179">
        <v>0</v>
      </c>
      <c r="AF56" s="179">
        <v>0</v>
      </c>
      <c r="AG56" s="179">
        <v>0</v>
      </c>
      <c r="AH56" s="179">
        <v>1</v>
      </c>
      <c r="AI56" s="179">
        <v>0</v>
      </c>
      <c r="AJ56" s="179">
        <v>0</v>
      </c>
      <c r="AK56" s="179">
        <v>0</v>
      </c>
      <c r="AL56" s="179">
        <v>0</v>
      </c>
      <c r="AM56" s="179">
        <v>44.31</v>
      </c>
      <c r="AN56" s="179">
        <v>7.5039999999999996</v>
      </c>
      <c r="AO56" s="179">
        <v>60</v>
      </c>
      <c r="AP56" s="179">
        <v>0</v>
      </c>
      <c r="AQ56" s="179">
        <v>0</v>
      </c>
      <c r="AR56" s="179">
        <v>0</v>
      </c>
      <c r="AS56" s="179">
        <v>0</v>
      </c>
      <c r="AT56" s="179">
        <v>0</v>
      </c>
      <c r="AU56" s="179">
        <v>0</v>
      </c>
      <c r="AV56" s="179">
        <v>-2637</v>
      </c>
      <c r="AW56" s="179">
        <v>0</v>
      </c>
      <c r="AX56" s="179">
        <v>571.06712323710542</v>
      </c>
      <c r="AY56" s="179">
        <v>0</v>
      </c>
      <c r="AZ56" s="179">
        <v>-2722.8773993724244</v>
      </c>
      <c r="BA56" s="183">
        <v>-4.6050411006780595E-3</v>
      </c>
      <c r="BB56" s="183">
        <v>0</v>
      </c>
      <c r="BC56" s="183">
        <v>0</v>
      </c>
      <c r="BD56" s="183">
        <v>4.5309155693875214E-3</v>
      </c>
      <c r="BE56" s="183">
        <v>1.7153569524023153E-3</v>
      </c>
      <c r="BF56" s="183">
        <v>0.37858947626212186</v>
      </c>
      <c r="BG56" s="183">
        <v>8.4472071465799322E-3</v>
      </c>
      <c r="BH56" s="179">
        <v>117428229750</v>
      </c>
      <c r="BI56" s="179">
        <v>95426935000</v>
      </c>
      <c r="BJ56" s="179">
        <v>14600747050</v>
      </c>
      <c r="BK56" s="179">
        <v>7400547700</v>
      </c>
      <c r="BL56" s="179">
        <v>0</v>
      </c>
      <c r="BM56" s="179">
        <v>0</v>
      </c>
      <c r="BN56" s="179">
        <v>200.208</v>
      </c>
      <c r="BO56" s="179">
        <v>917.31647754326059</v>
      </c>
      <c r="BP56" s="179">
        <v>6233.36828371094</v>
      </c>
      <c r="BQ56" s="179">
        <v>-5316.0518061676794</v>
      </c>
    </row>
    <row r="57" spans="1:69">
      <c r="A57" s="181" t="s">
        <v>96</v>
      </c>
      <c r="B57" s="24" t="s">
        <v>82</v>
      </c>
      <c r="C57" s="21"/>
      <c r="D57" s="21"/>
      <c r="E57" s="25"/>
      <c r="F57" s="25"/>
      <c r="G57" s="25"/>
      <c r="H57" s="25"/>
      <c r="I57" s="182">
        <v>55.962000000000003</v>
      </c>
      <c r="J57" s="182" t="e">
        <v>#N/A</v>
      </c>
      <c r="K57" s="182" t="e">
        <v>#N/A</v>
      </c>
      <c r="L57" s="182" t="e">
        <v>#N/A</v>
      </c>
      <c r="M57" s="182" t="e">
        <v>#N/A</v>
      </c>
      <c r="N57" s="182">
        <v>20.0458</v>
      </c>
      <c r="O57" s="182" t="e">
        <v>#N/A</v>
      </c>
      <c r="P57" s="182" t="e">
        <v>#N/A</v>
      </c>
      <c r="Q57" s="182" t="e">
        <v>#N/A</v>
      </c>
      <c r="R57" s="182" t="e">
        <v>#N/A</v>
      </c>
      <c r="S57" s="182">
        <v>91.186400000000006</v>
      </c>
      <c r="T57" s="182" t="e">
        <v>#N/A</v>
      </c>
      <c r="U57" s="182" t="e">
        <v>#N/A</v>
      </c>
      <c r="V57" s="182" t="e">
        <v>#N/A</v>
      </c>
      <c r="W57" s="182" t="e">
        <v>#N/A</v>
      </c>
      <c r="X57" s="182">
        <v>7.3376000000000001</v>
      </c>
      <c r="Y57" s="182" t="e">
        <v>#N/A</v>
      </c>
      <c r="Z57" s="182" t="e">
        <v>#N/A</v>
      </c>
      <c r="AA57" s="182" t="e">
        <v>#N/A</v>
      </c>
      <c r="AB57" s="182" t="e">
        <v>#N/A</v>
      </c>
      <c r="AC57" s="182">
        <v>7.2855999999999996</v>
      </c>
      <c r="AD57" s="182" t="e">
        <v>#N/A</v>
      </c>
      <c r="AE57" s="182" t="e">
        <v>#N/A</v>
      </c>
      <c r="AF57" s="182" t="e">
        <v>#N/A</v>
      </c>
      <c r="AG57" s="182" t="e">
        <v>#N/A</v>
      </c>
      <c r="AH57" s="182">
        <v>1</v>
      </c>
      <c r="AI57" s="182" t="e">
        <v>#N/A</v>
      </c>
      <c r="AJ57" s="182" t="e">
        <v>#N/A</v>
      </c>
      <c r="AK57" s="182" t="e">
        <v>#N/A</v>
      </c>
      <c r="AL57" s="182" t="e">
        <v>#N/A</v>
      </c>
      <c r="AM57" s="182">
        <v>74.307600000000008</v>
      </c>
      <c r="AN57" s="182">
        <v>7.4852000000000007</v>
      </c>
      <c r="AO57" s="182">
        <v>152</v>
      </c>
      <c r="AP57" s="182" t="e">
        <v>#N/A</v>
      </c>
      <c r="AQ57" s="182">
        <v>0</v>
      </c>
      <c r="AR57" s="182" t="e">
        <v>#N/A</v>
      </c>
      <c r="AS57" s="182" t="e">
        <v>#N/A</v>
      </c>
      <c r="AT57" s="182" t="e">
        <v>#N/A</v>
      </c>
      <c r="AU57" s="182" t="e">
        <v>#N/A</v>
      </c>
      <c r="AV57" s="182">
        <v>-4347</v>
      </c>
      <c r="AW57" s="182" t="e">
        <v>#N/A</v>
      </c>
      <c r="AX57" s="182">
        <v>741.27711520971832</v>
      </c>
      <c r="AY57" s="182" t="e">
        <v>#N/A</v>
      </c>
      <c r="AZ57" s="182">
        <v>2510.8359186287271</v>
      </c>
      <c r="BA57" s="184">
        <v>3.3871758173977542E-3</v>
      </c>
      <c r="BB57" s="184" t="e">
        <v>#N/A</v>
      </c>
      <c r="BC57" s="184" t="e">
        <v>#N/A</v>
      </c>
      <c r="BD57" s="184">
        <v>1.6164585757915909E-2</v>
      </c>
      <c r="BE57" s="184">
        <v>7.1051225499543114E-3</v>
      </c>
      <c r="BF57" s="185">
        <v>0.43954869344393088</v>
      </c>
      <c r="BG57" s="184">
        <v>1.3391193517709999E-2</v>
      </c>
      <c r="BH57" s="182">
        <v>548655013750</v>
      </c>
      <c r="BI57" s="182">
        <v>423402550000</v>
      </c>
      <c r="BJ57" s="182">
        <v>95446508150</v>
      </c>
      <c r="BK57" s="182">
        <v>7400547700</v>
      </c>
      <c r="BL57" s="182">
        <v>22405407900</v>
      </c>
      <c r="BM57" s="182">
        <v>0</v>
      </c>
    </row>
    <row r="58" spans="1:69">
      <c r="A58" s="181"/>
      <c r="B58" s="174"/>
      <c r="C58" s="174"/>
      <c r="D58" s="64">
        <v>44991</v>
      </c>
      <c r="E58" s="174"/>
      <c r="F58" s="174"/>
      <c r="G58" s="174"/>
      <c r="H58" s="174"/>
      <c r="I58" s="179">
        <v>29.611000000000001</v>
      </c>
      <c r="J58" s="179">
        <v>0</v>
      </c>
      <c r="K58" s="179">
        <v>0</v>
      </c>
      <c r="L58" s="179">
        <v>0</v>
      </c>
      <c r="M58" s="179">
        <v>0</v>
      </c>
      <c r="N58" s="179">
        <v>14.292</v>
      </c>
      <c r="O58" s="179">
        <v>0</v>
      </c>
      <c r="P58" s="179">
        <v>0</v>
      </c>
      <c r="Q58" s="179">
        <v>0</v>
      </c>
      <c r="R58" s="179">
        <v>0</v>
      </c>
      <c r="S58" s="179">
        <v>49.725999999999999</v>
      </c>
      <c r="T58" s="179">
        <v>0</v>
      </c>
      <c r="U58" s="179">
        <v>0</v>
      </c>
      <c r="V58" s="179">
        <v>0</v>
      </c>
      <c r="W58" s="179">
        <v>0</v>
      </c>
      <c r="X58" s="179">
        <v>6.0960000000000001</v>
      </c>
      <c r="Y58" s="179">
        <v>0</v>
      </c>
      <c r="Z58" s="179">
        <v>0</v>
      </c>
      <c r="AA58" s="179">
        <v>0</v>
      </c>
      <c r="AB58" s="179">
        <v>0</v>
      </c>
      <c r="AC58" s="179">
        <v>7.2839999999999998</v>
      </c>
      <c r="AD58" s="179">
        <v>0</v>
      </c>
      <c r="AE58" s="179">
        <v>0</v>
      </c>
      <c r="AF58" s="179">
        <v>0</v>
      </c>
      <c r="AG58" s="179">
        <v>0</v>
      </c>
      <c r="AH58" s="179">
        <v>1</v>
      </c>
      <c r="AI58" s="179">
        <v>0</v>
      </c>
      <c r="AJ58" s="179">
        <v>0</v>
      </c>
      <c r="AK58" s="179">
        <v>0</v>
      </c>
      <c r="AL58" s="179">
        <v>0</v>
      </c>
      <c r="AM58" s="179">
        <v>44.292999999999999</v>
      </c>
      <c r="AN58" s="179">
        <v>7.5060000000000002</v>
      </c>
      <c r="AO58" s="179">
        <v>62</v>
      </c>
      <c r="AP58" s="179">
        <v>0</v>
      </c>
      <c r="AQ58" s="179">
        <v>0</v>
      </c>
      <c r="AR58" s="179">
        <v>0</v>
      </c>
      <c r="AS58" s="179">
        <v>0</v>
      </c>
      <c r="AT58" s="179">
        <v>0</v>
      </c>
      <c r="AU58" s="179">
        <v>0</v>
      </c>
      <c r="AV58" s="179">
        <v>-1713</v>
      </c>
      <c r="AW58" s="179">
        <v>0</v>
      </c>
      <c r="AX58" s="179">
        <v>478.46308657063389</v>
      </c>
      <c r="AY58" s="179">
        <v>0</v>
      </c>
      <c r="AZ58" s="179">
        <v>-4021.3143159557367</v>
      </c>
      <c r="BA58" s="183">
        <v>-8.1173106006531028E-3</v>
      </c>
      <c r="BB58" s="183">
        <v>0</v>
      </c>
      <c r="BC58" s="183">
        <v>0</v>
      </c>
      <c r="BD58" s="183">
        <v>1.3747081838035488E-2</v>
      </c>
      <c r="BE58" s="183">
        <v>6.354697854324483E-3</v>
      </c>
      <c r="BF58" s="183">
        <v>0.46225794893737204</v>
      </c>
      <c r="BG58" s="183">
        <v>1.2459158102671983E-2</v>
      </c>
      <c r="BH58" s="179">
        <v>95931325000</v>
      </c>
      <c r="BI58" s="179">
        <v>87263770000</v>
      </c>
      <c r="BJ58" s="179">
        <v>0</v>
      </c>
      <c r="BK58" s="179">
        <v>0</v>
      </c>
      <c r="BL58" s="179">
        <v>8667555000</v>
      </c>
      <c r="BM58" s="179">
        <v>0</v>
      </c>
      <c r="BN58" s="179">
        <v>159.80799999999999</v>
      </c>
      <c r="BO58" s="179">
        <v>632.9395344006598</v>
      </c>
      <c r="BP58" s="179">
        <v>3738.7242010903901</v>
      </c>
      <c r="BQ58" s="179">
        <v>-3105.7846666897303</v>
      </c>
    </row>
    <row r="59" spans="1:69">
      <c r="A59" s="181"/>
      <c r="B59" s="174"/>
      <c r="C59" s="174"/>
      <c r="D59" s="64">
        <v>44992</v>
      </c>
      <c r="E59" s="174"/>
      <c r="F59" s="174"/>
      <c r="G59" s="174"/>
      <c r="H59" s="174"/>
      <c r="I59" s="179">
        <v>35.505000000000003</v>
      </c>
      <c r="J59" s="179">
        <v>0</v>
      </c>
      <c r="K59" s="179">
        <v>0</v>
      </c>
      <c r="L59" s="179">
        <v>0</v>
      </c>
      <c r="M59" s="179">
        <v>0</v>
      </c>
      <c r="N59" s="179">
        <v>7.97</v>
      </c>
      <c r="O59" s="179">
        <v>0</v>
      </c>
      <c r="P59" s="179">
        <v>0</v>
      </c>
      <c r="Q59" s="179">
        <v>0</v>
      </c>
      <c r="R59" s="179">
        <v>0</v>
      </c>
      <c r="S59" s="179">
        <v>55.094000000000001</v>
      </c>
      <c r="T59" s="179">
        <v>0</v>
      </c>
      <c r="U59" s="179">
        <v>0</v>
      </c>
      <c r="V59" s="179">
        <v>0</v>
      </c>
      <c r="W59" s="179">
        <v>0</v>
      </c>
      <c r="X59" s="179">
        <v>5.9390000000000001</v>
      </c>
      <c r="Y59" s="179">
        <v>0</v>
      </c>
      <c r="Z59" s="179">
        <v>0</v>
      </c>
      <c r="AA59" s="179">
        <v>0</v>
      </c>
      <c r="AB59" s="179">
        <v>0</v>
      </c>
      <c r="AC59" s="179">
        <v>7.2750000000000004</v>
      </c>
      <c r="AD59" s="179">
        <v>0</v>
      </c>
      <c r="AE59" s="179">
        <v>0</v>
      </c>
      <c r="AF59" s="179">
        <v>0</v>
      </c>
      <c r="AG59" s="179">
        <v>0</v>
      </c>
      <c r="AH59" s="179">
        <v>1</v>
      </c>
      <c r="AI59" s="179">
        <v>0</v>
      </c>
      <c r="AJ59" s="179">
        <v>0</v>
      </c>
      <c r="AK59" s="179">
        <v>0</v>
      </c>
      <c r="AL59" s="179">
        <v>0</v>
      </c>
      <c r="AM59" s="179">
        <v>44.255000000000003</v>
      </c>
      <c r="AN59" s="179">
        <v>7.4770000000000003</v>
      </c>
      <c r="AO59" s="179">
        <v>62</v>
      </c>
      <c r="AP59" s="179">
        <v>0</v>
      </c>
      <c r="AQ59" s="179">
        <v>0</v>
      </c>
      <c r="AR59" s="179">
        <v>0</v>
      </c>
      <c r="AS59" s="179">
        <v>0</v>
      </c>
      <c r="AT59" s="179">
        <v>0</v>
      </c>
      <c r="AU59" s="179">
        <v>0</v>
      </c>
      <c r="AV59" s="179">
        <v>-1974</v>
      </c>
      <c r="AW59" s="179">
        <v>0</v>
      </c>
      <c r="AX59" s="179">
        <v>527.62675470067916</v>
      </c>
      <c r="AY59" s="179">
        <v>0</v>
      </c>
      <c r="AZ59" s="179">
        <v>-2627.978091954421</v>
      </c>
      <c r="BA59" s="183">
        <v>-4.8104700235323599E-3</v>
      </c>
      <c r="BB59" s="183">
        <v>0</v>
      </c>
      <c r="BC59" s="183">
        <v>0</v>
      </c>
      <c r="BD59" s="183">
        <v>6.8273620357450319E-3</v>
      </c>
      <c r="BE59" s="183">
        <v>2.7935503543595093E-3</v>
      </c>
      <c r="BF59" s="183">
        <v>0.40916979936521919</v>
      </c>
      <c r="BG59" s="183">
        <v>7.43296160010692E-3</v>
      </c>
      <c r="BH59" s="179">
        <v>85072959000</v>
      </c>
      <c r="BI59" s="179">
        <v>69972189000</v>
      </c>
      <c r="BJ59" s="179">
        <v>15100770000</v>
      </c>
      <c r="BK59" s="179">
        <v>0</v>
      </c>
      <c r="BL59" s="179">
        <v>0</v>
      </c>
      <c r="BM59" s="179">
        <v>0</v>
      </c>
      <c r="BN59" s="179">
        <v>164.51500000000001</v>
      </c>
      <c r="BO59" s="179">
        <v>2227.6884847793899</v>
      </c>
      <c r="BP59" s="179">
        <v>-1796.89019651176</v>
      </c>
      <c r="BQ59" s="179">
        <v>4024.5786812911501</v>
      </c>
    </row>
    <row r="60" spans="1:69">
      <c r="A60" s="181"/>
      <c r="B60" s="174"/>
      <c r="C60" s="174"/>
      <c r="D60" s="64">
        <v>44993</v>
      </c>
      <c r="E60" s="174"/>
      <c r="F60" s="174"/>
      <c r="G60" s="174"/>
      <c r="H60" s="174"/>
      <c r="I60" s="179">
        <v>54.137999999999998</v>
      </c>
      <c r="J60" s="179">
        <v>0</v>
      </c>
      <c r="K60" s="179">
        <v>0</v>
      </c>
      <c r="L60" s="179">
        <v>0</v>
      </c>
      <c r="M60" s="179">
        <v>0</v>
      </c>
      <c r="N60" s="179">
        <v>8.1649999999999991</v>
      </c>
      <c r="O60" s="179">
        <v>0</v>
      </c>
      <c r="P60" s="179">
        <v>0</v>
      </c>
      <c r="Q60" s="179">
        <v>0</v>
      </c>
      <c r="R60" s="179">
        <v>0</v>
      </c>
      <c r="S60" s="179">
        <v>58.374000000000002</v>
      </c>
      <c r="T60" s="179">
        <v>0</v>
      </c>
      <c r="U60" s="179">
        <v>0</v>
      </c>
      <c r="V60" s="179">
        <v>0</v>
      </c>
      <c r="W60" s="179">
        <v>0</v>
      </c>
      <c r="X60" s="179">
        <v>5.6689999999999996</v>
      </c>
      <c r="Y60" s="179">
        <v>0</v>
      </c>
      <c r="Z60" s="179">
        <v>0</v>
      </c>
      <c r="AA60" s="179">
        <v>0</v>
      </c>
      <c r="AB60" s="179">
        <v>0</v>
      </c>
      <c r="AC60" s="179">
        <v>7.2590000000000003</v>
      </c>
      <c r="AD60" s="179">
        <v>0</v>
      </c>
      <c r="AE60" s="179">
        <v>0</v>
      </c>
      <c r="AF60" s="179">
        <v>0</v>
      </c>
      <c r="AG60" s="179">
        <v>0</v>
      </c>
      <c r="AH60" s="179">
        <v>1</v>
      </c>
      <c r="AI60" s="179">
        <v>0</v>
      </c>
      <c r="AJ60" s="179">
        <v>0</v>
      </c>
      <c r="AK60" s="179">
        <v>0</v>
      </c>
      <c r="AL60" s="179">
        <v>0</v>
      </c>
      <c r="AM60" s="179">
        <v>44.234999999999999</v>
      </c>
      <c r="AN60" s="179">
        <v>7.4580000000000002</v>
      </c>
      <c r="AO60" s="179">
        <v>91</v>
      </c>
      <c r="AP60" s="179">
        <v>0</v>
      </c>
      <c r="AQ60" s="179">
        <v>0</v>
      </c>
      <c r="AR60" s="179">
        <v>0</v>
      </c>
      <c r="AS60" s="179">
        <v>0</v>
      </c>
      <c r="AT60" s="179">
        <v>0</v>
      </c>
      <c r="AU60" s="179">
        <v>0</v>
      </c>
      <c r="AV60" s="179">
        <v>-1988</v>
      </c>
      <c r="AW60" s="179">
        <v>0</v>
      </c>
      <c r="AX60" s="179">
        <v>516.24430783789728</v>
      </c>
      <c r="AY60" s="179">
        <v>0</v>
      </c>
      <c r="AZ60" s="179">
        <v>-208.86662095533393</v>
      </c>
      <c r="BA60" s="183">
        <v>-3.9075662184485813E-4</v>
      </c>
      <c r="BB60" s="183">
        <v>0</v>
      </c>
      <c r="BC60" s="183">
        <v>0</v>
      </c>
      <c r="BD60" s="183">
        <v>1.1574693340976839E-2</v>
      </c>
      <c r="BE60" s="183">
        <v>7.3057883182800123E-3</v>
      </c>
      <c r="BF60" s="183">
        <v>0.63118633928866097</v>
      </c>
      <c r="BG60" s="183">
        <v>9.7897919026580706E-3</v>
      </c>
      <c r="BH60" s="179">
        <v>50824174000</v>
      </c>
      <c r="BI60" s="179">
        <v>50824174000</v>
      </c>
      <c r="BJ60" s="179">
        <v>0</v>
      </c>
      <c r="BK60" s="179">
        <v>0</v>
      </c>
      <c r="BL60" s="179">
        <v>0</v>
      </c>
      <c r="BM60" s="179">
        <v>0</v>
      </c>
      <c r="BN60" s="179">
        <v>186.29799999999997</v>
      </c>
      <c r="BO60" s="179">
        <v>4966.5236880367256</v>
      </c>
      <c r="BP60" s="179">
        <v>3996.2469532607397</v>
      </c>
      <c r="BQ60" s="179">
        <v>970.27673477598591</v>
      </c>
    </row>
    <row r="61" spans="1:69">
      <c r="A61" s="181"/>
      <c r="B61" s="174"/>
      <c r="C61" s="174"/>
      <c r="D61" s="64">
        <v>44994</v>
      </c>
      <c r="E61" s="174"/>
      <c r="F61" s="174"/>
      <c r="G61" s="174"/>
      <c r="H61" s="174"/>
      <c r="I61" s="179">
        <v>62.185000000000002</v>
      </c>
      <c r="J61" s="179">
        <v>0</v>
      </c>
      <c r="K61" s="179">
        <v>0</v>
      </c>
      <c r="L61" s="179">
        <v>0</v>
      </c>
      <c r="M61" s="179">
        <v>0</v>
      </c>
      <c r="N61" s="179">
        <v>7.7759999999999998</v>
      </c>
      <c r="O61" s="179">
        <v>0</v>
      </c>
      <c r="P61" s="179">
        <v>0</v>
      </c>
      <c r="Q61" s="179">
        <v>0</v>
      </c>
      <c r="R61" s="179">
        <v>0</v>
      </c>
      <c r="S61" s="179">
        <v>67.114000000000004</v>
      </c>
      <c r="T61" s="179">
        <v>0</v>
      </c>
      <c r="U61" s="179">
        <v>0</v>
      </c>
      <c r="V61" s="179">
        <v>0</v>
      </c>
      <c r="W61" s="179">
        <v>0</v>
      </c>
      <c r="X61" s="179">
        <v>5.5519999999999996</v>
      </c>
      <c r="Y61" s="179">
        <v>0</v>
      </c>
      <c r="Z61" s="179">
        <v>0</v>
      </c>
      <c r="AA61" s="179">
        <v>0</v>
      </c>
      <c r="AB61" s="179">
        <v>0</v>
      </c>
      <c r="AC61" s="179">
        <v>7.3460000000000001</v>
      </c>
      <c r="AD61" s="179">
        <v>0</v>
      </c>
      <c r="AE61" s="179">
        <v>0</v>
      </c>
      <c r="AF61" s="179">
        <v>0</v>
      </c>
      <c r="AG61" s="179">
        <v>0</v>
      </c>
      <c r="AH61" s="179">
        <v>1</v>
      </c>
      <c r="AI61" s="179">
        <v>0</v>
      </c>
      <c r="AJ61" s="179">
        <v>0</v>
      </c>
      <c r="AK61" s="179">
        <v>0</v>
      </c>
      <c r="AL61" s="179">
        <v>0</v>
      </c>
      <c r="AM61" s="179">
        <v>44.231000000000002</v>
      </c>
      <c r="AN61" s="179">
        <v>7.4690000000000003</v>
      </c>
      <c r="AO61" s="179">
        <v>75</v>
      </c>
      <c r="AP61" s="179">
        <v>0</v>
      </c>
      <c r="AQ61" s="179">
        <v>0</v>
      </c>
      <c r="AR61" s="179">
        <v>0</v>
      </c>
      <c r="AS61" s="179">
        <v>0</v>
      </c>
      <c r="AT61" s="179">
        <v>0</v>
      </c>
      <c r="AU61" s="179">
        <v>0</v>
      </c>
      <c r="AV61" s="179">
        <v>-2026</v>
      </c>
      <c r="AW61" s="179">
        <v>0</v>
      </c>
      <c r="AX61" s="179">
        <v>523.73357327942313</v>
      </c>
      <c r="AY61" s="179">
        <v>0</v>
      </c>
      <c r="AZ61" s="179">
        <v>4525.5495230438828</v>
      </c>
      <c r="BA61" s="183">
        <v>8.3455216625925276E-3</v>
      </c>
      <c r="BB61" s="183">
        <v>0</v>
      </c>
      <c r="BC61" s="183">
        <v>0</v>
      </c>
      <c r="BD61" s="183">
        <v>1.1032274417040201E-2</v>
      </c>
      <c r="BE61" s="183">
        <v>5.4981294341716579E-3</v>
      </c>
      <c r="BF61" s="183">
        <v>0.49836771877967173</v>
      </c>
      <c r="BG61" s="183">
        <v>8.134250294203416E-3</v>
      </c>
      <c r="BH61" s="179">
        <v>63069045000</v>
      </c>
      <c r="BI61" s="179">
        <v>63069045000</v>
      </c>
      <c r="BJ61" s="179">
        <v>0</v>
      </c>
      <c r="BK61" s="179">
        <v>0</v>
      </c>
      <c r="BL61" s="179">
        <v>0</v>
      </c>
      <c r="BM61" s="179">
        <v>0</v>
      </c>
      <c r="BN61" s="179">
        <v>202.67299999999997</v>
      </c>
      <c r="BO61" s="179">
        <v>9735.805961774</v>
      </c>
      <c r="BP61" s="179">
        <v>3827.55426798401</v>
      </c>
      <c r="BQ61" s="179">
        <v>5908.25169378999</v>
      </c>
    </row>
    <row r="62" spans="1:69">
      <c r="A62" s="181"/>
      <c r="B62" s="174"/>
      <c r="C62" s="174"/>
      <c r="D62" s="64">
        <v>44995</v>
      </c>
      <c r="E62" s="174"/>
      <c r="F62" s="174"/>
      <c r="G62" s="174"/>
      <c r="H62" s="174"/>
      <c r="I62" s="179">
        <v>73.649000000000001</v>
      </c>
      <c r="J62" s="179">
        <v>0</v>
      </c>
      <c r="K62" s="179">
        <v>0</v>
      </c>
      <c r="L62" s="179">
        <v>0</v>
      </c>
      <c r="M62" s="179">
        <v>0</v>
      </c>
      <c r="N62" s="179">
        <v>8.4049999999999994</v>
      </c>
      <c r="O62" s="179">
        <v>0</v>
      </c>
      <c r="P62" s="179">
        <v>0</v>
      </c>
      <c r="Q62" s="179">
        <v>0</v>
      </c>
      <c r="R62" s="179">
        <v>0</v>
      </c>
      <c r="S62" s="179">
        <v>67.353999999999999</v>
      </c>
      <c r="T62" s="179">
        <v>0</v>
      </c>
      <c r="U62" s="179">
        <v>0</v>
      </c>
      <c r="V62" s="179">
        <v>0</v>
      </c>
      <c r="W62" s="179">
        <v>0</v>
      </c>
      <c r="X62" s="179">
        <v>5.2930000000000001</v>
      </c>
      <c r="Y62" s="179">
        <v>0</v>
      </c>
      <c r="Z62" s="179">
        <v>0</v>
      </c>
      <c r="AA62" s="179">
        <v>0</v>
      </c>
      <c r="AB62" s="179">
        <v>0</v>
      </c>
      <c r="AC62" s="179">
        <v>7.375</v>
      </c>
      <c r="AD62" s="179">
        <v>0</v>
      </c>
      <c r="AE62" s="179">
        <v>0</v>
      </c>
      <c r="AF62" s="179">
        <v>0</v>
      </c>
      <c r="AG62" s="179">
        <v>0</v>
      </c>
      <c r="AH62" s="179">
        <v>1</v>
      </c>
      <c r="AI62" s="179">
        <v>0</v>
      </c>
      <c r="AJ62" s="179">
        <v>0</v>
      </c>
      <c r="AK62" s="179">
        <v>0</v>
      </c>
      <c r="AL62" s="179">
        <v>0</v>
      </c>
      <c r="AM62" s="179">
        <v>44.220999999999997</v>
      </c>
      <c r="AN62" s="179">
        <v>7.5</v>
      </c>
      <c r="AO62" s="179">
        <v>62</v>
      </c>
      <c r="AP62" s="179">
        <v>0</v>
      </c>
      <c r="AQ62" s="179">
        <v>0</v>
      </c>
      <c r="AR62" s="179">
        <v>0</v>
      </c>
      <c r="AS62" s="179">
        <v>0</v>
      </c>
      <c r="AT62" s="179">
        <v>0</v>
      </c>
      <c r="AU62" s="179">
        <v>0</v>
      </c>
      <c r="AV62" s="179">
        <v>-1422</v>
      </c>
      <c r="AW62" s="179">
        <v>0</v>
      </c>
      <c r="AX62" s="179">
        <v>499.76738244768603</v>
      </c>
      <c r="AY62" s="179">
        <v>0</v>
      </c>
      <c r="AZ62" s="179">
        <v>2481.1664020433382</v>
      </c>
      <c r="BA62" s="183">
        <v>4.7949111615240734E-3</v>
      </c>
      <c r="BB62" s="183">
        <v>0</v>
      </c>
      <c r="BC62" s="183">
        <v>0</v>
      </c>
      <c r="BD62" s="183">
        <v>1.3476404436989338E-2</v>
      </c>
      <c r="BE62" s="183">
        <v>7.5172257715182354E-3</v>
      </c>
      <c r="BF62" s="183">
        <v>0.55780648367047692</v>
      </c>
      <c r="BG62" s="183">
        <v>1.007657985759166E-2</v>
      </c>
      <c r="BH62" s="179">
        <v>52669090000</v>
      </c>
      <c r="BI62" s="179">
        <v>52669090000</v>
      </c>
      <c r="BJ62" s="179">
        <v>0</v>
      </c>
      <c r="BK62" s="179">
        <v>0</v>
      </c>
      <c r="BL62" s="179">
        <v>0</v>
      </c>
      <c r="BM62" s="179">
        <v>0</v>
      </c>
      <c r="BN62" s="179">
        <v>214.79700000000003</v>
      </c>
      <c r="BO62" s="179">
        <v>7718.2670600254605</v>
      </c>
      <c r="BP62" s="179">
        <v>4002.2519287792102</v>
      </c>
      <c r="BQ62" s="179">
        <v>3716.0151312462503</v>
      </c>
    </row>
    <row r="63" spans="1:69">
      <c r="A63" s="181" t="s">
        <v>97</v>
      </c>
      <c r="B63" s="24" t="s">
        <v>82</v>
      </c>
      <c r="C63" s="21"/>
      <c r="D63" s="21"/>
      <c r="E63" s="25"/>
      <c r="F63" s="25"/>
      <c r="G63" s="25"/>
      <c r="H63" s="25"/>
      <c r="I63" s="182">
        <v>51.017600000000002</v>
      </c>
      <c r="J63" s="182" t="e">
        <v>#N/A</v>
      </c>
      <c r="K63" s="182" t="e">
        <v>#N/A</v>
      </c>
      <c r="L63" s="182" t="e">
        <v>#N/A</v>
      </c>
      <c r="M63" s="182" t="e">
        <v>#N/A</v>
      </c>
      <c r="N63" s="182">
        <v>9.3216000000000001</v>
      </c>
      <c r="O63" s="182" t="e">
        <v>#N/A</v>
      </c>
      <c r="P63" s="182" t="e">
        <v>#N/A</v>
      </c>
      <c r="Q63" s="182" t="e">
        <v>#N/A</v>
      </c>
      <c r="R63" s="182" t="e">
        <v>#N/A</v>
      </c>
      <c r="S63" s="182">
        <v>59.532399999999996</v>
      </c>
      <c r="T63" s="182" t="e">
        <v>#N/A</v>
      </c>
      <c r="U63" s="182" t="e">
        <v>#N/A</v>
      </c>
      <c r="V63" s="182" t="e">
        <v>#N/A</v>
      </c>
      <c r="W63" s="182" t="e">
        <v>#N/A</v>
      </c>
      <c r="X63" s="182">
        <v>5.7097999999999995</v>
      </c>
      <c r="Y63" s="182" t="e">
        <v>#N/A</v>
      </c>
      <c r="Z63" s="182" t="e">
        <v>#N/A</v>
      </c>
      <c r="AA63" s="182" t="e">
        <v>#N/A</v>
      </c>
      <c r="AB63" s="182" t="e">
        <v>#N/A</v>
      </c>
      <c r="AC63" s="182">
        <v>7.3078000000000003</v>
      </c>
      <c r="AD63" s="182" t="e">
        <v>#N/A</v>
      </c>
      <c r="AE63" s="182" t="e">
        <v>#N/A</v>
      </c>
      <c r="AF63" s="182" t="e">
        <v>#N/A</v>
      </c>
      <c r="AG63" s="182" t="e">
        <v>#N/A</v>
      </c>
      <c r="AH63" s="182">
        <v>1</v>
      </c>
      <c r="AI63" s="182" t="e">
        <v>#N/A</v>
      </c>
      <c r="AJ63" s="182" t="e">
        <v>#N/A</v>
      </c>
      <c r="AK63" s="182" t="e">
        <v>#N/A</v>
      </c>
      <c r="AL63" s="182" t="e">
        <v>#N/A</v>
      </c>
      <c r="AM63" s="182">
        <v>44.247</v>
      </c>
      <c r="AN63" s="182">
        <v>7.4820000000000011</v>
      </c>
      <c r="AO63" s="182">
        <v>75</v>
      </c>
      <c r="AP63" s="182" t="e">
        <v>#N/A</v>
      </c>
      <c r="AQ63" s="182">
        <v>0</v>
      </c>
      <c r="AR63" s="182" t="e">
        <v>#N/A</v>
      </c>
      <c r="AS63" s="182" t="e">
        <v>#N/A</v>
      </c>
      <c r="AT63" s="182" t="e">
        <v>#N/A</v>
      </c>
      <c r="AU63" s="182" t="e">
        <v>#N/A</v>
      </c>
      <c r="AV63" s="182">
        <v>-1824.6</v>
      </c>
      <c r="AW63" s="182" t="e">
        <v>#N/A</v>
      </c>
      <c r="AX63" s="182">
        <v>509.16702096726385</v>
      </c>
      <c r="AY63" s="182" t="e">
        <v>#N/A</v>
      </c>
      <c r="AZ63" s="182">
        <v>4525.5495230438828</v>
      </c>
      <c r="BA63" s="184">
        <v>8.8881434513309668E-3</v>
      </c>
      <c r="BB63" s="184" t="e">
        <v>#N/A</v>
      </c>
      <c r="BC63" s="184" t="e">
        <v>#N/A</v>
      </c>
      <c r="BD63" s="184">
        <v>1.1304487780337043E-2</v>
      </c>
      <c r="BE63" s="184">
        <v>5.9263798621397388E-3</v>
      </c>
      <c r="BF63" s="185">
        <v>0.52425018959709502</v>
      </c>
      <c r="BG63" s="184">
        <v>9.4365663595827442E-3</v>
      </c>
      <c r="BH63" s="182">
        <v>347566593000</v>
      </c>
      <c r="BI63" s="182">
        <v>323798268000</v>
      </c>
      <c r="BJ63" s="182">
        <v>15100770000</v>
      </c>
      <c r="BK63" s="182">
        <v>0</v>
      </c>
      <c r="BL63" s="182">
        <v>8667555000</v>
      </c>
      <c r="BM63" s="182">
        <v>0</v>
      </c>
    </row>
    <row r="64" spans="1:69">
      <c r="A64" s="181"/>
      <c r="B64" s="174"/>
      <c r="C64" s="174"/>
      <c r="D64" s="64">
        <v>44998</v>
      </c>
      <c r="E64" s="174"/>
      <c r="F64" s="174"/>
      <c r="G64" s="174"/>
      <c r="H64" s="174"/>
      <c r="I64" s="179">
        <v>82.028000000000006</v>
      </c>
      <c r="J64" s="179">
        <v>0</v>
      </c>
      <c r="K64" s="179">
        <v>0</v>
      </c>
      <c r="L64" s="179">
        <v>0</v>
      </c>
      <c r="M64" s="179">
        <v>0</v>
      </c>
      <c r="N64" s="179">
        <v>9.109</v>
      </c>
      <c r="O64" s="179">
        <v>0</v>
      </c>
      <c r="P64" s="179">
        <v>0</v>
      </c>
      <c r="Q64" s="179">
        <v>0</v>
      </c>
      <c r="R64" s="179">
        <v>0</v>
      </c>
      <c r="S64" s="179">
        <v>75.022000000000006</v>
      </c>
      <c r="T64" s="179">
        <v>0</v>
      </c>
      <c r="U64" s="179">
        <v>0</v>
      </c>
      <c r="V64" s="179">
        <v>0</v>
      </c>
      <c r="W64" s="179">
        <v>0</v>
      </c>
      <c r="X64" s="179">
        <v>5.4279999999999999</v>
      </c>
      <c r="Y64" s="179">
        <v>0</v>
      </c>
      <c r="Z64" s="179">
        <v>0</v>
      </c>
      <c r="AA64" s="179">
        <v>0</v>
      </c>
      <c r="AB64" s="179">
        <v>0</v>
      </c>
      <c r="AC64" s="179">
        <v>7.5289999999999999</v>
      </c>
      <c r="AD64" s="179">
        <v>0</v>
      </c>
      <c r="AE64" s="179">
        <v>0</v>
      </c>
      <c r="AF64" s="179">
        <v>0</v>
      </c>
      <c r="AG64" s="179">
        <v>0</v>
      </c>
      <c r="AH64" s="179">
        <v>1</v>
      </c>
      <c r="AI64" s="179">
        <v>0</v>
      </c>
      <c r="AJ64" s="179">
        <v>0</v>
      </c>
      <c r="AK64" s="179">
        <v>0</v>
      </c>
      <c r="AL64" s="179">
        <v>0</v>
      </c>
      <c r="AM64" s="179">
        <v>44.232999999999997</v>
      </c>
      <c r="AN64" s="179">
        <v>7.5419999999999998</v>
      </c>
      <c r="AO64" s="179">
        <v>40</v>
      </c>
      <c r="AP64" s="179">
        <v>0</v>
      </c>
      <c r="AQ64" s="179">
        <v>0</v>
      </c>
      <c r="AR64" s="179">
        <v>0</v>
      </c>
      <c r="AS64" s="179">
        <v>0</v>
      </c>
      <c r="AT64" s="179">
        <v>0</v>
      </c>
      <c r="AU64" s="179">
        <v>0</v>
      </c>
      <c r="AV64" s="179">
        <v>-1972</v>
      </c>
      <c r="AW64" s="179">
        <v>0</v>
      </c>
      <c r="AX64" s="179">
        <v>548.75099248426329</v>
      </c>
      <c r="AY64" s="179">
        <v>0</v>
      </c>
      <c r="AZ64" s="179">
        <v>3080.3225650425156</v>
      </c>
      <c r="BA64" s="183">
        <v>5.4214250773568957E-3</v>
      </c>
      <c r="BB64" s="183">
        <v>0</v>
      </c>
      <c r="BC64" s="183">
        <v>0</v>
      </c>
      <c r="BD64" s="183">
        <v>9.0418713097320767E-3</v>
      </c>
      <c r="BE64" s="183">
        <v>3.6295602883844947E-3</v>
      </c>
      <c r="BF64" s="183">
        <v>0.40141693727468497</v>
      </c>
      <c r="BG64" s="183">
        <v>5.7233124787542562E-3</v>
      </c>
      <c r="BH64" s="179">
        <v>51658320000</v>
      </c>
      <c r="BI64" s="179">
        <v>51658320000</v>
      </c>
      <c r="BJ64" s="179">
        <v>0</v>
      </c>
      <c r="BK64" s="179">
        <v>0</v>
      </c>
      <c r="BL64" s="179">
        <v>0</v>
      </c>
      <c r="BM64" s="179">
        <v>0</v>
      </c>
      <c r="BN64" s="179">
        <v>231.89099999999999</v>
      </c>
      <c r="BO64" s="179">
        <v>7718.2670600254605</v>
      </c>
      <c r="BP64" s="179">
        <v>4002.2519287792102</v>
      </c>
      <c r="BQ64" s="179">
        <v>3716.0151312462503</v>
      </c>
    </row>
    <row r="65" spans="1:69">
      <c r="A65" s="181"/>
      <c r="B65" s="174"/>
      <c r="C65" s="174"/>
      <c r="D65" s="64">
        <v>44999</v>
      </c>
      <c r="E65" s="174"/>
      <c r="F65" s="174"/>
      <c r="G65" s="174"/>
      <c r="H65" s="174"/>
      <c r="I65" s="179">
        <v>47.649000000000001</v>
      </c>
      <c r="J65" s="179">
        <v>0</v>
      </c>
      <c r="K65" s="179">
        <v>0</v>
      </c>
      <c r="L65" s="179">
        <v>0</v>
      </c>
      <c r="M65" s="179">
        <v>0</v>
      </c>
      <c r="N65" s="179">
        <v>9.1920000000000002</v>
      </c>
      <c r="O65" s="179">
        <v>0</v>
      </c>
      <c r="P65" s="179">
        <v>0</v>
      </c>
      <c r="Q65" s="179">
        <v>0</v>
      </c>
      <c r="R65" s="179">
        <v>0</v>
      </c>
      <c r="S65" s="179">
        <v>56.527999999999999</v>
      </c>
      <c r="T65" s="179">
        <v>0</v>
      </c>
      <c r="U65" s="179">
        <v>0</v>
      </c>
      <c r="V65" s="179">
        <v>0</v>
      </c>
      <c r="W65" s="179">
        <v>0</v>
      </c>
      <c r="X65" s="179">
        <v>5.0490000000000004</v>
      </c>
      <c r="Y65" s="179">
        <v>0</v>
      </c>
      <c r="Z65" s="179">
        <v>0</v>
      </c>
      <c r="AA65" s="179">
        <v>0</v>
      </c>
      <c r="AB65" s="179">
        <v>0</v>
      </c>
      <c r="AC65" s="179">
        <v>7.5289999999999999</v>
      </c>
      <c r="AD65" s="179">
        <v>0</v>
      </c>
      <c r="AE65" s="179">
        <v>0</v>
      </c>
      <c r="AF65" s="179">
        <v>0</v>
      </c>
      <c r="AG65" s="179">
        <v>0</v>
      </c>
      <c r="AH65" s="179">
        <v>1</v>
      </c>
      <c r="AI65" s="179">
        <v>0</v>
      </c>
      <c r="AJ65" s="179">
        <v>0</v>
      </c>
      <c r="AK65" s="179">
        <v>0</v>
      </c>
      <c r="AL65" s="179">
        <v>0</v>
      </c>
      <c r="AM65" s="179">
        <v>14.23</v>
      </c>
      <c r="AN65" s="179">
        <v>7.5419999999999998</v>
      </c>
      <c r="AO65" s="179">
        <v>35</v>
      </c>
      <c r="AP65" s="179">
        <v>0</v>
      </c>
      <c r="AQ65" s="179">
        <v>0</v>
      </c>
      <c r="AR65" s="179">
        <v>0</v>
      </c>
      <c r="AS65" s="179">
        <v>0</v>
      </c>
      <c r="AT65" s="179">
        <v>0</v>
      </c>
      <c r="AU65" s="179">
        <v>0</v>
      </c>
      <c r="AV65" s="179">
        <v>-2872</v>
      </c>
      <c r="AW65" s="179">
        <v>0</v>
      </c>
      <c r="AX65" s="179">
        <v>614.81601002972195</v>
      </c>
      <c r="AY65" s="179">
        <v>0</v>
      </c>
      <c r="AZ65" s="179">
        <v>1684.1027080401909</v>
      </c>
      <c r="BA65" s="183">
        <v>2.6455500841673306E-3</v>
      </c>
      <c r="BB65" s="183">
        <v>0</v>
      </c>
      <c r="BC65" s="183">
        <v>0</v>
      </c>
      <c r="BD65" s="183">
        <v>6.261878488439474E-3</v>
      </c>
      <c r="BE65" s="183">
        <v>2.6869910086937897E-3</v>
      </c>
      <c r="BF65" s="183">
        <v>0.42910302613735579</v>
      </c>
      <c r="BG65" s="183">
        <v>8.1642602786495145E-3</v>
      </c>
      <c r="BH65" s="179">
        <v>131840832000</v>
      </c>
      <c r="BI65" s="179">
        <v>131840832000</v>
      </c>
      <c r="BJ65" s="179">
        <v>0</v>
      </c>
      <c r="BK65" s="179">
        <v>0</v>
      </c>
      <c r="BL65" s="179">
        <v>0</v>
      </c>
      <c r="BM65" s="179">
        <v>0</v>
      </c>
      <c r="BN65" s="179">
        <v>148.71899999999999</v>
      </c>
      <c r="BO65" s="179">
        <v>6522.8438082132398</v>
      </c>
      <c r="BP65" s="179">
        <v>5092.1127835462603</v>
      </c>
      <c r="BQ65" s="179">
        <v>1430.7310246669799</v>
      </c>
    </row>
    <row r="66" spans="1:69">
      <c r="A66" s="181"/>
      <c r="B66" s="174"/>
      <c r="C66" s="174"/>
      <c r="D66" s="64">
        <v>45000</v>
      </c>
      <c r="E66" s="174"/>
      <c r="F66" s="174"/>
      <c r="G66" s="174"/>
      <c r="H66" s="174"/>
      <c r="I66" s="179">
        <v>54.012999999999998</v>
      </c>
      <c r="J66" s="179">
        <v>0</v>
      </c>
      <c r="K66" s="179">
        <v>0</v>
      </c>
      <c r="L66" s="179">
        <v>0</v>
      </c>
      <c r="M66" s="179">
        <v>0</v>
      </c>
      <c r="N66" s="179">
        <v>10.004</v>
      </c>
      <c r="O66" s="179">
        <v>0</v>
      </c>
      <c r="P66" s="179">
        <v>0</v>
      </c>
      <c r="Q66" s="179">
        <v>0</v>
      </c>
      <c r="R66" s="179">
        <v>0</v>
      </c>
      <c r="S66" s="179">
        <v>63.357999999999997</v>
      </c>
      <c r="T66" s="179">
        <v>0</v>
      </c>
      <c r="U66" s="179">
        <v>0</v>
      </c>
      <c r="V66" s="179">
        <v>0</v>
      </c>
      <c r="W66" s="179">
        <v>0</v>
      </c>
      <c r="X66" s="179">
        <v>4.875</v>
      </c>
      <c r="Y66" s="179">
        <v>0</v>
      </c>
      <c r="Z66" s="179">
        <v>0</v>
      </c>
      <c r="AA66" s="179">
        <v>0</v>
      </c>
      <c r="AB66" s="179">
        <v>0</v>
      </c>
      <c r="AC66" s="179">
        <v>7.62</v>
      </c>
      <c r="AD66" s="179">
        <v>0</v>
      </c>
      <c r="AE66" s="179">
        <v>0</v>
      </c>
      <c r="AF66" s="179">
        <v>0</v>
      </c>
      <c r="AG66" s="179">
        <v>0</v>
      </c>
      <c r="AH66" s="179">
        <v>1</v>
      </c>
      <c r="AI66" s="179">
        <v>0</v>
      </c>
      <c r="AJ66" s="179">
        <v>0</v>
      </c>
      <c r="AK66" s="179">
        <v>0</v>
      </c>
      <c r="AL66" s="179">
        <v>0</v>
      </c>
      <c r="AM66" s="179">
        <v>14.297000000000001</v>
      </c>
      <c r="AN66" s="179">
        <v>7.5419999999999998</v>
      </c>
      <c r="AO66" s="179">
        <v>268</v>
      </c>
      <c r="AP66" s="179">
        <v>0</v>
      </c>
      <c r="AQ66" s="179">
        <v>0</v>
      </c>
      <c r="AR66" s="179">
        <v>0</v>
      </c>
      <c r="AS66" s="179">
        <v>0</v>
      </c>
      <c r="AT66" s="179">
        <v>0</v>
      </c>
      <c r="AU66" s="179">
        <v>0</v>
      </c>
      <c r="AV66" s="179">
        <v>-4571</v>
      </c>
      <c r="AW66" s="179">
        <v>0</v>
      </c>
      <c r="AX66" s="179">
        <v>777.52890788649984</v>
      </c>
      <c r="AY66" s="179">
        <v>0</v>
      </c>
      <c r="AZ66" s="179">
        <v>5798.0933350388659</v>
      </c>
      <c r="BA66" s="183">
        <v>7.2021346924538909E-3</v>
      </c>
      <c r="BB66" s="183">
        <v>0</v>
      </c>
      <c r="BC66" s="183">
        <v>0</v>
      </c>
      <c r="BD66" s="183">
        <v>1.2324199780367475E-2</v>
      </c>
      <c r="BE66" s="183">
        <v>9.6047009016705272E-3</v>
      </c>
      <c r="BF66" s="183">
        <v>0.77933667685027908</v>
      </c>
      <c r="BG66" s="183">
        <v>1.433268511006979E-2</v>
      </c>
      <c r="BH66" s="179">
        <v>115675530000</v>
      </c>
      <c r="BI66" s="179">
        <v>115675530000</v>
      </c>
      <c r="BJ66" s="179">
        <v>0</v>
      </c>
      <c r="BK66" s="179">
        <v>0</v>
      </c>
      <c r="BL66" s="179">
        <v>0</v>
      </c>
      <c r="BM66" s="179">
        <v>0</v>
      </c>
      <c r="BN66" s="179">
        <v>162.709</v>
      </c>
      <c r="BO66" s="179">
        <v>12494.790959458371</v>
      </c>
      <c r="BP66" s="179">
        <v>5780.7744136763004</v>
      </c>
      <c r="BQ66" s="179">
        <v>6714.0165457820704</v>
      </c>
    </row>
    <row r="67" spans="1:69">
      <c r="A67" s="181"/>
      <c r="B67" s="174"/>
      <c r="C67" s="174"/>
      <c r="D67" s="64">
        <v>45001</v>
      </c>
      <c r="E67" s="174"/>
      <c r="F67" s="174"/>
      <c r="G67" s="174"/>
      <c r="H67" s="174"/>
      <c r="I67" s="179">
        <v>67.228999999999999</v>
      </c>
      <c r="J67" s="179">
        <v>0</v>
      </c>
      <c r="K67" s="179">
        <v>0</v>
      </c>
      <c r="L67" s="179">
        <v>0</v>
      </c>
      <c r="M67" s="179">
        <v>0</v>
      </c>
      <c r="N67" s="179">
        <v>10.465</v>
      </c>
      <c r="O67" s="179">
        <v>0</v>
      </c>
      <c r="P67" s="179">
        <v>0</v>
      </c>
      <c r="Q67" s="179">
        <v>0</v>
      </c>
      <c r="R67" s="179">
        <v>0</v>
      </c>
      <c r="S67" s="179">
        <v>74.596000000000004</v>
      </c>
      <c r="T67" s="179">
        <v>0</v>
      </c>
      <c r="U67" s="179">
        <v>0</v>
      </c>
      <c r="V67" s="179">
        <v>0</v>
      </c>
      <c r="W67" s="179">
        <v>0</v>
      </c>
      <c r="X67" s="179">
        <v>4.101</v>
      </c>
      <c r="Y67" s="179">
        <v>0</v>
      </c>
      <c r="Z67" s="179">
        <v>0</v>
      </c>
      <c r="AA67" s="179">
        <v>0</v>
      </c>
      <c r="AB67" s="179">
        <v>0</v>
      </c>
      <c r="AC67" s="179">
        <v>7.5730000000000004</v>
      </c>
      <c r="AD67" s="179">
        <v>0</v>
      </c>
      <c r="AE67" s="179">
        <v>0</v>
      </c>
      <c r="AF67" s="179">
        <v>0</v>
      </c>
      <c r="AG67" s="179">
        <v>0</v>
      </c>
      <c r="AH67" s="179">
        <v>1</v>
      </c>
      <c r="AI67" s="179">
        <v>0</v>
      </c>
      <c r="AJ67" s="179">
        <v>0</v>
      </c>
      <c r="AK67" s="179">
        <v>0</v>
      </c>
      <c r="AL67" s="179">
        <v>0</v>
      </c>
      <c r="AM67" s="179">
        <v>14.291</v>
      </c>
      <c r="AN67" s="179">
        <v>7.5419999999999998</v>
      </c>
      <c r="AO67" s="179">
        <v>278</v>
      </c>
      <c r="AP67" s="179">
        <v>0</v>
      </c>
      <c r="AQ67" s="179">
        <v>0</v>
      </c>
      <c r="AR67" s="179">
        <v>0</v>
      </c>
      <c r="AS67" s="179">
        <v>0</v>
      </c>
      <c r="AT67" s="179">
        <v>0</v>
      </c>
      <c r="AU67" s="179">
        <v>0</v>
      </c>
      <c r="AV67" s="179">
        <v>-4197</v>
      </c>
      <c r="AW67" s="179">
        <v>0</v>
      </c>
      <c r="AX67" s="179">
        <v>785.58802318839253</v>
      </c>
      <c r="AY67" s="179">
        <v>0</v>
      </c>
      <c r="AZ67" s="179">
        <v>1807.9229743118922</v>
      </c>
      <c r="BA67" s="183">
        <v>2.2226836335538782E-3</v>
      </c>
      <c r="BB67" s="183">
        <v>0</v>
      </c>
      <c r="BC67" s="183">
        <v>0</v>
      </c>
      <c r="BD67" s="183">
        <v>1.9678460826007469E-2</v>
      </c>
      <c r="BE67" s="183">
        <v>5.9143415715279179E-3</v>
      </c>
      <c r="BF67" s="183">
        <v>0.30054899231302679</v>
      </c>
      <c r="BG67" s="183">
        <v>1.4948685535344432E-2</v>
      </c>
      <c r="BH67" s="179">
        <v>190636925000</v>
      </c>
      <c r="BI67" s="179">
        <v>178644320000</v>
      </c>
      <c r="BJ67" s="179">
        <v>6470315000</v>
      </c>
      <c r="BK67" s="179">
        <v>0</v>
      </c>
      <c r="BL67" s="179">
        <v>5522290000</v>
      </c>
      <c r="BM67" s="179">
        <v>0</v>
      </c>
      <c r="BN67" s="179">
        <v>186.79700000000003</v>
      </c>
      <c r="BO67" s="179">
        <v>6278.7872736094087</v>
      </c>
      <c r="BP67" s="179">
        <v>5085.1322850134293</v>
      </c>
      <c r="BQ67" s="179">
        <v>1193.6549885959798</v>
      </c>
    </row>
    <row r="68" spans="1:69">
      <c r="A68" s="181"/>
      <c r="B68" s="174"/>
      <c r="C68" s="174"/>
      <c r="D68" s="64">
        <v>45002</v>
      </c>
      <c r="E68" s="174"/>
      <c r="F68" s="174"/>
      <c r="G68" s="174"/>
      <c r="H68" s="174"/>
      <c r="I68" s="179">
        <v>57.972000000000001</v>
      </c>
      <c r="J68" s="179">
        <v>0</v>
      </c>
      <c r="K68" s="179">
        <v>0</v>
      </c>
      <c r="L68" s="179">
        <v>0</v>
      </c>
      <c r="M68" s="179">
        <v>0</v>
      </c>
      <c r="N68" s="179">
        <v>10.557</v>
      </c>
      <c r="O68" s="179">
        <v>0</v>
      </c>
      <c r="P68" s="179">
        <v>0</v>
      </c>
      <c r="Q68" s="179">
        <v>0</v>
      </c>
      <c r="R68" s="179">
        <v>0</v>
      </c>
      <c r="S68" s="179">
        <v>64.522999999999996</v>
      </c>
      <c r="T68" s="179">
        <v>0</v>
      </c>
      <c r="U68" s="179">
        <v>0</v>
      </c>
      <c r="V68" s="179">
        <v>0</v>
      </c>
      <c r="W68" s="179">
        <v>0</v>
      </c>
      <c r="X68" s="179">
        <v>3.95</v>
      </c>
      <c r="Y68" s="179">
        <v>0</v>
      </c>
      <c r="Z68" s="179">
        <v>0</v>
      </c>
      <c r="AA68" s="179">
        <v>0</v>
      </c>
      <c r="AB68" s="179">
        <v>0</v>
      </c>
      <c r="AC68" s="179">
        <v>7.468</v>
      </c>
      <c r="AD68" s="179">
        <v>0</v>
      </c>
      <c r="AE68" s="179">
        <v>0</v>
      </c>
      <c r="AF68" s="179">
        <v>0</v>
      </c>
      <c r="AG68" s="179">
        <v>0</v>
      </c>
      <c r="AH68" s="179">
        <v>1</v>
      </c>
      <c r="AI68" s="179">
        <v>0</v>
      </c>
      <c r="AJ68" s="179">
        <v>0</v>
      </c>
      <c r="AK68" s="179">
        <v>0</v>
      </c>
      <c r="AL68" s="179">
        <v>0</v>
      </c>
      <c r="AM68" s="179">
        <v>14.304</v>
      </c>
      <c r="AN68" s="179">
        <v>7.5419999999999998</v>
      </c>
      <c r="AO68" s="179">
        <v>228</v>
      </c>
      <c r="AP68" s="179">
        <v>0</v>
      </c>
      <c r="AQ68" s="179">
        <v>0</v>
      </c>
      <c r="AR68" s="179">
        <v>0</v>
      </c>
      <c r="AS68" s="179">
        <v>0</v>
      </c>
      <c r="AT68" s="179">
        <v>0</v>
      </c>
      <c r="AU68" s="179">
        <v>0</v>
      </c>
      <c r="AV68" s="179">
        <v>-3217</v>
      </c>
      <c r="AW68" s="179">
        <v>0</v>
      </c>
      <c r="AX68" s="179">
        <v>695.69177947019773</v>
      </c>
      <c r="AY68" s="179">
        <v>0</v>
      </c>
      <c r="AZ68" s="179">
        <v>3024.8338630403159</v>
      </c>
      <c r="BA68" s="183">
        <v>4.1993032341741503E-3</v>
      </c>
      <c r="BB68" s="183">
        <v>0</v>
      </c>
      <c r="BC68" s="183">
        <v>0</v>
      </c>
      <c r="BD68" s="183">
        <v>2.0231388701832109E-3</v>
      </c>
      <c r="BE68" s="183">
        <v>2.6074342779177408E-4</v>
      </c>
      <c r="BF68" s="183">
        <v>0.12888063772318395</v>
      </c>
      <c r="BG68" s="183">
        <v>3.7747868138949016E-3</v>
      </c>
      <c r="BH68" s="179">
        <v>79686645000</v>
      </c>
      <c r="BI68" s="179">
        <v>79686645000</v>
      </c>
      <c r="BJ68" s="179">
        <v>0</v>
      </c>
      <c r="BK68" s="179">
        <v>0</v>
      </c>
      <c r="BL68" s="179">
        <v>0</v>
      </c>
      <c r="BM68" s="179">
        <v>0</v>
      </c>
      <c r="BN68" s="179">
        <v>167.31599999999997</v>
      </c>
      <c r="BO68" s="179">
        <v>7871</v>
      </c>
      <c r="BP68" s="179">
        <v>5101</v>
      </c>
      <c r="BQ68" s="179">
        <v>2770</v>
      </c>
    </row>
    <row r="69" spans="1:69">
      <c r="A69" s="181" t="s">
        <v>98</v>
      </c>
      <c r="B69" s="24" t="s">
        <v>82</v>
      </c>
      <c r="C69" s="21"/>
      <c r="D69" s="21"/>
      <c r="E69" s="25"/>
      <c r="F69" s="25"/>
      <c r="G69" s="25"/>
      <c r="H69" s="25"/>
      <c r="I69" s="182">
        <v>61.778200000000005</v>
      </c>
      <c r="J69" s="182" t="e">
        <v>#N/A</v>
      </c>
      <c r="K69" s="182" t="e">
        <v>#N/A</v>
      </c>
      <c r="L69" s="182" t="e">
        <v>#N/A</v>
      </c>
      <c r="M69" s="182" t="e">
        <v>#N/A</v>
      </c>
      <c r="N69" s="182">
        <v>9.8653999999999993</v>
      </c>
      <c r="O69" s="182" t="e">
        <v>#N/A</v>
      </c>
      <c r="P69" s="182" t="e">
        <v>#N/A</v>
      </c>
      <c r="Q69" s="182" t="e">
        <v>#N/A</v>
      </c>
      <c r="R69" s="182" t="e">
        <v>#N/A</v>
      </c>
      <c r="S69" s="182">
        <v>66.805400000000006</v>
      </c>
      <c r="T69" s="182" t="e">
        <v>#N/A</v>
      </c>
      <c r="U69" s="182" t="e">
        <v>#N/A</v>
      </c>
      <c r="V69" s="182" t="e">
        <v>#N/A</v>
      </c>
      <c r="W69" s="182" t="e">
        <v>#N/A</v>
      </c>
      <c r="X69" s="182">
        <v>4.6806000000000001</v>
      </c>
      <c r="Y69" s="182" t="e">
        <v>#N/A</v>
      </c>
      <c r="Z69" s="182" t="e">
        <v>#N/A</v>
      </c>
      <c r="AA69" s="182" t="e">
        <v>#N/A</v>
      </c>
      <c r="AB69" s="182" t="e">
        <v>#N/A</v>
      </c>
      <c r="AC69" s="182">
        <v>7.5438000000000001</v>
      </c>
      <c r="AD69" s="182" t="e">
        <v>#N/A</v>
      </c>
      <c r="AE69" s="182" t="e">
        <v>#N/A</v>
      </c>
      <c r="AF69" s="182" t="e">
        <v>#N/A</v>
      </c>
      <c r="AG69" s="182" t="e">
        <v>#N/A</v>
      </c>
      <c r="AH69" s="182">
        <v>1</v>
      </c>
      <c r="AI69" s="182" t="e">
        <v>#N/A</v>
      </c>
      <c r="AJ69" s="182" t="e">
        <v>#N/A</v>
      </c>
      <c r="AK69" s="182" t="e">
        <v>#N/A</v>
      </c>
      <c r="AL69" s="182" t="e">
        <v>#N/A</v>
      </c>
      <c r="AM69" s="182">
        <v>20.270999999999997</v>
      </c>
      <c r="AN69" s="182">
        <v>7.5419999999999998</v>
      </c>
      <c r="AO69" s="182">
        <v>278</v>
      </c>
      <c r="AP69" s="182" t="e">
        <v>#N/A</v>
      </c>
      <c r="AQ69" s="182">
        <v>0</v>
      </c>
      <c r="AR69" s="182" t="e">
        <v>#N/A</v>
      </c>
      <c r="AS69" s="182" t="e">
        <v>#N/A</v>
      </c>
      <c r="AT69" s="182" t="e">
        <v>#N/A</v>
      </c>
      <c r="AU69" s="182" t="e">
        <v>#N/A</v>
      </c>
      <c r="AV69" s="182">
        <v>-3365.8</v>
      </c>
      <c r="AW69" s="182" t="e">
        <v>#N/A</v>
      </c>
      <c r="AX69" s="182">
        <v>684.47514261181504</v>
      </c>
      <c r="AY69" s="182" t="e">
        <v>#N/A</v>
      </c>
      <c r="AZ69" s="182">
        <v>1807.9229743118922</v>
      </c>
      <c r="BA69" s="184">
        <v>2.641327437272935E-3</v>
      </c>
      <c r="BB69" s="184" t="e">
        <v>#N/A</v>
      </c>
      <c r="BC69" s="184" t="e">
        <v>#N/A</v>
      </c>
      <c r="BD69" s="184">
        <v>9.7143829357368011E-3</v>
      </c>
      <c r="BE69" s="184">
        <v>4.4443418719771607E-3</v>
      </c>
      <c r="BF69" s="185">
        <v>0.45750120222536539</v>
      </c>
      <c r="BG69" s="184">
        <v>9.3123779728024672E-3</v>
      </c>
      <c r="BH69" s="182">
        <v>569498252000</v>
      </c>
      <c r="BI69" s="182">
        <v>557505647000</v>
      </c>
      <c r="BJ69" s="182">
        <v>6470315000</v>
      </c>
      <c r="BK69" s="182">
        <v>0</v>
      </c>
      <c r="BL69" s="182">
        <v>5522290000</v>
      </c>
      <c r="BM69" s="182">
        <v>0</v>
      </c>
    </row>
    <row r="70" spans="1:69">
      <c r="A70" s="181"/>
      <c r="B70" s="174"/>
      <c r="C70" s="174"/>
      <c r="D70" s="64">
        <v>45005</v>
      </c>
      <c r="E70" s="174"/>
      <c r="F70" s="174"/>
      <c r="G70" s="174"/>
      <c r="H70" s="174"/>
      <c r="I70" s="179">
        <v>45.735999999999997</v>
      </c>
      <c r="J70" s="179">
        <v>0</v>
      </c>
      <c r="K70" s="179">
        <v>0</v>
      </c>
      <c r="L70" s="179">
        <v>0</v>
      </c>
      <c r="M70" s="179">
        <v>0</v>
      </c>
      <c r="N70" s="179">
        <v>10.654999999999999</v>
      </c>
      <c r="O70" s="179">
        <v>0</v>
      </c>
      <c r="P70" s="179">
        <v>0</v>
      </c>
      <c r="Q70" s="179">
        <v>0</v>
      </c>
      <c r="R70" s="179">
        <v>0</v>
      </c>
      <c r="S70" s="179">
        <v>47.466000000000001</v>
      </c>
      <c r="T70" s="179">
        <v>0</v>
      </c>
      <c r="U70" s="179">
        <v>0</v>
      </c>
      <c r="V70" s="179">
        <v>0</v>
      </c>
      <c r="W70" s="179">
        <v>0</v>
      </c>
      <c r="X70" s="179">
        <v>3.98</v>
      </c>
      <c r="Y70" s="179">
        <v>0</v>
      </c>
      <c r="Z70" s="179">
        <v>0</v>
      </c>
      <c r="AA70" s="179">
        <v>0</v>
      </c>
      <c r="AB70" s="179">
        <v>0</v>
      </c>
      <c r="AC70" s="179">
        <v>7.0049999999999999</v>
      </c>
      <c r="AD70" s="179">
        <v>0</v>
      </c>
      <c r="AE70" s="179">
        <v>0</v>
      </c>
      <c r="AF70" s="179">
        <v>0</v>
      </c>
      <c r="AG70" s="179">
        <v>0</v>
      </c>
      <c r="AH70" s="179">
        <v>1</v>
      </c>
      <c r="AI70" s="179">
        <v>0</v>
      </c>
      <c r="AJ70" s="179">
        <v>0</v>
      </c>
      <c r="AK70" s="179">
        <v>0</v>
      </c>
      <c r="AL70" s="179">
        <v>0</v>
      </c>
      <c r="AM70" s="179">
        <v>14.211</v>
      </c>
      <c r="AN70" s="179">
        <v>7.532</v>
      </c>
      <c r="AO70" s="179">
        <v>203</v>
      </c>
      <c r="AP70" s="179">
        <v>0</v>
      </c>
      <c r="AQ70" s="179">
        <v>0</v>
      </c>
      <c r="AR70" s="179">
        <v>0</v>
      </c>
      <c r="AS70" s="179">
        <v>0</v>
      </c>
      <c r="AT70" s="179">
        <v>0</v>
      </c>
      <c r="AU70" s="179">
        <v>0</v>
      </c>
      <c r="AV70" s="179">
        <v>-2403</v>
      </c>
      <c r="AW70" s="179">
        <v>0</v>
      </c>
      <c r="AX70" s="179">
        <v>593.04821095298314</v>
      </c>
      <c r="AY70" s="179">
        <v>0</v>
      </c>
      <c r="AZ70" s="179">
        <v>-1111.5819639595793</v>
      </c>
      <c r="BA70" s="183">
        <v>-1.8102729962674834E-3</v>
      </c>
      <c r="BB70" s="183">
        <v>0</v>
      </c>
      <c r="BC70" s="183">
        <v>0</v>
      </c>
      <c r="BD70" s="183">
        <v>7.2549369715355343E-3</v>
      </c>
      <c r="BE70" s="183">
        <v>3.5437410704051691E-3</v>
      </c>
      <c r="BF70" s="183">
        <v>0.48845924979209338</v>
      </c>
      <c r="BG70" s="183">
        <v>5.1456360302084203E-3</v>
      </c>
      <c r="BH70" s="179">
        <v>35223970000</v>
      </c>
      <c r="BI70" s="179">
        <v>35223970000</v>
      </c>
      <c r="BJ70" s="179">
        <v>0</v>
      </c>
      <c r="BK70" s="179">
        <v>0</v>
      </c>
      <c r="BL70" s="179">
        <v>0</v>
      </c>
      <c r="BM70" s="179">
        <v>0</v>
      </c>
      <c r="BN70" s="179">
        <v>137.58500000000001</v>
      </c>
      <c r="BO70" s="179">
        <v>3404.0409028525801</v>
      </c>
      <c r="BP70" s="179">
        <v>5120.5133110671504</v>
      </c>
      <c r="BQ70" s="179">
        <v>-1716.4724082145701</v>
      </c>
    </row>
    <row r="71" spans="1:69">
      <c r="A71" s="181"/>
      <c r="B71" s="174"/>
      <c r="C71" s="174"/>
      <c r="D71" s="64">
        <v>45006</v>
      </c>
      <c r="E71" s="174"/>
      <c r="F71" s="174"/>
      <c r="G71" s="174"/>
      <c r="H71" s="174"/>
      <c r="I71" s="179">
        <v>43.24</v>
      </c>
      <c r="J71" s="179">
        <v>0</v>
      </c>
      <c r="K71" s="179">
        <v>0</v>
      </c>
      <c r="L71" s="179">
        <v>0</v>
      </c>
      <c r="M71" s="179">
        <v>0</v>
      </c>
      <c r="N71" s="179">
        <v>10.898</v>
      </c>
      <c r="O71" s="179">
        <v>0</v>
      </c>
      <c r="P71" s="179">
        <v>0</v>
      </c>
      <c r="Q71" s="179">
        <v>0</v>
      </c>
      <c r="R71" s="179">
        <v>0</v>
      </c>
      <c r="S71" s="179">
        <v>51.423000000000002</v>
      </c>
      <c r="T71" s="179">
        <v>0</v>
      </c>
      <c r="U71" s="179">
        <v>0</v>
      </c>
      <c r="V71" s="179">
        <v>0</v>
      </c>
      <c r="W71" s="179">
        <v>0</v>
      </c>
      <c r="X71" s="179">
        <v>3.7570000000000001</v>
      </c>
      <c r="Y71" s="179">
        <v>0</v>
      </c>
      <c r="Z71" s="179">
        <v>0</v>
      </c>
      <c r="AA71" s="179">
        <v>0</v>
      </c>
      <c r="AB71" s="179">
        <v>0</v>
      </c>
      <c r="AC71" s="179">
        <v>6.9640000000000004</v>
      </c>
      <c r="AD71" s="179">
        <v>0</v>
      </c>
      <c r="AE71" s="179">
        <v>0</v>
      </c>
      <c r="AF71" s="179">
        <v>0</v>
      </c>
      <c r="AG71" s="179">
        <v>0</v>
      </c>
      <c r="AH71" s="179">
        <v>1</v>
      </c>
      <c r="AI71" s="179">
        <v>0</v>
      </c>
      <c r="AJ71" s="179">
        <v>0</v>
      </c>
      <c r="AK71" s="179">
        <v>0</v>
      </c>
      <c r="AL71" s="179">
        <v>0</v>
      </c>
      <c r="AM71" s="179">
        <v>14.196</v>
      </c>
      <c r="AN71" s="179">
        <v>7.5270000000000001</v>
      </c>
      <c r="AO71" s="179">
        <v>161</v>
      </c>
      <c r="AP71" s="179">
        <v>0</v>
      </c>
      <c r="AQ71" s="179">
        <v>0</v>
      </c>
      <c r="AR71" s="179">
        <v>0</v>
      </c>
      <c r="AS71" s="179">
        <v>0</v>
      </c>
      <c r="AT71" s="179">
        <v>0</v>
      </c>
      <c r="AU71" s="179">
        <v>0</v>
      </c>
      <c r="AV71" s="179">
        <v>-2033</v>
      </c>
      <c r="AW71" s="179">
        <v>0</v>
      </c>
      <c r="AX71" s="179">
        <v>534.02504219558477</v>
      </c>
      <c r="AY71" s="179">
        <v>0</v>
      </c>
      <c r="AZ71" s="179">
        <v>1201.4527750408815</v>
      </c>
      <c r="BA71" s="183">
        <v>2.1728896115465147E-3</v>
      </c>
      <c r="BB71" s="183">
        <v>0</v>
      </c>
      <c r="BC71" s="183">
        <v>0</v>
      </c>
      <c r="BD71" s="183">
        <v>2.6390004244180626E-3</v>
      </c>
      <c r="BE71" s="183">
        <v>8.2022857458030249E-4</v>
      </c>
      <c r="BF71" s="183">
        <v>0.31081032310223089</v>
      </c>
      <c r="BG71" s="183">
        <v>6.8561984035318121E-3</v>
      </c>
      <c r="BH71" s="179">
        <v>113820848000</v>
      </c>
      <c r="BI71" s="179">
        <v>113820848000</v>
      </c>
      <c r="BJ71" s="179">
        <v>0</v>
      </c>
      <c r="BK71" s="179">
        <v>0</v>
      </c>
      <c r="BL71" s="179">
        <v>0</v>
      </c>
      <c r="BM71" s="179">
        <v>0</v>
      </c>
      <c r="BN71" s="179">
        <v>139.005</v>
      </c>
      <c r="BO71" s="179">
        <v>6207.0783895983714</v>
      </c>
      <c r="BP71" s="179">
        <v>5340.9466287943096</v>
      </c>
      <c r="BQ71" s="179">
        <v>866.13176080406197</v>
      </c>
    </row>
    <row r="72" spans="1:69">
      <c r="A72" s="181"/>
      <c r="B72" s="174"/>
      <c r="C72" s="174"/>
      <c r="D72" s="64">
        <v>45007</v>
      </c>
      <c r="E72" s="174"/>
      <c r="F72" s="174"/>
      <c r="G72" s="174"/>
      <c r="H72" s="174"/>
      <c r="I72" s="179">
        <v>15.675000000000001</v>
      </c>
      <c r="J72" s="179">
        <v>0</v>
      </c>
      <c r="K72" s="179">
        <v>0</v>
      </c>
      <c r="L72" s="179">
        <v>0</v>
      </c>
      <c r="M72" s="179">
        <v>0</v>
      </c>
      <c r="N72" s="179">
        <v>10.002000000000001</v>
      </c>
      <c r="O72" s="179">
        <v>0</v>
      </c>
      <c r="P72" s="179">
        <v>0</v>
      </c>
      <c r="Q72" s="179">
        <v>0</v>
      </c>
      <c r="R72" s="179">
        <v>0</v>
      </c>
      <c r="S72" s="179">
        <v>21.853999999999999</v>
      </c>
      <c r="T72" s="179">
        <v>0</v>
      </c>
      <c r="U72" s="179">
        <v>0</v>
      </c>
      <c r="V72" s="179">
        <v>0</v>
      </c>
      <c r="W72" s="179">
        <v>0</v>
      </c>
      <c r="X72" s="179">
        <v>24.771000000000001</v>
      </c>
      <c r="Y72" s="179">
        <v>0</v>
      </c>
      <c r="Z72" s="179">
        <v>0</v>
      </c>
      <c r="AA72" s="179">
        <v>0</v>
      </c>
      <c r="AB72" s="179">
        <v>0</v>
      </c>
      <c r="AC72" s="179">
        <v>6.9660000000000002</v>
      </c>
      <c r="AD72" s="179">
        <v>0</v>
      </c>
      <c r="AE72" s="179">
        <v>0</v>
      </c>
      <c r="AF72" s="179">
        <v>0</v>
      </c>
      <c r="AG72" s="179">
        <v>0</v>
      </c>
      <c r="AH72" s="179">
        <v>1</v>
      </c>
      <c r="AI72" s="179">
        <v>0</v>
      </c>
      <c r="AJ72" s="179">
        <v>0</v>
      </c>
      <c r="AK72" s="179">
        <v>0</v>
      </c>
      <c r="AL72" s="179">
        <v>0</v>
      </c>
      <c r="AM72" s="179">
        <v>14.196</v>
      </c>
      <c r="AN72" s="179">
        <v>7.5179999999999998</v>
      </c>
      <c r="AO72" s="179">
        <v>86</v>
      </c>
      <c r="AP72" s="179">
        <v>0</v>
      </c>
      <c r="AQ72" s="179">
        <v>0</v>
      </c>
      <c r="AR72" s="179">
        <v>0</v>
      </c>
      <c r="AS72" s="179">
        <v>0</v>
      </c>
      <c r="AT72" s="179">
        <v>0</v>
      </c>
      <c r="AU72" s="179">
        <v>0</v>
      </c>
      <c r="AV72" s="179">
        <v>-348</v>
      </c>
      <c r="AW72" s="179">
        <v>0</v>
      </c>
      <c r="AX72" s="179">
        <v>346.23505141921237</v>
      </c>
      <c r="AY72" s="179">
        <v>0</v>
      </c>
      <c r="AZ72" s="179">
        <v>3162.963810037807</v>
      </c>
      <c r="BA72" s="183">
        <v>8.8229897078387094E-3</v>
      </c>
      <c r="BB72" s="183">
        <v>0</v>
      </c>
      <c r="BC72" s="183">
        <v>0</v>
      </c>
      <c r="BD72" s="183">
        <v>2.145644372715377E-2</v>
      </c>
      <c r="BE72" s="183">
        <v>1.5886444679868768E-2</v>
      </c>
      <c r="BF72" s="183">
        <v>0.74040436905040319</v>
      </c>
      <c r="BG72" s="183">
        <v>2.0061898207430744E-2</v>
      </c>
      <c r="BH72" s="179">
        <v>81798875000</v>
      </c>
      <c r="BI72" s="179">
        <v>81798875000</v>
      </c>
      <c r="BJ72" s="179">
        <v>0</v>
      </c>
      <c r="BK72" s="179">
        <v>0</v>
      </c>
      <c r="BL72" s="179">
        <v>0</v>
      </c>
      <c r="BM72" s="179">
        <v>0</v>
      </c>
      <c r="BN72" s="179">
        <v>101.98199999999999</v>
      </c>
      <c r="BO72" s="179">
        <v>8186</v>
      </c>
      <c r="BP72" s="179">
        <v>5051</v>
      </c>
      <c r="BQ72" s="179">
        <v>3135</v>
      </c>
    </row>
    <row r="73" spans="1:69">
      <c r="A73" s="181"/>
      <c r="B73" s="174"/>
      <c r="C73" s="174"/>
      <c r="D73" s="64">
        <v>45008</v>
      </c>
      <c r="E73" s="174"/>
      <c r="F73" s="174"/>
      <c r="G73" s="174"/>
      <c r="H73" s="174"/>
      <c r="I73" s="179">
        <v>13.141</v>
      </c>
      <c r="J73" s="179">
        <v>0</v>
      </c>
      <c r="K73" s="179">
        <v>0</v>
      </c>
      <c r="L73" s="179">
        <v>0</v>
      </c>
      <c r="M73" s="179">
        <v>0</v>
      </c>
      <c r="N73" s="179">
        <v>10.305</v>
      </c>
      <c r="O73" s="179">
        <v>0</v>
      </c>
      <c r="P73" s="179">
        <v>0</v>
      </c>
      <c r="Q73" s="179">
        <v>0</v>
      </c>
      <c r="R73" s="179">
        <v>0</v>
      </c>
      <c r="S73" s="179">
        <v>34.889000000000003</v>
      </c>
      <c r="T73" s="179">
        <v>0</v>
      </c>
      <c r="U73" s="179">
        <v>0</v>
      </c>
      <c r="V73" s="179">
        <v>0</v>
      </c>
      <c r="W73" s="179">
        <v>0</v>
      </c>
      <c r="X73" s="179">
        <v>24.744</v>
      </c>
      <c r="Y73" s="179">
        <v>0</v>
      </c>
      <c r="Z73" s="179">
        <v>0</v>
      </c>
      <c r="AA73" s="179">
        <v>0</v>
      </c>
      <c r="AB73" s="179">
        <v>0</v>
      </c>
      <c r="AC73" s="179">
        <v>6.9560000000000004</v>
      </c>
      <c r="AD73" s="179">
        <v>0</v>
      </c>
      <c r="AE73" s="179">
        <v>0</v>
      </c>
      <c r="AF73" s="179">
        <v>0</v>
      </c>
      <c r="AG73" s="179">
        <v>0</v>
      </c>
      <c r="AH73" s="179">
        <v>1</v>
      </c>
      <c r="AI73" s="179">
        <v>0</v>
      </c>
      <c r="AJ73" s="179">
        <v>0</v>
      </c>
      <c r="AK73" s="179">
        <v>0</v>
      </c>
      <c r="AL73" s="179">
        <v>0</v>
      </c>
      <c r="AM73" s="179">
        <v>14.202999999999999</v>
      </c>
      <c r="AN73" s="179">
        <v>7.5179999999999998</v>
      </c>
      <c r="AO73" s="179">
        <v>128</v>
      </c>
      <c r="AP73" s="179">
        <v>0</v>
      </c>
      <c r="AQ73" s="179">
        <v>0</v>
      </c>
      <c r="AR73" s="179">
        <v>0</v>
      </c>
      <c r="AS73" s="179">
        <v>0</v>
      </c>
      <c r="AT73" s="179">
        <v>0</v>
      </c>
      <c r="AU73" s="179">
        <v>0</v>
      </c>
      <c r="AV73" s="179">
        <v>-944</v>
      </c>
      <c r="AW73" s="179">
        <v>0</v>
      </c>
      <c r="AX73" s="179">
        <v>427.90497913867665</v>
      </c>
      <c r="AY73" s="179">
        <v>0</v>
      </c>
      <c r="AZ73" s="179">
        <v>3380.3107730376942</v>
      </c>
      <c r="BA73" s="183">
        <v>7.6296017852712427E-3</v>
      </c>
      <c r="BB73" s="183">
        <v>0</v>
      </c>
      <c r="BC73" s="183">
        <v>0</v>
      </c>
      <c r="BD73" s="183">
        <v>6.590231570190442E-3</v>
      </c>
      <c r="BE73" s="183">
        <v>2.4656379083162101E-3</v>
      </c>
      <c r="BF73" s="183">
        <v>0.37413524578848129</v>
      </c>
      <c r="BG73" s="183">
        <v>6.9547375522990744E-3</v>
      </c>
      <c r="BH73" s="179">
        <v>77614360000</v>
      </c>
      <c r="BI73" s="179">
        <v>77614360000</v>
      </c>
      <c r="BJ73" s="179">
        <v>0</v>
      </c>
      <c r="BK73" s="179">
        <v>0</v>
      </c>
      <c r="BL73" s="179">
        <v>0</v>
      </c>
      <c r="BM73" s="179">
        <v>0</v>
      </c>
      <c r="BN73" s="179">
        <v>112.75600000000001</v>
      </c>
      <c r="BO73" s="179">
        <v>8416.9896874265905</v>
      </c>
      <c r="BP73" s="179">
        <v>5217.3011523162495</v>
      </c>
      <c r="BQ73" s="179">
        <v>3199.6885351103401</v>
      </c>
    </row>
    <row r="74" spans="1:69">
      <c r="A74" s="181"/>
      <c r="B74" s="174"/>
      <c r="C74" s="174"/>
      <c r="D74" s="64">
        <v>45009</v>
      </c>
      <c r="E74" s="174"/>
      <c r="F74" s="174"/>
      <c r="G74" s="174"/>
      <c r="H74" s="174"/>
      <c r="I74" s="179">
        <v>12.586</v>
      </c>
      <c r="J74" s="179">
        <v>0</v>
      </c>
      <c r="K74" s="179">
        <v>0</v>
      </c>
      <c r="L74" s="179">
        <v>0</v>
      </c>
      <c r="M74" s="179">
        <v>0</v>
      </c>
      <c r="N74" s="179">
        <v>10.426</v>
      </c>
      <c r="O74" s="179">
        <v>0</v>
      </c>
      <c r="P74" s="179">
        <v>0</v>
      </c>
      <c r="Q74" s="179">
        <v>0</v>
      </c>
      <c r="R74" s="179">
        <v>0</v>
      </c>
      <c r="S74" s="179">
        <v>37.798999999999999</v>
      </c>
      <c r="T74" s="179">
        <v>0</v>
      </c>
      <c r="U74" s="179">
        <v>0</v>
      </c>
      <c r="V74" s="179">
        <v>0</v>
      </c>
      <c r="W74" s="179">
        <v>0</v>
      </c>
      <c r="X74" s="179">
        <v>24.710999999999999</v>
      </c>
      <c r="Y74" s="179">
        <v>0</v>
      </c>
      <c r="Z74" s="179">
        <v>0</v>
      </c>
      <c r="AA74" s="179">
        <v>0</v>
      </c>
      <c r="AB74" s="179">
        <v>0</v>
      </c>
      <c r="AC74" s="179">
        <v>7.02</v>
      </c>
      <c r="AD74" s="179">
        <v>0</v>
      </c>
      <c r="AE74" s="179">
        <v>0</v>
      </c>
      <c r="AF74" s="179">
        <v>0</v>
      </c>
      <c r="AG74" s="179">
        <v>0</v>
      </c>
      <c r="AH74" s="179">
        <v>1</v>
      </c>
      <c r="AI74" s="179">
        <v>0</v>
      </c>
      <c r="AJ74" s="179">
        <v>0</v>
      </c>
      <c r="AK74" s="179">
        <v>0</v>
      </c>
      <c r="AL74" s="179">
        <v>0</v>
      </c>
      <c r="AM74" s="179">
        <v>14.282</v>
      </c>
      <c r="AN74" s="179">
        <v>7.5170000000000003</v>
      </c>
      <c r="AO74" s="179">
        <v>128</v>
      </c>
      <c r="AP74" s="179">
        <v>0</v>
      </c>
      <c r="AQ74" s="179">
        <v>0</v>
      </c>
      <c r="AR74" s="179">
        <v>0</v>
      </c>
      <c r="AS74" s="179">
        <v>0</v>
      </c>
      <c r="AT74" s="179">
        <v>0</v>
      </c>
      <c r="AU74" s="179">
        <v>0</v>
      </c>
      <c r="AV74" s="179">
        <v>-1426</v>
      </c>
      <c r="AW74" s="179">
        <v>0</v>
      </c>
      <c r="AX74" s="179">
        <v>477.20384150647129</v>
      </c>
      <c r="AY74" s="179">
        <v>0</v>
      </c>
      <c r="AZ74" s="179">
        <v>5208.4009760389163</v>
      </c>
      <c r="BA74" s="183">
        <v>1.0541273032348149E-2</v>
      </c>
      <c r="BB74" s="183">
        <v>0</v>
      </c>
      <c r="BC74" s="183">
        <v>0</v>
      </c>
      <c r="BD74" s="183">
        <v>2.4334538100783138E-3</v>
      </c>
      <c r="BE74" s="183">
        <v>1.1115121536406014E-3</v>
      </c>
      <c r="BF74" s="183">
        <v>0.4567632017658188</v>
      </c>
      <c r="BG74" s="183">
        <v>4.0006847209878163E-3</v>
      </c>
      <c r="BH74" s="179">
        <v>61780000000</v>
      </c>
      <c r="BI74" s="179">
        <v>61780000000</v>
      </c>
      <c r="BJ74" s="179">
        <v>0</v>
      </c>
      <c r="BK74" s="179">
        <v>0</v>
      </c>
      <c r="BL74" s="179">
        <v>0</v>
      </c>
      <c r="BM74" s="179">
        <v>0</v>
      </c>
      <c r="BN74" s="179">
        <v>115.34099999999998</v>
      </c>
      <c r="BO74" s="179">
        <v>10355.373454156361</v>
      </c>
      <c r="BP74" s="179">
        <v>5006.3078127174704</v>
      </c>
      <c r="BQ74" s="179">
        <v>5349.0656414388905</v>
      </c>
    </row>
    <row r="75" spans="1:69">
      <c r="A75" s="181" t="s">
        <v>99</v>
      </c>
      <c r="B75" s="24" t="s">
        <v>82</v>
      </c>
      <c r="C75" s="21"/>
      <c r="D75" s="21"/>
      <c r="E75" s="25"/>
      <c r="F75" s="25"/>
      <c r="G75" s="25"/>
      <c r="H75" s="25"/>
      <c r="I75" s="182">
        <v>26.075600000000001</v>
      </c>
      <c r="J75" s="182" t="e">
        <v>#N/A</v>
      </c>
      <c r="K75" s="182" t="e">
        <v>#N/A</v>
      </c>
      <c r="L75" s="182" t="e">
        <v>#N/A</v>
      </c>
      <c r="M75" s="182" t="e">
        <v>#N/A</v>
      </c>
      <c r="N75" s="182">
        <v>10.4572</v>
      </c>
      <c r="O75" s="182" t="e">
        <v>#N/A</v>
      </c>
      <c r="P75" s="182" t="e">
        <v>#N/A</v>
      </c>
      <c r="Q75" s="182" t="e">
        <v>#N/A</v>
      </c>
      <c r="R75" s="182" t="e">
        <v>#N/A</v>
      </c>
      <c r="S75" s="182">
        <v>38.686199999999999</v>
      </c>
      <c r="T75" s="182" t="e">
        <v>#N/A</v>
      </c>
      <c r="U75" s="182" t="e">
        <v>#N/A</v>
      </c>
      <c r="V75" s="182" t="e">
        <v>#N/A</v>
      </c>
      <c r="W75" s="182" t="e">
        <v>#N/A</v>
      </c>
      <c r="X75" s="182">
        <v>16.392599999999998</v>
      </c>
      <c r="Y75" s="182" t="e">
        <v>#N/A</v>
      </c>
      <c r="Z75" s="182" t="e">
        <v>#N/A</v>
      </c>
      <c r="AA75" s="182" t="e">
        <v>#N/A</v>
      </c>
      <c r="AB75" s="182" t="e">
        <v>#N/A</v>
      </c>
      <c r="AC75" s="182">
        <v>6.9822000000000006</v>
      </c>
      <c r="AD75" s="182" t="e">
        <v>#N/A</v>
      </c>
      <c r="AE75" s="182" t="e">
        <v>#N/A</v>
      </c>
      <c r="AF75" s="182" t="e">
        <v>#N/A</v>
      </c>
      <c r="AG75" s="182" t="e">
        <v>#N/A</v>
      </c>
      <c r="AH75" s="182">
        <v>1</v>
      </c>
      <c r="AI75" s="182" t="e">
        <v>#N/A</v>
      </c>
      <c r="AJ75" s="182" t="e">
        <v>#N/A</v>
      </c>
      <c r="AK75" s="182" t="e">
        <v>#N/A</v>
      </c>
      <c r="AL75" s="182" t="e">
        <v>#N/A</v>
      </c>
      <c r="AM75" s="182">
        <v>14.217599999999999</v>
      </c>
      <c r="AN75" s="182">
        <v>7.5224000000000002</v>
      </c>
      <c r="AO75" s="182">
        <v>128</v>
      </c>
      <c r="AP75" s="182" t="e">
        <v>#N/A</v>
      </c>
      <c r="AQ75" s="182">
        <v>0</v>
      </c>
      <c r="AR75" s="182" t="e">
        <v>#N/A</v>
      </c>
      <c r="AS75" s="182" t="e">
        <v>#N/A</v>
      </c>
      <c r="AT75" s="182" t="e">
        <v>#N/A</v>
      </c>
      <c r="AU75" s="182" t="e">
        <v>#N/A</v>
      </c>
      <c r="AV75" s="182">
        <v>-1430.8</v>
      </c>
      <c r="AW75" s="182" t="e">
        <v>#N/A</v>
      </c>
      <c r="AX75" s="182">
        <v>475.68342504258561</v>
      </c>
      <c r="AY75" s="182" t="e">
        <v>#N/A</v>
      </c>
      <c r="AZ75" s="182">
        <v>3380.3107730376942</v>
      </c>
      <c r="BA75" s="184">
        <v>7.1062193784344526E-3</v>
      </c>
      <c r="BB75" s="184" t="e">
        <v>#N/A</v>
      </c>
      <c r="BC75" s="184" t="e">
        <v>#N/A</v>
      </c>
      <c r="BD75" s="184">
        <v>8.0276065944848464E-3</v>
      </c>
      <c r="BE75" s="184">
        <v>4.7524299953604953E-3</v>
      </c>
      <c r="BF75" s="185">
        <v>0.59201082407619798</v>
      </c>
      <c r="BG75" s="184">
        <v>8.4880858842601194E-3</v>
      </c>
      <c r="BH75" s="182">
        <v>370238053000</v>
      </c>
      <c r="BI75" s="182">
        <v>370238053000</v>
      </c>
      <c r="BJ75" s="182">
        <v>0</v>
      </c>
      <c r="BK75" s="182">
        <v>0</v>
      </c>
      <c r="BL75" s="182">
        <v>0</v>
      </c>
      <c r="BM75" s="182">
        <v>0</v>
      </c>
    </row>
    <row r="76" spans="1:69">
      <c r="A76" s="181"/>
      <c r="B76" s="174"/>
      <c r="C76" s="174"/>
      <c r="D76" s="64">
        <v>45012</v>
      </c>
      <c r="E76" s="174"/>
      <c r="F76" s="174"/>
      <c r="G76" s="174"/>
      <c r="H76" s="174"/>
      <c r="I76" s="179">
        <v>40.530999999999999</v>
      </c>
      <c r="J76" s="179">
        <v>0</v>
      </c>
      <c r="K76" s="179">
        <v>0</v>
      </c>
      <c r="L76" s="179">
        <v>0</v>
      </c>
      <c r="M76" s="179">
        <v>0</v>
      </c>
      <c r="N76" s="179">
        <v>10.574</v>
      </c>
      <c r="O76" s="179">
        <v>0</v>
      </c>
      <c r="P76" s="179">
        <v>0</v>
      </c>
      <c r="Q76" s="179">
        <v>0</v>
      </c>
      <c r="R76" s="179">
        <v>0</v>
      </c>
      <c r="S76" s="179">
        <v>38.276000000000003</v>
      </c>
      <c r="T76" s="179">
        <v>0</v>
      </c>
      <c r="U76" s="179">
        <v>0</v>
      </c>
      <c r="V76" s="179">
        <v>0</v>
      </c>
      <c r="W76" s="179">
        <v>0</v>
      </c>
      <c r="X76" s="179">
        <v>24.625</v>
      </c>
      <c r="Y76" s="179">
        <v>0</v>
      </c>
      <c r="Z76" s="179">
        <v>0</v>
      </c>
      <c r="AA76" s="179">
        <v>0</v>
      </c>
      <c r="AB76" s="179">
        <v>0</v>
      </c>
      <c r="AC76" s="179">
        <v>7.0129999999999999</v>
      </c>
      <c r="AD76" s="179">
        <v>0</v>
      </c>
      <c r="AE76" s="179">
        <v>0</v>
      </c>
      <c r="AF76" s="179">
        <v>0</v>
      </c>
      <c r="AG76" s="179">
        <v>0</v>
      </c>
      <c r="AH76" s="179">
        <v>1</v>
      </c>
      <c r="AI76" s="179">
        <v>0</v>
      </c>
      <c r="AJ76" s="179">
        <v>0</v>
      </c>
      <c r="AK76" s="179">
        <v>0</v>
      </c>
      <c r="AL76" s="179">
        <v>0</v>
      </c>
      <c r="AM76" s="179">
        <v>14.252000000000001</v>
      </c>
      <c r="AN76" s="179">
        <v>7.5270000000000001</v>
      </c>
      <c r="AO76" s="179">
        <v>165</v>
      </c>
      <c r="AP76" s="179">
        <v>0</v>
      </c>
      <c r="AQ76" s="179">
        <v>0</v>
      </c>
      <c r="AR76" s="179">
        <v>0</v>
      </c>
      <c r="AS76" s="179">
        <v>0</v>
      </c>
      <c r="AT76" s="179">
        <v>0</v>
      </c>
      <c r="AU76" s="179">
        <v>0</v>
      </c>
      <c r="AV76" s="179">
        <v>-1627</v>
      </c>
      <c r="AW76" s="179">
        <v>0</v>
      </c>
      <c r="AX76" s="179">
        <v>488.478900421677</v>
      </c>
      <c r="AY76" s="179">
        <v>0</v>
      </c>
      <c r="AZ76" s="179">
        <v>6229.249167039321</v>
      </c>
      <c r="BA76" s="183">
        <v>1.2316362852842305E-2</v>
      </c>
      <c r="BB76" s="183">
        <v>0</v>
      </c>
      <c r="BC76" s="183">
        <v>0</v>
      </c>
      <c r="BD76" s="183">
        <v>6.7130853141142057E-3</v>
      </c>
      <c r="BE76" s="183">
        <v>5.6345439658549261E-3</v>
      </c>
      <c r="BF76" s="183">
        <v>0.8393374584422969</v>
      </c>
      <c r="BG76" s="183">
        <v>9.791277098483455E-3</v>
      </c>
      <c r="BH76" s="179">
        <v>90307645000</v>
      </c>
      <c r="BI76" s="179">
        <v>90307645000</v>
      </c>
      <c r="BJ76" s="179">
        <v>0</v>
      </c>
      <c r="BK76" s="179">
        <v>0</v>
      </c>
      <c r="BL76" s="179">
        <v>0</v>
      </c>
      <c r="BM76" s="179">
        <v>0</v>
      </c>
      <c r="BN76" s="179">
        <v>143.798</v>
      </c>
      <c r="BO76" s="179">
        <v>11830.554444306901</v>
      </c>
      <c r="BP76" s="179">
        <v>4993.1670831057099</v>
      </c>
      <c r="BQ76" s="179">
        <v>6837.3873612011903</v>
      </c>
    </row>
    <row r="77" spans="1:69">
      <c r="A77" s="181"/>
      <c r="B77" s="174"/>
      <c r="C77" s="174"/>
      <c r="D77" s="64">
        <v>45013</v>
      </c>
      <c r="E77" s="174"/>
      <c r="F77" s="174"/>
      <c r="G77" s="174"/>
      <c r="H77" s="174"/>
      <c r="I77" s="179">
        <v>48.311999999999998</v>
      </c>
      <c r="J77" s="179">
        <v>0</v>
      </c>
      <c r="K77" s="179">
        <v>0</v>
      </c>
      <c r="L77" s="179">
        <v>0</v>
      </c>
      <c r="M77" s="179">
        <v>0</v>
      </c>
      <c r="N77" s="179">
        <v>10.978999999999999</v>
      </c>
      <c r="O77" s="179">
        <v>0</v>
      </c>
      <c r="P77" s="179">
        <v>0</v>
      </c>
      <c r="Q77" s="179">
        <v>0</v>
      </c>
      <c r="R77" s="179">
        <v>0</v>
      </c>
      <c r="S77" s="179">
        <v>38.371000000000002</v>
      </c>
      <c r="T77" s="179">
        <v>0</v>
      </c>
      <c r="U77" s="179">
        <v>0</v>
      </c>
      <c r="V77" s="179">
        <v>0</v>
      </c>
      <c r="W77" s="179">
        <v>0</v>
      </c>
      <c r="X77" s="179">
        <v>24.373999999999999</v>
      </c>
      <c r="Y77" s="179">
        <v>0</v>
      </c>
      <c r="Z77" s="179">
        <v>0</v>
      </c>
      <c r="AA77" s="179">
        <v>0</v>
      </c>
      <c r="AB77" s="179">
        <v>0</v>
      </c>
      <c r="AC77" s="179">
        <v>7.0369999999999999</v>
      </c>
      <c r="AD77" s="179">
        <v>0</v>
      </c>
      <c r="AE77" s="179">
        <v>0</v>
      </c>
      <c r="AF77" s="179">
        <v>0</v>
      </c>
      <c r="AG77" s="179">
        <v>0</v>
      </c>
      <c r="AH77" s="179">
        <v>1</v>
      </c>
      <c r="AI77" s="179">
        <v>0</v>
      </c>
      <c r="AJ77" s="179">
        <v>0</v>
      </c>
      <c r="AK77" s="179">
        <v>0</v>
      </c>
      <c r="AL77" s="179">
        <v>0</v>
      </c>
      <c r="AM77" s="179">
        <v>14.282999999999999</v>
      </c>
      <c r="AN77" s="179">
        <v>7.5170000000000003</v>
      </c>
      <c r="AO77" s="179">
        <v>124</v>
      </c>
      <c r="AP77" s="179">
        <v>0</v>
      </c>
      <c r="AQ77" s="179">
        <v>0</v>
      </c>
      <c r="AR77" s="179">
        <v>0</v>
      </c>
      <c r="AS77" s="179">
        <v>0</v>
      </c>
      <c r="AT77" s="179">
        <v>0</v>
      </c>
      <c r="AU77" s="179">
        <v>0</v>
      </c>
      <c r="AV77" s="179">
        <v>-2118</v>
      </c>
      <c r="AW77" s="179">
        <v>0</v>
      </c>
      <c r="AX77" s="179">
        <v>548.52678825010764</v>
      </c>
      <c r="AY77" s="179">
        <v>0</v>
      </c>
      <c r="AZ77" s="179">
        <v>8356.3780320389924</v>
      </c>
      <c r="BA77" s="183">
        <v>1.4713392430547211E-2</v>
      </c>
      <c r="BB77" s="183">
        <v>0</v>
      </c>
      <c r="BC77" s="183">
        <v>0</v>
      </c>
      <c r="BD77" s="183">
        <v>7.2199192232972505E-3</v>
      </c>
      <c r="BE77" s="183">
        <v>5.3292036028466626E-3</v>
      </c>
      <c r="BF77" s="183">
        <v>0.73812510057597003</v>
      </c>
      <c r="BG77" s="183">
        <v>1.0039946492082012E-2</v>
      </c>
      <c r="BH77" s="179">
        <v>119674150000</v>
      </c>
      <c r="BI77" s="179">
        <v>119674150000</v>
      </c>
      <c r="BJ77" s="179">
        <v>0</v>
      </c>
      <c r="BK77" s="179">
        <v>0</v>
      </c>
      <c r="BL77" s="179">
        <v>0</v>
      </c>
      <c r="BM77" s="179">
        <v>0</v>
      </c>
      <c r="BN77" s="179">
        <v>151.87299999999999</v>
      </c>
      <c r="BO77" s="179">
        <v>14109.270782574771</v>
      </c>
      <c r="BP77" s="179">
        <v>5329.25900278073</v>
      </c>
      <c r="BQ77" s="179">
        <v>8780.0117797940402</v>
      </c>
    </row>
    <row r="78" spans="1:69">
      <c r="A78" s="181"/>
      <c r="B78" s="174"/>
      <c r="C78" s="174"/>
      <c r="D78" s="64">
        <v>45014</v>
      </c>
      <c r="E78" s="174"/>
      <c r="F78" s="174"/>
      <c r="G78" s="174"/>
      <c r="H78" s="174"/>
      <c r="I78" s="179">
        <v>46.911000000000001</v>
      </c>
      <c r="J78" s="179">
        <v>0</v>
      </c>
      <c r="K78" s="179">
        <v>0</v>
      </c>
      <c r="L78" s="179">
        <v>0</v>
      </c>
      <c r="M78" s="179">
        <v>0</v>
      </c>
      <c r="N78" s="179">
        <v>11.066000000000001</v>
      </c>
      <c r="O78" s="179">
        <v>0</v>
      </c>
      <c r="P78" s="179">
        <v>0</v>
      </c>
      <c r="Q78" s="179">
        <v>0</v>
      </c>
      <c r="R78" s="179">
        <v>0</v>
      </c>
      <c r="S78" s="179">
        <v>36.841999999999999</v>
      </c>
      <c r="T78" s="179">
        <v>0</v>
      </c>
      <c r="U78" s="179">
        <v>0</v>
      </c>
      <c r="V78" s="179">
        <v>0</v>
      </c>
      <c r="W78" s="179">
        <v>0</v>
      </c>
      <c r="X78" s="179">
        <v>24.123000000000001</v>
      </c>
      <c r="Y78" s="179">
        <v>0</v>
      </c>
      <c r="Z78" s="179">
        <v>0</v>
      </c>
      <c r="AA78" s="179">
        <v>0</v>
      </c>
      <c r="AB78" s="179">
        <v>0</v>
      </c>
      <c r="AC78" s="179">
        <v>6.9909999999999997</v>
      </c>
      <c r="AD78" s="179">
        <v>0</v>
      </c>
      <c r="AE78" s="179">
        <v>0</v>
      </c>
      <c r="AF78" s="179">
        <v>0</v>
      </c>
      <c r="AG78" s="179">
        <v>0</v>
      </c>
      <c r="AH78" s="179">
        <v>1</v>
      </c>
      <c r="AI78" s="179">
        <v>0</v>
      </c>
      <c r="AJ78" s="179">
        <v>0</v>
      </c>
      <c r="AK78" s="179">
        <v>0</v>
      </c>
      <c r="AL78" s="179">
        <v>0</v>
      </c>
      <c r="AM78" s="179">
        <v>14.29</v>
      </c>
      <c r="AN78" s="179">
        <v>7.5170000000000003</v>
      </c>
      <c r="AO78" s="179">
        <v>122</v>
      </c>
      <c r="AP78" s="179">
        <v>0</v>
      </c>
      <c r="AQ78" s="179">
        <v>0</v>
      </c>
      <c r="AR78" s="179">
        <v>0</v>
      </c>
      <c r="AS78" s="179">
        <v>0</v>
      </c>
      <c r="AT78" s="179">
        <v>0</v>
      </c>
      <c r="AU78" s="179">
        <v>0</v>
      </c>
      <c r="AV78" s="179">
        <v>-1942</v>
      </c>
      <c r="AW78" s="179">
        <v>0</v>
      </c>
      <c r="AX78" s="179">
        <v>463.6191090376625</v>
      </c>
      <c r="AY78" s="179">
        <v>0</v>
      </c>
      <c r="AZ78" s="179">
        <v>7057.6717400384223</v>
      </c>
      <c r="BA78" s="183">
        <v>1.4702551479059795E-2</v>
      </c>
      <c r="BB78" s="183">
        <v>0</v>
      </c>
      <c r="BC78" s="183">
        <v>0</v>
      </c>
      <c r="BD78" s="183">
        <v>3.4204152243682887E-3</v>
      </c>
      <c r="BE78" s="183">
        <v>1.0632068612892E-3</v>
      </c>
      <c r="BF78" s="183">
        <v>0.31084145974866606</v>
      </c>
      <c r="BG78" s="183">
        <v>5.6737713347724122E-3</v>
      </c>
      <c r="BH78" s="179">
        <v>86282545000</v>
      </c>
      <c r="BI78" s="179">
        <v>86282545000</v>
      </c>
      <c r="BJ78" s="179">
        <v>0</v>
      </c>
      <c r="BK78" s="179">
        <v>0</v>
      </c>
      <c r="BL78" s="179">
        <v>0</v>
      </c>
      <c r="BM78" s="179">
        <v>0</v>
      </c>
      <c r="BN78" s="179">
        <v>148.74</v>
      </c>
      <c r="BO78" s="179">
        <v>12856</v>
      </c>
      <c r="BP78" s="179">
        <v>5886</v>
      </c>
      <c r="BQ78" s="179">
        <v>6970</v>
      </c>
    </row>
    <row r="79" spans="1:69">
      <c r="A79" s="181"/>
      <c r="B79" s="174"/>
      <c r="C79" s="174"/>
      <c r="D79" s="64">
        <v>45015</v>
      </c>
      <c r="E79" s="174"/>
      <c r="F79" s="174"/>
      <c r="G79" s="174"/>
      <c r="H79" s="174"/>
      <c r="I79" s="179">
        <v>46.470999999999997</v>
      </c>
      <c r="J79" s="179">
        <v>0</v>
      </c>
      <c r="K79" s="179">
        <v>0</v>
      </c>
      <c r="L79" s="179">
        <v>0</v>
      </c>
      <c r="M79" s="179">
        <v>0</v>
      </c>
      <c r="N79" s="179">
        <v>11.016999999999999</v>
      </c>
      <c r="O79" s="179">
        <v>0</v>
      </c>
      <c r="P79" s="179">
        <v>0</v>
      </c>
      <c r="Q79" s="179">
        <v>0</v>
      </c>
      <c r="R79" s="179">
        <v>0</v>
      </c>
      <c r="S79" s="179">
        <v>48.316000000000003</v>
      </c>
      <c r="T79" s="179">
        <v>0</v>
      </c>
      <c r="U79" s="179">
        <v>0</v>
      </c>
      <c r="V79" s="179">
        <v>0</v>
      </c>
      <c r="W79" s="179">
        <v>0</v>
      </c>
      <c r="X79" s="179">
        <v>23.937999999999999</v>
      </c>
      <c r="Y79" s="179">
        <v>0</v>
      </c>
      <c r="Z79" s="179">
        <v>0</v>
      </c>
      <c r="AA79" s="179">
        <v>0</v>
      </c>
      <c r="AB79" s="179">
        <v>0</v>
      </c>
      <c r="AC79" s="179">
        <v>6.9569999999999999</v>
      </c>
      <c r="AD79" s="179">
        <v>0</v>
      </c>
      <c r="AE79" s="179">
        <v>0</v>
      </c>
      <c r="AF79" s="179">
        <v>0</v>
      </c>
      <c r="AG79" s="179">
        <v>0</v>
      </c>
      <c r="AH79" s="179">
        <v>1</v>
      </c>
      <c r="AI79" s="179">
        <v>0</v>
      </c>
      <c r="AJ79" s="179">
        <v>0</v>
      </c>
      <c r="AK79" s="179">
        <v>0</v>
      </c>
      <c r="AL79" s="179">
        <v>0</v>
      </c>
      <c r="AM79" s="179">
        <v>14.263999999999999</v>
      </c>
      <c r="AN79" s="179">
        <v>7.5170000000000003</v>
      </c>
      <c r="AO79" s="179">
        <v>134</v>
      </c>
      <c r="AP79" s="179">
        <v>0</v>
      </c>
      <c r="AQ79" s="179">
        <v>0</v>
      </c>
      <c r="AR79" s="179">
        <v>0</v>
      </c>
      <c r="AS79" s="179">
        <v>0</v>
      </c>
      <c r="AT79" s="179">
        <v>0</v>
      </c>
      <c r="AU79" s="179">
        <v>0</v>
      </c>
      <c r="AV79" s="179">
        <v>-2526</v>
      </c>
      <c r="AW79" s="179">
        <v>0</v>
      </c>
      <c r="AX79" s="179">
        <v>523.66996678653413</v>
      </c>
      <c r="AY79" s="179">
        <v>0</v>
      </c>
      <c r="AZ79" s="179">
        <v>8113.072601038788</v>
      </c>
      <c r="BA79" s="183">
        <v>1.4963055157941822E-2</v>
      </c>
      <c r="BB79" s="183">
        <v>0</v>
      </c>
      <c r="BC79" s="183">
        <v>0</v>
      </c>
      <c r="BD79" s="183">
        <v>5.3283508750113255E-3</v>
      </c>
      <c r="BE79" s="183">
        <v>1.429704655218886E-3</v>
      </c>
      <c r="BF79" s="183">
        <v>0.26832029060320606</v>
      </c>
      <c r="BG79" s="183">
        <v>5.561705483919291E-3</v>
      </c>
      <c r="BH79" s="179">
        <v>102473810000</v>
      </c>
      <c r="BI79" s="179">
        <v>102473810000</v>
      </c>
      <c r="BJ79" s="179">
        <v>0</v>
      </c>
      <c r="BK79" s="179">
        <v>0</v>
      </c>
      <c r="BL79" s="179">
        <v>0</v>
      </c>
      <c r="BM79" s="179">
        <v>0</v>
      </c>
      <c r="BN79" s="179">
        <v>159.47999999999999</v>
      </c>
      <c r="BO79" s="179">
        <v>13937.888111628741</v>
      </c>
      <c r="BP79" s="179">
        <v>6014.0562115080402</v>
      </c>
      <c r="BQ79" s="179">
        <v>7923.8319001207001</v>
      </c>
    </row>
    <row r="80" spans="1:69">
      <c r="A80" s="181"/>
      <c r="B80" s="174"/>
      <c r="C80" s="174"/>
      <c r="D80" s="64">
        <v>45016</v>
      </c>
      <c r="E80" s="174"/>
      <c r="F80" s="174"/>
      <c r="G80" s="174"/>
      <c r="H80" s="174"/>
      <c r="I80" s="179">
        <v>50.264000000000003</v>
      </c>
      <c r="J80" s="179">
        <v>0</v>
      </c>
      <c r="K80" s="179">
        <v>0</v>
      </c>
      <c r="L80" s="179">
        <v>0</v>
      </c>
      <c r="M80" s="179">
        <v>0</v>
      </c>
      <c r="N80" s="179">
        <v>11.013</v>
      </c>
      <c r="O80" s="179">
        <v>0</v>
      </c>
      <c r="P80" s="179">
        <v>0</v>
      </c>
      <c r="Q80" s="179">
        <v>0</v>
      </c>
      <c r="R80" s="179">
        <v>0</v>
      </c>
      <c r="S80" s="179">
        <v>61.284999999999997</v>
      </c>
      <c r="T80" s="179">
        <v>0</v>
      </c>
      <c r="U80" s="179">
        <v>0</v>
      </c>
      <c r="V80" s="179">
        <v>0</v>
      </c>
      <c r="W80" s="179">
        <v>0</v>
      </c>
      <c r="X80" s="179">
        <v>23.824000000000002</v>
      </c>
      <c r="Y80" s="179">
        <v>0</v>
      </c>
      <c r="Z80" s="179">
        <v>0</v>
      </c>
      <c r="AA80" s="179">
        <v>0</v>
      </c>
      <c r="AB80" s="179">
        <v>0</v>
      </c>
      <c r="AC80" s="179">
        <v>6.9610000000000003</v>
      </c>
      <c r="AD80" s="179">
        <v>0</v>
      </c>
      <c r="AE80" s="179">
        <v>0</v>
      </c>
      <c r="AF80" s="179">
        <v>0</v>
      </c>
      <c r="AG80" s="179">
        <v>0</v>
      </c>
      <c r="AH80" s="179">
        <v>1</v>
      </c>
      <c r="AI80" s="179">
        <v>0</v>
      </c>
      <c r="AJ80" s="179">
        <v>0</v>
      </c>
      <c r="AK80" s="179">
        <v>0</v>
      </c>
      <c r="AL80" s="179">
        <v>0</v>
      </c>
      <c r="AM80" s="179">
        <v>14.260999999999999</v>
      </c>
      <c r="AN80" s="179">
        <v>7.4969999999999999</v>
      </c>
      <c r="AO80" s="179">
        <v>110</v>
      </c>
      <c r="AP80" s="179">
        <v>0</v>
      </c>
      <c r="AQ80" s="179">
        <v>0</v>
      </c>
      <c r="AR80" s="179">
        <v>0</v>
      </c>
      <c r="AS80" s="179">
        <v>0</v>
      </c>
      <c r="AT80" s="179">
        <v>0</v>
      </c>
      <c r="AU80" s="179">
        <v>0</v>
      </c>
      <c r="AV80" s="179">
        <v>-2613</v>
      </c>
      <c r="AW80" s="179">
        <v>0</v>
      </c>
      <c r="AX80" s="179">
        <v>537.61462629634673</v>
      </c>
      <c r="AY80" s="179">
        <v>0</v>
      </c>
      <c r="AZ80" s="179">
        <v>11613.479126778882</v>
      </c>
      <c r="BA80" s="183">
        <v>2.0863340684425073E-2</v>
      </c>
      <c r="BB80" s="183">
        <v>0</v>
      </c>
      <c r="BC80" s="183">
        <v>0</v>
      </c>
      <c r="BD80" s="183">
        <v>4.685631483653566E-3</v>
      </c>
      <c r="BE80" s="183">
        <v>1.7695190972386629E-3</v>
      </c>
      <c r="BF80" s="183">
        <v>0.37764794423374098</v>
      </c>
      <c r="BG80" s="183">
        <v>6.4406531208350513E-3</v>
      </c>
      <c r="BH80" s="179">
        <v>124389605000</v>
      </c>
      <c r="BI80" s="179">
        <v>124389605000</v>
      </c>
      <c r="BJ80" s="179">
        <v>0</v>
      </c>
      <c r="BK80" s="179">
        <v>0</v>
      </c>
      <c r="BL80" s="179">
        <v>0</v>
      </c>
      <c r="BM80" s="179">
        <v>0</v>
      </c>
      <c r="BN80" s="179">
        <v>176.10500000000002</v>
      </c>
      <c r="BO80" s="179">
        <v>16650.878404874718</v>
      </c>
      <c r="BP80" s="179">
        <v>5884.9980548235199</v>
      </c>
      <c r="BQ80" s="179">
        <v>10765.8803500512</v>
      </c>
    </row>
    <row r="81" spans="1:69">
      <c r="A81" s="181" t="s">
        <v>100</v>
      </c>
      <c r="B81" s="24" t="s">
        <v>82</v>
      </c>
      <c r="C81" s="21"/>
      <c r="D81" s="21"/>
      <c r="E81" s="25"/>
      <c r="F81" s="25"/>
      <c r="G81" s="25"/>
      <c r="H81" s="25"/>
      <c r="I81" s="182">
        <v>46.497799999999998</v>
      </c>
      <c r="J81" s="182" t="e">
        <v>#N/A</v>
      </c>
      <c r="K81" s="182" t="e">
        <v>#N/A</v>
      </c>
      <c r="L81" s="182" t="e">
        <v>#N/A</v>
      </c>
      <c r="M81" s="182" t="e">
        <v>#N/A</v>
      </c>
      <c r="N81" s="182">
        <v>10.929799999999998</v>
      </c>
      <c r="O81" s="182" t="e">
        <v>#N/A</v>
      </c>
      <c r="P81" s="182" t="e">
        <v>#N/A</v>
      </c>
      <c r="Q81" s="182" t="e">
        <v>#N/A</v>
      </c>
      <c r="R81" s="182" t="e">
        <v>#N/A</v>
      </c>
      <c r="S81" s="182">
        <v>44.618000000000002</v>
      </c>
      <c r="T81" s="182" t="e">
        <v>#N/A</v>
      </c>
      <c r="U81" s="182" t="e">
        <v>#N/A</v>
      </c>
      <c r="V81" s="182" t="e">
        <v>#N/A</v>
      </c>
      <c r="W81" s="182" t="e">
        <v>#N/A</v>
      </c>
      <c r="X81" s="182">
        <v>24.1768</v>
      </c>
      <c r="Y81" s="182" t="e">
        <v>#N/A</v>
      </c>
      <c r="Z81" s="182" t="e">
        <v>#N/A</v>
      </c>
      <c r="AA81" s="182" t="e">
        <v>#N/A</v>
      </c>
      <c r="AB81" s="182" t="e">
        <v>#N/A</v>
      </c>
      <c r="AC81" s="182">
        <v>6.9918000000000005</v>
      </c>
      <c r="AD81" s="182" t="e">
        <v>#N/A</v>
      </c>
      <c r="AE81" s="182" t="e">
        <v>#N/A</v>
      </c>
      <c r="AF81" s="182" t="e">
        <v>#N/A</v>
      </c>
      <c r="AG81" s="182" t="e">
        <v>#N/A</v>
      </c>
      <c r="AH81" s="182">
        <v>1</v>
      </c>
      <c r="AI81" s="182" t="e">
        <v>#N/A</v>
      </c>
      <c r="AJ81" s="182" t="e">
        <v>#N/A</v>
      </c>
      <c r="AK81" s="182" t="e">
        <v>#N/A</v>
      </c>
      <c r="AL81" s="182" t="e">
        <v>#N/A</v>
      </c>
      <c r="AM81" s="182">
        <v>14.27</v>
      </c>
      <c r="AN81" s="182">
        <v>7.5150000000000006</v>
      </c>
      <c r="AO81" s="182">
        <v>134</v>
      </c>
      <c r="AP81" s="182" t="e">
        <v>#N/A</v>
      </c>
      <c r="AQ81" s="182">
        <v>0</v>
      </c>
      <c r="AR81" s="182" t="e">
        <v>#N/A</v>
      </c>
      <c r="AS81" s="182" t="e">
        <v>#N/A</v>
      </c>
      <c r="AT81" s="182" t="e">
        <v>#N/A</v>
      </c>
      <c r="AU81" s="182" t="e">
        <v>#N/A</v>
      </c>
      <c r="AV81" s="182">
        <v>-2165.1999999999998</v>
      </c>
      <c r="AW81" s="182" t="e">
        <v>#N/A</v>
      </c>
      <c r="AX81" s="182">
        <v>512.38187815846561</v>
      </c>
      <c r="AY81" s="182" t="e">
        <v>#N/A</v>
      </c>
      <c r="AZ81" s="182">
        <v>8113.072601038788</v>
      </c>
      <c r="BA81" s="184">
        <v>1.5834035017393097E-2</v>
      </c>
      <c r="BB81" s="184" t="e">
        <v>#N/A</v>
      </c>
      <c r="BC81" s="184" t="e">
        <v>#N/A</v>
      </c>
      <c r="BD81" s="184">
        <v>5.5442395960727149E-3</v>
      </c>
      <c r="BE81" s="184">
        <v>3.0720851643667095E-3</v>
      </c>
      <c r="BF81" s="185">
        <v>0.55410396883692292</v>
      </c>
      <c r="BG81" s="184">
        <v>7.5328270117592149E-3</v>
      </c>
      <c r="BH81" s="182">
        <v>523127755000</v>
      </c>
      <c r="BI81" s="182">
        <v>523127755000</v>
      </c>
      <c r="BJ81" s="182">
        <v>0</v>
      </c>
      <c r="BK81" s="182">
        <v>0</v>
      </c>
      <c r="BL81" s="182">
        <v>0</v>
      </c>
      <c r="BM81" s="182">
        <v>0</v>
      </c>
    </row>
    <row r="82" spans="1:69">
      <c r="A82" s="181" t="s">
        <v>101</v>
      </c>
      <c r="B82" s="50" t="s">
        <v>102</v>
      </c>
      <c r="C82" s="186"/>
      <c r="D82" s="66"/>
      <c r="E82" s="41"/>
      <c r="F82" s="41"/>
      <c r="G82" s="41"/>
      <c r="H82" s="41"/>
      <c r="I82" s="187">
        <v>47.422782608695648</v>
      </c>
      <c r="J82" s="187" t="e">
        <v>#N/A</v>
      </c>
      <c r="K82" s="187" t="e">
        <v>#N/A</v>
      </c>
      <c r="L82" s="187" t="e">
        <v>#N/A</v>
      </c>
      <c r="M82" s="187" t="e">
        <v>#N/A</v>
      </c>
      <c r="N82" s="187">
        <v>10.815260869565217</v>
      </c>
      <c r="O82" s="187" t="e">
        <v>#N/A</v>
      </c>
      <c r="P82" s="187" t="e">
        <v>#N/A</v>
      </c>
      <c r="Q82" s="187" t="e">
        <v>#N/A</v>
      </c>
      <c r="R82" s="187" t="e">
        <v>#N/A</v>
      </c>
      <c r="S82" s="187">
        <v>56.50152173913046</v>
      </c>
      <c r="T82" s="187" t="e">
        <v>#N/A</v>
      </c>
      <c r="U82" s="187" t="e">
        <v>#N/A</v>
      </c>
      <c r="V82" s="187" t="e">
        <v>#N/A</v>
      </c>
      <c r="W82" s="187" t="e">
        <v>#N/A</v>
      </c>
      <c r="X82" s="187">
        <v>11.979086956521737</v>
      </c>
      <c r="Y82" s="187" t="e">
        <v>#N/A</v>
      </c>
      <c r="Z82" s="187" t="e">
        <v>#N/A</v>
      </c>
      <c r="AA82" s="187" t="e">
        <v>#N/A</v>
      </c>
      <c r="AB82" s="187" t="e">
        <v>#N/A</v>
      </c>
      <c r="AC82" s="187">
        <v>7.2186956521739143</v>
      </c>
      <c r="AD82" s="187" t="e">
        <v>#N/A</v>
      </c>
      <c r="AE82" s="187" t="e">
        <v>#N/A</v>
      </c>
      <c r="AF82" s="187" t="e">
        <v>#N/A</v>
      </c>
      <c r="AG82" s="187" t="e">
        <v>#N/A</v>
      </c>
      <c r="AH82" s="187">
        <v>1</v>
      </c>
      <c r="AI82" s="187" t="e">
        <v>#N/A</v>
      </c>
      <c r="AJ82" s="187" t="e">
        <v>#N/A</v>
      </c>
      <c r="AK82" s="187" t="e">
        <v>#N/A</v>
      </c>
      <c r="AL82" s="187" t="e">
        <v>#N/A</v>
      </c>
      <c r="AM82" s="187">
        <v>28.172652173913043</v>
      </c>
      <c r="AN82" s="187">
        <v>7.5144782608695637</v>
      </c>
      <c r="AO82" s="187">
        <v>127.21739130434783</v>
      </c>
      <c r="AP82" s="187" t="e">
        <v>#N/A</v>
      </c>
      <c r="AQ82" s="187">
        <v>0</v>
      </c>
      <c r="AR82" s="187" t="e">
        <v>#N/A</v>
      </c>
      <c r="AS82" s="187" t="e">
        <v>#N/A</v>
      </c>
      <c r="AT82" s="187" t="e">
        <v>#N/A</v>
      </c>
      <c r="AU82" s="187" t="e">
        <v>#N/A</v>
      </c>
      <c r="AV82" s="187">
        <v>-2415.478260869565</v>
      </c>
      <c r="AW82" s="187" t="e">
        <v>#N/A</v>
      </c>
      <c r="AX82" s="187">
        <v>565.13567840265318</v>
      </c>
      <c r="AY82" s="187" t="e">
        <v>#N/A</v>
      </c>
      <c r="AZ82" s="187">
        <v>2881.1607444223496</v>
      </c>
      <c r="BA82" s="42">
        <v>5.0981752781312688E-3</v>
      </c>
      <c r="BB82" s="42" t="e">
        <v>#N/A</v>
      </c>
      <c r="BC82" s="42" t="e">
        <v>#N/A</v>
      </c>
      <c r="BD82" s="42">
        <v>8.7460315323372537E-3</v>
      </c>
      <c r="BE82" s="42">
        <v>4.5457329366211116E-3</v>
      </c>
      <c r="BF82" s="43">
        <v>0.51974806171391985</v>
      </c>
      <c r="BG82" s="42">
        <v>8.9726088610209004E-3</v>
      </c>
      <c r="BH82" s="187">
        <v>2139418260850</v>
      </c>
      <c r="BI82" s="187">
        <v>2022255553000</v>
      </c>
      <c r="BJ82" s="187">
        <v>82705415150</v>
      </c>
      <c r="BK82" s="187">
        <v>7400547700</v>
      </c>
      <c r="BL82" s="187">
        <v>27056745000</v>
      </c>
      <c r="BM82" s="187">
        <v>0</v>
      </c>
    </row>
    <row r="83" spans="1:69">
      <c r="A83" s="181" t="s">
        <v>103</v>
      </c>
      <c r="B83" s="51" t="s">
        <v>104</v>
      </c>
      <c r="C83" s="188"/>
      <c r="D83" s="44"/>
      <c r="E83" s="45"/>
      <c r="F83" s="45"/>
      <c r="G83" s="45"/>
      <c r="H83" s="45"/>
      <c r="I83" s="189">
        <v>49.798744202898554</v>
      </c>
      <c r="J83" s="189" t="e">
        <v>#N/A</v>
      </c>
      <c r="K83" s="189" t="e">
        <v>#N/A</v>
      </c>
      <c r="L83" s="189" t="e">
        <v>#N/A</v>
      </c>
      <c r="M83" s="189" t="e">
        <v>#N/A</v>
      </c>
      <c r="N83" s="189">
        <v>12.619166123188405</v>
      </c>
      <c r="O83" s="189" t="e">
        <v>#N/A</v>
      </c>
      <c r="P83" s="189" t="e">
        <v>#N/A</v>
      </c>
      <c r="Q83" s="189" t="e">
        <v>#N/A</v>
      </c>
      <c r="R83" s="189" t="e">
        <v>#N/A</v>
      </c>
      <c r="S83" s="189">
        <v>52.460173913043491</v>
      </c>
      <c r="T83" s="189" t="e">
        <v>#N/A</v>
      </c>
      <c r="U83" s="189" t="e">
        <v>#N/A</v>
      </c>
      <c r="V83" s="189" t="e">
        <v>#N/A</v>
      </c>
      <c r="W83" s="189" t="e">
        <v>#N/A</v>
      </c>
      <c r="X83" s="189">
        <v>9.3303414855072457</v>
      </c>
      <c r="Y83" s="189" t="e">
        <v>#N/A</v>
      </c>
      <c r="Z83" s="189" t="e">
        <v>#N/A</v>
      </c>
      <c r="AA83" s="189" t="e">
        <v>#N/A</v>
      </c>
      <c r="AB83" s="189" t="e">
        <v>#N/A</v>
      </c>
      <c r="AC83" s="189">
        <v>7.2127860507246382</v>
      </c>
      <c r="AD83" s="189" t="e">
        <v>#N/A</v>
      </c>
      <c r="AE83" s="189" t="e">
        <v>#N/A</v>
      </c>
      <c r="AF83" s="189" t="e">
        <v>#N/A</v>
      </c>
      <c r="AG83" s="189" t="e">
        <v>#N/A</v>
      </c>
      <c r="AH83" s="189">
        <v>1</v>
      </c>
      <c r="AI83" s="189" t="e">
        <v>#N/A</v>
      </c>
      <c r="AJ83" s="189" t="e">
        <v>#N/A</v>
      </c>
      <c r="AK83" s="189" t="e">
        <v>#N/A</v>
      </c>
      <c r="AL83" s="189" t="e">
        <v>#N/A</v>
      </c>
      <c r="AM83" s="189">
        <v>25.520854891304349</v>
      </c>
      <c r="AN83" s="189">
        <v>7.5365219202898537</v>
      </c>
      <c r="AO83" s="189">
        <v>158.83913043478262</v>
      </c>
      <c r="AP83" s="189" t="e">
        <v>#N/A</v>
      </c>
      <c r="AQ83" s="189">
        <v>0</v>
      </c>
      <c r="AR83" s="189" t="e">
        <v>#N/A</v>
      </c>
      <c r="AS83" s="189" t="e">
        <v>#N/A</v>
      </c>
      <c r="AT83" s="189" t="e">
        <v>#N/A</v>
      </c>
      <c r="AU83" s="189" t="e">
        <v>#N/A</v>
      </c>
      <c r="AV83" s="189">
        <v>-2795.9969202898551</v>
      </c>
      <c r="AW83" s="189" t="e">
        <v>#N/A</v>
      </c>
      <c r="AX83" s="189">
        <v>600.8549606370932</v>
      </c>
      <c r="AY83" s="189" t="e">
        <v>#N/A</v>
      </c>
      <c r="AZ83" s="189">
        <v>7152.3776107974018</v>
      </c>
      <c r="BA83" s="46">
        <v>1.1903667406213401E-2</v>
      </c>
      <c r="BB83" s="46" t="e">
        <v>#N/A</v>
      </c>
      <c r="BC83" s="46" t="e">
        <v>#N/A</v>
      </c>
      <c r="BD83" s="46">
        <v>1.0033057686365339E-2</v>
      </c>
      <c r="BE83" s="46">
        <v>4.8173299451229612E-3</v>
      </c>
      <c r="BF83" s="47">
        <v>0.48014574377157082</v>
      </c>
      <c r="BG83" s="46">
        <v>8.6986667680254912E-3</v>
      </c>
      <c r="BH83" s="189">
        <v>5185423600370</v>
      </c>
      <c r="BI83" s="189">
        <v>4697068061000</v>
      </c>
      <c r="BJ83" s="189">
        <v>427842263770</v>
      </c>
      <c r="BK83" s="189">
        <v>23918022700</v>
      </c>
      <c r="BL83" s="189">
        <v>36595252900</v>
      </c>
      <c r="BM83" s="189">
        <v>0</v>
      </c>
    </row>
    <row r="84" spans="1:69">
      <c r="A84" s="181"/>
      <c r="B84" s="174"/>
      <c r="C84" s="174"/>
      <c r="D84" s="64">
        <v>45019</v>
      </c>
      <c r="E84" s="174"/>
      <c r="F84" s="174"/>
      <c r="G84" s="174"/>
      <c r="H84" s="174"/>
      <c r="I84" s="179">
        <v>60.365000000000002</v>
      </c>
      <c r="J84" s="179">
        <v>0</v>
      </c>
      <c r="K84" s="179">
        <v>0</v>
      </c>
      <c r="L84" s="179">
        <v>0</v>
      </c>
      <c r="M84" s="179">
        <v>0</v>
      </c>
      <c r="N84" s="179">
        <v>11.192</v>
      </c>
      <c r="O84" s="179">
        <v>0</v>
      </c>
      <c r="P84" s="179">
        <v>0</v>
      </c>
      <c r="Q84" s="179">
        <v>0</v>
      </c>
      <c r="R84" s="179">
        <v>0</v>
      </c>
      <c r="S84" s="179">
        <v>62.743000000000002</v>
      </c>
      <c r="T84" s="179">
        <v>0</v>
      </c>
      <c r="U84" s="179">
        <v>0</v>
      </c>
      <c r="V84" s="179">
        <v>0</v>
      </c>
      <c r="W84" s="179">
        <v>0</v>
      </c>
      <c r="X84" s="179">
        <v>23.661000000000001</v>
      </c>
      <c r="Y84" s="179">
        <v>0</v>
      </c>
      <c r="Z84" s="179">
        <v>0</v>
      </c>
      <c r="AA84" s="179">
        <v>0</v>
      </c>
      <c r="AB84" s="179">
        <v>0</v>
      </c>
      <c r="AC84" s="179">
        <v>6.9660000000000002</v>
      </c>
      <c r="AD84" s="179">
        <v>0</v>
      </c>
      <c r="AE84" s="179">
        <v>0</v>
      </c>
      <c r="AF84" s="179">
        <v>0</v>
      </c>
      <c r="AG84" s="179">
        <v>0</v>
      </c>
      <c r="AH84" s="179">
        <v>1</v>
      </c>
      <c r="AI84" s="179">
        <v>0</v>
      </c>
      <c r="AJ84" s="179">
        <v>0</v>
      </c>
      <c r="AK84" s="179">
        <v>0</v>
      </c>
      <c r="AL84" s="179">
        <v>0</v>
      </c>
      <c r="AM84" s="179">
        <v>14.256</v>
      </c>
      <c r="AN84" s="179">
        <v>7.4960000000000004</v>
      </c>
      <c r="AO84" s="179">
        <v>93</v>
      </c>
      <c r="AP84" s="179">
        <v>0</v>
      </c>
      <c r="AQ84" s="179">
        <v>0</v>
      </c>
      <c r="AR84" s="179">
        <v>0</v>
      </c>
      <c r="AS84" s="179">
        <v>0</v>
      </c>
      <c r="AT84" s="179">
        <v>0</v>
      </c>
      <c r="AU84" s="179">
        <v>0</v>
      </c>
      <c r="AV84" s="179">
        <v>-2045</v>
      </c>
      <c r="AW84" s="179">
        <v>0</v>
      </c>
      <c r="AX84" s="179">
        <v>549.31434435796325</v>
      </c>
      <c r="AY84" s="179">
        <v>0</v>
      </c>
      <c r="AZ84" s="179">
        <v>12288.028696778769</v>
      </c>
      <c r="BA84" s="183">
        <v>2.160497950487884E-2</v>
      </c>
      <c r="BB84" s="183">
        <v>0</v>
      </c>
      <c r="BC84" s="183">
        <v>0</v>
      </c>
      <c r="BD84" s="183">
        <v>6.6118957049853743E-3</v>
      </c>
      <c r="BE84" s="183">
        <v>3.1067302384634324E-3</v>
      </c>
      <c r="BF84" s="183">
        <v>0.46986981904765307</v>
      </c>
      <c r="BG84" s="183">
        <v>4.7279858826533919E-3</v>
      </c>
      <c r="BH84" s="179">
        <v>53083485000</v>
      </c>
      <c r="BI84" s="179">
        <v>53083485000</v>
      </c>
      <c r="BJ84" s="179">
        <v>0</v>
      </c>
      <c r="BK84" s="179">
        <v>0</v>
      </c>
      <c r="BL84" s="179">
        <v>0</v>
      </c>
      <c r="BM84" s="179">
        <v>0</v>
      </c>
      <c r="BN84" s="179">
        <v>187.67900000000003</v>
      </c>
      <c r="BO84" s="179">
        <v>18747.683195214428</v>
      </c>
      <c r="BP84" s="179">
        <v>8390.9461552123303</v>
      </c>
      <c r="BQ84" s="179">
        <v>10356.737040002099</v>
      </c>
    </row>
    <row r="85" spans="1:69">
      <c r="A85" s="181"/>
      <c r="B85" s="174"/>
      <c r="C85" s="174"/>
      <c r="D85" s="64">
        <v>45020</v>
      </c>
      <c r="E85" s="174"/>
      <c r="F85" s="174"/>
      <c r="G85" s="174"/>
      <c r="H85" s="174"/>
      <c r="I85" s="179">
        <v>66.55</v>
      </c>
      <c r="J85" s="179">
        <v>0</v>
      </c>
      <c r="K85" s="179">
        <v>0</v>
      </c>
      <c r="L85" s="179">
        <v>0</v>
      </c>
      <c r="M85" s="179">
        <v>0</v>
      </c>
      <c r="N85" s="179">
        <v>11.925000000000001</v>
      </c>
      <c r="O85" s="179">
        <v>0</v>
      </c>
      <c r="P85" s="179">
        <v>0</v>
      </c>
      <c r="Q85" s="179">
        <v>0</v>
      </c>
      <c r="R85" s="179">
        <v>0</v>
      </c>
      <c r="S85" s="179">
        <v>69.819000000000003</v>
      </c>
      <c r="T85" s="179">
        <v>0</v>
      </c>
      <c r="U85" s="179">
        <v>0</v>
      </c>
      <c r="V85" s="179">
        <v>0</v>
      </c>
      <c r="W85" s="179">
        <v>0</v>
      </c>
      <c r="X85" s="179">
        <v>23.468</v>
      </c>
      <c r="Y85" s="179">
        <v>0</v>
      </c>
      <c r="Z85" s="179">
        <v>0</v>
      </c>
      <c r="AA85" s="179">
        <v>0</v>
      </c>
      <c r="AB85" s="179">
        <v>0</v>
      </c>
      <c r="AC85" s="179">
        <v>7.0430000000000001</v>
      </c>
      <c r="AD85" s="179">
        <v>0</v>
      </c>
      <c r="AE85" s="179">
        <v>0</v>
      </c>
      <c r="AF85" s="179">
        <v>0</v>
      </c>
      <c r="AG85" s="179">
        <v>0</v>
      </c>
      <c r="AH85" s="179">
        <v>1</v>
      </c>
      <c r="AI85" s="179">
        <v>0</v>
      </c>
      <c r="AJ85" s="179">
        <v>0</v>
      </c>
      <c r="AK85" s="179">
        <v>0</v>
      </c>
      <c r="AL85" s="179">
        <v>0</v>
      </c>
      <c r="AM85" s="179">
        <v>14.256</v>
      </c>
      <c r="AN85" s="179">
        <v>7.484</v>
      </c>
      <c r="AO85" s="179">
        <v>58</v>
      </c>
      <c r="AP85" s="179">
        <v>0</v>
      </c>
      <c r="AQ85" s="179">
        <v>0</v>
      </c>
      <c r="AR85" s="179">
        <v>0</v>
      </c>
      <c r="AS85" s="179">
        <v>0</v>
      </c>
      <c r="AT85" s="179">
        <v>0</v>
      </c>
      <c r="AU85" s="179">
        <v>0</v>
      </c>
      <c r="AV85" s="179">
        <v>-1901</v>
      </c>
      <c r="AW85" s="179">
        <v>0</v>
      </c>
      <c r="AX85" s="179">
        <v>540.96878843734578</v>
      </c>
      <c r="AY85" s="179">
        <v>0</v>
      </c>
      <c r="AZ85" s="179">
        <v>14091.980106779345</v>
      </c>
      <c r="BA85" s="183">
        <v>2.5158943177528609E-2</v>
      </c>
      <c r="BB85" s="183">
        <v>0</v>
      </c>
      <c r="BC85" s="183">
        <v>0</v>
      </c>
      <c r="BD85" s="183">
        <v>9.324400356452333E-3</v>
      </c>
      <c r="BE85" s="183">
        <v>4.0019687831691119E-3</v>
      </c>
      <c r="BF85" s="183">
        <v>0.42919315239395689</v>
      </c>
      <c r="BG85" s="183">
        <v>6.1580562776794899E-3</v>
      </c>
      <c r="BH85" s="179">
        <v>66769865000</v>
      </c>
      <c r="BI85" s="179">
        <v>66769865000</v>
      </c>
      <c r="BJ85" s="179">
        <v>0</v>
      </c>
      <c r="BK85" s="179">
        <v>0</v>
      </c>
      <c r="BL85" s="179">
        <v>0</v>
      </c>
      <c r="BM85" s="179">
        <v>0</v>
      </c>
      <c r="BN85" s="179">
        <v>201.54499999999999</v>
      </c>
      <c r="BO85" s="179">
        <v>19368.682621731859</v>
      </c>
      <c r="BP85" s="179">
        <v>7911.6464337092602</v>
      </c>
      <c r="BQ85" s="179">
        <v>11457.036188022601</v>
      </c>
    </row>
    <row r="86" spans="1:69">
      <c r="A86" s="181"/>
      <c r="B86" s="174"/>
      <c r="C86" s="174"/>
      <c r="D86" s="64">
        <v>45021</v>
      </c>
      <c r="E86" s="174"/>
      <c r="F86" s="174"/>
      <c r="G86" s="174"/>
      <c r="H86" s="174"/>
      <c r="I86" s="179">
        <v>71.688999999999993</v>
      </c>
      <c r="J86" s="179">
        <v>0</v>
      </c>
      <c r="K86" s="179">
        <v>0</v>
      </c>
      <c r="L86" s="179">
        <v>0</v>
      </c>
      <c r="M86" s="179">
        <v>0</v>
      </c>
      <c r="N86" s="179">
        <v>12.872999999999999</v>
      </c>
      <c r="O86" s="179">
        <v>0</v>
      </c>
      <c r="P86" s="179">
        <v>0</v>
      </c>
      <c r="Q86" s="179">
        <v>0</v>
      </c>
      <c r="R86" s="179">
        <v>0</v>
      </c>
      <c r="S86" s="179">
        <v>67.992999999999995</v>
      </c>
      <c r="T86" s="179">
        <v>0</v>
      </c>
      <c r="U86" s="179">
        <v>0</v>
      </c>
      <c r="V86" s="179">
        <v>0</v>
      </c>
      <c r="W86" s="179">
        <v>0</v>
      </c>
      <c r="X86" s="179">
        <v>23.536999999999999</v>
      </c>
      <c r="Y86" s="179">
        <v>0</v>
      </c>
      <c r="Z86" s="179">
        <v>0</v>
      </c>
      <c r="AA86" s="179">
        <v>0</v>
      </c>
      <c r="AB86" s="179">
        <v>0</v>
      </c>
      <c r="AC86" s="179">
        <v>7.0890000000000004</v>
      </c>
      <c r="AD86" s="179">
        <v>0</v>
      </c>
      <c r="AE86" s="179">
        <v>0</v>
      </c>
      <c r="AF86" s="179">
        <v>0</v>
      </c>
      <c r="AG86" s="179">
        <v>0</v>
      </c>
      <c r="AH86" s="179">
        <v>1</v>
      </c>
      <c r="AI86" s="179">
        <v>0</v>
      </c>
      <c r="AJ86" s="179">
        <v>0</v>
      </c>
      <c r="AK86" s="179">
        <v>0</v>
      </c>
      <c r="AL86" s="179">
        <v>0</v>
      </c>
      <c r="AM86" s="179">
        <v>14.254</v>
      </c>
      <c r="AN86" s="179">
        <v>7.476</v>
      </c>
      <c r="AO86" s="179">
        <v>45</v>
      </c>
      <c r="AP86" s="179">
        <v>0</v>
      </c>
      <c r="AQ86" s="179">
        <v>0</v>
      </c>
      <c r="AR86" s="179">
        <v>0</v>
      </c>
      <c r="AS86" s="179">
        <v>0</v>
      </c>
      <c r="AT86" s="179">
        <v>0</v>
      </c>
      <c r="AU86" s="179">
        <v>0</v>
      </c>
      <c r="AV86" s="179">
        <v>-1833</v>
      </c>
      <c r="AW86" s="179">
        <v>0</v>
      </c>
      <c r="AX86" s="179">
        <v>523.37863342748722</v>
      </c>
      <c r="AY86" s="179">
        <v>0</v>
      </c>
      <c r="AZ86" s="179">
        <v>14338.700706778603</v>
      </c>
      <c r="BA86" s="183">
        <v>2.6459789972916301E-2</v>
      </c>
      <c r="BB86" s="183">
        <v>0</v>
      </c>
      <c r="BC86" s="183">
        <v>0</v>
      </c>
      <c r="BD86" s="183">
        <v>2.4090471384647051E-3</v>
      </c>
      <c r="BE86" s="183">
        <v>1.3494167055532536E-3</v>
      </c>
      <c r="BF86" s="183">
        <v>0.56014541351533786</v>
      </c>
      <c r="BG86" s="183">
        <v>4.2188623226102548E-3</v>
      </c>
      <c r="BH86" s="179">
        <v>87694412000</v>
      </c>
      <c r="BI86" s="179">
        <v>87694412000</v>
      </c>
      <c r="BJ86" s="179">
        <v>0</v>
      </c>
      <c r="BK86" s="179">
        <v>0</v>
      </c>
      <c r="BL86" s="179">
        <v>0</v>
      </c>
      <c r="BM86" s="179">
        <v>0</v>
      </c>
      <c r="BN86" s="179">
        <v>205.911</v>
      </c>
      <c r="BO86" s="179">
        <v>14165.889061205871</v>
      </c>
      <c r="BP86" s="179">
        <v>2450.5153278735702</v>
      </c>
      <c r="BQ86" s="179">
        <v>11715.373733332301</v>
      </c>
    </row>
    <row r="87" spans="1:69">
      <c r="A87" s="181"/>
      <c r="B87" s="174"/>
      <c r="C87" s="174"/>
      <c r="D87" s="64">
        <v>45022</v>
      </c>
      <c r="E87" s="174"/>
      <c r="F87" s="174"/>
      <c r="G87" s="174"/>
      <c r="H87" s="174"/>
      <c r="I87" s="179">
        <v>28.879000000000001</v>
      </c>
      <c r="J87" s="179">
        <v>0</v>
      </c>
      <c r="K87" s="179">
        <v>0</v>
      </c>
      <c r="L87" s="179">
        <v>0</v>
      </c>
      <c r="M87" s="179">
        <v>0</v>
      </c>
      <c r="N87" s="179">
        <v>12.914</v>
      </c>
      <c r="O87" s="179">
        <v>0</v>
      </c>
      <c r="P87" s="179">
        <v>0</v>
      </c>
      <c r="Q87" s="179">
        <v>0</v>
      </c>
      <c r="R87" s="179">
        <v>0</v>
      </c>
      <c r="S87" s="179">
        <v>69.793999999999997</v>
      </c>
      <c r="T87" s="179">
        <v>0</v>
      </c>
      <c r="U87" s="179">
        <v>0</v>
      </c>
      <c r="V87" s="179">
        <v>0</v>
      </c>
      <c r="W87" s="179">
        <v>0</v>
      </c>
      <c r="X87" s="179">
        <v>22.666</v>
      </c>
      <c r="Y87" s="179">
        <v>0</v>
      </c>
      <c r="Z87" s="179">
        <v>0</v>
      </c>
      <c r="AA87" s="179">
        <v>0</v>
      </c>
      <c r="AB87" s="179">
        <v>0</v>
      </c>
      <c r="AC87" s="179">
        <v>7.0830000000000002</v>
      </c>
      <c r="AD87" s="179">
        <v>0</v>
      </c>
      <c r="AE87" s="179">
        <v>0</v>
      </c>
      <c r="AF87" s="179">
        <v>0</v>
      </c>
      <c r="AG87" s="179">
        <v>0</v>
      </c>
      <c r="AH87" s="179">
        <v>1</v>
      </c>
      <c r="AI87" s="179">
        <v>0</v>
      </c>
      <c r="AJ87" s="179">
        <v>0</v>
      </c>
      <c r="AK87" s="179">
        <v>0</v>
      </c>
      <c r="AL87" s="179">
        <v>0</v>
      </c>
      <c r="AM87" s="179">
        <v>14.263999999999999</v>
      </c>
      <c r="AN87" s="179">
        <v>7.4870000000000001</v>
      </c>
      <c r="AO87" s="179">
        <v>59</v>
      </c>
      <c r="AP87" s="179">
        <v>0</v>
      </c>
      <c r="AQ87" s="179">
        <v>0</v>
      </c>
      <c r="AR87" s="179">
        <v>0</v>
      </c>
      <c r="AS87" s="179">
        <v>0</v>
      </c>
      <c r="AT87" s="179">
        <v>0</v>
      </c>
      <c r="AU87" s="179">
        <v>0</v>
      </c>
      <c r="AV87" s="179">
        <v>-1942</v>
      </c>
      <c r="AW87" s="179">
        <v>0</v>
      </c>
      <c r="AX87" s="179">
        <v>447.58393799067295</v>
      </c>
      <c r="AY87" s="179">
        <v>0</v>
      </c>
      <c r="AZ87" s="179">
        <v>13803.029696778671</v>
      </c>
      <c r="BA87" s="183">
        <v>2.9784650685754855E-2</v>
      </c>
      <c r="BB87" s="183">
        <v>0</v>
      </c>
      <c r="BC87" s="183">
        <v>0</v>
      </c>
      <c r="BD87" s="183">
        <v>6.6369345798746992E-3</v>
      </c>
      <c r="BE87" s="183">
        <v>2.8976103919818555E-3</v>
      </c>
      <c r="BF87" s="183">
        <v>0.43658866259859391</v>
      </c>
      <c r="BG87" s="183">
        <v>4.5223890674499188E-3</v>
      </c>
      <c r="BH87" s="179">
        <v>60631932000</v>
      </c>
      <c r="BI87" s="179">
        <v>60631932000</v>
      </c>
      <c r="BJ87" s="179">
        <v>0</v>
      </c>
      <c r="BK87" s="179">
        <v>0</v>
      </c>
      <c r="BL87" s="179">
        <v>0</v>
      </c>
      <c r="BM87" s="179">
        <v>0</v>
      </c>
      <c r="BN87" s="179">
        <v>164.08699999999999</v>
      </c>
      <c r="BO87" s="179">
        <v>13810.14069729869</v>
      </c>
      <c r="BP87" s="179">
        <v>2397.3515128710901</v>
      </c>
      <c r="BQ87" s="179">
        <v>11412.7891844276</v>
      </c>
    </row>
    <row r="88" spans="1:69">
      <c r="A88" s="181"/>
      <c r="B88" s="174"/>
      <c r="C88" s="174"/>
      <c r="D88" s="64">
        <v>45023</v>
      </c>
      <c r="E88" s="174"/>
      <c r="F88" s="174"/>
      <c r="G88" s="174"/>
      <c r="H88" s="174"/>
      <c r="I88" s="179">
        <v>28.305</v>
      </c>
      <c r="J88" s="179">
        <v>0</v>
      </c>
      <c r="K88" s="179">
        <v>0</v>
      </c>
      <c r="L88" s="179">
        <v>0</v>
      </c>
      <c r="M88" s="179">
        <v>0</v>
      </c>
      <c r="N88" s="179">
        <v>14.037000000000001</v>
      </c>
      <c r="O88" s="179">
        <v>0</v>
      </c>
      <c r="P88" s="179">
        <v>0</v>
      </c>
      <c r="Q88" s="179">
        <v>0</v>
      </c>
      <c r="R88" s="179">
        <v>0</v>
      </c>
      <c r="S88" s="179">
        <v>72.760999999999996</v>
      </c>
      <c r="T88" s="179">
        <v>0</v>
      </c>
      <c r="U88" s="179">
        <v>0</v>
      </c>
      <c r="V88" s="179">
        <v>0</v>
      </c>
      <c r="W88" s="179">
        <v>0</v>
      </c>
      <c r="X88" s="179">
        <v>22.405000000000001</v>
      </c>
      <c r="Y88" s="179">
        <v>0</v>
      </c>
      <c r="Z88" s="179">
        <v>0</v>
      </c>
      <c r="AA88" s="179">
        <v>0</v>
      </c>
      <c r="AB88" s="179">
        <v>0</v>
      </c>
      <c r="AC88" s="179">
        <v>6.907</v>
      </c>
      <c r="AD88" s="179">
        <v>0</v>
      </c>
      <c r="AE88" s="179">
        <v>0</v>
      </c>
      <c r="AF88" s="179">
        <v>0</v>
      </c>
      <c r="AG88" s="179">
        <v>0</v>
      </c>
      <c r="AH88" s="179">
        <v>1</v>
      </c>
      <c r="AI88" s="179">
        <v>0</v>
      </c>
      <c r="AJ88" s="179">
        <v>0</v>
      </c>
      <c r="AK88" s="179">
        <v>0</v>
      </c>
      <c r="AL88" s="179">
        <v>0</v>
      </c>
      <c r="AM88" s="179">
        <v>14.228</v>
      </c>
      <c r="AN88" s="179">
        <v>7.4870000000000001</v>
      </c>
      <c r="AO88" s="179">
        <v>68</v>
      </c>
      <c r="AP88" s="179">
        <v>0</v>
      </c>
      <c r="AQ88" s="179">
        <v>0</v>
      </c>
      <c r="AR88" s="179">
        <v>0</v>
      </c>
      <c r="AS88" s="179">
        <v>0</v>
      </c>
      <c r="AT88" s="179">
        <v>0</v>
      </c>
      <c r="AU88" s="179">
        <v>0</v>
      </c>
      <c r="AV88" s="179">
        <v>-2248</v>
      </c>
      <c r="AW88" s="179">
        <v>0</v>
      </c>
      <c r="AX88" s="179">
        <v>469.86077630364571</v>
      </c>
      <c r="AY88" s="179">
        <v>0</v>
      </c>
      <c r="AZ88" s="179">
        <v>11458.671646778035</v>
      </c>
      <c r="BA88" s="183">
        <v>2.3553620023001404E-2</v>
      </c>
      <c r="BB88" s="183">
        <v>0</v>
      </c>
      <c r="BC88" s="183">
        <v>0</v>
      </c>
      <c r="BD88" s="183">
        <v>3.6118399597887267E-3</v>
      </c>
      <c r="BE88" s="183">
        <v>1.2115276165397643E-3</v>
      </c>
      <c r="BF88" s="183">
        <v>0.33543225337443583</v>
      </c>
      <c r="BG88" s="183">
        <v>2.5082073324455378E-3</v>
      </c>
      <c r="BH88" s="179">
        <v>33818629000</v>
      </c>
      <c r="BI88" s="179">
        <v>33818629000</v>
      </c>
      <c r="BJ88" s="179">
        <v>0</v>
      </c>
      <c r="BK88" s="179">
        <v>0</v>
      </c>
      <c r="BL88" s="179">
        <v>0</v>
      </c>
      <c r="BM88" s="179">
        <v>0</v>
      </c>
      <c r="BN88" s="179">
        <v>167.13</v>
      </c>
      <c r="BO88" s="179">
        <v>11468.63568187135</v>
      </c>
      <c r="BP88" s="179">
        <v>2407.8222630558903</v>
      </c>
      <c r="BQ88" s="179">
        <v>9060.81341881546</v>
      </c>
    </row>
    <row r="89" spans="1:69">
      <c r="A89" s="181" t="s">
        <v>105</v>
      </c>
      <c r="B89" s="24" t="s">
        <v>82</v>
      </c>
      <c r="C89" s="21"/>
      <c r="D89" s="21"/>
      <c r="E89" s="25"/>
      <c r="F89" s="25"/>
      <c r="G89" s="25"/>
      <c r="H89" s="25"/>
      <c r="I89" s="182">
        <v>51.157599999999995</v>
      </c>
      <c r="J89" s="182" t="e">
        <v>#N/A</v>
      </c>
      <c r="K89" s="182" t="e">
        <v>#N/A</v>
      </c>
      <c r="L89" s="182" t="e">
        <v>#N/A</v>
      </c>
      <c r="M89" s="182" t="e">
        <v>#N/A</v>
      </c>
      <c r="N89" s="182">
        <v>12.588200000000001</v>
      </c>
      <c r="O89" s="182" t="e">
        <v>#N/A</v>
      </c>
      <c r="P89" s="182" t="e">
        <v>#N/A</v>
      </c>
      <c r="Q89" s="182" t="e">
        <v>#N/A</v>
      </c>
      <c r="R89" s="182" t="e">
        <v>#N/A</v>
      </c>
      <c r="S89" s="182">
        <v>68.622</v>
      </c>
      <c r="T89" s="182" t="e">
        <v>#N/A</v>
      </c>
      <c r="U89" s="182" t="e">
        <v>#N/A</v>
      </c>
      <c r="V89" s="182" t="e">
        <v>#N/A</v>
      </c>
      <c r="W89" s="182" t="e">
        <v>#N/A</v>
      </c>
      <c r="X89" s="182">
        <v>23.147399999999998</v>
      </c>
      <c r="Y89" s="182" t="e">
        <v>#N/A</v>
      </c>
      <c r="Z89" s="182" t="e">
        <v>#N/A</v>
      </c>
      <c r="AA89" s="182" t="e">
        <v>#N/A</v>
      </c>
      <c r="AB89" s="182" t="e">
        <v>#N/A</v>
      </c>
      <c r="AC89" s="182">
        <v>7.0175999999999989</v>
      </c>
      <c r="AD89" s="182" t="e">
        <v>#N/A</v>
      </c>
      <c r="AE89" s="182" t="e">
        <v>#N/A</v>
      </c>
      <c r="AF89" s="182" t="e">
        <v>#N/A</v>
      </c>
      <c r="AG89" s="182" t="e">
        <v>#N/A</v>
      </c>
      <c r="AH89" s="182">
        <v>1</v>
      </c>
      <c r="AI89" s="182" t="e">
        <v>#N/A</v>
      </c>
      <c r="AJ89" s="182" t="e">
        <v>#N/A</v>
      </c>
      <c r="AK89" s="182" t="e">
        <v>#N/A</v>
      </c>
      <c r="AL89" s="182" t="e">
        <v>#N/A</v>
      </c>
      <c r="AM89" s="182">
        <v>14.2516</v>
      </c>
      <c r="AN89" s="182">
        <v>7.4859999999999998</v>
      </c>
      <c r="AO89" s="182">
        <v>59</v>
      </c>
      <c r="AP89" s="182" t="e">
        <v>#N/A</v>
      </c>
      <c r="AQ89" s="182">
        <v>0</v>
      </c>
      <c r="AR89" s="182" t="e">
        <v>#N/A</v>
      </c>
      <c r="AS89" s="182" t="e">
        <v>#N/A</v>
      </c>
      <c r="AT89" s="182" t="e">
        <v>#N/A</v>
      </c>
      <c r="AU89" s="182" t="e">
        <v>#N/A</v>
      </c>
      <c r="AV89" s="182">
        <v>-1993.8</v>
      </c>
      <c r="AW89" s="182" t="e">
        <v>#N/A</v>
      </c>
      <c r="AX89" s="182">
        <v>506.22129610342301</v>
      </c>
      <c r="AY89" s="182" t="e">
        <v>#N/A</v>
      </c>
      <c r="AZ89" s="182">
        <v>13803.029696778671</v>
      </c>
      <c r="BA89" s="184">
        <v>2.7266789846705022E-2</v>
      </c>
      <c r="BB89" s="184" t="e">
        <v>#N/A</v>
      </c>
      <c r="BC89" s="184" t="e">
        <v>#N/A</v>
      </c>
      <c r="BD89" s="184">
        <v>5.839686409972079E-3</v>
      </c>
      <c r="BE89" s="184">
        <v>2.5789519842699558E-3</v>
      </c>
      <c r="BF89" s="185">
        <v>0.44162508107730503</v>
      </c>
      <c r="BG89" s="184">
        <v>4.4943378484427953E-3</v>
      </c>
      <c r="BH89" s="182">
        <v>301998323000</v>
      </c>
      <c r="BI89" s="182">
        <v>301998323000</v>
      </c>
      <c r="BJ89" s="182">
        <v>0</v>
      </c>
      <c r="BK89" s="182">
        <v>0</v>
      </c>
      <c r="BL89" s="182">
        <v>0</v>
      </c>
      <c r="BM89" s="182">
        <v>0</v>
      </c>
    </row>
    <row r="90" spans="1:69">
      <c r="A90" s="181"/>
      <c r="B90" s="174"/>
      <c r="C90" s="174"/>
      <c r="D90" s="64">
        <v>45026</v>
      </c>
      <c r="E90" s="174"/>
      <c r="F90" s="174"/>
      <c r="G90" s="174"/>
      <c r="H90" s="174"/>
      <c r="I90" s="179">
        <v>28.486999999999998</v>
      </c>
      <c r="J90" s="179">
        <v>0</v>
      </c>
      <c r="K90" s="179">
        <v>0</v>
      </c>
      <c r="L90" s="179">
        <v>0</v>
      </c>
      <c r="M90" s="179">
        <v>0</v>
      </c>
      <c r="N90" s="179">
        <v>13.734</v>
      </c>
      <c r="O90" s="179">
        <v>0</v>
      </c>
      <c r="P90" s="179">
        <v>0</v>
      </c>
      <c r="Q90" s="179">
        <v>0</v>
      </c>
      <c r="R90" s="179">
        <v>0</v>
      </c>
      <c r="S90" s="179">
        <v>75.275999999999996</v>
      </c>
      <c r="T90" s="179">
        <v>0</v>
      </c>
      <c r="U90" s="179">
        <v>0</v>
      </c>
      <c r="V90" s="179">
        <v>0</v>
      </c>
      <c r="W90" s="179">
        <v>0</v>
      </c>
      <c r="X90" s="179">
        <v>22.521999999999998</v>
      </c>
      <c r="Y90" s="179">
        <v>0</v>
      </c>
      <c r="Z90" s="179">
        <v>0</v>
      </c>
      <c r="AA90" s="179">
        <v>0</v>
      </c>
      <c r="AB90" s="179">
        <v>0</v>
      </c>
      <c r="AC90" s="179">
        <v>6.9589999999999996</v>
      </c>
      <c r="AD90" s="179">
        <v>0</v>
      </c>
      <c r="AE90" s="179">
        <v>0</v>
      </c>
      <c r="AF90" s="179">
        <v>0</v>
      </c>
      <c r="AG90" s="179">
        <v>0</v>
      </c>
      <c r="AH90" s="179">
        <v>1</v>
      </c>
      <c r="AI90" s="179">
        <v>0</v>
      </c>
      <c r="AJ90" s="179">
        <v>0</v>
      </c>
      <c r="AK90" s="179">
        <v>0</v>
      </c>
      <c r="AL90" s="179">
        <v>0</v>
      </c>
      <c r="AM90" s="179">
        <v>14.228</v>
      </c>
      <c r="AN90" s="179">
        <v>7.4880000000000004</v>
      </c>
      <c r="AO90" s="179">
        <v>72</v>
      </c>
      <c r="AP90" s="179">
        <v>0</v>
      </c>
      <c r="AQ90" s="179">
        <v>0</v>
      </c>
      <c r="AR90" s="179">
        <v>0</v>
      </c>
      <c r="AS90" s="179">
        <v>0</v>
      </c>
      <c r="AT90" s="179">
        <v>0</v>
      </c>
      <c r="AU90" s="179">
        <v>0</v>
      </c>
      <c r="AV90" s="179">
        <v>-2189</v>
      </c>
      <c r="AW90" s="179">
        <v>0</v>
      </c>
      <c r="AX90" s="179">
        <v>475.46644148082828</v>
      </c>
      <c r="AY90" s="179">
        <v>0</v>
      </c>
      <c r="AZ90" s="179">
        <v>13676.597156777352</v>
      </c>
      <c r="BA90" s="183">
        <v>2.7781185028466607E-2</v>
      </c>
      <c r="BB90" s="183">
        <v>0</v>
      </c>
      <c r="BC90" s="183">
        <v>0</v>
      </c>
      <c r="BD90" s="183">
        <v>2.3238485819933783E-3</v>
      </c>
      <c r="BE90" s="183">
        <v>1.5744389390177863E-3</v>
      </c>
      <c r="BF90" s="183">
        <v>0.67751356573638954</v>
      </c>
      <c r="BG90" s="183">
        <v>3.3052553211728761E-3</v>
      </c>
      <c r="BH90" s="179">
        <v>61652205000</v>
      </c>
      <c r="BI90" s="179">
        <v>61652205000</v>
      </c>
      <c r="BJ90" s="179">
        <v>0</v>
      </c>
      <c r="BK90" s="179">
        <v>0</v>
      </c>
      <c r="BL90" s="179">
        <v>0</v>
      </c>
      <c r="BM90" s="179">
        <v>0</v>
      </c>
      <c r="BN90" s="179">
        <v>169.69399999999999</v>
      </c>
      <c r="BO90" s="179">
        <v>13690.96419797132</v>
      </c>
      <c r="BP90" s="179">
        <v>2496.0154440681199</v>
      </c>
      <c r="BQ90" s="179">
        <v>11194.9487539032</v>
      </c>
    </row>
    <row r="91" spans="1:69">
      <c r="A91" s="181"/>
      <c r="B91" s="174"/>
      <c r="C91" s="174"/>
      <c r="D91" s="64">
        <v>45027</v>
      </c>
      <c r="E91" s="174"/>
      <c r="F91" s="174"/>
      <c r="G91" s="174"/>
      <c r="H91" s="174"/>
      <c r="I91" s="179">
        <v>29.268999999999998</v>
      </c>
      <c r="J91" s="179">
        <v>0</v>
      </c>
      <c r="K91" s="179">
        <v>0</v>
      </c>
      <c r="L91" s="179">
        <v>0</v>
      </c>
      <c r="M91" s="179">
        <v>0</v>
      </c>
      <c r="N91" s="179">
        <v>13.728999999999999</v>
      </c>
      <c r="O91" s="179">
        <v>0</v>
      </c>
      <c r="P91" s="179">
        <v>0</v>
      </c>
      <c r="Q91" s="179">
        <v>0</v>
      </c>
      <c r="R91" s="179">
        <v>0</v>
      </c>
      <c r="S91" s="179">
        <v>80.180999999999997</v>
      </c>
      <c r="T91" s="179">
        <v>0</v>
      </c>
      <c r="U91" s="179">
        <v>0</v>
      </c>
      <c r="V91" s="179">
        <v>0</v>
      </c>
      <c r="W91" s="179">
        <v>0</v>
      </c>
      <c r="X91" s="179">
        <v>22.24</v>
      </c>
      <c r="Y91" s="179">
        <v>0</v>
      </c>
      <c r="Z91" s="179">
        <v>0</v>
      </c>
      <c r="AA91" s="179">
        <v>0</v>
      </c>
      <c r="AB91" s="179">
        <v>0</v>
      </c>
      <c r="AC91" s="179">
        <v>6.9930000000000003</v>
      </c>
      <c r="AD91" s="179">
        <v>0</v>
      </c>
      <c r="AE91" s="179">
        <v>0</v>
      </c>
      <c r="AF91" s="179">
        <v>0</v>
      </c>
      <c r="AG91" s="179">
        <v>0</v>
      </c>
      <c r="AH91" s="179">
        <v>1</v>
      </c>
      <c r="AI91" s="179">
        <v>0</v>
      </c>
      <c r="AJ91" s="179">
        <v>0</v>
      </c>
      <c r="AK91" s="179">
        <v>0</v>
      </c>
      <c r="AL91" s="179">
        <v>0</v>
      </c>
      <c r="AM91" s="179">
        <v>14.186</v>
      </c>
      <c r="AN91" s="179">
        <v>7.4880000000000004</v>
      </c>
      <c r="AO91" s="179">
        <v>112</v>
      </c>
      <c r="AP91" s="179">
        <v>0</v>
      </c>
      <c r="AQ91" s="179">
        <v>0</v>
      </c>
      <c r="AR91" s="179">
        <v>0</v>
      </c>
      <c r="AS91" s="179">
        <v>0</v>
      </c>
      <c r="AT91" s="179">
        <v>0</v>
      </c>
      <c r="AU91" s="179">
        <v>0</v>
      </c>
      <c r="AV91" s="179">
        <v>-2704</v>
      </c>
      <c r="AW91" s="179">
        <v>0</v>
      </c>
      <c r="AX91" s="179">
        <v>535.95771866782468</v>
      </c>
      <c r="AY91" s="179">
        <v>0</v>
      </c>
      <c r="AZ91" s="179">
        <v>13985.158246778883</v>
      </c>
      <c r="BA91" s="183">
        <v>2.5201676751826604E-2</v>
      </c>
      <c r="BB91" s="183">
        <v>0</v>
      </c>
      <c r="BC91" s="183">
        <v>0</v>
      </c>
      <c r="BD91" s="183">
        <v>5.5139643870315731E-3</v>
      </c>
      <c r="BE91" s="183">
        <v>1.9358919204900411E-3</v>
      </c>
      <c r="BF91" s="183">
        <v>0.35108894156863113</v>
      </c>
      <c r="BG91" s="183">
        <v>4.0162901566256192E-3</v>
      </c>
      <c r="BH91" s="179">
        <v>57861610000</v>
      </c>
      <c r="BI91" s="179">
        <v>57861610000</v>
      </c>
      <c r="BJ91" s="179">
        <v>0</v>
      </c>
      <c r="BK91" s="179">
        <v>0</v>
      </c>
      <c r="BL91" s="179">
        <v>0</v>
      </c>
      <c r="BM91" s="179">
        <v>0</v>
      </c>
      <c r="BN91" s="179">
        <v>175.08600000000001</v>
      </c>
      <c r="BO91" s="179">
        <v>13990.89295735811</v>
      </c>
      <c r="BP91" s="179">
        <v>2777.8778884513104</v>
      </c>
      <c r="BQ91" s="179">
        <v>11213.0150689068</v>
      </c>
    </row>
    <row r="92" spans="1:69">
      <c r="A92" s="181"/>
      <c r="B92" s="174"/>
      <c r="C92" s="174"/>
      <c r="D92" s="64">
        <v>45028</v>
      </c>
      <c r="E92" s="174"/>
      <c r="F92" s="174"/>
      <c r="G92" s="174"/>
      <c r="H92" s="174"/>
      <c r="I92" s="179">
        <v>24.295999999999999</v>
      </c>
      <c r="J92" s="179">
        <v>0</v>
      </c>
      <c r="K92" s="179">
        <v>0</v>
      </c>
      <c r="L92" s="179">
        <v>0</v>
      </c>
      <c r="M92" s="179">
        <v>0</v>
      </c>
      <c r="N92" s="179">
        <v>13.95</v>
      </c>
      <c r="O92" s="179">
        <v>0</v>
      </c>
      <c r="P92" s="179">
        <v>0</v>
      </c>
      <c r="Q92" s="179">
        <v>0</v>
      </c>
      <c r="R92" s="179">
        <v>0</v>
      </c>
      <c r="S92" s="179">
        <v>72.956999999999994</v>
      </c>
      <c r="T92" s="179">
        <v>0</v>
      </c>
      <c r="U92" s="179">
        <v>0</v>
      </c>
      <c r="V92" s="179">
        <v>0</v>
      </c>
      <c r="W92" s="179">
        <v>0</v>
      </c>
      <c r="X92" s="179">
        <v>22.369</v>
      </c>
      <c r="Y92" s="179">
        <v>0</v>
      </c>
      <c r="Z92" s="179">
        <v>0</v>
      </c>
      <c r="AA92" s="179">
        <v>0</v>
      </c>
      <c r="AB92" s="179">
        <v>0</v>
      </c>
      <c r="AC92" s="179">
        <v>6.923</v>
      </c>
      <c r="AD92" s="179">
        <v>0</v>
      </c>
      <c r="AE92" s="179">
        <v>0</v>
      </c>
      <c r="AF92" s="179">
        <v>0</v>
      </c>
      <c r="AG92" s="179">
        <v>0</v>
      </c>
      <c r="AH92" s="179">
        <v>1</v>
      </c>
      <c r="AI92" s="179">
        <v>0</v>
      </c>
      <c r="AJ92" s="179">
        <v>0</v>
      </c>
      <c r="AK92" s="179">
        <v>0</v>
      </c>
      <c r="AL92" s="179">
        <v>0</v>
      </c>
      <c r="AM92" s="179">
        <v>14.192</v>
      </c>
      <c r="AN92" s="179">
        <v>7.4859999999999998</v>
      </c>
      <c r="AO92" s="179">
        <v>48</v>
      </c>
      <c r="AP92" s="179">
        <v>0</v>
      </c>
      <c r="AQ92" s="179">
        <v>0</v>
      </c>
      <c r="AR92" s="179">
        <v>0</v>
      </c>
      <c r="AS92" s="179">
        <v>0</v>
      </c>
      <c r="AT92" s="179">
        <v>0</v>
      </c>
      <c r="AU92" s="179">
        <v>0</v>
      </c>
      <c r="AV92" s="179">
        <v>-1818</v>
      </c>
      <c r="AW92" s="179">
        <v>0</v>
      </c>
      <c r="AX92" s="179">
        <v>429.09999240486599</v>
      </c>
      <c r="AY92" s="179">
        <v>0</v>
      </c>
      <c r="AZ92" s="179">
        <v>15849.455146778579</v>
      </c>
      <c r="BA92" s="183">
        <v>3.567372105174902E-2</v>
      </c>
      <c r="BB92" s="183">
        <v>0</v>
      </c>
      <c r="BC92" s="183">
        <v>0</v>
      </c>
      <c r="BD92" s="183">
        <v>6.4550721450076674E-3</v>
      </c>
      <c r="BE92" s="183">
        <v>1.5204071979826362E-3</v>
      </c>
      <c r="BF92" s="183">
        <v>0.23553682496926304</v>
      </c>
      <c r="BG92" s="183">
        <v>3.6578007082817172E-3</v>
      </c>
      <c r="BH92" s="179">
        <v>69958109000</v>
      </c>
      <c r="BI92" s="179">
        <v>69958109000</v>
      </c>
      <c r="BJ92" s="179">
        <v>0</v>
      </c>
      <c r="BK92" s="179">
        <v>0</v>
      </c>
      <c r="BL92" s="179">
        <v>0</v>
      </c>
      <c r="BM92" s="179">
        <v>0</v>
      </c>
      <c r="BN92" s="179">
        <v>163.173</v>
      </c>
      <c r="BO92" s="179">
        <v>15862.414192798778</v>
      </c>
      <c r="BP92" s="179">
        <v>3169.89852835278</v>
      </c>
      <c r="BQ92" s="179">
        <v>12692.515664445998</v>
      </c>
    </row>
    <row r="93" spans="1:69">
      <c r="A93" s="181"/>
      <c r="B93" s="174"/>
      <c r="C93" s="174"/>
      <c r="D93" s="64">
        <v>45029</v>
      </c>
      <c r="E93" s="174"/>
      <c r="F93" s="174"/>
      <c r="G93" s="174"/>
      <c r="H93" s="174"/>
      <c r="I93" s="179">
        <v>22.655999999999999</v>
      </c>
      <c r="J93" s="179">
        <v>0</v>
      </c>
      <c r="K93" s="179">
        <v>0</v>
      </c>
      <c r="L93" s="179">
        <v>0</v>
      </c>
      <c r="M93" s="179">
        <v>0</v>
      </c>
      <c r="N93" s="179">
        <v>13.984</v>
      </c>
      <c r="O93" s="179">
        <v>0</v>
      </c>
      <c r="P93" s="179">
        <v>0</v>
      </c>
      <c r="Q93" s="179">
        <v>0</v>
      </c>
      <c r="R93" s="179">
        <v>0</v>
      </c>
      <c r="S93" s="179">
        <v>69.988</v>
      </c>
      <c r="T93" s="179">
        <v>0</v>
      </c>
      <c r="U93" s="179">
        <v>0</v>
      </c>
      <c r="V93" s="179">
        <v>0</v>
      </c>
      <c r="W93" s="179">
        <v>0</v>
      </c>
      <c r="X93" s="179">
        <v>22.077999999999999</v>
      </c>
      <c r="Y93" s="179">
        <v>0</v>
      </c>
      <c r="Z93" s="179">
        <v>0</v>
      </c>
      <c r="AA93" s="179">
        <v>0</v>
      </c>
      <c r="AB93" s="179">
        <v>0</v>
      </c>
      <c r="AC93" s="179">
        <v>6.9320000000000004</v>
      </c>
      <c r="AD93" s="179">
        <v>0</v>
      </c>
      <c r="AE93" s="179">
        <v>0</v>
      </c>
      <c r="AF93" s="179">
        <v>0</v>
      </c>
      <c r="AG93" s="179">
        <v>0</v>
      </c>
      <c r="AH93" s="179">
        <v>1</v>
      </c>
      <c r="AI93" s="179">
        <v>0</v>
      </c>
      <c r="AJ93" s="179">
        <v>0</v>
      </c>
      <c r="AK93" s="179">
        <v>0</v>
      </c>
      <c r="AL93" s="179">
        <v>0</v>
      </c>
      <c r="AM93" s="179">
        <v>14.169</v>
      </c>
      <c r="AN93" s="179">
        <v>7.4859999999999998</v>
      </c>
      <c r="AO93" s="179">
        <v>30</v>
      </c>
      <c r="AP93" s="179">
        <v>0</v>
      </c>
      <c r="AQ93" s="179">
        <v>0</v>
      </c>
      <c r="AR93" s="179">
        <v>0</v>
      </c>
      <c r="AS93" s="179">
        <v>0</v>
      </c>
      <c r="AT93" s="179">
        <v>0</v>
      </c>
      <c r="AU93" s="179">
        <v>0</v>
      </c>
      <c r="AV93" s="179">
        <v>-1565</v>
      </c>
      <c r="AW93" s="179">
        <v>0</v>
      </c>
      <c r="AX93" s="179">
        <v>391.23338393277425</v>
      </c>
      <c r="AY93" s="179">
        <v>0</v>
      </c>
      <c r="AZ93" s="179">
        <v>14516.718616778118</v>
      </c>
      <c r="BA93" s="183">
        <v>3.5836462633819531E-2</v>
      </c>
      <c r="BB93" s="183">
        <v>0</v>
      </c>
      <c r="BC93" s="183">
        <v>0</v>
      </c>
      <c r="BD93" s="183">
        <v>2.1938562375108514E-3</v>
      </c>
      <c r="BE93" s="183">
        <v>6.2095048977136853E-4</v>
      </c>
      <c r="BF93" s="183">
        <v>0.28304064740171797</v>
      </c>
      <c r="BG93" s="183">
        <v>2.8003958951927231E-3</v>
      </c>
      <c r="BH93" s="179">
        <v>58629292000</v>
      </c>
      <c r="BI93" s="179">
        <v>58629292000</v>
      </c>
      <c r="BJ93" s="179">
        <v>0</v>
      </c>
      <c r="BK93" s="179">
        <v>0</v>
      </c>
      <c r="BL93" s="179">
        <v>0</v>
      </c>
      <c r="BM93" s="179">
        <v>0</v>
      </c>
      <c r="BN93" s="179">
        <v>158.29299999999998</v>
      </c>
      <c r="BO93" s="179">
        <v>14523.92009590612</v>
      </c>
      <c r="BP93" s="179">
        <v>3457.0017262554202</v>
      </c>
      <c r="BQ93" s="179">
        <v>11066.918369650699</v>
      </c>
    </row>
    <row r="94" spans="1:69">
      <c r="A94" s="181"/>
      <c r="B94" s="174"/>
      <c r="C94" s="174"/>
      <c r="D94" s="64">
        <v>45030</v>
      </c>
      <c r="E94" s="174"/>
      <c r="F94" s="174"/>
      <c r="G94" s="174"/>
      <c r="H94" s="174"/>
      <c r="I94" s="179">
        <v>23.064</v>
      </c>
      <c r="J94" s="179">
        <v>0</v>
      </c>
      <c r="K94" s="179">
        <v>0</v>
      </c>
      <c r="L94" s="179">
        <v>0</v>
      </c>
      <c r="M94" s="179">
        <v>0</v>
      </c>
      <c r="N94" s="179">
        <v>14.189</v>
      </c>
      <c r="O94" s="179">
        <v>0</v>
      </c>
      <c r="P94" s="179">
        <v>0</v>
      </c>
      <c r="Q94" s="179">
        <v>0</v>
      </c>
      <c r="R94" s="179">
        <v>0</v>
      </c>
      <c r="S94" s="179">
        <v>71.334999999999994</v>
      </c>
      <c r="T94" s="179">
        <v>0</v>
      </c>
      <c r="U94" s="179">
        <v>0</v>
      </c>
      <c r="V94" s="179">
        <v>0</v>
      </c>
      <c r="W94" s="179">
        <v>0</v>
      </c>
      <c r="X94" s="179">
        <v>21.853999999999999</v>
      </c>
      <c r="Y94" s="179">
        <v>0</v>
      </c>
      <c r="Z94" s="179">
        <v>0</v>
      </c>
      <c r="AA94" s="179">
        <v>0</v>
      </c>
      <c r="AB94" s="179">
        <v>0</v>
      </c>
      <c r="AC94" s="179">
        <v>6.9269999999999996</v>
      </c>
      <c r="AD94" s="179">
        <v>0</v>
      </c>
      <c r="AE94" s="179">
        <v>0</v>
      </c>
      <c r="AF94" s="179">
        <v>0</v>
      </c>
      <c r="AG94" s="179">
        <v>0</v>
      </c>
      <c r="AH94" s="179">
        <v>1</v>
      </c>
      <c r="AI94" s="179">
        <v>0</v>
      </c>
      <c r="AJ94" s="179">
        <v>0</v>
      </c>
      <c r="AK94" s="179">
        <v>0</v>
      </c>
      <c r="AL94" s="179">
        <v>0</v>
      </c>
      <c r="AM94" s="179">
        <v>14.141999999999999</v>
      </c>
      <c r="AN94" s="179">
        <v>7.4770000000000003</v>
      </c>
      <c r="AO94" s="179">
        <v>29</v>
      </c>
      <c r="AP94" s="179">
        <v>0</v>
      </c>
      <c r="AQ94" s="179">
        <v>0</v>
      </c>
      <c r="AR94" s="179">
        <v>0</v>
      </c>
      <c r="AS94" s="179">
        <v>0</v>
      </c>
      <c r="AT94" s="179">
        <v>0</v>
      </c>
      <c r="AU94" s="179">
        <v>0</v>
      </c>
      <c r="AV94" s="179">
        <v>-1333</v>
      </c>
      <c r="AW94" s="179">
        <v>0</v>
      </c>
      <c r="AX94" s="179">
        <v>430.51276034164158</v>
      </c>
      <c r="AY94" s="179">
        <v>0</v>
      </c>
      <c r="AZ94" s="179">
        <v>13682.580929801959</v>
      </c>
      <c r="BA94" s="183">
        <v>3.0932806878626245E-2</v>
      </c>
      <c r="BB94" s="183">
        <v>0</v>
      </c>
      <c r="BC94" s="183">
        <v>0</v>
      </c>
      <c r="BD94" s="183">
        <v>1.2699387405536518E-3</v>
      </c>
      <c r="BE94" s="183">
        <v>4.1656645243926823E-4</v>
      </c>
      <c r="BF94" s="183">
        <v>0.3280209030064386</v>
      </c>
      <c r="BG94" s="183">
        <v>2.1305590259285026E-3</v>
      </c>
      <c r="BH94" s="179">
        <v>52738635000.139999</v>
      </c>
      <c r="BI94" s="179">
        <v>52738635000.139999</v>
      </c>
      <c r="BJ94" s="179">
        <v>0</v>
      </c>
      <c r="BK94" s="179">
        <v>0</v>
      </c>
      <c r="BL94" s="179">
        <v>0</v>
      </c>
      <c r="BM94" s="179">
        <v>0</v>
      </c>
      <c r="BN94" s="179">
        <v>159.988</v>
      </c>
      <c r="BO94" s="179">
        <v>13682.580929801981</v>
      </c>
      <c r="BP94" s="179">
        <v>3518.8040904552799</v>
      </c>
      <c r="BQ94" s="179">
        <v>10163.776839346701</v>
      </c>
    </row>
    <row r="95" spans="1:69">
      <c r="A95" s="181" t="s">
        <v>106</v>
      </c>
      <c r="B95" s="24" t="s">
        <v>82</v>
      </c>
      <c r="C95" s="21"/>
      <c r="D95" s="21"/>
      <c r="E95" s="25"/>
      <c r="F95" s="25"/>
      <c r="G95" s="25"/>
      <c r="H95" s="25"/>
      <c r="I95" s="182">
        <v>25.554399999999998</v>
      </c>
      <c r="J95" s="182" t="e">
        <v>#N/A</v>
      </c>
      <c r="K95" s="182" t="e">
        <v>#N/A</v>
      </c>
      <c r="L95" s="182" t="e">
        <v>#N/A</v>
      </c>
      <c r="M95" s="182" t="e">
        <v>#N/A</v>
      </c>
      <c r="N95" s="182">
        <v>13.917199999999999</v>
      </c>
      <c r="O95" s="182" t="e">
        <v>#N/A</v>
      </c>
      <c r="P95" s="182" t="e">
        <v>#N/A</v>
      </c>
      <c r="Q95" s="182" t="e">
        <v>#N/A</v>
      </c>
      <c r="R95" s="182" t="e">
        <v>#N/A</v>
      </c>
      <c r="S95" s="182">
        <v>73.947399999999988</v>
      </c>
      <c r="T95" s="182" t="e">
        <v>#N/A</v>
      </c>
      <c r="U95" s="182" t="e">
        <v>#N/A</v>
      </c>
      <c r="V95" s="182" t="e">
        <v>#N/A</v>
      </c>
      <c r="W95" s="182" t="e">
        <v>#N/A</v>
      </c>
      <c r="X95" s="182">
        <v>22.212600000000002</v>
      </c>
      <c r="Y95" s="182" t="e">
        <v>#N/A</v>
      </c>
      <c r="Z95" s="182" t="e">
        <v>#N/A</v>
      </c>
      <c r="AA95" s="182" t="e">
        <v>#N/A</v>
      </c>
      <c r="AB95" s="182" t="e">
        <v>#N/A</v>
      </c>
      <c r="AC95" s="182">
        <v>6.9468000000000005</v>
      </c>
      <c r="AD95" s="182" t="e">
        <v>#N/A</v>
      </c>
      <c r="AE95" s="182" t="e">
        <v>#N/A</v>
      </c>
      <c r="AF95" s="182" t="e">
        <v>#N/A</v>
      </c>
      <c r="AG95" s="182" t="e">
        <v>#N/A</v>
      </c>
      <c r="AH95" s="182">
        <v>1</v>
      </c>
      <c r="AI95" s="182" t="e">
        <v>#N/A</v>
      </c>
      <c r="AJ95" s="182" t="e">
        <v>#N/A</v>
      </c>
      <c r="AK95" s="182" t="e">
        <v>#N/A</v>
      </c>
      <c r="AL95" s="182" t="e">
        <v>#N/A</v>
      </c>
      <c r="AM95" s="182">
        <v>14.183400000000001</v>
      </c>
      <c r="AN95" s="182">
        <v>7.4849999999999994</v>
      </c>
      <c r="AO95" s="182">
        <v>30</v>
      </c>
      <c r="AP95" s="182" t="e">
        <v>#N/A</v>
      </c>
      <c r="AQ95" s="182">
        <v>0</v>
      </c>
      <c r="AR95" s="182" t="e">
        <v>#N/A</v>
      </c>
      <c r="AS95" s="182" t="e">
        <v>#N/A</v>
      </c>
      <c r="AT95" s="182" t="e">
        <v>#N/A</v>
      </c>
      <c r="AU95" s="182" t="e">
        <v>#N/A</v>
      </c>
      <c r="AV95" s="182">
        <v>-1921.8</v>
      </c>
      <c r="AW95" s="182" t="e">
        <v>#N/A</v>
      </c>
      <c r="AX95" s="182">
        <v>452.454059365587</v>
      </c>
      <c r="AY95" s="182" t="e">
        <v>#N/A</v>
      </c>
      <c r="AZ95" s="182">
        <v>14516.718616778118</v>
      </c>
      <c r="BA95" s="184">
        <v>3.2084403524045915E-2</v>
      </c>
      <c r="BB95" s="184" t="e">
        <v>#N/A</v>
      </c>
      <c r="BC95" s="184" t="e">
        <v>#N/A</v>
      </c>
      <c r="BD95" s="184">
        <v>3.5460615892145175E-3</v>
      </c>
      <c r="BE95" s="184">
        <v>1.2299613103242386E-3</v>
      </c>
      <c r="BF95" s="185">
        <v>0.34685277719518837</v>
      </c>
      <c r="BG95" s="184">
        <v>3.1855734318370151E-3</v>
      </c>
      <c r="BH95" s="182">
        <v>300839851000.14001</v>
      </c>
      <c r="BI95" s="182">
        <v>300839851000.14001</v>
      </c>
      <c r="BJ95" s="182">
        <v>0</v>
      </c>
      <c r="BK95" s="182">
        <v>0</v>
      </c>
      <c r="BL95" s="182">
        <v>0</v>
      </c>
      <c r="BM95" s="182">
        <v>0</v>
      </c>
    </row>
    <row r="96" spans="1:69">
      <c r="A96" s="181"/>
      <c r="B96" s="174"/>
      <c r="C96" s="174"/>
      <c r="D96" s="64">
        <v>45033</v>
      </c>
      <c r="E96" s="174"/>
      <c r="F96" s="174"/>
      <c r="G96" s="174"/>
      <c r="H96" s="174"/>
      <c r="I96" s="179">
        <v>26.013000000000002</v>
      </c>
      <c r="J96" s="179">
        <v>0</v>
      </c>
      <c r="K96" s="179">
        <v>0</v>
      </c>
      <c r="L96" s="179">
        <v>0</v>
      </c>
      <c r="M96" s="179">
        <v>0</v>
      </c>
      <c r="N96" s="179">
        <v>14.125999999999999</v>
      </c>
      <c r="O96" s="179">
        <v>0</v>
      </c>
      <c r="P96" s="179">
        <v>0</v>
      </c>
      <c r="Q96" s="179">
        <v>0</v>
      </c>
      <c r="R96" s="179">
        <v>0</v>
      </c>
      <c r="S96" s="179">
        <v>71.903000000000006</v>
      </c>
      <c r="T96" s="179">
        <v>0</v>
      </c>
      <c r="U96" s="179">
        <v>0</v>
      </c>
      <c r="V96" s="179">
        <v>0</v>
      </c>
      <c r="W96" s="179">
        <v>0</v>
      </c>
      <c r="X96" s="179">
        <v>21.675000000000001</v>
      </c>
      <c r="Y96" s="179">
        <v>0</v>
      </c>
      <c r="Z96" s="179">
        <v>0</v>
      </c>
      <c r="AA96" s="179">
        <v>0</v>
      </c>
      <c r="AB96" s="179">
        <v>0</v>
      </c>
      <c r="AC96" s="179">
        <v>6.9539999999999997</v>
      </c>
      <c r="AD96" s="179">
        <v>0</v>
      </c>
      <c r="AE96" s="179">
        <v>0</v>
      </c>
      <c r="AF96" s="179">
        <v>0</v>
      </c>
      <c r="AG96" s="179">
        <v>0</v>
      </c>
      <c r="AH96" s="179">
        <v>1</v>
      </c>
      <c r="AI96" s="179">
        <v>0</v>
      </c>
      <c r="AJ96" s="179">
        <v>0</v>
      </c>
      <c r="AK96" s="179">
        <v>0</v>
      </c>
      <c r="AL96" s="179">
        <v>0</v>
      </c>
      <c r="AM96" s="179">
        <v>14.138999999999999</v>
      </c>
      <c r="AN96" s="179">
        <v>7.4850000000000003</v>
      </c>
      <c r="AO96" s="179">
        <v>59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-2038</v>
      </c>
      <c r="AW96" s="179">
        <v>0</v>
      </c>
      <c r="AX96" s="179">
        <v>547.04503521717675</v>
      </c>
      <c r="AY96" s="179">
        <v>0</v>
      </c>
      <c r="AZ96" s="179">
        <v>11087.786982775797</v>
      </c>
      <c r="BA96" s="183">
        <v>2.0268508566893304E-2</v>
      </c>
      <c r="BB96" s="183">
        <v>0</v>
      </c>
      <c r="BC96" s="183">
        <v>0</v>
      </c>
      <c r="BD96" s="183">
        <v>2.0184011661025032E-3</v>
      </c>
      <c r="BE96" s="183">
        <v>1.8130117533171192E-3</v>
      </c>
      <c r="BF96" s="183">
        <v>0.89824153085385527</v>
      </c>
      <c r="BG96" s="183">
        <v>7.0646630127076159E-3</v>
      </c>
      <c r="BH96" s="179">
        <v>96806090000</v>
      </c>
      <c r="BI96" s="179">
        <v>96806090000</v>
      </c>
      <c r="BJ96" s="179">
        <v>0</v>
      </c>
      <c r="BK96" s="179">
        <v>0</v>
      </c>
      <c r="BL96" s="179">
        <v>0</v>
      </c>
      <c r="BM96" s="179">
        <v>0</v>
      </c>
      <c r="BN96" s="179">
        <v>163.29500000000004</v>
      </c>
      <c r="BO96" s="179">
        <v>12023.453017026079</v>
      </c>
      <c r="BP96" s="179">
        <v>3856.9153251518997</v>
      </c>
      <c r="BQ96" s="179">
        <v>8166.5376918741795</v>
      </c>
    </row>
    <row r="97" spans="1:69">
      <c r="A97" s="181"/>
      <c r="B97" s="174"/>
      <c r="C97" s="174"/>
      <c r="D97" s="64">
        <v>45034</v>
      </c>
      <c r="E97" s="174"/>
      <c r="F97" s="174"/>
      <c r="G97" s="174"/>
      <c r="H97" s="174"/>
      <c r="I97" s="179">
        <v>27.713999999999999</v>
      </c>
      <c r="J97" s="179">
        <v>0</v>
      </c>
      <c r="K97" s="179">
        <v>0</v>
      </c>
      <c r="L97" s="179">
        <v>0</v>
      </c>
      <c r="M97" s="179">
        <v>0</v>
      </c>
      <c r="N97" s="179">
        <v>14.097</v>
      </c>
      <c r="O97" s="179">
        <v>0</v>
      </c>
      <c r="P97" s="179">
        <v>0</v>
      </c>
      <c r="Q97" s="179">
        <v>0</v>
      </c>
      <c r="R97" s="179">
        <v>0</v>
      </c>
      <c r="S97" s="179">
        <v>74.819999999999993</v>
      </c>
      <c r="T97" s="179">
        <v>0</v>
      </c>
      <c r="U97" s="179">
        <v>0</v>
      </c>
      <c r="V97" s="179">
        <v>0</v>
      </c>
      <c r="W97" s="179">
        <v>0</v>
      </c>
      <c r="X97" s="179">
        <v>21.398</v>
      </c>
      <c r="Y97" s="179">
        <v>0</v>
      </c>
      <c r="Z97" s="179">
        <v>0</v>
      </c>
      <c r="AA97" s="179">
        <v>0</v>
      </c>
      <c r="AB97" s="179">
        <v>0</v>
      </c>
      <c r="AC97" s="179">
        <v>6.95</v>
      </c>
      <c r="AD97" s="179">
        <v>0</v>
      </c>
      <c r="AE97" s="179">
        <v>0</v>
      </c>
      <c r="AF97" s="179">
        <v>0</v>
      </c>
      <c r="AG97" s="179">
        <v>0</v>
      </c>
      <c r="AH97" s="179">
        <v>1</v>
      </c>
      <c r="AI97" s="179">
        <v>0</v>
      </c>
      <c r="AJ97" s="179">
        <v>0</v>
      </c>
      <c r="AK97" s="179">
        <v>0</v>
      </c>
      <c r="AL97" s="179">
        <v>0</v>
      </c>
      <c r="AM97" s="179">
        <v>14.122999999999999</v>
      </c>
      <c r="AN97" s="179">
        <v>7.4850000000000003</v>
      </c>
      <c r="AO97" s="179">
        <v>154</v>
      </c>
      <c r="AP97" s="179">
        <v>0</v>
      </c>
      <c r="AQ97" s="179">
        <v>0</v>
      </c>
      <c r="AR97" s="179">
        <v>0</v>
      </c>
      <c r="AS97" s="179">
        <v>0</v>
      </c>
      <c r="AT97" s="179">
        <v>0</v>
      </c>
      <c r="AU97" s="179">
        <v>0</v>
      </c>
      <c r="AV97" s="179">
        <v>-2758</v>
      </c>
      <c r="AW97" s="179">
        <v>0</v>
      </c>
      <c r="AX97" s="179">
        <v>632.61324026514251</v>
      </c>
      <c r="AY97" s="179">
        <v>0</v>
      </c>
      <c r="AZ97" s="179">
        <v>11853.294709776324</v>
      </c>
      <c r="BA97" s="183">
        <v>1.8737032289757864E-2</v>
      </c>
      <c r="BB97" s="183">
        <v>0</v>
      </c>
      <c r="BC97" s="183">
        <v>0</v>
      </c>
      <c r="BD97" s="183">
        <v>2.2041700694115768E-3</v>
      </c>
      <c r="BE97" s="183">
        <v>1.3735518360304768E-3</v>
      </c>
      <c r="BF97" s="183">
        <v>0.62316055148918659</v>
      </c>
      <c r="BG97" s="183">
        <v>4.9944826792616987E-3</v>
      </c>
      <c r="BH97" s="179">
        <v>82502855000</v>
      </c>
      <c r="BI97" s="179">
        <v>82502855000</v>
      </c>
      <c r="BJ97" s="179">
        <v>0</v>
      </c>
      <c r="BK97" s="179">
        <v>0</v>
      </c>
      <c r="BL97" s="179">
        <v>0</v>
      </c>
      <c r="BM97" s="179">
        <v>0</v>
      </c>
      <c r="BN97" s="179">
        <v>167.58699999999999</v>
      </c>
      <c r="BO97" s="179">
        <v>12702.542586647171</v>
      </c>
      <c r="BP97" s="179">
        <v>4031.9208552107702</v>
      </c>
      <c r="BQ97" s="179">
        <v>8670.6217314364003</v>
      </c>
    </row>
    <row r="98" spans="1:69">
      <c r="A98" s="181"/>
      <c r="B98" s="174"/>
      <c r="C98" s="174"/>
      <c r="D98" s="64">
        <v>45035</v>
      </c>
      <c r="E98" s="174"/>
      <c r="F98" s="174"/>
      <c r="G98" s="174"/>
      <c r="H98" s="174"/>
      <c r="I98" s="179">
        <v>27.725999999999999</v>
      </c>
      <c r="J98" s="179">
        <v>0</v>
      </c>
      <c r="K98" s="179">
        <v>0</v>
      </c>
      <c r="L98" s="179">
        <v>0</v>
      </c>
      <c r="M98" s="179">
        <v>0</v>
      </c>
      <c r="N98" s="179">
        <v>14.054</v>
      </c>
      <c r="O98" s="179">
        <v>0</v>
      </c>
      <c r="P98" s="179">
        <v>0</v>
      </c>
      <c r="Q98" s="179">
        <v>0</v>
      </c>
      <c r="R98" s="179">
        <v>0</v>
      </c>
      <c r="S98" s="179">
        <v>65.515000000000001</v>
      </c>
      <c r="T98" s="179">
        <v>0</v>
      </c>
      <c r="U98" s="179">
        <v>0</v>
      </c>
      <c r="V98" s="179">
        <v>0</v>
      </c>
      <c r="W98" s="179">
        <v>0</v>
      </c>
      <c r="X98" s="179">
        <v>20.962</v>
      </c>
      <c r="Y98" s="179">
        <v>0</v>
      </c>
      <c r="Z98" s="179">
        <v>0</v>
      </c>
      <c r="AA98" s="179">
        <v>0</v>
      </c>
      <c r="AB98" s="179">
        <v>0</v>
      </c>
      <c r="AC98" s="179">
        <v>6.94</v>
      </c>
      <c r="AD98" s="179">
        <v>0</v>
      </c>
      <c r="AE98" s="179">
        <v>0</v>
      </c>
      <c r="AF98" s="179">
        <v>0</v>
      </c>
      <c r="AG98" s="179">
        <v>0</v>
      </c>
      <c r="AH98" s="179">
        <v>1</v>
      </c>
      <c r="AI98" s="179">
        <v>0</v>
      </c>
      <c r="AJ98" s="179">
        <v>0</v>
      </c>
      <c r="AK98" s="179">
        <v>0</v>
      </c>
      <c r="AL98" s="179">
        <v>0</v>
      </c>
      <c r="AM98" s="179">
        <v>14.122999999999999</v>
      </c>
      <c r="AN98" s="179">
        <v>7.476</v>
      </c>
      <c r="AO98" s="179">
        <v>218</v>
      </c>
      <c r="AP98" s="179">
        <v>0</v>
      </c>
      <c r="AQ98" s="179">
        <v>0</v>
      </c>
      <c r="AR98" s="179">
        <v>0</v>
      </c>
      <c r="AS98" s="179">
        <v>0</v>
      </c>
      <c r="AT98" s="179">
        <v>0</v>
      </c>
      <c r="AU98" s="179">
        <v>0</v>
      </c>
      <c r="AV98" s="179">
        <v>-2698</v>
      </c>
      <c r="AW98" s="179">
        <v>0</v>
      </c>
      <c r="AX98" s="179">
        <v>619.32058831050108</v>
      </c>
      <c r="AY98" s="179">
        <v>0</v>
      </c>
      <c r="AZ98" s="179">
        <v>11371.515048776288</v>
      </c>
      <c r="BA98" s="183">
        <v>1.8361274053229265E-2</v>
      </c>
      <c r="BB98" s="183">
        <v>0</v>
      </c>
      <c r="BC98" s="183">
        <v>0</v>
      </c>
      <c r="BD98" s="183">
        <v>3.9643062208126138E-3</v>
      </c>
      <c r="BE98" s="183">
        <v>1.3554586972866055E-3</v>
      </c>
      <c r="BF98" s="183">
        <v>0.34191574055769086</v>
      </c>
      <c r="BG98" s="183">
        <v>3.619025573205246E-3</v>
      </c>
      <c r="BH98" s="179">
        <v>49874090000</v>
      </c>
      <c r="BI98" s="179">
        <v>49874090000</v>
      </c>
      <c r="BJ98" s="179">
        <v>0</v>
      </c>
      <c r="BK98" s="179">
        <v>0</v>
      </c>
      <c r="BL98" s="179">
        <v>0</v>
      </c>
      <c r="BM98" s="179">
        <v>0</v>
      </c>
      <c r="BN98" s="179">
        <v>157.79599999999999</v>
      </c>
      <c r="BO98" s="179">
        <v>12248.28783020015</v>
      </c>
      <c r="BP98" s="179">
        <v>4151.4668909618804</v>
      </c>
      <c r="BQ98" s="179">
        <v>8096.8209392382696</v>
      </c>
    </row>
    <row r="99" spans="1:69">
      <c r="A99" s="181"/>
      <c r="B99" s="174"/>
      <c r="C99" s="174"/>
      <c r="D99" s="64">
        <v>45036</v>
      </c>
      <c r="E99" s="174"/>
      <c r="F99" s="174"/>
      <c r="G99" s="174"/>
      <c r="H99" s="174"/>
      <c r="I99" s="179">
        <v>26.975999999999999</v>
      </c>
      <c r="J99" s="179">
        <v>0</v>
      </c>
      <c r="K99" s="179">
        <v>0</v>
      </c>
      <c r="L99" s="179">
        <v>0</v>
      </c>
      <c r="M99" s="179">
        <v>0</v>
      </c>
      <c r="N99" s="179">
        <v>13.872999999999999</v>
      </c>
      <c r="O99" s="179">
        <v>0</v>
      </c>
      <c r="P99" s="179">
        <v>0</v>
      </c>
      <c r="Q99" s="179">
        <v>0</v>
      </c>
      <c r="R99" s="179">
        <v>0</v>
      </c>
      <c r="S99" s="179">
        <v>65.103999999999999</v>
      </c>
      <c r="T99" s="179">
        <v>0</v>
      </c>
      <c r="U99" s="179">
        <v>0</v>
      </c>
      <c r="V99" s="179">
        <v>0</v>
      </c>
      <c r="W99" s="179">
        <v>0</v>
      </c>
      <c r="X99" s="179">
        <v>20.763999999999999</v>
      </c>
      <c r="Y99" s="179">
        <v>0</v>
      </c>
      <c r="Z99" s="179">
        <v>0</v>
      </c>
      <c r="AA99" s="179">
        <v>0</v>
      </c>
      <c r="AB99" s="179">
        <v>0</v>
      </c>
      <c r="AC99" s="179">
        <v>6.9139999999999997</v>
      </c>
      <c r="AD99" s="179">
        <v>0</v>
      </c>
      <c r="AE99" s="179">
        <v>0</v>
      </c>
      <c r="AF99" s="179">
        <v>0</v>
      </c>
      <c r="AG99" s="179">
        <v>0</v>
      </c>
      <c r="AH99" s="179">
        <v>1</v>
      </c>
      <c r="AI99" s="179">
        <v>0</v>
      </c>
      <c r="AJ99" s="179">
        <v>0</v>
      </c>
      <c r="AK99" s="179">
        <v>0</v>
      </c>
      <c r="AL99" s="179">
        <v>0</v>
      </c>
      <c r="AM99" s="179">
        <v>14.122999999999999</v>
      </c>
      <c r="AN99" s="179">
        <v>7.4770000000000003</v>
      </c>
      <c r="AO99" s="179">
        <v>235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-3455</v>
      </c>
      <c r="AW99" s="179">
        <v>0</v>
      </c>
      <c r="AX99" s="179">
        <v>720.84380121017819</v>
      </c>
      <c r="AY99" s="179">
        <v>0</v>
      </c>
      <c r="AZ99" s="179">
        <v>12906.796883776478</v>
      </c>
      <c r="BA99" s="183">
        <v>1.7905122943567095E-2</v>
      </c>
      <c r="BB99" s="183">
        <v>0</v>
      </c>
      <c r="BC99" s="183">
        <v>0</v>
      </c>
      <c r="BD99" s="183">
        <v>2.3680046444160682E-3</v>
      </c>
      <c r="BE99" s="183">
        <v>3.3910426342241551E-4</v>
      </c>
      <c r="BF99" s="183">
        <v>0.14320253307866126</v>
      </c>
      <c r="BG99" s="183">
        <v>6.3169973485371405E-3</v>
      </c>
      <c r="BH99" s="179">
        <v>96817610000</v>
      </c>
      <c r="BI99" s="179">
        <v>96817610000</v>
      </c>
      <c r="BJ99" s="179">
        <v>0</v>
      </c>
      <c r="BK99" s="179">
        <v>0</v>
      </c>
      <c r="BL99" s="179">
        <v>0</v>
      </c>
      <c r="BM99" s="179">
        <v>0</v>
      </c>
      <c r="BN99" s="179">
        <v>156.23099999999999</v>
      </c>
      <c r="BO99" s="179">
        <v>13926.031264981129</v>
      </c>
      <c r="BP99" s="179">
        <v>3987.0575670183302</v>
      </c>
      <c r="BQ99" s="179">
        <v>9938.9736979627996</v>
      </c>
    </row>
    <row r="100" spans="1:69">
      <c r="A100" s="181"/>
      <c r="B100" s="174"/>
      <c r="C100" s="174"/>
      <c r="D100" s="64">
        <v>45037</v>
      </c>
      <c r="E100" s="174"/>
      <c r="F100" s="174"/>
      <c r="G100" s="174"/>
      <c r="H100" s="174"/>
      <c r="I100" s="179">
        <v>24.687999999999999</v>
      </c>
      <c r="J100" s="179">
        <v>0</v>
      </c>
      <c r="K100" s="179">
        <v>0</v>
      </c>
      <c r="L100" s="179">
        <v>0</v>
      </c>
      <c r="M100" s="179">
        <v>0</v>
      </c>
      <c r="N100" s="179">
        <v>13.907</v>
      </c>
      <c r="O100" s="179">
        <v>0</v>
      </c>
      <c r="P100" s="179">
        <v>0</v>
      </c>
      <c r="Q100" s="179">
        <v>0</v>
      </c>
      <c r="R100" s="179">
        <v>0</v>
      </c>
      <c r="S100" s="179">
        <v>62.814999999999998</v>
      </c>
      <c r="T100" s="179">
        <v>0</v>
      </c>
      <c r="U100" s="179">
        <v>0</v>
      </c>
      <c r="V100" s="179">
        <v>0</v>
      </c>
      <c r="W100" s="179">
        <v>0</v>
      </c>
      <c r="X100" s="179">
        <v>20.312000000000001</v>
      </c>
      <c r="Y100" s="179">
        <v>0</v>
      </c>
      <c r="Z100" s="179">
        <v>0</v>
      </c>
      <c r="AA100" s="179">
        <v>0</v>
      </c>
      <c r="AB100" s="179">
        <v>0</v>
      </c>
      <c r="AC100" s="179">
        <v>6.9139999999999997</v>
      </c>
      <c r="AD100" s="179">
        <v>0</v>
      </c>
      <c r="AE100" s="179">
        <v>0</v>
      </c>
      <c r="AF100" s="179">
        <v>0</v>
      </c>
      <c r="AG100" s="179">
        <v>0</v>
      </c>
      <c r="AH100" s="179">
        <v>1</v>
      </c>
      <c r="AI100" s="179">
        <v>0</v>
      </c>
      <c r="AJ100" s="179">
        <v>0</v>
      </c>
      <c r="AK100" s="179">
        <v>0</v>
      </c>
      <c r="AL100" s="179">
        <v>0</v>
      </c>
      <c r="AM100" s="179">
        <v>14.122</v>
      </c>
      <c r="AN100" s="179">
        <v>7.4669999999999996</v>
      </c>
      <c r="AO100" s="179">
        <v>311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-3145</v>
      </c>
      <c r="AW100" s="179">
        <v>0</v>
      </c>
      <c r="AX100" s="179">
        <v>682.75843625904747</v>
      </c>
      <c r="AY100" s="179">
        <v>0</v>
      </c>
      <c r="AZ100" s="179">
        <v>9629.3855687765317</v>
      </c>
      <c r="BA100" s="183">
        <v>1.4103649339783503E-2</v>
      </c>
      <c r="BB100" s="183">
        <v>0</v>
      </c>
      <c r="BC100" s="183">
        <v>0</v>
      </c>
      <c r="BD100" s="183">
        <v>3.1974079243053243E-3</v>
      </c>
      <c r="BE100" s="183">
        <v>8.3370841739319375E-4</v>
      </c>
      <c r="BF100" s="183">
        <v>0.26074509012619246</v>
      </c>
      <c r="BG100" s="183">
        <v>2.3803773970415905E-3</v>
      </c>
      <c r="BH100" s="179">
        <v>37459720000.099991</v>
      </c>
      <c r="BI100" s="179">
        <v>37459720000.099991</v>
      </c>
      <c r="BJ100" s="179">
        <v>0</v>
      </c>
      <c r="BK100" s="179">
        <v>0</v>
      </c>
      <c r="BL100" s="179">
        <v>0</v>
      </c>
      <c r="BM100" s="179">
        <v>0</v>
      </c>
      <c r="BN100" s="179">
        <v>151.22499999999999</v>
      </c>
      <c r="BO100" s="179">
        <v>10700.167346871231</v>
      </c>
      <c r="BP100" s="179">
        <v>4243.8143038772005</v>
      </c>
      <c r="BQ100" s="179">
        <v>6456.3530429940301</v>
      </c>
    </row>
    <row r="101" spans="1:69">
      <c r="A101" s="181" t="s">
        <v>107</v>
      </c>
      <c r="B101" s="24" t="s">
        <v>82</v>
      </c>
      <c r="C101" s="21"/>
      <c r="D101" s="21"/>
      <c r="E101" s="25"/>
      <c r="F101" s="25"/>
      <c r="G101" s="25"/>
      <c r="H101" s="25"/>
      <c r="I101" s="182">
        <v>26.623399999999997</v>
      </c>
      <c r="J101" s="182" t="e">
        <v>#N/A</v>
      </c>
      <c r="K101" s="182" t="e">
        <v>#N/A</v>
      </c>
      <c r="L101" s="182" t="e">
        <v>#N/A</v>
      </c>
      <c r="M101" s="182" t="e">
        <v>#N/A</v>
      </c>
      <c r="N101" s="182">
        <v>14.0114</v>
      </c>
      <c r="O101" s="182" t="e">
        <v>#N/A</v>
      </c>
      <c r="P101" s="182" t="e">
        <v>#N/A</v>
      </c>
      <c r="Q101" s="182" t="e">
        <v>#N/A</v>
      </c>
      <c r="R101" s="182" t="e">
        <v>#N/A</v>
      </c>
      <c r="S101" s="182">
        <v>68.031399999999991</v>
      </c>
      <c r="T101" s="182" t="e">
        <v>#N/A</v>
      </c>
      <c r="U101" s="182" t="e">
        <v>#N/A</v>
      </c>
      <c r="V101" s="182" t="e">
        <v>#N/A</v>
      </c>
      <c r="W101" s="182" t="e">
        <v>#N/A</v>
      </c>
      <c r="X101" s="182">
        <v>21.022199999999998</v>
      </c>
      <c r="Y101" s="182" t="e">
        <v>#N/A</v>
      </c>
      <c r="Z101" s="182" t="e">
        <v>#N/A</v>
      </c>
      <c r="AA101" s="182" t="e">
        <v>#N/A</v>
      </c>
      <c r="AB101" s="182" t="e">
        <v>#N/A</v>
      </c>
      <c r="AC101" s="182">
        <v>6.934400000000001</v>
      </c>
      <c r="AD101" s="182" t="e">
        <v>#N/A</v>
      </c>
      <c r="AE101" s="182" t="e">
        <v>#N/A</v>
      </c>
      <c r="AF101" s="182" t="e">
        <v>#N/A</v>
      </c>
      <c r="AG101" s="182" t="e">
        <v>#N/A</v>
      </c>
      <c r="AH101" s="182">
        <v>1</v>
      </c>
      <c r="AI101" s="182" t="e">
        <v>#N/A</v>
      </c>
      <c r="AJ101" s="182" t="e">
        <v>#N/A</v>
      </c>
      <c r="AK101" s="182" t="e">
        <v>#N/A</v>
      </c>
      <c r="AL101" s="182" t="e">
        <v>#N/A</v>
      </c>
      <c r="AM101" s="182">
        <v>14.125999999999999</v>
      </c>
      <c r="AN101" s="182">
        <v>7.4779999999999998</v>
      </c>
      <c r="AO101" s="182">
        <v>235</v>
      </c>
      <c r="AP101" s="182" t="e">
        <v>#N/A</v>
      </c>
      <c r="AQ101" s="182">
        <v>0</v>
      </c>
      <c r="AR101" s="182" t="e">
        <v>#N/A</v>
      </c>
      <c r="AS101" s="182" t="e">
        <v>#N/A</v>
      </c>
      <c r="AT101" s="182" t="e">
        <v>#N/A</v>
      </c>
      <c r="AU101" s="182" t="e">
        <v>#N/A</v>
      </c>
      <c r="AV101" s="182">
        <v>-2818.8</v>
      </c>
      <c r="AW101" s="182" t="e">
        <v>#N/A</v>
      </c>
      <c r="AX101" s="182">
        <v>640.5162202524092</v>
      </c>
      <c r="AY101" s="182" t="e">
        <v>#N/A</v>
      </c>
      <c r="AZ101" s="182">
        <v>12906.796883776478</v>
      </c>
      <c r="BA101" s="184">
        <v>2.0150616761415156E-2</v>
      </c>
      <c r="BB101" s="184" t="e">
        <v>#N/A</v>
      </c>
      <c r="BC101" s="184" t="e">
        <v>#N/A</v>
      </c>
      <c r="BD101" s="184">
        <v>2.8028801835912787E-3</v>
      </c>
      <c r="BE101" s="184">
        <v>1.1601140762696506E-3</v>
      </c>
      <c r="BF101" s="185">
        <v>0.41390070223523356</v>
      </c>
      <c r="BG101" s="184">
        <v>4.6661377532060825E-3</v>
      </c>
      <c r="BH101" s="182">
        <v>363460365000.09998</v>
      </c>
      <c r="BI101" s="182">
        <v>363460365000.09998</v>
      </c>
      <c r="BJ101" s="182">
        <v>0</v>
      </c>
      <c r="BK101" s="182">
        <v>0</v>
      </c>
      <c r="BL101" s="182">
        <v>0</v>
      </c>
      <c r="BM101" s="182">
        <v>0</v>
      </c>
    </row>
    <row r="102" spans="1:69">
      <c r="A102" s="181"/>
      <c r="B102" s="174"/>
      <c r="C102" s="174"/>
      <c r="D102" s="64">
        <v>45040</v>
      </c>
      <c r="E102" s="174"/>
      <c r="F102" s="174"/>
      <c r="G102" s="174"/>
      <c r="H102" s="174"/>
      <c r="I102" s="179">
        <v>51.991</v>
      </c>
      <c r="J102" s="179">
        <v>0</v>
      </c>
      <c r="K102" s="179">
        <v>0</v>
      </c>
      <c r="L102" s="179">
        <v>0</v>
      </c>
      <c r="M102" s="179">
        <v>0</v>
      </c>
      <c r="N102" s="179">
        <v>14.007</v>
      </c>
      <c r="O102" s="179">
        <v>0</v>
      </c>
      <c r="P102" s="179">
        <v>0</v>
      </c>
      <c r="Q102" s="179">
        <v>0</v>
      </c>
      <c r="R102" s="179">
        <v>0</v>
      </c>
      <c r="S102" s="179">
        <v>58.466999999999999</v>
      </c>
      <c r="T102" s="179">
        <v>0</v>
      </c>
      <c r="U102" s="179">
        <v>0</v>
      </c>
      <c r="V102" s="179">
        <v>0</v>
      </c>
      <c r="W102" s="179">
        <v>0</v>
      </c>
      <c r="X102" s="179">
        <v>19.811</v>
      </c>
      <c r="Y102" s="179">
        <v>0</v>
      </c>
      <c r="Z102" s="179">
        <v>0</v>
      </c>
      <c r="AA102" s="179">
        <v>0</v>
      </c>
      <c r="AB102" s="179">
        <v>0</v>
      </c>
      <c r="AC102" s="179">
        <v>6.8390000000000004</v>
      </c>
      <c r="AD102" s="179">
        <v>0</v>
      </c>
      <c r="AE102" s="179">
        <v>0</v>
      </c>
      <c r="AF102" s="179">
        <v>0</v>
      </c>
      <c r="AG102" s="179">
        <v>0</v>
      </c>
      <c r="AH102" s="179">
        <v>1</v>
      </c>
      <c r="AI102" s="179">
        <v>0</v>
      </c>
      <c r="AJ102" s="179">
        <v>0</v>
      </c>
      <c r="AK102" s="179">
        <v>0</v>
      </c>
      <c r="AL102" s="179">
        <v>0</v>
      </c>
      <c r="AM102" s="179">
        <v>16.122</v>
      </c>
      <c r="AN102" s="179">
        <v>7.4459999999999997</v>
      </c>
      <c r="AO102" s="179">
        <v>229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-4225</v>
      </c>
      <c r="AW102" s="179">
        <v>0</v>
      </c>
      <c r="AX102" s="179">
        <v>706.08450514112496</v>
      </c>
      <c r="AY102" s="179">
        <v>0</v>
      </c>
      <c r="AZ102" s="179">
        <v>6557.8609707752767</v>
      </c>
      <c r="BA102" s="183">
        <v>9.2876432254586274E-3</v>
      </c>
      <c r="BB102" s="183">
        <v>0</v>
      </c>
      <c r="BC102" s="183">
        <v>0</v>
      </c>
      <c r="BD102" s="183">
        <v>2.0810021302780687E-2</v>
      </c>
      <c r="BE102" s="183">
        <v>1.8604080474097357E-2</v>
      </c>
      <c r="BF102" s="183">
        <v>0.89399622438692228</v>
      </c>
      <c r="BG102" s="183">
        <v>2.3135904119185844E-2</v>
      </c>
      <c r="BH102" s="179">
        <v>96736320000</v>
      </c>
      <c r="BI102" s="179">
        <v>96736320000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175.68300000000002</v>
      </c>
      <c r="BO102" s="179">
        <v>7489.7652322268495</v>
      </c>
      <c r="BP102" s="179">
        <v>3088.5772208843096</v>
      </c>
      <c r="BQ102" s="179">
        <v>4401.1880113425395</v>
      </c>
    </row>
    <row r="103" spans="1:69">
      <c r="A103" s="181"/>
      <c r="B103" s="174"/>
      <c r="C103" s="174"/>
      <c r="D103" s="64">
        <v>45041</v>
      </c>
      <c r="E103" s="174"/>
      <c r="F103" s="174"/>
      <c r="G103" s="174"/>
      <c r="H103" s="174"/>
      <c r="I103" s="179">
        <v>51.533000000000001</v>
      </c>
      <c r="J103" s="179">
        <v>0</v>
      </c>
      <c r="K103" s="179">
        <v>0</v>
      </c>
      <c r="L103" s="179">
        <v>0</v>
      </c>
      <c r="M103" s="179">
        <v>0</v>
      </c>
      <c r="N103" s="179">
        <v>14.069000000000001</v>
      </c>
      <c r="O103" s="179">
        <v>0</v>
      </c>
      <c r="P103" s="179">
        <v>0</v>
      </c>
      <c r="Q103" s="179">
        <v>0</v>
      </c>
      <c r="R103" s="179">
        <v>0</v>
      </c>
      <c r="S103" s="179">
        <v>60.536000000000001</v>
      </c>
      <c r="T103" s="179">
        <v>0</v>
      </c>
      <c r="U103" s="179">
        <v>0</v>
      </c>
      <c r="V103" s="179">
        <v>0</v>
      </c>
      <c r="W103" s="179">
        <v>0</v>
      </c>
      <c r="X103" s="179">
        <v>19.597000000000001</v>
      </c>
      <c r="Y103" s="179">
        <v>0</v>
      </c>
      <c r="Z103" s="179">
        <v>0</v>
      </c>
      <c r="AA103" s="179">
        <v>0</v>
      </c>
      <c r="AB103" s="179">
        <v>0</v>
      </c>
      <c r="AC103" s="179">
        <v>6.83</v>
      </c>
      <c r="AD103" s="179">
        <v>0</v>
      </c>
      <c r="AE103" s="179">
        <v>0</v>
      </c>
      <c r="AF103" s="179">
        <v>0</v>
      </c>
      <c r="AG103" s="179">
        <v>0</v>
      </c>
      <c r="AH103" s="179">
        <v>1</v>
      </c>
      <c r="AI103" s="179">
        <v>0</v>
      </c>
      <c r="AJ103" s="179">
        <v>0</v>
      </c>
      <c r="AK103" s="179">
        <v>0</v>
      </c>
      <c r="AL103" s="179">
        <v>0</v>
      </c>
      <c r="AM103" s="179">
        <v>16.122</v>
      </c>
      <c r="AN103" s="179">
        <v>7.4459999999999997</v>
      </c>
      <c r="AO103" s="179">
        <v>87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-2830</v>
      </c>
      <c r="AW103" s="179">
        <v>0</v>
      </c>
      <c r="AX103" s="179">
        <v>546.33166671537913</v>
      </c>
      <c r="AY103" s="179">
        <v>0</v>
      </c>
      <c r="AZ103" s="179">
        <v>5160.8272377749381</v>
      </c>
      <c r="BA103" s="183">
        <v>9.4463263841221921E-3</v>
      </c>
      <c r="BB103" s="183">
        <v>0</v>
      </c>
      <c r="BC103" s="183">
        <v>0</v>
      </c>
      <c r="BD103" s="183">
        <v>3.4913953686662668E-3</v>
      </c>
      <c r="BE103" s="183">
        <v>5.8371566259907332E-4</v>
      </c>
      <c r="BF103" s="183">
        <v>0.16718692699132956</v>
      </c>
      <c r="BG103" s="183">
        <v>6.6654237178476365E-3</v>
      </c>
      <c r="BH103" s="179">
        <v>142039405000</v>
      </c>
      <c r="BI103" s="179">
        <v>142039405000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177.13300000000001</v>
      </c>
      <c r="BO103" s="179">
        <v>5116.4872151052496</v>
      </c>
      <c r="BP103" s="179">
        <v>2461.0310946798099</v>
      </c>
      <c r="BQ103" s="179">
        <v>2655.4561204254396</v>
      </c>
    </row>
    <row r="104" spans="1:69">
      <c r="A104" s="181"/>
      <c r="B104" s="174"/>
      <c r="C104" s="174"/>
      <c r="D104" s="64">
        <v>45042</v>
      </c>
      <c r="E104" s="174"/>
      <c r="F104" s="174"/>
      <c r="G104" s="174"/>
      <c r="H104" s="174"/>
      <c r="I104" s="179">
        <v>50.908000000000001</v>
      </c>
      <c r="J104" s="179">
        <v>0</v>
      </c>
      <c r="K104" s="179">
        <v>0</v>
      </c>
      <c r="L104" s="179">
        <v>0</v>
      </c>
      <c r="M104" s="179">
        <v>0</v>
      </c>
      <c r="N104" s="179">
        <v>11.94</v>
      </c>
      <c r="O104" s="179">
        <v>0</v>
      </c>
      <c r="P104" s="179">
        <v>0</v>
      </c>
      <c r="Q104" s="179">
        <v>0</v>
      </c>
      <c r="R104" s="179">
        <v>0</v>
      </c>
      <c r="S104" s="179">
        <v>62.88</v>
      </c>
      <c r="T104" s="179">
        <v>0</v>
      </c>
      <c r="U104" s="179">
        <v>0</v>
      </c>
      <c r="V104" s="179">
        <v>0</v>
      </c>
      <c r="W104" s="179">
        <v>0</v>
      </c>
      <c r="X104" s="179">
        <v>19.291</v>
      </c>
      <c r="Y104" s="179">
        <v>0</v>
      </c>
      <c r="Z104" s="179">
        <v>0</v>
      </c>
      <c r="AA104" s="179">
        <v>0</v>
      </c>
      <c r="AB104" s="179">
        <v>0</v>
      </c>
      <c r="AC104" s="179">
        <v>6.7649999999999997</v>
      </c>
      <c r="AD104" s="179">
        <v>0</v>
      </c>
      <c r="AE104" s="179">
        <v>0</v>
      </c>
      <c r="AF104" s="179">
        <v>0</v>
      </c>
      <c r="AG104" s="179">
        <v>0</v>
      </c>
      <c r="AH104" s="179">
        <v>1</v>
      </c>
      <c r="AI104" s="179">
        <v>0</v>
      </c>
      <c r="AJ104" s="179">
        <v>0</v>
      </c>
      <c r="AK104" s="179">
        <v>0</v>
      </c>
      <c r="AL104" s="179">
        <v>0</v>
      </c>
      <c r="AM104" s="179">
        <v>15.808999999999999</v>
      </c>
      <c r="AN104" s="179">
        <v>7.45</v>
      </c>
      <c r="AO104" s="179">
        <v>102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-1572</v>
      </c>
      <c r="AW104" s="179">
        <v>0</v>
      </c>
      <c r="AX104" s="179">
        <v>523.00151716084531</v>
      </c>
      <c r="AY104" s="179">
        <v>0</v>
      </c>
      <c r="AZ104" s="179">
        <v>7619.2862447743682</v>
      </c>
      <c r="BA104" s="183">
        <v>1.4568382681060392E-2</v>
      </c>
      <c r="BB104" s="183">
        <v>0</v>
      </c>
      <c r="BC104" s="183">
        <v>0</v>
      </c>
      <c r="BD104" s="183">
        <v>1.7894386712903187E-3</v>
      </c>
      <c r="BE104" s="183">
        <v>6.6070743797096089E-4</v>
      </c>
      <c r="BF104" s="183">
        <v>0.36922608668926415</v>
      </c>
      <c r="BG104" s="183">
        <v>8.3997241154803465E-3</v>
      </c>
      <c r="BH104" s="179">
        <v>201222756950</v>
      </c>
      <c r="BI104" s="179">
        <v>106948870000</v>
      </c>
      <c r="BJ104" s="179">
        <v>94273886950</v>
      </c>
      <c r="BK104" s="179">
        <v>0</v>
      </c>
      <c r="BL104" s="179">
        <v>0</v>
      </c>
      <c r="BM104" s="179">
        <v>0</v>
      </c>
      <c r="BN104" s="179">
        <v>176.04299999999998</v>
      </c>
      <c r="BO104" s="179">
        <v>9680.5633391052106</v>
      </c>
      <c r="BP104" s="179">
        <v>4689.6368312840996</v>
      </c>
      <c r="BQ104" s="179">
        <v>4990.9265078211101</v>
      </c>
    </row>
    <row r="105" spans="1:69">
      <c r="A105" s="181"/>
      <c r="B105" s="174"/>
      <c r="C105" s="174"/>
      <c r="D105" s="64">
        <v>45043</v>
      </c>
      <c r="E105" s="174"/>
      <c r="F105" s="174"/>
      <c r="G105" s="174"/>
      <c r="H105" s="174"/>
      <c r="I105" s="179">
        <v>50.405000000000001</v>
      </c>
      <c r="J105" s="179">
        <v>0</v>
      </c>
      <c r="K105" s="179">
        <v>0</v>
      </c>
      <c r="L105" s="179">
        <v>0</v>
      </c>
      <c r="M105" s="179">
        <v>0</v>
      </c>
      <c r="N105" s="179">
        <v>10.07</v>
      </c>
      <c r="O105" s="179">
        <v>0</v>
      </c>
      <c r="P105" s="179">
        <v>0</v>
      </c>
      <c r="Q105" s="179">
        <v>0</v>
      </c>
      <c r="R105" s="179">
        <v>0</v>
      </c>
      <c r="S105" s="179">
        <v>62.688000000000002</v>
      </c>
      <c r="T105" s="179">
        <v>0</v>
      </c>
      <c r="U105" s="179">
        <v>0</v>
      </c>
      <c r="V105" s="179">
        <v>0</v>
      </c>
      <c r="W105" s="179">
        <v>0</v>
      </c>
      <c r="X105" s="179">
        <v>18.949000000000002</v>
      </c>
      <c r="Y105" s="179">
        <v>0</v>
      </c>
      <c r="Z105" s="179">
        <v>0</v>
      </c>
      <c r="AA105" s="179">
        <v>0</v>
      </c>
      <c r="AB105" s="179">
        <v>0</v>
      </c>
      <c r="AC105" s="179">
        <v>6.7329999999999997</v>
      </c>
      <c r="AD105" s="179">
        <v>0</v>
      </c>
      <c r="AE105" s="179">
        <v>0</v>
      </c>
      <c r="AF105" s="179">
        <v>0</v>
      </c>
      <c r="AG105" s="179">
        <v>0</v>
      </c>
      <c r="AH105" s="179">
        <v>1</v>
      </c>
      <c r="AI105" s="179">
        <v>0</v>
      </c>
      <c r="AJ105" s="179">
        <v>0</v>
      </c>
      <c r="AK105" s="179">
        <v>0</v>
      </c>
      <c r="AL105" s="179">
        <v>0</v>
      </c>
      <c r="AM105" s="179">
        <v>15.754</v>
      </c>
      <c r="AN105" s="179">
        <v>7.4489999999999998</v>
      </c>
      <c r="AO105" s="179">
        <v>44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-935</v>
      </c>
      <c r="AW105" s="179">
        <v>0</v>
      </c>
      <c r="AX105" s="179">
        <v>447.48793768827011</v>
      </c>
      <c r="AY105" s="179">
        <v>0</v>
      </c>
      <c r="AZ105" s="179">
        <v>7335.1938627742493</v>
      </c>
      <c r="BA105" s="183">
        <v>1.6391936508206185E-2</v>
      </c>
      <c r="BB105" s="183">
        <v>0</v>
      </c>
      <c r="BC105" s="183">
        <v>0</v>
      </c>
      <c r="BD105" s="183">
        <v>2.1282367393910396E-3</v>
      </c>
      <c r="BE105" s="183">
        <v>3.7109686234164949E-4</v>
      </c>
      <c r="BF105" s="183">
        <v>0.1743682248657322</v>
      </c>
      <c r="BG105" s="183">
        <v>3.3413465487395779E-3</v>
      </c>
      <c r="BH105" s="179">
        <v>61622925000</v>
      </c>
      <c r="BI105" s="179">
        <v>61622925000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173.04800000000003</v>
      </c>
      <c r="BO105" s="179">
        <v>7181.8506163551992</v>
      </c>
      <c r="BP105" s="179">
        <v>3249.65200669456</v>
      </c>
      <c r="BQ105" s="179">
        <v>3932.1986096606397</v>
      </c>
    </row>
    <row r="106" spans="1:69">
      <c r="A106" s="181"/>
      <c r="B106" s="174"/>
      <c r="C106" s="174"/>
      <c r="D106" s="64">
        <v>45044</v>
      </c>
      <c r="E106" s="174"/>
      <c r="F106" s="174"/>
      <c r="G106" s="174"/>
      <c r="H106" s="174"/>
      <c r="I106" s="179">
        <v>92.18</v>
      </c>
      <c r="J106" s="179">
        <v>0</v>
      </c>
      <c r="K106" s="179">
        <v>0</v>
      </c>
      <c r="L106" s="179">
        <v>0</v>
      </c>
      <c r="M106" s="179">
        <v>0</v>
      </c>
      <c r="N106" s="179">
        <v>10.148999999999999</v>
      </c>
      <c r="O106" s="179">
        <v>0</v>
      </c>
      <c r="P106" s="179">
        <v>0</v>
      </c>
      <c r="Q106" s="179">
        <v>0</v>
      </c>
      <c r="R106" s="179">
        <v>0</v>
      </c>
      <c r="S106" s="179">
        <v>68.180999999999997</v>
      </c>
      <c r="T106" s="179">
        <v>0</v>
      </c>
      <c r="U106" s="179">
        <v>0</v>
      </c>
      <c r="V106" s="179">
        <v>0</v>
      </c>
      <c r="W106" s="179">
        <v>0</v>
      </c>
      <c r="X106" s="179">
        <v>18.826000000000001</v>
      </c>
      <c r="Y106" s="179">
        <v>0</v>
      </c>
      <c r="Z106" s="179">
        <v>0</v>
      </c>
      <c r="AA106" s="179">
        <v>0</v>
      </c>
      <c r="AB106" s="179">
        <v>0</v>
      </c>
      <c r="AC106" s="179">
        <v>6.6619999999999999</v>
      </c>
      <c r="AD106" s="179">
        <v>0</v>
      </c>
      <c r="AE106" s="179">
        <v>0</v>
      </c>
      <c r="AF106" s="179">
        <v>0</v>
      </c>
      <c r="AG106" s="179">
        <v>0</v>
      </c>
      <c r="AH106" s="179">
        <v>1</v>
      </c>
      <c r="AI106" s="179">
        <v>0</v>
      </c>
      <c r="AJ106" s="179">
        <v>0</v>
      </c>
      <c r="AK106" s="179">
        <v>0</v>
      </c>
      <c r="AL106" s="179">
        <v>0</v>
      </c>
      <c r="AM106" s="179">
        <v>16.126000000000001</v>
      </c>
      <c r="AN106" s="179">
        <v>7.4589999999999996</v>
      </c>
      <c r="AO106" s="179">
        <v>17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-1328</v>
      </c>
      <c r="AW106" s="179">
        <v>0</v>
      </c>
      <c r="AX106" s="179">
        <v>514.36744389871876</v>
      </c>
      <c r="AY106" s="179">
        <v>0</v>
      </c>
      <c r="AZ106" s="179">
        <v>16212.758177449447</v>
      </c>
      <c r="BA106" s="183">
        <v>3.151979848211741E-2</v>
      </c>
      <c r="BB106" s="183">
        <v>0</v>
      </c>
      <c r="BC106" s="183">
        <v>0</v>
      </c>
      <c r="BD106" s="183">
        <v>8.8195596389277538E-3</v>
      </c>
      <c r="BE106" s="183">
        <v>7.4381962530245616E-3</v>
      </c>
      <c r="BF106" s="183">
        <v>0.84337501616224309</v>
      </c>
      <c r="BG106" s="183">
        <v>8.5956659977464971E-3</v>
      </c>
      <c r="BH106" s="179">
        <v>27344420000</v>
      </c>
      <c r="BI106" s="179">
        <v>27344420000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220.583</v>
      </c>
      <c r="BO106" s="179">
        <v>15608.59999409306</v>
      </c>
      <c r="BP106" s="179">
        <v>2989.48291961726</v>
      </c>
      <c r="BQ106" s="179">
        <v>12619.1170744758</v>
      </c>
    </row>
    <row r="107" spans="1:69">
      <c r="A107" s="181" t="s">
        <v>108</v>
      </c>
      <c r="B107" s="24" t="s">
        <v>82</v>
      </c>
      <c r="C107" s="21"/>
      <c r="D107" s="21"/>
      <c r="E107" s="25"/>
      <c r="F107" s="25"/>
      <c r="G107" s="25"/>
      <c r="H107" s="25"/>
      <c r="I107" s="182">
        <v>59.403400000000012</v>
      </c>
      <c r="J107" s="182" t="e">
        <v>#N/A</v>
      </c>
      <c r="K107" s="182" t="e">
        <v>#N/A</v>
      </c>
      <c r="L107" s="182" t="e">
        <v>#N/A</v>
      </c>
      <c r="M107" s="182" t="e">
        <v>#N/A</v>
      </c>
      <c r="N107" s="182">
        <v>12.047000000000001</v>
      </c>
      <c r="O107" s="182" t="e">
        <v>#N/A</v>
      </c>
      <c r="P107" s="182" t="e">
        <v>#N/A</v>
      </c>
      <c r="Q107" s="182" t="e">
        <v>#N/A</v>
      </c>
      <c r="R107" s="182" t="e">
        <v>#N/A</v>
      </c>
      <c r="S107" s="182">
        <v>62.550400000000003</v>
      </c>
      <c r="T107" s="182" t="e">
        <v>#N/A</v>
      </c>
      <c r="U107" s="182" t="e">
        <v>#N/A</v>
      </c>
      <c r="V107" s="182" t="e">
        <v>#N/A</v>
      </c>
      <c r="W107" s="182" t="e">
        <v>#N/A</v>
      </c>
      <c r="X107" s="182">
        <v>19.294799999999999</v>
      </c>
      <c r="Y107" s="182" t="e">
        <v>#N/A</v>
      </c>
      <c r="Z107" s="182" t="e">
        <v>#N/A</v>
      </c>
      <c r="AA107" s="182" t="e">
        <v>#N/A</v>
      </c>
      <c r="AB107" s="182" t="e">
        <v>#N/A</v>
      </c>
      <c r="AC107" s="182">
        <v>6.7658000000000005</v>
      </c>
      <c r="AD107" s="182" t="e">
        <v>#N/A</v>
      </c>
      <c r="AE107" s="182" t="e">
        <v>#N/A</v>
      </c>
      <c r="AF107" s="182" t="e">
        <v>#N/A</v>
      </c>
      <c r="AG107" s="182" t="e">
        <v>#N/A</v>
      </c>
      <c r="AH107" s="182">
        <v>1</v>
      </c>
      <c r="AI107" s="182" t="e">
        <v>#N/A</v>
      </c>
      <c r="AJ107" s="182" t="e">
        <v>#N/A</v>
      </c>
      <c r="AK107" s="182" t="e">
        <v>#N/A</v>
      </c>
      <c r="AL107" s="182" t="e">
        <v>#N/A</v>
      </c>
      <c r="AM107" s="182">
        <v>15.986599999999999</v>
      </c>
      <c r="AN107" s="182">
        <v>7.45</v>
      </c>
      <c r="AO107" s="182">
        <v>44</v>
      </c>
      <c r="AP107" s="182" t="e">
        <v>#N/A</v>
      </c>
      <c r="AQ107" s="182">
        <v>0</v>
      </c>
      <c r="AR107" s="182" t="e">
        <v>#N/A</v>
      </c>
      <c r="AS107" s="182" t="e">
        <v>#N/A</v>
      </c>
      <c r="AT107" s="182" t="e">
        <v>#N/A</v>
      </c>
      <c r="AU107" s="182" t="e">
        <v>#N/A</v>
      </c>
      <c r="AV107" s="182">
        <v>-2178</v>
      </c>
      <c r="AW107" s="182" t="e">
        <v>#N/A</v>
      </c>
      <c r="AX107" s="182">
        <v>547.45461412086763</v>
      </c>
      <c r="AY107" s="182" t="e">
        <v>#N/A</v>
      </c>
      <c r="AZ107" s="182">
        <v>7335.1938627742493</v>
      </c>
      <c r="BA107" s="184">
        <v>1.3398725069754872E-2</v>
      </c>
      <c r="BB107" s="184" t="e">
        <v>#N/A</v>
      </c>
      <c r="BC107" s="184" t="e">
        <v>#N/A</v>
      </c>
      <c r="BD107" s="184">
        <v>7.1675210680090425E-3</v>
      </c>
      <c r="BE107" s="184">
        <v>5.3127528381701023E-3</v>
      </c>
      <c r="BF107" s="185">
        <v>0.74122598144603036</v>
      </c>
      <c r="BG107" s="184">
        <v>9.9095264075734178E-3</v>
      </c>
      <c r="BH107" s="182">
        <v>528965826950</v>
      </c>
      <c r="BI107" s="182">
        <v>434691940000</v>
      </c>
      <c r="BJ107" s="182">
        <v>94273886950</v>
      </c>
      <c r="BK107" s="182">
        <v>0</v>
      </c>
      <c r="BL107" s="182">
        <v>0</v>
      </c>
      <c r="BM107" s="182">
        <v>0</v>
      </c>
    </row>
    <row r="108" spans="1:69">
      <c r="A108" s="181" t="s">
        <v>109</v>
      </c>
      <c r="B108" s="50" t="s">
        <v>110</v>
      </c>
      <c r="C108" s="186"/>
      <c r="D108" s="66"/>
      <c r="E108" s="41"/>
      <c r="F108" s="41"/>
      <c r="G108" s="41"/>
      <c r="H108" s="41"/>
      <c r="I108" s="187">
        <v>40.684699999999999</v>
      </c>
      <c r="J108" s="187" t="e">
        <v>#N/A</v>
      </c>
      <c r="K108" s="187" t="e">
        <v>#N/A</v>
      </c>
      <c r="L108" s="187" t="e">
        <v>#N/A</v>
      </c>
      <c r="M108" s="187" t="e">
        <v>#N/A</v>
      </c>
      <c r="N108" s="187">
        <v>13.140949999999998</v>
      </c>
      <c r="O108" s="187" t="e">
        <v>#N/A</v>
      </c>
      <c r="P108" s="187" t="e">
        <v>#N/A</v>
      </c>
      <c r="Q108" s="187" t="e">
        <v>#N/A</v>
      </c>
      <c r="R108" s="187" t="e">
        <v>#N/A</v>
      </c>
      <c r="S108" s="187">
        <v>68.287800000000018</v>
      </c>
      <c r="T108" s="187" t="e">
        <v>#N/A</v>
      </c>
      <c r="U108" s="187" t="e">
        <v>#N/A</v>
      </c>
      <c r="V108" s="187" t="e">
        <v>#N/A</v>
      </c>
      <c r="W108" s="187" t="e">
        <v>#N/A</v>
      </c>
      <c r="X108" s="187">
        <v>21.419250000000002</v>
      </c>
      <c r="Y108" s="187" t="e">
        <v>#N/A</v>
      </c>
      <c r="Z108" s="187" t="e">
        <v>#N/A</v>
      </c>
      <c r="AA108" s="187" t="e">
        <v>#N/A</v>
      </c>
      <c r="AB108" s="187" t="e">
        <v>#N/A</v>
      </c>
      <c r="AC108" s="187">
        <v>6.91615</v>
      </c>
      <c r="AD108" s="187" t="e">
        <v>#N/A</v>
      </c>
      <c r="AE108" s="187" t="e">
        <v>#N/A</v>
      </c>
      <c r="AF108" s="187" t="e">
        <v>#N/A</v>
      </c>
      <c r="AG108" s="187" t="e">
        <v>#N/A</v>
      </c>
      <c r="AH108" s="187">
        <v>1</v>
      </c>
      <c r="AI108" s="187" t="e">
        <v>#N/A</v>
      </c>
      <c r="AJ108" s="187" t="e">
        <v>#N/A</v>
      </c>
      <c r="AK108" s="187" t="e">
        <v>#N/A</v>
      </c>
      <c r="AL108" s="187" t="e">
        <v>#N/A</v>
      </c>
      <c r="AM108" s="187">
        <v>14.636900000000002</v>
      </c>
      <c r="AN108" s="187">
        <v>7.4747500000000002</v>
      </c>
      <c r="AO108" s="187">
        <v>103.5</v>
      </c>
      <c r="AP108" s="187" t="e">
        <v>#N/A</v>
      </c>
      <c r="AQ108" s="187">
        <v>0</v>
      </c>
      <c r="AR108" s="187" t="e">
        <v>#N/A</v>
      </c>
      <c r="AS108" s="187" t="e">
        <v>#N/A</v>
      </c>
      <c r="AT108" s="187" t="e">
        <v>#N/A</v>
      </c>
      <c r="AU108" s="187" t="e">
        <v>#N/A</v>
      </c>
      <c r="AV108" s="187">
        <v>-2228.1</v>
      </c>
      <c r="AW108" s="187" t="e">
        <v>#N/A</v>
      </c>
      <c r="AX108" s="187">
        <v>536.66154746057168</v>
      </c>
      <c r="AY108" s="187" t="e">
        <v>#N/A</v>
      </c>
      <c r="AZ108" s="187">
        <v>11871.281331911898</v>
      </c>
      <c r="BA108" s="42">
        <v>2.2120611003500445E-2</v>
      </c>
      <c r="BB108" s="42" t="e">
        <v>#N/A</v>
      </c>
      <c r="BC108" s="42" t="e">
        <v>#N/A</v>
      </c>
      <c r="BD108" s="42">
        <v>4.8687055672268532E-3</v>
      </c>
      <c r="BE108" s="42">
        <v>2.5034762750521977E-3</v>
      </c>
      <c r="BF108" s="43">
        <v>0.51419750906772188</v>
      </c>
      <c r="BG108" s="42">
        <v>5.3234288942898321E-3</v>
      </c>
      <c r="BH108" s="187">
        <v>1495264365950.24</v>
      </c>
      <c r="BI108" s="187">
        <v>1400990479000.24</v>
      </c>
      <c r="BJ108" s="187">
        <v>94273886950</v>
      </c>
      <c r="BK108" s="187">
        <v>0</v>
      </c>
      <c r="BL108" s="187">
        <v>0</v>
      </c>
      <c r="BM108" s="187">
        <v>0</v>
      </c>
    </row>
    <row r="109" spans="1:69">
      <c r="A109" s="181"/>
      <c r="B109" s="174"/>
      <c r="C109" s="174"/>
      <c r="D109" s="64">
        <v>45050</v>
      </c>
      <c r="E109" s="64">
        <v>45051</v>
      </c>
      <c r="F109" s="64">
        <v>45052</v>
      </c>
      <c r="G109" s="64">
        <v>45053</v>
      </c>
      <c r="H109" s="64">
        <v>45054</v>
      </c>
      <c r="I109" s="179">
        <v>91.992999999999995</v>
      </c>
      <c r="J109" s="179">
        <v>0</v>
      </c>
      <c r="K109" s="179">
        <v>0</v>
      </c>
      <c r="L109" s="179">
        <v>0</v>
      </c>
      <c r="M109" s="179">
        <v>0</v>
      </c>
      <c r="N109" s="179">
        <v>10.500999999999999</v>
      </c>
      <c r="O109" s="179">
        <v>0</v>
      </c>
      <c r="P109" s="179">
        <v>0</v>
      </c>
      <c r="Q109" s="179">
        <v>0</v>
      </c>
      <c r="R109" s="179">
        <v>0</v>
      </c>
      <c r="S109" s="179">
        <v>64.762</v>
      </c>
      <c r="T109" s="179">
        <v>0</v>
      </c>
      <c r="U109" s="179">
        <v>0</v>
      </c>
      <c r="V109" s="179">
        <v>0</v>
      </c>
      <c r="W109" s="179">
        <v>0</v>
      </c>
      <c r="X109" s="179">
        <v>18.027000000000001</v>
      </c>
      <c r="Y109" s="179">
        <v>0</v>
      </c>
      <c r="Z109" s="179">
        <v>0</v>
      </c>
      <c r="AA109" s="179">
        <v>0</v>
      </c>
      <c r="AB109" s="179">
        <v>0</v>
      </c>
      <c r="AC109" s="179">
        <v>6.452</v>
      </c>
      <c r="AD109" s="179">
        <v>0</v>
      </c>
      <c r="AE109" s="179">
        <v>0</v>
      </c>
      <c r="AF109" s="179">
        <v>0</v>
      </c>
      <c r="AG109" s="179">
        <v>0</v>
      </c>
      <c r="AH109" s="179">
        <v>1</v>
      </c>
      <c r="AI109" s="179">
        <v>0</v>
      </c>
      <c r="AJ109" s="179">
        <v>0</v>
      </c>
      <c r="AK109" s="179">
        <v>0</v>
      </c>
      <c r="AL109" s="179">
        <v>0</v>
      </c>
      <c r="AM109" s="179">
        <v>16.164999999999999</v>
      </c>
      <c r="AN109" s="179">
        <v>7.4589999999999996</v>
      </c>
      <c r="AO109" s="179">
        <v>29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-1128</v>
      </c>
      <c r="AW109" s="179">
        <v>0</v>
      </c>
      <c r="AX109" s="179">
        <v>518.34273885610946</v>
      </c>
      <c r="AY109" s="179">
        <v>0</v>
      </c>
      <c r="AZ109" s="179">
        <v>9067.2487866562005</v>
      </c>
      <c r="BA109" s="183">
        <v>1.7492767057306544E-2</v>
      </c>
      <c r="BB109" s="183">
        <v>0</v>
      </c>
      <c r="BC109" s="183">
        <v>0</v>
      </c>
      <c r="BD109" s="183">
        <v>6.5505187900515519E-3</v>
      </c>
      <c r="BE109" s="183">
        <v>7.264179208127824E-4</v>
      </c>
      <c r="BF109" s="183">
        <v>0.11089471599043617</v>
      </c>
      <c r="BG109" s="183">
        <v>1.2510085890463196E-3</v>
      </c>
      <c r="BH109" s="179">
        <v>12819665000.040001</v>
      </c>
      <c r="BI109" s="179">
        <v>12819665000.040001</v>
      </c>
      <c r="BJ109" s="179">
        <v>0</v>
      </c>
      <c r="BK109" s="179">
        <v>0</v>
      </c>
      <c r="BL109" s="179">
        <v>0</v>
      </c>
      <c r="BM109" s="179">
        <v>0</v>
      </c>
      <c r="BN109" s="179">
        <v>216.35900000000001</v>
      </c>
      <c r="BO109" s="179">
        <v>9317.8010408943592</v>
      </c>
      <c r="BP109" s="179">
        <v>3119.9192856364102</v>
      </c>
      <c r="BQ109" s="179">
        <v>6197.8817552579494</v>
      </c>
    </row>
    <row r="110" spans="1:69">
      <c r="A110" s="181"/>
      <c r="B110" s="174"/>
      <c r="C110" s="174"/>
      <c r="D110" s="64">
        <v>45051</v>
      </c>
      <c r="E110" s="174"/>
      <c r="F110" s="174"/>
      <c r="G110" s="174"/>
      <c r="H110" s="174"/>
      <c r="I110" s="179">
        <v>90.647999999999996</v>
      </c>
      <c r="J110" s="179">
        <v>0</v>
      </c>
      <c r="K110" s="179">
        <v>0</v>
      </c>
      <c r="L110" s="179">
        <v>0</v>
      </c>
      <c r="M110" s="179">
        <v>0</v>
      </c>
      <c r="N110" s="179">
        <v>10.513</v>
      </c>
      <c r="O110" s="179">
        <v>0</v>
      </c>
      <c r="P110" s="179">
        <v>0</v>
      </c>
      <c r="Q110" s="179">
        <v>0</v>
      </c>
      <c r="R110" s="179">
        <v>0</v>
      </c>
      <c r="S110" s="179">
        <v>61.154000000000003</v>
      </c>
      <c r="T110" s="179">
        <v>0</v>
      </c>
      <c r="U110" s="179">
        <v>0</v>
      </c>
      <c r="V110" s="179">
        <v>0</v>
      </c>
      <c r="W110" s="179">
        <v>0</v>
      </c>
      <c r="X110" s="179">
        <v>17.734000000000002</v>
      </c>
      <c r="Y110" s="179">
        <v>0</v>
      </c>
      <c r="Z110" s="179">
        <v>0</v>
      </c>
      <c r="AA110" s="179">
        <v>0</v>
      </c>
      <c r="AB110" s="179">
        <v>0</v>
      </c>
      <c r="AC110" s="179">
        <v>6.4139999999999997</v>
      </c>
      <c r="AD110" s="179">
        <v>0</v>
      </c>
      <c r="AE110" s="179">
        <v>0</v>
      </c>
      <c r="AF110" s="179">
        <v>0</v>
      </c>
      <c r="AG110" s="179">
        <v>0</v>
      </c>
      <c r="AH110" s="179">
        <v>1</v>
      </c>
      <c r="AI110" s="179">
        <v>0</v>
      </c>
      <c r="AJ110" s="179">
        <v>0</v>
      </c>
      <c r="AK110" s="179">
        <v>0</v>
      </c>
      <c r="AL110" s="179">
        <v>0</v>
      </c>
      <c r="AM110" s="179">
        <v>16.155999999999999</v>
      </c>
      <c r="AN110" s="179">
        <v>7.4589999999999996</v>
      </c>
      <c r="AO110" s="179">
        <v>29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-868</v>
      </c>
      <c r="AW110" s="179">
        <v>0</v>
      </c>
      <c r="AX110" s="179">
        <v>515.27336988906188</v>
      </c>
      <c r="AY110" s="179">
        <v>0</v>
      </c>
      <c r="AZ110" s="179">
        <v>9295.6435826562665</v>
      </c>
      <c r="BA110" s="183">
        <v>1.8040217340666399E-2</v>
      </c>
      <c r="BB110" s="183">
        <v>0</v>
      </c>
      <c r="BC110" s="183">
        <v>0</v>
      </c>
      <c r="BD110" s="183">
        <v>1.7614900830128192E-3</v>
      </c>
      <c r="BE110" s="183">
        <v>6.9569205389628992E-4</v>
      </c>
      <c r="BF110" s="183">
        <v>0.3949452004330285</v>
      </c>
      <c r="BG110" s="183">
        <v>1.7125255758990566E-3</v>
      </c>
      <c r="BH110" s="179">
        <v>21868754999.919998</v>
      </c>
      <c r="BI110" s="179">
        <v>21868754999.919998</v>
      </c>
      <c r="BJ110" s="179">
        <v>0</v>
      </c>
      <c r="BK110" s="179">
        <v>0</v>
      </c>
      <c r="BL110" s="179">
        <v>0</v>
      </c>
      <c r="BM110" s="179">
        <v>0</v>
      </c>
      <c r="BN110" s="179">
        <v>211.078</v>
      </c>
      <c r="BO110" s="179">
        <v>9311.4678005692913</v>
      </c>
      <c r="BP110" s="179">
        <v>3049.1786144888201</v>
      </c>
      <c r="BQ110" s="179">
        <v>6262.2891860804702</v>
      </c>
    </row>
    <row r="111" spans="1:69">
      <c r="A111" s="181" t="s">
        <v>111</v>
      </c>
      <c r="B111" s="24" t="s">
        <v>82</v>
      </c>
      <c r="C111" s="21"/>
      <c r="D111" s="21"/>
      <c r="E111" s="25"/>
      <c r="F111" s="25"/>
      <c r="G111" s="25"/>
      <c r="H111" s="25"/>
      <c r="I111" s="182">
        <v>91.320499999999996</v>
      </c>
      <c r="J111" s="182" t="e">
        <v>#N/A</v>
      </c>
      <c r="K111" s="182" t="e">
        <v>#N/A</v>
      </c>
      <c r="L111" s="182" t="e">
        <v>#N/A</v>
      </c>
      <c r="M111" s="182" t="e">
        <v>#N/A</v>
      </c>
      <c r="N111" s="182">
        <v>10.507</v>
      </c>
      <c r="O111" s="182" t="e">
        <v>#N/A</v>
      </c>
      <c r="P111" s="182" t="e">
        <v>#N/A</v>
      </c>
      <c r="Q111" s="182" t="e">
        <v>#N/A</v>
      </c>
      <c r="R111" s="182" t="e">
        <v>#N/A</v>
      </c>
      <c r="S111" s="182">
        <v>62.957999999999998</v>
      </c>
      <c r="T111" s="182" t="e">
        <v>#N/A</v>
      </c>
      <c r="U111" s="182" t="e">
        <v>#N/A</v>
      </c>
      <c r="V111" s="182" t="e">
        <v>#N/A</v>
      </c>
      <c r="W111" s="182" t="e">
        <v>#N/A</v>
      </c>
      <c r="X111" s="182">
        <v>17.880500000000001</v>
      </c>
      <c r="Y111" s="182" t="e">
        <v>#N/A</v>
      </c>
      <c r="Z111" s="182" t="e">
        <v>#N/A</v>
      </c>
      <c r="AA111" s="182" t="e">
        <v>#N/A</v>
      </c>
      <c r="AB111" s="182" t="e">
        <v>#N/A</v>
      </c>
      <c r="AC111" s="182">
        <v>6.4329999999999998</v>
      </c>
      <c r="AD111" s="182" t="e">
        <v>#N/A</v>
      </c>
      <c r="AE111" s="182" t="e">
        <v>#N/A</v>
      </c>
      <c r="AF111" s="182" t="e">
        <v>#N/A</v>
      </c>
      <c r="AG111" s="182" t="e">
        <v>#N/A</v>
      </c>
      <c r="AH111" s="182">
        <v>1</v>
      </c>
      <c r="AI111" s="182" t="e">
        <v>#N/A</v>
      </c>
      <c r="AJ111" s="182" t="e">
        <v>#N/A</v>
      </c>
      <c r="AK111" s="182" t="e">
        <v>#N/A</v>
      </c>
      <c r="AL111" s="182" t="e">
        <v>#N/A</v>
      </c>
      <c r="AM111" s="182">
        <v>16.160499999999999</v>
      </c>
      <c r="AN111" s="182">
        <v>7.4589999999999996</v>
      </c>
      <c r="AO111" s="182">
        <v>29</v>
      </c>
      <c r="AP111" s="182" t="e">
        <v>#N/A</v>
      </c>
      <c r="AQ111" s="182">
        <v>0</v>
      </c>
      <c r="AR111" s="182" t="e">
        <v>#N/A</v>
      </c>
      <c r="AS111" s="182" t="e">
        <v>#N/A</v>
      </c>
      <c r="AT111" s="182" t="e">
        <v>#N/A</v>
      </c>
      <c r="AU111" s="182" t="e">
        <v>#N/A</v>
      </c>
      <c r="AV111" s="182">
        <v>-998</v>
      </c>
      <c r="AW111" s="182" t="e">
        <v>#N/A</v>
      </c>
      <c r="AX111" s="182">
        <v>516.80805437258573</v>
      </c>
      <c r="AY111" s="182" t="e">
        <v>#N/A</v>
      </c>
      <c r="AZ111" s="182">
        <v>9067.2487866562005</v>
      </c>
      <c r="BA111" s="184">
        <v>1.7544712606431808E-2</v>
      </c>
      <c r="BB111" s="184" t="e">
        <v>#N/A</v>
      </c>
      <c r="BC111" s="184" t="e">
        <v>#N/A</v>
      </c>
      <c r="BD111" s="184">
        <v>4.3087485411024183E-3</v>
      </c>
      <c r="BE111" s="184">
        <v>7.1203497626594228E-4</v>
      </c>
      <c r="BF111" s="185">
        <v>0.16525331415227215</v>
      </c>
      <c r="BG111" s="184">
        <v>1.4670471876436668E-3</v>
      </c>
      <c r="BH111" s="182">
        <v>34688419999.959999</v>
      </c>
      <c r="BI111" s="182">
        <v>34688419999.959999</v>
      </c>
      <c r="BJ111" s="182">
        <v>0</v>
      </c>
      <c r="BK111" s="182">
        <v>0</v>
      </c>
      <c r="BL111" s="182">
        <v>0</v>
      </c>
      <c r="BM111" s="182">
        <v>0</v>
      </c>
    </row>
    <row r="112" spans="1:69">
      <c r="A112" s="181"/>
      <c r="B112" s="174"/>
      <c r="C112" s="174"/>
      <c r="D112" s="64">
        <v>45054</v>
      </c>
      <c r="E112" s="174"/>
      <c r="F112" s="174"/>
      <c r="G112" s="174"/>
      <c r="H112" s="174"/>
      <c r="I112" s="179">
        <v>23.358000000000001</v>
      </c>
      <c r="J112" s="179">
        <v>0</v>
      </c>
      <c r="K112" s="179">
        <v>0</v>
      </c>
      <c r="L112" s="179">
        <v>0</v>
      </c>
      <c r="M112" s="179">
        <v>0</v>
      </c>
      <c r="N112" s="179">
        <v>10.606999999999999</v>
      </c>
      <c r="O112" s="179">
        <v>0</v>
      </c>
      <c r="P112" s="179">
        <v>0</v>
      </c>
      <c r="Q112" s="179">
        <v>0</v>
      </c>
      <c r="R112" s="179">
        <v>0</v>
      </c>
      <c r="S112" s="179">
        <v>58.670999999999999</v>
      </c>
      <c r="T112" s="179">
        <v>0</v>
      </c>
      <c r="U112" s="179">
        <v>0</v>
      </c>
      <c r="V112" s="179">
        <v>0</v>
      </c>
      <c r="W112" s="179">
        <v>0</v>
      </c>
      <c r="X112" s="179">
        <v>17.571999999999999</v>
      </c>
      <c r="Y112" s="179">
        <v>0</v>
      </c>
      <c r="Z112" s="179">
        <v>0</v>
      </c>
      <c r="AA112" s="179">
        <v>0</v>
      </c>
      <c r="AB112" s="179">
        <v>0</v>
      </c>
      <c r="AC112" s="179">
        <v>5.7969999999999997</v>
      </c>
      <c r="AD112" s="179">
        <v>0</v>
      </c>
      <c r="AE112" s="179">
        <v>0</v>
      </c>
      <c r="AF112" s="179">
        <v>0</v>
      </c>
      <c r="AG112" s="179">
        <v>0</v>
      </c>
      <c r="AH112" s="179">
        <v>1</v>
      </c>
      <c r="AI112" s="179">
        <v>0</v>
      </c>
      <c r="AJ112" s="179">
        <v>0</v>
      </c>
      <c r="AK112" s="179">
        <v>0</v>
      </c>
      <c r="AL112" s="179">
        <v>0</v>
      </c>
      <c r="AM112" s="179">
        <v>16.23</v>
      </c>
      <c r="AN112" s="179">
        <v>7.4589999999999996</v>
      </c>
      <c r="AO112" s="179">
        <v>22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-679</v>
      </c>
      <c r="AW112" s="179">
        <v>0</v>
      </c>
      <c r="AX112" s="179">
        <v>449.81714615847176</v>
      </c>
      <c r="AY112" s="179">
        <v>0</v>
      </c>
      <c r="AZ112" s="179">
        <v>7621.2440963853151</v>
      </c>
      <c r="BA112" s="183">
        <v>1.6942982635215802E-2</v>
      </c>
      <c r="BB112" s="183">
        <v>0</v>
      </c>
      <c r="BC112" s="183">
        <v>0</v>
      </c>
      <c r="BD112" s="183">
        <v>3.7212339936482739E-3</v>
      </c>
      <c r="BE112" s="183">
        <v>2.3119891585503005E-3</v>
      </c>
      <c r="BF112" s="183">
        <v>0.62129636633885554</v>
      </c>
      <c r="BG112" s="183">
        <v>2.9899857679554429E-3</v>
      </c>
      <c r="BH112" s="179">
        <v>17307805000.130001</v>
      </c>
      <c r="BI112" s="179">
        <v>17307805000.130001</v>
      </c>
      <c r="BJ112" s="179">
        <v>0</v>
      </c>
      <c r="BK112" s="179">
        <v>0</v>
      </c>
      <c r="BL112" s="179">
        <v>0</v>
      </c>
      <c r="BM112" s="179">
        <v>0</v>
      </c>
      <c r="BN112" s="179">
        <v>140.69399999999999</v>
      </c>
      <c r="BO112" s="179">
        <v>8740.2938961458294</v>
      </c>
      <c r="BP112" s="179">
        <v>3056.4997977108596</v>
      </c>
      <c r="BQ112" s="179">
        <v>5683.7940984349698</v>
      </c>
    </row>
    <row r="113" spans="1:69">
      <c r="A113" s="181"/>
      <c r="B113" s="174"/>
      <c r="C113" s="174"/>
      <c r="D113" s="64">
        <v>45055</v>
      </c>
      <c r="E113" s="174"/>
      <c r="F113" s="174"/>
      <c r="G113" s="174"/>
      <c r="H113" s="174"/>
      <c r="I113" s="179">
        <v>20.847999999999999</v>
      </c>
      <c r="J113" s="179">
        <v>0</v>
      </c>
      <c r="K113" s="179">
        <v>0</v>
      </c>
      <c r="L113" s="179">
        <v>0</v>
      </c>
      <c r="M113" s="179">
        <v>0</v>
      </c>
      <c r="N113" s="179">
        <v>10.651999999999999</v>
      </c>
      <c r="O113" s="179">
        <v>0</v>
      </c>
      <c r="P113" s="179">
        <v>0</v>
      </c>
      <c r="Q113" s="179">
        <v>0</v>
      </c>
      <c r="R113" s="179">
        <v>0</v>
      </c>
      <c r="S113" s="179">
        <v>49.164999999999999</v>
      </c>
      <c r="T113" s="179">
        <v>0</v>
      </c>
      <c r="U113" s="179">
        <v>0</v>
      </c>
      <c r="V113" s="179">
        <v>0</v>
      </c>
      <c r="W113" s="179">
        <v>0</v>
      </c>
      <c r="X113" s="179">
        <v>17.46</v>
      </c>
      <c r="Y113" s="179">
        <v>0</v>
      </c>
      <c r="Z113" s="179">
        <v>0</v>
      </c>
      <c r="AA113" s="179">
        <v>0</v>
      </c>
      <c r="AB113" s="179">
        <v>0</v>
      </c>
      <c r="AC113" s="179">
        <v>5.8040000000000003</v>
      </c>
      <c r="AD113" s="179">
        <v>0</v>
      </c>
      <c r="AE113" s="179">
        <v>0</v>
      </c>
      <c r="AF113" s="179">
        <v>0</v>
      </c>
      <c r="AG113" s="179">
        <v>0</v>
      </c>
      <c r="AH113" s="179">
        <v>1</v>
      </c>
      <c r="AI113" s="179">
        <v>0</v>
      </c>
      <c r="AJ113" s="179">
        <v>0</v>
      </c>
      <c r="AK113" s="179">
        <v>0</v>
      </c>
      <c r="AL113" s="179">
        <v>0</v>
      </c>
      <c r="AM113" s="179">
        <v>16.23</v>
      </c>
      <c r="AN113" s="179">
        <v>7.4589999999999996</v>
      </c>
      <c r="AO113" s="179">
        <v>16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-533</v>
      </c>
      <c r="AW113" s="179">
        <v>0</v>
      </c>
      <c r="AX113" s="179">
        <v>421.15090217709934</v>
      </c>
      <c r="AY113" s="179">
        <v>0</v>
      </c>
      <c r="AZ113" s="179">
        <v>8351.7412073866144</v>
      </c>
      <c r="BA113" s="183">
        <v>1.9830757014203428E-2</v>
      </c>
      <c r="BB113" s="183">
        <v>0</v>
      </c>
      <c r="BC113" s="183">
        <v>0</v>
      </c>
      <c r="BD113" s="183">
        <v>5.8741380179627538E-3</v>
      </c>
      <c r="BE113" s="183">
        <v>4.2545158061917318E-3</v>
      </c>
      <c r="BF113" s="183">
        <v>0.72427916967250061</v>
      </c>
      <c r="BG113" s="183">
        <v>4.8468274381077954E-3</v>
      </c>
      <c r="BH113" s="179">
        <v>13236145000</v>
      </c>
      <c r="BI113" s="179">
        <v>13236145000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128.61799999999999</v>
      </c>
      <c r="BO113" s="179">
        <v>8929.1783674893686</v>
      </c>
      <c r="BP113" s="179">
        <v>1732.5833456742898</v>
      </c>
      <c r="BQ113" s="179">
        <v>7196.5950218150792</v>
      </c>
    </row>
    <row r="114" spans="1:69">
      <c r="A114" s="181"/>
      <c r="B114" s="174"/>
      <c r="C114" s="174"/>
      <c r="D114" s="64">
        <v>45056</v>
      </c>
      <c r="E114" s="174"/>
      <c r="F114" s="174"/>
      <c r="G114" s="174"/>
      <c r="H114" s="174"/>
      <c r="I114" s="179">
        <v>20.864000000000001</v>
      </c>
      <c r="J114" s="179">
        <v>0</v>
      </c>
      <c r="K114" s="179">
        <v>0</v>
      </c>
      <c r="L114" s="179">
        <v>0</v>
      </c>
      <c r="M114" s="179">
        <v>0</v>
      </c>
      <c r="N114" s="179">
        <v>10.067</v>
      </c>
      <c r="O114" s="179">
        <v>0</v>
      </c>
      <c r="P114" s="179">
        <v>0</v>
      </c>
      <c r="Q114" s="179">
        <v>0</v>
      </c>
      <c r="R114" s="179">
        <v>0</v>
      </c>
      <c r="S114" s="179">
        <v>58.537999999999997</v>
      </c>
      <c r="T114" s="179">
        <v>0</v>
      </c>
      <c r="U114" s="179">
        <v>0</v>
      </c>
      <c r="V114" s="179">
        <v>0</v>
      </c>
      <c r="W114" s="179">
        <v>0</v>
      </c>
      <c r="X114" s="179">
        <v>17.423999999999999</v>
      </c>
      <c r="Y114" s="179">
        <v>0</v>
      </c>
      <c r="Z114" s="179">
        <v>0</v>
      </c>
      <c r="AA114" s="179">
        <v>0</v>
      </c>
      <c r="AB114" s="179">
        <v>0</v>
      </c>
      <c r="AC114" s="179">
        <v>6.0119999999999996</v>
      </c>
      <c r="AD114" s="179">
        <v>0</v>
      </c>
      <c r="AE114" s="179">
        <v>0</v>
      </c>
      <c r="AF114" s="179">
        <v>0</v>
      </c>
      <c r="AG114" s="179">
        <v>0</v>
      </c>
      <c r="AH114" s="179">
        <v>1</v>
      </c>
      <c r="AI114" s="179">
        <v>0</v>
      </c>
      <c r="AJ114" s="179">
        <v>0</v>
      </c>
      <c r="AK114" s="179">
        <v>0</v>
      </c>
      <c r="AL114" s="179">
        <v>0</v>
      </c>
      <c r="AM114" s="179">
        <v>16.216000000000001</v>
      </c>
      <c r="AN114" s="179">
        <v>7.4589999999999996</v>
      </c>
      <c r="AO114" s="179">
        <v>49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-193</v>
      </c>
      <c r="AW114" s="179">
        <v>0</v>
      </c>
      <c r="AX114" s="179">
        <v>421.01996191837054</v>
      </c>
      <c r="AY114" s="179">
        <v>0</v>
      </c>
      <c r="AZ114" s="179">
        <v>9489.4439903858438</v>
      </c>
      <c r="BA114" s="183">
        <v>2.2539178302015295E-2</v>
      </c>
      <c r="BB114" s="183">
        <v>0</v>
      </c>
      <c r="BC114" s="183">
        <v>0</v>
      </c>
      <c r="BD114" s="183">
        <v>4.957820444956209E-3</v>
      </c>
      <c r="BE114" s="183">
        <v>3.3051744295634132E-3</v>
      </c>
      <c r="BF114" s="183">
        <v>0.66665875988427548</v>
      </c>
      <c r="BG114" s="183">
        <v>6.078632969216677E-3</v>
      </c>
      <c r="BH114" s="179">
        <v>74241128800</v>
      </c>
      <c r="BI114" s="179">
        <v>27150595000</v>
      </c>
      <c r="BJ114" s="179">
        <v>47090533800</v>
      </c>
      <c r="BK114" s="179">
        <v>0</v>
      </c>
      <c r="BL114" s="179">
        <v>0</v>
      </c>
      <c r="BM114" s="179">
        <v>0</v>
      </c>
      <c r="BN114" s="179">
        <v>137.58000000000001</v>
      </c>
      <c r="BO114" s="179">
        <v>9596.23672344027</v>
      </c>
      <c r="BP114" s="179">
        <v>1758.0163802910799</v>
      </c>
      <c r="BQ114" s="179">
        <v>7838.2203431491898</v>
      </c>
    </row>
    <row r="115" spans="1:69">
      <c r="A115" s="181"/>
      <c r="B115" s="174"/>
      <c r="C115" s="174"/>
      <c r="D115" s="64">
        <v>45057</v>
      </c>
      <c r="E115" s="174"/>
      <c r="F115" s="174"/>
      <c r="G115" s="174"/>
      <c r="H115" s="174"/>
      <c r="I115" s="179">
        <v>18.309999999999999</v>
      </c>
      <c r="J115" s="179">
        <v>0</v>
      </c>
      <c r="K115" s="179">
        <v>0</v>
      </c>
      <c r="L115" s="179">
        <v>0</v>
      </c>
      <c r="M115" s="179">
        <v>0</v>
      </c>
      <c r="N115" s="179">
        <v>9.6240000000000006</v>
      </c>
      <c r="O115" s="179">
        <v>0</v>
      </c>
      <c r="P115" s="179">
        <v>0</v>
      </c>
      <c r="Q115" s="179">
        <v>0</v>
      </c>
      <c r="R115" s="179">
        <v>0</v>
      </c>
      <c r="S115" s="179">
        <v>58.883000000000003</v>
      </c>
      <c r="T115" s="179">
        <v>0</v>
      </c>
      <c r="U115" s="179">
        <v>0</v>
      </c>
      <c r="V115" s="179">
        <v>0</v>
      </c>
      <c r="W115" s="179">
        <v>0</v>
      </c>
      <c r="X115" s="179">
        <v>17.331</v>
      </c>
      <c r="Y115" s="179">
        <v>0</v>
      </c>
      <c r="Z115" s="179">
        <v>0</v>
      </c>
      <c r="AA115" s="179">
        <v>0</v>
      </c>
      <c r="AB115" s="179">
        <v>0</v>
      </c>
      <c r="AC115" s="179">
        <v>6.0709999999999997</v>
      </c>
      <c r="AD115" s="179">
        <v>0</v>
      </c>
      <c r="AE115" s="179">
        <v>0</v>
      </c>
      <c r="AF115" s="179">
        <v>0</v>
      </c>
      <c r="AG115" s="179">
        <v>0</v>
      </c>
      <c r="AH115" s="179">
        <v>1</v>
      </c>
      <c r="AI115" s="179">
        <v>0</v>
      </c>
      <c r="AJ115" s="179">
        <v>0</v>
      </c>
      <c r="AK115" s="179">
        <v>0</v>
      </c>
      <c r="AL115" s="179">
        <v>0</v>
      </c>
      <c r="AM115" s="179">
        <v>21.207999999999998</v>
      </c>
      <c r="AN115" s="179">
        <v>7.4589999999999996</v>
      </c>
      <c r="AO115" s="179">
        <v>57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153</v>
      </c>
      <c r="AW115" s="179">
        <v>0</v>
      </c>
      <c r="AX115" s="179">
        <v>372.74440628284975</v>
      </c>
      <c r="AY115" s="179">
        <v>0</v>
      </c>
      <c r="AZ115" s="179">
        <v>9349.1524493863835</v>
      </c>
      <c r="BA115" s="183">
        <v>2.50819389689029E-2</v>
      </c>
      <c r="BB115" s="183">
        <v>0</v>
      </c>
      <c r="BC115" s="183">
        <v>0</v>
      </c>
      <c r="BD115" s="183">
        <v>3.8324036857009152E-3</v>
      </c>
      <c r="BE115" s="183">
        <v>1.5552966221391716E-3</v>
      </c>
      <c r="BF115" s="183">
        <v>0.40582797369236967</v>
      </c>
      <c r="BG115" s="183">
        <v>3.8100734374129034E-3</v>
      </c>
      <c r="BH115" s="179">
        <v>63231417800.209999</v>
      </c>
      <c r="BI115" s="179">
        <v>47019820000.209999</v>
      </c>
      <c r="BJ115" s="179">
        <v>16211597800</v>
      </c>
      <c r="BK115" s="179">
        <v>0</v>
      </c>
      <c r="BL115" s="179">
        <v>0</v>
      </c>
      <c r="BM115" s="179">
        <v>0</v>
      </c>
      <c r="BN115" s="179">
        <v>139.88600000000002</v>
      </c>
      <c r="BO115" s="179">
        <v>10203.736631615011</v>
      </c>
      <c r="BP115" s="179">
        <v>3266.7478662920398</v>
      </c>
      <c r="BQ115" s="179">
        <v>6936.9887653229707</v>
      </c>
    </row>
    <row r="116" spans="1:69">
      <c r="A116" s="181"/>
      <c r="B116" s="174"/>
      <c r="C116" s="174"/>
      <c r="D116" s="64">
        <v>45058</v>
      </c>
      <c r="E116" s="174"/>
      <c r="F116" s="174"/>
      <c r="G116" s="174"/>
      <c r="H116" s="174"/>
      <c r="I116" s="179">
        <v>19.413</v>
      </c>
      <c r="J116" s="179">
        <v>0</v>
      </c>
      <c r="K116" s="179">
        <v>0</v>
      </c>
      <c r="L116" s="179">
        <v>0</v>
      </c>
      <c r="M116" s="179">
        <v>0</v>
      </c>
      <c r="N116" s="179">
        <v>9.657</v>
      </c>
      <c r="O116" s="179">
        <v>0</v>
      </c>
      <c r="P116" s="179">
        <v>0</v>
      </c>
      <c r="Q116" s="179">
        <v>0</v>
      </c>
      <c r="R116" s="179">
        <v>0</v>
      </c>
      <c r="S116" s="179">
        <v>59.951999999999998</v>
      </c>
      <c r="T116" s="179">
        <v>0</v>
      </c>
      <c r="U116" s="179">
        <v>0</v>
      </c>
      <c r="V116" s="179">
        <v>0</v>
      </c>
      <c r="W116" s="179">
        <v>0</v>
      </c>
      <c r="X116" s="179">
        <v>17.335999999999999</v>
      </c>
      <c r="Y116" s="179">
        <v>0</v>
      </c>
      <c r="Z116" s="179">
        <v>0</v>
      </c>
      <c r="AA116" s="179">
        <v>0</v>
      </c>
      <c r="AB116" s="179">
        <v>0</v>
      </c>
      <c r="AC116" s="179">
        <v>6.0629999999999997</v>
      </c>
      <c r="AD116" s="179">
        <v>0</v>
      </c>
      <c r="AE116" s="179">
        <v>0</v>
      </c>
      <c r="AF116" s="179">
        <v>0</v>
      </c>
      <c r="AG116" s="179">
        <v>0</v>
      </c>
      <c r="AH116" s="179">
        <v>1</v>
      </c>
      <c r="AI116" s="179">
        <v>0</v>
      </c>
      <c r="AJ116" s="179">
        <v>0</v>
      </c>
      <c r="AK116" s="179">
        <v>0</v>
      </c>
      <c r="AL116" s="179">
        <v>0</v>
      </c>
      <c r="AM116" s="179">
        <v>21.178999999999998</v>
      </c>
      <c r="AN116" s="179">
        <v>7.4589999999999996</v>
      </c>
      <c r="AO116" s="179">
        <v>11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348</v>
      </c>
      <c r="AW116" s="179">
        <v>0</v>
      </c>
      <c r="AX116" s="179">
        <v>352.67476654534948</v>
      </c>
      <c r="AY116" s="179">
        <v>0</v>
      </c>
      <c r="AZ116" s="179">
        <v>11127.033450386734</v>
      </c>
      <c r="BA116" s="183">
        <v>3.1550409912743042E-2</v>
      </c>
      <c r="BB116" s="183">
        <v>0</v>
      </c>
      <c r="BC116" s="183">
        <v>0</v>
      </c>
      <c r="BD116" s="183">
        <v>5.4985060072121356E-3</v>
      </c>
      <c r="BE116" s="183">
        <v>4.0716080988687214E-3</v>
      </c>
      <c r="BF116" s="183">
        <v>0.74049352561008053</v>
      </c>
      <c r="BG116" s="183">
        <v>5.4189225694425639E-3</v>
      </c>
      <c r="BH116" s="179">
        <v>38071925000</v>
      </c>
      <c r="BI116" s="179">
        <v>22564570000</v>
      </c>
      <c r="BJ116" s="179">
        <v>15507355000</v>
      </c>
      <c r="BK116" s="179">
        <v>0</v>
      </c>
      <c r="BL116" s="179">
        <v>0</v>
      </c>
      <c r="BM116" s="179">
        <v>0</v>
      </c>
      <c r="BN116" s="179">
        <v>142.059</v>
      </c>
      <c r="BO116" s="179">
        <v>12011.014814874421</v>
      </c>
      <c r="BP116" s="179">
        <v>3609.2049848864699</v>
      </c>
      <c r="BQ116" s="179">
        <v>8401.8098299879512</v>
      </c>
    </row>
    <row r="117" spans="1:69">
      <c r="A117" s="181" t="s">
        <v>112</v>
      </c>
      <c r="B117" s="24" t="s">
        <v>82</v>
      </c>
      <c r="C117" s="21"/>
      <c r="D117" s="21"/>
      <c r="E117" s="25"/>
      <c r="F117" s="25"/>
      <c r="G117" s="25"/>
      <c r="H117" s="25"/>
      <c r="I117" s="182">
        <v>20.558600000000002</v>
      </c>
      <c r="J117" s="182" t="e">
        <v>#N/A</v>
      </c>
      <c r="K117" s="182" t="e">
        <v>#N/A</v>
      </c>
      <c r="L117" s="182" t="e">
        <v>#N/A</v>
      </c>
      <c r="M117" s="182" t="e">
        <v>#N/A</v>
      </c>
      <c r="N117" s="182">
        <v>10.1214</v>
      </c>
      <c r="O117" s="182" t="e">
        <v>#N/A</v>
      </c>
      <c r="P117" s="182" t="e">
        <v>#N/A</v>
      </c>
      <c r="Q117" s="182" t="e">
        <v>#N/A</v>
      </c>
      <c r="R117" s="182" t="e">
        <v>#N/A</v>
      </c>
      <c r="S117" s="182">
        <v>57.041800000000002</v>
      </c>
      <c r="T117" s="182" t="e">
        <v>#N/A</v>
      </c>
      <c r="U117" s="182" t="e">
        <v>#N/A</v>
      </c>
      <c r="V117" s="182" t="e">
        <v>#N/A</v>
      </c>
      <c r="W117" s="182" t="e">
        <v>#N/A</v>
      </c>
      <c r="X117" s="182">
        <v>17.424599999999998</v>
      </c>
      <c r="Y117" s="182" t="e">
        <v>#N/A</v>
      </c>
      <c r="Z117" s="182" t="e">
        <v>#N/A</v>
      </c>
      <c r="AA117" s="182" t="e">
        <v>#N/A</v>
      </c>
      <c r="AB117" s="182" t="e">
        <v>#N/A</v>
      </c>
      <c r="AC117" s="182">
        <v>5.9493999999999989</v>
      </c>
      <c r="AD117" s="182" t="e">
        <v>#N/A</v>
      </c>
      <c r="AE117" s="182" t="e">
        <v>#N/A</v>
      </c>
      <c r="AF117" s="182" t="e">
        <v>#N/A</v>
      </c>
      <c r="AG117" s="182" t="e">
        <v>#N/A</v>
      </c>
      <c r="AH117" s="182">
        <v>1</v>
      </c>
      <c r="AI117" s="182" t="e">
        <v>#N/A</v>
      </c>
      <c r="AJ117" s="182" t="e">
        <v>#N/A</v>
      </c>
      <c r="AK117" s="182" t="e">
        <v>#N/A</v>
      </c>
      <c r="AL117" s="182" t="e">
        <v>#N/A</v>
      </c>
      <c r="AM117" s="182">
        <v>18.212600000000002</v>
      </c>
      <c r="AN117" s="182">
        <v>7.4590000000000005</v>
      </c>
      <c r="AO117" s="182">
        <v>57</v>
      </c>
      <c r="AP117" s="182" t="e">
        <v>#N/A</v>
      </c>
      <c r="AQ117" s="182">
        <v>0</v>
      </c>
      <c r="AR117" s="182" t="e">
        <v>#N/A</v>
      </c>
      <c r="AS117" s="182" t="e">
        <v>#N/A</v>
      </c>
      <c r="AT117" s="182" t="e">
        <v>#N/A</v>
      </c>
      <c r="AU117" s="182" t="e">
        <v>#N/A</v>
      </c>
      <c r="AV117" s="182">
        <v>-180.8</v>
      </c>
      <c r="AW117" s="182" t="e">
        <v>#N/A</v>
      </c>
      <c r="AX117" s="182">
        <v>403.48143661642814</v>
      </c>
      <c r="AY117" s="182" t="e">
        <v>#N/A</v>
      </c>
      <c r="AZ117" s="182">
        <v>9349.1524493863835</v>
      </c>
      <c r="BA117" s="184">
        <v>2.3171208390125285E-2</v>
      </c>
      <c r="BB117" s="184" t="e">
        <v>#N/A</v>
      </c>
      <c r="BC117" s="184" t="e">
        <v>#N/A</v>
      </c>
      <c r="BD117" s="184">
        <v>4.7487784731013371E-3</v>
      </c>
      <c r="BE117" s="184">
        <v>3.0641999249191995E-3</v>
      </c>
      <c r="BF117" s="185">
        <v>0.64526065856216464</v>
      </c>
      <c r="BG117" s="184">
        <v>4.6380687460448374E-3</v>
      </c>
      <c r="BH117" s="182">
        <v>206088421600.34</v>
      </c>
      <c r="BI117" s="182">
        <v>127278935000.34</v>
      </c>
      <c r="BJ117" s="182">
        <v>78809486600</v>
      </c>
      <c r="BK117" s="182">
        <v>0</v>
      </c>
      <c r="BL117" s="182">
        <v>0</v>
      </c>
      <c r="BM117" s="182">
        <v>0</v>
      </c>
    </row>
    <row r="118" spans="1:69">
      <c r="A118" s="181"/>
      <c r="B118" s="174"/>
      <c r="C118" s="174"/>
      <c r="D118" s="64">
        <v>45061</v>
      </c>
      <c r="E118" s="174"/>
      <c r="F118" s="174"/>
      <c r="G118" s="174"/>
      <c r="H118" s="174"/>
      <c r="I118" s="179">
        <v>38.932000000000002</v>
      </c>
      <c r="J118" s="179">
        <v>0</v>
      </c>
      <c r="K118" s="179">
        <v>0</v>
      </c>
      <c r="L118" s="179">
        <v>0</v>
      </c>
      <c r="M118" s="179">
        <v>0</v>
      </c>
      <c r="N118" s="179">
        <v>9.7260000000000009</v>
      </c>
      <c r="O118" s="179">
        <v>0</v>
      </c>
      <c r="P118" s="179">
        <v>0</v>
      </c>
      <c r="Q118" s="179">
        <v>0</v>
      </c>
      <c r="R118" s="179">
        <v>0</v>
      </c>
      <c r="S118" s="179">
        <v>64.832999999999998</v>
      </c>
      <c r="T118" s="179">
        <v>0</v>
      </c>
      <c r="U118" s="179">
        <v>0</v>
      </c>
      <c r="V118" s="179">
        <v>0</v>
      </c>
      <c r="W118" s="179">
        <v>0</v>
      </c>
      <c r="X118" s="179">
        <v>17.613</v>
      </c>
      <c r="Y118" s="179">
        <v>0</v>
      </c>
      <c r="Z118" s="179">
        <v>0</v>
      </c>
      <c r="AA118" s="179">
        <v>0</v>
      </c>
      <c r="AB118" s="179">
        <v>0</v>
      </c>
      <c r="AC118" s="179">
        <v>6.0679999999999996</v>
      </c>
      <c r="AD118" s="179">
        <v>0</v>
      </c>
      <c r="AE118" s="179">
        <v>0</v>
      </c>
      <c r="AF118" s="179">
        <v>0</v>
      </c>
      <c r="AG118" s="179">
        <v>0</v>
      </c>
      <c r="AH118" s="179">
        <v>1</v>
      </c>
      <c r="AI118" s="179">
        <v>0</v>
      </c>
      <c r="AJ118" s="179">
        <v>0</v>
      </c>
      <c r="AK118" s="179">
        <v>0</v>
      </c>
      <c r="AL118" s="179">
        <v>0</v>
      </c>
      <c r="AM118" s="179">
        <v>21.17</v>
      </c>
      <c r="AN118" s="179">
        <v>7.4589999999999996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164</v>
      </c>
      <c r="AW118" s="179">
        <v>0</v>
      </c>
      <c r="AX118" s="179">
        <v>405.9960999009773</v>
      </c>
      <c r="AY118" s="179">
        <v>0</v>
      </c>
      <c r="AZ118" s="179">
        <v>12991.06306534326</v>
      </c>
      <c r="BA118" s="183">
        <v>3.1997999656922294E-2</v>
      </c>
      <c r="BB118" s="183">
        <v>0</v>
      </c>
      <c r="BC118" s="183">
        <v>0</v>
      </c>
      <c r="BD118" s="183">
        <v>4.9797895787003542E-3</v>
      </c>
      <c r="BE118" s="183">
        <v>2.7308213065126569E-3</v>
      </c>
      <c r="BF118" s="183">
        <v>0.54838086295713673</v>
      </c>
      <c r="BG118" s="183">
        <v>3.2703451978150469E-3</v>
      </c>
      <c r="BH118" s="179">
        <v>17375910000</v>
      </c>
      <c r="BI118" s="179">
        <v>0</v>
      </c>
      <c r="BJ118" s="179">
        <v>17375910000</v>
      </c>
      <c r="BK118" s="179">
        <v>0</v>
      </c>
      <c r="BL118" s="179">
        <v>0</v>
      </c>
      <c r="BM118" s="179">
        <v>0</v>
      </c>
      <c r="BN118" s="179">
        <v>166.80099999999999</v>
      </c>
      <c r="BO118" s="179">
        <v>13811.63999034325</v>
      </c>
      <c r="BP118" s="179">
        <v>3800.1372716598503</v>
      </c>
      <c r="BQ118" s="179">
        <v>10011.5027186834</v>
      </c>
    </row>
    <row r="119" spans="1:69">
      <c r="A119" s="181"/>
      <c r="B119" s="174"/>
      <c r="C119" s="174"/>
      <c r="D119" s="64">
        <v>45062</v>
      </c>
      <c r="E119" s="174"/>
      <c r="F119" s="174"/>
      <c r="G119" s="174"/>
      <c r="H119" s="174"/>
      <c r="I119" s="179">
        <v>44.137</v>
      </c>
      <c r="J119" s="179">
        <v>0</v>
      </c>
      <c r="K119" s="179">
        <v>0</v>
      </c>
      <c r="L119" s="179">
        <v>0</v>
      </c>
      <c r="M119" s="179">
        <v>0</v>
      </c>
      <c r="N119" s="179">
        <v>9.7330000000000005</v>
      </c>
      <c r="O119" s="179">
        <v>0</v>
      </c>
      <c r="P119" s="179">
        <v>0</v>
      </c>
      <c r="Q119" s="179">
        <v>0</v>
      </c>
      <c r="R119" s="179">
        <v>0</v>
      </c>
      <c r="S119" s="179">
        <v>57.603999999999999</v>
      </c>
      <c r="T119" s="179">
        <v>0</v>
      </c>
      <c r="U119" s="179">
        <v>0</v>
      </c>
      <c r="V119" s="179">
        <v>0</v>
      </c>
      <c r="W119" s="179">
        <v>0</v>
      </c>
      <c r="X119" s="179">
        <v>17.465</v>
      </c>
      <c r="Y119" s="179">
        <v>0</v>
      </c>
      <c r="Z119" s="179">
        <v>0</v>
      </c>
      <c r="AA119" s="179">
        <v>0</v>
      </c>
      <c r="AB119" s="179">
        <v>0</v>
      </c>
      <c r="AC119" s="179">
        <v>6.0819999999999999</v>
      </c>
      <c r="AD119" s="179">
        <v>0</v>
      </c>
      <c r="AE119" s="179">
        <v>0</v>
      </c>
      <c r="AF119" s="179">
        <v>0</v>
      </c>
      <c r="AG119" s="179">
        <v>0</v>
      </c>
      <c r="AH119" s="179">
        <v>1</v>
      </c>
      <c r="AI119" s="179">
        <v>0</v>
      </c>
      <c r="AJ119" s="179">
        <v>0</v>
      </c>
      <c r="AK119" s="179">
        <v>0</v>
      </c>
      <c r="AL119" s="179">
        <v>0</v>
      </c>
      <c r="AM119" s="179">
        <v>21.172999999999998</v>
      </c>
      <c r="AN119" s="179">
        <v>7.4589999999999996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64</v>
      </c>
      <c r="AW119" s="179">
        <v>0</v>
      </c>
      <c r="AX119" s="179">
        <v>402.43663685090883</v>
      </c>
      <c r="AY119" s="179">
        <v>0</v>
      </c>
      <c r="AZ119" s="179">
        <v>13060.001728343283</v>
      </c>
      <c r="BA119" s="183">
        <v>3.24523180357996E-2</v>
      </c>
      <c r="BB119" s="183">
        <v>0</v>
      </c>
      <c r="BC119" s="183">
        <v>0</v>
      </c>
      <c r="BD119" s="183">
        <v>1.9644164339691437E-3</v>
      </c>
      <c r="BE119" s="183">
        <v>1.1793179847658295E-3</v>
      </c>
      <c r="BF119" s="183">
        <v>0.60034011341627458</v>
      </c>
      <c r="BG119" s="183">
        <v>1.2725705119053068E-3</v>
      </c>
      <c r="BH119" s="179">
        <v>2482093200</v>
      </c>
      <c r="BI119" s="179">
        <v>2480960000</v>
      </c>
      <c r="BJ119" s="179">
        <v>1133200</v>
      </c>
      <c r="BK119" s="179">
        <v>0</v>
      </c>
      <c r="BL119" s="179">
        <v>0</v>
      </c>
      <c r="BM119" s="179">
        <v>0</v>
      </c>
      <c r="BN119" s="179">
        <v>164.65299999999999</v>
      </c>
      <c r="BO119" s="179">
        <v>13293.18504995331</v>
      </c>
      <c r="BP119" s="179">
        <v>4002.4760126614096</v>
      </c>
      <c r="BQ119" s="179">
        <v>9290.709037291901</v>
      </c>
    </row>
    <row r="120" spans="1:69">
      <c r="A120" s="181"/>
      <c r="B120" s="174"/>
      <c r="C120" s="174"/>
      <c r="D120" s="64">
        <v>45063</v>
      </c>
      <c r="E120" s="174"/>
      <c r="F120" s="174"/>
      <c r="G120" s="174"/>
      <c r="H120" s="174"/>
      <c r="I120" s="179">
        <v>43.387</v>
      </c>
      <c r="J120" s="179">
        <v>0</v>
      </c>
      <c r="K120" s="179">
        <v>0</v>
      </c>
      <c r="L120" s="179">
        <v>0</v>
      </c>
      <c r="M120" s="179">
        <v>0</v>
      </c>
      <c r="N120" s="179">
        <v>6.6079999999999997</v>
      </c>
      <c r="O120" s="179">
        <v>0</v>
      </c>
      <c r="P120" s="179">
        <v>0</v>
      </c>
      <c r="Q120" s="179">
        <v>0</v>
      </c>
      <c r="R120" s="179">
        <v>0</v>
      </c>
      <c r="S120" s="179">
        <v>55.462000000000003</v>
      </c>
      <c r="T120" s="179">
        <v>0</v>
      </c>
      <c r="U120" s="179">
        <v>0</v>
      </c>
      <c r="V120" s="179">
        <v>0</v>
      </c>
      <c r="W120" s="179">
        <v>0</v>
      </c>
      <c r="X120" s="179">
        <v>17.420000000000002</v>
      </c>
      <c r="Y120" s="179">
        <v>0</v>
      </c>
      <c r="Z120" s="179">
        <v>0</v>
      </c>
      <c r="AA120" s="179">
        <v>0</v>
      </c>
      <c r="AB120" s="179">
        <v>0</v>
      </c>
      <c r="AC120" s="179">
        <v>6.0810000000000004</v>
      </c>
      <c r="AD120" s="179">
        <v>0</v>
      </c>
      <c r="AE120" s="179">
        <v>0</v>
      </c>
      <c r="AF120" s="179">
        <v>0</v>
      </c>
      <c r="AG120" s="179">
        <v>0</v>
      </c>
      <c r="AH120" s="179">
        <v>1</v>
      </c>
      <c r="AI120" s="179">
        <v>0</v>
      </c>
      <c r="AJ120" s="179">
        <v>0</v>
      </c>
      <c r="AK120" s="179">
        <v>0</v>
      </c>
      <c r="AL120" s="179">
        <v>0</v>
      </c>
      <c r="AM120" s="179">
        <v>21.228999999999999</v>
      </c>
      <c r="AN120" s="179">
        <v>7.4710000000000001</v>
      </c>
      <c r="AO120" s="179">
        <v>0</v>
      </c>
      <c r="AP120" s="179">
        <v>0</v>
      </c>
      <c r="AQ120" s="179">
        <v>0</v>
      </c>
      <c r="AR120" s="179">
        <v>0</v>
      </c>
      <c r="AS120" s="179">
        <v>0</v>
      </c>
      <c r="AT120" s="179">
        <v>0</v>
      </c>
      <c r="AU120" s="179">
        <v>0</v>
      </c>
      <c r="AV120" s="179">
        <v>-1856</v>
      </c>
      <c r="AW120" s="179">
        <v>0</v>
      </c>
      <c r="AX120" s="179">
        <v>552.01163416701911</v>
      </c>
      <c r="AY120" s="179">
        <v>0</v>
      </c>
      <c r="AZ120" s="179">
        <v>10859.819836342998</v>
      </c>
      <c r="BA120" s="183">
        <v>1.9673172020604916E-2</v>
      </c>
      <c r="BB120" s="183">
        <v>0</v>
      </c>
      <c r="BC120" s="183">
        <v>0</v>
      </c>
      <c r="BD120" s="183">
        <v>3.0196411330745865E-3</v>
      </c>
      <c r="BE120" s="183">
        <v>2.1257159990904339E-3</v>
      </c>
      <c r="BF120" s="183">
        <v>0.70396312191112542</v>
      </c>
      <c r="BG120" s="183">
        <v>7.8648349615501739E-3</v>
      </c>
      <c r="BH120" s="179">
        <v>178643465000</v>
      </c>
      <c r="BI120" s="179">
        <v>178643465000</v>
      </c>
      <c r="BJ120" s="179">
        <v>0</v>
      </c>
      <c r="BK120" s="179">
        <v>0</v>
      </c>
      <c r="BL120" s="179">
        <v>0</v>
      </c>
      <c r="BM120" s="179">
        <v>0</v>
      </c>
      <c r="BN120" s="179">
        <v>158.65800000000002</v>
      </c>
      <c r="BO120" s="179">
        <v>10813.99307872287</v>
      </c>
      <c r="BP120" s="179">
        <v>5960.6331770154102</v>
      </c>
      <c r="BQ120" s="179">
        <v>4853.3599017074603</v>
      </c>
    </row>
    <row r="121" spans="1:69">
      <c r="A121" s="181"/>
      <c r="B121" s="174"/>
      <c r="C121" s="174"/>
      <c r="D121" s="64">
        <v>45064</v>
      </c>
      <c r="E121" s="174"/>
      <c r="F121" s="174"/>
      <c r="G121" s="174"/>
      <c r="H121" s="174"/>
      <c r="I121" s="179">
        <v>34.597999999999999</v>
      </c>
      <c r="J121" s="179">
        <v>0</v>
      </c>
      <c r="K121" s="179">
        <v>0</v>
      </c>
      <c r="L121" s="179">
        <v>0</v>
      </c>
      <c r="M121" s="179">
        <v>0</v>
      </c>
      <c r="N121" s="179">
        <v>6.01</v>
      </c>
      <c r="O121" s="179">
        <v>0</v>
      </c>
      <c r="P121" s="179">
        <v>0</v>
      </c>
      <c r="Q121" s="179">
        <v>0</v>
      </c>
      <c r="R121" s="179">
        <v>0</v>
      </c>
      <c r="S121" s="179">
        <v>60.628</v>
      </c>
      <c r="T121" s="179">
        <v>0</v>
      </c>
      <c r="U121" s="179">
        <v>0</v>
      </c>
      <c r="V121" s="179">
        <v>0</v>
      </c>
      <c r="W121" s="179">
        <v>0</v>
      </c>
      <c r="X121" s="179">
        <v>17.116</v>
      </c>
      <c r="Y121" s="179">
        <v>0</v>
      </c>
      <c r="Z121" s="179">
        <v>0</v>
      </c>
      <c r="AA121" s="179">
        <v>0</v>
      </c>
      <c r="AB121" s="179">
        <v>0</v>
      </c>
      <c r="AC121" s="179">
        <v>6.0839999999999996</v>
      </c>
      <c r="AD121" s="179">
        <v>0</v>
      </c>
      <c r="AE121" s="179">
        <v>0</v>
      </c>
      <c r="AF121" s="179">
        <v>0</v>
      </c>
      <c r="AG121" s="179">
        <v>0</v>
      </c>
      <c r="AH121" s="179">
        <v>1</v>
      </c>
      <c r="AI121" s="179">
        <v>0</v>
      </c>
      <c r="AJ121" s="179">
        <v>0</v>
      </c>
      <c r="AK121" s="179">
        <v>0</v>
      </c>
      <c r="AL121" s="179">
        <v>0</v>
      </c>
      <c r="AM121" s="179">
        <v>24.3</v>
      </c>
      <c r="AN121" s="179">
        <v>7.4710000000000001</v>
      </c>
      <c r="AO121" s="179">
        <v>160</v>
      </c>
      <c r="AP121" s="179">
        <v>0</v>
      </c>
      <c r="AQ121" s="179">
        <v>0</v>
      </c>
      <c r="AR121" s="179">
        <v>0</v>
      </c>
      <c r="AS121" s="179">
        <v>0</v>
      </c>
      <c r="AT121" s="179">
        <v>0</v>
      </c>
      <c r="AU121" s="179">
        <v>0</v>
      </c>
      <c r="AV121" s="179">
        <v>-2139</v>
      </c>
      <c r="AW121" s="179">
        <v>0</v>
      </c>
      <c r="AX121" s="179">
        <v>606.51654855505103</v>
      </c>
      <c r="AY121" s="179">
        <v>0</v>
      </c>
      <c r="AZ121" s="179">
        <v>13923.085636169621</v>
      </c>
      <c r="BA121" s="183">
        <v>2.2955821517713922E-2</v>
      </c>
      <c r="BB121" s="183">
        <v>0</v>
      </c>
      <c r="BC121" s="183">
        <v>0</v>
      </c>
      <c r="BD121" s="183">
        <v>3.9017221377326823E-3</v>
      </c>
      <c r="BE121" s="183">
        <v>2.6291658262305633E-3</v>
      </c>
      <c r="BF121" s="183">
        <v>0.67384753024939636</v>
      </c>
      <c r="BG121" s="183">
        <v>4.1289498202208832E-3</v>
      </c>
      <c r="BH121" s="179">
        <v>41081274100</v>
      </c>
      <c r="BI121" s="179">
        <v>23874875000</v>
      </c>
      <c r="BJ121" s="179">
        <v>17206399100</v>
      </c>
      <c r="BK121" s="179">
        <v>0</v>
      </c>
      <c r="BL121" s="179">
        <v>0</v>
      </c>
      <c r="BM121" s="179">
        <v>0</v>
      </c>
      <c r="BN121" s="179">
        <v>157.20699999999999</v>
      </c>
      <c r="BO121" s="179">
        <v>14207.086637784749</v>
      </c>
      <c r="BP121" s="179">
        <v>6156.9882996118804</v>
      </c>
      <c r="BQ121" s="179">
        <v>8050.0983381728693</v>
      </c>
    </row>
    <row r="122" spans="1:69">
      <c r="A122" s="181"/>
      <c r="B122" s="174"/>
      <c r="C122" s="174"/>
      <c r="D122" s="64">
        <v>45065</v>
      </c>
      <c r="E122" s="174"/>
      <c r="F122" s="174"/>
      <c r="G122" s="174"/>
      <c r="H122" s="174"/>
      <c r="I122" s="179">
        <v>47.828000000000003</v>
      </c>
      <c r="J122" s="179">
        <v>0</v>
      </c>
      <c r="K122" s="179">
        <v>0</v>
      </c>
      <c r="L122" s="179">
        <v>0</v>
      </c>
      <c r="M122" s="179">
        <v>0</v>
      </c>
      <c r="N122" s="179">
        <v>4.5010000000000003</v>
      </c>
      <c r="O122" s="179">
        <v>0</v>
      </c>
      <c r="P122" s="179">
        <v>0</v>
      </c>
      <c r="Q122" s="179">
        <v>0</v>
      </c>
      <c r="R122" s="179">
        <v>0</v>
      </c>
      <c r="S122" s="179">
        <v>64.680000000000007</v>
      </c>
      <c r="T122" s="179">
        <v>0</v>
      </c>
      <c r="U122" s="179">
        <v>0</v>
      </c>
      <c r="V122" s="179">
        <v>0</v>
      </c>
      <c r="W122" s="179">
        <v>0</v>
      </c>
      <c r="X122" s="179">
        <v>16.713999999999999</v>
      </c>
      <c r="Y122" s="179">
        <v>0</v>
      </c>
      <c r="Z122" s="179">
        <v>0</v>
      </c>
      <c r="AA122" s="179">
        <v>0</v>
      </c>
      <c r="AB122" s="179">
        <v>0</v>
      </c>
      <c r="AC122" s="179">
        <v>6.07</v>
      </c>
      <c r="AD122" s="179">
        <v>0</v>
      </c>
      <c r="AE122" s="179">
        <v>0</v>
      </c>
      <c r="AF122" s="179">
        <v>0</v>
      </c>
      <c r="AG122" s="179">
        <v>0</v>
      </c>
      <c r="AH122" s="179">
        <v>1</v>
      </c>
      <c r="AI122" s="179">
        <v>0</v>
      </c>
      <c r="AJ122" s="179">
        <v>0</v>
      </c>
      <c r="AK122" s="179">
        <v>0</v>
      </c>
      <c r="AL122" s="179">
        <v>0</v>
      </c>
      <c r="AM122" s="179">
        <v>24.297999999999998</v>
      </c>
      <c r="AN122" s="179">
        <v>7.4710000000000001</v>
      </c>
      <c r="AO122" s="179">
        <v>179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-2094</v>
      </c>
      <c r="AW122" s="179">
        <v>0</v>
      </c>
      <c r="AX122" s="179">
        <v>631.62930605388692</v>
      </c>
      <c r="AY122" s="179">
        <v>0</v>
      </c>
      <c r="AZ122" s="179">
        <v>12469.453239909781</v>
      </c>
      <c r="BA122" s="183">
        <v>1.9741726864785404E-2</v>
      </c>
      <c r="BB122" s="183">
        <v>0</v>
      </c>
      <c r="BC122" s="183">
        <v>0</v>
      </c>
      <c r="BD122" s="183">
        <v>7.2660288321460126E-3</v>
      </c>
      <c r="BE122" s="183">
        <v>5.577072397669634E-3</v>
      </c>
      <c r="BF122" s="183">
        <v>0.7675543995911247</v>
      </c>
      <c r="BG122" s="183">
        <v>7.6852719730416616E-3</v>
      </c>
      <c r="BH122" s="179">
        <v>66277062250</v>
      </c>
      <c r="BI122" s="179">
        <v>44194700000</v>
      </c>
      <c r="BJ122" s="179">
        <v>22082362250</v>
      </c>
      <c r="BK122" s="179">
        <v>0</v>
      </c>
      <c r="BL122" s="179">
        <v>0</v>
      </c>
      <c r="BM122" s="179">
        <v>0</v>
      </c>
      <c r="BN122" s="179">
        <v>172.56200000000001</v>
      </c>
      <c r="BO122" s="179">
        <v>12348.360973635779</v>
      </c>
      <c r="BP122" s="179">
        <v>6092.61606102122</v>
      </c>
      <c r="BQ122" s="179">
        <v>6255.7449126145602</v>
      </c>
    </row>
    <row r="123" spans="1:69">
      <c r="A123" s="181" t="s">
        <v>113</v>
      </c>
      <c r="B123" s="24" t="s">
        <v>82</v>
      </c>
      <c r="C123" s="21"/>
      <c r="D123" s="21"/>
      <c r="E123" s="25"/>
      <c r="F123" s="25"/>
      <c r="G123" s="25"/>
      <c r="H123" s="25"/>
      <c r="I123" s="182">
        <v>41.776400000000002</v>
      </c>
      <c r="J123" s="182" t="e">
        <v>#N/A</v>
      </c>
      <c r="K123" s="182" t="e">
        <v>#N/A</v>
      </c>
      <c r="L123" s="182" t="e">
        <v>#N/A</v>
      </c>
      <c r="M123" s="182" t="e">
        <v>#N/A</v>
      </c>
      <c r="N123" s="182">
        <v>7.3156000000000008</v>
      </c>
      <c r="O123" s="182" t="e">
        <v>#N/A</v>
      </c>
      <c r="P123" s="182" t="e">
        <v>#N/A</v>
      </c>
      <c r="Q123" s="182" t="e">
        <v>#N/A</v>
      </c>
      <c r="R123" s="182" t="e">
        <v>#N/A</v>
      </c>
      <c r="S123" s="182">
        <v>60.641399999999997</v>
      </c>
      <c r="T123" s="182" t="e">
        <v>#N/A</v>
      </c>
      <c r="U123" s="182" t="e">
        <v>#N/A</v>
      </c>
      <c r="V123" s="182" t="e">
        <v>#N/A</v>
      </c>
      <c r="W123" s="182" t="e">
        <v>#N/A</v>
      </c>
      <c r="X123" s="182">
        <v>17.265599999999999</v>
      </c>
      <c r="Y123" s="182" t="e">
        <v>#N/A</v>
      </c>
      <c r="Z123" s="182" t="e">
        <v>#N/A</v>
      </c>
      <c r="AA123" s="182" t="e">
        <v>#N/A</v>
      </c>
      <c r="AB123" s="182" t="e">
        <v>#N/A</v>
      </c>
      <c r="AC123" s="182">
        <v>6.077</v>
      </c>
      <c r="AD123" s="182" t="e">
        <v>#N/A</v>
      </c>
      <c r="AE123" s="182" t="e">
        <v>#N/A</v>
      </c>
      <c r="AF123" s="182" t="e">
        <v>#N/A</v>
      </c>
      <c r="AG123" s="182" t="e">
        <v>#N/A</v>
      </c>
      <c r="AH123" s="182">
        <v>1</v>
      </c>
      <c r="AI123" s="182" t="e">
        <v>#N/A</v>
      </c>
      <c r="AJ123" s="182" t="e">
        <v>#N/A</v>
      </c>
      <c r="AK123" s="182" t="e">
        <v>#N/A</v>
      </c>
      <c r="AL123" s="182" t="e">
        <v>#N/A</v>
      </c>
      <c r="AM123" s="182">
        <v>22.434000000000001</v>
      </c>
      <c r="AN123" s="182">
        <v>7.4662000000000006</v>
      </c>
      <c r="AO123" s="182">
        <v>160</v>
      </c>
      <c r="AP123" s="182" t="e">
        <v>#N/A</v>
      </c>
      <c r="AQ123" s="182">
        <v>0</v>
      </c>
      <c r="AR123" s="182" t="e">
        <v>#N/A</v>
      </c>
      <c r="AS123" s="182" t="e">
        <v>#N/A</v>
      </c>
      <c r="AT123" s="182" t="e">
        <v>#N/A</v>
      </c>
      <c r="AU123" s="182" t="e">
        <v>#N/A</v>
      </c>
      <c r="AV123" s="182">
        <v>-1172.2</v>
      </c>
      <c r="AW123" s="182" t="e">
        <v>#N/A</v>
      </c>
      <c r="AX123" s="182">
        <v>519.71804510556865</v>
      </c>
      <c r="AY123" s="182" t="e">
        <v>#N/A</v>
      </c>
      <c r="AZ123" s="182">
        <v>13923.085636169621</v>
      </c>
      <c r="BA123" s="184">
        <v>2.6789690616460065E-2</v>
      </c>
      <c r="BB123" s="184" t="e">
        <v>#N/A</v>
      </c>
      <c r="BC123" s="184" t="e">
        <v>#N/A</v>
      </c>
      <c r="BD123" s="184">
        <v>4.3148477014944798E-3</v>
      </c>
      <c r="BE123" s="184">
        <v>2.9093656487715292E-3</v>
      </c>
      <c r="BF123" s="185">
        <v>0.67426844469246239</v>
      </c>
      <c r="BG123" s="184">
        <v>4.9651589320676114E-3</v>
      </c>
      <c r="BH123" s="182">
        <v>305859804550</v>
      </c>
      <c r="BI123" s="182">
        <v>249194000000</v>
      </c>
      <c r="BJ123" s="182">
        <v>56665804550</v>
      </c>
      <c r="BK123" s="182">
        <v>0</v>
      </c>
      <c r="BL123" s="182">
        <v>0</v>
      </c>
      <c r="BM123" s="182">
        <v>0</v>
      </c>
    </row>
    <row r="124" spans="1:69">
      <c r="A124" s="181"/>
      <c r="B124" s="174"/>
      <c r="C124" s="174"/>
      <c r="D124" s="64">
        <v>45068</v>
      </c>
      <c r="E124" s="174"/>
      <c r="F124" s="174"/>
      <c r="G124" s="174"/>
      <c r="H124" s="174"/>
      <c r="I124" s="179">
        <v>43.841000000000001</v>
      </c>
      <c r="J124" s="179">
        <v>0</v>
      </c>
      <c r="K124" s="179">
        <v>0</v>
      </c>
      <c r="L124" s="179">
        <v>0</v>
      </c>
      <c r="M124" s="179">
        <v>0</v>
      </c>
      <c r="N124" s="179">
        <v>4.5019999999999998</v>
      </c>
      <c r="O124" s="179">
        <v>0</v>
      </c>
      <c r="P124" s="179">
        <v>0</v>
      </c>
      <c r="Q124" s="179">
        <v>0</v>
      </c>
      <c r="R124" s="179">
        <v>0</v>
      </c>
      <c r="S124" s="179">
        <v>59.89</v>
      </c>
      <c r="T124" s="179">
        <v>0</v>
      </c>
      <c r="U124" s="179">
        <v>0</v>
      </c>
      <c r="V124" s="179">
        <v>0</v>
      </c>
      <c r="W124" s="179">
        <v>0</v>
      </c>
      <c r="X124" s="179">
        <v>16.556999999999999</v>
      </c>
      <c r="Y124" s="179">
        <v>0</v>
      </c>
      <c r="Z124" s="179">
        <v>0</v>
      </c>
      <c r="AA124" s="179">
        <v>0</v>
      </c>
      <c r="AB124" s="179">
        <v>0</v>
      </c>
      <c r="AC124" s="179">
        <v>5.8230000000000004</v>
      </c>
      <c r="AD124" s="179">
        <v>0</v>
      </c>
      <c r="AE124" s="179">
        <v>0</v>
      </c>
      <c r="AF124" s="179">
        <v>0</v>
      </c>
      <c r="AG124" s="179">
        <v>0</v>
      </c>
      <c r="AH124" s="179">
        <v>1</v>
      </c>
      <c r="AI124" s="179">
        <v>0</v>
      </c>
      <c r="AJ124" s="179">
        <v>0</v>
      </c>
      <c r="AK124" s="179">
        <v>0</v>
      </c>
      <c r="AL124" s="179">
        <v>0</v>
      </c>
      <c r="AM124" s="179">
        <v>24.315999999999999</v>
      </c>
      <c r="AN124" s="179">
        <v>7.4710000000000001</v>
      </c>
      <c r="AO124" s="179">
        <v>112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-1540</v>
      </c>
      <c r="AW124" s="179">
        <v>0</v>
      </c>
      <c r="AX124" s="179">
        <v>549.23367026421499</v>
      </c>
      <c r="AY124" s="179">
        <v>0</v>
      </c>
      <c r="AZ124" s="179">
        <v>13012.156579909293</v>
      </c>
      <c r="BA124" s="183">
        <v>2.3691476477852587E-2</v>
      </c>
      <c r="BB124" s="183">
        <v>0</v>
      </c>
      <c r="BC124" s="183">
        <v>0</v>
      </c>
      <c r="BD124" s="183">
        <v>8.8233174729862619E-3</v>
      </c>
      <c r="BE124" s="183">
        <v>3.7177017336712721E-3</v>
      </c>
      <c r="BF124" s="183">
        <v>0.42134965052017015</v>
      </c>
      <c r="BG124" s="183">
        <v>7.6785949226188211E-3</v>
      </c>
      <c r="BH124" s="179">
        <v>113662475000</v>
      </c>
      <c r="BI124" s="179">
        <v>105479460000</v>
      </c>
      <c r="BJ124" s="179">
        <v>8183015000</v>
      </c>
      <c r="BK124" s="179">
        <v>0</v>
      </c>
      <c r="BL124" s="179">
        <v>0</v>
      </c>
      <c r="BM124" s="179">
        <v>0</v>
      </c>
      <c r="BN124" s="179">
        <v>163.4</v>
      </c>
      <c r="BO124" s="179">
        <v>13330.67353066406</v>
      </c>
      <c r="BP124" s="179">
        <v>6126.8133803716601</v>
      </c>
      <c r="BQ124" s="179">
        <v>7203.8601502924002</v>
      </c>
    </row>
    <row r="125" spans="1:69">
      <c r="A125" s="181"/>
      <c r="B125" s="174"/>
      <c r="C125" s="174"/>
      <c r="D125" s="64">
        <v>45069</v>
      </c>
      <c r="E125" s="174"/>
      <c r="F125" s="174"/>
      <c r="G125" s="174"/>
      <c r="H125" s="174"/>
      <c r="I125" s="179">
        <v>40.603000000000002</v>
      </c>
      <c r="J125" s="179">
        <v>0</v>
      </c>
      <c r="K125" s="179">
        <v>0</v>
      </c>
      <c r="L125" s="179">
        <v>0</v>
      </c>
      <c r="M125" s="179">
        <v>0</v>
      </c>
      <c r="N125" s="179">
        <v>4.5789999999999997</v>
      </c>
      <c r="O125" s="179">
        <v>0</v>
      </c>
      <c r="P125" s="179">
        <v>0</v>
      </c>
      <c r="Q125" s="179">
        <v>0</v>
      </c>
      <c r="R125" s="179">
        <v>0</v>
      </c>
      <c r="S125" s="179">
        <v>55.37</v>
      </c>
      <c r="T125" s="179">
        <v>0</v>
      </c>
      <c r="U125" s="179">
        <v>0</v>
      </c>
      <c r="V125" s="179">
        <v>0</v>
      </c>
      <c r="W125" s="179">
        <v>0</v>
      </c>
      <c r="X125" s="179">
        <v>16.382999999999999</v>
      </c>
      <c r="Y125" s="179">
        <v>0</v>
      </c>
      <c r="Z125" s="179">
        <v>0</v>
      </c>
      <c r="AA125" s="179">
        <v>0</v>
      </c>
      <c r="AB125" s="179">
        <v>0</v>
      </c>
      <c r="AC125" s="179">
        <v>5.8890000000000002</v>
      </c>
      <c r="AD125" s="179">
        <v>0</v>
      </c>
      <c r="AE125" s="179">
        <v>0</v>
      </c>
      <c r="AF125" s="179">
        <v>0</v>
      </c>
      <c r="AG125" s="179">
        <v>0</v>
      </c>
      <c r="AH125" s="179">
        <v>1</v>
      </c>
      <c r="AI125" s="179">
        <v>0</v>
      </c>
      <c r="AJ125" s="179">
        <v>0</v>
      </c>
      <c r="AK125" s="179">
        <v>0</v>
      </c>
      <c r="AL125" s="179">
        <v>0</v>
      </c>
      <c r="AM125" s="179">
        <v>24.303999999999998</v>
      </c>
      <c r="AN125" s="179">
        <v>7.4690000000000003</v>
      </c>
      <c r="AO125" s="179">
        <v>97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-1178</v>
      </c>
      <c r="AW125" s="179">
        <v>0</v>
      </c>
      <c r="AX125" s="179">
        <v>469.67863325444387</v>
      </c>
      <c r="AY125" s="179">
        <v>0</v>
      </c>
      <c r="AZ125" s="179">
        <v>10504.006889300683</v>
      </c>
      <c r="BA125" s="183">
        <v>2.2364242581182605E-2</v>
      </c>
      <c r="BB125" s="183">
        <v>0</v>
      </c>
      <c r="BC125" s="183">
        <v>0</v>
      </c>
      <c r="BD125" s="183">
        <v>3.3710823293424705E-3</v>
      </c>
      <c r="BE125" s="183">
        <v>2.5263686911840928E-3</v>
      </c>
      <c r="BF125" s="183">
        <v>0.74942361068851759</v>
      </c>
      <c r="BG125" s="183">
        <v>6.8515947763353891E-3</v>
      </c>
      <c r="BH125" s="179">
        <v>131016305000</v>
      </c>
      <c r="BI125" s="179">
        <v>118692230000</v>
      </c>
      <c r="BJ125" s="179">
        <v>12324075000</v>
      </c>
      <c r="BK125" s="179">
        <v>0</v>
      </c>
      <c r="BL125" s="179">
        <v>0</v>
      </c>
      <c r="BM125" s="179">
        <v>0</v>
      </c>
      <c r="BN125" s="179">
        <v>155.59699999999998</v>
      </c>
      <c r="BO125" s="179">
        <v>10569.733457845381</v>
      </c>
      <c r="BP125" s="179">
        <v>5648.5240858984807</v>
      </c>
      <c r="BQ125" s="179">
        <v>4921.2093719469003</v>
      </c>
    </row>
    <row r="126" spans="1:69">
      <c r="A126" s="181"/>
      <c r="B126" s="174"/>
      <c r="C126" s="174"/>
      <c r="D126" s="64">
        <v>45070</v>
      </c>
      <c r="E126" s="174"/>
      <c r="F126" s="174"/>
      <c r="G126" s="174"/>
      <c r="H126" s="174"/>
      <c r="I126" s="179">
        <v>21.238</v>
      </c>
      <c r="J126" s="179">
        <v>0</v>
      </c>
      <c r="K126" s="179">
        <v>0</v>
      </c>
      <c r="L126" s="179">
        <v>0</v>
      </c>
      <c r="M126" s="179">
        <v>0</v>
      </c>
      <c r="N126" s="179">
        <v>4.13</v>
      </c>
      <c r="O126" s="179">
        <v>0</v>
      </c>
      <c r="P126" s="179">
        <v>0</v>
      </c>
      <c r="Q126" s="179">
        <v>0</v>
      </c>
      <c r="R126" s="179">
        <v>0</v>
      </c>
      <c r="S126" s="179">
        <v>60.350999999999999</v>
      </c>
      <c r="T126" s="179">
        <v>0</v>
      </c>
      <c r="U126" s="179">
        <v>0</v>
      </c>
      <c r="V126" s="179">
        <v>0</v>
      </c>
      <c r="W126" s="179">
        <v>0</v>
      </c>
      <c r="X126" s="179">
        <v>16.181000000000001</v>
      </c>
      <c r="Y126" s="179">
        <v>0</v>
      </c>
      <c r="Z126" s="179">
        <v>0</v>
      </c>
      <c r="AA126" s="179">
        <v>0</v>
      </c>
      <c r="AB126" s="179">
        <v>0</v>
      </c>
      <c r="AC126" s="179">
        <v>6.1</v>
      </c>
      <c r="AD126" s="179">
        <v>0</v>
      </c>
      <c r="AE126" s="179">
        <v>0</v>
      </c>
      <c r="AF126" s="179">
        <v>0</v>
      </c>
      <c r="AG126" s="179">
        <v>0</v>
      </c>
      <c r="AH126" s="179">
        <v>1</v>
      </c>
      <c r="AI126" s="179">
        <v>0</v>
      </c>
      <c r="AJ126" s="179">
        <v>0</v>
      </c>
      <c r="AK126" s="179">
        <v>0</v>
      </c>
      <c r="AL126" s="179">
        <v>0</v>
      </c>
      <c r="AM126" s="179">
        <v>22.652999999999999</v>
      </c>
      <c r="AN126" s="179">
        <v>6.3239999999999998</v>
      </c>
      <c r="AO126" s="179">
        <v>31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-1007</v>
      </c>
      <c r="AW126" s="179">
        <v>0</v>
      </c>
      <c r="AX126" s="179">
        <v>466.96536549515753</v>
      </c>
      <c r="AY126" s="179">
        <v>0</v>
      </c>
      <c r="AZ126" s="179">
        <v>10860.99490345431</v>
      </c>
      <c r="BA126" s="183">
        <v>2.3258673353510066E-2</v>
      </c>
      <c r="BB126" s="183">
        <v>0</v>
      </c>
      <c r="BC126" s="183">
        <v>0</v>
      </c>
      <c r="BD126" s="183">
        <v>3.2766962236269971E-3</v>
      </c>
      <c r="BE126" s="183">
        <v>1.1652728270117761E-3</v>
      </c>
      <c r="BF126" s="183">
        <v>0.35562430798724692</v>
      </c>
      <c r="BG126" s="183">
        <v>4.7522489082977397E-3</v>
      </c>
      <c r="BH126" s="179">
        <v>113572295000</v>
      </c>
      <c r="BI126" s="179">
        <v>84003410000</v>
      </c>
      <c r="BJ126" s="179">
        <v>29568885000</v>
      </c>
      <c r="BK126" s="179">
        <v>0</v>
      </c>
      <c r="BL126" s="179">
        <v>0</v>
      </c>
      <c r="BM126" s="179">
        <v>0</v>
      </c>
      <c r="BN126" s="179">
        <v>137.977</v>
      </c>
      <c r="BO126" s="179">
        <v>11145.688398654151</v>
      </c>
      <c r="BP126" s="179">
        <v>5612.9014455878405</v>
      </c>
      <c r="BQ126" s="179">
        <v>5532.7869530663102</v>
      </c>
    </row>
    <row r="127" spans="1:69">
      <c r="A127" s="181"/>
      <c r="B127" s="174"/>
      <c r="C127" s="174"/>
      <c r="D127" s="64">
        <v>45071</v>
      </c>
      <c r="E127" s="174"/>
      <c r="F127" s="174"/>
      <c r="G127" s="174"/>
      <c r="H127" s="174"/>
      <c r="I127" s="179">
        <v>29.907</v>
      </c>
      <c r="J127" s="179">
        <v>0</v>
      </c>
      <c r="K127" s="179">
        <v>0</v>
      </c>
      <c r="L127" s="179">
        <v>0</v>
      </c>
      <c r="M127" s="179">
        <v>0</v>
      </c>
      <c r="N127" s="179">
        <v>4.117</v>
      </c>
      <c r="O127" s="179">
        <v>0</v>
      </c>
      <c r="P127" s="179">
        <v>0</v>
      </c>
      <c r="Q127" s="179">
        <v>0</v>
      </c>
      <c r="R127" s="179">
        <v>0</v>
      </c>
      <c r="S127" s="179">
        <v>55.393999999999998</v>
      </c>
      <c r="T127" s="179">
        <v>0</v>
      </c>
      <c r="U127" s="179">
        <v>0</v>
      </c>
      <c r="V127" s="179">
        <v>0</v>
      </c>
      <c r="W127" s="179">
        <v>0</v>
      </c>
      <c r="X127" s="179">
        <v>15.961</v>
      </c>
      <c r="Y127" s="179">
        <v>0</v>
      </c>
      <c r="Z127" s="179">
        <v>0</v>
      </c>
      <c r="AA127" s="179">
        <v>0</v>
      </c>
      <c r="AB127" s="179">
        <v>0</v>
      </c>
      <c r="AC127" s="179">
        <v>6.0949999999999998</v>
      </c>
      <c r="AD127" s="179">
        <v>0</v>
      </c>
      <c r="AE127" s="179">
        <v>0</v>
      </c>
      <c r="AF127" s="179">
        <v>0</v>
      </c>
      <c r="AG127" s="179">
        <v>0</v>
      </c>
      <c r="AH127" s="179">
        <v>1</v>
      </c>
      <c r="AI127" s="179">
        <v>0</v>
      </c>
      <c r="AJ127" s="179">
        <v>0</v>
      </c>
      <c r="AK127" s="179">
        <v>0</v>
      </c>
      <c r="AL127" s="179">
        <v>0</v>
      </c>
      <c r="AM127" s="179">
        <v>30.841000000000001</v>
      </c>
      <c r="AN127" s="179">
        <v>5.3040000000000003</v>
      </c>
      <c r="AO127" s="179">
        <v>82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-2334</v>
      </c>
      <c r="AW127" s="179">
        <v>0</v>
      </c>
      <c r="AX127" s="179">
        <v>615.02997929984622</v>
      </c>
      <c r="AY127" s="179">
        <v>0</v>
      </c>
      <c r="AZ127" s="179">
        <v>10195.874122450608</v>
      </c>
      <c r="BA127" s="183">
        <v>1.6577848992105477E-2</v>
      </c>
      <c r="BB127" s="183">
        <v>0</v>
      </c>
      <c r="BC127" s="183">
        <v>0</v>
      </c>
      <c r="BD127" s="183">
        <v>7.3249205127997371E-3</v>
      </c>
      <c r="BE127" s="183">
        <v>2.5457562357273592E-3</v>
      </c>
      <c r="BF127" s="183">
        <v>0.34754728481747282</v>
      </c>
      <c r="BG127" s="183">
        <v>7.1399201416734656E-3</v>
      </c>
      <c r="BH127" s="179">
        <v>129075160000</v>
      </c>
      <c r="BI127" s="179">
        <v>118504485000</v>
      </c>
      <c r="BJ127" s="179">
        <v>10570675000</v>
      </c>
      <c r="BK127" s="179">
        <v>0</v>
      </c>
      <c r="BL127" s="179">
        <v>0</v>
      </c>
      <c r="BM127" s="179">
        <v>0</v>
      </c>
      <c r="BN127" s="179">
        <v>148.619</v>
      </c>
      <c r="BO127" s="179">
        <v>10338.061953284379</v>
      </c>
      <c r="BP127" s="179">
        <v>5644.9167587276197</v>
      </c>
      <c r="BQ127" s="179">
        <v>4693.1451945567596</v>
      </c>
    </row>
    <row r="128" spans="1:69">
      <c r="A128" s="181"/>
      <c r="B128" s="174"/>
      <c r="C128" s="174"/>
      <c r="D128" s="64">
        <v>45072</v>
      </c>
      <c r="E128" s="174"/>
      <c r="F128" s="174"/>
      <c r="G128" s="174"/>
      <c r="H128" s="174"/>
      <c r="I128" s="179">
        <v>23.940999999999999</v>
      </c>
      <c r="J128" s="179">
        <v>0</v>
      </c>
      <c r="K128" s="179">
        <v>0</v>
      </c>
      <c r="L128" s="179">
        <v>0</v>
      </c>
      <c r="M128" s="179">
        <v>0</v>
      </c>
      <c r="N128" s="179">
        <v>4.2069999999999999</v>
      </c>
      <c r="O128" s="179">
        <v>0</v>
      </c>
      <c r="P128" s="179">
        <v>0</v>
      </c>
      <c r="Q128" s="179">
        <v>0</v>
      </c>
      <c r="R128" s="179">
        <v>0</v>
      </c>
      <c r="S128" s="179">
        <v>56.344000000000001</v>
      </c>
      <c r="T128" s="179">
        <v>0</v>
      </c>
      <c r="U128" s="179">
        <v>0</v>
      </c>
      <c r="V128" s="179">
        <v>0</v>
      </c>
      <c r="W128" s="179">
        <v>0</v>
      </c>
      <c r="X128" s="179">
        <v>15.869</v>
      </c>
      <c r="Y128" s="179">
        <v>0</v>
      </c>
      <c r="Z128" s="179">
        <v>0</v>
      </c>
      <c r="AA128" s="179">
        <v>0</v>
      </c>
      <c r="AB128" s="179">
        <v>0</v>
      </c>
      <c r="AC128" s="179">
        <v>6.1619999999999999</v>
      </c>
      <c r="AD128" s="179">
        <v>0</v>
      </c>
      <c r="AE128" s="179">
        <v>0</v>
      </c>
      <c r="AF128" s="179">
        <v>0</v>
      </c>
      <c r="AG128" s="179">
        <v>0</v>
      </c>
      <c r="AH128" s="179">
        <v>1</v>
      </c>
      <c r="AI128" s="179">
        <v>0</v>
      </c>
      <c r="AJ128" s="179">
        <v>0</v>
      </c>
      <c r="AK128" s="179">
        <v>0</v>
      </c>
      <c r="AL128" s="179">
        <v>0</v>
      </c>
      <c r="AM128" s="179">
        <v>28.038</v>
      </c>
      <c r="AN128" s="179">
        <v>3.5009999999999999</v>
      </c>
      <c r="AO128" s="179">
        <v>183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-2362</v>
      </c>
      <c r="AW128" s="179">
        <v>0</v>
      </c>
      <c r="AX128" s="179">
        <v>621.50903189543476</v>
      </c>
      <c r="AY128" s="179">
        <v>0</v>
      </c>
      <c r="AZ128" s="179">
        <v>10408.585605450673</v>
      </c>
      <c r="BA128" s="183">
        <v>1.6747279719664408E-2</v>
      </c>
      <c r="BB128" s="183">
        <v>0</v>
      </c>
      <c r="BC128" s="183">
        <v>0</v>
      </c>
      <c r="BD128" s="183">
        <v>4.9841838037171767E-3</v>
      </c>
      <c r="BE128" s="183">
        <v>1.9663482978751496E-3</v>
      </c>
      <c r="BF128" s="183">
        <v>0.3945176131764358</v>
      </c>
      <c r="BG128" s="183">
        <v>3.61017463321099E-3</v>
      </c>
      <c r="BH128" s="179">
        <v>43422913000</v>
      </c>
      <c r="BI128" s="179">
        <v>32072820000</v>
      </c>
      <c r="BJ128" s="179">
        <v>11350093000</v>
      </c>
      <c r="BK128" s="179">
        <v>0</v>
      </c>
      <c r="BL128" s="179">
        <v>0</v>
      </c>
      <c r="BM128" s="179">
        <v>0</v>
      </c>
      <c r="BN128" s="179">
        <v>139.06200000000001</v>
      </c>
      <c r="BO128" s="179">
        <v>10631.25605514732</v>
      </c>
      <c r="BP128" s="179">
        <v>5581.1549256525695</v>
      </c>
      <c r="BQ128" s="179">
        <v>5050.1011294947502</v>
      </c>
    </row>
    <row r="129" spans="1:69">
      <c r="A129" s="181" t="s">
        <v>114</v>
      </c>
      <c r="B129" s="24" t="s">
        <v>82</v>
      </c>
      <c r="C129" s="21"/>
      <c r="D129" s="21"/>
      <c r="E129" s="25"/>
      <c r="F129" s="25"/>
      <c r="G129" s="25"/>
      <c r="H129" s="25"/>
      <c r="I129" s="182">
        <v>31.905999999999999</v>
      </c>
      <c r="J129" s="182" t="e">
        <v>#N/A</v>
      </c>
      <c r="K129" s="182" t="e">
        <v>#N/A</v>
      </c>
      <c r="L129" s="182" t="e">
        <v>#N/A</v>
      </c>
      <c r="M129" s="182" t="e">
        <v>#N/A</v>
      </c>
      <c r="N129" s="182">
        <v>4.3070000000000004</v>
      </c>
      <c r="O129" s="182" t="e">
        <v>#N/A</v>
      </c>
      <c r="P129" s="182" t="e">
        <v>#N/A</v>
      </c>
      <c r="Q129" s="182" t="e">
        <v>#N/A</v>
      </c>
      <c r="R129" s="182" t="e">
        <v>#N/A</v>
      </c>
      <c r="S129" s="182">
        <v>57.469799999999999</v>
      </c>
      <c r="T129" s="182" t="e">
        <v>#N/A</v>
      </c>
      <c r="U129" s="182" t="e">
        <v>#N/A</v>
      </c>
      <c r="V129" s="182" t="e">
        <v>#N/A</v>
      </c>
      <c r="W129" s="182" t="e">
        <v>#N/A</v>
      </c>
      <c r="X129" s="182">
        <v>16.190199999999997</v>
      </c>
      <c r="Y129" s="182" t="e">
        <v>#N/A</v>
      </c>
      <c r="Z129" s="182" t="e">
        <v>#N/A</v>
      </c>
      <c r="AA129" s="182" t="e">
        <v>#N/A</v>
      </c>
      <c r="AB129" s="182" t="e">
        <v>#N/A</v>
      </c>
      <c r="AC129" s="182">
        <v>6.0137999999999989</v>
      </c>
      <c r="AD129" s="182" t="e">
        <v>#N/A</v>
      </c>
      <c r="AE129" s="182" t="e">
        <v>#N/A</v>
      </c>
      <c r="AF129" s="182" t="e">
        <v>#N/A</v>
      </c>
      <c r="AG129" s="182" t="e">
        <v>#N/A</v>
      </c>
      <c r="AH129" s="182">
        <v>1</v>
      </c>
      <c r="AI129" s="182" t="e">
        <v>#N/A</v>
      </c>
      <c r="AJ129" s="182" t="e">
        <v>#N/A</v>
      </c>
      <c r="AK129" s="182" t="e">
        <v>#N/A</v>
      </c>
      <c r="AL129" s="182" t="e">
        <v>#N/A</v>
      </c>
      <c r="AM129" s="182">
        <v>26.030400000000004</v>
      </c>
      <c r="AN129" s="182">
        <v>6.0138000000000016</v>
      </c>
      <c r="AO129" s="182">
        <v>82</v>
      </c>
      <c r="AP129" s="182" t="e">
        <v>#N/A</v>
      </c>
      <c r="AQ129" s="182">
        <v>0</v>
      </c>
      <c r="AR129" s="182" t="e">
        <v>#N/A</v>
      </c>
      <c r="AS129" s="182" t="e">
        <v>#N/A</v>
      </c>
      <c r="AT129" s="182" t="e">
        <v>#N/A</v>
      </c>
      <c r="AU129" s="182" t="e">
        <v>#N/A</v>
      </c>
      <c r="AV129" s="182">
        <v>-1684.2</v>
      </c>
      <c r="AW129" s="182" t="e">
        <v>#N/A</v>
      </c>
      <c r="AX129" s="182">
        <v>544.48333604181948</v>
      </c>
      <c r="AY129" s="182" t="e">
        <v>#N/A</v>
      </c>
      <c r="AZ129" s="182">
        <v>10195.874122450608</v>
      </c>
      <c r="BA129" s="184">
        <v>1.8725778086379315E-2</v>
      </c>
      <c r="BB129" s="184" t="e">
        <v>#N/A</v>
      </c>
      <c r="BC129" s="184" t="e">
        <v>#N/A</v>
      </c>
      <c r="BD129" s="184">
        <v>5.4871189703772473E-3</v>
      </c>
      <c r="BE129" s="184">
        <v>2.3668387136200936E-3</v>
      </c>
      <c r="BF129" s="185">
        <v>0.43134452276280244</v>
      </c>
      <c r="BG129" s="184">
        <v>6.0231179293850868E-3</v>
      </c>
      <c r="BH129" s="182">
        <v>530749148000</v>
      </c>
      <c r="BI129" s="182">
        <v>458752405000</v>
      </c>
      <c r="BJ129" s="182">
        <v>71996743000</v>
      </c>
      <c r="BK129" s="182">
        <v>0</v>
      </c>
      <c r="BL129" s="182">
        <v>0</v>
      </c>
      <c r="BM129" s="182">
        <v>0</v>
      </c>
    </row>
    <row r="130" spans="1:69">
      <c r="A130" s="181"/>
      <c r="B130" s="174"/>
      <c r="C130" s="174"/>
      <c r="D130" s="64">
        <v>45075</v>
      </c>
      <c r="E130" s="174"/>
      <c r="F130" s="174"/>
      <c r="G130" s="174"/>
      <c r="H130" s="174"/>
      <c r="I130" s="179">
        <v>30.08</v>
      </c>
      <c r="J130" s="179">
        <v>0</v>
      </c>
      <c r="K130" s="179">
        <v>0</v>
      </c>
      <c r="L130" s="179">
        <v>0</v>
      </c>
      <c r="M130" s="179">
        <v>0</v>
      </c>
      <c r="N130" s="179">
        <v>3.8620000000000001</v>
      </c>
      <c r="O130" s="179">
        <v>0</v>
      </c>
      <c r="P130" s="179">
        <v>0</v>
      </c>
      <c r="Q130" s="179">
        <v>0</v>
      </c>
      <c r="R130" s="179">
        <v>0</v>
      </c>
      <c r="S130" s="179">
        <v>62.863999999999997</v>
      </c>
      <c r="T130" s="179">
        <v>0</v>
      </c>
      <c r="U130" s="179">
        <v>0</v>
      </c>
      <c r="V130" s="179">
        <v>0</v>
      </c>
      <c r="W130" s="179">
        <v>0</v>
      </c>
      <c r="X130" s="179">
        <v>15.847</v>
      </c>
      <c r="Y130" s="179">
        <v>0</v>
      </c>
      <c r="Z130" s="179">
        <v>0</v>
      </c>
      <c r="AA130" s="179">
        <v>0</v>
      </c>
      <c r="AB130" s="179">
        <v>0</v>
      </c>
      <c r="AC130" s="179">
        <v>6.3710000000000004</v>
      </c>
      <c r="AD130" s="179">
        <v>0</v>
      </c>
      <c r="AE130" s="179">
        <v>0</v>
      </c>
      <c r="AF130" s="179">
        <v>0</v>
      </c>
      <c r="AG130" s="179">
        <v>0</v>
      </c>
      <c r="AH130" s="179">
        <v>1</v>
      </c>
      <c r="AI130" s="179">
        <v>0</v>
      </c>
      <c r="AJ130" s="179">
        <v>0</v>
      </c>
      <c r="AK130" s="179">
        <v>0</v>
      </c>
      <c r="AL130" s="179">
        <v>0</v>
      </c>
      <c r="AM130" s="179">
        <v>28.026</v>
      </c>
      <c r="AN130" s="179">
        <v>3.4910000000000001</v>
      </c>
      <c r="AO130" s="179">
        <v>181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-2760</v>
      </c>
      <c r="AW130" s="179">
        <v>0</v>
      </c>
      <c r="AX130" s="179">
        <v>654.60641862552836</v>
      </c>
      <c r="AY130" s="179">
        <v>0</v>
      </c>
      <c r="AZ130" s="179">
        <v>11267.347405450681</v>
      </c>
      <c r="BA130" s="183">
        <v>1.7212399825086707E-2</v>
      </c>
      <c r="BB130" s="183">
        <v>0</v>
      </c>
      <c r="BC130" s="183">
        <v>0</v>
      </c>
      <c r="BD130" s="183">
        <v>2.406625167568992E-3</v>
      </c>
      <c r="BE130" s="183">
        <v>1.8423538175714191E-3</v>
      </c>
      <c r="BF130" s="183">
        <v>0.76553417723643225</v>
      </c>
      <c r="BG130" s="183">
        <v>4.4230749700291281E-3</v>
      </c>
      <c r="BH130" s="179">
        <v>83837499100</v>
      </c>
      <c r="BI130" s="179">
        <v>52858820000</v>
      </c>
      <c r="BJ130" s="179">
        <v>30978679100</v>
      </c>
      <c r="BK130" s="179">
        <v>0</v>
      </c>
      <c r="BL130" s="179">
        <v>0</v>
      </c>
      <c r="BM130" s="179">
        <v>0</v>
      </c>
      <c r="BN130" s="179">
        <v>151.541</v>
      </c>
      <c r="BO130" s="179">
        <v>11542.615152801529</v>
      </c>
      <c r="BP130" s="179">
        <v>5795.87947541832</v>
      </c>
      <c r="BQ130" s="179">
        <v>5746.7356773832098</v>
      </c>
    </row>
    <row r="131" spans="1:69">
      <c r="A131" s="181"/>
      <c r="B131" s="174"/>
      <c r="C131" s="174"/>
      <c r="D131" s="64">
        <v>45076</v>
      </c>
      <c r="E131" s="174"/>
      <c r="F131" s="174"/>
      <c r="G131" s="174"/>
      <c r="H131" s="174"/>
      <c r="I131" s="179">
        <v>37.768000000000001</v>
      </c>
      <c r="J131" s="179">
        <v>0</v>
      </c>
      <c r="K131" s="179">
        <v>0</v>
      </c>
      <c r="L131" s="179">
        <v>0</v>
      </c>
      <c r="M131" s="179">
        <v>0</v>
      </c>
      <c r="N131" s="179">
        <v>2.6360000000000001</v>
      </c>
      <c r="O131" s="179">
        <v>0</v>
      </c>
      <c r="P131" s="179">
        <v>0</v>
      </c>
      <c r="Q131" s="179">
        <v>0</v>
      </c>
      <c r="R131" s="179">
        <v>0</v>
      </c>
      <c r="S131" s="179">
        <v>70.954999999999998</v>
      </c>
      <c r="T131" s="179">
        <v>0</v>
      </c>
      <c r="U131" s="179">
        <v>0</v>
      </c>
      <c r="V131" s="179">
        <v>0</v>
      </c>
      <c r="W131" s="179">
        <v>0</v>
      </c>
      <c r="X131" s="179">
        <v>15.689</v>
      </c>
      <c r="Y131" s="179">
        <v>0</v>
      </c>
      <c r="Z131" s="179">
        <v>0</v>
      </c>
      <c r="AA131" s="179">
        <v>0</v>
      </c>
      <c r="AB131" s="179">
        <v>0</v>
      </c>
      <c r="AC131" s="179">
        <v>6.3719999999999999</v>
      </c>
      <c r="AD131" s="179">
        <v>0</v>
      </c>
      <c r="AE131" s="179">
        <v>0</v>
      </c>
      <c r="AF131" s="179">
        <v>0</v>
      </c>
      <c r="AG131" s="179">
        <v>0</v>
      </c>
      <c r="AH131" s="179">
        <v>1</v>
      </c>
      <c r="AI131" s="179">
        <v>0</v>
      </c>
      <c r="AJ131" s="179">
        <v>0</v>
      </c>
      <c r="AK131" s="179">
        <v>0</v>
      </c>
      <c r="AL131" s="179">
        <v>0</v>
      </c>
      <c r="AM131" s="179">
        <v>28.222000000000001</v>
      </c>
      <c r="AN131" s="179">
        <v>3.5009999999999999</v>
      </c>
      <c r="AO131" s="179">
        <v>203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-3418</v>
      </c>
      <c r="AW131" s="179">
        <v>0</v>
      </c>
      <c r="AX131" s="179">
        <v>726.0609142341375</v>
      </c>
      <c r="AY131" s="179">
        <v>0</v>
      </c>
      <c r="AZ131" s="179">
        <v>12822.524642447534</v>
      </c>
      <c r="BA131" s="183">
        <v>1.7660397896467089E-2</v>
      </c>
      <c r="BB131" s="183">
        <v>0</v>
      </c>
      <c r="BC131" s="183">
        <v>0</v>
      </c>
      <c r="BD131" s="183">
        <v>6.4772448639795538E-3</v>
      </c>
      <c r="BE131" s="183">
        <v>4.0170026205282984E-3</v>
      </c>
      <c r="BF131" s="183">
        <v>0.62017149341800437</v>
      </c>
      <c r="BG131" s="183">
        <v>5.9160739824393798E-3</v>
      </c>
      <c r="BH131" s="179">
        <v>73092728000</v>
      </c>
      <c r="BI131" s="179">
        <v>55940678000</v>
      </c>
      <c r="BJ131" s="179">
        <v>17152050000</v>
      </c>
      <c r="BK131" s="179">
        <v>0</v>
      </c>
      <c r="BL131" s="179">
        <v>0</v>
      </c>
      <c r="BM131" s="179">
        <v>0</v>
      </c>
      <c r="BN131" s="179">
        <v>166.14300000000003</v>
      </c>
      <c r="BO131" s="179">
        <v>13378.10901527436</v>
      </c>
      <c r="BP131" s="179">
        <v>5748.8414664150805</v>
      </c>
      <c r="BQ131" s="179">
        <v>7629.2675488592795</v>
      </c>
    </row>
    <row r="132" spans="1:69">
      <c r="A132" s="181"/>
      <c r="B132" s="174"/>
      <c r="C132" s="174"/>
      <c r="D132" s="64">
        <v>45077</v>
      </c>
      <c r="E132" s="174"/>
      <c r="F132" s="174"/>
      <c r="G132" s="174"/>
      <c r="H132" s="174"/>
      <c r="I132" s="179">
        <v>41.768999999999998</v>
      </c>
      <c r="J132" s="179">
        <v>0</v>
      </c>
      <c r="K132" s="179">
        <v>0</v>
      </c>
      <c r="L132" s="179">
        <v>0</v>
      </c>
      <c r="M132" s="179">
        <v>0</v>
      </c>
      <c r="N132" s="179">
        <v>2.6459999999999999</v>
      </c>
      <c r="O132" s="179">
        <v>0</v>
      </c>
      <c r="P132" s="179">
        <v>0</v>
      </c>
      <c r="Q132" s="179">
        <v>0</v>
      </c>
      <c r="R132" s="179">
        <v>0</v>
      </c>
      <c r="S132" s="179">
        <v>63.432000000000002</v>
      </c>
      <c r="T132" s="179">
        <v>0</v>
      </c>
      <c r="U132" s="179">
        <v>0</v>
      </c>
      <c r="V132" s="179">
        <v>0</v>
      </c>
      <c r="W132" s="179">
        <v>0</v>
      </c>
      <c r="X132" s="179">
        <v>15.738</v>
      </c>
      <c r="Y132" s="179">
        <v>0</v>
      </c>
      <c r="Z132" s="179">
        <v>0</v>
      </c>
      <c r="AA132" s="179">
        <v>0</v>
      </c>
      <c r="AB132" s="179">
        <v>0</v>
      </c>
      <c r="AC132" s="179">
        <v>6.3529999999999998</v>
      </c>
      <c r="AD132" s="179">
        <v>0</v>
      </c>
      <c r="AE132" s="179">
        <v>0</v>
      </c>
      <c r="AF132" s="179">
        <v>0</v>
      </c>
      <c r="AG132" s="179">
        <v>0</v>
      </c>
      <c r="AH132" s="179">
        <v>1</v>
      </c>
      <c r="AI132" s="179">
        <v>0</v>
      </c>
      <c r="AJ132" s="179">
        <v>0</v>
      </c>
      <c r="AK132" s="179">
        <v>0</v>
      </c>
      <c r="AL132" s="179">
        <v>0</v>
      </c>
      <c r="AM132" s="179">
        <v>28.204999999999998</v>
      </c>
      <c r="AN132" s="179">
        <v>3.4990000000000001</v>
      </c>
      <c r="AO132" s="179">
        <v>233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-3294</v>
      </c>
      <c r="AW132" s="179">
        <v>0</v>
      </c>
      <c r="AX132" s="179">
        <v>709.20109977279992</v>
      </c>
      <c r="AY132" s="179">
        <v>0</v>
      </c>
      <c r="AZ132" s="179">
        <v>15402.396673824842</v>
      </c>
      <c r="BA132" s="183">
        <v>2.1717953735208764E-2</v>
      </c>
      <c r="BB132" s="183">
        <v>0</v>
      </c>
      <c r="BC132" s="183">
        <v>0</v>
      </c>
      <c r="BD132" s="183">
        <v>2.966116566791552E-3</v>
      </c>
      <c r="BE132" s="183">
        <v>2.101548359974708E-3</v>
      </c>
      <c r="BF132" s="183">
        <v>0.70851846603181634</v>
      </c>
      <c r="BG132" s="183">
        <v>2.7775026705829649E-3</v>
      </c>
      <c r="BH132" s="179">
        <v>25712090000</v>
      </c>
      <c r="BI132" s="179">
        <v>25712090000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162.64200000000002</v>
      </c>
      <c r="BO132" s="179">
        <v>16261.292412259389</v>
      </c>
      <c r="BP132" s="179">
        <v>5625.8139540640896</v>
      </c>
      <c r="BQ132" s="179">
        <v>10635.478458195299</v>
      </c>
    </row>
    <row r="133" spans="1:69">
      <c r="A133" s="181"/>
      <c r="B133" s="174"/>
      <c r="C133" s="174"/>
      <c r="D133" s="64">
        <v>45078</v>
      </c>
      <c r="E133" s="174"/>
      <c r="F133" s="174"/>
      <c r="G133" s="174"/>
      <c r="H133" s="174"/>
      <c r="I133" s="179">
        <v>43.128</v>
      </c>
      <c r="J133" s="179">
        <v>0</v>
      </c>
      <c r="K133" s="179">
        <v>0</v>
      </c>
      <c r="L133" s="179">
        <v>0</v>
      </c>
      <c r="M133" s="179">
        <v>0</v>
      </c>
      <c r="N133" s="179">
        <v>0.48699999999999999</v>
      </c>
      <c r="O133" s="179">
        <v>0</v>
      </c>
      <c r="P133" s="179">
        <v>0</v>
      </c>
      <c r="Q133" s="179">
        <v>0</v>
      </c>
      <c r="R133" s="179">
        <v>0</v>
      </c>
      <c r="S133" s="179">
        <v>61.158999999999999</v>
      </c>
      <c r="T133" s="179">
        <v>0</v>
      </c>
      <c r="U133" s="179">
        <v>0</v>
      </c>
      <c r="V133" s="179">
        <v>0</v>
      </c>
      <c r="W133" s="179">
        <v>0</v>
      </c>
      <c r="X133" s="179">
        <v>15.246</v>
      </c>
      <c r="Y133" s="179">
        <v>0</v>
      </c>
      <c r="Z133" s="179">
        <v>0</v>
      </c>
      <c r="AA133" s="179">
        <v>0</v>
      </c>
      <c r="AB133" s="179">
        <v>0</v>
      </c>
      <c r="AC133" s="179">
        <v>6.29</v>
      </c>
      <c r="AD133" s="179">
        <v>0</v>
      </c>
      <c r="AE133" s="179">
        <v>0</v>
      </c>
      <c r="AF133" s="179">
        <v>0</v>
      </c>
      <c r="AG133" s="179">
        <v>0</v>
      </c>
      <c r="AH133" s="179">
        <v>1</v>
      </c>
      <c r="AI133" s="179">
        <v>0</v>
      </c>
      <c r="AJ133" s="179">
        <v>0</v>
      </c>
      <c r="AK133" s="179">
        <v>0</v>
      </c>
      <c r="AL133" s="179">
        <v>0</v>
      </c>
      <c r="AM133" s="179">
        <v>28.210999999999999</v>
      </c>
      <c r="AN133" s="179">
        <v>3.4990000000000001</v>
      </c>
      <c r="AO133" s="179">
        <v>217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-3444</v>
      </c>
      <c r="AW133" s="179">
        <v>0</v>
      </c>
      <c r="AX133" s="179">
        <v>705.75179331360368</v>
      </c>
      <c r="AY133" s="179">
        <v>0</v>
      </c>
      <c r="AZ133" s="179">
        <v>14839.221307213083</v>
      </c>
      <c r="BA133" s="183">
        <v>2.1026119165125826E-2</v>
      </c>
      <c r="BB133" s="183">
        <v>0</v>
      </c>
      <c r="BC133" s="183">
        <v>0</v>
      </c>
      <c r="BD133" s="183">
        <v>3.2224592099471283E-3</v>
      </c>
      <c r="BE133" s="183">
        <v>2.0704881981240624E-3</v>
      </c>
      <c r="BF133" s="183">
        <v>0.64251804700362158</v>
      </c>
      <c r="BG133" s="183">
        <v>4.3892892629449481E-3</v>
      </c>
      <c r="BH133" s="179">
        <v>76675371200</v>
      </c>
      <c r="BI133" s="179">
        <v>43735925000</v>
      </c>
      <c r="BJ133" s="179">
        <v>32939446200</v>
      </c>
      <c r="BK133" s="179">
        <v>0</v>
      </c>
      <c r="BL133" s="179">
        <v>0</v>
      </c>
      <c r="BM133" s="179">
        <v>0</v>
      </c>
      <c r="BN133" s="179">
        <v>159.02000000000001</v>
      </c>
      <c r="BO133" s="179">
        <v>12719.149013928851</v>
      </c>
      <c r="BP133" s="179">
        <v>6173.3641612580905</v>
      </c>
      <c r="BQ133" s="179">
        <v>6545.7848526707603</v>
      </c>
    </row>
    <row r="134" spans="1:69">
      <c r="A134" s="181"/>
      <c r="B134" s="174"/>
      <c r="C134" s="174"/>
      <c r="D134" s="64">
        <v>45079</v>
      </c>
      <c r="E134" s="174"/>
      <c r="F134" s="174"/>
      <c r="G134" s="174"/>
      <c r="H134" s="174"/>
      <c r="I134" s="179">
        <v>54.48</v>
      </c>
      <c r="J134" s="179">
        <v>0</v>
      </c>
      <c r="K134" s="179">
        <v>0</v>
      </c>
      <c r="L134" s="179">
        <v>0</v>
      </c>
      <c r="M134" s="179">
        <v>0</v>
      </c>
      <c r="N134" s="179">
        <v>0.495</v>
      </c>
      <c r="O134" s="179">
        <v>0</v>
      </c>
      <c r="P134" s="179">
        <v>0</v>
      </c>
      <c r="Q134" s="179">
        <v>0</v>
      </c>
      <c r="R134" s="179">
        <v>0</v>
      </c>
      <c r="S134" s="179">
        <v>65</v>
      </c>
      <c r="T134" s="179">
        <v>0</v>
      </c>
      <c r="U134" s="179">
        <v>0</v>
      </c>
      <c r="V134" s="179">
        <v>0</v>
      </c>
      <c r="W134" s="179">
        <v>0</v>
      </c>
      <c r="X134" s="179">
        <v>15.173999999999999</v>
      </c>
      <c r="Y134" s="179">
        <v>0</v>
      </c>
      <c r="Z134" s="179">
        <v>0</v>
      </c>
      <c r="AA134" s="179">
        <v>0</v>
      </c>
      <c r="AB134" s="179">
        <v>0</v>
      </c>
      <c r="AC134" s="179">
        <v>6.4960000000000004</v>
      </c>
      <c r="AD134" s="179">
        <v>0</v>
      </c>
      <c r="AE134" s="179">
        <v>0</v>
      </c>
      <c r="AF134" s="179">
        <v>0</v>
      </c>
      <c r="AG134" s="179">
        <v>0</v>
      </c>
      <c r="AH134" s="179">
        <v>1</v>
      </c>
      <c r="AI134" s="179">
        <v>0</v>
      </c>
      <c r="AJ134" s="179">
        <v>0</v>
      </c>
      <c r="AK134" s="179">
        <v>0</v>
      </c>
      <c r="AL134" s="179">
        <v>0</v>
      </c>
      <c r="AM134" s="179">
        <v>27.736000000000001</v>
      </c>
      <c r="AN134" s="179">
        <v>1.3029999999999999</v>
      </c>
      <c r="AO134" s="179">
        <v>201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-3009</v>
      </c>
      <c r="AW134" s="179">
        <v>0</v>
      </c>
      <c r="AX134" s="179">
        <v>667.05457298652959</v>
      </c>
      <c r="AY134" s="179">
        <v>0</v>
      </c>
      <c r="AZ134" s="179">
        <v>19398.61729721236</v>
      </c>
      <c r="BA134" s="183">
        <v>2.9081004887442835E-2</v>
      </c>
      <c r="BB134" s="183">
        <v>0</v>
      </c>
      <c r="BC134" s="183">
        <v>0</v>
      </c>
      <c r="BD134" s="183">
        <v>3.0761199550902191E-3</v>
      </c>
      <c r="BE134" s="183">
        <v>2.0775353028876062E-3</v>
      </c>
      <c r="BF134" s="183">
        <v>0.67537525623791039</v>
      </c>
      <c r="BG134" s="183">
        <v>4.6571790777218888E-3</v>
      </c>
      <c r="BH134" s="179">
        <v>109317278000</v>
      </c>
      <c r="BI134" s="179">
        <v>77772280000</v>
      </c>
      <c r="BJ134" s="179">
        <v>31544998000</v>
      </c>
      <c r="BK134" s="179">
        <v>0</v>
      </c>
      <c r="BL134" s="179">
        <v>0</v>
      </c>
      <c r="BM134" s="179">
        <v>0</v>
      </c>
      <c r="BN134" s="179">
        <v>171.684</v>
      </c>
      <c r="BO134" s="179">
        <v>17973.33859135487</v>
      </c>
      <c r="BP134" s="179">
        <v>6432.2621841027694</v>
      </c>
      <c r="BQ134" s="179">
        <v>11541.0764072521</v>
      </c>
    </row>
    <row r="135" spans="1:69">
      <c r="A135" s="181" t="s">
        <v>115</v>
      </c>
      <c r="B135" s="24" t="s">
        <v>82</v>
      </c>
      <c r="C135" s="21"/>
      <c r="D135" s="21"/>
      <c r="E135" s="25"/>
      <c r="F135" s="25"/>
      <c r="G135" s="25"/>
      <c r="H135" s="25"/>
      <c r="I135" s="182">
        <v>41.445</v>
      </c>
      <c r="J135" s="182" t="e">
        <v>#N/A</v>
      </c>
      <c r="K135" s="182" t="e">
        <v>#N/A</v>
      </c>
      <c r="L135" s="182" t="e">
        <v>#N/A</v>
      </c>
      <c r="M135" s="182" t="e">
        <v>#N/A</v>
      </c>
      <c r="N135" s="182">
        <v>2.0251999999999999</v>
      </c>
      <c r="O135" s="182" t="e">
        <v>#N/A</v>
      </c>
      <c r="P135" s="182" t="e">
        <v>#N/A</v>
      </c>
      <c r="Q135" s="182" t="e">
        <v>#N/A</v>
      </c>
      <c r="R135" s="182" t="e">
        <v>#N/A</v>
      </c>
      <c r="S135" s="182">
        <v>64.681999999999988</v>
      </c>
      <c r="T135" s="182" t="e">
        <v>#N/A</v>
      </c>
      <c r="U135" s="182" t="e">
        <v>#N/A</v>
      </c>
      <c r="V135" s="182" t="e">
        <v>#N/A</v>
      </c>
      <c r="W135" s="182" t="e">
        <v>#N/A</v>
      </c>
      <c r="X135" s="182">
        <v>15.5388</v>
      </c>
      <c r="Y135" s="182" t="e">
        <v>#N/A</v>
      </c>
      <c r="Z135" s="182" t="e">
        <v>#N/A</v>
      </c>
      <c r="AA135" s="182" t="e">
        <v>#N/A</v>
      </c>
      <c r="AB135" s="182" t="e">
        <v>#N/A</v>
      </c>
      <c r="AC135" s="182">
        <v>6.3763999999999994</v>
      </c>
      <c r="AD135" s="182" t="e">
        <v>#N/A</v>
      </c>
      <c r="AE135" s="182" t="e">
        <v>#N/A</v>
      </c>
      <c r="AF135" s="182" t="e">
        <v>#N/A</v>
      </c>
      <c r="AG135" s="182" t="e">
        <v>#N/A</v>
      </c>
      <c r="AH135" s="182">
        <v>1</v>
      </c>
      <c r="AI135" s="182" t="e">
        <v>#N/A</v>
      </c>
      <c r="AJ135" s="182" t="e">
        <v>#N/A</v>
      </c>
      <c r="AK135" s="182" t="e">
        <v>#N/A</v>
      </c>
      <c r="AL135" s="182" t="e">
        <v>#N/A</v>
      </c>
      <c r="AM135" s="182">
        <v>28.080000000000002</v>
      </c>
      <c r="AN135" s="182">
        <v>3.0585999999999998</v>
      </c>
      <c r="AO135" s="182">
        <v>217</v>
      </c>
      <c r="AP135" s="182" t="e">
        <v>#N/A</v>
      </c>
      <c r="AQ135" s="182">
        <v>0</v>
      </c>
      <c r="AR135" s="182" t="e">
        <v>#N/A</v>
      </c>
      <c r="AS135" s="182" t="e">
        <v>#N/A</v>
      </c>
      <c r="AT135" s="182" t="e">
        <v>#N/A</v>
      </c>
      <c r="AU135" s="182" t="e">
        <v>#N/A</v>
      </c>
      <c r="AV135" s="182">
        <v>-3185</v>
      </c>
      <c r="AW135" s="182" t="e">
        <v>#N/A</v>
      </c>
      <c r="AX135" s="182">
        <v>692.53495978651972</v>
      </c>
      <c r="AY135" s="182" t="e">
        <v>#N/A</v>
      </c>
      <c r="AZ135" s="182">
        <v>14839.221307213083</v>
      </c>
      <c r="BA135" s="184">
        <v>2.1427396693139374E-2</v>
      </c>
      <c r="BB135" s="184" t="e">
        <v>#N/A</v>
      </c>
      <c r="BC135" s="184" t="e">
        <v>#N/A</v>
      </c>
      <c r="BD135" s="184">
        <v>3.6714367932675464E-3</v>
      </c>
      <c r="BE135" s="184">
        <v>2.4444929452948007E-3</v>
      </c>
      <c r="BF135" s="185">
        <v>0.66581370807672913</v>
      </c>
      <c r="BG135" s="184">
        <v>4.4429839408329603E-3</v>
      </c>
      <c r="BH135" s="182">
        <v>368634966300</v>
      </c>
      <c r="BI135" s="182">
        <v>256019793000</v>
      </c>
      <c r="BJ135" s="182">
        <v>112615173300</v>
      </c>
      <c r="BK135" s="182">
        <v>0</v>
      </c>
      <c r="BL135" s="182">
        <v>0</v>
      </c>
      <c r="BM135" s="182">
        <v>0</v>
      </c>
    </row>
    <row r="136" spans="1:69">
      <c r="A136" s="181"/>
      <c r="B136" s="174"/>
      <c r="C136" s="174"/>
      <c r="D136" s="64">
        <v>45082</v>
      </c>
      <c r="E136" s="174"/>
      <c r="F136" s="174"/>
      <c r="G136" s="174"/>
      <c r="H136" s="174"/>
      <c r="I136" s="179">
        <v>39.345999999999997</v>
      </c>
      <c r="J136" s="179">
        <v>0</v>
      </c>
      <c r="K136" s="179">
        <v>0</v>
      </c>
      <c r="L136" s="179">
        <v>0</v>
      </c>
      <c r="M136" s="179">
        <v>0</v>
      </c>
      <c r="N136" s="179">
        <v>8.4260000000000002</v>
      </c>
      <c r="O136" s="179">
        <v>0</v>
      </c>
      <c r="P136" s="179">
        <v>0</v>
      </c>
      <c r="Q136" s="179">
        <v>0</v>
      </c>
      <c r="R136" s="179">
        <v>0</v>
      </c>
      <c r="S136" s="179">
        <v>54.017000000000003</v>
      </c>
      <c r="T136" s="179">
        <v>0</v>
      </c>
      <c r="U136" s="179">
        <v>0</v>
      </c>
      <c r="V136" s="179">
        <v>0</v>
      </c>
      <c r="W136" s="179">
        <v>0</v>
      </c>
      <c r="X136" s="179">
        <v>14.992000000000001</v>
      </c>
      <c r="Y136" s="179">
        <v>0</v>
      </c>
      <c r="Z136" s="179">
        <v>0</v>
      </c>
      <c r="AA136" s="179">
        <v>0</v>
      </c>
      <c r="AB136" s="179">
        <v>0</v>
      </c>
      <c r="AC136" s="179">
        <v>6.5110000000000001</v>
      </c>
      <c r="AD136" s="179">
        <v>0</v>
      </c>
      <c r="AE136" s="179">
        <v>0</v>
      </c>
      <c r="AF136" s="179">
        <v>0</v>
      </c>
      <c r="AG136" s="179">
        <v>0</v>
      </c>
      <c r="AH136" s="179">
        <v>1</v>
      </c>
      <c r="AI136" s="179">
        <v>0</v>
      </c>
      <c r="AJ136" s="179">
        <v>0</v>
      </c>
      <c r="AK136" s="179">
        <v>0</v>
      </c>
      <c r="AL136" s="179">
        <v>0</v>
      </c>
      <c r="AM136" s="179">
        <v>27.715</v>
      </c>
      <c r="AN136" s="179">
        <v>1.3029999999999999</v>
      </c>
      <c r="AO136" s="179">
        <v>99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-2413</v>
      </c>
      <c r="AW136" s="179">
        <v>0</v>
      </c>
      <c r="AX136" s="179">
        <v>584.80312438646013</v>
      </c>
      <c r="AY136" s="179">
        <v>0</v>
      </c>
      <c r="AZ136" s="179">
        <v>21757.654940229972</v>
      </c>
      <c r="BA136" s="183">
        <v>3.7205093531360284E-2</v>
      </c>
      <c r="BB136" s="183">
        <v>0</v>
      </c>
      <c r="BC136" s="183">
        <v>0</v>
      </c>
      <c r="BD136" s="183">
        <v>2.793771581312846E-3</v>
      </c>
      <c r="BE136" s="183">
        <v>8.8420546639346681E-4</v>
      </c>
      <c r="BF136" s="183">
        <v>0.31649168182101772</v>
      </c>
      <c r="BG136" s="183">
        <v>2.5751592826067449E-3</v>
      </c>
      <c r="BH136" s="179">
        <v>67946546800</v>
      </c>
      <c r="BI136" s="179">
        <v>53421785000</v>
      </c>
      <c r="BJ136" s="179">
        <v>14524761800</v>
      </c>
      <c r="BK136" s="179">
        <v>0</v>
      </c>
      <c r="BL136" s="179">
        <v>0</v>
      </c>
      <c r="BM136" s="179">
        <v>0</v>
      </c>
      <c r="BN136" s="179">
        <v>153.31</v>
      </c>
      <c r="BO136" s="179">
        <v>20843.957457173732</v>
      </c>
      <c r="BP136" s="179">
        <v>7157.5173988553306</v>
      </c>
      <c r="BQ136" s="179">
        <v>13686.4400583184</v>
      </c>
    </row>
    <row r="137" spans="1:69">
      <c r="A137" s="181"/>
      <c r="B137" s="174"/>
      <c r="C137" s="174"/>
      <c r="D137" s="64">
        <v>45083</v>
      </c>
      <c r="E137" s="174"/>
      <c r="F137" s="174"/>
      <c r="G137" s="174"/>
      <c r="H137" s="174"/>
      <c r="I137" s="179">
        <v>25.327000000000002</v>
      </c>
      <c r="J137" s="179">
        <v>0</v>
      </c>
      <c r="K137" s="179">
        <v>0</v>
      </c>
      <c r="L137" s="179">
        <v>0</v>
      </c>
      <c r="M137" s="179">
        <v>0</v>
      </c>
      <c r="N137" s="179">
        <v>8.4260000000000002</v>
      </c>
      <c r="O137" s="179">
        <v>0</v>
      </c>
      <c r="P137" s="179">
        <v>0</v>
      </c>
      <c r="Q137" s="179">
        <v>0</v>
      </c>
      <c r="R137" s="179">
        <v>0</v>
      </c>
      <c r="S137" s="179">
        <v>54.51</v>
      </c>
      <c r="T137" s="179">
        <v>0</v>
      </c>
      <c r="U137" s="179">
        <v>0</v>
      </c>
      <c r="V137" s="179">
        <v>0</v>
      </c>
      <c r="W137" s="179">
        <v>0</v>
      </c>
      <c r="X137" s="179">
        <v>14.823</v>
      </c>
      <c r="Y137" s="179">
        <v>0</v>
      </c>
      <c r="Z137" s="179">
        <v>0</v>
      </c>
      <c r="AA137" s="179">
        <v>0</v>
      </c>
      <c r="AB137" s="179">
        <v>0</v>
      </c>
      <c r="AC137" s="179">
        <v>6.5709999999999997</v>
      </c>
      <c r="AD137" s="179">
        <v>0</v>
      </c>
      <c r="AE137" s="179">
        <v>0</v>
      </c>
      <c r="AF137" s="179">
        <v>0</v>
      </c>
      <c r="AG137" s="179">
        <v>0</v>
      </c>
      <c r="AH137" s="179">
        <v>1</v>
      </c>
      <c r="AI137" s="179">
        <v>0</v>
      </c>
      <c r="AJ137" s="179">
        <v>0</v>
      </c>
      <c r="AK137" s="179">
        <v>0</v>
      </c>
      <c r="AL137" s="179">
        <v>0</v>
      </c>
      <c r="AM137" s="179">
        <v>28.212</v>
      </c>
      <c r="AN137" s="179">
        <v>1.6779999999999999</v>
      </c>
      <c r="AO137" s="179">
        <v>91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-2470</v>
      </c>
      <c r="AW137" s="179">
        <v>0</v>
      </c>
      <c r="AX137" s="179">
        <v>575.47272818630097</v>
      </c>
      <c r="AY137" s="179">
        <v>0</v>
      </c>
      <c r="AZ137" s="179">
        <v>23759.72410023</v>
      </c>
      <c r="BA137" s="183">
        <v>4.1287315517301339E-2</v>
      </c>
      <c r="BB137" s="183">
        <v>0</v>
      </c>
      <c r="BC137" s="183">
        <v>0</v>
      </c>
      <c r="BD137" s="183">
        <v>4.7671101298191621E-3</v>
      </c>
      <c r="BE137" s="183">
        <v>7.7276804260949586E-4</v>
      </c>
      <c r="BF137" s="183">
        <v>0.16210408854951511</v>
      </c>
      <c r="BG137" s="183">
        <v>1.7691677732093786E-3</v>
      </c>
      <c r="BH137" s="179">
        <v>37195335000</v>
      </c>
      <c r="BI137" s="179">
        <v>37195335000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140.547</v>
      </c>
      <c r="BO137" s="179">
        <v>23010.549390770269</v>
      </c>
      <c r="BP137" s="179">
        <v>7602.3217016439694</v>
      </c>
      <c r="BQ137" s="179">
        <v>15408.227689126301</v>
      </c>
    </row>
    <row r="138" spans="1:69">
      <c r="A138" s="181"/>
      <c r="B138" s="174"/>
      <c r="C138" s="174"/>
      <c r="D138" s="64">
        <v>45084</v>
      </c>
      <c r="E138" s="174"/>
      <c r="F138" s="174"/>
      <c r="G138" s="174"/>
      <c r="H138" s="174"/>
      <c r="I138" s="179">
        <v>18.359000000000002</v>
      </c>
      <c r="J138" s="179">
        <v>0</v>
      </c>
      <c r="K138" s="179">
        <v>0</v>
      </c>
      <c r="L138" s="179">
        <v>0</v>
      </c>
      <c r="M138" s="179">
        <v>0</v>
      </c>
      <c r="N138" s="179">
        <v>6.3120000000000003</v>
      </c>
      <c r="O138" s="179">
        <v>0</v>
      </c>
      <c r="P138" s="179">
        <v>0</v>
      </c>
      <c r="Q138" s="179">
        <v>0</v>
      </c>
      <c r="R138" s="179">
        <v>0</v>
      </c>
      <c r="S138" s="179">
        <v>57.561</v>
      </c>
      <c r="T138" s="179">
        <v>0</v>
      </c>
      <c r="U138" s="179">
        <v>0</v>
      </c>
      <c r="V138" s="179">
        <v>0</v>
      </c>
      <c r="W138" s="179">
        <v>0</v>
      </c>
      <c r="X138" s="179">
        <v>14.419</v>
      </c>
      <c r="Y138" s="179">
        <v>0</v>
      </c>
      <c r="Z138" s="179">
        <v>0</v>
      </c>
      <c r="AA138" s="179">
        <v>0</v>
      </c>
      <c r="AB138" s="179">
        <v>0</v>
      </c>
      <c r="AC138" s="179">
        <v>6.6760000000000002</v>
      </c>
      <c r="AD138" s="179">
        <v>0</v>
      </c>
      <c r="AE138" s="179">
        <v>0</v>
      </c>
      <c r="AF138" s="179">
        <v>0</v>
      </c>
      <c r="AG138" s="179">
        <v>0</v>
      </c>
      <c r="AH138" s="179">
        <v>1</v>
      </c>
      <c r="AI138" s="179">
        <v>0</v>
      </c>
      <c r="AJ138" s="179">
        <v>0</v>
      </c>
      <c r="AK138" s="179">
        <v>0</v>
      </c>
      <c r="AL138" s="179">
        <v>0</v>
      </c>
      <c r="AM138" s="179">
        <v>31.183</v>
      </c>
      <c r="AN138" s="179">
        <v>1.6779999999999999</v>
      </c>
      <c r="AO138" s="179">
        <v>111</v>
      </c>
      <c r="AP138" s="179">
        <v>0</v>
      </c>
      <c r="AQ138" s="179">
        <v>0</v>
      </c>
      <c r="AR138" s="179">
        <v>0</v>
      </c>
      <c r="AS138" s="179">
        <v>0</v>
      </c>
      <c r="AT138" s="179">
        <v>0</v>
      </c>
      <c r="AU138" s="179">
        <v>0</v>
      </c>
      <c r="AV138" s="179">
        <v>-1721</v>
      </c>
      <c r="AW138" s="179">
        <v>0</v>
      </c>
      <c r="AX138" s="179">
        <v>491.96737942794118</v>
      </c>
      <c r="AY138" s="179">
        <v>0</v>
      </c>
      <c r="AZ138" s="179">
        <v>24017.371860228872</v>
      </c>
      <c r="BA138" s="183">
        <v>4.8819033262238305E-2</v>
      </c>
      <c r="BB138" s="183">
        <v>0</v>
      </c>
      <c r="BC138" s="183">
        <v>0</v>
      </c>
      <c r="BD138" s="183">
        <v>3.1238553095441555E-3</v>
      </c>
      <c r="BE138" s="183">
        <v>1.2508215969181528E-3</v>
      </c>
      <c r="BF138" s="183">
        <v>0.40040958142221933</v>
      </c>
      <c r="BG138" s="183">
        <v>3.7063857044017288E-3</v>
      </c>
      <c r="BH138" s="179">
        <v>101760178600</v>
      </c>
      <c r="BI138" s="179">
        <v>67877040000</v>
      </c>
      <c r="BJ138" s="179">
        <v>28457508600</v>
      </c>
      <c r="BK138" s="179">
        <v>5425630000</v>
      </c>
      <c r="BL138" s="179">
        <v>0</v>
      </c>
      <c r="BM138" s="179">
        <v>0</v>
      </c>
      <c r="BN138" s="179">
        <v>137.18799999999999</v>
      </c>
      <c r="BO138" s="179">
        <v>23771.069636504188</v>
      </c>
      <c r="BP138" s="179">
        <v>8961.6194594451899</v>
      </c>
      <c r="BQ138" s="179">
        <v>14809.450177059</v>
      </c>
    </row>
    <row r="139" spans="1:69">
      <c r="A139" s="181"/>
      <c r="B139" s="174"/>
      <c r="C139" s="174"/>
      <c r="D139" s="64">
        <v>45085</v>
      </c>
      <c r="E139" s="174"/>
      <c r="F139" s="174"/>
      <c r="G139" s="174"/>
      <c r="H139" s="174"/>
      <c r="I139" s="179">
        <v>18.248000000000001</v>
      </c>
      <c r="J139" s="179">
        <v>0</v>
      </c>
      <c r="K139" s="179">
        <v>0</v>
      </c>
      <c r="L139" s="179">
        <v>0</v>
      </c>
      <c r="M139" s="179">
        <v>0</v>
      </c>
      <c r="N139" s="179">
        <v>6.2169999999999996</v>
      </c>
      <c r="O139" s="179">
        <v>0</v>
      </c>
      <c r="P139" s="179">
        <v>0</v>
      </c>
      <c r="Q139" s="179">
        <v>0</v>
      </c>
      <c r="R139" s="179">
        <v>0</v>
      </c>
      <c r="S139" s="179">
        <v>62.396999999999998</v>
      </c>
      <c r="T139" s="179">
        <v>0</v>
      </c>
      <c r="U139" s="179">
        <v>0</v>
      </c>
      <c r="V139" s="179">
        <v>0</v>
      </c>
      <c r="W139" s="179">
        <v>0</v>
      </c>
      <c r="X139" s="179">
        <v>14.193</v>
      </c>
      <c r="Y139" s="179">
        <v>0</v>
      </c>
      <c r="Z139" s="179">
        <v>0</v>
      </c>
      <c r="AA139" s="179">
        <v>0</v>
      </c>
      <c r="AB139" s="179">
        <v>0</v>
      </c>
      <c r="AC139" s="179">
        <v>6.6619999999999999</v>
      </c>
      <c r="AD139" s="179">
        <v>0</v>
      </c>
      <c r="AE139" s="179">
        <v>0</v>
      </c>
      <c r="AF139" s="179">
        <v>0</v>
      </c>
      <c r="AG139" s="179">
        <v>0</v>
      </c>
      <c r="AH139" s="179">
        <v>1</v>
      </c>
      <c r="AI139" s="179">
        <v>0</v>
      </c>
      <c r="AJ139" s="179">
        <v>0</v>
      </c>
      <c r="AK139" s="179">
        <v>0</v>
      </c>
      <c r="AL139" s="179">
        <v>0</v>
      </c>
      <c r="AM139" s="179">
        <v>31.224</v>
      </c>
      <c r="AN139" s="179">
        <v>1.6779999999999999</v>
      </c>
      <c r="AO139" s="179">
        <v>56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-1677</v>
      </c>
      <c r="AW139" s="179">
        <v>0</v>
      </c>
      <c r="AX139" s="179">
        <v>490.23289415605632</v>
      </c>
      <c r="AY139" s="179">
        <v>0</v>
      </c>
      <c r="AZ139" s="179">
        <v>22337.564087520557</v>
      </c>
      <c r="BA139" s="183">
        <v>4.5565208605544569E-2</v>
      </c>
      <c r="BB139" s="183">
        <v>0</v>
      </c>
      <c r="BC139" s="183">
        <v>0</v>
      </c>
      <c r="BD139" s="183">
        <v>3.967807540839907E-3</v>
      </c>
      <c r="BE139" s="183">
        <v>1.372423422049209E-3</v>
      </c>
      <c r="BF139" s="183">
        <v>0.34588961483718889</v>
      </c>
      <c r="BG139" s="183">
        <v>2.2496127273177709E-3</v>
      </c>
      <c r="BH139" s="179">
        <v>47917074000</v>
      </c>
      <c r="BI139" s="179">
        <v>35071895000</v>
      </c>
      <c r="BJ139" s="179">
        <v>12845179000</v>
      </c>
      <c r="BK139" s="179">
        <v>0</v>
      </c>
      <c r="BL139" s="179">
        <v>0</v>
      </c>
      <c r="BM139" s="179">
        <v>0</v>
      </c>
      <c r="BN139" s="179">
        <v>141.619</v>
      </c>
      <c r="BO139" s="179">
        <v>22117.867656059228</v>
      </c>
      <c r="BP139" s="179">
        <v>9422.676179388729</v>
      </c>
      <c r="BQ139" s="179">
        <v>12695.191476670499</v>
      </c>
    </row>
    <row r="140" spans="1:69">
      <c r="A140" s="181"/>
      <c r="B140" s="174"/>
      <c r="C140" s="174"/>
      <c r="D140" s="64">
        <v>45086</v>
      </c>
      <c r="E140" s="174"/>
      <c r="F140" s="174"/>
      <c r="G140" s="174"/>
      <c r="H140" s="174"/>
      <c r="I140" s="179">
        <v>9.2789999999999999</v>
      </c>
      <c r="J140" s="179">
        <v>0</v>
      </c>
      <c r="K140" s="179">
        <v>0</v>
      </c>
      <c r="L140" s="179">
        <v>0</v>
      </c>
      <c r="M140" s="179">
        <v>0</v>
      </c>
      <c r="N140" s="179">
        <v>6.2169999999999996</v>
      </c>
      <c r="O140" s="179">
        <v>0</v>
      </c>
      <c r="P140" s="179">
        <v>0</v>
      </c>
      <c r="Q140" s="179">
        <v>0</v>
      </c>
      <c r="R140" s="179">
        <v>0</v>
      </c>
      <c r="S140" s="179">
        <v>58.442999999999998</v>
      </c>
      <c r="T140" s="179">
        <v>0</v>
      </c>
      <c r="U140" s="179">
        <v>0</v>
      </c>
      <c r="V140" s="179">
        <v>0</v>
      </c>
      <c r="W140" s="179">
        <v>0</v>
      </c>
      <c r="X140" s="179">
        <v>13.747</v>
      </c>
      <c r="Y140" s="179">
        <v>0</v>
      </c>
      <c r="Z140" s="179">
        <v>0</v>
      </c>
      <c r="AA140" s="179">
        <v>0</v>
      </c>
      <c r="AB140" s="179">
        <v>0</v>
      </c>
      <c r="AC140" s="179">
        <v>6.1239999999999997</v>
      </c>
      <c r="AD140" s="179">
        <v>0</v>
      </c>
      <c r="AE140" s="179">
        <v>0</v>
      </c>
      <c r="AF140" s="179">
        <v>0</v>
      </c>
      <c r="AG140" s="179">
        <v>0</v>
      </c>
      <c r="AH140" s="179">
        <v>1</v>
      </c>
      <c r="AI140" s="179">
        <v>0</v>
      </c>
      <c r="AJ140" s="179">
        <v>0</v>
      </c>
      <c r="AK140" s="179">
        <v>0</v>
      </c>
      <c r="AL140" s="179">
        <v>0</v>
      </c>
      <c r="AM140" s="179">
        <v>31.22</v>
      </c>
      <c r="AN140" s="179">
        <v>1.69</v>
      </c>
      <c r="AO140" s="179">
        <v>60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-1445</v>
      </c>
      <c r="AW140" s="179">
        <v>0</v>
      </c>
      <c r="AX140" s="179">
        <v>462.20769583804412</v>
      </c>
      <c r="AY140" s="179">
        <v>0</v>
      </c>
      <c r="AZ140" s="179">
        <v>23438.63650752083</v>
      </c>
      <c r="BA140" s="183">
        <v>5.0710182280767659E-2</v>
      </c>
      <c r="BB140" s="183">
        <v>0</v>
      </c>
      <c r="BC140" s="183">
        <v>0</v>
      </c>
      <c r="BD140" s="183">
        <v>1.1069590329244154E-3</v>
      </c>
      <c r="BE140" s="183">
        <v>6.2888136952557851E-4</v>
      </c>
      <c r="BF140" s="183">
        <v>0.56811620920077843</v>
      </c>
      <c r="BG140" s="183">
        <v>8.7499366559433639E-4</v>
      </c>
      <c r="BH140" s="179">
        <v>28600056000</v>
      </c>
      <c r="BI140" s="179">
        <v>28600056000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127.71999999999998</v>
      </c>
      <c r="BO140" s="179">
        <v>23016.883352186611</v>
      </c>
      <c r="BP140" s="179">
        <v>9423.7275902461115</v>
      </c>
      <c r="BQ140" s="179">
        <v>13593.155761940499</v>
      </c>
    </row>
    <row r="141" spans="1:69">
      <c r="A141" s="181" t="s">
        <v>116</v>
      </c>
      <c r="B141" s="24" t="s">
        <v>82</v>
      </c>
      <c r="C141" s="21"/>
      <c r="D141" s="21"/>
      <c r="E141" s="25"/>
      <c r="F141" s="25"/>
      <c r="G141" s="25"/>
      <c r="H141" s="25"/>
      <c r="I141" s="182">
        <v>22.111800000000002</v>
      </c>
      <c r="J141" s="182" t="e">
        <v>#N/A</v>
      </c>
      <c r="K141" s="182" t="e">
        <v>#N/A</v>
      </c>
      <c r="L141" s="182" t="e">
        <v>#N/A</v>
      </c>
      <c r="M141" s="182" t="e">
        <v>#N/A</v>
      </c>
      <c r="N141" s="182">
        <v>7.1196000000000002</v>
      </c>
      <c r="O141" s="182" t="e">
        <v>#N/A</v>
      </c>
      <c r="P141" s="182" t="e">
        <v>#N/A</v>
      </c>
      <c r="Q141" s="182" t="e">
        <v>#N/A</v>
      </c>
      <c r="R141" s="182" t="e">
        <v>#N/A</v>
      </c>
      <c r="S141" s="182">
        <v>57.385599999999997</v>
      </c>
      <c r="T141" s="182" t="e">
        <v>#N/A</v>
      </c>
      <c r="U141" s="182" t="e">
        <v>#N/A</v>
      </c>
      <c r="V141" s="182" t="e">
        <v>#N/A</v>
      </c>
      <c r="W141" s="182" t="e">
        <v>#N/A</v>
      </c>
      <c r="X141" s="182">
        <v>14.434800000000001</v>
      </c>
      <c r="Y141" s="182" t="e">
        <v>#N/A</v>
      </c>
      <c r="Z141" s="182" t="e">
        <v>#N/A</v>
      </c>
      <c r="AA141" s="182" t="e">
        <v>#N/A</v>
      </c>
      <c r="AB141" s="182" t="e">
        <v>#N/A</v>
      </c>
      <c r="AC141" s="182">
        <v>6.5088000000000008</v>
      </c>
      <c r="AD141" s="182" t="e">
        <v>#N/A</v>
      </c>
      <c r="AE141" s="182" t="e">
        <v>#N/A</v>
      </c>
      <c r="AF141" s="182" t="e">
        <v>#N/A</v>
      </c>
      <c r="AG141" s="182" t="e">
        <v>#N/A</v>
      </c>
      <c r="AH141" s="182">
        <v>1</v>
      </c>
      <c r="AI141" s="182" t="e">
        <v>#N/A</v>
      </c>
      <c r="AJ141" s="182" t="e">
        <v>#N/A</v>
      </c>
      <c r="AK141" s="182" t="e">
        <v>#N/A</v>
      </c>
      <c r="AL141" s="182" t="e">
        <v>#N/A</v>
      </c>
      <c r="AM141" s="182">
        <v>29.910800000000002</v>
      </c>
      <c r="AN141" s="182">
        <v>1.6053999999999999</v>
      </c>
      <c r="AO141" s="182">
        <v>56</v>
      </c>
      <c r="AP141" s="182" t="e">
        <v>#N/A</v>
      </c>
      <c r="AQ141" s="182">
        <v>0</v>
      </c>
      <c r="AR141" s="182" t="e">
        <v>#N/A</v>
      </c>
      <c r="AS141" s="182" t="e">
        <v>#N/A</v>
      </c>
      <c r="AT141" s="182" t="e">
        <v>#N/A</v>
      </c>
      <c r="AU141" s="182" t="e">
        <v>#N/A</v>
      </c>
      <c r="AV141" s="182">
        <v>-1945.2</v>
      </c>
      <c r="AW141" s="182" t="e">
        <v>#N/A</v>
      </c>
      <c r="AX141" s="182">
        <v>520.93676439896058</v>
      </c>
      <c r="AY141" s="182" t="e">
        <v>#N/A</v>
      </c>
      <c r="AZ141" s="182">
        <v>22337.564087520557</v>
      </c>
      <c r="BA141" s="184">
        <v>4.2879607687687185E-2</v>
      </c>
      <c r="BB141" s="184" t="e">
        <v>#N/A</v>
      </c>
      <c r="BC141" s="184" t="e">
        <v>#N/A</v>
      </c>
      <c r="BD141" s="184">
        <v>2.6400566935794907E-3</v>
      </c>
      <c r="BE141" s="184">
        <v>9.11921082204318E-4</v>
      </c>
      <c r="BF141" s="185">
        <v>0.34541723457002743</v>
      </c>
      <c r="BG141" s="184">
        <v>1.8899510297322568E-3</v>
      </c>
      <c r="BH141" s="182">
        <v>283419190400</v>
      </c>
      <c r="BI141" s="182">
        <v>222166111000</v>
      </c>
      <c r="BJ141" s="182">
        <v>55827449400</v>
      </c>
      <c r="BK141" s="182">
        <v>5425630000</v>
      </c>
      <c r="BL141" s="182">
        <v>0</v>
      </c>
      <c r="BM141" s="182">
        <v>0</v>
      </c>
    </row>
    <row r="142" spans="1:69">
      <c r="A142" s="181"/>
      <c r="B142" s="174"/>
      <c r="C142" s="174"/>
      <c r="D142" s="64">
        <v>45089</v>
      </c>
      <c r="E142" s="174"/>
      <c r="F142" s="174"/>
      <c r="G142" s="174"/>
      <c r="H142" s="174"/>
      <c r="I142" s="179">
        <v>16.481999999999999</v>
      </c>
      <c r="J142" s="179">
        <v>0</v>
      </c>
      <c r="K142" s="179">
        <v>0</v>
      </c>
      <c r="L142" s="179">
        <v>0</v>
      </c>
      <c r="M142" s="179">
        <v>0</v>
      </c>
      <c r="N142" s="179">
        <v>6.2480000000000002</v>
      </c>
      <c r="O142" s="179">
        <v>0</v>
      </c>
      <c r="P142" s="179">
        <v>0</v>
      </c>
      <c r="Q142" s="179">
        <v>0</v>
      </c>
      <c r="R142" s="179">
        <v>0</v>
      </c>
      <c r="S142" s="179">
        <v>56.542000000000002</v>
      </c>
      <c r="T142" s="179">
        <v>0</v>
      </c>
      <c r="U142" s="179">
        <v>0</v>
      </c>
      <c r="V142" s="179">
        <v>0</v>
      </c>
      <c r="W142" s="179">
        <v>0</v>
      </c>
      <c r="X142" s="179">
        <v>13.5</v>
      </c>
      <c r="Y142" s="179">
        <v>0</v>
      </c>
      <c r="Z142" s="179">
        <v>0</v>
      </c>
      <c r="AA142" s="179">
        <v>0</v>
      </c>
      <c r="AB142" s="179">
        <v>0</v>
      </c>
      <c r="AC142" s="179">
        <v>6.1159999999999997</v>
      </c>
      <c r="AD142" s="179">
        <v>0</v>
      </c>
      <c r="AE142" s="179">
        <v>0</v>
      </c>
      <c r="AF142" s="179">
        <v>0</v>
      </c>
      <c r="AG142" s="179">
        <v>0</v>
      </c>
      <c r="AH142" s="179">
        <v>1</v>
      </c>
      <c r="AI142" s="179">
        <v>0</v>
      </c>
      <c r="AJ142" s="179">
        <v>0</v>
      </c>
      <c r="AK142" s="179">
        <v>0</v>
      </c>
      <c r="AL142" s="179">
        <v>0</v>
      </c>
      <c r="AM142" s="179">
        <v>32.216999999999999</v>
      </c>
      <c r="AN142" s="179">
        <v>1.704</v>
      </c>
      <c r="AO142" s="179">
        <v>27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-881</v>
      </c>
      <c r="AW142" s="179">
        <v>0</v>
      </c>
      <c r="AX142" s="179">
        <v>386.64221584581099</v>
      </c>
      <c r="AY142" s="179">
        <v>0</v>
      </c>
      <c r="AZ142" s="179">
        <v>24800.654977520986</v>
      </c>
      <c r="BA142" s="183">
        <v>6.4143681059936911E-2</v>
      </c>
      <c r="BB142" s="183">
        <v>0</v>
      </c>
      <c r="BC142" s="183">
        <v>0</v>
      </c>
      <c r="BD142" s="183">
        <v>1.8723051787275215E-2</v>
      </c>
      <c r="BE142" s="183">
        <v>1.8785347411396441E-3</v>
      </c>
      <c r="BF142" s="183">
        <v>0.10033272152867495</v>
      </c>
      <c r="BG142" s="183">
        <v>4.3236456259501729E-3</v>
      </c>
      <c r="BH142" s="179">
        <v>88513815000</v>
      </c>
      <c r="BI142" s="179">
        <v>73239520000</v>
      </c>
      <c r="BJ142" s="179">
        <v>15274295000</v>
      </c>
      <c r="BK142" s="179">
        <v>0</v>
      </c>
      <c r="BL142" s="179">
        <v>0</v>
      </c>
      <c r="BM142" s="179">
        <v>0</v>
      </c>
      <c r="BN142" s="179">
        <v>133.80900000000003</v>
      </c>
      <c r="BO142" s="179">
        <v>25067.645534779869</v>
      </c>
      <c r="BP142" s="179">
        <v>9687.0551130384702</v>
      </c>
      <c r="BQ142" s="179">
        <v>15380.590421741399</v>
      </c>
    </row>
    <row r="143" spans="1:69">
      <c r="A143" s="181"/>
      <c r="B143" s="174"/>
      <c r="C143" s="174"/>
      <c r="D143" s="64">
        <v>45090</v>
      </c>
      <c r="E143" s="174"/>
      <c r="F143" s="174"/>
      <c r="G143" s="174"/>
      <c r="H143" s="174"/>
      <c r="I143" s="179">
        <v>22.305</v>
      </c>
      <c r="J143" s="179">
        <v>0</v>
      </c>
      <c r="K143" s="179">
        <v>0</v>
      </c>
      <c r="L143" s="179">
        <v>0</v>
      </c>
      <c r="M143" s="179">
        <v>0</v>
      </c>
      <c r="N143" s="179">
        <v>14.717000000000001</v>
      </c>
      <c r="O143" s="179">
        <v>0</v>
      </c>
      <c r="P143" s="179">
        <v>0</v>
      </c>
      <c r="Q143" s="179">
        <v>0</v>
      </c>
      <c r="R143" s="179">
        <v>0</v>
      </c>
      <c r="S143" s="179">
        <v>57.601999999999997</v>
      </c>
      <c r="T143" s="179">
        <v>0</v>
      </c>
      <c r="U143" s="179">
        <v>0</v>
      </c>
      <c r="V143" s="179">
        <v>0</v>
      </c>
      <c r="W143" s="179">
        <v>0</v>
      </c>
      <c r="X143" s="179">
        <v>13.297000000000001</v>
      </c>
      <c r="Y143" s="179">
        <v>0</v>
      </c>
      <c r="Z143" s="179">
        <v>0</v>
      </c>
      <c r="AA143" s="179">
        <v>0</v>
      </c>
      <c r="AB143" s="179">
        <v>0</v>
      </c>
      <c r="AC143" s="179">
        <v>6.1340000000000003</v>
      </c>
      <c r="AD143" s="179">
        <v>0</v>
      </c>
      <c r="AE143" s="179">
        <v>0</v>
      </c>
      <c r="AF143" s="179">
        <v>0</v>
      </c>
      <c r="AG143" s="179">
        <v>0</v>
      </c>
      <c r="AH143" s="179">
        <v>1</v>
      </c>
      <c r="AI143" s="179">
        <v>0</v>
      </c>
      <c r="AJ143" s="179">
        <v>0</v>
      </c>
      <c r="AK143" s="179">
        <v>0</v>
      </c>
      <c r="AL143" s="179">
        <v>0</v>
      </c>
      <c r="AM143" s="179">
        <v>30.216000000000001</v>
      </c>
      <c r="AN143" s="179">
        <v>1.7150000000000001</v>
      </c>
      <c r="AO143" s="179">
        <v>27</v>
      </c>
      <c r="AP143" s="179">
        <v>0</v>
      </c>
      <c r="AQ143" s="179">
        <v>0</v>
      </c>
      <c r="AR143" s="179">
        <v>0</v>
      </c>
      <c r="AS143" s="179">
        <v>0</v>
      </c>
      <c r="AT143" s="179">
        <v>0</v>
      </c>
      <c r="AU143" s="179">
        <v>0</v>
      </c>
      <c r="AV143" s="179">
        <v>-1227</v>
      </c>
      <c r="AW143" s="179">
        <v>0</v>
      </c>
      <c r="AX143" s="179">
        <v>418.01462384066969</v>
      </c>
      <c r="AY143" s="179">
        <v>0</v>
      </c>
      <c r="AZ143" s="179">
        <v>25545.365867519125</v>
      </c>
      <c r="BA143" s="183">
        <v>6.1111177481809796E-2</v>
      </c>
      <c r="BB143" s="183">
        <v>0</v>
      </c>
      <c r="BC143" s="183">
        <v>0</v>
      </c>
      <c r="BD143" s="183">
        <v>5.4116637343913339E-3</v>
      </c>
      <c r="BE143" s="183">
        <v>2.085620954506491E-3</v>
      </c>
      <c r="BF143" s="183">
        <v>0.38539367131262953</v>
      </c>
      <c r="BG143" s="183">
        <v>2.2677625482781889E-3</v>
      </c>
      <c r="BH143" s="179">
        <v>7382515000</v>
      </c>
      <c r="BI143" s="179">
        <v>7382515000</v>
      </c>
      <c r="BJ143" s="179">
        <v>0</v>
      </c>
      <c r="BK143" s="179">
        <v>0</v>
      </c>
      <c r="BL143" s="179">
        <v>0</v>
      </c>
      <c r="BM143" s="179">
        <v>0</v>
      </c>
      <c r="BN143" s="179">
        <v>146.98599999999999</v>
      </c>
      <c r="BO143" s="179">
        <v>25707.853467788998</v>
      </c>
      <c r="BP143" s="179">
        <v>10912.203057033599</v>
      </c>
      <c r="BQ143" s="179">
        <v>14795.650410755399</v>
      </c>
    </row>
    <row r="144" spans="1:69">
      <c r="A144" s="181"/>
      <c r="B144" s="174"/>
      <c r="C144" s="174"/>
      <c r="D144" s="64">
        <v>45091</v>
      </c>
      <c r="E144" s="174"/>
      <c r="F144" s="174"/>
      <c r="G144" s="174"/>
      <c r="H144" s="174"/>
      <c r="I144" s="179">
        <v>19.306000000000001</v>
      </c>
      <c r="J144" s="179">
        <v>0</v>
      </c>
      <c r="K144" s="179">
        <v>0</v>
      </c>
      <c r="L144" s="179">
        <v>0</v>
      </c>
      <c r="M144" s="179">
        <v>0</v>
      </c>
      <c r="N144" s="179">
        <v>12.225</v>
      </c>
      <c r="O144" s="179">
        <v>0</v>
      </c>
      <c r="P144" s="179">
        <v>0</v>
      </c>
      <c r="Q144" s="179">
        <v>0</v>
      </c>
      <c r="R144" s="179">
        <v>0</v>
      </c>
      <c r="S144" s="179">
        <v>60.515000000000001</v>
      </c>
      <c r="T144" s="179">
        <v>0</v>
      </c>
      <c r="U144" s="179">
        <v>0</v>
      </c>
      <c r="V144" s="179">
        <v>0</v>
      </c>
      <c r="W144" s="179">
        <v>0</v>
      </c>
      <c r="X144" s="179">
        <v>13.167999999999999</v>
      </c>
      <c r="Y144" s="179">
        <v>0</v>
      </c>
      <c r="Z144" s="179">
        <v>0</v>
      </c>
      <c r="AA144" s="179">
        <v>0</v>
      </c>
      <c r="AB144" s="179">
        <v>0</v>
      </c>
      <c r="AC144" s="179">
        <v>6.1379999999999999</v>
      </c>
      <c r="AD144" s="179">
        <v>0</v>
      </c>
      <c r="AE144" s="179">
        <v>0</v>
      </c>
      <c r="AF144" s="179">
        <v>0</v>
      </c>
      <c r="AG144" s="179">
        <v>0</v>
      </c>
      <c r="AH144" s="179">
        <v>1</v>
      </c>
      <c r="AI144" s="179">
        <v>0</v>
      </c>
      <c r="AJ144" s="179">
        <v>0</v>
      </c>
      <c r="AK144" s="179">
        <v>0</v>
      </c>
      <c r="AL144" s="179">
        <v>0</v>
      </c>
      <c r="AM144" s="179">
        <v>30.228999999999999</v>
      </c>
      <c r="AN144" s="179">
        <v>1.698</v>
      </c>
      <c r="AO144" s="179">
        <v>59</v>
      </c>
      <c r="AP144" s="179">
        <v>0</v>
      </c>
      <c r="AQ144" s="179">
        <v>0</v>
      </c>
      <c r="AR144" s="179">
        <v>0</v>
      </c>
      <c r="AS144" s="179">
        <v>0</v>
      </c>
      <c r="AT144" s="179">
        <v>0</v>
      </c>
      <c r="AU144" s="179">
        <v>0</v>
      </c>
      <c r="AV144" s="179">
        <v>-1990</v>
      </c>
      <c r="AW144" s="179">
        <v>0</v>
      </c>
      <c r="AX144" s="179">
        <v>490.74618234063792</v>
      </c>
      <c r="AY144" s="179">
        <v>0</v>
      </c>
      <c r="AZ144" s="179">
        <v>25741.354947520551</v>
      </c>
      <c r="BA144" s="183">
        <v>5.2453500146951527E-2</v>
      </c>
      <c r="BB144" s="183">
        <v>0</v>
      </c>
      <c r="BC144" s="183">
        <v>0</v>
      </c>
      <c r="BD144" s="183">
        <v>2.7811903959584191E-3</v>
      </c>
      <c r="BE144" s="183">
        <v>1.2362242414218022E-3</v>
      </c>
      <c r="BF144" s="183">
        <v>0.44449464632779667</v>
      </c>
      <c r="BG144" s="183">
        <v>3.8617898633621457E-3</v>
      </c>
      <c r="BH144" s="179">
        <v>105155182000</v>
      </c>
      <c r="BI144" s="179">
        <v>97046927000</v>
      </c>
      <c r="BJ144" s="179">
        <v>8108255000</v>
      </c>
      <c r="BK144" s="179">
        <v>0</v>
      </c>
      <c r="BL144" s="179">
        <v>0</v>
      </c>
      <c r="BM144" s="179">
        <v>0</v>
      </c>
      <c r="BN144" s="179">
        <v>144.27900000000002</v>
      </c>
      <c r="BO144" s="179">
        <v>25757.5498055887</v>
      </c>
      <c r="BP144" s="179">
        <v>11869.099490181999</v>
      </c>
      <c r="BQ144" s="179">
        <v>13888.450315406701</v>
      </c>
    </row>
    <row r="145" spans="1:69">
      <c r="A145" s="181"/>
      <c r="B145" s="174"/>
      <c r="C145" s="174"/>
      <c r="D145" s="64">
        <v>45092</v>
      </c>
      <c r="E145" s="174"/>
      <c r="F145" s="174"/>
      <c r="G145" s="174"/>
      <c r="H145" s="174"/>
      <c r="I145" s="179">
        <v>38.659999999999997</v>
      </c>
      <c r="J145" s="179">
        <v>0</v>
      </c>
      <c r="K145" s="179">
        <v>0</v>
      </c>
      <c r="L145" s="179">
        <v>0</v>
      </c>
      <c r="M145" s="179">
        <v>0</v>
      </c>
      <c r="N145" s="179">
        <v>10.122999999999999</v>
      </c>
      <c r="O145" s="179">
        <v>0</v>
      </c>
      <c r="P145" s="179">
        <v>0</v>
      </c>
      <c r="Q145" s="179">
        <v>0</v>
      </c>
      <c r="R145" s="179">
        <v>0</v>
      </c>
      <c r="S145" s="179">
        <v>60.378</v>
      </c>
      <c r="T145" s="179">
        <v>0</v>
      </c>
      <c r="U145" s="179">
        <v>0</v>
      </c>
      <c r="V145" s="179">
        <v>0</v>
      </c>
      <c r="W145" s="179">
        <v>0</v>
      </c>
      <c r="X145" s="179">
        <v>12.553000000000001</v>
      </c>
      <c r="Y145" s="179">
        <v>0</v>
      </c>
      <c r="Z145" s="179">
        <v>0</v>
      </c>
      <c r="AA145" s="179">
        <v>0</v>
      </c>
      <c r="AB145" s="179">
        <v>0</v>
      </c>
      <c r="AC145" s="179">
        <v>6.1470000000000002</v>
      </c>
      <c r="AD145" s="179">
        <v>0</v>
      </c>
      <c r="AE145" s="179">
        <v>0</v>
      </c>
      <c r="AF145" s="179">
        <v>0</v>
      </c>
      <c r="AG145" s="179">
        <v>0</v>
      </c>
      <c r="AH145" s="179">
        <v>1</v>
      </c>
      <c r="AI145" s="179">
        <v>0</v>
      </c>
      <c r="AJ145" s="179">
        <v>0</v>
      </c>
      <c r="AK145" s="179">
        <v>0</v>
      </c>
      <c r="AL145" s="179">
        <v>0</v>
      </c>
      <c r="AM145" s="179">
        <v>30.276</v>
      </c>
      <c r="AN145" s="179">
        <v>1.6879999999999999</v>
      </c>
      <c r="AO145" s="179">
        <v>151</v>
      </c>
      <c r="AP145" s="179">
        <v>0</v>
      </c>
      <c r="AQ145" s="179">
        <v>0</v>
      </c>
      <c r="AR145" s="179">
        <v>0</v>
      </c>
      <c r="AS145" s="179">
        <v>0</v>
      </c>
      <c r="AT145" s="179">
        <v>0</v>
      </c>
      <c r="AU145" s="179">
        <v>0</v>
      </c>
      <c r="AV145" s="179">
        <v>-3849</v>
      </c>
      <c r="AW145" s="179">
        <v>0</v>
      </c>
      <c r="AX145" s="179">
        <v>731.90666677777324</v>
      </c>
      <c r="AY145" s="179">
        <v>0</v>
      </c>
      <c r="AZ145" s="179">
        <v>28104.085447521444</v>
      </c>
      <c r="BA145" s="183">
        <v>3.8398455326619681E-2</v>
      </c>
      <c r="BB145" s="183">
        <v>0</v>
      </c>
      <c r="BC145" s="183">
        <v>0</v>
      </c>
      <c r="BD145" s="183">
        <v>4.3382406312107236E-3</v>
      </c>
      <c r="BE145" s="183">
        <v>2.9596293995010391E-3</v>
      </c>
      <c r="BF145" s="183">
        <v>0.68221881889365388</v>
      </c>
      <c r="BG145" s="183">
        <v>9.4221292720146933E-3</v>
      </c>
      <c r="BH145" s="179">
        <v>201027912000</v>
      </c>
      <c r="BI145" s="179">
        <v>201027912000</v>
      </c>
      <c r="BJ145" s="179">
        <v>0</v>
      </c>
      <c r="BK145" s="179">
        <v>0</v>
      </c>
      <c r="BL145" s="179">
        <v>0</v>
      </c>
      <c r="BM145" s="179">
        <v>0</v>
      </c>
      <c r="BN145" s="179">
        <v>160.82499999999999</v>
      </c>
      <c r="BO145" s="179">
        <v>28100.255787424998</v>
      </c>
      <c r="BP145" s="179">
        <v>12179.761702834699</v>
      </c>
      <c r="BQ145" s="179">
        <v>15920.4940845903</v>
      </c>
    </row>
    <row r="146" spans="1:69">
      <c r="A146" s="181"/>
      <c r="B146" s="174"/>
      <c r="C146" s="174"/>
      <c r="D146" s="64">
        <v>45093</v>
      </c>
      <c r="E146" s="174"/>
      <c r="F146" s="174"/>
      <c r="G146" s="174"/>
      <c r="H146" s="174"/>
      <c r="I146" s="179">
        <v>39.043999999999997</v>
      </c>
      <c r="J146" s="179">
        <v>0</v>
      </c>
      <c r="K146" s="179">
        <v>0</v>
      </c>
      <c r="L146" s="179">
        <v>0</v>
      </c>
      <c r="M146" s="179">
        <v>0</v>
      </c>
      <c r="N146" s="179">
        <v>9.3360000000000003</v>
      </c>
      <c r="O146" s="179">
        <v>0</v>
      </c>
      <c r="P146" s="179">
        <v>0</v>
      </c>
      <c r="Q146" s="179">
        <v>0</v>
      </c>
      <c r="R146" s="179">
        <v>0</v>
      </c>
      <c r="S146" s="179">
        <v>16.593</v>
      </c>
      <c r="T146" s="179">
        <v>0</v>
      </c>
      <c r="U146" s="179">
        <v>0</v>
      </c>
      <c r="V146" s="179">
        <v>0</v>
      </c>
      <c r="W146" s="179">
        <v>0</v>
      </c>
      <c r="X146" s="179">
        <v>12.131</v>
      </c>
      <c r="Y146" s="179">
        <v>0</v>
      </c>
      <c r="Z146" s="179">
        <v>0</v>
      </c>
      <c r="AA146" s="179">
        <v>0</v>
      </c>
      <c r="AB146" s="179">
        <v>0</v>
      </c>
      <c r="AC146" s="179">
        <v>6.1360000000000001</v>
      </c>
      <c r="AD146" s="179">
        <v>0</v>
      </c>
      <c r="AE146" s="179">
        <v>0</v>
      </c>
      <c r="AF146" s="179">
        <v>0</v>
      </c>
      <c r="AG146" s="179">
        <v>0</v>
      </c>
      <c r="AH146" s="179">
        <v>1</v>
      </c>
      <c r="AI146" s="179">
        <v>0</v>
      </c>
      <c r="AJ146" s="179">
        <v>0</v>
      </c>
      <c r="AK146" s="179">
        <v>0</v>
      </c>
      <c r="AL146" s="179">
        <v>0</v>
      </c>
      <c r="AM146" s="179">
        <v>30.25</v>
      </c>
      <c r="AN146" s="179">
        <v>1.655</v>
      </c>
      <c r="AO146" s="179">
        <v>219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-3245</v>
      </c>
      <c r="AW146" s="179">
        <v>0</v>
      </c>
      <c r="AX146" s="179">
        <v>780.62033788023052</v>
      </c>
      <c r="AY146" s="179">
        <v>0</v>
      </c>
      <c r="AZ146" s="179">
        <v>26344.232757512655</v>
      </c>
      <c r="BA146" s="183">
        <v>3.3747817574225965E-2</v>
      </c>
      <c r="BB146" s="183">
        <v>0</v>
      </c>
      <c r="BC146" s="183">
        <v>0</v>
      </c>
      <c r="BD146" s="183">
        <v>7.898167798278356E-3</v>
      </c>
      <c r="BE146" s="183">
        <v>5.8865844440029406E-3</v>
      </c>
      <c r="BF146" s="183">
        <v>0.7453101268988106</v>
      </c>
      <c r="BG146" s="183">
        <v>8.8213001684881755E-3</v>
      </c>
      <c r="BH146" s="179">
        <v>152722630000</v>
      </c>
      <c r="BI146" s="179">
        <v>152722630000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116.145</v>
      </c>
      <c r="BO146" s="179">
        <v>33500.866919866203</v>
      </c>
      <c r="BP146" s="179">
        <v>20689.044896452302</v>
      </c>
      <c r="BQ146" s="179">
        <v>12811.822023413901</v>
      </c>
    </row>
    <row r="147" spans="1:69">
      <c r="A147" s="181" t="s">
        <v>117</v>
      </c>
      <c r="B147" s="24" t="s">
        <v>82</v>
      </c>
      <c r="C147" s="21"/>
      <c r="D147" s="21"/>
      <c r="E147" s="25"/>
      <c r="F147" s="25"/>
      <c r="G147" s="25"/>
      <c r="H147" s="25"/>
      <c r="I147" s="182">
        <v>27.159399999999998</v>
      </c>
      <c r="J147" s="182" t="e">
        <v>#N/A</v>
      </c>
      <c r="K147" s="182" t="e">
        <v>#N/A</v>
      </c>
      <c r="L147" s="182" t="e">
        <v>#N/A</v>
      </c>
      <c r="M147" s="182" t="e">
        <v>#N/A</v>
      </c>
      <c r="N147" s="182">
        <v>10.529799999999998</v>
      </c>
      <c r="O147" s="182" t="e">
        <v>#N/A</v>
      </c>
      <c r="P147" s="182" t="e">
        <v>#N/A</v>
      </c>
      <c r="Q147" s="182" t="e">
        <v>#N/A</v>
      </c>
      <c r="R147" s="182" t="e">
        <v>#N/A</v>
      </c>
      <c r="S147" s="182">
        <v>50.325999999999993</v>
      </c>
      <c r="T147" s="182" t="e">
        <v>#N/A</v>
      </c>
      <c r="U147" s="182" t="e">
        <v>#N/A</v>
      </c>
      <c r="V147" s="182" t="e">
        <v>#N/A</v>
      </c>
      <c r="W147" s="182" t="e">
        <v>#N/A</v>
      </c>
      <c r="X147" s="182">
        <v>12.9298</v>
      </c>
      <c r="Y147" s="182" t="e">
        <v>#N/A</v>
      </c>
      <c r="Z147" s="182" t="e">
        <v>#N/A</v>
      </c>
      <c r="AA147" s="182" t="e">
        <v>#N/A</v>
      </c>
      <c r="AB147" s="182" t="e">
        <v>#N/A</v>
      </c>
      <c r="AC147" s="182">
        <v>6.134199999999999</v>
      </c>
      <c r="AD147" s="182" t="e">
        <v>#N/A</v>
      </c>
      <c r="AE147" s="182" t="e">
        <v>#N/A</v>
      </c>
      <c r="AF147" s="182" t="e">
        <v>#N/A</v>
      </c>
      <c r="AG147" s="182" t="e">
        <v>#N/A</v>
      </c>
      <c r="AH147" s="182">
        <v>1</v>
      </c>
      <c r="AI147" s="182" t="e">
        <v>#N/A</v>
      </c>
      <c r="AJ147" s="182" t="e">
        <v>#N/A</v>
      </c>
      <c r="AK147" s="182" t="e">
        <v>#N/A</v>
      </c>
      <c r="AL147" s="182" t="e">
        <v>#N/A</v>
      </c>
      <c r="AM147" s="182">
        <v>30.637599999999999</v>
      </c>
      <c r="AN147" s="182">
        <v>1.6919999999999997</v>
      </c>
      <c r="AO147" s="182">
        <v>151</v>
      </c>
      <c r="AP147" s="182" t="e">
        <v>#N/A</v>
      </c>
      <c r="AQ147" s="182">
        <v>0</v>
      </c>
      <c r="AR147" s="182" t="e">
        <v>#N/A</v>
      </c>
      <c r="AS147" s="182" t="e">
        <v>#N/A</v>
      </c>
      <c r="AT147" s="182" t="e">
        <v>#N/A</v>
      </c>
      <c r="AU147" s="182" t="e">
        <v>#N/A</v>
      </c>
      <c r="AV147" s="182">
        <v>-2238.4</v>
      </c>
      <c r="AW147" s="182" t="e">
        <v>#N/A</v>
      </c>
      <c r="AX147" s="182">
        <v>561.58600533702452</v>
      </c>
      <c r="AY147" s="182" t="e">
        <v>#N/A</v>
      </c>
      <c r="AZ147" s="182">
        <v>28104.085447521444</v>
      </c>
      <c r="BA147" s="184">
        <v>5.0044134256257582E-2</v>
      </c>
      <c r="BB147" s="184" t="e">
        <v>#N/A</v>
      </c>
      <c r="BC147" s="184" t="e">
        <v>#N/A</v>
      </c>
      <c r="BD147" s="184">
        <v>7.7751569642412416E-3</v>
      </c>
      <c r="BE147" s="184">
        <v>3.0033172617670843E-3</v>
      </c>
      <c r="BF147" s="185">
        <v>0.38627094932998185</v>
      </c>
      <c r="BG147" s="184">
        <v>5.7783072009478468E-3</v>
      </c>
      <c r="BH147" s="182">
        <v>554802054000</v>
      </c>
      <c r="BI147" s="182">
        <v>531419504000</v>
      </c>
      <c r="BJ147" s="182">
        <v>23382550000</v>
      </c>
      <c r="BK147" s="182">
        <v>0</v>
      </c>
      <c r="BL147" s="182">
        <v>0</v>
      </c>
      <c r="BM147" s="182">
        <v>0</v>
      </c>
    </row>
    <row r="148" spans="1:69">
      <c r="A148" s="181"/>
      <c r="B148" s="174"/>
      <c r="C148" s="174"/>
      <c r="D148" s="64">
        <v>45096</v>
      </c>
      <c r="E148" s="174"/>
      <c r="F148" s="174"/>
      <c r="G148" s="174"/>
      <c r="H148" s="174"/>
      <c r="I148" s="179">
        <v>40.848999999999997</v>
      </c>
      <c r="J148" s="179">
        <v>0</v>
      </c>
      <c r="K148" s="179">
        <v>0</v>
      </c>
      <c r="L148" s="179">
        <v>0</v>
      </c>
      <c r="M148" s="179">
        <v>0</v>
      </c>
      <c r="N148" s="179">
        <v>9.3469999999999995</v>
      </c>
      <c r="O148" s="179">
        <v>0</v>
      </c>
      <c r="P148" s="179">
        <v>0</v>
      </c>
      <c r="Q148" s="179">
        <v>0</v>
      </c>
      <c r="R148" s="179">
        <v>0</v>
      </c>
      <c r="S148" s="179">
        <v>22.593</v>
      </c>
      <c r="T148" s="179">
        <v>0</v>
      </c>
      <c r="U148" s="179">
        <v>0</v>
      </c>
      <c r="V148" s="179">
        <v>0</v>
      </c>
      <c r="W148" s="179">
        <v>0</v>
      </c>
      <c r="X148" s="179">
        <v>11.696999999999999</v>
      </c>
      <c r="Y148" s="179">
        <v>0</v>
      </c>
      <c r="Z148" s="179">
        <v>0</v>
      </c>
      <c r="AA148" s="179">
        <v>0</v>
      </c>
      <c r="AB148" s="179">
        <v>0</v>
      </c>
      <c r="AC148" s="179">
        <v>6.1340000000000003</v>
      </c>
      <c r="AD148" s="179">
        <v>0</v>
      </c>
      <c r="AE148" s="179">
        <v>0</v>
      </c>
      <c r="AF148" s="179">
        <v>0</v>
      </c>
      <c r="AG148" s="179">
        <v>0</v>
      </c>
      <c r="AH148" s="179">
        <v>1</v>
      </c>
      <c r="AI148" s="179">
        <v>0</v>
      </c>
      <c r="AJ148" s="179">
        <v>0</v>
      </c>
      <c r="AK148" s="179">
        <v>0</v>
      </c>
      <c r="AL148" s="179">
        <v>0</v>
      </c>
      <c r="AM148" s="179">
        <v>20.248999999999999</v>
      </c>
      <c r="AN148" s="179">
        <v>1.655</v>
      </c>
      <c r="AO148" s="179">
        <v>300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-3365</v>
      </c>
      <c r="AW148" s="179">
        <v>0</v>
      </c>
      <c r="AX148" s="179">
        <v>790.96844958456575</v>
      </c>
      <c r="AY148" s="179">
        <v>0</v>
      </c>
      <c r="AZ148" s="179">
        <v>22695.845877512504</v>
      </c>
      <c r="BA148" s="183">
        <v>2.86104963920558E-2</v>
      </c>
      <c r="BB148" s="183">
        <v>0</v>
      </c>
      <c r="BC148" s="183">
        <v>0</v>
      </c>
      <c r="BD148" s="183">
        <v>2.7089955660217817E-2</v>
      </c>
      <c r="BE148" s="183">
        <v>6.83927676044463E-3</v>
      </c>
      <c r="BF148" s="183">
        <v>0.25246540991900757</v>
      </c>
      <c r="BG148" s="183">
        <v>8.5781549207500675E-3</v>
      </c>
      <c r="BH148" s="179">
        <v>59182775000</v>
      </c>
      <c r="BI148" s="179">
        <v>59182775000</v>
      </c>
      <c r="BJ148" s="179">
        <v>0</v>
      </c>
      <c r="BK148" s="179">
        <v>0</v>
      </c>
      <c r="BL148" s="179">
        <v>0</v>
      </c>
      <c r="BM148" s="179">
        <v>0</v>
      </c>
      <c r="BN148" s="179">
        <v>113.524</v>
      </c>
      <c r="BO148" s="179">
        <v>22739</v>
      </c>
      <c r="BP148" s="179">
        <v>15493</v>
      </c>
      <c r="BQ148" s="179">
        <v>7246</v>
      </c>
    </row>
    <row r="149" spans="1:69">
      <c r="A149" s="181"/>
      <c r="B149" s="174"/>
      <c r="C149" s="174"/>
      <c r="D149" s="64">
        <v>45097</v>
      </c>
      <c r="E149" s="174"/>
      <c r="F149" s="174"/>
      <c r="G149" s="174"/>
      <c r="H149" s="174"/>
      <c r="I149" s="179">
        <v>40.718000000000004</v>
      </c>
      <c r="J149" s="179">
        <v>0</v>
      </c>
      <c r="K149" s="179">
        <v>0</v>
      </c>
      <c r="L149" s="179">
        <v>0</v>
      </c>
      <c r="M149" s="179">
        <v>0</v>
      </c>
      <c r="N149" s="179">
        <v>7.5529999999999999</v>
      </c>
      <c r="O149" s="179">
        <v>0</v>
      </c>
      <c r="P149" s="179">
        <v>0</v>
      </c>
      <c r="Q149" s="179">
        <v>0</v>
      </c>
      <c r="R149" s="179">
        <v>0</v>
      </c>
      <c r="S149" s="179">
        <v>23.593</v>
      </c>
      <c r="T149" s="179">
        <v>0</v>
      </c>
      <c r="U149" s="179">
        <v>0</v>
      </c>
      <c r="V149" s="179">
        <v>0</v>
      </c>
      <c r="W149" s="179">
        <v>0</v>
      </c>
      <c r="X149" s="179">
        <v>11.548999999999999</v>
      </c>
      <c r="Y149" s="179">
        <v>0</v>
      </c>
      <c r="Z149" s="179">
        <v>0</v>
      </c>
      <c r="AA149" s="179">
        <v>0</v>
      </c>
      <c r="AB149" s="179">
        <v>0</v>
      </c>
      <c r="AC149" s="179">
        <v>6.1539999999999999</v>
      </c>
      <c r="AD149" s="179">
        <v>0</v>
      </c>
      <c r="AE149" s="179">
        <v>0</v>
      </c>
      <c r="AF149" s="179">
        <v>0</v>
      </c>
      <c r="AG149" s="179">
        <v>0</v>
      </c>
      <c r="AH149" s="179">
        <v>1</v>
      </c>
      <c r="AI149" s="179">
        <v>0</v>
      </c>
      <c r="AJ149" s="179">
        <v>0</v>
      </c>
      <c r="AK149" s="179">
        <v>0</v>
      </c>
      <c r="AL149" s="179">
        <v>0</v>
      </c>
      <c r="AM149" s="179">
        <v>20.25</v>
      </c>
      <c r="AN149" s="179">
        <v>1.653</v>
      </c>
      <c r="AO149" s="179">
        <v>265</v>
      </c>
      <c r="AP149" s="179">
        <v>0</v>
      </c>
      <c r="AQ149" s="179">
        <v>0</v>
      </c>
      <c r="AR149" s="179">
        <v>0</v>
      </c>
      <c r="AS149" s="179">
        <v>0</v>
      </c>
      <c r="AT149" s="179">
        <v>0</v>
      </c>
      <c r="AU149" s="179">
        <v>0</v>
      </c>
      <c r="AV149" s="179">
        <v>-2634</v>
      </c>
      <c r="AW149" s="179">
        <v>0</v>
      </c>
      <c r="AX149" s="179">
        <v>684.23063821711276</v>
      </c>
      <c r="AY149" s="179">
        <v>0</v>
      </c>
      <c r="AZ149" s="179">
        <v>25368.512027581717</v>
      </c>
      <c r="BA149" s="183">
        <v>3.6639545246438428E-2</v>
      </c>
      <c r="BB149" s="183">
        <v>0</v>
      </c>
      <c r="BC149" s="183">
        <v>0</v>
      </c>
      <c r="BD149" s="183">
        <v>2.1048223488495921E-3</v>
      </c>
      <c r="BE149" s="183">
        <v>1.6999623054671315E-4</v>
      </c>
      <c r="BF149" s="183">
        <v>8.0765120457612957E-2</v>
      </c>
      <c r="BG149" s="183">
        <v>2.1652432415891062E-3</v>
      </c>
      <c r="BH149" s="179">
        <v>128424445000.02</v>
      </c>
      <c r="BI149" s="179">
        <v>108484875000.02</v>
      </c>
      <c r="BJ149" s="179">
        <v>19939570000</v>
      </c>
      <c r="BK149" s="179">
        <v>0</v>
      </c>
      <c r="BL149" s="179">
        <v>0</v>
      </c>
      <c r="BM149" s="179">
        <v>0</v>
      </c>
      <c r="BN149" s="179">
        <v>112.47000000000001</v>
      </c>
      <c r="BO149" s="179">
        <v>25368.512027581801</v>
      </c>
      <c r="BP149" s="179">
        <v>15159.435909604001</v>
      </c>
      <c r="BQ149" s="179">
        <v>10209.0761179778</v>
      </c>
    </row>
    <row r="150" spans="1:69">
      <c r="A150" s="181"/>
      <c r="B150" s="174"/>
      <c r="C150" s="174"/>
      <c r="D150" s="64">
        <v>45098</v>
      </c>
      <c r="E150" s="174"/>
      <c r="F150" s="174"/>
      <c r="G150" s="174"/>
      <c r="H150" s="174"/>
      <c r="I150" s="179">
        <v>49.561</v>
      </c>
      <c r="J150" s="179">
        <v>0</v>
      </c>
      <c r="K150" s="179">
        <v>0</v>
      </c>
      <c r="L150" s="179">
        <v>0</v>
      </c>
      <c r="M150" s="179">
        <v>0</v>
      </c>
      <c r="N150" s="179">
        <v>7.8659999999999997</v>
      </c>
      <c r="O150" s="179">
        <v>0</v>
      </c>
      <c r="P150" s="179">
        <v>0</v>
      </c>
      <c r="Q150" s="179">
        <v>0</v>
      </c>
      <c r="R150" s="179">
        <v>0</v>
      </c>
      <c r="S150" s="179">
        <v>39.311999999999998</v>
      </c>
      <c r="T150" s="179">
        <v>0</v>
      </c>
      <c r="U150" s="179">
        <v>0</v>
      </c>
      <c r="V150" s="179">
        <v>0</v>
      </c>
      <c r="W150" s="179">
        <v>0</v>
      </c>
      <c r="X150" s="179">
        <v>11.391999999999999</v>
      </c>
      <c r="Y150" s="179">
        <v>0</v>
      </c>
      <c r="Z150" s="179">
        <v>0</v>
      </c>
      <c r="AA150" s="179">
        <v>0</v>
      </c>
      <c r="AB150" s="179">
        <v>0</v>
      </c>
      <c r="AC150" s="179">
        <v>6.1189999999999998</v>
      </c>
      <c r="AD150" s="179">
        <v>0</v>
      </c>
      <c r="AE150" s="179">
        <v>0</v>
      </c>
      <c r="AF150" s="179">
        <v>0</v>
      </c>
      <c r="AG150" s="179">
        <v>0</v>
      </c>
      <c r="AH150" s="179">
        <v>1</v>
      </c>
      <c r="AI150" s="179">
        <v>0</v>
      </c>
      <c r="AJ150" s="179">
        <v>0</v>
      </c>
      <c r="AK150" s="179">
        <v>0</v>
      </c>
      <c r="AL150" s="179">
        <v>0</v>
      </c>
      <c r="AM150" s="179">
        <v>20.248000000000001</v>
      </c>
      <c r="AN150" s="179">
        <v>2.4630000000000001</v>
      </c>
      <c r="AO150" s="179">
        <v>127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-2209</v>
      </c>
      <c r="AW150" s="179">
        <v>0</v>
      </c>
      <c r="AX150" s="179">
        <v>566.35655616309953</v>
      </c>
      <c r="AY150" s="179">
        <v>0</v>
      </c>
      <c r="AZ150" s="179">
        <v>24662.618721356892</v>
      </c>
      <c r="BA150" s="183">
        <v>4.3546099101313386E-2</v>
      </c>
      <c r="BB150" s="183">
        <v>0</v>
      </c>
      <c r="BC150" s="183">
        <v>0</v>
      </c>
      <c r="BD150" s="183">
        <v>4.465716461231773E-3</v>
      </c>
      <c r="BE150" s="183">
        <v>2.4945033790247824E-3</v>
      </c>
      <c r="BF150" s="183">
        <v>0.55858973597636929</v>
      </c>
      <c r="BG150" s="183">
        <v>8.8341357637358679E-3</v>
      </c>
      <c r="BH150" s="179">
        <v>263536245000</v>
      </c>
      <c r="BI150" s="179">
        <v>161327105000</v>
      </c>
      <c r="BJ150" s="179">
        <v>100166395000</v>
      </c>
      <c r="BK150" s="179">
        <v>0</v>
      </c>
      <c r="BL150" s="179">
        <v>2042745000</v>
      </c>
      <c r="BM150" s="179">
        <v>0</v>
      </c>
      <c r="BN150" s="179">
        <v>137.96099999999998</v>
      </c>
      <c r="BO150" s="179">
        <v>24625.654677710801</v>
      </c>
      <c r="BP150" s="179">
        <v>13623.205674447599</v>
      </c>
      <c r="BQ150" s="179">
        <v>11002.4490032632</v>
      </c>
    </row>
    <row r="151" spans="1:69">
      <c r="A151" s="181"/>
      <c r="B151" s="174"/>
      <c r="C151" s="174"/>
      <c r="D151" s="64">
        <v>45099</v>
      </c>
      <c r="E151" s="174"/>
      <c r="F151" s="174"/>
      <c r="G151" s="174"/>
      <c r="H151" s="174"/>
      <c r="I151" s="179">
        <v>49.652000000000001</v>
      </c>
      <c r="J151" s="179">
        <v>0</v>
      </c>
      <c r="K151" s="179">
        <v>0</v>
      </c>
      <c r="L151" s="179">
        <v>0</v>
      </c>
      <c r="M151" s="179">
        <v>0</v>
      </c>
      <c r="N151" s="179">
        <v>5.5170000000000003</v>
      </c>
      <c r="O151" s="179">
        <v>0</v>
      </c>
      <c r="P151" s="179">
        <v>0</v>
      </c>
      <c r="Q151" s="179">
        <v>0</v>
      </c>
      <c r="R151" s="179">
        <v>0</v>
      </c>
      <c r="S151" s="179">
        <v>42.924999999999997</v>
      </c>
      <c r="T151" s="179">
        <v>0</v>
      </c>
      <c r="U151" s="179">
        <v>0</v>
      </c>
      <c r="V151" s="179">
        <v>0</v>
      </c>
      <c r="W151" s="179">
        <v>0</v>
      </c>
      <c r="X151" s="179">
        <v>11.324</v>
      </c>
      <c r="Y151" s="179">
        <v>0</v>
      </c>
      <c r="Z151" s="179">
        <v>0</v>
      </c>
      <c r="AA151" s="179">
        <v>0</v>
      </c>
      <c r="AB151" s="179">
        <v>0</v>
      </c>
      <c r="AC151" s="179">
        <v>6.181</v>
      </c>
      <c r="AD151" s="179">
        <v>0</v>
      </c>
      <c r="AE151" s="179">
        <v>0</v>
      </c>
      <c r="AF151" s="179">
        <v>0</v>
      </c>
      <c r="AG151" s="179">
        <v>0</v>
      </c>
      <c r="AH151" s="179">
        <v>1</v>
      </c>
      <c r="AI151" s="179">
        <v>0</v>
      </c>
      <c r="AJ151" s="179">
        <v>0</v>
      </c>
      <c r="AK151" s="179">
        <v>0</v>
      </c>
      <c r="AL151" s="179">
        <v>0</v>
      </c>
      <c r="AM151" s="179">
        <v>20.257999999999999</v>
      </c>
      <c r="AN151" s="179">
        <v>1.4610000000000001</v>
      </c>
      <c r="AO151" s="179">
        <v>127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-3062</v>
      </c>
      <c r="AW151" s="179">
        <v>0</v>
      </c>
      <c r="AX151" s="179">
        <v>670.95312007605094</v>
      </c>
      <c r="AY151" s="179">
        <v>0</v>
      </c>
      <c r="AZ151" s="179">
        <v>29596.256251357583</v>
      </c>
      <c r="BA151" s="183">
        <v>4.4110766260395236E-2</v>
      </c>
      <c r="BB151" s="183">
        <v>0</v>
      </c>
      <c r="BC151" s="183">
        <v>0</v>
      </c>
      <c r="BD151" s="183">
        <v>2.1290012004041453E-3</v>
      </c>
      <c r="BE151" s="183">
        <v>1.0434046706490807E-3</v>
      </c>
      <c r="BF151" s="183">
        <v>0.49009116126896157</v>
      </c>
      <c r="BG151" s="183">
        <v>4.2508905025319347E-3</v>
      </c>
      <c r="BH151" s="179">
        <v>139956533000</v>
      </c>
      <c r="BI151" s="179">
        <v>139956533000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138.31800000000001</v>
      </c>
      <c r="BO151" s="179">
        <v>29539.719207571499</v>
      </c>
      <c r="BP151" s="179">
        <v>14281.400992111099</v>
      </c>
      <c r="BQ151" s="179">
        <v>15258.3182154604</v>
      </c>
    </row>
    <row r="152" spans="1:69">
      <c r="A152" s="181"/>
      <c r="B152" s="174"/>
      <c r="C152" s="174"/>
      <c r="D152" s="64">
        <v>45100</v>
      </c>
      <c r="E152" s="174"/>
      <c r="F152" s="174"/>
      <c r="G152" s="174"/>
      <c r="H152" s="174"/>
      <c r="I152" s="179">
        <v>44.162999999999997</v>
      </c>
      <c r="J152" s="179">
        <v>0</v>
      </c>
      <c r="K152" s="179">
        <v>0</v>
      </c>
      <c r="L152" s="179">
        <v>0</v>
      </c>
      <c r="M152" s="179">
        <v>0</v>
      </c>
      <c r="N152" s="179">
        <v>5.3140000000000001</v>
      </c>
      <c r="O152" s="179">
        <v>0</v>
      </c>
      <c r="P152" s="179">
        <v>0</v>
      </c>
      <c r="Q152" s="179">
        <v>0</v>
      </c>
      <c r="R152" s="179">
        <v>0</v>
      </c>
      <c r="S152" s="179">
        <v>43.34</v>
      </c>
      <c r="T152" s="179">
        <v>0</v>
      </c>
      <c r="U152" s="179">
        <v>0</v>
      </c>
      <c r="V152" s="179">
        <v>0</v>
      </c>
      <c r="W152" s="179">
        <v>0</v>
      </c>
      <c r="X152" s="179">
        <v>10.951000000000001</v>
      </c>
      <c r="Y152" s="179">
        <v>0</v>
      </c>
      <c r="Z152" s="179">
        <v>0</v>
      </c>
      <c r="AA152" s="179">
        <v>0</v>
      </c>
      <c r="AB152" s="179">
        <v>0</v>
      </c>
      <c r="AC152" s="179">
        <v>6.2270000000000003</v>
      </c>
      <c r="AD152" s="179">
        <v>0</v>
      </c>
      <c r="AE152" s="179">
        <v>0</v>
      </c>
      <c r="AF152" s="179">
        <v>0</v>
      </c>
      <c r="AG152" s="179">
        <v>0</v>
      </c>
      <c r="AH152" s="179">
        <v>1</v>
      </c>
      <c r="AI152" s="179">
        <v>0</v>
      </c>
      <c r="AJ152" s="179">
        <v>0</v>
      </c>
      <c r="AK152" s="179">
        <v>0</v>
      </c>
      <c r="AL152" s="179">
        <v>0</v>
      </c>
      <c r="AM152" s="179">
        <v>20.16</v>
      </c>
      <c r="AN152" s="179">
        <v>1.4510000000000001</v>
      </c>
      <c r="AO152" s="179">
        <v>185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-2166</v>
      </c>
      <c r="AW152" s="179">
        <v>0</v>
      </c>
      <c r="AX152" s="179">
        <v>520.82875709188602</v>
      </c>
      <c r="AY152" s="179">
        <v>0</v>
      </c>
      <c r="AZ152" s="179">
        <v>32013.94146135317</v>
      </c>
      <c r="BA152" s="183">
        <v>6.1467307681140934E-2</v>
      </c>
      <c r="BB152" s="183">
        <v>0</v>
      </c>
      <c r="BC152" s="183">
        <v>0</v>
      </c>
      <c r="BD152" s="183">
        <v>4.2903043926326937E-3</v>
      </c>
      <c r="BE152" s="183">
        <v>8.5066834430219858E-4</v>
      </c>
      <c r="BF152" s="183">
        <v>0.19827692080845485</v>
      </c>
      <c r="BG152" s="183">
        <v>3.7402057143078884E-3</v>
      </c>
      <c r="BH152" s="179">
        <v>123948130000</v>
      </c>
      <c r="BI152" s="179">
        <v>123948130000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132.60599999999999</v>
      </c>
      <c r="BO152" s="179">
        <v>31993.2601232413</v>
      </c>
      <c r="BP152" s="179">
        <v>14946.424299650102</v>
      </c>
      <c r="BQ152" s="179">
        <v>17046.835823591198</v>
      </c>
    </row>
    <row r="153" spans="1:69">
      <c r="A153" s="181" t="s">
        <v>118</v>
      </c>
      <c r="B153" s="24" t="s">
        <v>82</v>
      </c>
      <c r="C153" s="21"/>
      <c r="D153" s="21"/>
      <c r="E153" s="25"/>
      <c r="F153" s="25"/>
      <c r="G153" s="25"/>
      <c r="H153" s="25"/>
      <c r="I153" s="182">
        <v>44.988600000000005</v>
      </c>
      <c r="J153" s="182" t="e">
        <v>#N/A</v>
      </c>
      <c r="K153" s="182" t="e">
        <v>#N/A</v>
      </c>
      <c r="L153" s="182" t="e">
        <v>#N/A</v>
      </c>
      <c r="M153" s="182" t="e">
        <v>#N/A</v>
      </c>
      <c r="N153" s="182">
        <v>7.1193999999999988</v>
      </c>
      <c r="O153" s="182" t="e">
        <v>#N/A</v>
      </c>
      <c r="P153" s="182" t="e">
        <v>#N/A</v>
      </c>
      <c r="Q153" s="182" t="e">
        <v>#N/A</v>
      </c>
      <c r="R153" s="182" t="e">
        <v>#N/A</v>
      </c>
      <c r="S153" s="182">
        <v>34.352600000000002</v>
      </c>
      <c r="T153" s="182" t="e">
        <v>#N/A</v>
      </c>
      <c r="U153" s="182" t="e">
        <v>#N/A</v>
      </c>
      <c r="V153" s="182" t="e">
        <v>#N/A</v>
      </c>
      <c r="W153" s="182" t="e">
        <v>#N/A</v>
      </c>
      <c r="X153" s="182">
        <v>11.3826</v>
      </c>
      <c r="Y153" s="182" t="e">
        <v>#N/A</v>
      </c>
      <c r="Z153" s="182" t="e">
        <v>#N/A</v>
      </c>
      <c r="AA153" s="182" t="e">
        <v>#N/A</v>
      </c>
      <c r="AB153" s="182" t="e">
        <v>#N/A</v>
      </c>
      <c r="AC153" s="182">
        <v>6.1630000000000003</v>
      </c>
      <c r="AD153" s="182" t="e">
        <v>#N/A</v>
      </c>
      <c r="AE153" s="182" t="e">
        <v>#N/A</v>
      </c>
      <c r="AF153" s="182" t="e">
        <v>#N/A</v>
      </c>
      <c r="AG153" s="182" t="e">
        <v>#N/A</v>
      </c>
      <c r="AH153" s="182">
        <v>1</v>
      </c>
      <c r="AI153" s="182" t="e">
        <v>#N/A</v>
      </c>
      <c r="AJ153" s="182" t="e">
        <v>#N/A</v>
      </c>
      <c r="AK153" s="182" t="e">
        <v>#N/A</v>
      </c>
      <c r="AL153" s="182" t="e">
        <v>#N/A</v>
      </c>
      <c r="AM153" s="182">
        <v>20.232999999999997</v>
      </c>
      <c r="AN153" s="182">
        <v>1.7365999999999999</v>
      </c>
      <c r="AO153" s="182">
        <v>127</v>
      </c>
      <c r="AP153" s="182" t="e">
        <v>#N/A</v>
      </c>
      <c r="AQ153" s="182">
        <v>0</v>
      </c>
      <c r="AR153" s="182" t="e">
        <v>#N/A</v>
      </c>
      <c r="AS153" s="182" t="e">
        <v>#N/A</v>
      </c>
      <c r="AT153" s="182" t="e">
        <v>#N/A</v>
      </c>
      <c r="AU153" s="182" t="e">
        <v>#N/A</v>
      </c>
      <c r="AV153" s="182">
        <v>-2687.2</v>
      </c>
      <c r="AW153" s="182" t="e">
        <v>#N/A</v>
      </c>
      <c r="AX153" s="182">
        <v>646.66750422654309</v>
      </c>
      <c r="AY153" s="182" t="e">
        <v>#N/A</v>
      </c>
      <c r="AZ153" s="182">
        <v>29596.256251357583</v>
      </c>
      <c r="BA153" s="184">
        <v>4.5767347296593562E-2</v>
      </c>
      <c r="BB153" s="184" t="e">
        <v>#N/A</v>
      </c>
      <c r="BC153" s="184" t="e">
        <v>#N/A</v>
      </c>
      <c r="BD153" s="184">
        <v>6.7110700917838552E-3</v>
      </c>
      <c r="BE153" s="184">
        <v>1.8959432694063314E-3</v>
      </c>
      <c r="BF153" s="185">
        <v>0.28250982980009004</v>
      </c>
      <c r="BG153" s="184">
        <v>5.0528928998654198E-3</v>
      </c>
      <c r="BH153" s="182">
        <v>715048128000.02002</v>
      </c>
      <c r="BI153" s="182">
        <v>592899418000.02002</v>
      </c>
      <c r="BJ153" s="182">
        <v>120105965000</v>
      </c>
      <c r="BK153" s="182">
        <v>0</v>
      </c>
      <c r="BL153" s="182">
        <v>2042745000</v>
      </c>
      <c r="BM153" s="182">
        <v>0</v>
      </c>
    </row>
    <row r="154" spans="1:69">
      <c r="A154" s="181"/>
      <c r="B154" s="174"/>
      <c r="C154" s="174"/>
      <c r="D154" s="64">
        <v>45103</v>
      </c>
      <c r="E154" s="174"/>
      <c r="F154" s="174"/>
      <c r="G154" s="174"/>
      <c r="H154" s="174"/>
      <c r="I154" s="179">
        <v>42.192</v>
      </c>
      <c r="J154" s="179">
        <v>0</v>
      </c>
      <c r="K154" s="179">
        <v>0</v>
      </c>
      <c r="L154" s="179">
        <v>0</v>
      </c>
      <c r="M154" s="179">
        <v>0</v>
      </c>
      <c r="N154" s="179">
        <v>5.9409999999999998</v>
      </c>
      <c r="O154" s="179">
        <v>0</v>
      </c>
      <c r="P154" s="179">
        <v>0</v>
      </c>
      <c r="Q154" s="179">
        <v>0</v>
      </c>
      <c r="R154" s="179">
        <v>0</v>
      </c>
      <c r="S154" s="179">
        <v>36.844000000000001</v>
      </c>
      <c r="T154" s="179">
        <v>0</v>
      </c>
      <c r="U154" s="179">
        <v>0</v>
      </c>
      <c r="V154" s="179">
        <v>0</v>
      </c>
      <c r="W154" s="179">
        <v>0</v>
      </c>
      <c r="X154" s="179">
        <v>10.865</v>
      </c>
      <c r="Y154" s="179">
        <v>0</v>
      </c>
      <c r="Z154" s="179">
        <v>0</v>
      </c>
      <c r="AA154" s="179">
        <v>0</v>
      </c>
      <c r="AB154" s="179">
        <v>0</v>
      </c>
      <c r="AC154" s="179">
        <v>5.3529999999999998</v>
      </c>
      <c r="AD154" s="179">
        <v>0</v>
      </c>
      <c r="AE154" s="179">
        <v>0</v>
      </c>
      <c r="AF154" s="179">
        <v>0</v>
      </c>
      <c r="AG154" s="179">
        <v>0</v>
      </c>
      <c r="AH154" s="179">
        <v>1</v>
      </c>
      <c r="AI154" s="179">
        <v>0</v>
      </c>
      <c r="AJ154" s="179">
        <v>0</v>
      </c>
      <c r="AK154" s="179">
        <v>0</v>
      </c>
      <c r="AL154" s="179">
        <v>0</v>
      </c>
      <c r="AM154" s="179">
        <v>20.164999999999999</v>
      </c>
      <c r="AN154" s="179">
        <v>1.48</v>
      </c>
      <c r="AO154" s="179">
        <v>12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-1512</v>
      </c>
      <c r="AW154" s="179">
        <v>0</v>
      </c>
      <c r="AX154" s="179">
        <v>431.20192637919251</v>
      </c>
      <c r="AY154" s="179">
        <v>0</v>
      </c>
      <c r="AZ154" s="179">
        <v>32322.89890750761</v>
      </c>
      <c r="BA154" s="183">
        <v>7.496000581194838E-2</v>
      </c>
      <c r="BB154" s="183">
        <v>0</v>
      </c>
      <c r="BC154" s="183">
        <v>0</v>
      </c>
      <c r="BD154" s="183">
        <v>5.1485468471218513E-3</v>
      </c>
      <c r="BE154" s="183">
        <v>2.3964927469981279E-3</v>
      </c>
      <c r="BF154" s="183">
        <v>0.46546973702644251</v>
      </c>
      <c r="BG154" s="183">
        <v>5.9675050755998403E-3</v>
      </c>
      <c r="BH154" s="179">
        <v>167982408000</v>
      </c>
      <c r="BI154" s="179">
        <v>167982408000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123.83999999999999</v>
      </c>
      <c r="BO154" s="179">
        <v>32088.594757607701</v>
      </c>
      <c r="BP154" s="179">
        <v>15898.299964951701</v>
      </c>
      <c r="BQ154" s="179">
        <v>16190.294792656001</v>
      </c>
    </row>
    <row r="155" spans="1:69">
      <c r="A155" s="181"/>
      <c r="B155" s="174"/>
      <c r="C155" s="174"/>
      <c r="D155" s="64">
        <v>45104</v>
      </c>
      <c r="E155" s="174"/>
      <c r="F155" s="174"/>
      <c r="G155" s="174"/>
      <c r="H155" s="174"/>
      <c r="I155" s="179">
        <v>34.981000000000002</v>
      </c>
      <c r="J155" s="179">
        <v>0</v>
      </c>
      <c r="K155" s="179">
        <v>0</v>
      </c>
      <c r="L155" s="179">
        <v>0</v>
      </c>
      <c r="M155" s="179">
        <v>0</v>
      </c>
      <c r="N155" s="179">
        <v>5.9379999999999997</v>
      </c>
      <c r="O155" s="179">
        <v>0</v>
      </c>
      <c r="P155" s="179">
        <v>0</v>
      </c>
      <c r="Q155" s="179">
        <v>0</v>
      </c>
      <c r="R155" s="179">
        <v>0</v>
      </c>
      <c r="S155" s="179">
        <v>37.779000000000003</v>
      </c>
      <c r="T155" s="179">
        <v>0</v>
      </c>
      <c r="U155" s="179">
        <v>0</v>
      </c>
      <c r="V155" s="179">
        <v>0</v>
      </c>
      <c r="W155" s="179">
        <v>0</v>
      </c>
      <c r="X155" s="179">
        <v>10.574</v>
      </c>
      <c r="Y155" s="179">
        <v>0</v>
      </c>
      <c r="Z155" s="179">
        <v>0</v>
      </c>
      <c r="AA155" s="179">
        <v>0</v>
      </c>
      <c r="AB155" s="179">
        <v>0</v>
      </c>
      <c r="AC155" s="179">
        <v>5.3529999999999998</v>
      </c>
      <c r="AD155" s="179">
        <v>0</v>
      </c>
      <c r="AE155" s="179">
        <v>0</v>
      </c>
      <c r="AF155" s="179">
        <v>0</v>
      </c>
      <c r="AG155" s="179">
        <v>0</v>
      </c>
      <c r="AH155" s="179">
        <v>1</v>
      </c>
      <c r="AI155" s="179">
        <v>0</v>
      </c>
      <c r="AJ155" s="179">
        <v>0</v>
      </c>
      <c r="AK155" s="179">
        <v>0</v>
      </c>
      <c r="AL155" s="179">
        <v>0</v>
      </c>
      <c r="AM155" s="179">
        <v>20.170999999999999</v>
      </c>
      <c r="AN155" s="179">
        <v>1.49</v>
      </c>
      <c r="AO155" s="179">
        <v>12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-1526</v>
      </c>
      <c r="AW155" s="179">
        <v>0</v>
      </c>
      <c r="AX155" s="179">
        <v>473.06216549294476</v>
      </c>
      <c r="AY155" s="179">
        <v>0</v>
      </c>
      <c r="AZ155" s="179">
        <v>33326.304014226116</v>
      </c>
      <c r="BA155" s="183">
        <v>7.0448043502906482E-2</v>
      </c>
      <c r="BB155" s="183">
        <v>0</v>
      </c>
      <c r="BC155" s="183">
        <v>0</v>
      </c>
      <c r="BD155" s="183">
        <v>4.9841028930835453E-3</v>
      </c>
      <c r="BE155" s="183">
        <v>2.6140366669746432E-3</v>
      </c>
      <c r="BF155" s="183">
        <v>0.52447485997974674</v>
      </c>
      <c r="BG155" s="183">
        <v>3.8992006020906423E-3</v>
      </c>
      <c r="BH155" s="179">
        <v>42861059000</v>
      </c>
      <c r="BI155" s="179">
        <v>42861059000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117.28599999999999</v>
      </c>
      <c r="BO155" s="179">
        <v>33166.7197043161</v>
      </c>
      <c r="BP155" s="179">
        <v>17312.424860935102</v>
      </c>
      <c r="BQ155" s="179">
        <v>15854.294843381</v>
      </c>
    </row>
    <row r="156" spans="1:69">
      <c r="A156" s="181"/>
      <c r="B156" s="174"/>
      <c r="C156" s="174"/>
      <c r="D156" s="64">
        <v>45105</v>
      </c>
      <c r="E156" s="174"/>
      <c r="F156" s="174"/>
      <c r="G156" s="174"/>
      <c r="H156" s="174"/>
      <c r="I156" s="179">
        <v>39.207000000000001</v>
      </c>
      <c r="J156" s="179">
        <v>0</v>
      </c>
      <c r="K156" s="179">
        <v>0</v>
      </c>
      <c r="L156" s="179">
        <v>0</v>
      </c>
      <c r="M156" s="179">
        <v>0</v>
      </c>
      <c r="N156" s="179">
        <v>5.9290000000000003</v>
      </c>
      <c r="O156" s="179">
        <v>0</v>
      </c>
      <c r="P156" s="179">
        <v>0</v>
      </c>
      <c r="Q156" s="179">
        <v>0</v>
      </c>
      <c r="R156" s="179">
        <v>0</v>
      </c>
      <c r="S156" s="179">
        <v>36.604999999999997</v>
      </c>
      <c r="T156" s="179">
        <v>0</v>
      </c>
      <c r="U156" s="179">
        <v>0</v>
      </c>
      <c r="V156" s="179">
        <v>0</v>
      </c>
      <c r="W156" s="179">
        <v>0</v>
      </c>
      <c r="X156" s="179">
        <v>10.244999999999999</v>
      </c>
      <c r="Y156" s="179">
        <v>0</v>
      </c>
      <c r="Z156" s="179">
        <v>0</v>
      </c>
      <c r="AA156" s="179">
        <v>0</v>
      </c>
      <c r="AB156" s="179">
        <v>0</v>
      </c>
      <c r="AC156" s="179">
        <v>5.3559999999999999</v>
      </c>
      <c r="AD156" s="179">
        <v>0</v>
      </c>
      <c r="AE156" s="179">
        <v>0</v>
      </c>
      <c r="AF156" s="179">
        <v>0</v>
      </c>
      <c r="AG156" s="179">
        <v>0</v>
      </c>
      <c r="AH156" s="179">
        <v>1</v>
      </c>
      <c r="AI156" s="179">
        <v>0</v>
      </c>
      <c r="AJ156" s="179">
        <v>0</v>
      </c>
      <c r="AK156" s="179">
        <v>0</v>
      </c>
      <c r="AL156" s="179">
        <v>0</v>
      </c>
      <c r="AM156" s="179">
        <v>20.170000000000002</v>
      </c>
      <c r="AN156" s="179">
        <v>2.5</v>
      </c>
      <c r="AO156" s="179">
        <v>30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-1572</v>
      </c>
      <c r="AW156" s="179">
        <v>0</v>
      </c>
      <c r="AX156" s="179">
        <v>449.35695949051177</v>
      </c>
      <c r="AY156" s="179">
        <v>0</v>
      </c>
      <c r="AZ156" s="179">
        <v>35751.150640049673</v>
      </c>
      <c r="BA156" s="183">
        <v>7.9560691973225281E-2</v>
      </c>
      <c r="BB156" s="183">
        <v>0</v>
      </c>
      <c r="BC156" s="183">
        <v>0</v>
      </c>
      <c r="BD156" s="183">
        <v>6.0523006388899297E-3</v>
      </c>
      <c r="BE156" s="183">
        <v>4.0686142097787854E-3</v>
      </c>
      <c r="BF156" s="183">
        <v>0.67224258220672628</v>
      </c>
      <c r="BG156" s="183">
        <v>6.1781528075413508E-3</v>
      </c>
      <c r="BH156" s="179">
        <v>86814960000</v>
      </c>
      <c r="BI156" s="179">
        <v>60731440000</v>
      </c>
      <c r="BJ156" s="179">
        <v>26083520000</v>
      </c>
      <c r="BK156" s="179">
        <v>0</v>
      </c>
      <c r="BL156" s="179">
        <v>0</v>
      </c>
      <c r="BM156" s="179">
        <v>0</v>
      </c>
      <c r="BN156" s="179">
        <v>121.012</v>
      </c>
      <c r="BO156" s="179">
        <v>35751.1506400496</v>
      </c>
      <c r="BP156" s="179">
        <v>20210.644415528401</v>
      </c>
      <c r="BQ156" s="179">
        <v>15540.506224521199</v>
      </c>
    </row>
    <row r="157" spans="1:69">
      <c r="A157" s="181"/>
      <c r="B157" s="173"/>
      <c r="C157" s="173"/>
      <c r="D157" s="64">
        <v>45106</v>
      </c>
      <c r="E157" s="174"/>
      <c r="F157" s="174"/>
      <c r="G157" s="174"/>
      <c r="H157" s="174"/>
      <c r="I157" s="179">
        <v>35.088000000000001</v>
      </c>
      <c r="J157" s="179">
        <v>0</v>
      </c>
      <c r="K157" s="179">
        <v>0</v>
      </c>
      <c r="L157" s="179">
        <v>0</v>
      </c>
      <c r="M157" s="179">
        <v>0</v>
      </c>
      <c r="N157" s="179">
        <v>5.8949999999999996</v>
      </c>
      <c r="O157" s="179">
        <v>0</v>
      </c>
      <c r="P157" s="179">
        <v>0</v>
      </c>
      <c r="Q157" s="179">
        <v>0</v>
      </c>
      <c r="R157" s="179">
        <v>0</v>
      </c>
      <c r="S157" s="179">
        <v>28.260999999999999</v>
      </c>
      <c r="T157" s="179">
        <v>0</v>
      </c>
      <c r="U157" s="179">
        <v>0</v>
      </c>
      <c r="V157" s="179">
        <v>0</v>
      </c>
      <c r="W157" s="179">
        <v>0</v>
      </c>
      <c r="X157" s="179">
        <v>9.5299999999999994</v>
      </c>
      <c r="Y157" s="179">
        <v>0</v>
      </c>
      <c r="Z157" s="179">
        <v>0</v>
      </c>
      <c r="AA157" s="179">
        <v>0</v>
      </c>
      <c r="AB157" s="179">
        <v>0</v>
      </c>
      <c r="AC157" s="179">
        <v>5.2619999999999996</v>
      </c>
      <c r="AD157" s="179">
        <v>0</v>
      </c>
      <c r="AE157" s="179">
        <v>0</v>
      </c>
      <c r="AF157" s="179">
        <v>0</v>
      </c>
      <c r="AG157" s="179">
        <v>0</v>
      </c>
      <c r="AH157" s="179">
        <v>1</v>
      </c>
      <c r="AI157" s="179">
        <v>0</v>
      </c>
      <c r="AJ157" s="179">
        <v>0</v>
      </c>
      <c r="AK157" s="179">
        <v>0</v>
      </c>
      <c r="AL157" s="179">
        <v>0</v>
      </c>
      <c r="AM157" s="179">
        <v>20.170999999999999</v>
      </c>
      <c r="AN157" s="179">
        <v>2.508</v>
      </c>
      <c r="AO157" s="179">
        <v>50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-1913</v>
      </c>
      <c r="AW157" s="179">
        <v>0</v>
      </c>
      <c r="AX157" s="179">
        <v>471.19069230218219</v>
      </c>
      <c r="AY157" s="179">
        <v>0</v>
      </c>
      <c r="AZ157" s="179">
        <v>33918.651368350998</v>
      </c>
      <c r="BA157" s="183">
        <v>7.1984977467675487E-2</v>
      </c>
      <c r="BB157" s="183">
        <v>0</v>
      </c>
      <c r="BC157" s="183">
        <v>0</v>
      </c>
      <c r="BD157" s="183">
        <v>2.8273809269891235E-3</v>
      </c>
      <c r="BE157" s="183">
        <v>2.0660610268085165E-3</v>
      </c>
      <c r="BF157" s="183">
        <v>0.73073316972844682</v>
      </c>
      <c r="BG157" s="190">
        <v>3.9137869956478548E-3</v>
      </c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</row>
    <row r="158" spans="1:69" ht="11.25" customHeight="1">
      <c r="B158" s="73"/>
      <c r="C158" s="24"/>
      <c r="D158" s="64">
        <v>45107</v>
      </c>
      <c r="E158" s="63"/>
      <c r="F158" s="63"/>
      <c r="G158" s="63"/>
      <c r="H158" s="63"/>
      <c r="I158" s="63">
        <v>43.387</v>
      </c>
      <c r="J158" s="63">
        <v>0</v>
      </c>
      <c r="K158" s="63">
        <v>0</v>
      </c>
      <c r="L158" s="63">
        <v>0</v>
      </c>
      <c r="M158" s="63">
        <v>0</v>
      </c>
      <c r="N158" s="63">
        <v>5.9260000000000002</v>
      </c>
      <c r="O158" s="63">
        <v>0</v>
      </c>
      <c r="P158" s="63">
        <v>0</v>
      </c>
      <c r="Q158" s="63">
        <v>0</v>
      </c>
      <c r="R158" s="63">
        <v>0</v>
      </c>
      <c r="S158" s="63">
        <v>29.131</v>
      </c>
      <c r="T158" s="63">
        <v>0</v>
      </c>
      <c r="U158" s="63">
        <v>0</v>
      </c>
      <c r="V158" s="63">
        <v>0</v>
      </c>
      <c r="W158" s="63">
        <v>0</v>
      </c>
      <c r="X158" s="63">
        <v>8.9860000000000007</v>
      </c>
      <c r="Y158" s="63">
        <v>0</v>
      </c>
      <c r="Z158" s="63">
        <v>0</v>
      </c>
      <c r="AA158" s="63">
        <v>0</v>
      </c>
      <c r="AB158" s="63">
        <v>0</v>
      </c>
      <c r="AC158" s="63">
        <v>5.2039999999999997</v>
      </c>
      <c r="AD158" s="63">
        <v>0</v>
      </c>
      <c r="AE158" s="63">
        <v>0</v>
      </c>
      <c r="AF158" s="63">
        <v>0</v>
      </c>
      <c r="AG158" s="63">
        <v>0</v>
      </c>
      <c r="AH158" s="63">
        <v>1</v>
      </c>
      <c r="AI158" s="63">
        <v>0</v>
      </c>
      <c r="AJ158" s="63">
        <v>0</v>
      </c>
      <c r="AK158" s="63">
        <v>0</v>
      </c>
      <c r="AL158" s="63">
        <v>0</v>
      </c>
      <c r="AM158" s="63">
        <v>20.135999999999999</v>
      </c>
      <c r="AN158" s="63">
        <v>2.4980000000000002</v>
      </c>
      <c r="AO158" s="74">
        <v>50</v>
      </c>
      <c r="AP158" s="74">
        <v>0</v>
      </c>
      <c r="AQ158" s="74">
        <v>0</v>
      </c>
      <c r="AR158" s="155">
        <v>0</v>
      </c>
      <c r="AS158" s="156">
        <v>0</v>
      </c>
      <c r="AT158" s="155">
        <v>0</v>
      </c>
      <c r="AU158" s="155">
        <v>0</v>
      </c>
      <c r="AV158" s="70">
        <v>-2058</v>
      </c>
      <c r="AW158" s="155">
        <v>0</v>
      </c>
      <c r="AX158" s="68">
        <v>486.21313016973755</v>
      </c>
      <c r="AY158" s="156">
        <v>0</v>
      </c>
      <c r="AZ158" s="156">
        <v>33740.120084710827</v>
      </c>
      <c r="BA158" s="158">
        <v>6.9393683533252412E-2</v>
      </c>
      <c r="BB158" s="156">
        <v>0</v>
      </c>
      <c r="BC158" s="59">
        <v>0</v>
      </c>
      <c r="BD158" s="59">
        <v>2.6203323672568581E-3</v>
      </c>
      <c r="BE158" s="59">
        <v>1.1799129502928899E-3</v>
      </c>
      <c r="BF158" s="60">
        <v>0.45029133137339478</v>
      </c>
      <c r="BG158" s="171">
        <v>4.2597533620844473E-3</v>
      </c>
    </row>
    <row r="159" spans="1:69" ht="11.25" customHeight="1">
      <c r="B159" s="24" t="s">
        <v>82</v>
      </c>
      <c r="C159" s="24"/>
      <c r="D159" s="21"/>
      <c r="E159" s="25"/>
      <c r="F159" s="25"/>
      <c r="G159" s="25"/>
      <c r="H159" s="25"/>
      <c r="I159" s="25">
        <v>38.970999999999997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>
        <v>5.9257999999999997</v>
      </c>
      <c r="O159" s="25" t="e">
        <v>#N/A</v>
      </c>
      <c r="P159" s="25" t="e">
        <v>#N/A</v>
      </c>
      <c r="Q159" s="25" t="e">
        <v>#N/A</v>
      </c>
      <c r="R159" s="25" t="e">
        <v>#N/A</v>
      </c>
      <c r="S159" s="25">
        <v>33.724000000000004</v>
      </c>
      <c r="T159" s="25" t="e">
        <v>#N/A</v>
      </c>
      <c r="U159" s="25" t="e">
        <v>#N/A</v>
      </c>
      <c r="V159" s="25" t="e">
        <v>#N/A</v>
      </c>
      <c r="W159" s="25" t="e">
        <v>#N/A</v>
      </c>
      <c r="X159" s="25">
        <v>10.0358</v>
      </c>
      <c r="Y159" s="25" t="e">
        <v>#N/A</v>
      </c>
      <c r="Z159" s="25" t="e">
        <v>#N/A</v>
      </c>
      <c r="AA159" s="25" t="e">
        <v>#N/A</v>
      </c>
      <c r="AB159" s="25" t="e">
        <v>#N/A</v>
      </c>
      <c r="AC159" s="25">
        <v>5.3056000000000001</v>
      </c>
      <c r="AD159" s="25" t="e">
        <v>#N/A</v>
      </c>
      <c r="AE159" s="25" t="e">
        <v>#N/A</v>
      </c>
      <c r="AF159" s="25" t="e">
        <v>#N/A</v>
      </c>
      <c r="AG159" s="25" t="e">
        <v>#N/A</v>
      </c>
      <c r="AH159" s="25">
        <v>1</v>
      </c>
      <c r="AI159" s="25" t="e">
        <v>#N/A</v>
      </c>
      <c r="AJ159" s="25" t="e">
        <v>#N/A</v>
      </c>
      <c r="AK159" s="25" t="e">
        <v>#N/A</v>
      </c>
      <c r="AL159" s="25" t="e">
        <v>#N/A</v>
      </c>
      <c r="AM159" s="25">
        <v>20.162599999999998</v>
      </c>
      <c r="AN159" s="25">
        <v>2.0951999999999997</v>
      </c>
      <c r="AO159" s="157">
        <v>50</v>
      </c>
      <c r="AP159" s="157" t="e">
        <v>#N/A</v>
      </c>
      <c r="AQ159" s="157">
        <v>0</v>
      </c>
      <c r="AR159" s="157" t="e">
        <v>#N/A</v>
      </c>
      <c r="AS159" s="157" t="e">
        <v>#N/A</v>
      </c>
      <c r="AT159" s="157" t="e">
        <v>#N/A</v>
      </c>
      <c r="AU159" s="157" t="e">
        <v>#N/A</v>
      </c>
      <c r="AV159" s="25">
        <v>-1716.2</v>
      </c>
      <c r="AW159" s="157" t="e">
        <v>#N/A</v>
      </c>
      <c r="AX159" s="53">
        <v>454.04013309342298</v>
      </c>
      <c r="AY159" s="157" t="e">
        <v>#N/A</v>
      </c>
      <c r="AZ159" s="157">
        <v>34025.813218291005</v>
      </c>
      <c r="BA159" s="22">
        <v>7.4940100529152731E-2</v>
      </c>
      <c r="BB159" s="160" t="e">
        <v>#N/A</v>
      </c>
      <c r="BC159" s="22" t="e">
        <v>#N/A</v>
      </c>
      <c r="BD159" s="22">
        <v>4.4471155368519836E-3</v>
      </c>
      <c r="BE159" s="22">
        <v>2.5431039895697808E-3</v>
      </c>
      <c r="BF159" s="23">
        <v>0.57185471537579813</v>
      </c>
      <c r="BG159" s="65">
        <v>4.9622849686919122E-3</v>
      </c>
    </row>
    <row r="160" spans="1:69">
      <c r="A160" s="181"/>
      <c r="B160" s="174"/>
      <c r="C160" s="174"/>
      <c r="D160" s="64">
        <v>45110</v>
      </c>
      <c r="E160" s="174"/>
      <c r="F160" s="174"/>
      <c r="G160" s="174"/>
      <c r="H160" s="174"/>
      <c r="I160" s="179">
        <v>24.411999999999999</v>
      </c>
      <c r="J160" s="179">
        <v>0</v>
      </c>
      <c r="K160" s="179">
        <v>0</v>
      </c>
      <c r="L160" s="179">
        <v>0</v>
      </c>
      <c r="M160" s="179">
        <v>0</v>
      </c>
      <c r="N160" s="179">
        <v>6.0810000000000004</v>
      </c>
      <c r="O160" s="179">
        <v>0</v>
      </c>
      <c r="P160" s="179">
        <v>0</v>
      </c>
      <c r="Q160" s="179">
        <v>0</v>
      </c>
      <c r="R160" s="179">
        <v>0</v>
      </c>
      <c r="S160" s="179">
        <v>28.956</v>
      </c>
      <c r="T160" s="179">
        <v>0</v>
      </c>
      <c r="U160" s="179">
        <v>0</v>
      </c>
      <c r="V160" s="179">
        <v>0</v>
      </c>
      <c r="W160" s="179">
        <v>0</v>
      </c>
      <c r="X160" s="179">
        <v>8.3490000000000002</v>
      </c>
      <c r="Y160" s="179">
        <v>0</v>
      </c>
      <c r="Z160" s="179">
        <v>0</v>
      </c>
      <c r="AA160" s="179">
        <v>0</v>
      </c>
      <c r="AB160" s="179">
        <v>0</v>
      </c>
      <c r="AC160" s="179">
        <v>5.22</v>
      </c>
      <c r="AD160" s="179">
        <v>0</v>
      </c>
      <c r="AE160" s="179">
        <v>0</v>
      </c>
      <c r="AF160" s="179">
        <v>0</v>
      </c>
      <c r="AG160" s="179">
        <v>0</v>
      </c>
      <c r="AH160" s="179">
        <v>1</v>
      </c>
      <c r="AI160" s="179">
        <v>0</v>
      </c>
      <c r="AJ160" s="179">
        <v>0</v>
      </c>
      <c r="AK160" s="179">
        <v>0</v>
      </c>
      <c r="AL160" s="179">
        <v>0</v>
      </c>
      <c r="AM160" s="179">
        <v>20.131</v>
      </c>
      <c r="AN160" s="179">
        <v>2.496</v>
      </c>
      <c r="AO160" s="179">
        <v>20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-1518</v>
      </c>
      <c r="AW160" s="179">
        <v>0</v>
      </c>
      <c r="AX160" s="179">
        <v>403.53763983460919</v>
      </c>
      <c r="AY160" s="179">
        <v>0</v>
      </c>
      <c r="AZ160" s="179">
        <v>32365.778962459153</v>
      </c>
      <c r="BA160" s="183">
        <v>8.0205105466058482E-2</v>
      </c>
      <c r="BB160" s="183">
        <v>0</v>
      </c>
      <c r="BC160" s="183">
        <v>0</v>
      </c>
      <c r="BD160" s="183">
        <v>3.5713665177828473E-3</v>
      </c>
      <c r="BE160" s="183">
        <v>6.3611405200051209E-4</v>
      </c>
      <c r="BF160" s="183">
        <v>0.17811502931248296</v>
      </c>
      <c r="BG160" s="183">
        <v>5.1627412698044854E-3</v>
      </c>
      <c r="BH160" s="179">
        <v>167982408000</v>
      </c>
      <c r="BI160" s="179">
        <v>167982408000</v>
      </c>
      <c r="BJ160" s="179">
        <v>0</v>
      </c>
      <c r="BK160" s="179">
        <v>0</v>
      </c>
      <c r="BL160" s="179">
        <v>0</v>
      </c>
      <c r="BM160" s="179">
        <v>0</v>
      </c>
      <c r="BN160" s="179">
        <v>123.83999999999999</v>
      </c>
      <c r="BO160" s="179">
        <v>32088.594757607701</v>
      </c>
      <c r="BP160" s="179">
        <v>15898.299964951701</v>
      </c>
      <c r="BQ160" s="179">
        <v>16190.294792656001</v>
      </c>
    </row>
    <row r="161" spans="2:69">
      <c r="B161" s="174"/>
      <c r="C161" s="174"/>
      <c r="D161" s="64">
        <v>45111</v>
      </c>
      <c r="E161" s="174"/>
      <c r="F161" s="174"/>
      <c r="G161" s="174"/>
      <c r="H161" s="174"/>
      <c r="I161" s="179">
        <v>23.815999999999999</v>
      </c>
      <c r="J161" s="179">
        <v>0</v>
      </c>
      <c r="K161" s="179">
        <v>0</v>
      </c>
      <c r="L161" s="179">
        <v>0</v>
      </c>
      <c r="M161" s="179">
        <v>0</v>
      </c>
      <c r="N161" s="179">
        <v>6.0810000000000004</v>
      </c>
      <c r="O161" s="179">
        <v>0</v>
      </c>
      <c r="P161" s="179">
        <v>0</v>
      </c>
      <c r="Q161" s="179">
        <v>0</v>
      </c>
      <c r="R161" s="179">
        <v>0</v>
      </c>
      <c r="S161" s="179">
        <v>29.013000000000002</v>
      </c>
      <c r="T161" s="179">
        <v>0</v>
      </c>
      <c r="U161" s="179">
        <v>0</v>
      </c>
      <c r="V161" s="179">
        <v>0</v>
      </c>
      <c r="W161" s="179">
        <v>0</v>
      </c>
      <c r="X161" s="179">
        <v>8.0389999999999997</v>
      </c>
      <c r="Y161" s="179">
        <v>0</v>
      </c>
      <c r="Z161" s="179">
        <v>0</v>
      </c>
      <c r="AA161" s="179">
        <v>0</v>
      </c>
      <c r="AB161" s="179">
        <v>0</v>
      </c>
      <c r="AC161" s="179">
        <v>5.2610000000000001</v>
      </c>
      <c r="AD161" s="179">
        <v>0</v>
      </c>
      <c r="AE161" s="179">
        <v>0</v>
      </c>
      <c r="AF161" s="179">
        <v>0</v>
      </c>
      <c r="AG161" s="179">
        <v>0</v>
      </c>
      <c r="AH161" s="179">
        <v>1</v>
      </c>
      <c r="AI161" s="179">
        <v>0</v>
      </c>
      <c r="AJ161" s="179">
        <v>0</v>
      </c>
      <c r="AK161" s="179">
        <v>0</v>
      </c>
      <c r="AL161" s="179">
        <v>0</v>
      </c>
      <c r="AM161" s="179">
        <v>20.125</v>
      </c>
      <c r="AN161" s="179">
        <v>2.5059999999999998</v>
      </c>
      <c r="AO161" s="179">
        <v>20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-2152</v>
      </c>
      <c r="AW161" s="179">
        <v>0</v>
      </c>
      <c r="AX161" s="179">
        <v>464.99964377380132</v>
      </c>
      <c r="AY161" s="179">
        <v>0</v>
      </c>
      <c r="AZ161" s="179">
        <v>32355.425296790607</v>
      </c>
      <c r="BA161" s="183">
        <v>6.9581613082976626E-2</v>
      </c>
      <c r="BB161" s="183">
        <v>0</v>
      </c>
      <c r="BC161" s="183">
        <v>0</v>
      </c>
      <c r="BD161" s="183">
        <v>1.1610250343868245E-3</v>
      </c>
      <c r="BE161" s="183">
        <v>5.7660520848143177E-4</v>
      </c>
      <c r="BF161" s="183">
        <v>0.49663460425377987</v>
      </c>
      <c r="BG161" s="183">
        <v>4.5526996856245583E-3</v>
      </c>
      <c r="BH161" s="179">
        <v>42861059000</v>
      </c>
      <c r="BI161" s="179">
        <v>42861059000</v>
      </c>
      <c r="BJ161" s="179">
        <v>0</v>
      </c>
      <c r="BK161" s="179">
        <v>0</v>
      </c>
      <c r="BL161" s="179">
        <v>0</v>
      </c>
      <c r="BM161" s="179">
        <v>0</v>
      </c>
      <c r="BN161" s="179">
        <v>117.28599999999999</v>
      </c>
      <c r="BO161" s="179">
        <v>33166.7197043161</v>
      </c>
      <c r="BP161" s="179">
        <v>17312.424860935102</v>
      </c>
      <c r="BQ161" s="179">
        <v>15854.294843381</v>
      </c>
    </row>
    <row r="162" spans="2:69">
      <c r="B162" s="174"/>
      <c r="C162" s="174"/>
      <c r="D162" s="64">
        <v>45112</v>
      </c>
      <c r="E162" s="174"/>
      <c r="F162" s="174"/>
      <c r="G162" s="174"/>
      <c r="H162" s="174"/>
      <c r="I162" s="179">
        <v>8.6929999999999996</v>
      </c>
      <c r="J162" s="179">
        <v>0</v>
      </c>
      <c r="K162" s="179">
        <v>0</v>
      </c>
      <c r="L162" s="179">
        <v>0</v>
      </c>
      <c r="M162" s="179">
        <v>0</v>
      </c>
      <c r="N162" s="179">
        <v>6.2309999999999999</v>
      </c>
      <c r="O162" s="179">
        <v>0</v>
      </c>
      <c r="P162" s="179">
        <v>0</v>
      </c>
      <c r="Q162" s="179">
        <v>0</v>
      </c>
      <c r="R162" s="179">
        <v>0</v>
      </c>
      <c r="S162" s="179">
        <v>17.591000000000001</v>
      </c>
      <c r="T162" s="179">
        <v>0</v>
      </c>
      <c r="U162" s="179">
        <v>0</v>
      </c>
      <c r="V162" s="179">
        <v>0</v>
      </c>
      <c r="W162" s="179">
        <v>0</v>
      </c>
      <c r="X162" s="179">
        <v>7.6870000000000003</v>
      </c>
      <c r="Y162" s="179">
        <v>0</v>
      </c>
      <c r="Z162" s="179">
        <v>0</v>
      </c>
      <c r="AA162" s="179">
        <v>0</v>
      </c>
      <c r="AB162" s="179">
        <v>0</v>
      </c>
      <c r="AC162" s="179">
        <v>5.2519999999999998</v>
      </c>
      <c r="AD162" s="179">
        <v>0</v>
      </c>
      <c r="AE162" s="179">
        <v>0</v>
      </c>
      <c r="AF162" s="179">
        <v>0</v>
      </c>
      <c r="AG162" s="179">
        <v>0</v>
      </c>
      <c r="AH162" s="179">
        <v>1</v>
      </c>
      <c r="AI162" s="179">
        <v>0</v>
      </c>
      <c r="AJ162" s="179">
        <v>0</v>
      </c>
      <c r="AK162" s="179">
        <v>0</v>
      </c>
      <c r="AL162" s="179">
        <v>0</v>
      </c>
      <c r="AM162" s="179">
        <v>20.123999999999999</v>
      </c>
      <c r="AN162" s="179">
        <v>3.2959999999999998</v>
      </c>
      <c r="AO162" s="179">
        <v>20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-1760</v>
      </c>
      <c r="AW162" s="179">
        <v>0</v>
      </c>
      <c r="AX162" s="179">
        <v>429.48021938620377</v>
      </c>
      <c r="AY162" s="179">
        <v>0</v>
      </c>
      <c r="AZ162" s="179">
        <v>34109.355246007151</v>
      </c>
      <c r="BA162" s="183">
        <v>7.9420084339984029E-2</v>
      </c>
      <c r="BB162" s="183">
        <v>0</v>
      </c>
      <c r="BC162" s="183">
        <v>0</v>
      </c>
      <c r="BD162" s="183">
        <v>8.4086517610805992E-3</v>
      </c>
      <c r="BE162" s="183">
        <v>2.5465952099934237E-3</v>
      </c>
      <c r="BF162" s="183">
        <v>0.30285416525159553</v>
      </c>
      <c r="BG162" s="183">
        <v>5.2292234297696086E-3</v>
      </c>
      <c r="BH162" s="179">
        <v>86814960000</v>
      </c>
      <c r="BI162" s="179">
        <v>60731440000</v>
      </c>
      <c r="BJ162" s="179">
        <v>26083520000</v>
      </c>
      <c r="BK162" s="179">
        <v>0</v>
      </c>
      <c r="BL162" s="179">
        <v>0</v>
      </c>
      <c r="BM162" s="179">
        <v>0</v>
      </c>
      <c r="BN162" s="179">
        <v>121.012</v>
      </c>
      <c r="BO162" s="179">
        <v>35751.1506400496</v>
      </c>
      <c r="BP162" s="179">
        <v>20210.644415528401</v>
      </c>
      <c r="BQ162" s="179">
        <v>15540.506224521199</v>
      </c>
    </row>
    <row r="163" spans="2:69">
      <c r="B163" s="173"/>
      <c r="C163" s="173"/>
      <c r="D163" s="64">
        <v>45113</v>
      </c>
      <c r="E163" s="174"/>
      <c r="F163" s="174"/>
      <c r="G163" s="174"/>
      <c r="H163" s="174"/>
      <c r="I163" s="179">
        <v>1.5760000000000001</v>
      </c>
      <c r="J163" s="179">
        <v>0</v>
      </c>
      <c r="K163" s="179">
        <v>0</v>
      </c>
      <c r="L163" s="179">
        <v>0</v>
      </c>
      <c r="M163" s="179">
        <v>0</v>
      </c>
      <c r="N163" s="179">
        <v>6.2030000000000003</v>
      </c>
      <c r="O163" s="179">
        <v>0</v>
      </c>
      <c r="P163" s="179">
        <v>0</v>
      </c>
      <c r="Q163" s="179">
        <v>0</v>
      </c>
      <c r="R163" s="179">
        <v>0</v>
      </c>
      <c r="S163" s="179">
        <v>9.2409999999999997</v>
      </c>
      <c r="T163" s="179">
        <v>0</v>
      </c>
      <c r="U163" s="179">
        <v>0</v>
      </c>
      <c r="V163" s="179">
        <v>0</v>
      </c>
      <c r="W163" s="179">
        <v>0</v>
      </c>
      <c r="X163" s="179">
        <v>7.1909999999999998</v>
      </c>
      <c r="Y163" s="179">
        <v>0</v>
      </c>
      <c r="Z163" s="179">
        <v>0</v>
      </c>
      <c r="AA163" s="179">
        <v>0</v>
      </c>
      <c r="AB163" s="179">
        <v>0</v>
      </c>
      <c r="AC163" s="179">
        <v>5.21</v>
      </c>
      <c r="AD163" s="179">
        <v>0</v>
      </c>
      <c r="AE163" s="179">
        <v>0</v>
      </c>
      <c r="AF163" s="179">
        <v>0</v>
      </c>
      <c r="AG163" s="179">
        <v>0</v>
      </c>
      <c r="AH163" s="179">
        <v>1</v>
      </c>
      <c r="AI163" s="179">
        <v>0</v>
      </c>
      <c r="AJ163" s="179">
        <v>0</v>
      </c>
      <c r="AK163" s="179">
        <v>0</v>
      </c>
      <c r="AL163" s="179">
        <v>0</v>
      </c>
      <c r="AM163" s="179">
        <v>20.123000000000001</v>
      </c>
      <c r="AN163" s="179">
        <v>3.3039999999999998</v>
      </c>
      <c r="AO163" s="179">
        <v>20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-2241</v>
      </c>
      <c r="AW163" s="179">
        <v>0</v>
      </c>
      <c r="AX163" s="179">
        <v>478.94945326888592</v>
      </c>
      <c r="AY163" s="179">
        <v>0</v>
      </c>
      <c r="AZ163" s="179">
        <v>31941.538377148274</v>
      </c>
      <c r="BA163" s="183">
        <v>6.6690833780357298E-2</v>
      </c>
      <c r="BB163" s="183">
        <v>0</v>
      </c>
      <c r="BC163" s="183">
        <v>0</v>
      </c>
      <c r="BD163" s="183">
        <v>3.8450789604234144E-3</v>
      </c>
      <c r="BE163" s="183">
        <v>2.6665685705384626E-3</v>
      </c>
      <c r="BF163" s="183">
        <v>0.69350164144478943</v>
      </c>
      <c r="BG163" s="190">
        <v>5.2078905169039083E-3</v>
      </c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</row>
    <row r="164" spans="2:69" ht="11.25" customHeight="1">
      <c r="B164" s="73"/>
      <c r="C164" s="24"/>
      <c r="D164" s="64">
        <v>45114</v>
      </c>
      <c r="E164" s="63"/>
      <c r="F164" s="63"/>
      <c r="G164" s="63"/>
      <c r="H164" s="63"/>
      <c r="I164" s="63">
        <v>36.744</v>
      </c>
      <c r="J164" s="63">
        <v>0</v>
      </c>
      <c r="K164" s="63">
        <v>0</v>
      </c>
      <c r="L164" s="63">
        <v>0</v>
      </c>
      <c r="M164" s="63">
        <v>0</v>
      </c>
      <c r="N164" s="63">
        <v>7.0620000000000003</v>
      </c>
      <c r="O164" s="63">
        <v>0</v>
      </c>
      <c r="P164" s="63">
        <v>0</v>
      </c>
      <c r="Q164" s="63">
        <v>0</v>
      </c>
      <c r="R164" s="63">
        <v>0</v>
      </c>
      <c r="S164" s="63">
        <v>31.236000000000001</v>
      </c>
      <c r="T164" s="63">
        <v>0</v>
      </c>
      <c r="U164" s="63">
        <v>0</v>
      </c>
      <c r="V164" s="63">
        <v>0</v>
      </c>
      <c r="W164" s="63">
        <v>0</v>
      </c>
      <c r="X164" s="63">
        <v>6.7060000000000004</v>
      </c>
      <c r="Y164" s="63">
        <v>0</v>
      </c>
      <c r="Z164" s="63">
        <v>0</v>
      </c>
      <c r="AA164" s="63">
        <v>0</v>
      </c>
      <c r="AB164" s="63">
        <v>0</v>
      </c>
      <c r="AC164" s="63">
        <v>5.1840000000000002</v>
      </c>
      <c r="AD164" s="63">
        <v>0</v>
      </c>
      <c r="AE164" s="63">
        <v>0</v>
      </c>
      <c r="AF164" s="63">
        <v>0</v>
      </c>
      <c r="AG164" s="63">
        <v>0</v>
      </c>
      <c r="AH164" s="63">
        <v>1</v>
      </c>
      <c r="AI164" s="63">
        <v>0</v>
      </c>
      <c r="AJ164" s="63">
        <v>0</v>
      </c>
      <c r="AK164" s="63">
        <v>0</v>
      </c>
      <c r="AL164" s="63">
        <v>0</v>
      </c>
      <c r="AM164" s="63">
        <v>20.123999999999999</v>
      </c>
      <c r="AN164" s="63">
        <v>15.294</v>
      </c>
      <c r="AO164" s="74">
        <v>233</v>
      </c>
      <c r="AP164" s="74">
        <v>0</v>
      </c>
      <c r="AQ164" s="74">
        <v>0</v>
      </c>
      <c r="AR164" s="155">
        <v>0</v>
      </c>
      <c r="AS164" s="156">
        <v>0</v>
      </c>
      <c r="AT164" s="155">
        <v>0</v>
      </c>
      <c r="AU164" s="155">
        <v>0</v>
      </c>
      <c r="AV164" s="70">
        <v>-3504</v>
      </c>
      <c r="AW164" s="155">
        <v>0</v>
      </c>
      <c r="AX164" s="68">
        <v>661.96549040412015</v>
      </c>
      <c r="AY164" s="156">
        <v>0</v>
      </c>
      <c r="AZ164" s="156">
        <v>32625.496369559522</v>
      </c>
      <c r="BA164" s="158">
        <v>4.9285796378361259E-2</v>
      </c>
      <c r="BB164" s="156">
        <v>0</v>
      </c>
      <c r="BC164" s="59">
        <v>0</v>
      </c>
      <c r="BD164" s="59">
        <v>4.4203928310297368E-3</v>
      </c>
      <c r="BE164" s="59">
        <v>1.3816657374127207E-3</v>
      </c>
      <c r="BF164" s="60">
        <v>0.31256627866054604</v>
      </c>
      <c r="BG164" s="171">
        <v>4.9181961551895137E-3</v>
      </c>
    </row>
    <row r="165" spans="2:69" ht="11.25" customHeight="1">
      <c r="B165" s="24" t="s">
        <v>82</v>
      </c>
      <c r="C165" s="24"/>
      <c r="D165" s="21"/>
      <c r="E165" s="25"/>
      <c r="F165" s="25"/>
      <c r="G165" s="25"/>
      <c r="H165" s="25"/>
      <c r="I165" s="25">
        <v>27.048199999999998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>
        <v>6.3315999999999999</v>
      </c>
      <c r="O165" s="25" t="e">
        <v>#N/A</v>
      </c>
      <c r="P165" s="25" t="e">
        <v>#N/A</v>
      </c>
      <c r="Q165" s="25" t="e">
        <v>#N/A</v>
      </c>
      <c r="R165" s="25" t="e">
        <v>#N/A</v>
      </c>
      <c r="S165" s="25">
        <v>31.2074</v>
      </c>
      <c r="T165" s="25" t="e">
        <v>#N/A</v>
      </c>
      <c r="U165" s="25" t="e">
        <v>#N/A</v>
      </c>
      <c r="V165" s="25" t="e">
        <v>#N/A</v>
      </c>
      <c r="W165" s="25" t="e">
        <v>#N/A</v>
      </c>
      <c r="X165" s="25">
        <v>7.5862000000000007</v>
      </c>
      <c r="Y165" s="25" t="e">
        <v>#N/A</v>
      </c>
      <c r="Z165" s="25" t="e">
        <v>#N/A</v>
      </c>
      <c r="AA165" s="25" t="e">
        <v>#N/A</v>
      </c>
      <c r="AB165" s="25" t="e">
        <v>#N/A</v>
      </c>
      <c r="AC165" s="25">
        <v>5.2254000000000005</v>
      </c>
      <c r="AD165" s="25" t="e">
        <v>#N/A</v>
      </c>
      <c r="AE165" s="25" t="e">
        <v>#N/A</v>
      </c>
      <c r="AF165" s="25" t="e">
        <v>#N/A</v>
      </c>
      <c r="AG165" s="25" t="e">
        <v>#N/A</v>
      </c>
      <c r="AH165" s="25">
        <v>1</v>
      </c>
      <c r="AI165" s="25" t="e">
        <v>#N/A</v>
      </c>
      <c r="AJ165" s="25" t="e">
        <v>#N/A</v>
      </c>
      <c r="AK165" s="25" t="e">
        <v>#N/A</v>
      </c>
      <c r="AL165" s="25" t="e">
        <v>#N/A</v>
      </c>
      <c r="AM165" s="25">
        <v>20.125399999999999</v>
      </c>
      <c r="AN165" s="25">
        <v>10.1792</v>
      </c>
      <c r="AO165" s="157">
        <v>20</v>
      </c>
      <c r="AP165" s="157" t="e">
        <v>#N/A</v>
      </c>
      <c r="AQ165" s="157">
        <v>0</v>
      </c>
      <c r="AR165" s="157" t="e">
        <v>#N/A</v>
      </c>
      <c r="AS165" s="157" t="e">
        <v>#N/A</v>
      </c>
      <c r="AT165" s="157" t="e">
        <v>#N/A</v>
      </c>
      <c r="AU165" s="157" t="e">
        <v>#N/A</v>
      </c>
      <c r="AV165" s="25">
        <v>-2235</v>
      </c>
      <c r="AW165" s="157" t="e">
        <v>#N/A</v>
      </c>
      <c r="AX165" s="53">
        <v>512.02538903719449</v>
      </c>
      <c r="AY165" s="157" t="e">
        <v>#N/A</v>
      </c>
      <c r="AZ165" s="157">
        <v>32126.253609388907</v>
      </c>
      <c r="BA165" s="22">
        <v>6.2743477759567109E-2</v>
      </c>
      <c r="BB165" s="160" t="e">
        <v>#N/A</v>
      </c>
      <c r="BC165" s="22" t="e">
        <v>#N/A</v>
      </c>
      <c r="BD165" s="22">
        <v>2.4589708613889875E-3</v>
      </c>
      <c r="BE165" s="22">
        <v>9.3772593076412933E-4</v>
      </c>
      <c r="BF165" s="23">
        <v>0.38134893970823242</v>
      </c>
      <c r="BG165" s="65">
        <v>2.8043267803103959E-3</v>
      </c>
    </row>
    <row r="166" spans="2:69">
      <c r="B166" s="174"/>
      <c r="C166" s="174"/>
      <c r="D166" s="64">
        <v>45117</v>
      </c>
      <c r="E166" s="174"/>
      <c r="F166" s="174"/>
      <c r="G166" s="174"/>
      <c r="H166" s="174"/>
      <c r="I166" s="179">
        <v>28.443000000000001</v>
      </c>
      <c r="J166" s="179">
        <v>0</v>
      </c>
      <c r="K166" s="179">
        <v>0</v>
      </c>
      <c r="L166" s="179">
        <v>0</v>
      </c>
      <c r="M166" s="179">
        <v>0</v>
      </c>
      <c r="N166" s="179">
        <v>5.3730000000000002</v>
      </c>
      <c r="O166" s="179">
        <v>0</v>
      </c>
      <c r="P166" s="179">
        <v>0</v>
      </c>
      <c r="Q166" s="179">
        <v>0</v>
      </c>
      <c r="R166" s="179">
        <v>0</v>
      </c>
      <c r="S166" s="179">
        <v>41.055</v>
      </c>
      <c r="T166" s="179">
        <v>0</v>
      </c>
      <c r="U166" s="179">
        <v>0</v>
      </c>
      <c r="V166" s="179">
        <v>0</v>
      </c>
      <c r="W166" s="179">
        <v>0</v>
      </c>
      <c r="X166" s="179">
        <v>6.351</v>
      </c>
      <c r="Y166" s="179">
        <v>0</v>
      </c>
      <c r="Z166" s="179">
        <v>0</v>
      </c>
      <c r="AA166" s="179">
        <v>0</v>
      </c>
      <c r="AB166" s="179">
        <v>0</v>
      </c>
      <c r="AC166" s="179">
        <v>5.1639999999999997</v>
      </c>
      <c r="AD166" s="179">
        <v>0</v>
      </c>
      <c r="AE166" s="179">
        <v>0</v>
      </c>
      <c r="AF166" s="179">
        <v>0</v>
      </c>
      <c r="AG166" s="179">
        <v>0</v>
      </c>
      <c r="AH166" s="179">
        <v>1</v>
      </c>
      <c r="AI166" s="179">
        <v>0</v>
      </c>
      <c r="AJ166" s="179">
        <v>0</v>
      </c>
      <c r="AK166" s="179">
        <v>0</v>
      </c>
      <c r="AL166" s="179">
        <v>0</v>
      </c>
      <c r="AM166" s="179">
        <v>20.166</v>
      </c>
      <c r="AN166" s="179">
        <v>15.228</v>
      </c>
      <c r="AO166" s="179">
        <v>186</v>
      </c>
      <c r="AP166" s="179">
        <v>0</v>
      </c>
      <c r="AQ166" s="179">
        <v>0</v>
      </c>
      <c r="AR166" s="179">
        <v>0</v>
      </c>
      <c r="AS166" s="179">
        <v>0</v>
      </c>
      <c r="AT166" s="179">
        <v>0</v>
      </c>
      <c r="AU166" s="179">
        <v>0</v>
      </c>
      <c r="AV166" s="179">
        <v>-3280</v>
      </c>
      <c r="AW166" s="179">
        <v>0</v>
      </c>
      <c r="AX166" s="179">
        <v>637.42967964167269</v>
      </c>
      <c r="AY166" s="179">
        <v>0</v>
      </c>
      <c r="AZ166" s="179">
        <v>35555.818192709616</v>
      </c>
      <c r="BA166" s="183">
        <v>5.5779985351007047E-2</v>
      </c>
      <c r="BB166" s="183">
        <v>0</v>
      </c>
      <c r="BC166" s="183">
        <v>0</v>
      </c>
      <c r="BD166" s="183">
        <v>4.9375315874391288E-3</v>
      </c>
      <c r="BE166" s="183">
        <v>1.6748931640683483E-3</v>
      </c>
      <c r="BF166" s="183">
        <v>0.33921669854815828</v>
      </c>
      <c r="BG166" s="183">
        <v>6.6644148239416133E-3</v>
      </c>
      <c r="BH166" s="179"/>
      <c r="BI166" s="179"/>
      <c r="BJ166" s="179"/>
      <c r="BK166" s="179"/>
      <c r="BL166" s="179"/>
      <c r="BM166" s="179"/>
      <c r="BN166" s="179"/>
      <c r="BO166" s="179"/>
      <c r="BP166" s="179"/>
      <c r="BQ166" s="179"/>
    </row>
    <row r="167" spans="2:69">
      <c r="B167" s="174"/>
      <c r="C167" s="174"/>
      <c r="D167" s="64">
        <v>45118</v>
      </c>
      <c r="E167" s="174"/>
      <c r="F167" s="174"/>
      <c r="G167" s="174"/>
      <c r="H167" s="174"/>
      <c r="I167" s="179">
        <v>29.625</v>
      </c>
      <c r="J167" s="179">
        <v>0</v>
      </c>
      <c r="K167" s="179">
        <v>0</v>
      </c>
      <c r="L167" s="179">
        <v>0</v>
      </c>
      <c r="M167" s="179">
        <v>0</v>
      </c>
      <c r="N167" s="179">
        <v>5.2469999999999999</v>
      </c>
      <c r="O167" s="179">
        <v>0</v>
      </c>
      <c r="P167" s="179">
        <v>0</v>
      </c>
      <c r="Q167" s="179">
        <v>0</v>
      </c>
      <c r="R167" s="179">
        <v>0</v>
      </c>
      <c r="S167" s="179">
        <v>40.258000000000003</v>
      </c>
      <c r="T167" s="179">
        <v>0</v>
      </c>
      <c r="U167" s="179">
        <v>0</v>
      </c>
      <c r="V167" s="179">
        <v>0</v>
      </c>
      <c r="W167" s="179">
        <v>0</v>
      </c>
      <c r="X167" s="179">
        <v>6.0810000000000004</v>
      </c>
      <c r="Y167" s="179">
        <v>0</v>
      </c>
      <c r="Z167" s="179">
        <v>0</v>
      </c>
      <c r="AA167" s="179">
        <v>0</v>
      </c>
      <c r="AB167" s="179">
        <v>0</v>
      </c>
      <c r="AC167" s="179">
        <v>5.077</v>
      </c>
      <c r="AD167" s="179">
        <v>0</v>
      </c>
      <c r="AE167" s="179">
        <v>0</v>
      </c>
      <c r="AF167" s="179">
        <v>0</v>
      </c>
      <c r="AG167" s="179">
        <v>0</v>
      </c>
      <c r="AH167" s="179">
        <v>1</v>
      </c>
      <c r="AI167" s="179">
        <v>0</v>
      </c>
      <c r="AJ167" s="179">
        <v>0</v>
      </c>
      <c r="AK167" s="179">
        <v>0</v>
      </c>
      <c r="AL167" s="179">
        <v>0</v>
      </c>
      <c r="AM167" s="179">
        <v>34.19</v>
      </c>
      <c r="AN167" s="179">
        <v>0.23899999999999999</v>
      </c>
      <c r="AO167" s="179">
        <v>160</v>
      </c>
      <c r="AP167" s="179">
        <v>0</v>
      </c>
      <c r="AQ167" s="179">
        <v>0</v>
      </c>
      <c r="AR167" s="179">
        <v>0</v>
      </c>
      <c r="AS167" s="179">
        <v>0</v>
      </c>
      <c r="AT167" s="179">
        <v>0</v>
      </c>
      <c r="AU167" s="179">
        <v>0</v>
      </c>
      <c r="AV167" s="179">
        <v>-2783</v>
      </c>
      <c r="AW167" s="179">
        <v>0</v>
      </c>
      <c r="AX167" s="179">
        <v>569.80478607189036</v>
      </c>
      <c r="AY167" s="179">
        <v>0</v>
      </c>
      <c r="AZ167" s="179">
        <v>37085.31921943101</v>
      </c>
      <c r="BA167" s="183">
        <v>6.5084253635511014E-2</v>
      </c>
      <c r="BB167" s="183">
        <v>0</v>
      </c>
      <c r="BC167" s="183">
        <v>0</v>
      </c>
      <c r="BD167" s="183">
        <v>3.5522739846679512E-3</v>
      </c>
      <c r="BE167" s="183">
        <v>1.9348002549658722E-3</v>
      </c>
      <c r="BF167" s="183">
        <v>0.54466526605681509</v>
      </c>
      <c r="BG167" s="183">
        <v>5.416450617354289E-3</v>
      </c>
      <c r="BH167" s="179"/>
      <c r="BI167" s="179"/>
      <c r="BJ167" s="179"/>
      <c r="BK167" s="179"/>
      <c r="BL167" s="179"/>
      <c r="BM167" s="179"/>
      <c r="BN167" s="179"/>
      <c r="BO167" s="179"/>
      <c r="BP167" s="179"/>
      <c r="BQ167" s="179"/>
    </row>
    <row r="168" spans="2:69">
      <c r="B168" s="174"/>
      <c r="C168" s="174"/>
      <c r="D168" s="64">
        <v>45119</v>
      </c>
      <c r="E168" s="174"/>
      <c r="F168" s="174"/>
      <c r="G168" s="174"/>
      <c r="H168" s="174"/>
      <c r="I168" s="179">
        <v>29.616</v>
      </c>
      <c r="J168" s="179">
        <v>0</v>
      </c>
      <c r="K168" s="179">
        <v>0</v>
      </c>
      <c r="L168" s="179">
        <v>0</v>
      </c>
      <c r="M168" s="179">
        <v>0</v>
      </c>
      <c r="N168" s="179">
        <v>4.79</v>
      </c>
      <c r="O168" s="179">
        <v>0</v>
      </c>
      <c r="P168" s="179">
        <v>0</v>
      </c>
      <c r="Q168" s="179">
        <v>0</v>
      </c>
      <c r="R168" s="179">
        <v>0</v>
      </c>
      <c r="S168" s="179">
        <v>38.375</v>
      </c>
      <c r="T168" s="179">
        <v>0</v>
      </c>
      <c r="U168" s="179">
        <v>0</v>
      </c>
      <c r="V168" s="179">
        <v>0</v>
      </c>
      <c r="W168" s="179">
        <v>0</v>
      </c>
      <c r="X168" s="179">
        <v>5.9489999999999998</v>
      </c>
      <c r="Y168" s="179">
        <v>0</v>
      </c>
      <c r="Z168" s="179">
        <v>0</v>
      </c>
      <c r="AA168" s="179">
        <v>0</v>
      </c>
      <c r="AB168" s="179">
        <v>0</v>
      </c>
      <c r="AC168" s="179">
        <v>5.1280000000000001</v>
      </c>
      <c r="AD168" s="179">
        <v>0</v>
      </c>
      <c r="AE168" s="179">
        <v>0</v>
      </c>
      <c r="AF168" s="179">
        <v>0</v>
      </c>
      <c r="AG168" s="179">
        <v>0</v>
      </c>
      <c r="AH168" s="179">
        <v>1</v>
      </c>
      <c r="AI168" s="179">
        <v>0</v>
      </c>
      <c r="AJ168" s="179">
        <v>0</v>
      </c>
      <c r="AK168" s="179">
        <v>0</v>
      </c>
      <c r="AL168" s="179">
        <v>0</v>
      </c>
      <c r="AM168" s="179">
        <v>34.185000000000002</v>
      </c>
      <c r="AN168" s="179">
        <v>0.23799999999999999</v>
      </c>
      <c r="AO168" s="179">
        <v>92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-2044</v>
      </c>
      <c r="AW168" s="179">
        <v>0</v>
      </c>
      <c r="AX168" s="179">
        <v>454.11674163877638</v>
      </c>
      <c r="AY168" s="179">
        <v>0</v>
      </c>
      <c r="AZ168" s="179">
        <v>37087.963870625696</v>
      </c>
      <c r="BA168" s="183">
        <v>8.1670549596533096E-2</v>
      </c>
      <c r="BB168" s="183">
        <v>0</v>
      </c>
      <c r="BC168" s="183">
        <v>0</v>
      </c>
      <c r="BD168" s="183">
        <v>1.1053169807481911E-3</v>
      </c>
      <c r="BE168" s="183">
        <v>2.2673333624806291E-4</v>
      </c>
      <c r="BF168" s="183">
        <v>0.20512969600321052</v>
      </c>
      <c r="BG168" s="183">
        <v>4.0805765257790009E-3</v>
      </c>
      <c r="BH168" s="179"/>
      <c r="BI168" s="179"/>
      <c r="BJ168" s="179"/>
      <c r="BK168" s="179"/>
      <c r="BL168" s="179"/>
      <c r="BM168" s="179"/>
      <c r="BN168" s="179"/>
      <c r="BO168" s="179"/>
      <c r="BP168" s="179"/>
      <c r="BQ168" s="179"/>
    </row>
    <row r="169" spans="2:69">
      <c r="B169" s="173"/>
      <c r="C169" s="173"/>
      <c r="D169" s="64">
        <v>45120</v>
      </c>
      <c r="E169" s="174"/>
      <c r="F169" s="174"/>
      <c r="G169" s="174"/>
      <c r="H169" s="174"/>
      <c r="I169" s="179">
        <v>27.655999999999999</v>
      </c>
      <c r="J169" s="179">
        <v>0</v>
      </c>
      <c r="K169" s="179">
        <v>0</v>
      </c>
      <c r="L169" s="179">
        <v>0</v>
      </c>
      <c r="M169" s="179">
        <v>0</v>
      </c>
      <c r="N169" s="179">
        <v>4.8659999999999997</v>
      </c>
      <c r="O169" s="179">
        <v>0</v>
      </c>
      <c r="P169" s="179">
        <v>0</v>
      </c>
      <c r="Q169" s="179">
        <v>0</v>
      </c>
      <c r="R169" s="179">
        <v>0</v>
      </c>
      <c r="S169" s="179">
        <v>39.918999999999997</v>
      </c>
      <c r="T169" s="179">
        <v>0</v>
      </c>
      <c r="U169" s="179">
        <v>0</v>
      </c>
      <c r="V169" s="179">
        <v>0</v>
      </c>
      <c r="W169" s="179">
        <v>0</v>
      </c>
      <c r="X169" s="179">
        <v>5.6550000000000002</v>
      </c>
      <c r="Y169" s="179">
        <v>0</v>
      </c>
      <c r="Z169" s="179">
        <v>0</v>
      </c>
      <c r="AA169" s="179">
        <v>0</v>
      </c>
      <c r="AB169" s="179">
        <v>0</v>
      </c>
      <c r="AC169" s="179">
        <v>5.1360000000000001</v>
      </c>
      <c r="AD169" s="179">
        <v>0</v>
      </c>
      <c r="AE169" s="179">
        <v>0</v>
      </c>
      <c r="AF169" s="179">
        <v>0</v>
      </c>
      <c r="AG169" s="179">
        <v>0</v>
      </c>
      <c r="AH169" s="179">
        <v>1</v>
      </c>
      <c r="AI169" s="179">
        <v>0</v>
      </c>
      <c r="AJ169" s="179">
        <v>0</v>
      </c>
      <c r="AK169" s="179">
        <v>0</v>
      </c>
      <c r="AL169" s="179">
        <v>0</v>
      </c>
      <c r="AM169" s="179">
        <v>24.152999999999999</v>
      </c>
      <c r="AN169" s="179">
        <v>-2.71</v>
      </c>
      <c r="AO169" s="179">
        <v>87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-1670</v>
      </c>
      <c r="AW169" s="179">
        <v>0</v>
      </c>
      <c r="AX169" s="179">
        <v>414.05588985600167</v>
      </c>
      <c r="AY169" s="179">
        <v>0</v>
      </c>
      <c r="AZ169" s="179">
        <v>39221.863180641638</v>
      </c>
      <c r="BA169" s="183">
        <v>9.4726011974571908E-2</v>
      </c>
      <c r="BB169" s="183">
        <v>0</v>
      </c>
      <c r="BC169" s="183">
        <v>0</v>
      </c>
      <c r="BD169" s="183">
        <v>4.740043154569995E-3</v>
      </c>
      <c r="BE169" s="183">
        <v>3.695221782110181E-4</v>
      </c>
      <c r="BF169" s="183">
        <v>7.7957555693296265E-2</v>
      </c>
      <c r="BG169" s="190">
        <v>1.8137267084719904E-3</v>
      </c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</row>
    <row r="170" spans="2:69" ht="11.25" customHeight="1">
      <c r="B170" s="73"/>
      <c r="C170" s="24"/>
      <c r="D170" s="64">
        <v>45121</v>
      </c>
      <c r="E170" s="63"/>
      <c r="F170" s="63"/>
      <c r="G170" s="63"/>
      <c r="H170" s="63"/>
      <c r="I170" s="63">
        <v>27.459</v>
      </c>
      <c r="J170" s="63">
        <v>0</v>
      </c>
      <c r="K170" s="63">
        <v>0</v>
      </c>
      <c r="L170" s="63">
        <v>0</v>
      </c>
      <c r="M170" s="63">
        <v>0</v>
      </c>
      <c r="N170" s="63">
        <v>6.1539999999999999</v>
      </c>
      <c r="O170" s="63">
        <v>0</v>
      </c>
      <c r="P170" s="63">
        <v>0</v>
      </c>
      <c r="Q170" s="63">
        <v>0</v>
      </c>
      <c r="R170" s="63">
        <v>0</v>
      </c>
      <c r="S170" s="63">
        <v>36.158000000000001</v>
      </c>
      <c r="T170" s="63">
        <v>0</v>
      </c>
      <c r="U170" s="63">
        <v>0</v>
      </c>
      <c r="V170" s="63">
        <v>0</v>
      </c>
      <c r="W170" s="63">
        <v>0</v>
      </c>
      <c r="X170" s="63">
        <v>5.2359999999999998</v>
      </c>
      <c r="Y170" s="63">
        <v>0</v>
      </c>
      <c r="Z170" s="63">
        <v>0</v>
      </c>
      <c r="AA170" s="63">
        <v>0</v>
      </c>
      <c r="AB170" s="63">
        <v>0</v>
      </c>
      <c r="AC170" s="63">
        <v>5.0910000000000002</v>
      </c>
      <c r="AD170" s="63">
        <v>0</v>
      </c>
      <c r="AE170" s="63">
        <v>0</v>
      </c>
      <c r="AF170" s="63">
        <v>0</v>
      </c>
      <c r="AG170" s="63">
        <v>0</v>
      </c>
      <c r="AH170" s="63">
        <v>1</v>
      </c>
      <c r="AI170" s="63">
        <v>0</v>
      </c>
      <c r="AJ170" s="63">
        <v>0</v>
      </c>
      <c r="AK170" s="63">
        <v>0</v>
      </c>
      <c r="AL170" s="63">
        <v>0</v>
      </c>
      <c r="AM170" s="63">
        <v>24.114999999999998</v>
      </c>
      <c r="AN170" s="63">
        <v>12.291</v>
      </c>
      <c r="AO170" s="74">
        <v>77</v>
      </c>
      <c r="AP170" s="74">
        <v>0</v>
      </c>
      <c r="AQ170" s="74">
        <v>0</v>
      </c>
      <c r="AR170" s="155">
        <v>0</v>
      </c>
      <c r="AS170" s="156">
        <v>0</v>
      </c>
      <c r="AT170" s="155">
        <v>0</v>
      </c>
      <c r="AU170" s="155">
        <v>0</v>
      </c>
      <c r="AV170" s="70">
        <v>-1500</v>
      </c>
      <c r="AW170" s="155">
        <v>0</v>
      </c>
      <c r="AX170" s="68">
        <v>406.93327509119894</v>
      </c>
      <c r="AY170" s="156">
        <v>0</v>
      </c>
      <c r="AZ170" s="156">
        <v>40002.04252260839</v>
      </c>
      <c r="BA170" s="158">
        <v>9.8301232588176579E-2</v>
      </c>
      <c r="BB170" s="156">
        <v>0</v>
      </c>
      <c r="BC170" s="59">
        <v>0</v>
      </c>
      <c r="BD170" s="59">
        <v>1.9873143516374171E-3</v>
      </c>
      <c r="BE170" s="59">
        <v>6.4568484716762977E-4</v>
      </c>
      <c r="BF170" s="60">
        <v>0.32490322763262275</v>
      </c>
      <c r="BG170" s="171">
        <v>1.6125831186155661E-3</v>
      </c>
    </row>
    <row r="171" spans="2:69" ht="11.25" customHeight="1">
      <c r="B171" s="24" t="s">
        <v>82</v>
      </c>
      <c r="C171" s="24"/>
      <c r="D171" s="21"/>
      <c r="E171" s="25"/>
      <c r="F171" s="25"/>
      <c r="G171" s="25"/>
      <c r="H171" s="25"/>
      <c r="I171" s="25">
        <v>28.559800000000003</v>
      </c>
      <c r="J171" s="25" t="e">
        <v>#N/A</v>
      </c>
      <c r="K171" s="25" t="e">
        <v>#N/A</v>
      </c>
      <c r="L171" s="25" t="e">
        <v>#N/A</v>
      </c>
      <c r="M171" s="25" t="e">
        <v>#N/A</v>
      </c>
      <c r="N171" s="25">
        <v>5.2859999999999996</v>
      </c>
      <c r="O171" s="25" t="e">
        <v>#N/A</v>
      </c>
      <c r="P171" s="25" t="e">
        <v>#N/A</v>
      </c>
      <c r="Q171" s="25" t="e">
        <v>#N/A</v>
      </c>
      <c r="R171" s="25" t="e">
        <v>#N/A</v>
      </c>
      <c r="S171" s="25">
        <v>38.753</v>
      </c>
      <c r="T171" s="25" t="e">
        <v>#N/A</v>
      </c>
      <c r="U171" s="25" t="e">
        <v>#N/A</v>
      </c>
      <c r="V171" s="25" t="e">
        <v>#N/A</v>
      </c>
      <c r="W171" s="25" t="e">
        <v>#N/A</v>
      </c>
      <c r="X171" s="25">
        <v>5.8544</v>
      </c>
      <c r="Y171" s="25" t="e">
        <v>#N/A</v>
      </c>
      <c r="Z171" s="25" t="e">
        <v>#N/A</v>
      </c>
      <c r="AA171" s="25" t="e">
        <v>#N/A</v>
      </c>
      <c r="AB171" s="25" t="e">
        <v>#N/A</v>
      </c>
      <c r="AC171" s="25">
        <v>5.1190000000000007</v>
      </c>
      <c r="AD171" s="25" t="e">
        <v>#N/A</v>
      </c>
      <c r="AE171" s="25" t="e">
        <v>#N/A</v>
      </c>
      <c r="AF171" s="25" t="e">
        <v>#N/A</v>
      </c>
      <c r="AG171" s="25" t="e">
        <v>#N/A</v>
      </c>
      <c r="AH171" s="25">
        <v>1</v>
      </c>
      <c r="AI171" s="25" t="e">
        <v>#N/A</v>
      </c>
      <c r="AJ171" s="25" t="e">
        <v>#N/A</v>
      </c>
      <c r="AK171" s="25" t="e">
        <v>#N/A</v>
      </c>
      <c r="AL171" s="25" t="e">
        <v>#N/A</v>
      </c>
      <c r="AM171" s="25">
        <v>23.361799999999995</v>
      </c>
      <c r="AN171" s="25">
        <v>10.857200000000001</v>
      </c>
      <c r="AO171" s="157">
        <v>87</v>
      </c>
      <c r="AP171" s="157" t="e">
        <v>#N/A</v>
      </c>
      <c r="AQ171" s="157">
        <v>0</v>
      </c>
      <c r="AR171" s="157" t="e">
        <v>#N/A</v>
      </c>
      <c r="AS171" s="157" t="e">
        <v>#N/A</v>
      </c>
      <c r="AT171" s="157" t="e">
        <v>#N/A</v>
      </c>
      <c r="AU171" s="157" t="e">
        <v>#N/A</v>
      </c>
      <c r="AV171" s="25">
        <v>-2255.4</v>
      </c>
      <c r="AW171" s="157" t="e">
        <v>#N/A</v>
      </c>
      <c r="AX171" s="53">
        <v>496.670067547065</v>
      </c>
      <c r="AY171" s="157" t="e">
        <v>#N/A</v>
      </c>
      <c r="AZ171" s="157">
        <v>38581.567831129898</v>
      </c>
      <c r="BA171" s="22">
        <v>7.7680477145874838E-2</v>
      </c>
      <c r="BB171" s="160" t="e">
        <v>#N/A</v>
      </c>
      <c r="BC171" s="22" t="e">
        <v>#N/A</v>
      </c>
      <c r="BD171" s="22">
        <v>2.1396964322897829E-3</v>
      </c>
      <c r="BE171" s="22">
        <v>5.4502702080414845E-4</v>
      </c>
      <c r="BF171" s="23">
        <v>0.25472165704407479</v>
      </c>
      <c r="BG171" s="65">
        <v>2.3878637895192842E-3</v>
      </c>
    </row>
    <row r="172" spans="2:69">
      <c r="B172" s="174"/>
      <c r="C172" s="174"/>
      <c r="D172" s="64">
        <v>45124</v>
      </c>
      <c r="E172" s="174"/>
      <c r="F172" s="174"/>
      <c r="G172" s="174"/>
      <c r="H172" s="174"/>
      <c r="I172" s="179">
        <v>17.8</v>
      </c>
      <c r="J172" s="179">
        <v>0</v>
      </c>
      <c r="K172" s="179">
        <v>0</v>
      </c>
      <c r="L172" s="179">
        <v>0</v>
      </c>
      <c r="M172" s="179">
        <v>0</v>
      </c>
      <c r="N172" s="179">
        <v>5.9669999999999996</v>
      </c>
      <c r="O172" s="179">
        <v>0</v>
      </c>
      <c r="P172" s="179">
        <v>0</v>
      </c>
      <c r="Q172" s="179">
        <v>0</v>
      </c>
      <c r="R172" s="179">
        <v>0</v>
      </c>
      <c r="S172" s="179">
        <v>38.884</v>
      </c>
      <c r="T172" s="179">
        <v>0</v>
      </c>
      <c r="U172" s="179">
        <v>0</v>
      </c>
      <c r="V172" s="179">
        <v>0</v>
      </c>
      <c r="W172" s="179">
        <v>0</v>
      </c>
      <c r="X172" s="179">
        <v>4.9450000000000003</v>
      </c>
      <c r="Y172" s="179">
        <v>0</v>
      </c>
      <c r="Z172" s="179">
        <v>0</v>
      </c>
      <c r="AA172" s="179">
        <v>0</v>
      </c>
      <c r="AB172" s="179">
        <v>0</v>
      </c>
      <c r="AC172" s="179">
        <v>5.1420000000000003</v>
      </c>
      <c r="AD172" s="179">
        <v>0</v>
      </c>
      <c r="AE172" s="179">
        <v>0</v>
      </c>
      <c r="AF172" s="179">
        <v>0</v>
      </c>
      <c r="AG172" s="179">
        <v>0</v>
      </c>
      <c r="AH172" s="179">
        <v>1</v>
      </c>
      <c r="AI172" s="179">
        <v>0</v>
      </c>
      <c r="AJ172" s="179">
        <v>0</v>
      </c>
      <c r="AK172" s="179">
        <v>0</v>
      </c>
      <c r="AL172" s="179">
        <v>0</v>
      </c>
      <c r="AM172" s="179">
        <v>24.100999999999999</v>
      </c>
      <c r="AN172" s="179">
        <v>12.218</v>
      </c>
      <c r="AO172" s="179">
        <v>30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-1233</v>
      </c>
      <c r="AW172" s="179">
        <v>0</v>
      </c>
      <c r="AX172" s="179">
        <v>356.42273045563542</v>
      </c>
      <c r="AY172" s="179">
        <v>0</v>
      </c>
      <c r="AZ172" s="179">
        <v>39298.283337347515</v>
      </c>
      <c r="BA172" s="183">
        <v>0.11025751159896645</v>
      </c>
      <c r="BB172" s="183">
        <v>0</v>
      </c>
      <c r="BC172" s="183">
        <v>0</v>
      </c>
      <c r="BD172" s="183">
        <v>2.9192712206343244E-3</v>
      </c>
      <c r="BE172" s="183">
        <v>1.4035449764589667E-3</v>
      </c>
      <c r="BF172" s="183">
        <v>0.48078608336843481</v>
      </c>
      <c r="BG172" s="183">
        <v>4.081516678521982E-3</v>
      </c>
      <c r="BH172" s="179"/>
      <c r="BI172" s="179"/>
      <c r="BJ172" s="179"/>
      <c r="BK172" s="179"/>
      <c r="BL172" s="179"/>
      <c r="BM172" s="179"/>
      <c r="BN172" s="179"/>
      <c r="BO172" s="179"/>
      <c r="BP172" s="179"/>
      <c r="BQ172" s="179"/>
    </row>
    <row r="173" spans="2:69">
      <c r="B173" s="174"/>
      <c r="C173" s="174"/>
      <c r="D173" s="64">
        <v>45125</v>
      </c>
      <c r="E173" s="174"/>
      <c r="F173" s="174"/>
      <c r="G173" s="174"/>
      <c r="H173" s="174"/>
      <c r="I173" s="179">
        <v>16.846</v>
      </c>
      <c r="J173" s="179">
        <v>0</v>
      </c>
      <c r="K173" s="179">
        <v>0</v>
      </c>
      <c r="L173" s="179">
        <v>0</v>
      </c>
      <c r="M173" s="179">
        <v>0</v>
      </c>
      <c r="N173" s="179">
        <v>5.383</v>
      </c>
      <c r="O173" s="179">
        <v>0</v>
      </c>
      <c r="P173" s="179">
        <v>0</v>
      </c>
      <c r="Q173" s="179">
        <v>0</v>
      </c>
      <c r="R173" s="179">
        <v>0</v>
      </c>
      <c r="S173" s="179">
        <v>32.268999999999998</v>
      </c>
      <c r="T173" s="179">
        <v>0</v>
      </c>
      <c r="U173" s="179">
        <v>0</v>
      </c>
      <c r="V173" s="179">
        <v>0</v>
      </c>
      <c r="W173" s="179">
        <v>0</v>
      </c>
      <c r="X173" s="179">
        <v>4.867</v>
      </c>
      <c r="Y173" s="179">
        <v>0</v>
      </c>
      <c r="Z173" s="179">
        <v>0</v>
      </c>
      <c r="AA173" s="179">
        <v>0</v>
      </c>
      <c r="AB173" s="179">
        <v>0</v>
      </c>
      <c r="AC173" s="179">
        <v>5.0979999999999999</v>
      </c>
      <c r="AD173" s="179">
        <v>0</v>
      </c>
      <c r="AE173" s="179">
        <v>0</v>
      </c>
      <c r="AF173" s="179">
        <v>0</v>
      </c>
      <c r="AG173" s="179">
        <v>0</v>
      </c>
      <c r="AH173" s="179">
        <v>1</v>
      </c>
      <c r="AI173" s="179">
        <v>0</v>
      </c>
      <c r="AJ173" s="179">
        <v>0</v>
      </c>
      <c r="AK173" s="179">
        <v>0</v>
      </c>
      <c r="AL173" s="179">
        <v>0</v>
      </c>
      <c r="AM173" s="179">
        <v>24.088000000000001</v>
      </c>
      <c r="AN173" s="179">
        <v>12.228999999999999</v>
      </c>
      <c r="AO173" s="179">
        <v>30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-600</v>
      </c>
      <c r="AW173" s="179">
        <v>0</v>
      </c>
      <c r="AX173" s="179">
        <v>320.67366166772331</v>
      </c>
      <c r="AY173" s="179">
        <v>0</v>
      </c>
      <c r="AZ173" s="179">
        <v>41128.548911502279</v>
      </c>
      <c r="BA173" s="183">
        <v>0.12825671025679369</v>
      </c>
      <c r="BB173" s="183">
        <v>0</v>
      </c>
      <c r="BC173" s="183">
        <v>0</v>
      </c>
      <c r="BD173" s="183">
        <v>1.7383570668285146E-3</v>
      </c>
      <c r="BE173" s="183">
        <v>9.4013900399874696E-4</v>
      </c>
      <c r="BF173" s="183">
        <v>0.54082042288006515</v>
      </c>
      <c r="BG173" s="183">
        <v>2.1947052991713851E-3</v>
      </c>
      <c r="BH173" s="179"/>
      <c r="BI173" s="179"/>
      <c r="BJ173" s="179"/>
      <c r="BK173" s="179"/>
      <c r="BL173" s="179"/>
      <c r="BM173" s="179"/>
      <c r="BN173" s="179"/>
      <c r="BO173" s="179"/>
      <c r="BP173" s="179"/>
      <c r="BQ173" s="179"/>
    </row>
    <row r="174" spans="2:69">
      <c r="B174" s="174"/>
      <c r="C174" s="174"/>
      <c r="D174" s="64">
        <v>45126</v>
      </c>
      <c r="E174" s="174"/>
      <c r="F174" s="174"/>
      <c r="G174" s="174"/>
      <c r="H174" s="174"/>
      <c r="I174" s="179">
        <v>-2.1539999999999999</v>
      </c>
      <c r="J174" s="179">
        <v>0</v>
      </c>
      <c r="K174" s="179">
        <v>0</v>
      </c>
      <c r="L174" s="179">
        <v>0</v>
      </c>
      <c r="M174" s="179">
        <v>0</v>
      </c>
      <c r="N174" s="179">
        <v>6.4130000000000003</v>
      </c>
      <c r="O174" s="179">
        <v>0</v>
      </c>
      <c r="P174" s="179">
        <v>0</v>
      </c>
      <c r="Q174" s="179">
        <v>0</v>
      </c>
      <c r="R174" s="179">
        <v>0</v>
      </c>
      <c r="S174" s="179">
        <v>24.373999999999999</v>
      </c>
      <c r="T174" s="179">
        <v>0</v>
      </c>
      <c r="U174" s="179">
        <v>0</v>
      </c>
      <c r="V174" s="179">
        <v>0</v>
      </c>
      <c r="W174" s="179">
        <v>0</v>
      </c>
      <c r="X174" s="179">
        <v>4.8559999999999999</v>
      </c>
      <c r="Y174" s="179">
        <v>0</v>
      </c>
      <c r="Z174" s="179">
        <v>0</v>
      </c>
      <c r="AA174" s="179">
        <v>0</v>
      </c>
      <c r="AB174" s="179">
        <v>0</v>
      </c>
      <c r="AC174" s="179">
        <v>5.2779999999999996</v>
      </c>
      <c r="AD174" s="179">
        <v>0</v>
      </c>
      <c r="AE174" s="179">
        <v>0</v>
      </c>
      <c r="AF174" s="179">
        <v>0</v>
      </c>
      <c r="AG174" s="179">
        <v>0</v>
      </c>
      <c r="AH174" s="179">
        <v>1</v>
      </c>
      <c r="AI174" s="179">
        <v>0</v>
      </c>
      <c r="AJ174" s="179">
        <v>0</v>
      </c>
      <c r="AK174" s="179">
        <v>0</v>
      </c>
      <c r="AL174" s="179">
        <v>0</v>
      </c>
      <c r="AM174" s="179">
        <v>30.853000000000002</v>
      </c>
      <c r="AN174" s="179">
        <v>1.2390000000000001</v>
      </c>
      <c r="AO174" s="179">
        <v>52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-1260</v>
      </c>
      <c r="AW174" s="179">
        <v>0</v>
      </c>
      <c r="AX174" s="179">
        <v>390.23716949706261</v>
      </c>
      <c r="AY174" s="179">
        <v>0</v>
      </c>
      <c r="AZ174" s="179">
        <v>40250.091363792628</v>
      </c>
      <c r="BA174" s="183">
        <v>0.10314263865655575</v>
      </c>
      <c r="BB174" s="183">
        <v>0</v>
      </c>
      <c r="BC174" s="183">
        <v>0</v>
      </c>
      <c r="BD174" s="183">
        <v>6.3489780620843645E-3</v>
      </c>
      <c r="BE174" s="183">
        <v>4.4981209516121194E-3</v>
      </c>
      <c r="BF174" s="183">
        <v>0.70847952341725207</v>
      </c>
      <c r="BG174" s="183">
        <v>7.6520314672902483E-3</v>
      </c>
      <c r="BH174" s="179"/>
      <c r="BI174" s="179"/>
      <c r="BJ174" s="179"/>
      <c r="BK174" s="179"/>
      <c r="BL174" s="179"/>
      <c r="BM174" s="179"/>
      <c r="BN174" s="179"/>
      <c r="BO174" s="179"/>
      <c r="BP174" s="179"/>
      <c r="BQ174" s="179"/>
    </row>
    <row r="175" spans="2:69">
      <c r="B175" s="173"/>
      <c r="C175" s="173"/>
      <c r="D175" s="64">
        <v>45127</v>
      </c>
      <c r="E175" s="174"/>
      <c r="F175" s="174"/>
      <c r="G175" s="174"/>
      <c r="H175" s="174"/>
      <c r="I175" s="179">
        <v>-5.1040000000000001</v>
      </c>
      <c r="J175" s="179">
        <v>0</v>
      </c>
      <c r="K175" s="179">
        <v>0</v>
      </c>
      <c r="L175" s="179">
        <v>0</v>
      </c>
      <c r="M175" s="179">
        <v>0</v>
      </c>
      <c r="N175" s="179">
        <v>6.3540000000000001</v>
      </c>
      <c r="O175" s="179">
        <v>0</v>
      </c>
      <c r="P175" s="179">
        <v>0</v>
      </c>
      <c r="Q175" s="179">
        <v>0</v>
      </c>
      <c r="R175" s="179">
        <v>0</v>
      </c>
      <c r="S175" s="179">
        <v>26.417999999999999</v>
      </c>
      <c r="T175" s="179">
        <v>0</v>
      </c>
      <c r="U175" s="179">
        <v>0</v>
      </c>
      <c r="V175" s="179">
        <v>0</v>
      </c>
      <c r="W175" s="179">
        <v>0</v>
      </c>
      <c r="X175" s="179">
        <v>4.51</v>
      </c>
      <c r="Y175" s="179">
        <v>0</v>
      </c>
      <c r="Z175" s="179">
        <v>0</v>
      </c>
      <c r="AA175" s="179">
        <v>0</v>
      </c>
      <c r="AB175" s="179">
        <v>0</v>
      </c>
      <c r="AC175" s="179">
        <v>5.2859999999999996</v>
      </c>
      <c r="AD175" s="179">
        <v>0</v>
      </c>
      <c r="AE175" s="179">
        <v>0</v>
      </c>
      <c r="AF175" s="179">
        <v>0</v>
      </c>
      <c r="AG175" s="179">
        <v>0</v>
      </c>
      <c r="AH175" s="179">
        <v>1</v>
      </c>
      <c r="AI175" s="179">
        <v>0</v>
      </c>
      <c r="AJ175" s="179">
        <v>0</v>
      </c>
      <c r="AK175" s="179">
        <v>0</v>
      </c>
      <c r="AL175" s="179">
        <v>0</v>
      </c>
      <c r="AM175" s="179">
        <v>30.608000000000001</v>
      </c>
      <c r="AN175" s="179">
        <v>-2.7610000000000001</v>
      </c>
      <c r="AO175" s="179">
        <v>115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-5092</v>
      </c>
      <c r="AW175" s="179">
        <v>0</v>
      </c>
      <c r="AX175" s="179">
        <v>868.44474068129546</v>
      </c>
      <c r="AY175" s="179">
        <v>0</v>
      </c>
      <c r="AZ175" s="179">
        <v>41587.886680917916</v>
      </c>
      <c r="BA175" s="183">
        <v>4.7887775390627843E-2</v>
      </c>
      <c r="BB175" s="183">
        <v>0</v>
      </c>
      <c r="BC175" s="183">
        <v>0</v>
      </c>
      <c r="BD175" s="183">
        <v>2.406636048605863E-3</v>
      </c>
      <c r="BE175" s="183">
        <v>5.4374016024360671E-4</v>
      </c>
      <c r="BF175" s="183">
        <v>0.22593368887605136</v>
      </c>
      <c r="BG175" s="190">
        <v>1.3033206042571849E-2</v>
      </c>
      <c r="BH175" s="191"/>
      <c r="BI175" s="191"/>
      <c r="BJ175" s="191"/>
      <c r="BK175" s="191"/>
      <c r="BL175" s="191"/>
      <c r="BM175" s="191"/>
      <c r="BN175" s="191"/>
      <c r="BO175" s="191"/>
      <c r="BP175" s="191"/>
      <c r="BQ175" s="191"/>
    </row>
    <row r="176" spans="2:69" ht="11.25" customHeight="1">
      <c r="B176" s="73"/>
      <c r="C176" s="24"/>
      <c r="D176" s="64">
        <v>45128</v>
      </c>
      <c r="E176" s="63"/>
      <c r="F176" s="63"/>
      <c r="G176" s="63"/>
      <c r="H176" s="63"/>
      <c r="I176" s="63">
        <v>14.885</v>
      </c>
      <c r="J176" s="63">
        <v>0</v>
      </c>
      <c r="K176" s="63">
        <v>0</v>
      </c>
      <c r="L176" s="63">
        <v>0</v>
      </c>
      <c r="M176" s="63">
        <v>0</v>
      </c>
      <c r="N176" s="63">
        <v>6.673</v>
      </c>
      <c r="O176" s="63">
        <v>0</v>
      </c>
      <c r="P176" s="63">
        <v>0</v>
      </c>
      <c r="Q176" s="63">
        <v>0</v>
      </c>
      <c r="R176" s="63">
        <v>0</v>
      </c>
      <c r="S176" s="63">
        <v>29.975999999999999</v>
      </c>
      <c r="T176" s="63">
        <v>0</v>
      </c>
      <c r="U176" s="63">
        <v>0</v>
      </c>
      <c r="V176" s="63">
        <v>0</v>
      </c>
      <c r="W176" s="63">
        <v>0</v>
      </c>
      <c r="X176" s="63">
        <v>4.2809999999999997</v>
      </c>
      <c r="Y176" s="63">
        <v>0</v>
      </c>
      <c r="Z176" s="63">
        <v>0</v>
      </c>
      <c r="AA176" s="63">
        <v>0</v>
      </c>
      <c r="AB176" s="63">
        <v>0</v>
      </c>
      <c r="AC176" s="63">
        <v>5.6440000000000001</v>
      </c>
      <c r="AD176" s="63">
        <v>0</v>
      </c>
      <c r="AE176" s="63">
        <v>0</v>
      </c>
      <c r="AF176" s="63">
        <v>0</v>
      </c>
      <c r="AG176" s="63">
        <v>0</v>
      </c>
      <c r="AH176" s="63">
        <v>1</v>
      </c>
      <c r="AI176" s="63">
        <v>0</v>
      </c>
      <c r="AJ176" s="63">
        <v>0</v>
      </c>
      <c r="AK176" s="63">
        <v>0</v>
      </c>
      <c r="AL176" s="63">
        <v>0</v>
      </c>
      <c r="AM176" s="63">
        <v>-19.355</v>
      </c>
      <c r="AN176" s="63">
        <v>6.2389999999999999</v>
      </c>
      <c r="AO176" s="74">
        <v>445</v>
      </c>
      <c r="AP176" s="74">
        <v>0</v>
      </c>
      <c r="AQ176" s="74">
        <v>0</v>
      </c>
      <c r="AR176" s="155">
        <v>0</v>
      </c>
      <c r="AS176" s="156">
        <v>0</v>
      </c>
      <c r="AT176" s="155">
        <v>0</v>
      </c>
      <c r="AU176" s="155">
        <v>0</v>
      </c>
      <c r="AV176" s="70">
        <v>-5013</v>
      </c>
      <c r="AW176" s="155">
        <v>0</v>
      </c>
      <c r="AX176" s="68">
        <v>900.21231767580764</v>
      </c>
      <c r="AY176" s="156">
        <v>0</v>
      </c>
      <c r="AZ176" s="156">
        <v>41625.58126007572</v>
      </c>
      <c r="BA176" s="158">
        <v>4.6239737496089547E-2</v>
      </c>
      <c r="BB176" s="156">
        <v>0</v>
      </c>
      <c r="BC176" s="59">
        <v>0</v>
      </c>
      <c r="BD176" s="59">
        <v>8.7911371015841951E-3</v>
      </c>
      <c r="BE176" s="59">
        <v>2.2600872141028297E-3</v>
      </c>
      <c r="BF176" s="60">
        <v>0.25708701707035758</v>
      </c>
      <c r="BG176" s="171">
        <v>5.1970372432516634E-3</v>
      </c>
    </row>
    <row r="177" spans="1:69" ht="11.25" customHeight="1">
      <c r="B177" s="24" t="s">
        <v>82</v>
      </c>
      <c r="C177" s="24"/>
      <c r="D177" s="21"/>
      <c r="E177" s="25"/>
      <c r="F177" s="25"/>
      <c r="G177" s="25"/>
      <c r="H177" s="25"/>
      <c r="I177" s="25">
        <v>14.454600000000003</v>
      </c>
      <c r="J177" s="25" t="e">
        <v>#N/A</v>
      </c>
      <c r="K177" s="25" t="e">
        <v>#N/A</v>
      </c>
      <c r="L177" s="25" t="e">
        <v>#N/A</v>
      </c>
      <c r="M177" s="25" t="e">
        <v>#N/A</v>
      </c>
      <c r="N177" s="25">
        <v>6.1579999999999995</v>
      </c>
      <c r="O177" s="25" t="e">
        <v>#N/A</v>
      </c>
      <c r="P177" s="25" t="e">
        <v>#N/A</v>
      </c>
      <c r="Q177" s="25" t="e">
        <v>#N/A</v>
      </c>
      <c r="R177" s="25" t="e">
        <v>#N/A</v>
      </c>
      <c r="S177" s="25">
        <v>35.584199999999996</v>
      </c>
      <c r="T177" s="25" t="e">
        <v>#N/A</v>
      </c>
      <c r="U177" s="25" t="e">
        <v>#N/A</v>
      </c>
      <c r="V177" s="25" t="e">
        <v>#N/A</v>
      </c>
      <c r="W177" s="25" t="e">
        <v>#N/A</v>
      </c>
      <c r="X177" s="25">
        <v>4.6891999999999996</v>
      </c>
      <c r="Y177" s="25" t="e">
        <v>#N/A</v>
      </c>
      <c r="Z177" s="25" t="e">
        <v>#N/A</v>
      </c>
      <c r="AA177" s="25" t="e">
        <v>#N/A</v>
      </c>
      <c r="AB177" s="25" t="e">
        <v>#N/A</v>
      </c>
      <c r="AC177" s="25">
        <v>5.2896000000000001</v>
      </c>
      <c r="AD177" s="25" t="e">
        <v>#N/A</v>
      </c>
      <c r="AE177" s="25" t="e">
        <v>#N/A</v>
      </c>
      <c r="AF177" s="25" t="e">
        <v>#N/A</v>
      </c>
      <c r="AG177" s="25" t="e">
        <v>#N/A</v>
      </c>
      <c r="AH177" s="25">
        <v>1</v>
      </c>
      <c r="AI177" s="25" t="e">
        <v>#N/A</v>
      </c>
      <c r="AJ177" s="25" t="e">
        <v>#N/A</v>
      </c>
      <c r="AK177" s="25" t="e">
        <v>#N/A</v>
      </c>
      <c r="AL177" s="25" t="e">
        <v>#N/A</v>
      </c>
      <c r="AM177" s="25">
        <v>18.059000000000001</v>
      </c>
      <c r="AN177" s="25">
        <v>8.8327999999999989</v>
      </c>
      <c r="AO177" s="157">
        <v>115</v>
      </c>
      <c r="AP177" s="157" t="e">
        <v>#N/A</v>
      </c>
      <c r="AQ177" s="157">
        <v>0</v>
      </c>
      <c r="AR177" s="157" t="e">
        <v>#N/A</v>
      </c>
      <c r="AS177" s="157" t="e">
        <v>#N/A</v>
      </c>
      <c r="AT177" s="157" t="e">
        <v>#N/A</v>
      </c>
      <c r="AU177" s="157" t="e">
        <v>#N/A</v>
      </c>
      <c r="AV177" s="25">
        <v>-2639.6</v>
      </c>
      <c r="AW177" s="157" t="e">
        <v>#N/A</v>
      </c>
      <c r="AX177" s="53">
        <v>584.31395180309505</v>
      </c>
      <c r="AY177" s="157" t="e">
        <v>#N/A</v>
      </c>
      <c r="AZ177" s="157">
        <v>41091.353337648077</v>
      </c>
      <c r="BA177" s="22">
        <v>7.0324100957793387E-2</v>
      </c>
      <c r="BB177" s="160" t="e">
        <v>#N/A</v>
      </c>
      <c r="BC177" s="22" t="e">
        <v>#N/A</v>
      </c>
      <c r="BD177" s="22">
        <v>4.5850669115503253E-3</v>
      </c>
      <c r="BE177" s="22">
        <v>1.9620050956287017E-3</v>
      </c>
      <c r="BF177" s="23">
        <v>0.42791198764977217</v>
      </c>
      <c r="BG177" s="65">
        <v>6.3202579292122689E-3</v>
      </c>
    </row>
    <row r="178" spans="1:69">
      <c r="A178" s="181"/>
      <c r="B178" s="174"/>
      <c r="C178" s="174"/>
      <c r="D178" s="64">
        <v>45131</v>
      </c>
      <c r="E178" s="174"/>
      <c r="F178" s="174"/>
      <c r="G178" s="174"/>
      <c r="H178" s="174"/>
      <c r="I178" s="179">
        <v>20.399999999999999</v>
      </c>
      <c r="J178" s="179">
        <v>0</v>
      </c>
      <c r="K178" s="179">
        <v>0</v>
      </c>
      <c r="L178" s="179">
        <v>0</v>
      </c>
      <c r="M178" s="179">
        <v>0</v>
      </c>
      <c r="N178" s="179">
        <v>8.0229999999999997</v>
      </c>
      <c r="O178" s="179">
        <v>0</v>
      </c>
      <c r="P178" s="179">
        <v>0</v>
      </c>
      <c r="Q178" s="179">
        <v>0</v>
      </c>
      <c r="R178" s="179">
        <v>0</v>
      </c>
      <c r="S178" s="179">
        <v>28.151</v>
      </c>
      <c r="T178" s="179">
        <v>0</v>
      </c>
      <c r="U178" s="179">
        <v>0</v>
      </c>
      <c r="V178" s="179">
        <v>0</v>
      </c>
      <c r="W178" s="179">
        <v>0</v>
      </c>
      <c r="X178" s="179">
        <v>3.7730000000000001</v>
      </c>
      <c r="Y178" s="179">
        <v>0</v>
      </c>
      <c r="Z178" s="179">
        <v>0</v>
      </c>
      <c r="AA178" s="179">
        <v>0</v>
      </c>
      <c r="AB178" s="179">
        <v>0</v>
      </c>
      <c r="AC178" s="179">
        <v>5.8419999999999996</v>
      </c>
      <c r="AD178" s="179">
        <v>0</v>
      </c>
      <c r="AE178" s="179">
        <v>0</v>
      </c>
      <c r="AF178" s="179">
        <v>0</v>
      </c>
      <c r="AG178" s="179">
        <v>0</v>
      </c>
      <c r="AH178" s="179">
        <v>1</v>
      </c>
      <c r="AI178" s="179">
        <v>0</v>
      </c>
      <c r="AJ178" s="179">
        <v>0</v>
      </c>
      <c r="AK178" s="179">
        <v>0</v>
      </c>
      <c r="AL178" s="179">
        <v>0</v>
      </c>
      <c r="AM178" s="179">
        <v>-19.341000000000001</v>
      </c>
      <c r="AN178" s="179">
        <v>18.111999999999998</v>
      </c>
      <c r="AO178" s="179">
        <v>446</v>
      </c>
      <c r="AP178" s="179">
        <v>0</v>
      </c>
      <c r="AQ178" s="179">
        <v>0</v>
      </c>
      <c r="AR178" s="179">
        <v>0</v>
      </c>
      <c r="AS178" s="179">
        <v>0</v>
      </c>
      <c r="AT178" s="179">
        <v>0</v>
      </c>
      <c r="AU178" s="179">
        <v>0</v>
      </c>
      <c r="AV178" s="179">
        <v>-5245</v>
      </c>
      <c r="AW178" s="179">
        <v>0</v>
      </c>
      <c r="AX178" s="179">
        <v>931.5389332112062</v>
      </c>
      <c r="AY178" s="179">
        <v>0</v>
      </c>
      <c r="AZ178" s="179">
        <v>42856.261381770164</v>
      </c>
      <c r="BA178" s="183">
        <v>4.6005872491057156E-2</v>
      </c>
      <c r="BB178" s="183">
        <v>0</v>
      </c>
      <c r="BC178" s="183">
        <v>0</v>
      </c>
      <c r="BD178" s="183">
        <v>5.399462586674229E-3</v>
      </c>
      <c r="BE178" s="183">
        <v>2.4282846895464158E-3</v>
      </c>
      <c r="BF178" s="183">
        <v>0.44972710720125669</v>
      </c>
      <c r="BG178" s="183">
        <v>4.2896188171051685E-3</v>
      </c>
      <c r="BH178" s="179"/>
      <c r="BI178" s="179"/>
      <c r="BJ178" s="179"/>
      <c r="BK178" s="179"/>
      <c r="BL178" s="179"/>
      <c r="BM178" s="179"/>
      <c r="BN178" s="179"/>
      <c r="BO178" s="179"/>
      <c r="BP178" s="179"/>
      <c r="BQ178" s="179"/>
    </row>
    <row r="179" spans="1:69">
      <c r="A179" s="181" t="s">
        <v>121</v>
      </c>
      <c r="B179" s="174"/>
      <c r="C179" s="174"/>
      <c r="D179" s="64">
        <v>45132</v>
      </c>
      <c r="E179" s="174"/>
      <c r="F179" s="174"/>
      <c r="G179" s="174"/>
      <c r="H179" s="174"/>
      <c r="I179" s="179">
        <v>26.58</v>
      </c>
      <c r="J179" s="179">
        <v>0</v>
      </c>
      <c r="K179" s="179">
        <v>0</v>
      </c>
      <c r="L179" s="179">
        <v>0</v>
      </c>
      <c r="M179" s="179">
        <v>0</v>
      </c>
      <c r="N179" s="179">
        <v>7.0970000000000004</v>
      </c>
      <c r="O179" s="179">
        <v>0</v>
      </c>
      <c r="P179" s="179">
        <v>0</v>
      </c>
      <c r="Q179" s="179">
        <v>0</v>
      </c>
      <c r="R179" s="179">
        <v>0</v>
      </c>
      <c r="S179" s="179">
        <v>5.2430000000000003</v>
      </c>
      <c r="T179" s="179">
        <v>0</v>
      </c>
      <c r="U179" s="179">
        <v>0</v>
      </c>
      <c r="V179" s="179">
        <v>0</v>
      </c>
      <c r="W179" s="179">
        <v>0</v>
      </c>
      <c r="X179" s="179">
        <v>3.4060000000000001</v>
      </c>
      <c r="Y179" s="179">
        <v>0</v>
      </c>
      <c r="Z179" s="179">
        <v>0</v>
      </c>
      <c r="AA179" s="179">
        <v>0</v>
      </c>
      <c r="AB179" s="179">
        <v>0</v>
      </c>
      <c r="AC179" s="179">
        <v>5.8410000000000002</v>
      </c>
      <c r="AD179" s="179">
        <v>0</v>
      </c>
      <c r="AE179" s="179">
        <v>0</v>
      </c>
      <c r="AF179" s="179">
        <v>0</v>
      </c>
      <c r="AG179" s="179">
        <v>0</v>
      </c>
      <c r="AH179" s="179">
        <v>1</v>
      </c>
      <c r="AI179" s="179">
        <v>0</v>
      </c>
      <c r="AJ179" s="179">
        <v>0</v>
      </c>
      <c r="AK179" s="179">
        <v>0</v>
      </c>
      <c r="AL179" s="179">
        <v>0</v>
      </c>
      <c r="AM179" s="179">
        <v>-19.341000000000001</v>
      </c>
      <c r="AN179" s="179">
        <v>18.085999999999999</v>
      </c>
      <c r="AO179" s="179">
        <v>289</v>
      </c>
      <c r="AP179" s="179">
        <v>0</v>
      </c>
      <c r="AQ179" s="179">
        <v>0</v>
      </c>
      <c r="AR179" s="179">
        <v>0</v>
      </c>
      <c r="AS179" s="179">
        <v>0</v>
      </c>
      <c r="AT179" s="179">
        <v>0</v>
      </c>
      <c r="AU179" s="179">
        <v>0</v>
      </c>
      <c r="AV179" s="179">
        <v>-3648</v>
      </c>
      <c r="AW179" s="179">
        <v>0</v>
      </c>
      <c r="AX179" s="179">
        <v>670.2444161116249</v>
      </c>
      <c r="AY179" s="179">
        <v>0</v>
      </c>
      <c r="AZ179" s="179">
        <v>43847.107128337579</v>
      </c>
      <c r="BA179" s="183">
        <v>6.541957840203047E-2</v>
      </c>
      <c r="BB179" s="183">
        <v>0</v>
      </c>
      <c r="BC179" s="183">
        <v>0</v>
      </c>
      <c r="BD179" s="183">
        <v>3.8237706585847226E-3</v>
      </c>
      <c r="BE179" s="183">
        <v>1.1718134988533448E-3</v>
      </c>
      <c r="BF179" s="183">
        <v>0.30645496382543602</v>
      </c>
      <c r="BG179" s="183">
        <v>7.5832978128529639E-3</v>
      </c>
      <c r="BH179" s="179"/>
      <c r="BI179" s="179"/>
      <c r="BJ179" s="179"/>
      <c r="BK179" s="179"/>
      <c r="BL179" s="179"/>
      <c r="BM179" s="179"/>
      <c r="BN179" s="179"/>
      <c r="BO179" s="179"/>
      <c r="BP179" s="179"/>
      <c r="BQ179" s="179"/>
    </row>
    <row r="180" spans="1:69">
      <c r="A180" s="181"/>
      <c r="B180" s="174"/>
      <c r="C180" s="174"/>
      <c r="D180" s="64">
        <v>45133</v>
      </c>
      <c r="E180" s="174"/>
      <c r="F180" s="174"/>
      <c r="G180" s="174"/>
      <c r="H180" s="174"/>
      <c r="I180" s="179">
        <v>27.675999999999998</v>
      </c>
      <c r="J180" s="179">
        <v>0</v>
      </c>
      <c r="K180" s="179">
        <v>0</v>
      </c>
      <c r="L180" s="179">
        <v>0</v>
      </c>
      <c r="M180" s="179">
        <v>0</v>
      </c>
      <c r="N180" s="179">
        <v>10.379</v>
      </c>
      <c r="O180" s="179">
        <v>0</v>
      </c>
      <c r="P180" s="179">
        <v>0</v>
      </c>
      <c r="Q180" s="179">
        <v>0</v>
      </c>
      <c r="R180" s="179">
        <v>0</v>
      </c>
      <c r="S180" s="179">
        <v>16.001000000000001</v>
      </c>
      <c r="T180" s="179">
        <v>0</v>
      </c>
      <c r="U180" s="179">
        <v>0</v>
      </c>
      <c r="V180" s="179">
        <v>0</v>
      </c>
      <c r="W180" s="179">
        <v>0</v>
      </c>
      <c r="X180" s="179">
        <v>2.7930000000000001</v>
      </c>
      <c r="Y180" s="179">
        <v>0</v>
      </c>
      <c r="Z180" s="179">
        <v>0</v>
      </c>
      <c r="AA180" s="179">
        <v>0</v>
      </c>
      <c r="AB180" s="179">
        <v>0</v>
      </c>
      <c r="AC180" s="179">
        <v>5.8570000000000002</v>
      </c>
      <c r="AD180" s="179">
        <v>0</v>
      </c>
      <c r="AE180" s="179">
        <v>0</v>
      </c>
      <c r="AF180" s="179">
        <v>0</v>
      </c>
      <c r="AG180" s="179">
        <v>0</v>
      </c>
      <c r="AH180" s="179">
        <v>1</v>
      </c>
      <c r="AI180" s="179">
        <v>0</v>
      </c>
      <c r="AJ180" s="179">
        <v>0</v>
      </c>
      <c r="AK180" s="179">
        <v>0</v>
      </c>
      <c r="AL180" s="179">
        <v>0</v>
      </c>
      <c r="AM180" s="179">
        <v>-19.34</v>
      </c>
      <c r="AN180" s="179">
        <v>18.062999999999999</v>
      </c>
      <c r="AO180" s="179">
        <v>228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-3884</v>
      </c>
      <c r="AW180" s="179">
        <v>0</v>
      </c>
      <c r="AX180" s="179">
        <v>709.76323549774543</v>
      </c>
      <c r="AY180" s="179">
        <v>0</v>
      </c>
      <c r="AZ180" s="179">
        <v>44739.873606846275</v>
      </c>
      <c r="BA180" s="183">
        <v>6.3034926816786907E-2</v>
      </c>
      <c r="BB180" s="183">
        <v>0</v>
      </c>
      <c r="BC180" s="183">
        <v>0</v>
      </c>
      <c r="BD180" s="183">
        <v>1.156831282759666E-2</v>
      </c>
      <c r="BE180" s="183">
        <v>5.4310909792214708E-3</v>
      </c>
      <c r="BF180" s="183">
        <v>0.46947995443772855</v>
      </c>
      <c r="BG180" s="183">
        <v>8.9452177591916662E-3</v>
      </c>
      <c r="BH180" s="179"/>
      <c r="BI180" s="179"/>
      <c r="BJ180" s="179"/>
      <c r="BK180" s="179"/>
      <c r="BL180" s="179"/>
      <c r="BM180" s="179"/>
      <c r="BN180" s="179"/>
      <c r="BO180" s="179"/>
      <c r="BP180" s="179"/>
      <c r="BQ180" s="179"/>
    </row>
    <row r="181" spans="1:69">
      <c r="A181" s="181"/>
      <c r="B181" s="173"/>
      <c r="C181" s="173"/>
      <c r="D181" s="64">
        <v>45134</v>
      </c>
      <c r="E181" s="174"/>
      <c r="F181" s="174"/>
      <c r="G181" s="174"/>
      <c r="H181" s="174"/>
      <c r="I181" s="179">
        <v>37.667999999999999</v>
      </c>
      <c r="J181" s="179">
        <v>0</v>
      </c>
      <c r="K181" s="179">
        <v>0</v>
      </c>
      <c r="L181" s="179">
        <v>0</v>
      </c>
      <c r="M181" s="179">
        <v>0</v>
      </c>
      <c r="N181" s="179">
        <v>11.183999999999999</v>
      </c>
      <c r="O181" s="179">
        <v>0</v>
      </c>
      <c r="P181" s="179">
        <v>0</v>
      </c>
      <c r="Q181" s="179">
        <v>0</v>
      </c>
      <c r="R181" s="179">
        <v>0</v>
      </c>
      <c r="S181" s="179">
        <v>30.193999999999999</v>
      </c>
      <c r="T181" s="179">
        <v>0</v>
      </c>
      <c r="U181" s="179">
        <v>0</v>
      </c>
      <c r="V181" s="179">
        <v>0</v>
      </c>
      <c r="W181" s="179">
        <v>0</v>
      </c>
      <c r="X181" s="179">
        <v>2.0089999999999999</v>
      </c>
      <c r="Y181" s="179">
        <v>0</v>
      </c>
      <c r="Z181" s="179">
        <v>0</v>
      </c>
      <c r="AA181" s="179">
        <v>0</v>
      </c>
      <c r="AB181" s="179">
        <v>0</v>
      </c>
      <c r="AC181" s="179">
        <v>5.8860000000000001</v>
      </c>
      <c r="AD181" s="179">
        <v>0</v>
      </c>
      <c r="AE181" s="179">
        <v>0</v>
      </c>
      <c r="AF181" s="179">
        <v>0</v>
      </c>
      <c r="AG181" s="179">
        <v>0</v>
      </c>
      <c r="AH181" s="179">
        <v>1</v>
      </c>
      <c r="AI181" s="179">
        <v>0</v>
      </c>
      <c r="AJ181" s="179">
        <v>0</v>
      </c>
      <c r="AK181" s="179">
        <v>0</v>
      </c>
      <c r="AL181" s="179">
        <v>0</v>
      </c>
      <c r="AM181" s="179">
        <v>30.66</v>
      </c>
      <c r="AN181" s="179">
        <v>18.117999999999999</v>
      </c>
      <c r="AO181" s="179">
        <v>248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-4450</v>
      </c>
      <c r="AW181" s="179">
        <v>0</v>
      </c>
      <c r="AX181" s="179">
        <v>811.0118248803833</v>
      </c>
      <c r="AY181" s="179">
        <v>0</v>
      </c>
      <c r="AZ181" s="179">
        <v>45263.033985592396</v>
      </c>
      <c r="BA181" s="183">
        <v>5.5810572172937514E-2</v>
      </c>
      <c r="BB181" s="183">
        <v>0</v>
      </c>
      <c r="BC181" s="183">
        <v>0</v>
      </c>
      <c r="BD181" s="183">
        <v>2.2366635972900814E-3</v>
      </c>
      <c r="BE181" s="183">
        <v>1.3361303615384091E-3</v>
      </c>
      <c r="BF181" s="183">
        <v>0.59737654028851317</v>
      </c>
      <c r="BG181" s="190">
        <v>6.6699478186466321E-3</v>
      </c>
      <c r="BH181" s="191"/>
      <c r="BI181" s="191"/>
      <c r="BJ181" s="191"/>
      <c r="BK181" s="191"/>
      <c r="BL181" s="191"/>
      <c r="BM181" s="191"/>
      <c r="BN181" s="191"/>
      <c r="BO181" s="191"/>
      <c r="BP181" s="191"/>
      <c r="BQ181" s="191"/>
    </row>
    <row r="182" spans="1:69" ht="11.25" customHeight="1">
      <c r="B182" s="73"/>
      <c r="C182" s="24"/>
      <c r="D182" s="64">
        <v>45135</v>
      </c>
      <c r="E182" s="63"/>
      <c r="F182" s="63"/>
      <c r="G182" s="63"/>
      <c r="H182" s="63"/>
      <c r="I182" s="63">
        <v>32.173000000000002</v>
      </c>
      <c r="J182" s="63">
        <v>0</v>
      </c>
      <c r="K182" s="63">
        <v>0</v>
      </c>
      <c r="L182" s="63">
        <v>0</v>
      </c>
      <c r="M182" s="63">
        <v>0</v>
      </c>
      <c r="N182" s="63">
        <v>13.206</v>
      </c>
      <c r="O182" s="63">
        <v>0</v>
      </c>
      <c r="P182" s="63">
        <v>0</v>
      </c>
      <c r="Q182" s="63">
        <v>0</v>
      </c>
      <c r="R182" s="63">
        <v>0</v>
      </c>
      <c r="S182" s="63">
        <v>35.292999999999999</v>
      </c>
      <c r="T182" s="63">
        <v>0</v>
      </c>
      <c r="U182" s="63">
        <v>0</v>
      </c>
      <c r="V182" s="63">
        <v>0</v>
      </c>
      <c r="W182" s="63">
        <v>0</v>
      </c>
      <c r="X182" s="63">
        <v>2.0470000000000002</v>
      </c>
      <c r="Y182" s="63">
        <v>0</v>
      </c>
      <c r="Z182" s="63">
        <v>0</v>
      </c>
      <c r="AA182" s="63">
        <v>0</v>
      </c>
      <c r="AB182" s="63">
        <v>0</v>
      </c>
      <c r="AC182" s="63">
        <v>5.9880000000000004</v>
      </c>
      <c r="AD182" s="63">
        <v>0</v>
      </c>
      <c r="AE182" s="63">
        <v>0</v>
      </c>
      <c r="AF182" s="63">
        <v>0</v>
      </c>
      <c r="AG182" s="63">
        <v>0</v>
      </c>
      <c r="AH182" s="63">
        <v>1</v>
      </c>
      <c r="AI182" s="63">
        <v>0</v>
      </c>
      <c r="AJ182" s="63">
        <v>0</v>
      </c>
      <c r="AK182" s="63">
        <v>0</v>
      </c>
      <c r="AL182" s="63">
        <v>0</v>
      </c>
      <c r="AM182" s="63">
        <v>30.582999999999998</v>
      </c>
      <c r="AN182" s="63">
        <v>19.308</v>
      </c>
      <c r="AO182" s="74">
        <v>228</v>
      </c>
      <c r="AP182" s="74">
        <v>0</v>
      </c>
      <c r="AQ182" s="74">
        <v>0</v>
      </c>
      <c r="AR182" s="155">
        <v>0</v>
      </c>
      <c r="AS182" s="156">
        <v>0</v>
      </c>
      <c r="AT182" s="155">
        <v>0</v>
      </c>
      <c r="AU182" s="155">
        <v>0</v>
      </c>
      <c r="AV182" s="70">
        <v>-5725</v>
      </c>
      <c r="AW182" s="155">
        <v>0</v>
      </c>
      <c r="AX182" s="68">
        <v>958.97367040783536</v>
      </c>
      <c r="AY182" s="156">
        <v>0</v>
      </c>
      <c r="AZ182" s="156">
        <v>46141.315439305807</v>
      </c>
      <c r="BA182" s="158">
        <v>4.8115310006042897E-2</v>
      </c>
      <c r="BB182" s="156">
        <v>0</v>
      </c>
      <c r="BC182" s="59">
        <v>0</v>
      </c>
      <c r="BD182" s="59">
        <v>2.6179811776378004E-3</v>
      </c>
      <c r="BE182" s="59">
        <v>1.8336800827512064E-3</v>
      </c>
      <c r="BF182" s="60">
        <v>0.70041759597589337</v>
      </c>
      <c r="BG182" s="171">
        <v>9.4610632161361095E-3</v>
      </c>
    </row>
    <row r="183" spans="1:69" ht="11.25" customHeight="1">
      <c r="B183" s="24" t="s">
        <v>82</v>
      </c>
      <c r="C183" s="24"/>
      <c r="D183" s="21"/>
      <c r="E183" s="25"/>
      <c r="F183" s="25"/>
      <c r="G183" s="25"/>
      <c r="H183" s="25"/>
      <c r="I183" s="25">
        <v>28.907999999999998</v>
      </c>
      <c r="J183" s="25" t="e">
        <v>#N/A</v>
      </c>
      <c r="K183" s="25" t="e">
        <v>#N/A</v>
      </c>
      <c r="L183" s="25" t="e">
        <v>#N/A</v>
      </c>
      <c r="M183" s="25" t="e">
        <v>#N/A</v>
      </c>
      <c r="N183" s="25">
        <v>9.9777999999999984</v>
      </c>
      <c r="O183" s="25" t="e">
        <v>#N/A</v>
      </c>
      <c r="P183" s="25" t="e">
        <v>#N/A</v>
      </c>
      <c r="Q183" s="25" t="e">
        <v>#N/A</v>
      </c>
      <c r="R183" s="25" t="e">
        <v>#N/A</v>
      </c>
      <c r="S183" s="25">
        <v>35.17</v>
      </c>
      <c r="T183" s="25" t="e">
        <v>#N/A</v>
      </c>
      <c r="U183" s="25" t="e">
        <v>#N/A</v>
      </c>
      <c r="V183" s="25" t="e">
        <v>#N/A</v>
      </c>
      <c r="W183" s="25" t="e">
        <v>#N/A</v>
      </c>
      <c r="X183" s="25">
        <v>2.7880000000000003</v>
      </c>
      <c r="Y183" s="25" t="e">
        <v>#N/A</v>
      </c>
      <c r="Z183" s="25" t="e">
        <v>#N/A</v>
      </c>
      <c r="AA183" s="25" t="e">
        <v>#N/A</v>
      </c>
      <c r="AB183" s="25" t="e">
        <v>#N/A</v>
      </c>
      <c r="AC183" s="25">
        <v>5.8827999999999996</v>
      </c>
      <c r="AD183" s="25" t="e">
        <v>#N/A</v>
      </c>
      <c r="AE183" s="25" t="e">
        <v>#N/A</v>
      </c>
      <c r="AF183" s="25" t="e">
        <v>#N/A</v>
      </c>
      <c r="AG183" s="25" t="e">
        <v>#N/A</v>
      </c>
      <c r="AH183" s="25">
        <v>1</v>
      </c>
      <c r="AI183" s="25" t="e">
        <v>#N/A</v>
      </c>
      <c r="AJ183" s="25" t="e">
        <v>#N/A</v>
      </c>
      <c r="AK183" s="25" t="e">
        <v>#N/A</v>
      </c>
      <c r="AL183" s="25" t="e">
        <v>#N/A</v>
      </c>
      <c r="AM183" s="25">
        <v>30.644200000000001</v>
      </c>
      <c r="AN183" s="25">
        <v>18.336599999999997</v>
      </c>
      <c r="AO183" s="157">
        <v>248</v>
      </c>
      <c r="AP183" s="157" t="e">
        <v>#N/A</v>
      </c>
      <c r="AQ183" s="157">
        <v>0</v>
      </c>
      <c r="AR183" s="157" t="e">
        <v>#N/A</v>
      </c>
      <c r="AS183" s="157" t="e">
        <v>#N/A</v>
      </c>
      <c r="AT183" s="157" t="e">
        <v>#N/A</v>
      </c>
      <c r="AU183" s="157" t="e">
        <v>#N/A</v>
      </c>
      <c r="AV183" s="25">
        <v>-4590.3999999999996</v>
      </c>
      <c r="AW183" s="157" t="e">
        <v>#N/A</v>
      </c>
      <c r="AX183" s="53">
        <v>860.41588188956246</v>
      </c>
      <c r="AY183" s="157" t="e">
        <v>#N/A</v>
      </c>
      <c r="AZ183" s="157">
        <v>45187.818984922182</v>
      </c>
      <c r="BA183" s="22">
        <v>5.2518578441026732E-2</v>
      </c>
      <c r="BB183" s="160" t="e">
        <v>#N/A</v>
      </c>
      <c r="BC183" s="22" t="e">
        <v>#N/A</v>
      </c>
      <c r="BD183" s="22">
        <v>4.9243100473981951E-3</v>
      </c>
      <c r="BE183" s="22">
        <v>2.3591326498985173E-3</v>
      </c>
      <c r="BF183" s="23">
        <v>0.47907882062482782</v>
      </c>
      <c r="BG183" s="65">
        <v>7.4095132476276774E-3</v>
      </c>
    </row>
    <row r="184" spans="1:69">
      <c r="A184" s="181"/>
      <c r="B184" s="174"/>
      <c r="C184" s="174"/>
      <c r="D184" s="64">
        <v>45138</v>
      </c>
      <c r="E184" s="174"/>
      <c r="F184" s="174"/>
      <c r="G184" s="174"/>
      <c r="H184" s="174"/>
      <c r="I184" s="179">
        <v>26.178000000000001</v>
      </c>
      <c r="J184" s="179" t="e">
        <v>#N/A</v>
      </c>
      <c r="K184" s="179" t="e">
        <v>#N/A</v>
      </c>
      <c r="L184" s="179" t="e">
        <v>#N/A</v>
      </c>
      <c r="M184" s="179" t="e">
        <v>#N/A</v>
      </c>
      <c r="N184" s="179">
        <v>15.821</v>
      </c>
      <c r="O184" s="179" t="e">
        <v>#N/A</v>
      </c>
      <c r="P184" s="179" t="e">
        <v>#N/A</v>
      </c>
      <c r="Q184" s="179" t="e">
        <v>#N/A</v>
      </c>
      <c r="R184" s="179" t="e">
        <v>#N/A</v>
      </c>
      <c r="S184" s="179">
        <v>42.191000000000003</v>
      </c>
      <c r="T184" s="179" t="e">
        <v>#N/A</v>
      </c>
      <c r="U184" s="179" t="e">
        <v>#N/A</v>
      </c>
      <c r="V184" s="179" t="e">
        <v>#N/A</v>
      </c>
      <c r="W184" s="179" t="e">
        <v>#N/A</v>
      </c>
      <c r="X184" s="179">
        <v>2.0579999999999998</v>
      </c>
      <c r="Y184" s="179" t="e">
        <v>#N/A</v>
      </c>
      <c r="Z184" s="179" t="e">
        <v>#N/A</v>
      </c>
      <c r="AA184" s="179" t="e">
        <v>#N/A</v>
      </c>
      <c r="AB184" s="179" t="e">
        <v>#N/A</v>
      </c>
      <c r="AC184" s="179">
        <v>6.0540000000000003</v>
      </c>
      <c r="AD184" s="179" t="e">
        <v>#N/A</v>
      </c>
      <c r="AE184" s="179" t="e">
        <v>#N/A</v>
      </c>
      <c r="AF184" s="179" t="e">
        <v>#N/A</v>
      </c>
      <c r="AG184" s="179" t="e">
        <v>#N/A</v>
      </c>
      <c r="AH184" s="179">
        <v>1</v>
      </c>
      <c r="AI184" s="179" t="e">
        <v>#N/A</v>
      </c>
      <c r="AJ184" s="179" t="e">
        <v>#N/A</v>
      </c>
      <c r="AK184" s="179" t="e">
        <v>#N/A</v>
      </c>
      <c r="AL184" s="179" t="e">
        <v>#N/A</v>
      </c>
      <c r="AM184" s="179">
        <v>30.67</v>
      </c>
      <c r="AN184" s="179">
        <v>19.308</v>
      </c>
      <c r="AO184" s="179">
        <v>0</v>
      </c>
      <c r="AP184" s="179" t="e">
        <v>#N/A</v>
      </c>
      <c r="AQ184" s="179">
        <v>0</v>
      </c>
      <c r="AR184" s="179" t="e">
        <v>#N/A</v>
      </c>
      <c r="AS184" s="179" t="e">
        <v>#N/A</v>
      </c>
      <c r="AT184" s="179" t="e">
        <v>#N/A</v>
      </c>
      <c r="AU184" s="179" t="e">
        <v>#N/A</v>
      </c>
      <c r="AV184" s="179">
        <v>-5393</v>
      </c>
      <c r="AW184" s="179" t="e">
        <v>#N/A</v>
      </c>
      <c r="AX184" s="179">
        <v>907.90043697438819</v>
      </c>
      <c r="AY184" s="179" t="e">
        <v>#N/A</v>
      </c>
      <c r="AZ184" s="179">
        <v>0</v>
      </c>
      <c r="BA184" s="183">
        <v>0</v>
      </c>
      <c r="BB184" s="183" t="e">
        <v>#N/A</v>
      </c>
      <c r="BC184" s="183" t="e">
        <v>#N/A</v>
      </c>
      <c r="BD184" s="183">
        <v>2.8937156620499542E-3</v>
      </c>
      <c r="BE184" s="183">
        <v>1.7371360761928667E-3</v>
      </c>
      <c r="BF184" s="183">
        <v>0.60031332690173567</v>
      </c>
      <c r="BG184" s="183">
        <v>4.827913774252947E-3</v>
      </c>
      <c r="BH184" s="179"/>
      <c r="BI184" s="179"/>
      <c r="BJ184" s="179"/>
      <c r="BK184" s="179"/>
      <c r="BL184" s="179"/>
      <c r="BM184" s="179"/>
      <c r="BN184" s="179"/>
      <c r="BO184" s="179"/>
      <c r="BP184" s="179"/>
      <c r="BQ184" s="179"/>
    </row>
    <row r="185" spans="1:69" s="67" customFormat="1">
      <c r="B185" s="50" t="s">
        <v>119</v>
      </c>
      <c r="C185" s="50"/>
      <c r="D185" s="66"/>
      <c r="E185" s="41"/>
      <c r="F185" s="41"/>
      <c r="G185" s="41"/>
      <c r="H185" s="41"/>
      <c r="I185" s="41">
        <v>24.811095238095238</v>
      </c>
      <c r="J185" s="41" t="e">
        <v>#N/A</v>
      </c>
      <c r="K185" s="41" t="e">
        <v>#N/A</v>
      </c>
      <c r="L185" s="41" t="e">
        <v>#N/A</v>
      </c>
      <c r="M185" s="41" t="e">
        <v>#N/A</v>
      </c>
      <c r="N185" s="41">
        <v>7.3553333333333324</v>
      </c>
      <c r="O185" s="41" t="e">
        <v>#N/A</v>
      </c>
      <c r="P185" s="41" t="e">
        <v>#N/A</v>
      </c>
      <c r="Q185" s="41" t="e">
        <v>#N/A</v>
      </c>
      <c r="R185" s="41" t="e">
        <v>#N/A</v>
      </c>
      <c r="S185" s="41">
        <v>35.948190476190483</v>
      </c>
      <c r="T185" s="41" t="e">
        <v>#N/A</v>
      </c>
      <c r="U185" s="41" t="e">
        <v>#N/A</v>
      </c>
      <c r="V185" s="41" t="e">
        <v>#N/A</v>
      </c>
      <c r="W185" s="41" t="e">
        <v>#N/A</v>
      </c>
      <c r="X185" s="41">
        <v>5.0793809523809514</v>
      </c>
      <c r="Y185" s="41" t="e">
        <v>#N/A</v>
      </c>
      <c r="Z185" s="41" t="e">
        <v>#N/A</v>
      </c>
      <c r="AA185" s="41" t="e">
        <v>#N/A</v>
      </c>
      <c r="AB185" s="41" t="e">
        <v>#N/A</v>
      </c>
      <c r="AC185" s="41">
        <v>5.4113333333333333</v>
      </c>
      <c r="AD185" s="41" t="e">
        <v>#N/A</v>
      </c>
      <c r="AE185" s="41" t="e">
        <v>#N/A</v>
      </c>
      <c r="AF185" s="41" t="e">
        <v>#N/A</v>
      </c>
      <c r="AG185" s="41" t="e">
        <v>#N/A</v>
      </c>
      <c r="AH185" s="41">
        <v>1</v>
      </c>
      <c r="AI185" s="41" t="e">
        <v>#N/A</v>
      </c>
      <c r="AJ185" s="41" t="e">
        <v>#N/A</v>
      </c>
      <c r="AK185" s="41" t="e">
        <v>#N/A</v>
      </c>
      <c r="AL185" s="41" t="e">
        <v>#N/A</v>
      </c>
      <c r="AM185" s="41">
        <v>25.792190476190473</v>
      </c>
      <c r="AN185" s="41">
        <v>12.682714285714285</v>
      </c>
      <c r="AO185" s="159">
        <v>159.0952380952381</v>
      </c>
      <c r="AP185" s="159" t="e">
        <v>#N/A</v>
      </c>
      <c r="AQ185" s="159">
        <v>0</v>
      </c>
      <c r="AR185" s="159" t="e">
        <v>#N/A</v>
      </c>
      <c r="AS185" s="159" t="e">
        <v>#N/A</v>
      </c>
      <c r="AT185" s="159" t="e">
        <v>#N/A</v>
      </c>
      <c r="AU185" s="159" t="e">
        <v>#N/A</v>
      </c>
      <c r="AV185" s="41">
        <v>-3047.3809523809523</v>
      </c>
      <c r="AW185" s="41" t="e">
        <v>#N/A</v>
      </c>
      <c r="AX185" s="41">
        <v>629.607595671647</v>
      </c>
      <c r="AY185" s="41" t="e">
        <v>#N/A</v>
      </c>
      <c r="AZ185" s="159">
        <v>47224.823927329242</v>
      </c>
      <c r="BA185" s="69">
        <v>7.5006756989567727E-2</v>
      </c>
      <c r="BB185" s="159" t="e">
        <v>#N/A</v>
      </c>
      <c r="BC185" s="69" t="e">
        <v>#N/A</v>
      </c>
      <c r="BD185" s="42">
        <v>4.2537217796996627E-3</v>
      </c>
      <c r="BE185" s="42">
        <v>1.730094638553454E-3</v>
      </c>
      <c r="BF185" s="43">
        <v>0.40672491717961129</v>
      </c>
      <c r="BG185" s="75">
        <v>5.6520982323379834E-3</v>
      </c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</row>
    <row r="186" spans="1:69">
      <c r="A186" s="181" t="s">
        <v>121</v>
      </c>
      <c r="B186" s="174"/>
      <c r="C186" s="174"/>
      <c r="D186" s="64">
        <v>45139</v>
      </c>
      <c r="E186" s="174"/>
      <c r="F186" s="174"/>
      <c r="G186" s="174"/>
      <c r="H186" s="174"/>
      <c r="I186" s="179">
        <v>38.148000000000003</v>
      </c>
      <c r="J186" s="179">
        <v>0</v>
      </c>
      <c r="K186" s="179">
        <v>0</v>
      </c>
      <c r="L186" s="179">
        <v>0</v>
      </c>
      <c r="M186" s="179">
        <v>0</v>
      </c>
      <c r="N186" s="179">
        <v>16.001999999999999</v>
      </c>
      <c r="O186" s="179">
        <v>0</v>
      </c>
      <c r="P186" s="179">
        <v>0</v>
      </c>
      <c r="Q186" s="179">
        <v>0</v>
      </c>
      <c r="R186" s="179">
        <v>0</v>
      </c>
      <c r="S186" s="179">
        <v>52.656999999999996</v>
      </c>
      <c r="T186" s="179">
        <v>0</v>
      </c>
      <c r="U186" s="179">
        <v>0</v>
      </c>
      <c r="V186" s="179">
        <v>0</v>
      </c>
      <c r="W186" s="179">
        <v>0</v>
      </c>
      <c r="X186" s="179">
        <v>11.603999999999999</v>
      </c>
      <c r="Y186" s="179">
        <v>0</v>
      </c>
      <c r="Z186" s="179">
        <v>0</v>
      </c>
      <c r="AA186" s="179">
        <v>0</v>
      </c>
      <c r="AB186" s="179">
        <v>0</v>
      </c>
      <c r="AC186" s="179">
        <v>5.9690000000000003</v>
      </c>
      <c r="AD186" s="179">
        <v>0</v>
      </c>
      <c r="AE186" s="179">
        <v>0</v>
      </c>
      <c r="AF186" s="179">
        <v>0</v>
      </c>
      <c r="AG186" s="179">
        <v>0</v>
      </c>
      <c r="AH186" s="179">
        <v>1</v>
      </c>
      <c r="AI186" s="179">
        <v>0</v>
      </c>
      <c r="AJ186" s="179">
        <v>0</v>
      </c>
      <c r="AK186" s="179">
        <v>0</v>
      </c>
      <c r="AL186" s="179">
        <v>0</v>
      </c>
      <c r="AM186" s="179">
        <v>30.626999999999999</v>
      </c>
      <c r="AN186" s="179">
        <v>19.315000000000001</v>
      </c>
      <c r="AO186" s="179">
        <v>285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-5746</v>
      </c>
      <c r="AW186" s="179">
        <v>0</v>
      </c>
      <c r="AX186" s="179">
        <v>953.50324477369111</v>
      </c>
      <c r="AY186" s="179">
        <v>0</v>
      </c>
      <c r="AZ186" s="179">
        <v>48196.916810226641</v>
      </c>
      <c r="BA186" s="183">
        <v>5.0547197478773051E-2</v>
      </c>
      <c r="BB186" s="183">
        <v>0</v>
      </c>
      <c r="BC186" s="183">
        <v>0</v>
      </c>
      <c r="BD186" s="183">
        <v>4.7708769620267424E-3</v>
      </c>
      <c r="BE186" s="183">
        <v>2.7575720837748627E-3</v>
      </c>
      <c r="BF186" s="183">
        <v>0.57800108988838883</v>
      </c>
      <c r="BG186" s="183">
        <v>4.3229028720507033E-3</v>
      </c>
      <c r="BH186" s="179"/>
      <c r="BI186" s="179"/>
      <c r="BJ186" s="179"/>
      <c r="BK186" s="179"/>
      <c r="BL186" s="179"/>
      <c r="BM186" s="179"/>
      <c r="BN186" s="179"/>
      <c r="BO186" s="179"/>
      <c r="BP186" s="179"/>
      <c r="BQ186" s="179"/>
    </row>
    <row r="187" spans="1:69">
      <c r="A187" s="181"/>
      <c r="B187" s="174"/>
      <c r="C187" s="174"/>
      <c r="D187" s="64">
        <v>45140</v>
      </c>
      <c r="E187" s="174"/>
      <c r="F187" s="174"/>
      <c r="G187" s="174"/>
      <c r="H187" s="174"/>
      <c r="I187" s="179">
        <v>99.658000000000001</v>
      </c>
      <c r="J187" s="179">
        <v>0</v>
      </c>
      <c r="K187" s="179">
        <v>0</v>
      </c>
      <c r="L187" s="179">
        <v>0</v>
      </c>
      <c r="M187" s="179">
        <v>0</v>
      </c>
      <c r="N187" s="179">
        <v>13.646000000000001</v>
      </c>
      <c r="O187" s="179">
        <v>0</v>
      </c>
      <c r="P187" s="179">
        <v>0</v>
      </c>
      <c r="Q187" s="179">
        <v>0</v>
      </c>
      <c r="R187" s="179">
        <v>0</v>
      </c>
      <c r="S187" s="179">
        <v>52.673000000000002</v>
      </c>
      <c r="T187" s="179">
        <v>0</v>
      </c>
      <c r="U187" s="179">
        <v>0</v>
      </c>
      <c r="V187" s="179">
        <v>0</v>
      </c>
      <c r="W187" s="179">
        <v>0</v>
      </c>
      <c r="X187" s="179">
        <v>10.599</v>
      </c>
      <c r="Y187" s="179">
        <v>0</v>
      </c>
      <c r="Z187" s="179">
        <v>0</v>
      </c>
      <c r="AA187" s="179">
        <v>0</v>
      </c>
      <c r="AB187" s="179">
        <v>0</v>
      </c>
      <c r="AC187" s="179">
        <v>5.87</v>
      </c>
      <c r="AD187" s="179">
        <v>0</v>
      </c>
      <c r="AE187" s="179">
        <v>0</v>
      </c>
      <c r="AF187" s="179">
        <v>0</v>
      </c>
      <c r="AG187" s="179">
        <v>0</v>
      </c>
      <c r="AH187" s="179">
        <v>1</v>
      </c>
      <c r="AI187" s="179">
        <v>0</v>
      </c>
      <c r="AJ187" s="179">
        <v>0</v>
      </c>
      <c r="AK187" s="179">
        <v>0</v>
      </c>
      <c r="AL187" s="179">
        <v>0</v>
      </c>
      <c r="AM187" s="179">
        <v>30.625</v>
      </c>
      <c r="AN187" s="179">
        <v>19.256</v>
      </c>
      <c r="AO187" s="179">
        <v>260</v>
      </c>
      <c r="AP187" s="179">
        <v>0</v>
      </c>
      <c r="AQ187" s="179">
        <v>0</v>
      </c>
      <c r="AR187" s="179">
        <v>0</v>
      </c>
      <c r="AS187" s="179">
        <v>0</v>
      </c>
      <c r="AT187" s="179">
        <v>0</v>
      </c>
      <c r="AU187" s="179">
        <v>0</v>
      </c>
      <c r="AV187" s="179">
        <v>-5470</v>
      </c>
      <c r="AW187" s="179">
        <v>0</v>
      </c>
      <c r="AX187" s="179">
        <v>864.1184399533588</v>
      </c>
      <c r="AY187" s="179">
        <v>0</v>
      </c>
      <c r="AZ187" s="179">
        <v>47257.150808684833</v>
      </c>
      <c r="BA187" s="183">
        <v>5.4688279550237993E-2</v>
      </c>
      <c r="BB187" s="183">
        <v>0</v>
      </c>
      <c r="BC187" s="183">
        <v>0</v>
      </c>
      <c r="BD187" s="183">
        <v>1.0141194598678457E-2</v>
      </c>
      <c r="BE187" s="183">
        <v>4.8365708887426065E-3</v>
      </c>
      <c r="BF187" s="183">
        <v>0.47692319101862823</v>
      </c>
      <c r="BG187" s="183">
        <v>1.1259796297946869E-2</v>
      </c>
      <c r="BH187" s="179"/>
      <c r="BI187" s="179"/>
      <c r="BJ187" s="179"/>
      <c r="BK187" s="179"/>
      <c r="BL187" s="179"/>
      <c r="BM187" s="179"/>
      <c r="BN187" s="179"/>
      <c r="BO187" s="179"/>
      <c r="BP187" s="179"/>
      <c r="BQ187" s="179"/>
    </row>
    <row r="188" spans="1:69">
      <c r="A188" s="181"/>
      <c r="B188" s="173"/>
      <c r="C188" s="173"/>
      <c r="D188" s="64">
        <v>45141</v>
      </c>
      <c r="E188" s="174"/>
      <c r="F188" s="174"/>
      <c r="G188" s="174"/>
      <c r="H188" s="174"/>
      <c r="I188" s="179">
        <v>111.658</v>
      </c>
      <c r="J188" s="179">
        <v>0</v>
      </c>
      <c r="K188" s="179">
        <v>0</v>
      </c>
      <c r="L188" s="179">
        <v>0</v>
      </c>
      <c r="M188" s="179">
        <v>0</v>
      </c>
      <c r="N188" s="179">
        <v>13.657999999999999</v>
      </c>
      <c r="O188" s="179">
        <v>0</v>
      </c>
      <c r="P188" s="179">
        <v>0</v>
      </c>
      <c r="Q188" s="179">
        <v>0</v>
      </c>
      <c r="R188" s="179">
        <v>0</v>
      </c>
      <c r="S188" s="179">
        <v>59.2</v>
      </c>
      <c r="T188" s="179">
        <v>0</v>
      </c>
      <c r="U188" s="179">
        <v>0</v>
      </c>
      <c r="V188" s="179">
        <v>0</v>
      </c>
      <c r="W188" s="179">
        <v>0</v>
      </c>
      <c r="X188" s="179">
        <v>10.026999999999999</v>
      </c>
      <c r="Y188" s="179">
        <v>0</v>
      </c>
      <c r="Z188" s="179">
        <v>0</v>
      </c>
      <c r="AA188" s="179">
        <v>0</v>
      </c>
      <c r="AB188" s="179">
        <v>0</v>
      </c>
      <c r="AC188" s="179">
        <v>5.8369999999999997</v>
      </c>
      <c r="AD188" s="179">
        <v>0</v>
      </c>
      <c r="AE188" s="179">
        <v>0</v>
      </c>
      <c r="AF188" s="179">
        <v>0</v>
      </c>
      <c r="AG188" s="179">
        <v>0</v>
      </c>
      <c r="AH188" s="179">
        <v>1</v>
      </c>
      <c r="AI188" s="179">
        <v>0</v>
      </c>
      <c r="AJ188" s="179">
        <v>0</v>
      </c>
      <c r="AK188" s="179">
        <v>0</v>
      </c>
      <c r="AL188" s="179">
        <v>0</v>
      </c>
      <c r="AM188" s="179">
        <v>30.623000000000001</v>
      </c>
      <c r="AN188" s="179">
        <v>19.297000000000001</v>
      </c>
      <c r="AO188" s="179">
        <v>122</v>
      </c>
      <c r="AP188" s="179">
        <v>0</v>
      </c>
      <c r="AQ188" s="179">
        <v>0</v>
      </c>
      <c r="AR188" s="179">
        <v>0</v>
      </c>
      <c r="AS188" s="179">
        <v>0</v>
      </c>
      <c r="AT188" s="179">
        <v>0</v>
      </c>
      <c r="AU188" s="179">
        <v>0</v>
      </c>
      <c r="AV188" s="179">
        <v>-4988</v>
      </c>
      <c r="AW188" s="179">
        <v>0</v>
      </c>
      <c r="AX188" s="179">
        <v>834.83657689197764</v>
      </c>
      <c r="AY188" s="179">
        <v>0</v>
      </c>
      <c r="AZ188" s="179">
        <v>45471.808123445386</v>
      </c>
      <c r="BA188" s="183">
        <v>5.4467915496387187E-2</v>
      </c>
      <c r="BB188" s="183">
        <v>0</v>
      </c>
      <c r="BC188" s="183">
        <v>0</v>
      </c>
      <c r="BD188" s="183">
        <v>3.7831459187423187E-3</v>
      </c>
      <c r="BE188" s="183">
        <v>1.9929747968428896E-3</v>
      </c>
      <c r="BF188" s="183">
        <v>0.52680357555582757</v>
      </c>
      <c r="BG188" s="190">
        <v>6.595850224435768E-3</v>
      </c>
      <c r="BH188" s="191"/>
      <c r="BI188" s="191"/>
      <c r="BJ188" s="191"/>
      <c r="BK188" s="191"/>
      <c r="BL188" s="191"/>
      <c r="BM188" s="191"/>
      <c r="BN188" s="191"/>
      <c r="BO188" s="191"/>
      <c r="BP188" s="191"/>
      <c r="BQ188" s="191"/>
    </row>
    <row r="189" spans="1:69" ht="11.25" customHeight="1">
      <c r="B189" s="73"/>
      <c r="C189" s="24"/>
      <c r="D189" s="64">
        <v>45142</v>
      </c>
      <c r="E189" s="63"/>
      <c r="F189" s="63"/>
      <c r="G189" s="63"/>
      <c r="H189" s="63"/>
      <c r="I189" s="63">
        <v>104.79900000000001</v>
      </c>
      <c r="J189" s="63">
        <v>0</v>
      </c>
      <c r="K189" s="63">
        <v>0</v>
      </c>
      <c r="L189" s="63">
        <v>0</v>
      </c>
      <c r="M189" s="63">
        <v>0</v>
      </c>
      <c r="N189" s="63">
        <v>13.66</v>
      </c>
      <c r="O189" s="63">
        <v>0</v>
      </c>
      <c r="P189" s="63">
        <v>0</v>
      </c>
      <c r="Q189" s="63">
        <v>0</v>
      </c>
      <c r="R189" s="63">
        <v>0</v>
      </c>
      <c r="S189" s="63">
        <v>81.319999999999993</v>
      </c>
      <c r="T189" s="63">
        <v>0</v>
      </c>
      <c r="U189" s="63">
        <v>0</v>
      </c>
      <c r="V189" s="63">
        <v>0</v>
      </c>
      <c r="W189" s="63">
        <v>0</v>
      </c>
      <c r="X189" s="63">
        <v>9.6437100000000004</v>
      </c>
      <c r="Y189" s="63">
        <v>0</v>
      </c>
      <c r="Z189" s="63">
        <v>0</v>
      </c>
      <c r="AA189" s="63">
        <v>0</v>
      </c>
      <c r="AB189" s="63">
        <v>0</v>
      </c>
      <c r="AC189" s="63">
        <v>5.9130000000000003</v>
      </c>
      <c r="AD189" s="63">
        <v>0</v>
      </c>
      <c r="AE189" s="63">
        <v>0</v>
      </c>
      <c r="AF189" s="63">
        <v>0</v>
      </c>
      <c r="AG189" s="63">
        <v>0</v>
      </c>
      <c r="AH189" s="63">
        <v>1</v>
      </c>
      <c r="AI189" s="63">
        <v>0</v>
      </c>
      <c r="AJ189" s="63">
        <v>0</v>
      </c>
      <c r="AK189" s="63">
        <v>0</v>
      </c>
      <c r="AL189" s="63">
        <v>0</v>
      </c>
      <c r="AM189" s="63">
        <v>30.632000000000001</v>
      </c>
      <c r="AN189" s="63">
        <v>19.318999999999999</v>
      </c>
      <c r="AO189" s="74">
        <v>93</v>
      </c>
      <c r="AP189" s="74">
        <v>0</v>
      </c>
      <c r="AQ189" s="74">
        <v>0</v>
      </c>
      <c r="AR189" s="155">
        <v>0</v>
      </c>
      <c r="AS189" s="156">
        <v>0</v>
      </c>
      <c r="AT189" s="155">
        <v>0</v>
      </c>
      <c r="AU189" s="155">
        <v>0</v>
      </c>
      <c r="AV189" s="70">
        <v>-5765</v>
      </c>
      <c r="AW189" s="155">
        <v>0</v>
      </c>
      <c r="AX189" s="68">
        <v>943.52680253252072</v>
      </c>
      <c r="AY189" s="156">
        <v>0</v>
      </c>
      <c r="AZ189" s="156">
        <v>44893.3878041227</v>
      </c>
      <c r="BA189" s="158">
        <v>4.7580405435886229E-2</v>
      </c>
      <c r="BB189" s="156">
        <v>0</v>
      </c>
      <c r="BC189" s="59">
        <v>0</v>
      </c>
      <c r="BD189" s="59">
        <v>4.7347950462143316E-2</v>
      </c>
      <c r="BE189" s="59">
        <v>3.9754049098902747E-2</v>
      </c>
      <c r="BF189" s="60">
        <v>0.8396149930647534</v>
      </c>
      <c r="BG189" s="171">
        <v>7.5286246118835443E-2</v>
      </c>
    </row>
    <row r="190" spans="1:69" ht="10.5" customHeight="1">
      <c r="B190" s="24" t="s">
        <v>82</v>
      </c>
      <c r="C190" s="24"/>
      <c r="D190" s="21"/>
      <c r="E190" s="25"/>
      <c r="F190" s="25"/>
      <c r="G190" s="25"/>
      <c r="H190" s="25"/>
      <c r="I190" s="25">
        <v>96.088200000000001</v>
      </c>
      <c r="J190" s="25" t="e">
        <v>#N/A</v>
      </c>
      <c r="K190" s="25" t="e">
        <v>#N/A</v>
      </c>
      <c r="L190" s="25" t="e">
        <v>#N/A</v>
      </c>
      <c r="M190" s="25" t="e">
        <v>#N/A</v>
      </c>
      <c r="N190" s="25">
        <v>14.557400000000001</v>
      </c>
      <c r="O190" s="25" t="e">
        <v>#N/A</v>
      </c>
      <c r="P190" s="25" t="e">
        <v>#N/A</v>
      </c>
      <c r="Q190" s="25" t="e">
        <v>#N/A</v>
      </c>
      <c r="R190" s="25" t="e">
        <v>#N/A</v>
      </c>
      <c r="S190" s="25">
        <v>57.626199999999997</v>
      </c>
      <c r="T190" s="25" t="e">
        <v>#N/A</v>
      </c>
      <c r="U190" s="25" t="e">
        <v>#N/A</v>
      </c>
      <c r="V190" s="25" t="e">
        <v>#N/A</v>
      </c>
      <c r="W190" s="25" t="e">
        <v>#N/A</v>
      </c>
      <c r="X190" s="25">
        <v>10.782542000000001</v>
      </c>
      <c r="Y190" s="25" t="e">
        <v>#N/A</v>
      </c>
      <c r="Z190" s="25" t="e">
        <v>#N/A</v>
      </c>
      <c r="AA190" s="25" t="e">
        <v>#N/A</v>
      </c>
      <c r="AB190" s="25" t="e">
        <v>#N/A</v>
      </c>
      <c r="AC190" s="25">
        <v>5.9286000000000003</v>
      </c>
      <c r="AD190" s="25" t="e">
        <v>#N/A</v>
      </c>
      <c r="AE190" s="25" t="e">
        <v>#N/A</v>
      </c>
      <c r="AF190" s="25" t="e">
        <v>#N/A</v>
      </c>
      <c r="AG190" s="25" t="e">
        <v>#N/A</v>
      </c>
      <c r="AH190" s="25">
        <v>1</v>
      </c>
      <c r="AI190" s="25" t="e">
        <v>#N/A</v>
      </c>
      <c r="AJ190" s="25" t="e">
        <v>#N/A</v>
      </c>
      <c r="AK190" s="25" t="e">
        <v>#N/A</v>
      </c>
      <c r="AL190" s="25" t="e">
        <v>#N/A</v>
      </c>
      <c r="AM190" s="25">
        <v>30.633400000000002</v>
      </c>
      <c r="AN190" s="25">
        <v>19.298999999999999</v>
      </c>
      <c r="AO190" s="157">
        <v>122</v>
      </c>
      <c r="AP190" s="157" t="e">
        <v>#N/A</v>
      </c>
      <c r="AQ190" s="157">
        <v>0</v>
      </c>
      <c r="AR190" s="157" t="e">
        <v>#N/A</v>
      </c>
      <c r="AS190" s="157" t="e">
        <v>#N/A</v>
      </c>
      <c r="AT190" s="157" t="e">
        <v>#N/A</v>
      </c>
      <c r="AU190" s="157" t="e">
        <v>#N/A</v>
      </c>
      <c r="AV190" s="25">
        <v>-5472.4</v>
      </c>
      <c r="AW190" s="157" t="e">
        <v>#N/A</v>
      </c>
      <c r="AX190" s="53">
        <v>919.09850639998547</v>
      </c>
      <c r="AY190" s="157" t="e">
        <v>#N/A</v>
      </c>
      <c r="AZ190" s="157">
        <v>45979.837066561362</v>
      </c>
      <c r="BA190" s="22">
        <v>5.0027104544712694E-2</v>
      </c>
      <c r="BB190" s="160" t="e">
        <v>#N/A</v>
      </c>
      <c r="BC190" s="22" t="e">
        <v>#N/A</v>
      </c>
      <c r="BD190" s="22">
        <v>3.8891431942417364E-2</v>
      </c>
      <c r="BE190" s="22">
        <v>2.618635991657026E-2</v>
      </c>
      <c r="BF190" s="23">
        <v>0.67331951046034444</v>
      </c>
      <c r="BG190" s="65">
        <v>5.4214650358987281E-2</v>
      </c>
    </row>
    <row r="191" spans="1:69">
      <c r="A191" s="181"/>
      <c r="B191" s="174"/>
      <c r="C191" s="174"/>
      <c r="D191" s="64">
        <v>45145</v>
      </c>
      <c r="E191" s="174"/>
      <c r="F191" s="174"/>
      <c r="G191" s="174"/>
      <c r="H191" s="174"/>
      <c r="I191" s="179">
        <v>123.01600000000001</v>
      </c>
      <c r="J191" s="179">
        <v>0</v>
      </c>
      <c r="K191" s="179">
        <v>0</v>
      </c>
      <c r="L191" s="179">
        <v>0</v>
      </c>
      <c r="M191" s="179">
        <v>0</v>
      </c>
      <c r="N191" s="179">
        <v>11.555999999999999</v>
      </c>
      <c r="O191" s="179">
        <v>0</v>
      </c>
      <c r="P191" s="179">
        <v>0</v>
      </c>
      <c r="Q191" s="179">
        <v>0</v>
      </c>
      <c r="R191" s="179">
        <v>0</v>
      </c>
      <c r="S191" s="179">
        <v>86.153000000000006</v>
      </c>
      <c r="T191" s="179">
        <v>0</v>
      </c>
      <c r="U191" s="179">
        <v>0</v>
      </c>
      <c r="V191" s="179">
        <v>0</v>
      </c>
      <c r="W191" s="179">
        <v>0</v>
      </c>
      <c r="X191" s="179">
        <v>9.5307099999999991</v>
      </c>
      <c r="Y191" s="179">
        <v>0</v>
      </c>
      <c r="Z191" s="179">
        <v>0</v>
      </c>
      <c r="AA191" s="179">
        <v>0</v>
      </c>
      <c r="AB191" s="179">
        <v>0</v>
      </c>
      <c r="AC191" s="179">
        <v>5.8689999999999998</v>
      </c>
      <c r="AD191" s="179">
        <v>0</v>
      </c>
      <c r="AE191" s="179">
        <v>0</v>
      </c>
      <c r="AF191" s="179">
        <v>0</v>
      </c>
      <c r="AG191" s="179">
        <v>0</v>
      </c>
      <c r="AH191" s="179">
        <v>1</v>
      </c>
      <c r="AI191" s="179">
        <v>0</v>
      </c>
      <c r="AJ191" s="179">
        <v>0</v>
      </c>
      <c r="AK191" s="179">
        <v>0</v>
      </c>
      <c r="AL191" s="179">
        <v>0</v>
      </c>
      <c r="AM191" s="179">
        <v>30.646000000000001</v>
      </c>
      <c r="AN191" s="179">
        <v>19.286999999999999</v>
      </c>
      <c r="AO191" s="179">
        <v>0</v>
      </c>
      <c r="AP191" s="179">
        <v>0</v>
      </c>
      <c r="AQ191" s="179">
        <v>0</v>
      </c>
      <c r="AR191" s="179">
        <v>0</v>
      </c>
      <c r="AS191" s="179">
        <v>0</v>
      </c>
      <c r="AT191" s="179">
        <v>0</v>
      </c>
      <c r="AU191" s="179">
        <v>0</v>
      </c>
      <c r="AV191" s="179">
        <v>-5547</v>
      </c>
      <c r="AW191" s="179">
        <v>0</v>
      </c>
      <c r="AX191" s="179">
        <v>913.97457189197655</v>
      </c>
      <c r="AY191" s="179">
        <v>0</v>
      </c>
      <c r="AZ191" s="179">
        <v>47726.6031545804</v>
      </c>
      <c r="BA191" s="183">
        <v>5.2218742864786449E-2</v>
      </c>
      <c r="BB191" s="183">
        <v>0</v>
      </c>
      <c r="BC191" s="183">
        <v>0</v>
      </c>
      <c r="BD191" s="183">
        <v>2.3341280163588392E-2</v>
      </c>
      <c r="BE191" s="183">
        <v>1.4473298482346936E-2</v>
      </c>
      <c r="BF191" s="183">
        <v>0.62007303716463646</v>
      </c>
      <c r="BG191" s="183">
        <v>3.1238782179179587E-2</v>
      </c>
      <c r="BH191" s="179"/>
      <c r="BI191" s="179"/>
      <c r="BJ191" s="179"/>
      <c r="BK191" s="179"/>
      <c r="BL191" s="179"/>
      <c r="BM191" s="179"/>
      <c r="BN191" s="179"/>
      <c r="BO191" s="179"/>
      <c r="BP191" s="179"/>
      <c r="BQ191" s="179"/>
    </row>
    <row r="192" spans="1:69">
      <c r="A192" s="181" t="s">
        <v>121</v>
      </c>
      <c r="B192" s="174"/>
      <c r="C192" s="174"/>
      <c r="D192" s="64">
        <v>45146</v>
      </c>
      <c r="E192" s="174"/>
      <c r="F192" s="174"/>
      <c r="G192" s="174"/>
      <c r="H192" s="174"/>
      <c r="I192" s="179">
        <v>141.28299999999999</v>
      </c>
      <c r="J192" s="179">
        <v>0</v>
      </c>
      <c r="K192" s="179">
        <v>0</v>
      </c>
      <c r="L192" s="179">
        <v>0</v>
      </c>
      <c r="M192" s="179">
        <v>0</v>
      </c>
      <c r="N192" s="179">
        <v>11.884</v>
      </c>
      <c r="O192" s="179">
        <v>0</v>
      </c>
      <c r="P192" s="179">
        <v>0</v>
      </c>
      <c r="Q192" s="179">
        <v>0</v>
      </c>
      <c r="R192" s="179">
        <v>0</v>
      </c>
      <c r="S192" s="179">
        <v>93.802999999999997</v>
      </c>
      <c r="T192" s="179">
        <v>0</v>
      </c>
      <c r="U192" s="179">
        <v>0</v>
      </c>
      <c r="V192" s="179">
        <v>0</v>
      </c>
      <c r="W192" s="179">
        <v>0</v>
      </c>
      <c r="X192" s="179">
        <v>9.5807099999999998</v>
      </c>
      <c r="Y192" s="179">
        <v>0</v>
      </c>
      <c r="Z192" s="179">
        <v>0</v>
      </c>
      <c r="AA192" s="179">
        <v>0</v>
      </c>
      <c r="AB192" s="179">
        <v>0</v>
      </c>
      <c r="AC192" s="179">
        <v>6.2389999999999999</v>
      </c>
      <c r="AD192" s="179">
        <v>0</v>
      </c>
      <c r="AE192" s="179">
        <v>0</v>
      </c>
      <c r="AF192" s="179">
        <v>0</v>
      </c>
      <c r="AG192" s="179">
        <v>0</v>
      </c>
      <c r="AH192" s="179">
        <v>1</v>
      </c>
      <c r="AI192" s="179">
        <v>0</v>
      </c>
      <c r="AJ192" s="179">
        <v>0</v>
      </c>
      <c r="AK192" s="179">
        <v>0</v>
      </c>
      <c r="AL192" s="179">
        <v>0</v>
      </c>
      <c r="AM192" s="179">
        <v>30.663</v>
      </c>
      <c r="AN192" s="179">
        <v>19.280999999999999</v>
      </c>
      <c r="AO192" s="179">
        <v>0</v>
      </c>
      <c r="AP192" s="179">
        <v>0</v>
      </c>
      <c r="AQ192" s="179">
        <v>0</v>
      </c>
      <c r="AR192" s="179">
        <v>0</v>
      </c>
      <c r="AS192" s="179">
        <v>0</v>
      </c>
      <c r="AT192" s="179">
        <v>0</v>
      </c>
      <c r="AU192" s="179">
        <v>0</v>
      </c>
      <c r="AV192" s="179">
        <v>-5350</v>
      </c>
      <c r="AW192" s="179">
        <v>0</v>
      </c>
      <c r="AX192" s="179">
        <v>890.10637194663116</v>
      </c>
      <c r="AY192" s="179">
        <v>0</v>
      </c>
      <c r="AZ192" s="179">
        <v>46418.727609298265</v>
      </c>
      <c r="BA192" s="183">
        <v>5.2149640843242306E-2</v>
      </c>
      <c r="BB192" s="183">
        <v>0</v>
      </c>
      <c r="BC192" s="183">
        <v>0</v>
      </c>
      <c r="BD192" s="183">
        <v>1.3582650596672106E-2</v>
      </c>
      <c r="BE192" s="183">
        <v>7.4828680408087758E-3</v>
      </c>
      <c r="BF192" s="183">
        <v>0.55091368121051121</v>
      </c>
      <c r="BG192" s="183">
        <v>2.4839194499806646E-2</v>
      </c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</row>
    <row r="193" spans="1:69">
      <c r="A193" s="181"/>
      <c r="B193" s="174"/>
      <c r="C193" s="174"/>
      <c r="D193" s="64">
        <v>45147</v>
      </c>
      <c r="E193" s="174"/>
      <c r="F193" s="174"/>
      <c r="G193" s="174"/>
      <c r="H193" s="174"/>
      <c r="I193" s="179">
        <v>204.98599999999999</v>
      </c>
      <c r="J193" s="179">
        <v>0</v>
      </c>
      <c r="K193" s="179">
        <v>0</v>
      </c>
      <c r="L193" s="179">
        <v>0</v>
      </c>
      <c r="M193" s="179">
        <v>0</v>
      </c>
      <c r="N193" s="179">
        <v>10.805</v>
      </c>
      <c r="O193" s="179">
        <v>0</v>
      </c>
      <c r="P193" s="179">
        <v>0</v>
      </c>
      <c r="Q193" s="179">
        <v>0</v>
      </c>
      <c r="R193" s="179">
        <v>0</v>
      </c>
      <c r="S193" s="179">
        <v>101.901</v>
      </c>
      <c r="T193" s="179">
        <v>0</v>
      </c>
      <c r="U193" s="179">
        <v>0</v>
      </c>
      <c r="V193" s="179">
        <v>0</v>
      </c>
      <c r="W193" s="179">
        <v>0</v>
      </c>
      <c r="X193" s="179">
        <v>8.4317100000000007</v>
      </c>
      <c r="Y193" s="179">
        <v>0</v>
      </c>
      <c r="Z193" s="179">
        <v>0</v>
      </c>
      <c r="AA193" s="179">
        <v>0</v>
      </c>
      <c r="AB193" s="179">
        <v>0</v>
      </c>
      <c r="AC193" s="179">
        <v>6.2060000000000004</v>
      </c>
      <c r="AD193" s="179">
        <v>0</v>
      </c>
      <c r="AE193" s="179">
        <v>0</v>
      </c>
      <c r="AF193" s="179">
        <v>0</v>
      </c>
      <c r="AG193" s="179">
        <v>0</v>
      </c>
      <c r="AH193" s="179">
        <v>1</v>
      </c>
      <c r="AI193" s="179">
        <v>0</v>
      </c>
      <c r="AJ193" s="179">
        <v>0</v>
      </c>
      <c r="AK193" s="179">
        <v>0</v>
      </c>
      <c r="AL193" s="179">
        <v>0</v>
      </c>
      <c r="AM193" s="179">
        <v>30.66</v>
      </c>
      <c r="AN193" s="179">
        <v>19.303000000000001</v>
      </c>
      <c r="AO193" s="179">
        <v>0</v>
      </c>
      <c r="AP193" s="179">
        <v>0</v>
      </c>
      <c r="AQ193" s="179">
        <v>0</v>
      </c>
      <c r="AR193" s="179">
        <v>0</v>
      </c>
      <c r="AS193" s="179">
        <v>0</v>
      </c>
      <c r="AT193" s="179">
        <v>0</v>
      </c>
      <c r="AU193" s="179">
        <v>0</v>
      </c>
      <c r="AV193" s="179">
        <v>-6697</v>
      </c>
      <c r="AW193" s="179">
        <v>0</v>
      </c>
      <c r="AX193" s="179">
        <v>1063.644497255935</v>
      </c>
      <c r="AY193" s="179">
        <v>0</v>
      </c>
      <c r="AZ193" s="179">
        <v>45079.198964693351</v>
      </c>
      <c r="BA193" s="183">
        <v>4.2381828779250813E-2</v>
      </c>
      <c r="BB193" s="183">
        <v>0</v>
      </c>
      <c r="BC193" s="183">
        <v>0</v>
      </c>
      <c r="BD193" s="183">
        <v>6.0628923031516069E-2</v>
      </c>
      <c r="BE193" s="183">
        <v>5.2866117486323097E-2</v>
      </c>
      <c r="BF193" s="183">
        <v>0.87196200827849579</v>
      </c>
      <c r="BG193" s="183">
        <v>5.9486379604619527E-2</v>
      </c>
      <c r="BH193" s="179"/>
      <c r="BI193" s="179"/>
      <c r="BJ193" s="179"/>
      <c r="BK193" s="179"/>
      <c r="BL193" s="179"/>
      <c r="BM193" s="179"/>
      <c r="BN193" s="179"/>
      <c r="BO193" s="179"/>
      <c r="BP193" s="179"/>
      <c r="BQ193" s="179"/>
    </row>
    <row r="194" spans="1:69">
      <c r="A194" s="181"/>
      <c r="B194" s="173"/>
      <c r="C194" s="173"/>
      <c r="D194" s="64">
        <v>45148</v>
      </c>
      <c r="E194" s="174"/>
      <c r="F194" s="174"/>
      <c r="G194" s="174"/>
      <c r="H194" s="174"/>
      <c r="I194" s="179">
        <v>208.26599999999999</v>
      </c>
      <c r="J194" s="179">
        <v>0</v>
      </c>
      <c r="K194" s="179">
        <v>0</v>
      </c>
      <c r="L194" s="179">
        <v>0</v>
      </c>
      <c r="M194" s="179">
        <v>0</v>
      </c>
      <c r="N194" s="179">
        <v>11.709</v>
      </c>
      <c r="O194" s="179">
        <v>0</v>
      </c>
      <c r="P194" s="179">
        <v>0</v>
      </c>
      <c r="Q194" s="179">
        <v>0</v>
      </c>
      <c r="R194" s="179">
        <v>0</v>
      </c>
      <c r="S194" s="179">
        <v>108.08799999999999</v>
      </c>
      <c r="T194" s="179">
        <v>0</v>
      </c>
      <c r="U194" s="179">
        <v>0</v>
      </c>
      <c r="V194" s="179">
        <v>0</v>
      </c>
      <c r="W194" s="179">
        <v>0</v>
      </c>
      <c r="X194" s="179">
        <v>8.0717099999999995</v>
      </c>
      <c r="Y194" s="179">
        <v>0</v>
      </c>
      <c r="Z194" s="179">
        <v>0</v>
      </c>
      <c r="AA194" s="179">
        <v>0</v>
      </c>
      <c r="AB194" s="179">
        <v>0</v>
      </c>
      <c r="AC194" s="179">
        <v>6.1609999999999996</v>
      </c>
      <c r="AD194" s="179">
        <v>0</v>
      </c>
      <c r="AE194" s="179">
        <v>0</v>
      </c>
      <c r="AF194" s="179">
        <v>0</v>
      </c>
      <c r="AG194" s="179">
        <v>0</v>
      </c>
      <c r="AH194" s="179">
        <v>1</v>
      </c>
      <c r="AI194" s="179">
        <v>0</v>
      </c>
      <c r="AJ194" s="179">
        <v>0</v>
      </c>
      <c r="AK194" s="179">
        <v>0</v>
      </c>
      <c r="AL194" s="179">
        <v>0</v>
      </c>
      <c r="AM194" s="179">
        <v>30.638000000000002</v>
      </c>
      <c r="AN194" s="179">
        <v>19.292999999999999</v>
      </c>
      <c r="AO194" s="179">
        <v>47</v>
      </c>
      <c r="AP194" s="179">
        <v>0</v>
      </c>
      <c r="AQ194" s="179">
        <v>0</v>
      </c>
      <c r="AR194" s="179">
        <v>0</v>
      </c>
      <c r="AS194" s="179">
        <v>0</v>
      </c>
      <c r="AT194" s="179">
        <v>0</v>
      </c>
      <c r="AU194" s="179">
        <v>0</v>
      </c>
      <c r="AV194" s="179">
        <v>-6615</v>
      </c>
      <c r="AW194" s="179">
        <v>0</v>
      </c>
      <c r="AX194" s="179">
        <v>1057.9752120679061</v>
      </c>
      <c r="AY194" s="179">
        <v>0</v>
      </c>
      <c r="AZ194" s="179">
        <v>43901.821989904434</v>
      </c>
      <c r="BA194" s="183">
        <v>4.1496078064149011E-2</v>
      </c>
      <c r="BB194" s="183">
        <v>0</v>
      </c>
      <c r="BC194" s="183">
        <v>0</v>
      </c>
      <c r="BD194" s="183">
        <v>9.4495019907237607E-3</v>
      </c>
      <c r="BE194" s="183">
        <v>1.8575352615579415E-3</v>
      </c>
      <c r="BF194" s="183">
        <v>0.19657493732277295</v>
      </c>
      <c r="BG194" s="190">
        <v>2.8879039552818313E-3</v>
      </c>
      <c r="BH194" s="191"/>
      <c r="BI194" s="191"/>
      <c r="BJ194" s="191"/>
      <c r="BK194" s="191"/>
      <c r="BL194" s="191"/>
      <c r="BM194" s="191"/>
      <c r="BN194" s="191"/>
      <c r="BO194" s="191"/>
      <c r="BP194" s="191"/>
      <c r="BQ194" s="191"/>
    </row>
    <row r="195" spans="1:69" ht="11.25" customHeight="1">
      <c r="B195" s="73"/>
      <c r="C195" s="24"/>
      <c r="D195" s="64">
        <v>45149</v>
      </c>
      <c r="E195" s="63"/>
      <c r="F195" s="63"/>
      <c r="G195" s="63"/>
      <c r="H195" s="63"/>
      <c r="I195" s="63">
        <v>122.70699999999999</v>
      </c>
      <c r="J195" s="63">
        <v>0</v>
      </c>
      <c r="K195" s="63">
        <v>0</v>
      </c>
      <c r="L195" s="63">
        <v>0</v>
      </c>
      <c r="M195" s="63">
        <v>0</v>
      </c>
      <c r="N195" s="63">
        <v>11.689</v>
      </c>
      <c r="O195" s="63">
        <v>0</v>
      </c>
      <c r="P195" s="63">
        <v>0</v>
      </c>
      <c r="Q195" s="63">
        <v>0</v>
      </c>
      <c r="R195" s="63">
        <v>0</v>
      </c>
      <c r="S195" s="63">
        <v>109.18899999999999</v>
      </c>
      <c r="T195" s="63">
        <v>0</v>
      </c>
      <c r="U195" s="63">
        <v>0</v>
      </c>
      <c r="V195" s="63">
        <v>0</v>
      </c>
      <c r="W195" s="63">
        <v>0</v>
      </c>
      <c r="X195" s="63">
        <v>7.9347099999999999</v>
      </c>
      <c r="Y195" s="63">
        <v>0</v>
      </c>
      <c r="Z195" s="63">
        <v>0</v>
      </c>
      <c r="AA195" s="63">
        <v>0</v>
      </c>
      <c r="AB195" s="63">
        <v>0</v>
      </c>
      <c r="AC195" s="63">
        <v>6.1870000000000003</v>
      </c>
      <c r="AD195" s="63">
        <v>0</v>
      </c>
      <c r="AE195" s="63">
        <v>0</v>
      </c>
      <c r="AF195" s="63">
        <v>0</v>
      </c>
      <c r="AG195" s="63">
        <v>0</v>
      </c>
      <c r="AH195" s="63">
        <v>1</v>
      </c>
      <c r="AI195" s="63">
        <v>0</v>
      </c>
      <c r="AJ195" s="63">
        <v>0</v>
      </c>
      <c r="AK195" s="63">
        <v>0</v>
      </c>
      <c r="AL195" s="63">
        <v>0</v>
      </c>
      <c r="AM195" s="63">
        <v>30.638000000000002</v>
      </c>
      <c r="AN195" s="63">
        <v>19.359000000000002</v>
      </c>
      <c r="AO195" s="74">
        <v>9</v>
      </c>
      <c r="AP195" s="74">
        <v>0</v>
      </c>
      <c r="AQ195" s="74">
        <v>0</v>
      </c>
      <c r="AR195" s="155">
        <v>0</v>
      </c>
      <c r="AS195" s="156">
        <v>0</v>
      </c>
      <c r="AT195" s="155">
        <v>0</v>
      </c>
      <c r="AU195" s="155">
        <v>0</v>
      </c>
      <c r="AV195" s="70">
        <v>-7139</v>
      </c>
      <c r="AW195" s="155">
        <v>0</v>
      </c>
      <c r="AX195" s="68">
        <v>1038.5006523041804</v>
      </c>
      <c r="AY195" s="156">
        <v>0</v>
      </c>
      <c r="AZ195" s="156">
        <v>42285.592760718981</v>
      </c>
      <c r="BA195" s="158">
        <v>4.0717926047419931E-2</v>
      </c>
      <c r="BB195" s="156">
        <v>0</v>
      </c>
      <c r="BC195" s="59">
        <v>0</v>
      </c>
      <c r="BD195" s="59">
        <v>7.1628074132010387E-3</v>
      </c>
      <c r="BE195" s="59">
        <v>2.5856148550219495E-3</v>
      </c>
      <c r="BF195" s="60">
        <v>0.36097785489201717</v>
      </c>
      <c r="BG195" s="171">
        <v>4.1196960119843674E-3</v>
      </c>
    </row>
    <row r="196" spans="1:69" ht="10.5" customHeight="1">
      <c r="B196" s="24" t="s">
        <v>82</v>
      </c>
      <c r="C196" s="24"/>
      <c r="D196" s="21"/>
      <c r="E196" s="25"/>
      <c r="F196" s="25"/>
      <c r="G196" s="25"/>
      <c r="H196" s="25"/>
      <c r="I196" s="25">
        <v>140.05159999999998</v>
      </c>
      <c r="J196" s="25" t="e">
        <v>#N/A</v>
      </c>
      <c r="K196" s="25" t="e">
        <v>#N/A</v>
      </c>
      <c r="L196" s="25" t="e">
        <v>#N/A</v>
      </c>
      <c r="M196" s="25" t="e">
        <v>#N/A</v>
      </c>
      <c r="N196" s="25">
        <v>11.528599999999999</v>
      </c>
      <c r="O196" s="25" t="e">
        <v>#N/A</v>
      </c>
      <c r="P196" s="25" t="e">
        <v>#N/A</v>
      </c>
      <c r="Q196" s="25" t="e">
        <v>#N/A</v>
      </c>
      <c r="R196" s="25" t="e">
        <v>#N/A</v>
      </c>
      <c r="S196" s="25">
        <v>99.822799999999987</v>
      </c>
      <c r="T196" s="25" t="e">
        <v>#N/A</v>
      </c>
      <c r="U196" s="25" t="e">
        <v>#N/A</v>
      </c>
      <c r="V196" s="25" t="e">
        <v>#N/A</v>
      </c>
      <c r="W196" s="25" t="e">
        <v>#N/A</v>
      </c>
      <c r="X196" s="25">
        <v>8.7095100000000016</v>
      </c>
      <c r="Y196" s="25" t="e">
        <v>#N/A</v>
      </c>
      <c r="Z196" s="25" t="e">
        <v>#N/A</v>
      </c>
      <c r="AA196" s="25" t="e">
        <v>#N/A</v>
      </c>
      <c r="AB196" s="25" t="e">
        <v>#N/A</v>
      </c>
      <c r="AC196" s="25">
        <v>6.1324000000000005</v>
      </c>
      <c r="AD196" s="25" t="e">
        <v>#N/A</v>
      </c>
      <c r="AE196" s="25" t="e">
        <v>#N/A</v>
      </c>
      <c r="AF196" s="25" t="e">
        <v>#N/A</v>
      </c>
      <c r="AG196" s="25" t="e">
        <v>#N/A</v>
      </c>
      <c r="AH196" s="25">
        <v>1</v>
      </c>
      <c r="AI196" s="25" t="e">
        <v>#N/A</v>
      </c>
      <c r="AJ196" s="25" t="e">
        <v>#N/A</v>
      </c>
      <c r="AK196" s="25" t="e">
        <v>#N/A</v>
      </c>
      <c r="AL196" s="25" t="e">
        <v>#N/A</v>
      </c>
      <c r="AM196" s="25">
        <v>30.649000000000001</v>
      </c>
      <c r="AN196" s="25">
        <v>19.306999999999999</v>
      </c>
      <c r="AO196" s="157">
        <v>47</v>
      </c>
      <c r="AP196" s="157" t="e">
        <v>#N/A</v>
      </c>
      <c r="AQ196" s="157">
        <v>0</v>
      </c>
      <c r="AR196" s="157" t="e">
        <v>#N/A</v>
      </c>
      <c r="AS196" s="157" t="e">
        <v>#N/A</v>
      </c>
      <c r="AT196" s="157" t="e">
        <v>#N/A</v>
      </c>
      <c r="AU196" s="157" t="e">
        <v>#N/A</v>
      </c>
      <c r="AV196" s="25">
        <v>-6269.6</v>
      </c>
      <c r="AW196" s="157" t="e">
        <v>#N/A</v>
      </c>
      <c r="AX196" s="53">
        <v>979.26438902780842</v>
      </c>
      <c r="AY196" s="157" t="e">
        <v>#N/A</v>
      </c>
      <c r="AZ196" s="157">
        <v>44403.66748885432</v>
      </c>
      <c r="BA196" s="22">
        <v>4.5343900979527375E-2</v>
      </c>
      <c r="BB196" s="160" t="e">
        <v>#N/A</v>
      </c>
      <c r="BC196" s="22" t="e">
        <v>#N/A</v>
      </c>
      <c r="BD196" s="22">
        <v>5.6043835121660441E-3</v>
      </c>
      <c r="BE196" s="22">
        <v>2.7241796812774687E-3</v>
      </c>
      <c r="BF196" s="23">
        <v>0.48608016838315865</v>
      </c>
      <c r="BG196" s="65">
        <v>4.4878742516623925E-3</v>
      </c>
    </row>
    <row r="197" spans="1:69">
      <c r="A197" s="181"/>
      <c r="B197" s="174"/>
      <c r="C197" s="174"/>
      <c r="D197" s="64">
        <v>45152</v>
      </c>
      <c r="E197" s="174"/>
      <c r="F197" s="174"/>
      <c r="G197" s="174"/>
      <c r="H197" s="174"/>
      <c r="I197" s="179">
        <v>140.50800000000001</v>
      </c>
      <c r="J197" s="179">
        <v>0</v>
      </c>
      <c r="K197" s="179">
        <v>0</v>
      </c>
      <c r="L197" s="179">
        <v>0</v>
      </c>
      <c r="M197" s="179">
        <v>0</v>
      </c>
      <c r="N197" s="179">
        <v>10.760999999999999</v>
      </c>
      <c r="O197" s="179">
        <v>0</v>
      </c>
      <c r="P197" s="179">
        <v>0</v>
      </c>
      <c r="Q197" s="179">
        <v>0</v>
      </c>
      <c r="R197" s="179">
        <v>0</v>
      </c>
      <c r="S197" s="179">
        <v>127.107</v>
      </c>
      <c r="T197" s="179">
        <v>0</v>
      </c>
      <c r="U197" s="179">
        <v>0</v>
      </c>
      <c r="V197" s="179">
        <v>0</v>
      </c>
      <c r="W197" s="179">
        <v>0</v>
      </c>
      <c r="X197" s="179">
        <v>7.8727099999999997</v>
      </c>
      <c r="Y197" s="179">
        <v>0</v>
      </c>
      <c r="Z197" s="179">
        <v>0</v>
      </c>
      <c r="AA197" s="179">
        <v>0</v>
      </c>
      <c r="AB197" s="179">
        <v>0</v>
      </c>
      <c r="AC197" s="179">
        <v>6.2169999999999996</v>
      </c>
      <c r="AD197" s="179">
        <v>0</v>
      </c>
      <c r="AE197" s="179">
        <v>0</v>
      </c>
      <c r="AF197" s="179">
        <v>0</v>
      </c>
      <c r="AG197" s="179">
        <v>0</v>
      </c>
      <c r="AH197" s="179">
        <v>1</v>
      </c>
      <c r="AI197" s="179">
        <v>0</v>
      </c>
      <c r="AJ197" s="179">
        <v>0</v>
      </c>
      <c r="AK197" s="179">
        <v>0</v>
      </c>
      <c r="AL197" s="179">
        <v>0</v>
      </c>
      <c r="AM197" s="179">
        <v>30.488</v>
      </c>
      <c r="AN197" s="179">
        <v>19.349</v>
      </c>
      <c r="AO197" s="179">
        <v>64</v>
      </c>
      <c r="AP197" s="179">
        <v>0</v>
      </c>
      <c r="AQ197" s="179">
        <v>0</v>
      </c>
      <c r="AR197" s="179">
        <v>0</v>
      </c>
      <c r="AS197" s="179">
        <v>0</v>
      </c>
      <c r="AT197" s="179">
        <v>0</v>
      </c>
      <c r="AU197" s="179">
        <v>0</v>
      </c>
      <c r="AV197" s="179">
        <v>-6329</v>
      </c>
      <c r="AW197" s="179">
        <v>0</v>
      </c>
      <c r="AX197" s="179">
        <v>996.81346255388826</v>
      </c>
      <c r="AY197" s="179">
        <v>0</v>
      </c>
      <c r="AZ197" s="179">
        <v>44839.224905981027</v>
      </c>
      <c r="BA197" s="183">
        <v>4.4982563529088568E-2</v>
      </c>
      <c r="BB197" s="183">
        <v>0</v>
      </c>
      <c r="BC197" s="183">
        <v>0</v>
      </c>
      <c r="BD197" s="183">
        <v>5.3334338742192858E-2</v>
      </c>
      <c r="BE197" s="183">
        <v>2.8797761116514036E-2</v>
      </c>
      <c r="BF197" s="183">
        <v>0.53994784215318481</v>
      </c>
      <c r="BG197" s="183">
        <v>6.9245265629939268E-2</v>
      </c>
      <c r="BH197" s="179"/>
      <c r="BI197" s="179"/>
      <c r="BJ197" s="179"/>
      <c r="BK197" s="179"/>
      <c r="BL197" s="179"/>
      <c r="BM197" s="179"/>
      <c r="BN197" s="179"/>
      <c r="BO197" s="179"/>
      <c r="BP197" s="179"/>
      <c r="BQ197" s="179"/>
    </row>
    <row r="198" spans="1:69">
      <c r="A198" s="181" t="s">
        <v>121</v>
      </c>
      <c r="B198" s="174"/>
      <c r="C198" s="174"/>
      <c r="D198" s="64">
        <v>45153</v>
      </c>
      <c r="E198" s="174"/>
      <c r="F198" s="174"/>
      <c r="G198" s="174"/>
      <c r="H198" s="174"/>
      <c r="I198" s="179">
        <v>116.331</v>
      </c>
      <c r="J198" s="179">
        <v>0</v>
      </c>
      <c r="K198" s="179">
        <v>0</v>
      </c>
      <c r="L198" s="179">
        <v>0</v>
      </c>
      <c r="M198" s="179">
        <v>0</v>
      </c>
      <c r="N198" s="179">
        <v>10.052</v>
      </c>
      <c r="O198" s="179">
        <v>0</v>
      </c>
      <c r="P198" s="179">
        <v>0</v>
      </c>
      <c r="Q198" s="179">
        <v>0</v>
      </c>
      <c r="R198" s="179">
        <v>0</v>
      </c>
      <c r="S198" s="179">
        <v>102.062</v>
      </c>
      <c r="T198" s="179">
        <v>0</v>
      </c>
      <c r="U198" s="179">
        <v>0</v>
      </c>
      <c r="V198" s="179">
        <v>0</v>
      </c>
      <c r="W198" s="179">
        <v>0</v>
      </c>
      <c r="X198" s="179">
        <v>7.6567100000000003</v>
      </c>
      <c r="Y198" s="179">
        <v>0</v>
      </c>
      <c r="Z198" s="179">
        <v>0</v>
      </c>
      <c r="AA198" s="179">
        <v>0</v>
      </c>
      <c r="AB198" s="179">
        <v>0</v>
      </c>
      <c r="AC198" s="179">
        <v>6.1189999999999998</v>
      </c>
      <c r="AD198" s="179">
        <v>0</v>
      </c>
      <c r="AE198" s="179">
        <v>0</v>
      </c>
      <c r="AF198" s="179">
        <v>0</v>
      </c>
      <c r="AG198" s="179">
        <v>0</v>
      </c>
      <c r="AH198" s="179">
        <v>1</v>
      </c>
      <c r="AI198" s="179">
        <v>0</v>
      </c>
      <c r="AJ198" s="179">
        <v>0</v>
      </c>
      <c r="AK198" s="179">
        <v>0</v>
      </c>
      <c r="AL198" s="179">
        <v>0</v>
      </c>
      <c r="AM198" s="179">
        <v>30.488</v>
      </c>
      <c r="AN198" s="179">
        <v>19.347000000000001</v>
      </c>
      <c r="AO198" s="179">
        <v>38</v>
      </c>
      <c r="AP198" s="179">
        <v>0</v>
      </c>
      <c r="AQ198" s="179">
        <v>0</v>
      </c>
      <c r="AR198" s="179">
        <v>0</v>
      </c>
      <c r="AS198" s="179">
        <v>0</v>
      </c>
      <c r="AT198" s="179">
        <v>0</v>
      </c>
      <c r="AU198" s="179">
        <v>0</v>
      </c>
      <c r="AV198" s="179">
        <v>-4983</v>
      </c>
      <c r="AW198" s="179">
        <v>0</v>
      </c>
      <c r="AX198" s="179">
        <v>813.11979446800808</v>
      </c>
      <c r="AY198" s="179">
        <v>0</v>
      </c>
      <c r="AZ198" s="179">
        <v>46115.080834160166</v>
      </c>
      <c r="BA198" s="183">
        <v>5.6713759950133086E-2</v>
      </c>
      <c r="BB198" s="183">
        <v>0</v>
      </c>
      <c r="BC198" s="183">
        <v>0</v>
      </c>
      <c r="BD198" s="183">
        <v>7.2524505575267909E-3</v>
      </c>
      <c r="BE198" s="183">
        <v>1.2656204104886221E-3</v>
      </c>
      <c r="BF198" s="183">
        <v>0.17450934693723996</v>
      </c>
      <c r="BG198" s="183">
        <v>5.9420720996378705E-3</v>
      </c>
      <c r="BH198" s="179"/>
      <c r="BI198" s="179"/>
      <c r="BJ198" s="179"/>
      <c r="BK198" s="179"/>
      <c r="BL198" s="179"/>
      <c r="BM198" s="179"/>
      <c r="BN198" s="179"/>
      <c r="BO198" s="179"/>
      <c r="BP198" s="179"/>
      <c r="BQ198" s="179"/>
    </row>
    <row r="199" spans="1:69">
      <c r="A199" s="181"/>
      <c r="B199" s="174"/>
      <c r="C199" s="174"/>
      <c r="D199" s="64">
        <v>45154</v>
      </c>
      <c r="E199" s="174"/>
      <c r="F199" s="174"/>
      <c r="G199" s="174"/>
      <c r="H199" s="174"/>
      <c r="I199" s="179">
        <v>82.745000000000005</v>
      </c>
      <c r="J199" s="179">
        <v>0</v>
      </c>
      <c r="K199" s="179">
        <v>0</v>
      </c>
      <c r="L199" s="179">
        <v>0</v>
      </c>
      <c r="M199" s="179">
        <v>0</v>
      </c>
      <c r="N199" s="179">
        <v>10.571999999999999</v>
      </c>
      <c r="O199" s="179">
        <v>0</v>
      </c>
      <c r="P199" s="179">
        <v>0</v>
      </c>
      <c r="Q199" s="179">
        <v>0</v>
      </c>
      <c r="R199" s="179">
        <v>0</v>
      </c>
      <c r="S199" s="179">
        <v>96.748999999999995</v>
      </c>
      <c r="T199" s="179">
        <v>0</v>
      </c>
      <c r="U199" s="179">
        <v>0</v>
      </c>
      <c r="V199" s="179">
        <v>0</v>
      </c>
      <c r="W199" s="179">
        <v>0</v>
      </c>
      <c r="X199" s="179">
        <v>8.6027100000000001</v>
      </c>
      <c r="Y199" s="179">
        <v>0</v>
      </c>
      <c r="Z199" s="179">
        <v>0</v>
      </c>
      <c r="AA199" s="179">
        <v>0</v>
      </c>
      <c r="AB199" s="179">
        <v>0</v>
      </c>
      <c r="AC199" s="179">
        <v>6.1189999999999998</v>
      </c>
      <c r="AD199" s="179">
        <v>0</v>
      </c>
      <c r="AE199" s="179">
        <v>0</v>
      </c>
      <c r="AF199" s="179">
        <v>0</v>
      </c>
      <c r="AG199" s="179">
        <v>0</v>
      </c>
      <c r="AH199" s="179">
        <v>1</v>
      </c>
      <c r="AI199" s="179">
        <v>0</v>
      </c>
      <c r="AJ199" s="179">
        <v>0</v>
      </c>
      <c r="AK199" s="179">
        <v>0</v>
      </c>
      <c r="AL199" s="179">
        <v>0</v>
      </c>
      <c r="AM199" s="179">
        <v>30.492000000000001</v>
      </c>
      <c r="AN199" s="179">
        <v>19.398</v>
      </c>
      <c r="AO199" s="179">
        <v>66</v>
      </c>
      <c r="AP199" s="179">
        <v>0</v>
      </c>
      <c r="AQ199" s="179">
        <v>0</v>
      </c>
      <c r="AR199" s="179">
        <v>0</v>
      </c>
      <c r="AS199" s="179">
        <v>0</v>
      </c>
      <c r="AT199" s="179">
        <v>0</v>
      </c>
      <c r="AU199" s="179">
        <v>0</v>
      </c>
      <c r="AV199" s="179">
        <v>-4803</v>
      </c>
      <c r="AW199" s="179">
        <v>0</v>
      </c>
      <c r="AX199" s="179">
        <v>775.66002602728997</v>
      </c>
      <c r="AY199" s="179">
        <v>0</v>
      </c>
      <c r="AZ199" s="179">
        <v>44368.39931117637</v>
      </c>
      <c r="BA199" s="183">
        <v>5.7200832610156148E-2</v>
      </c>
      <c r="BB199" s="183">
        <v>0</v>
      </c>
      <c r="BC199" s="183">
        <v>0</v>
      </c>
      <c r="BD199" s="183">
        <v>5.7599716353696796E-3</v>
      </c>
      <c r="BE199" s="183">
        <v>1.9644180015407019E-3</v>
      </c>
      <c r="BF199" s="183">
        <v>0.3410464713885043</v>
      </c>
      <c r="BG199" s="183">
        <v>4.4123043384606472E-3</v>
      </c>
      <c r="BH199" s="179"/>
      <c r="BI199" s="179"/>
      <c r="BJ199" s="179"/>
      <c r="BK199" s="179"/>
      <c r="BL199" s="179"/>
      <c r="BM199" s="179"/>
      <c r="BN199" s="179"/>
      <c r="BO199" s="179"/>
      <c r="BP199" s="179"/>
      <c r="BQ199" s="179"/>
    </row>
    <row r="200" spans="1:69">
      <c r="A200" s="181"/>
      <c r="B200" s="173"/>
      <c r="C200" s="173"/>
      <c r="D200" s="64">
        <v>45155</v>
      </c>
      <c r="E200" s="174"/>
      <c r="F200" s="174"/>
      <c r="G200" s="174"/>
      <c r="H200" s="174"/>
      <c r="I200" s="179">
        <v>58.307000000000002</v>
      </c>
      <c r="J200" s="179">
        <v>0</v>
      </c>
      <c r="K200" s="179">
        <v>0</v>
      </c>
      <c r="L200" s="179">
        <v>0</v>
      </c>
      <c r="M200" s="179">
        <v>0</v>
      </c>
      <c r="N200" s="179">
        <v>10.478</v>
      </c>
      <c r="O200" s="179">
        <v>0</v>
      </c>
      <c r="P200" s="179">
        <v>0</v>
      </c>
      <c r="Q200" s="179">
        <v>0</v>
      </c>
      <c r="R200" s="179">
        <v>0</v>
      </c>
      <c r="S200" s="179">
        <v>69.466999999999999</v>
      </c>
      <c r="T200" s="179">
        <v>0</v>
      </c>
      <c r="U200" s="179">
        <v>0</v>
      </c>
      <c r="V200" s="179">
        <v>0</v>
      </c>
      <c r="W200" s="179">
        <v>0</v>
      </c>
      <c r="X200" s="179">
        <v>7.3607100000000001</v>
      </c>
      <c r="Y200" s="179">
        <v>0</v>
      </c>
      <c r="Z200" s="179">
        <v>0</v>
      </c>
      <c r="AA200" s="179">
        <v>0</v>
      </c>
      <c r="AB200" s="179">
        <v>0</v>
      </c>
      <c r="AC200" s="179">
        <v>6.1340000000000003</v>
      </c>
      <c r="AD200" s="179">
        <v>0</v>
      </c>
      <c r="AE200" s="179">
        <v>0</v>
      </c>
      <c r="AF200" s="179">
        <v>0</v>
      </c>
      <c r="AG200" s="179">
        <v>0</v>
      </c>
      <c r="AH200" s="179">
        <v>1</v>
      </c>
      <c r="AI200" s="179">
        <v>0</v>
      </c>
      <c r="AJ200" s="179">
        <v>0</v>
      </c>
      <c r="AK200" s="179">
        <v>0</v>
      </c>
      <c r="AL200" s="179">
        <v>0</v>
      </c>
      <c r="AM200" s="179">
        <v>30.481000000000002</v>
      </c>
      <c r="AN200" s="179">
        <v>19.407</v>
      </c>
      <c r="AO200" s="179">
        <v>34</v>
      </c>
      <c r="AP200" s="179">
        <v>0</v>
      </c>
      <c r="AQ200" s="179">
        <v>0</v>
      </c>
      <c r="AR200" s="179">
        <v>0</v>
      </c>
      <c r="AS200" s="179">
        <v>0</v>
      </c>
      <c r="AT200" s="179">
        <v>0</v>
      </c>
      <c r="AU200" s="179">
        <v>0</v>
      </c>
      <c r="AV200" s="179">
        <v>-3625</v>
      </c>
      <c r="AW200" s="179">
        <v>0</v>
      </c>
      <c r="AX200" s="179">
        <v>600.59898031064233</v>
      </c>
      <c r="AY200" s="179">
        <v>0</v>
      </c>
      <c r="AZ200" s="179">
        <v>45779.867176297616</v>
      </c>
      <c r="BA200" s="183">
        <v>7.6223684483479007E-2</v>
      </c>
      <c r="BB200" s="183">
        <v>0</v>
      </c>
      <c r="BC200" s="183">
        <v>0</v>
      </c>
      <c r="BD200" s="183">
        <v>4.5118266898266871E-3</v>
      </c>
      <c r="BE200" s="183">
        <v>2.1226747165223221E-3</v>
      </c>
      <c r="BF200" s="183">
        <v>0.47046902783490124</v>
      </c>
      <c r="BG200" s="190">
        <v>5.3622455892737494E-3</v>
      </c>
      <c r="BH200" s="191"/>
      <c r="BI200" s="191"/>
      <c r="BJ200" s="191"/>
      <c r="BK200" s="191"/>
      <c r="BL200" s="191"/>
      <c r="BM200" s="191"/>
      <c r="BN200" s="191"/>
      <c r="BO200" s="191"/>
      <c r="BP200" s="191"/>
      <c r="BQ200" s="191"/>
    </row>
    <row r="201" spans="1:69" ht="11.25" customHeight="1">
      <c r="B201" s="73"/>
      <c r="C201" s="24"/>
      <c r="D201" s="64">
        <v>45156</v>
      </c>
      <c r="E201" s="63"/>
      <c r="F201" s="63"/>
      <c r="G201" s="63"/>
      <c r="H201" s="63"/>
      <c r="I201" s="63">
        <v>36.756</v>
      </c>
      <c r="J201" s="63">
        <v>0</v>
      </c>
      <c r="K201" s="63">
        <v>0</v>
      </c>
      <c r="L201" s="63">
        <v>0</v>
      </c>
      <c r="M201" s="63">
        <v>0</v>
      </c>
      <c r="N201" s="63">
        <v>11.635999999999999</v>
      </c>
      <c r="O201" s="63">
        <v>0</v>
      </c>
      <c r="P201" s="63">
        <v>0</v>
      </c>
      <c r="Q201" s="63">
        <v>0</v>
      </c>
      <c r="R201" s="63">
        <v>0</v>
      </c>
      <c r="S201" s="63">
        <v>63.734000000000002</v>
      </c>
      <c r="T201" s="63">
        <v>0</v>
      </c>
      <c r="U201" s="63">
        <v>0</v>
      </c>
      <c r="V201" s="63">
        <v>0</v>
      </c>
      <c r="W201" s="63">
        <v>0</v>
      </c>
      <c r="X201" s="63">
        <v>5.4897099999999996</v>
      </c>
      <c r="Y201" s="63">
        <v>0</v>
      </c>
      <c r="Z201" s="63">
        <v>0</v>
      </c>
      <c r="AA201" s="63">
        <v>0</v>
      </c>
      <c r="AB201" s="63">
        <v>0</v>
      </c>
      <c r="AC201" s="63">
        <v>6.0039999999999996</v>
      </c>
      <c r="AD201" s="63">
        <v>0</v>
      </c>
      <c r="AE201" s="63">
        <v>0</v>
      </c>
      <c r="AF201" s="63">
        <v>0</v>
      </c>
      <c r="AG201" s="63">
        <v>0</v>
      </c>
      <c r="AH201" s="63">
        <v>1</v>
      </c>
      <c r="AI201" s="63">
        <v>0</v>
      </c>
      <c r="AJ201" s="63">
        <v>0</v>
      </c>
      <c r="AK201" s="63">
        <v>0</v>
      </c>
      <c r="AL201" s="63">
        <v>0</v>
      </c>
      <c r="AM201" s="63">
        <v>30.468</v>
      </c>
      <c r="AN201" s="63">
        <v>19.375</v>
      </c>
      <c r="AO201" s="74">
        <v>184</v>
      </c>
      <c r="AP201" s="74">
        <v>0</v>
      </c>
      <c r="AQ201" s="74">
        <v>0</v>
      </c>
      <c r="AR201" s="155">
        <v>0</v>
      </c>
      <c r="AS201" s="156">
        <v>0</v>
      </c>
      <c r="AT201" s="155">
        <v>0</v>
      </c>
      <c r="AU201" s="155">
        <v>0</v>
      </c>
      <c r="AV201" s="70">
        <v>-4940</v>
      </c>
      <c r="AW201" s="155">
        <v>0</v>
      </c>
      <c r="AX201" s="68">
        <v>831.63592197323624</v>
      </c>
      <c r="AY201" s="156">
        <v>0</v>
      </c>
      <c r="AZ201" s="156">
        <v>39233.340989580698</v>
      </c>
      <c r="BA201" s="158">
        <v>4.7176101889022666E-2</v>
      </c>
      <c r="BB201" s="156">
        <v>0</v>
      </c>
      <c r="BC201" s="59">
        <v>0</v>
      </c>
      <c r="BD201" s="59">
        <v>8.3036183077776979E-3</v>
      </c>
      <c r="BE201" s="59">
        <v>5.1483361085839716E-3</v>
      </c>
      <c r="BF201" s="60">
        <v>0.62001117076416101</v>
      </c>
      <c r="BG201" s="171">
        <v>8.9046969238444056E-3</v>
      </c>
    </row>
    <row r="202" spans="1:69" ht="10.5" customHeight="1">
      <c r="B202" s="24" t="s">
        <v>82</v>
      </c>
      <c r="C202" s="24"/>
      <c r="D202" s="21"/>
      <c r="E202" s="25"/>
      <c r="F202" s="25"/>
      <c r="G202" s="25"/>
      <c r="H202" s="25"/>
      <c r="I202" s="25">
        <v>48.929400000000001</v>
      </c>
      <c r="J202" s="25" t="e">
        <v>#N/A</v>
      </c>
      <c r="K202" s="25" t="e">
        <v>#N/A</v>
      </c>
      <c r="L202" s="25" t="e">
        <v>#N/A</v>
      </c>
      <c r="M202" s="25" t="e">
        <v>#N/A</v>
      </c>
      <c r="N202" s="25">
        <v>10.6998</v>
      </c>
      <c r="O202" s="25" t="e">
        <v>#N/A</v>
      </c>
      <c r="P202" s="25" t="e">
        <v>#N/A</v>
      </c>
      <c r="Q202" s="25" t="e">
        <v>#N/A</v>
      </c>
      <c r="R202" s="25" t="e">
        <v>#N/A</v>
      </c>
      <c r="S202" s="25">
        <v>65.823799999999991</v>
      </c>
      <c r="T202" s="25" t="e">
        <v>#N/A</v>
      </c>
      <c r="U202" s="25" t="e">
        <v>#N/A</v>
      </c>
      <c r="V202" s="25" t="e">
        <v>#N/A</v>
      </c>
      <c r="W202" s="25" t="e">
        <v>#N/A</v>
      </c>
      <c r="X202" s="25">
        <v>7.396510000000001</v>
      </c>
      <c r="Y202" s="25" t="e">
        <v>#N/A</v>
      </c>
      <c r="Z202" s="25" t="e">
        <v>#N/A</v>
      </c>
      <c r="AA202" s="25" t="e">
        <v>#N/A</v>
      </c>
      <c r="AB202" s="25" t="e">
        <v>#N/A</v>
      </c>
      <c r="AC202" s="25">
        <v>6.1185999999999989</v>
      </c>
      <c r="AD202" s="25" t="e">
        <v>#N/A</v>
      </c>
      <c r="AE202" s="25" t="e">
        <v>#N/A</v>
      </c>
      <c r="AF202" s="25" t="e">
        <v>#N/A</v>
      </c>
      <c r="AG202" s="25" t="e">
        <v>#N/A</v>
      </c>
      <c r="AH202" s="25">
        <v>1</v>
      </c>
      <c r="AI202" s="25" t="e">
        <v>#N/A</v>
      </c>
      <c r="AJ202" s="25" t="e">
        <v>#N/A</v>
      </c>
      <c r="AK202" s="25" t="e">
        <v>#N/A</v>
      </c>
      <c r="AL202" s="25" t="e">
        <v>#N/A</v>
      </c>
      <c r="AM202" s="25">
        <v>30.4834</v>
      </c>
      <c r="AN202" s="25">
        <v>19.3752</v>
      </c>
      <c r="AO202" s="157">
        <v>34</v>
      </c>
      <c r="AP202" s="157" t="e">
        <v>#N/A</v>
      </c>
      <c r="AQ202" s="157">
        <v>0</v>
      </c>
      <c r="AR202" s="157" t="e">
        <v>#N/A</v>
      </c>
      <c r="AS202" s="157" t="e">
        <v>#N/A</v>
      </c>
      <c r="AT202" s="157" t="e">
        <v>#N/A</v>
      </c>
      <c r="AU202" s="157" t="e">
        <v>#N/A</v>
      </c>
      <c r="AV202" s="25">
        <v>-4936</v>
      </c>
      <c r="AW202" s="157" t="e">
        <v>#N/A</v>
      </c>
      <c r="AX202" s="53">
        <v>782.12558786965826</v>
      </c>
      <c r="AY202" s="157" t="e">
        <v>#N/A</v>
      </c>
      <c r="AZ202" s="157">
        <v>45292.668763277688</v>
      </c>
      <c r="BA202" s="22">
        <v>5.7909713562300361E-2</v>
      </c>
      <c r="BB202" s="160" t="e">
        <v>#N/A</v>
      </c>
      <c r="BC202" s="22" t="e">
        <v>#N/A</v>
      </c>
      <c r="BD202" s="22">
        <v>6.713311492281774E-3</v>
      </c>
      <c r="BE202" s="22">
        <v>3.1824171743931231E-3</v>
      </c>
      <c r="BF202" s="23">
        <v>0.47404580854797457</v>
      </c>
      <c r="BG202" s="65">
        <v>7.0662700193374036E-3</v>
      </c>
    </row>
    <row r="203" spans="1:69">
      <c r="A203" s="181"/>
      <c r="B203" s="174"/>
      <c r="C203" s="174"/>
      <c r="D203" s="64">
        <v>45159</v>
      </c>
      <c r="E203" s="174"/>
      <c r="F203" s="174"/>
      <c r="G203" s="174"/>
      <c r="H203" s="174"/>
      <c r="I203" s="179">
        <v>93.91</v>
      </c>
      <c r="J203" s="179">
        <v>0</v>
      </c>
      <c r="K203" s="179">
        <v>0</v>
      </c>
      <c r="L203" s="179">
        <v>0</v>
      </c>
      <c r="M203" s="179">
        <v>0</v>
      </c>
      <c r="N203" s="179">
        <v>11.635</v>
      </c>
      <c r="O203" s="179">
        <v>0</v>
      </c>
      <c r="P203" s="179">
        <v>0</v>
      </c>
      <c r="Q203" s="179">
        <v>0</v>
      </c>
      <c r="R203" s="179">
        <v>0</v>
      </c>
      <c r="S203" s="179">
        <v>91.474999999999994</v>
      </c>
      <c r="T203" s="179">
        <v>0</v>
      </c>
      <c r="U203" s="179">
        <v>0</v>
      </c>
      <c r="V203" s="179">
        <v>0</v>
      </c>
      <c r="W203" s="179">
        <v>0</v>
      </c>
      <c r="X203" s="179">
        <v>3.2397100000000001</v>
      </c>
      <c r="Y203" s="179">
        <v>0</v>
      </c>
      <c r="Z203" s="179">
        <v>0</v>
      </c>
      <c r="AA203" s="179">
        <v>0</v>
      </c>
      <c r="AB203" s="179">
        <v>0</v>
      </c>
      <c r="AC203" s="179">
        <v>6.3230000000000004</v>
      </c>
      <c r="AD203" s="179">
        <v>0</v>
      </c>
      <c r="AE203" s="179">
        <v>0</v>
      </c>
      <c r="AF203" s="179">
        <v>0</v>
      </c>
      <c r="AG203" s="179">
        <v>0</v>
      </c>
      <c r="AH203" s="179">
        <v>1</v>
      </c>
      <c r="AI203" s="179">
        <v>0</v>
      </c>
      <c r="AJ203" s="179">
        <v>0</v>
      </c>
      <c r="AK203" s="179">
        <v>0</v>
      </c>
      <c r="AL203" s="179">
        <v>0</v>
      </c>
      <c r="AM203" s="179">
        <v>30.545000000000002</v>
      </c>
      <c r="AN203" s="179">
        <v>19.332000000000001</v>
      </c>
      <c r="AO203" s="179">
        <v>216</v>
      </c>
      <c r="AP203" s="179">
        <v>0</v>
      </c>
      <c r="AQ203" s="179">
        <v>0</v>
      </c>
      <c r="AR203" s="179">
        <v>0</v>
      </c>
      <c r="AS203" s="179">
        <v>0</v>
      </c>
      <c r="AT203" s="179">
        <v>0</v>
      </c>
      <c r="AU203" s="179">
        <v>0</v>
      </c>
      <c r="AV203" s="179">
        <v>-6452</v>
      </c>
      <c r="AW203" s="179">
        <v>0</v>
      </c>
      <c r="AX203" s="179">
        <v>1108.3808913880378</v>
      </c>
      <c r="AY203" s="179">
        <v>0</v>
      </c>
      <c r="AZ203" s="179">
        <v>40952.005971868144</v>
      </c>
      <c r="BA203" s="183">
        <v>3.6947592916892938E-2</v>
      </c>
      <c r="BB203" s="183">
        <v>0</v>
      </c>
      <c r="BC203" s="183">
        <v>0</v>
      </c>
      <c r="BD203" s="183">
        <v>1.7585616617422258E-2</v>
      </c>
      <c r="BE203" s="183">
        <v>1.2318509908282224E-2</v>
      </c>
      <c r="BF203" s="183">
        <v>0.70048780069947303</v>
      </c>
      <c r="BG203" s="183">
        <v>1.3803200485353183E-2</v>
      </c>
      <c r="BH203" s="179"/>
      <c r="BI203" s="179"/>
      <c r="BJ203" s="179"/>
      <c r="BK203" s="179"/>
      <c r="BL203" s="179"/>
      <c r="BM203" s="179"/>
      <c r="BN203" s="179"/>
      <c r="BO203" s="179"/>
      <c r="BP203" s="179"/>
      <c r="BQ203" s="179"/>
    </row>
    <row r="204" spans="1:69">
      <c r="A204" s="181" t="s">
        <v>121</v>
      </c>
      <c r="B204" s="174"/>
      <c r="C204" s="174"/>
      <c r="D204" s="64">
        <v>45160</v>
      </c>
      <c r="E204" s="174"/>
      <c r="F204" s="174"/>
      <c r="G204" s="174"/>
      <c r="H204" s="174"/>
      <c r="I204" s="179">
        <v>120.762</v>
      </c>
      <c r="J204" s="179">
        <v>0</v>
      </c>
      <c r="K204" s="179">
        <v>0</v>
      </c>
      <c r="L204" s="179">
        <v>0</v>
      </c>
      <c r="M204" s="179">
        <v>0</v>
      </c>
      <c r="N204" s="179">
        <v>11.654</v>
      </c>
      <c r="O204" s="179">
        <v>0</v>
      </c>
      <c r="P204" s="179">
        <v>0</v>
      </c>
      <c r="Q204" s="179">
        <v>0</v>
      </c>
      <c r="R204" s="179">
        <v>0</v>
      </c>
      <c r="S204" s="179">
        <v>119.732</v>
      </c>
      <c r="T204" s="179">
        <v>0</v>
      </c>
      <c r="U204" s="179">
        <v>0</v>
      </c>
      <c r="V204" s="179">
        <v>0</v>
      </c>
      <c r="W204" s="179">
        <v>0</v>
      </c>
      <c r="X204" s="179">
        <v>2.1847099999999999</v>
      </c>
      <c r="Y204" s="179">
        <v>0</v>
      </c>
      <c r="Z204" s="179">
        <v>0</v>
      </c>
      <c r="AA204" s="179">
        <v>0</v>
      </c>
      <c r="AB204" s="179">
        <v>0</v>
      </c>
      <c r="AC204" s="179">
        <v>6.3</v>
      </c>
      <c r="AD204" s="179">
        <v>0</v>
      </c>
      <c r="AE204" s="179">
        <v>0</v>
      </c>
      <c r="AF204" s="179">
        <v>0</v>
      </c>
      <c r="AG204" s="179">
        <v>0</v>
      </c>
      <c r="AH204" s="179">
        <v>1</v>
      </c>
      <c r="AI204" s="179">
        <v>0</v>
      </c>
      <c r="AJ204" s="179">
        <v>0</v>
      </c>
      <c r="AK204" s="179">
        <v>0</v>
      </c>
      <c r="AL204" s="179">
        <v>0</v>
      </c>
      <c r="AM204" s="179">
        <v>30.664999999999999</v>
      </c>
      <c r="AN204" s="179">
        <v>19.277999999999999</v>
      </c>
      <c r="AO204" s="179">
        <v>204</v>
      </c>
      <c r="AP204" s="179">
        <v>0</v>
      </c>
      <c r="AQ204" s="179">
        <v>0</v>
      </c>
      <c r="AR204" s="179">
        <v>0</v>
      </c>
      <c r="AS204" s="179">
        <v>0</v>
      </c>
      <c r="AT204" s="179">
        <v>0</v>
      </c>
      <c r="AU204" s="179">
        <v>0</v>
      </c>
      <c r="AV204" s="179">
        <v>-7218</v>
      </c>
      <c r="AW204" s="179">
        <v>0</v>
      </c>
      <c r="AX204" s="179">
        <v>1239.1966151998993</v>
      </c>
      <c r="AY204" s="179">
        <v>0</v>
      </c>
      <c r="AZ204" s="179">
        <v>39478.809395875141</v>
      </c>
      <c r="BA204" s="183">
        <v>3.1858390276111814E-2</v>
      </c>
      <c r="BB204" s="183">
        <v>0</v>
      </c>
      <c r="BC204" s="183">
        <v>0</v>
      </c>
      <c r="BD204" s="183">
        <v>9.4572088271114817E-3</v>
      </c>
      <c r="BE204" s="183">
        <v>6.2944934942510194E-3</v>
      </c>
      <c r="BF204" s="183">
        <v>0.66557624023340389</v>
      </c>
      <c r="BG204" s="183">
        <v>9.2986137679763291E-3</v>
      </c>
      <c r="BH204" s="179"/>
      <c r="BI204" s="179"/>
      <c r="BJ204" s="179"/>
      <c r="BK204" s="179"/>
      <c r="BL204" s="179"/>
      <c r="BM204" s="179"/>
      <c r="BN204" s="179"/>
      <c r="BO204" s="179"/>
      <c r="BP204" s="179"/>
      <c r="BQ204" s="179"/>
    </row>
    <row r="205" spans="1:69">
      <c r="A205" s="181"/>
      <c r="B205" s="174"/>
      <c r="C205" s="174"/>
      <c r="D205" s="64">
        <v>45161</v>
      </c>
      <c r="E205" s="174"/>
      <c r="F205" s="174"/>
      <c r="G205" s="174"/>
      <c r="H205" s="174"/>
      <c r="I205" s="179">
        <v>108.855</v>
      </c>
      <c r="J205" s="179">
        <v>0</v>
      </c>
      <c r="K205" s="179">
        <v>0</v>
      </c>
      <c r="L205" s="179">
        <v>0</v>
      </c>
      <c r="M205" s="179">
        <v>0</v>
      </c>
      <c r="N205" s="179">
        <v>9.3000000000000007</v>
      </c>
      <c r="O205" s="179">
        <v>0</v>
      </c>
      <c r="P205" s="179">
        <v>0</v>
      </c>
      <c r="Q205" s="179">
        <v>0</v>
      </c>
      <c r="R205" s="179">
        <v>0</v>
      </c>
      <c r="S205" s="179">
        <v>98.932000000000002</v>
      </c>
      <c r="T205" s="179">
        <v>0</v>
      </c>
      <c r="U205" s="179">
        <v>0</v>
      </c>
      <c r="V205" s="179">
        <v>0</v>
      </c>
      <c r="W205" s="179">
        <v>0</v>
      </c>
      <c r="X205" s="179">
        <v>1.52871</v>
      </c>
      <c r="Y205" s="179">
        <v>0</v>
      </c>
      <c r="Z205" s="179">
        <v>0</v>
      </c>
      <c r="AA205" s="179">
        <v>0</v>
      </c>
      <c r="AB205" s="179">
        <v>0</v>
      </c>
      <c r="AC205" s="179">
        <v>6.3289999999999997</v>
      </c>
      <c r="AD205" s="179">
        <v>0</v>
      </c>
      <c r="AE205" s="179">
        <v>0</v>
      </c>
      <c r="AF205" s="179">
        <v>0</v>
      </c>
      <c r="AG205" s="179">
        <v>0</v>
      </c>
      <c r="AH205" s="179">
        <v>1</v>
      </c>
      <c r="AI205" s="179">
        <v>0</v>
      </c>
      <c r="AJ205" s="179">
        <v>0</v>
      </c>
      <c r="AK205" s="179">
        <v>0</v>
      </c>
      <c r="AL205" s="179">
        <v>0</v>
      </c>
      <c r="AM205" s="179">
        <v>30.577999999999999</v>
      </c>
      <c r="AN205" s="179">
        <v>19.242999999999999</v>
      </c>
      <c r="AO205" s="179">
        <v>123</v>
      </c>
      <c r="AP205" s="179">
        <v>0</v>
      </c>
      <c r="AQ205" s="179">
        <v>0</v>
      </c>
      <c r="AR205" s="179">
        <v>0</v>
      </c>
      <c r="AS205" s="179">
        <v>0</v>
      </c>
      <c r="AT205" s="179">
        <v>0</v>
      </c>
      <c r="AU205" s="179">
        <v>0</v>
      </c>
      <c r="AV205" s="179">
        <v>-5772</v>
      </c>
      <c r="AW205" s="179">
        <v>0</v>
      </c>
      <c r="AX205" s="179">
        <v>1022.2364138370913</v>
      </c>
      <c r="AY205" s="179">
        <v>0</v>
      </c>
      <c r="AZ205" s="179">
        <v>44617.931468017588</v>
      </c>
      <c r="BA205" s="183">
        <v>4.3647370475229541E-2</v>
      </c>
      <c r="BB205" s="183">
        <v>0</v>
      </c>
      <c r="BC205" s="183">
        <v>0</v>
      </c>
      <c r="BD205" s="183">
        <v>3.0991955974829892E-3</v>
      </c>
      <c r="BE205" s="183">
        <v>6.9554695212475492E-4</v>
      </c>
      <c r="BF205" s="183">
        <v>0.22442822024193734</v>
      </c>
      <c r="BG205" s="183">
        <v>6.9768939400740365E-3</v>
      </c>
      <c r="BH205" s="179"/>
      <c r="BI205" s="179"/>
      <c r="BJ205" s="179"/>
      <c r="BK205" s="179"/>
      <c r="BL205" s="179"/>
      <c r="BM205" s="179"/>
      <c r="BN205" s="179"/>
      <c r="BO205" s="179"/>
      <c r="BP205" s="179"/>
      <c r="BQ205" s="179"/>
    </row>
    <row r="206" spans="1:69">
      <c r="A206" s="181"/>
      <c r="B206" s="173"/>
      <c r="C206" s="173"/>
      <c r="D206" s="64">
        <v>45162</v>
      </c>
      <c r="E206" s="174"/>
      <c r="F206" s="174"/>
      <c r="G206" s="174"/>
      <c r="H206" s="174"/>
      <c r="I206" s="179">
        <v>79.828000000000003</v>
      </c>
      <c r="J206" s="179">
        <v>0</v>
      </c>
      <c r="K206" s="179">
        <v>0</v>
      </c>
      <c r="L206" s="179">
        <v>0</v>
      </c>
      <c r="M206" s="179">
        <v>0</v>
      </c>
      <c r="N206" s="179">
        <v>9.31</v>
      </c>
      <c r="O206" s="179">
        <v>0</v>
      </c>
      <c r="P206" s="179">
        <v>0</v>
      </c>
      <c r="Q206" s="179">
        <v>0</v>
      </c>
      <c r="R206" s="179">
        <v>0</v>
      </c>
      <c r="S206" s="179">
        <v>86.861000000000004</v>
      </c>
      <c r="T206" s="179">
        <v>0</v>
      </c>
      <c r="U206" s="179">
        <v>0</v>
      </c>
      <c r="V206" s="179">
        <v>0</v>
      </c>
      <c r="W206" s="179">
        <v>0</v>
      </c>
      <c r="X206" s="179">
        <v>1.1887099999999999</v>
      </c>
      <c r="Y206" s="179">
        <v>0</v>
      </c>
      <c r="Z206" s="179">
        <v>0</v>
      </c>
      <c r="AA206" s="179">
        <v>0</v>
      </c>
      <c r="AB206" s="179">
        <v>0</v>
      </c>
      <c r="AC206" s="179">
        <v>6.3259999999999996</v>
      </c>
      <c r="AD206" s="179">
        <v>0</v>
      </c>
      <c r="AE206" s="179">
        <v>0</v>
      </c>
      <c r="AF206" s="179">
        <v>0</v>
      </c>
      <c r="AG206" s="179">
        <v>0</v>
      </c>
      <c r="AH206" s="179">
        <v>1</v>
      </c>
      <c r="AI206" s="179">
        <v>0</v>
      </c>
      <c r="AJ206" s="179">
        <v>0</v>
      </c>
      <c r="AK206" s="179">
        <v>0</v>
      </c>
      <c r="AL206" s="179">
        <v>0</v>
      </c>
      <c r="AM206" s="179">
        <v>30.565999999999999</v>
      </c>
      <c r="AN206" s="179">
        <v>19.242999999999999</v>
      </c>
      <c r="AO206" s="179">
        <v>151</v>
      </c>
      <c r="AP206" s="179">
        <v>0</v>
      </c>
      <c r="AQ206" s="179">
        <v>0</v>
      </c>
      <c r="AR206" s="179">
        <v>0</v>
      </c>
      <c r="AS206" s="179">
        <v>0</v>
      </c>
      <c r="AT206" s="179">
        <v>0</v>
      </c>
      <c r="AU206" s="179">
        <v>0</v>
      </c>
      <c r="AV206" s="179">
        <v>-5459</v>
      </c>
      <c r="AW206" s="179">
        <v>0</v>
      </c>
      <c r="AX206" s="179">
        <v>967.94691094985194</v>
      </c>
      <c r="AY206" s="179">
        <v>0</v>
      </c>
      <c r="AZ206" s="179">
        <v>46536.301733942222</v>
      </c>
      <c r="BA206" s="183">
        <v>4.8077328629806647E-2</v>
      </c>
      <c r="BB206" s="183">
        <v>0</v>
      </c>
      <c r="BC206" s="183">
        <v>0</v>
      </c>
      <c r="BD206" s="183">
        <v>3.5707537123967768E-3</v>
      </c>
      <c r="BE206" s="183">
        <v>1.2632497438279276E-3</v>
      </c>
      <c r="BF206" s="183">
        <v>0.35377677811892649</v>
      </c>
      <c r="BG206" s="190">
        <v>8.0426877012125461E-3</v>
      </c>
      <c r="BH206" s="191"/>
      <c r="BI206" s="191"/>
      <c r="BJ206" s="191"/>
      <c r="BK206" s="191"/>
      <c r="BL206" s="191"/>
      <c r="BM206" s="191"/>
      <c r="BN206" s="191"/>
      <c r="BO206" s="191"/>
      <c r="BP206" s="191"/>
      <c r="BQ206" s="191"/>
    </row>
    <row r="207" spans="1:69" ht="11.25" customHeight="1">
      <c r="B207" s="73"/>
      <c r="C207" s="24"/>
      <c r="D207" s="64">
        <v>45163</v>
      </c>
      <c r="E207" s="63"/>
      <c r="F207" s="63"/>
      <c r="G207" s="63"/>
      <c r="H207" s="63"/>
      <c r="I207" s="63">
        <v>38.709000000000003</v>
      </c>
      <c r="J207" s="63">
        <v>0</v>
      </c>
      <c r="K207" s="63">
        <v>0</v>
      </c>
      <c r="L207" s="63">
        <v>0</v>
      </c>
      <c r="M207" s="63">
        <v>0</v>
      </c>
      <c r="N207" s="63">
        <v>7.827</v>
      </c>
      <c r="O207" s="63">
        <v>0</v>
      </c>
      <c r="P207" s="63">
        <v>0</v>
      </c>
      <c r="Q207" s="63">
        <v>0</v>
      </c>
      <c r="R207" s="63">
        <v>0</v>
      </c>
      <c r="S207" s="63">
        <v>60.648000000000003</v>
      </c>
      <c r="T207" s="63">
        <v>0</v>
      </c>
      <c r="U207" s="63">
        <v>0</v>
      </c>
      <c r="V207" s="63">
        <v>0</v>
      </c>
      <c r="W207" s="63">
        <v>0</v>
      </c>
      <c r="X207" s="63">
        <v>1.0317099999999999</v>
      </c>
      <c r="Y207" s="63">
        <v>0</v>
      </c>
      <c r="Z207" s="63">
        <v>0</v>
      </c>
      <c r="AA207" s="63">
        <v>0</v>
      </c>
      <c r="AB207" s="63">
        <v>0</v>
      </c>
      <c r="AC207" s="63">
        <v>6.1950000000000003</v>
      </c>
      <c r="AD207" s="63">
        <v>0</v>
      </c>
      <c r="AE207" s="63">
        <v>0</v>
      </c>
      <c r="AF207" s="63">
        <v>0</v>
      </c>
      <c r="AG207" s="63">
        <v>0</v>
      </c>
      <c r="AH207" s="63">
        <v>1</v>
      </c>
      <c r="AI207" s="63">
        <v>0</v>
      </c>
      <c r="AJ207" s="63">
        <v>0</v>
      </c>
      <c r="AK207" s="63">
        <v>0</v>
      </c>
      <c r="AL207" s="63">
        <v>0</v>
      </c>
      <c r="AM207" s="63">
        <v>30.552</v>
      </c>
      <c r="AN207" s="63">
        <v>19.253</v>
      </c>
      <c r="AO207" s="74">
        <v>200</v>
      </c>
      <c r="AP207" s="74">
        <v>0</v>
      </c>
      <c r="AQ207" s="74">
        <v>0</v>
      </c>
      <c r="AR207" s="155">
        <v>0</v>
      </c>
      <c r="AS207" s="156">
        <v>0</v>
      </c>
      <c r="AT207" s="155">
        <v>0</v>
      </c>
      <c r="AU207" s="155">
        <v>0</v>
      </c>
      <c r="AV207" s="70">
        <v>-4366</v>
      </c>
      <c r="AW207" s="155">
        <v>0</v>
      </c>
      <c r="AX207" s="68">
        <v>812.18405525521803</v>
      </c>
      <c r="AY207" s="156">
        <v>0</v>
      </c>
      <c r="AZ207" s="156">
        <v>44868.80858995537</v>
      </c>
      <c r="BA207" s="158">
        <v>5.5244631188746916E-2</v>
      </c>
      <c r="BB207" s="156">
        <v>0</v>
      </c>
      <c r="BC207" s="59">
        <v>0</v>
      </c>
      <c r="BD207" s="59">
        <v>2.9905886477131654E-3</v>
      </c>
      <c r="BE207" s="59">
        <v>5.0427689192435903E-4</v>
      </c>
      <c r="BF207" s="60">
        <v>0.16862128207099564</v>
      </c>
      <c r="BG207" s="171">
        <v>8.1179183513298003E-3</v>
      </c>
    </row>
    <row r="208" spans="1:69" ht="10.5" customHeight="1">
      <c r="B208" s="24" t="s">
        <v>82</v>
      </c>
      <c r="C208" s="24"/>
      <c r="D208" s="21"/>
      <c r="E208" s="25"/>
      <c r="F208" s="25"/>
      <c r="G208" s="25"/>
      <c r="H208" s="25"/>
      <c r="I208" s="25">
        <v>60.412800000000004</v>
      </c>
      <c r="J208" s="25" t="e">
        <v>#N/A</v>
      </c>
      <c r="K208" s="25" t="e">
        <v>#N/A</v>
      </c>
      <c r="L208" s="25" t="e">
        <v>#N/A</v>
      </c>
      <c r="M208" s="25" t="e">
        <v>#N/A</v>
      </c>
      <c r="N208" s="25">
        <v>9.9725999999999999</v>
      </c>
      <c r="O208" s="25" t="e">
        <v>#N/A</v>
      </c>
      <c r="P208" s="25" t="e">
        <v>#N/A</v>
      </c>
      <c r="Q208" s="25" t="e">
        <v>#N/A</v>
      </c>
      <c r="R208" s="25" t="e">
        <v>#N/A</v>
      </c>
      <c r="S208" s="25">
        <v>63.529600000000002</v>
      </c>
      <c r="T208" s="25" t="e">
        <v>#N/A</v>
      </c>
      <c r="U208" s="25" t="e">
        <v>#N/A</v>
      </c>
      <c r="V208" s="25" t="e">
        <v>#N/A</v>
      </c>
      <c r="W208" s="25" t="e">
        <v>#N/A</v>
      </c>
      <c r="X208" s="25">
        <v>1.8327100000000001</v>
      </c>
      <c r="Y208" s="25" t="e">
        <v>#N/A</v>
      </c>
      <c r="Z208" s="25" t="e">
        <v>#N/A</v>
      </c>
      <c r="AA208" s="25" t="e">
        <v>#N/A</v>
      </c>
      <c r="AB208" s="25" t="e">
        <v>#N/A</v>
      </c>
      <c r="AC208" s="25">
        <v>6.2946000000000009</v>
      </c>
      <c r="AD208" s="25" t="e">
        <v>#N/A</v>
      </c>
      <c r="AE208" s="25" t="e">
        <v>#N/A</v>
      </c>
      <c r="AF208" s="25" t="e">
        <v>#N/A</v>
      </c>
      <c r="AG208" s="25" t="e">
        <v>#N/A</v>
      </c>
      <c r="AH208" s="25">
        <v>1</v>
      </c>
      <c r="AI208" s="25" t="e">
        <v>#N/A</v>
      </c>
      <c r="AJ208" s="25" t="e">
        <v>#N/A</v>
      </c>
      <c r="AK208" s="25" t="e">
        <v>#N/A</v>
      </c>
      <c r="AL208" s="25" t="e">
        <v>#N/A</v>
      </c>
      <c r="AM208" s="25">
        <v>30.581200000000003</v>
      </c>
      <c r="AN208" s="25">
        <v>19.269799999999996</v>
      </c>
      <c r="AO208" s="157">
        <v>151</v>
      </c>
      <c r="AP208" s="157" t="e">
        <v>#N/A</v>
      </c>
      <c r="AQ208" s="157">
        <v>0</v>
      </c>
      <c r="AR208" s="157" t="e">
        <v>#N/A</v>
      </c>
      <c r="AS208" s="157" t="e">
        <v>#N/A</v>
      </c>
      <c r="AT208" s="157" t="e">
        <v>#N/A</v>
      </c>
      <c r="AU208" s="157" t="e">
        <v>#N/A</v>
      </c>
      <c r="AV208" s="25">
        <v>-5853.4</v>
      </c>
      <c r="AW208" s="157" t="e">
        <v>#N/A</v>
      </c>
      <c r="AX208" s="53">
        <v>981.96401978751271</v>
      </c>
      <c r="AY208" s="157" t="e">
        <v>#N/A</v>
      </c>
      <c r="AZ208" s="157">
        <v>45792.392202602277</v>
      </c>
      <c r="BA208" s="22">
        <v>4.6633472591502176E-2</v>
      </c>
      <c r="BB208" s="160" t="e">
        <v>#N/A</v>
      </c>
      <c r="BC208" s="22" t="e">
        <v>#N/A</v>
      </c>
      <c r="BD208" s="22">
        <v>7.7916925433055137E-3</v>
      </c>
      <c r="BE208" s="22">
        <v>4.5868272030920752E-3</v>
      </c>
      <c r="BF208" s="23">
        <v>0.58868175015876323</v>
      </c>
      <c r="BG208" s="65">
        <v>9.4277136290274767E-3</v>
      </c>
    </row>
    <row r="209" spans="1:69">
      <c r="A209" s="181"/>
      <c r="B209" s="174"/>
      <c r="C209" s="174"/>
      <c r="D209" s="64">
        <v>45166</v>
      </c>
      <c r="E209" s="174"/>
      <c r="F209" s="174"/>
      <c r="G209" s="174"/>
      <c r="H209" s="174"/>
      <c r="I209" s="179">
        <v>41.902000000000001</v>
      </c>
      <c r="J209" s="179">
        <v>0</v>
      </c>
      <c r="K209" s="179">
        <v>0</v>
      </c>
      <c r="L209" s="179">
        <v>0</v>
      </c>
      <c r="M209" s="179">
        <v>0</v>
      </c>
      <c r="N209" s="179">
        <v>9.4160000000000004</v>
      </c>
      <c r="O209" s="179">
        <v>0</v>
      </c>
      <c r="P209" s="179">
        <v>0</v>
      </c>
      <c r="Q209" s="179">
        <v>0</v>
      </c>
      <c r="R209" s="179">
        <v>0</v>
      </c>
      <c r="S209" s="179">
        <v>62.131999999999998</v>
      </c>
      <c r="T209" s="179">
        <v>0</v>
      </c>
      <c r="U209" s="179">
        <v>0</v>
      </c>
      <c r="V209" s="179">
        <v>0</v>
      </c>
      <c r="W209" s="179">
        <v>0</v>
      </c>
      <c r="X209" s="179">
        <v>10.57771</v>
      </c>
      <c r="Y209" s="179">
        <v>0</v>
      </c>
      <c r="Z209" s="179">
        <v>0</v>
      </c>
      <c r="AA209" s="179">
        <v>0</v>
      </c>
      <c r="AB209" s="179">
        <v>0</v>
      </c>
      <c r="AC209" s="179">
        <v>6.2149999999999999</v>
      </c>
      <c r="AD209" s="179">
        <v>0</v>
      </c>
      <c r="AE209" s="179">
        <v>0</v>
      </c>
      <c r="AF209" s="179">
        <v>0</v>
      </c>
      <c r="AG209" s="179">
        <v>0</v>
      </c>
      <c r="AH209" s="179">
        <v>1</v>
      </c>
      <c r="AI209" s="179">
        <v>0</v>
      </c>
      <c r="AJ209" s="179">
        <v>0</v>
      </c>
      <c r="AK209" s="179">
        <v>0</v>
      </c>
      <c r="AL209" s="179">
        <v>0</v>
      </c>
      <c r="AM209" s="179">
        <v>30.552</v>
      </c>
      <c r="AN209" s="179">
        <v>19.262</v>
      </c>
      <c r="AO209" s="179">
        <v>223</v>
      </c>
      <c r="AP209" s="179">
        <v>0</v>
      </c>
      <c r="AQ209" s="179">
        <v>0</v>
      </c>
      <c r="AR209" s="179">
        <v>0</v>
      </c>
      <c r="AS209" s="179">
        <v>0</v>
      </c>
      <c r="AT209" s="179">
        <v>0</v>
      </c>
      <c r="AU209" s="179">
        <v>0</v>
      </c>
      <c r="AV209" s="179">
        <v>-4578</v>
      </c>
      <c r="AW209" s="179">
        <v>0</v>
      </c>
      <c r="AX209" s="179">
        <v>837.06861649204177</v>
      </c>
      <c r="AY209" s="179">
        <v>0</v>
      </c>
      <c r="AZ209" s="179">
        <v>49157.55624759855</v>
      </c>
      <c r="BA209" s="183">
        <v>5.8725838335220763E-2</v>
      </c>
      <c r="BB209" s="183">
        <v>0</v>
      </c>
      <c r="BC209" s="183">
        <v>0</v>
      </c>
      <c r="BD209" s="183">
        <v>4.2751216588597044E-3</v>
      </c>
      <c r="BE209" s="183">
        <v>1.5524970633071734E-3</v>
      </c>
      <c r="BF209" s="183">
        <v>0.36314687328015555</v>
      </c>
      <c r="BG209" s="183">
        <v>6.7873614619270708E-3</v>
      </c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</row>
    <row r="210" spans="1:69">
      <c r="A210" s="181" t="s">
        <v>121</v>
      </c>
      <c r="B210" s="174"/>
      <c r="C210" s="174"/>
      <c r="D210" s="64">
        <v>45167</v>
      </c>
      <c r="E210" s="174"/>
      <c r="F210" s="174"/>
      <c r="G210" s="174"/>
      <c r="H210" s="174"/>
      <c r="I210" s="179">
        <v>34.728000000000002</v>
      </c>
      <c r="J210" s="179">
        <v>0</v>
      </c>
      <c r="K210" s="179">
        <v>0</v>
      </c>
      <c r="L210" s="179">
        <v>0</v>
      </c>
      <c r="M210" s="179">
        <v>0</v>
      </c>
      <c r="N210" s="179">
        <v>8.2089999999999996</v>
      </c>
      <c r="O210" s="179">
        <v>0</v>
      </c>
      <c r="P210" s="179">
        <v>0</v>
      </c>
      <c r="Q210" s="179">
        <v>0</v>
      </c>
      <c r="R210" s="179">
        <v>0</v>
      </c>
      <c r="S210" s="179">
        <v>40.241</v>
      </c>
      <c r="T210" s="179">
        <v>0</v>
      </c>
      <c r="U210" s="179">
        <v>0</v>
      </c>
      <c r="V210" s="179">
        <v>0</v>
      </c>
      <c r="W210" s="179">
        <v>0</v>
      </c>
      <c r="X210" s="179">
        <v>10.460710000000001</v>
      </c>
      <c r="Y210" s="179">
        <v>0</v>
      </c>
      <c r="Z210" s="179">
        <v>0</v>
      </c>
      <c r="AA210" s="179">
        <v>0</v>
      </c>
      <c r="AB210" s="179">
        <v>0</v>
      </c>
      <c r="AC210" s="179">
        <v>6.15</v>
      </c>
      <c r="AD210" s="179">
        <v>0</v>
      </c>
      <c r="AE210" s="179">
        <v>0</v>
      </c>
      <c r="AF210" s="179">
        <v>0</v>
      </c>
      <c r="AG210" s="179">
        <v>0</v>
      </c>
      <c r="AH210" s="179">
        <v>1</v>
      </c>
      <c r="AI210" s="179">
        <v>0</v>
      </c>
      <c r="AJ210" s="179">
        <v>0</v>
      </c>
      <c r="AK210" s="179">
        <v>0</v>
      </c>
      <c r="AL210" s="179">
        <v>0</v>
      </c>
      <c r="AM210" s="179">
        <v>30.34</v>
      </c>
      <c r="AN210" s="179">
        <v>19.251999999999999</v>
      </c>
      <c r="AO210" s="179">
        <v>244</v>
      </c>
      <c r="AP210" s="179">
        <v>0</v>
      </c>
      <c r="AQ210" s="179">
        <v>0</v>
      </c>
      <c r="AR210" s="179">
        <v>0</v>
      </c>
      <c r="AS210" s="179">
        <v>0</v>
      </c>
      <c r="AT210" s="179">
        <v>0</v>
      </c>
      <c r="AU210" s="179">
        <v>0</v>
      </c>
      <c r="AV210" s="179">
        <v>-4290</v>
      </c>
      <c r="AW210" s="179">
        <v>0</v>
      </c>
      <c r="AX210" s="179">
        <v>799.12932468355757</v>
      </c>
      <c r="AY210" s="179">
        <v>0</v>
      </c>
      <c r="AZ210" s="179">
        <v>52488.120458601363</v>
      </c>
      <c r="BA210" s="183">
        <v>6.5681634795952223E-2</v>
      </c>
      <c r="BB210" s="183">
        <v>0</v>
      </c>
      <c r="BC210" s="183">
        <v>0</v>
      </c>
      <c r="BD210" s="183">
        <v>3.7519912596655773E-3</v>
      </c>
      <c r="BE210" s="183">
        <v>1.8090037882296699E-3</v>
      </c>
      <c r="BF210" s="183">
        <v>0.48214498996218613</v>
      </c>
      <c r="BG210" s="183">
        <v>6.897172638125385E-3</v>
      </c>
      <c r="BH210" s="179"/>
      <c r="BI210" s="179"/>
      <c r="BJ210" s="179"/>
      <c r="BK210" s="179"/>
      <c r="BL210" s="179"/>
      <c r="BM210" s="179"/>
      <c r="BN210" s="179"/>
      <c r="BO210" s="179"/>
      <c r="BP210" s="179"/>
      <c r="BQ210" s="179"/>
    </row>
    <row r="211" spans="1:69">
      <c r="A211" s="181"/>
      <c r="B211" s="174"/>
      <c r="C211" s="174"/>
      <c r="D211" s="64">
        <v>45168</v>
      </c>
      <c r="E211" s="174"/>
      <c r="F211" s="174"/>
      <c r="G211" s="174"/>
      <c r="H211" s="174"/>
      <c r="I211" s="179">
        <v>21.329000000000001</v>
      </c>
      <c r="J211" s="179">
        <v>0</v>
      </c>
      <c r="K211" s="179">
        <v>0</v>
      </c>
      <c r="L211" s="179">
        <v>0</v>
      </c>
      <c r="M211" s="179">
        <v>0</v>
      </c>
      <c r="N211" s="179">
        <v>6.548</v>
      </c>
      <c r="O211" s="179">
        <v>0</v>
      </c>
      <c r="P211" s="179">
        <v>0</v>
      </c>
      <c r="Q211" s="179">
        <v>0</v>
      </c>
      <c r="R211" s="179">
        <v>0</v>
      </c>
      <c r="S211" s="179">
        <v>25.542000000000002</v>
      </c>
      <c r="T211" s="179">
        <v>0</v>
      </c>
      <c r="U211" s="179">
        <v>0</v>
      </c>
      <c r="V211" s="179">
        <v>0</v>
      </c>
      <c r="W211" s="179">
        <v>0</v>
      </c>
      <c r="X211" s="179">
        <v>10.32971</v>
      </c>
      <c r="Y211" s="179">
        <v>0</v>
      </c>
      <c r="Z211" s="179">
        <v>0</v>
      </c>
      <c r="AA211" s="179">
        <v>0</v>
      </c>
      <c r="AB211" s="179">
        <v>0</v>
      </c>
      <c r="AC211" s="179">
        <v>6.3479999999999999</v>
      </c>
      <c r="AD211" s="179">
        <v>0</v>
      </c>
      <c r="AE211" s="179">
        <v>0</v>
      </c>
      <c r="AF211" s="179">
        <v>0</v>
      </c>
      <c r="AG211" s="179">
        <v>0</v>
      </c>
      <c r="AH211" s="179">
        <v>1</v>
      </c>
      <c r="AI211" s="179">
        <v>0</v>
      </c>
      <c r="AJ211" s="179">
        <v>0</v>
      </c>
      <c r="AK211" s="179">
        <v>0</v>
      </c>
      <c r="AL211" s="179">
        <v>0</v>
      </c>
      <c r="AM211" s="179">
        <v>30.542999999999999</v>
      </c>
      <c r="AN211" s="179">
        <v>19.263000000000002</v>
      </c>
      <c r="AO211" s="179">
        <v>340</v>
      </c>
      <c r="AP211" s="179">
        <v>0</v>
      </c>
      <c r="AQ211" s="179">
        <v>0</v>
      </c>
      <c r="AR211" s="179">
        <v>0</v>
      </c>
      <c r="AS211" s="179">
        <v>0</v>
      </c>
      <c r="AT211" s="179">
        <v>0</v>
      </c>
      <c r="AU211" s="179">
        <v>0</v>
      </c>
      <c r="AV211" s="179">
        <v>-4652</v>
      </c>
      <c r="AW211" s="179">
        <v>0</v>
      </c>
      <c r="AX211" s="179">
        <v>863.04309879125208</v>
      </c>
      <c r="AY211" s="179">
        <v>0</v>
      </c>
      <c r="AZ211" s="179">
        <v>51746.443516427447</v>
      </c>
      <c r="BA211" s="183">
        <v>5.9958122124957262E-2</v>
      </c>
      <c r="BB211" s="183">
        <v>0</v>
      </c>
      <c r="BC211" s="183">
        <v>0</v>
      </c>
      <c r="BD211" s="183">
        <v>2.7948900966040498E-3</v>
      </c>
      <c r="BE211" s="183">
        <v>7.8130465536712355E-4</v>
      </c>
      <c r="BF211" s="183">
        <v>0.27954754153533734</v>
      </c>
      <c r="BG211" s="183">
        <v>7.7789685271295993E-3</v>
      </c>
      <c r="BH211" s="179"/>
      <c r="BI211" s="179"/>
      <c r="BJ211" s="179"/>
      <c r="BK211" s="179"/>
      <c r="BL211" s="179"/>
      <c r="BM211" s="179"/>
      <c r="BN211" s="179"/>
      <c r="BO211" s="179"/>
      <c r="BP211" s="179"/>
      <c r="BQ211" s="179"/>
    </row>
    <row r="212" spans="1:69">
      <c r="A212" s="181"/>
      <c r="B212" s="173"/>
      <c r="C212" s="173"/>
      <c r="D212" s="64">
        <v>45169</v>
      </c>
      <c r="E212" s="174"/>
      <c r="F212" s="174"/>
      <c r="G212" s="174"/>
      <c r="H212" s="174"/>
      <c r="I212" s="179">
        <v>21.870999999999999</v>
      </c>
      <c r="J212" s="179">
        <v>0</v>
      </c>
      <c r="K212" s="179">
        <v>0</v>
      </c>
      <c r="L212" s="179">
        <v>0</v>
      </c>
      <c r="M212" s="179">
        <v>0</v>
      </c>
      <c r="N212" s="179">
        <v>6.9580000000000002</v>
      </c>
      <c r="O212" s="179">
        <v>0</v>
      </c>
      <c r="P212" s="179">
        <v>0</v>
      </c>
      <c r="Q212" s="179">
        <v>0</v>
      </c>
      <c r="R212" s="179">
        <v>0</v>
      </c>
      <c r="S212" s="179">
        <v>28.821000000000002</v>
      </c>
      <c r="T212" s="179">
        <v>0</v>
      </c>
      <c r="U212" s="179">
        <v>0</v>
      </c>
      <c r="V212" s="179">
        <v>0</v>
      </c>
      <c r="W212" s="179">
        <v>0</v>
      </c>
      <c r="X212" s="179">
        <v>10.41971</v>
      </c>
      <c r="Y212" s="179">
        <v>0</v>
      </c>
      <c r="Z212" s="179">
        <v>0</v>
      </c>
      <c r="AA212" s="179">
        <v>0</v>
      </c>
      <c r="AB212" s="179">
        <v>0</v>
      </c>
      <c r="AC212" s="179">
        <v>6.3959999999999999</v>
      </c>
      <c r="AD212" s="179">
        <v>0</v>
      </c>
      <c r="AE212" s="179">
        <v>0</v>
      </c>
      <c r="AF212" s="179">
        <v>0</v>
      </c>
      <c r="AG212" s="179">
        <v>0</v>
      </c>
      <c r="AH212" s="179">
        <v>1</v>
      </c>
      <c r="AI212" s="179">
        <v>0</v>
      </c>
      <c r="AJ212" s="179">
        <v>0</v>
      </c>
      <c r="AK212" s="179">
        <v>0</v>
      </c>
      <c r="AL212" s="179">
        <v>0</v>
      </c>
      <c r="AM212" s="179">
        <v>30.550999999999998</v>
      </c>
      <c r="AN212" s="179">
        <v>19.253</v>
      </c>
      <c r="AO212" s="179">
        <v>325</v>
      </c>
      <c r="AP212" s="179">
        <v>0</v>
      </c>
      <c r="AQ212" s="179">
        <v>0</v>
      </c>
      <c r="AR212" s="179">
        <v>0</v>
      </c>
      <c r="AS212" s="179">
        <v>0</v>
      </c>
      <c r="AT212" s="179">
        <v>0</v>
      </c>
      <c r="AU212" s="179">
        <v>0</v>
      </c>
      <c r="AV212" s="179">
        <v>-4672</v>
      </c>
      <c r="AW212" s="179">
        <v>0</v>
      </c>
      <c r="AX212" s="179">
        <v>856.84155597824497</v>
      </c>
      <c r="AY212" s="179">
        <v>0</v>
      </c>
      <c r="AZ212" s="179">
        <v>53388.263803166148</v>
      </c>
      <c r="BA212" s="183">
        <v>6.2308210229385354E-2</v>
      </c>
      <c r="BB212" s="183">
        <v>0</v>
      </c>
      <c r="BC212" s="183">
        <v>0</v>
      </c>
      <c r="BD212" s="183">
        <v>4.6645258651534073E-3</v>
      </c>
      <c r="BE212" s="183">
        <v>5.8540666701232039E-4</v>
      </c>
      <c r="BF212" s="183">
        <v>0.12550185891038412</v>
      </c>
      <c r="BG212" s="190">
        <v>6.7382602418270049E-3</v>
      </c>
      <c r="BH212" s="191"/>
      <c r="BI212" s="191"/>
      <c r="BJ212" s="191"/>
      <c r="BK212" s="191"/>
      <c r="BL212" s="191"/>
      <c r="BM212" s="191"/>
      <c r="BN212" s="191"/>
      <c r="BO212" s="191"/>
      <c r="BP212" s="191"/>
      <c r="BQ212" s="191"/>
    </row>
    <row r="213" spans="1:69" ht="10.5" customHeight="1">
      <c r="B213" s="24" t="s">
        <v>82</v>
      </c>
      <c r="C213" s="24"/>
      <c r="D213" s="21"/>
      <c r="E213" s="25"/>
      <c r="F213" s="25"/>
      <c r="G213" s="25"/>
      <c r="H213" s="25"/>
      <c r="I213" s="25">
        <v>24.9575</v>
      </c>
      <c r="J213" s="25" t="e">
        <v>#N/A</v>
      </c>
      <c r="K213" s="25" t="e">
        <v>#N/A</v>
      </c>
      <c r="L213" s="25" t="e">
        <v>#N/A</v>
      </c>
      <c r="M213" s="25" t="e">
        <v>#N/A</v>
      </c>
      <c r="N213" s="25">
        <v>7.7827500000000001</v>
      </c>
      <c r="O213" s="25" t="e">
        <v>#N/A</v>
      </c>
      <c r="P213" s="25" t="e">
        <v>#N/A</v>
      </c>
      <c r="Q213" s="25" t="e">
        <v>#N/A</v>
      </c>
      <c r="R213" s="25" t="e">
        <v>#N/A</v>
      </c>
      <c r="S213" s="25">
        <v>31.683999999999997</v>
      </c>
      <c r="T213" s="25" t="e">
        <v>#N/A</v>
      </c>
      <c r="U213" s="25" t="e">
        <v>#N/A</v>
      </c>
      <c r="V213" s="25" t="e">
        <v>#N/A</v>
      </c>
      <c r="W213" s="25" t="e">
        <v>#N/A</v>
      </c>
      <c r="X213" s="25">
        <v>10.446960000000001</v>
      </c>
      <c r="Y213" s="25" t="e">
        <v>#N/A</v>
      </c>
      <c r="Z213" s="25" t="e">
        <v>#N/A</v>
      </c>
      <c r="AA213" s="25" t="e">
        <v>#N/A</v>
      </c>
      <c r="AB213" s="25" t="e">
        <v>#N/A</v>
      </c>
      <c r="AC213" s="25">
        <v>6.2772500000000004</v>
      </c>
      <c r="AD213" s="25" t="e">
        <v>#N/A</v>
      </c>
      <c r="AE213" s="25" t="e">
        <v>#N/A</v>
      </c>
      <c r="AF213" s="25" t="e">
        <v>#N/A</v>
      </c>
      <c r="AG213" s="25" t="e">
        <v>#N/A</v>
      </c>
      <c r="AH213" s="25">
        <v>1</v>
      </c>
      <c r="AI213" s="25" t="e">
        <v>#N/A</v>
      </c>
      <c r="AJ213" s="25" t="e">
        <v>#N/A</v>
      </c>
      <c r="AK213" s="25" t="e">
        <v>#N/A</v>
      </c>
      <c r="AL213" s="25" t="e">
        <v>#N/A</v>
      </c>
      <c r="AM213" s="25">
        <v>30.496500000000001</v>
      </c>
      <c r="AN213" s="25">
        <v>19.2575</v>
      </c>
      <c r="AO213" s="157">
        <v>325</v>
      </c>
      <c r="AP213" s="157" t="e">
        <v>#N/A</v>
      </c>
      <c r="AQ213" s="157">
        <v>0</v>
      </c>
      <c r="AR213" s="157" t="e">
        <v>#N/A</v>
      </c>
      <c r="AS213" s="157" t="e">
        <v>#N/A</v>
      </c>
      <c r="AT213" s="157" t="e">
        <v>#N/A</v>
      </c>
      <c r="AU213" s="157" t="e">
        <v>#N/A</v>
      </c>
      <c r="AV213" s="25">
        <v>-4548</v>
      </c>
      <c r="AW213" s="157" t="e">
        <v>#N/A</v>
      </c>
      <c r="AX213" s="53">
        <v>825.37224158045433</v>
      </c>
      <c r="AY213" s="157" t="e">
        <v>#N/A</v>
      </c>
      <c r="AZ213" s="157">
        <v>53388.263803166148</v>
      </c>
      <c r="BA213" s="22">
        <v>6.4683861551893554E-2</v>
      </c>
      <c r="BB213" s="160" t="e">
        <v>#N/A</v>
      </c>
      <c r="BC213" s="22" t="e">
        <v>#N/A</v>
      </c>
      <c r="BD213" s="22">
        <v>3.871036465829091E-3</v>
      </c>
      <c r="BE213" s="22">
        <v>1.186615737710676E-3</v>
      </c>
      <c r="BF213" s="23">
        <v>0.30653695675184733</v>
      </c>
      <c r="BG213" s="65">
        <v>7.0479750827385076E-3</v>
      </c>
    </row>
    <row r="214" spans="1:69" s="67" customFormat="1">
      <c r="B214" s="50" t="s">
        <v>120</v>
      </c>
      <c r="C214" s="50"/>
      <c r="D214" s="66"/>
      <c r="E214" s="41"/>
      <c r="F214" s="41"/>
      <c r="G214" s="41"/>
      <c r="H214" s="41"/>
      <c r="I214" s="41">
        <v>75.264434782608703</v>
      </c>
      <c r="J214" s="41" t="e">
        <v>#N/A</v>
      </c>
      <c r="K214" s="41" t="e">
        <v>#N/A</v>
      </c>
      <c r="L214" s="41" t="e">
        <v>#N/A</v>
      </c>
      <c r="M214" s="41" t="e">
        <v>#N/A</v>
      </c>
      <c r="N214" s="41">
        <v>10.830521739130434</v>
      </c>
      <c r="O214" s="41" t="e">
        <v>#N/A</v>
      </c>
      <c r="P214" s="41" t="e">
        <v>#N/A</v>
      </c>
      <c r="Q214" s="41" t="e">
        <v>#N/A</v>
      </c>
      <c r="R214" s="41" t="e">
        <v>#N/A</v>
      </c>
      <c r="S214" s="41">
        <v>63.412999999999982</v>
      </c>
      <c r="T214" s="41" t="e">
        <v>#N/A</v>
      </c>
      <c r="U214" s="41" t="e">
        <v>#N/A</v>
      </c>
      <c r="V214" s="41" t="e">
        <v>#N/A</v>
      </c>
      <c r="W214" s="41" t="e">
        <v>#N/A</v>
      </c>
      <c r="X214" s="41">
        <v>8.4067478260869564</v>
      </c>
      <c r="Y214" s="41" t="e">
        <v>#N/A</v>
      </c>
      <c r="Z214" s="41" t="e">
        <v>#N/A</v>
      </c>
      <c r="AA214" s="41" t="e">
        <v>#N/A</v>
      </c>
      <c r="AB214" s="41" t="e">
        <v>#N/A</v>
      </c>
      <c r="AC214" s="41">
        <v>6.1489565217391302</v>
      </c>
      <c r="AD214" s="41" t="e">
        <v>#N/A</v>
      </c>
      <c r="AE214" s="41" t="e">
        <v>#N/A</v>
      </c>
      <c r="AF214" s="41" t="e">
        <v>#N/A</v>
      </c>
      <c r="AG214" s="41" t="e">
        <v>#N/A</v>
      </c>
      <c r="AH214" s="41">
        <v>1</v>
      </c>
      <c r="AI214" s="41" t="e">
        <v>#N/A</v>
      </c>
      <c r="AJ214" s="41" t="e">
        <v>#N/A</v>
      </c>
      <c r="AK214" s="41" t="e">
        <v>#N/A</v>
      </c>
      <c r="AL214" s="41" t="e">
        <v>#N/A</v>
      </c>
      <c r="AM214" s="41">
        <v>30.567521739130445</v>
      </c>
      <c r="AN214" s="41">
        <v>19.303347826086956</v>
      </c>
      <c r="AO214" s="159">
        <v>140.34782608695653</v>
      </c>
      <c r="AP214" s="159" t="e">
        <v>#N/A</v>
      </c>
      <c r="AQ214" s="159">
        <v>0</v>
      </c>
      <c r="AR214" s="159" t="e">
        <v>#N/A</v>
      </c>
      <c r="AS214" s="159" t="e">
        <v>#N/A</v>
      </c>
      <c r="AT214" s="159" t="e">
        <v>#N/A</v>
      </c>
      <c r="AU214" s="159" t="e">
        <v>#N/A</v>
      </c>
      <c r="AV214" s="41">
        <v>-5454.608695652174</v>
      </c>
      <c r="AW214" s="41" t="e">
        <v>#N/A</v>
      </c>
      <c r="AX214" s="41">
        <v>914.83419265262921</v>
      </c>
      <c r="AY214" s="41" t="e">
        <v>#N/A</v>
      </c>
      <c r="AZ214" s="159">
        <v>53388.263803166148</v>
      </c>
      <c r="BA214" s="69">
        <v>5.8358404432133151E-2</v>
      </c>
      <c r="BB214" s="159" t="e">
        <v>#N/A</v>
      </c>
      <c r="BC214" s="69" t="e">
        <v>#N/A</v>
      </c>
      <c r="BD214" s="42">
        <v>6.0745830524644058E-3</v>
      </c>
      <c r="BE214" s="42">
        <v>3.1893182670002947E-3</v>
      </c>
      <c r="BF214" s="43">
        <v>0.52502669556989856</v>
      </c>
      <c r="BG214" s="75">
        <v>7.1216493359528288E-3</v>
      </c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</row>
    <row r="215" spans="1:69">
      <c r="A215" s="181"/>
      <c r="B215" s="174"/>
      <c r="C215" s="174"/>
      <c r="D215" s="64">
        <v>45174</v>
      </c>
      <c r="E215" s="174"/>
      <c r="F215" s="174"/>
      <c r="G215" s="174"/>
      <c r="H215" s="174"/>
      <c r="I215" s="179">
        <v>27.870999999999999</v>
      </c>
      <c r="J215" s="179">
        <v>0</v>
      </c>
      <c r="K215" s="179">
        <v>0</v>
      </c>
      <c r="L215" s="179">
        <v>0</v>
      </c>
      <c r="M215" s="179">
        <v>0</v>
      </c>
      <c r="N215" s="179">
        <v>6.2530000000000001</v>
      </c>
      <c r="O215" s="179">
        <v>0</v>
      </c>
      <c r="P215" s="179">
        <v>0</v>
      </c>
      <c r="Q215" s="179">
        <v>0</v>
      </c>
      <c r="R215" s="179">
        <v>0</v>
      </c>
      <c r="S215" s="179">
        <v>44.930999999999997</v>
      </c>
      <c r="T215" s="179">
        <v>0</v>
      </c>
      <c r="U215" s="179">
        <v>0</v>
      </c>
      <c r="V215" s="179">
        <v>0</v>
      </c>
      <c r="W215" s="179">
        <v>0</v>
      </c>
      <c r="X215" s="179">
        <v>10.53871</v>
      </c>
      <c r="Y215" s="179">
        <v>0</v>
      </c>
      <c r="Z215" s="179">
        <v>0</v>
      </c>
      <c r="AA215" s="179">
        <v>0</v>
      </c>
      <c r="AB215" s="179">
        <v>0</v>
      </c>
      <c r="AC215" s="179">
        <v>6.4790000000000001</v>
      </c>
      <c r="AD215" s="179">
        <v>0</v>
      </c>
      <c r="AE215" s="179">
        <v>0</v>
      </c>
      <c r="AF215" s="179">
        <v>0</v>
      </c>
      <c r="AG215" s="179">
        <v>0</v>
      </c>
      <c r="AH215" s="179">
        <v>1</v>
      </c>
      <c r="AI215" s="179">
        <v>0</v>
      </c>
      <c r="AJ215" s="179">
        <v>0</v>
      </c>
      <c r="AK215" s="179">
        <v>0</v>
      </c>
      <c r="AL215" s="179">
        <v>0</v>
      </c>
      <c r="AM215" s="179">
        <v>30.55</v>
      </c>
      <c r="AN215" s="179">
        <v>19.262</v>
      </c>
      <c r="AO215" s="179">
        <v>215</v>
      </c>
      <c r="AP215" s="179">
        <v>0</v>
      </c>
      <c r="AQ215" s="179">
        <v>0</v>
      </c>
      <c r="AR215" s="179">
        <v>0</v>
      </c>
      <c r="AS215" s="179">
        <v>0</v>
      </c>
      <c r="AT215" s="179">
        <v>0</v>
      </c>
      <c r="AU215" s="179">
        <v>0</v>
      </c>
      <c r="AV215" s="179">
        <v>-3866</v>
      </c>
      <c r="AW215" s="179">
        <v>0</v>
      </c>
      <c r="AX215" s="179">
        <v>764.97710012741447</v>
      </c>
      <c r="AY215" s="179">
        <v>0</v>
      </c>
      <c r="AZ215" s="179">
        <v>54797.485810475788</v>
      </c>
      <c r="BA215" s="183">
        <v>7.1632844697375547E-2</v>
      </c>
      <c r="BB215" s="183">
        <v>0</v>
      </c>
      <c r="BC215" s="183">
        <v>0</v>
      </c>
      <c r="BD215" s="183">
        <v>5.8646658505761241E-3</v>
      </c>
      <c r="BE215" s="183">
        <v>1.9303201446685004E-3</v>
      </c>
      <c r="BF215" s="183">
        <v>0.32914409684208568</v>
      </c>
      <c r="BG215" s="183">
        <v>6.3175440776169307E-3</v>
      </c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</row>
    <row r="216" spans="1:69">
      <c r="A216" s="181" t="s">
        <v>121</v>
      </c>
      <c r="B216" s="174"/>
      <c r="C216" s="174"/>
      <c r="D216" s="64">
        <v>45175</v>
      </c>
      <c r="E216" s="174"/>
      <c r="F216" s="174"/>
      <c r="G216" s="174"/>
      <c r="H216" s="174"/>
      <c r="I216" s="179">
        <v>41.927999999999997</v>
      </c>
      <c r="J216" s="179">
        <v>0</v>
      </c>
      <c r="K216" s="179">
        <v>0</v>
      </c>
      <c r="L216" s="179">
        <v>0</v>
      </c>
      <c r="M216" s="179">
        <v>0</v>
      </c>
      <c r="N216" s="179">
        <v>10.984</v>
      </c>
      <c r="O216" s="179">
        <v>0</v>
      </c>
      <c r="P216" s="179">
        <v>0</v>
      </c>
      <c r="Q216" s="179">
        <v>0</v>
      </c>
      <c r="R216" s="179">
        <v>0</v>
      </c>
      <c r="S216" s="179">
        <v>56.152999999999999</v>
      </c>
      <c r="T216" s="179">
        <v>0</v>
      </c>
      <c r="U216" s="179">
        <v>0</v>
      </c>
      <c r="V216" s="179">
        <v>0</v>
      </c>
      <c r="W216" s="179">
        <v>0</v>
      </c>
      <c r="X216" s="179">
        <v>10.82071</v>
      </c>
      <c r="Y216" s="179">
        <v>0</v>
      </c>
      <c r="Z216" s="179">
        <v>0</v>
      </c>
      <c r="AA216" s="179">
        <v>0</v>
      </c>
      <c r="AB216" s="179">
        <v>0</v>
      </c>
      <c r="AC216" s="179">
        <v>6.5190000000000001</v>
      </c>
      <c r="AD216" s="179">
        <v>0</v>
      </c>
      <c r="AE216" s="179">
        <v>0</v>
      </c>
      <c r="AF216" s="179">
        <v>0</v>
      </c>
      <c r="AG216" s="179">
        <v>0</v>
      </c>
      <c r="AH216" s="179">
        <v>1</v>
      </c>
      <c r="AI216" s="179">
        <v>0</v>
      </c>
      <c r="AJ216" s="179">
        <v>0</v>
      </c>
      <c r="AK216" s="179">
        <v>0</v>
      </c>
      <c r="AL216" s="179">
        <v>0</v>
      </c>
      <c r="AM216" s="179">
        <v>30.571000000000002</v>
      </c>
      <c r="AN216" s="179">
        <v>19.257000000000001</v>
      </c>
      <c r="AO216" s="179">
        <v>182</v>
      </c>
      <c r="AP216" s="179">
        <v>0</v>
      </c>
      <c r="AQ216" s="179">
        <v>0</v>
      </c>
      <c r="AR216" s="179">
        <v>0</v>
      </c>
      <c r="AS216" s="179">
        <v>0</v>
      </c>
      <c r="AT216" s="179">
        <v>0</v>
      </c>
      <c r="AU216" s="179">
        <v>0</v>
      </c>
      <c r="AV216" s="179">
        <v>-4115</v>
      </c>
      <c r="AW216" s="179">
        <v>0</v>
      </c>
      <c r="AX216" s="179">
        <v>809.70966944463771</v>
      </c>
      <c r="AY216" s="179">
        <v>0</v>
      </c>
      <c r="AZ216" s="179">
        <v>53203.73043027363</v>
      </c>
      <c r="BA216" s="183">
        <v>6.5707169418842332E-2</v>
      </c>
      <c r="BB216" s="183">
        <v>0</v>
      </c>
      <c r="BC216" s="183">
        <v>0</v>
      </c>
      <c r="BD216" s="183">
        <v>6.722078109463338E-3</v>
      </c>
      <c r="BE216" s="183">
        <v>2.4234098396883385E-3</v>
      </c>
      <c r="BF216" s="183">
        <v>0.3605149776936783</v>
      </c>
      <c r="BG216" s="183">
        <v>6.2166028514762123E-3</v>
      </c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</row>
    <row r="217" spans="1:69">
      <c r="A217" s="181"/>
      <c r="B217" s="174"/>
      <c r="C217" s="174"/>
      <c r="D217" s="64">
        <v>45176</v>
      </c>
      <c r="E217" s="174"/>
      <c r="F217" s="174"/>
      <c r="G217" s="174"/>
      <c r="H217" s="174"/>
      <c r="I217" s="179">
        <v>60.15</v>
      </c>
      <c r="J217" s="179">
        <v>0</v>
      </c>
      <c r="K217" s="179">
        <v>0</v>
      </c>
      <c r="L217" s="179">
        <v>0</v>
      </c>
      <c r="M217" s="179">
        <v>0</v>
      </c>
      <c r="N217" s="179">
        <v>15.263999999999999</v>
      </c>
      <c r="O217" s="179">
        <v>0</v>
      </c>
      <c r="P217" s="179">
        <v>0</v>
      </c>
      <c r="Q217" s="179">
        <v>0</v>
      </c>
      <c r="R217" s="179">
        <v>0</v>
      </c>
      <c r="S217" s="179">
        <v>70.978999999999999</v>
      </c>
      <c r="T217" s="179">
        <v>0</v>
      </c>
      <c r="U217" s="179">
        <v>0</v>
      </c>
      <c r="V217" s="179">
        <v>0</v>
      </c>
      <c r="W217" s="179">
        <v>0</v>
      </c>
      <c r="X217" s="179">
        <v>10.56471</v>
      </c>
      <c r="Y217" s="179">
        <v>0</v>
      </c>
      <c r="Z217" s="179">
        <v>0</v>
      </c>
      <c r="AA217" s="179">
        <v>0</v>
      </c>
      <c r="AB217" s="179">
        <v>0</v>
      </c>
      <c r="AC217" s="179">
        <v>6.6539999999999999</v>
      </c>
      <c r="AD217" s="179">
        <v>0</v>
      </c>
      <c r="AE217" s="179">
        <v>0</v>
      </c>
      <c r="AF217" s="179">
        <v>0</v>
      </c>
      <c r="AG217" s="179">
        <v>0</v>
      </c>
      <c r="AH217" s="179">
        <v>1</v>
      </c>
      <c r="AI217" s="179">
        <v>0</v>
      </c>
      <c r="AJ217" s="179">
        <v>0</v>
      </c>
      <c r="AK217" s="179">
        <v>0</v>
      </c>
      <c r="AL217" s="179">
        <v>0</v>
      </c>
      <c r="AM217" s="179">
        <v>30.625</v>
      </c>
      <c r="AN217" s="179">
        <v>19.247</v>
      </c>
      <c r="AO217" s="179">
        <v>147</v>
      </c>
      <c r="AP217" s="179">
        <v>0</v>
      </c>
      <c r="AQ217" s="179">
        <v>0</v>
      </c>
      <c r="AR217" s="179">
        <v>0</v>
      </c>
      <c r="AS217" s="179">
        <v>0</v>
      </c>
      <c r="AT217" s="179">
        <v>0</v>
      </c>
      <c r="AU217" s="179">
        <v>0</v>
      </c>
      <c r="AV217" s="179">
        <v>-4354</v>
      </c>
      <c r="AW217" s="179">
        <v>0</v>
      </c>
      <c r="AX217" s="179">
        <v>865.39116644445846</v>
      </c>
      <c r="AY217" s="179">
        <v>0</v>
      </c>
      <c r="AZ217" s="179">
        <v>59597.762704863242</v>
      </c>
      <c r="BA217" s="183">
        <v>6.8868004453669543E-2</v>
      </c>
      <c r="BB217" s="183">
        <v>0</v>
      </c>
      <c r="BC217" s="183">
        <v>0</v>
      </c>
      <c r="BD217" s="183">
        <v>8.4462089339042753E-3</v>
      </c>
      <c r="BE217" s="183">
        <v>3.6979232736364907E-3</v>
      </c>
      <c r="BF217" s="183">
        <v>0.43782048284319663</v>
      </c>
      <c r="BG217" s="183">
        <v>8.1917663647963906E-3</v>
      </c>
      <c r="BH217" s="179"/>
      <c r="BI217" s="179"/>
      <c r="BJ217" s="179"/>
      <c r="BK217" s="179"/>
      <c r="BL217" s="179"/>
      <c r="BM217" s="179"/>
      <c r="BN217" s="179"/>
      <c r="BO217" s="179"/>
      <c r="BP217" s="179"/>
      <c r="BQ217" s="179"/>
    </row>
    <row r="218" spans="1:69">
      <c r="A218" s="181"/>
      <c r="B218" s="173"/>
      <c r="C218" s="173"/>
      <c r="D218" s="64">
        <v>45177</v>
      </c>
      <c r="E218" s="174"/>
      <c r="F218" s="174"/>
      <c r="G218" s="174"/>
      <c r="H218" s="174"/>
      <c r="I218" s="179">
        <v>61.228000000000002</v>
      </c>
      <c r="J218" s="179">
        <v>0</v>
      </c>
      <c r="K218" s="179">
        <v>0</v>
      </c>
      <c r="L218" s="179">
        <v>0</v>
      </c>
      <c r="M218" s="179">
        <v>0</v>
      </c>
      <c r="N218" s="179">
        <v>15.26</v>
      </c>
      <c r="O218" s="179">
        <v>0</v>
      </c>
      <c r="P218" s="179">
        <v>0</v>
      </c>
      <c r="Q218" s="179">
        <v>0</v>
      </c>
      <c r="R218" s="179">
        <v>0</v>
      </c>
      <c r="S218" s="179">
        <v>55.637999999999998</v>
      </c>
      <c r="T218" s="179">
        <v>0</v>
      </c>
      <c r="U218" s="179">
        <v>0</v>
      </c>
      <c r="V218" s="179">
        <v>0</v>
      </c>
      <c r="W218" s="179">
        <v>0</v>
      </c>
      <c r="X218" s="179">
        <v>10.64471</v>
      </c>
      <c r="Y218" s="179">
        <v>0</v>
      </c>
      <c r="Z218" s="179">
        <v>0</v>
      </c>
      <c r="AA218" s="179">
        <v>0</v>
      </c>
      <c r="AB218" s="179">
        <v>0</v>
      </c>
      <c r="AC218" s="179">
        <v>6.6390000000000002</v>
      </c>
      <c r="AD218" s="179">
        <v>0</v>
      </c>
      <c r="AE218" s="179">
        <v>0</v>
      </c>
      <c r="AF218" s="179">
        <v>0</v>
      </c>
      <c r="AG218" s="179">
        <v>0</v>
      </c>
      <c r="AH218" s="179">
        <v>1</v>
      </c>
      <c r="AI218" s="179">
        <v>0</v>
      </c>
      <c r="AJ218" s="179">
        <v>0</v>
      </c>
      <c r="AK218" s="179">
        <v>0</v>
      </c>
      <c r="AL218" s="179">
        <v>0</v>
      </c>
      <c r="AM218" s="179">
        <v>15.629</v>
      </c>
      <c r="AN218" s="179">
        <v>19.247</v>
      </c>
      <c r="AO218" s="179">
        <v>123</v>
      </c>
      <c r="AP218" s="179">
        <v>0</v>
      </c>
      <c r="AQ218" s="179">
        <v>0</v>
      </c>
      <c r="AR218" s="179">
        <v>0</v>
      </c>
      <c r="AS218" s="179">
        <v>0</v>
      </c>
      <c r="AT218" s="179">
        <v>0</v>
      </c>
      <c r="AU218" s="179">
        <v>0</v>
      </c>
      <c r="AV218" s="179">
        <v>-5617</v>
      </c>
      <c r="AW218" s="179">
        <v>0</v>
      </c>
      <c r="AX218" s="179">
        <v>1024.6715748002216</v>
      </c>
      <c r="AY218" s="179">
        <v>0</v>
      </c>
      <c r="AZ218" s="179">
        <v>60882.365086341946</v>
      </c>
      <c r="BA218" s="183">
        <v>5.9416467269731842E-2</v>
      </c>
      <c r="BB218" s="183">
        <v>0</v>
      </c>
      <c r="BC218" s="183">
        <v>0</v>
      </c>
      <c r="BD218" s="183">
        <v>1.0360472241973761E-2</v>
      </c>
      <c r="BE218" s="183">
        <v>2.5346067888914383E-3</v>
      </c>
      <c r="BF218" s="183">
        <v>0.24464201338457264</v>
      </c>
      <c r="BG218" s="190">
        <v>7.6036863351066518E-3</v>
      </c>
      <c r="BH218" s="191"/>
      <c r="BI218" s="191"/>
      <c r="BJ218" s="191"/>
      <c r="BK218" s="191"/>
      <c r="BL218" s="191"/>
      <c r="BM218" s="191"/>
      <c r="BN218" s="191"/>
      <c r="BO218" s="191"/>
      <c r="BP218" s="191"/>
      <c r="BQ218" s="191"/>
    </row>
    <row r="219" spans="1:69" ht="10.5" customHeight="1">
      <c r="B219" s="24" t="s">
        <v>82</v>
      </c>
      <c r="C219" s="24"/>
      <c r="D219" s="21"/>
      <c r="E219" s="25"/>
      <c r="F219" s="25"/>
      <c r="G219" s="25"/>
      <c r="H219" s="25"/>
      <c r="I219" s="25">
        <v>47.794249999999998</v>
      </c>
      <c r="J219" s="25" t="e">
        <v>#N/A</v>
      </c>
      <c r="K219" s="25" t="e">
        <v>#N/A</v>
      </c>
      <c r="L219" s="25" t="e">
        <v>#N/A</v>
      </c>
      <c r="M219" s="25" t="e">
        <v>#N/A</v>
      </c>
      <c r="N219" s="25">
        <v>11.940250000000001</v>
      </c>
      <c r="O219" s="25" t="e">
        <v>#N/A</v>
      </c>
      <c r="P219" s="25" t="e">
        <v>#N/A</v>
      </c>
      <c r="Q219" s="25" t="e">
        <v>#N/A</v>
      </c>
      <c r="R219" s="25" t="e">
        <v>#N/A</v>
      </c>
      <c r="S219" s="25">
        <v>46.925249999999998</v>
      </c>
      <c r="T219" s="25" t="e">
        <v>#N/A</v>
      </c>
      <c r="U219" s="25" t="e">
        <v>#N/A</v>
      </c>
      <c r="V219" s="25" t="e">
        <v>#N/A</v>
      </c>
      <c r="W219" s="25" t="e">
        <v>#N/A</v>
      </c>
      <c r="X219" s="25">
        <v>10.642209999999999</v>
      </c>
      <c r="Y219" s="25" t="e">
        <v>#N/A</v>
      </c>
      <c r="Z219" s="25" t="e">
        <v>#N/A</v>
      </c>
      <c r="AA219" s="25" t="e">
        <v>#N/A</v>
      </c>
      <c r="AB219" s="25" t="e">
        <v>#N/A</v>
      </c>
      <c r="AC219" s="25">
        <v>6.5727500000000001</v>
      </c>
      <c r="AD219" s="25" t="e">
        <v>#N/A</v>
      </c>
      <c r="AE219" s="25" t="e">
        <v>#N/A</v>
      </c>
      <c r="AF219" s="25" t="e">
        <v>#N/A</v>
      </c>
      <c r="AG219" s="25" t="e">
        <v>#N/A</v>
      </c>
      <c r="AH219" s="25">
        <v>1</v>
      </c>
      <c r="AI219" s="25" t="e">
        <v>#N/A</v>
      </c>
      <c r="AJ219" s="25" t="e">
        <v>#N/A</v>
      </c>
      <c r="AK219" s="25" t="e">
        <v>#N/A</v>
      </c>
      <c r="AL219" s="25" t="e">
        <v>#N/A</v>
      </c>
      <c r="AM219" s="25">
        <v>26.843750000000004</v>
      </c>
      <c r="AN219" s="25">
        <v>19.253250000000001</v>
      </c>
      <c r="AO219" s="157">
        <v>147</v>
      </c>
      <c r="AP219" s="157" t="e">
        <v>#N/A</v>
      </c>
      <c r="AQ219" s="157">
        <v>0</v>
      </c>
      <c r="AR219" s="157" t="e">
        <v>#N/A</v>
      </c>
      <c r="AS219" s="157" t="e">
        <v>#N/A</v>
      </c>
      <c r="AT219" s="157" t="e">
        <v>#N/A</v>
      </c>
      <c r="AU219" s="157" t="e">
        <v>#N/A</v>
      </c>
      <c r="AV219" s="25">
        <v>-4488</v>
      </c>
      <c r="AW219" s="157" t="e">
        <v>#N/A</v>
      </c>
      <c r="AX219" s="53">
        <v>852.70546735039625</v>
      </c>
      <c r="AY219" s="157" t="e">
        <v>#N/A</v>
      </c>
      <c r="AZ219" s="157">
        <v>59781.201552563216</v>
      </c>
      <c r="BA219" s="22">
        <v>7.0107679429241593E-2</v>
      </c>
      <c r="BB219" s="160" t="e">
        <v>#N/A</v>
      </c>
      <c r="BC219" s="22" t="e">
        <v>#N/A</v>
      </c>
      <c r="BD219" s="22">
        <v>7.8779750084230736E-3</v>
      </c>
      <c r="BE219" s="22">
        <v>2.6458904954037151E-3</v>
      </c>
      <c r="BF219" s="23">
        <v>0.33585921414763925</v>
      </c>
      <c r="BG219" s="65">
        <v>7.085140371380306E-3</v>
      </c>
    </row>
    <row r="220" spans="1:69">
      <c r="A220" s="181"/>
      <c r="B220" s="174"/>
      <c r="C220" s="174"/>
      <c r="D220" s="64">
        <v>45180</v>
      </c>
      <c r="E220" s="174"/>
      <c r="F220" s="174"/>
      <c r="G220" s="174"/>
      <c r="H220" s="174"/>
      <c r="I220" s="179">
        <v>63.430999999999997</v>
      </c>
      <c r="J220" s="179">
        <v>0</v>
      </c>
      <c r="K220" s="179">
        <v>0</v>
      </c>
      <c r="L220" s="179">
        <v>0</v>
      </c>
      <c r="M220" s="179">
        <v>0</v>
      </c>
      <c r="N220" s="179">
        <v>18.315000000000001</v>
      </c>
      <c r="O220" s="179">
        <v>0</v>
      </c>
      <c r="P220" s="179">
        <v>0</v>
      </c>
      <c r="Q220" s="179">
        <v>0</v>
      </c>
      <c r="R220" s="179">
        <v>0</v>
      </c>
      <c r="S220" s="179">
        <v>57.692999999999998</v>
      </c>
      <c r="T220" s="179">
        <v>0</v>
      </c>
      <c r="U220" s="179">
        <v>0</v>
      </c>
      <c r="V220" s="179">
        <v>0</v>
      </c>
      <c r="W220" s="179">
        <v>0</v>
      </c>
      <c r="X220" s="179">
        <v>10.02971</v>
      </c>
      <c r="Y220" s="179">
        <v>0</v>
      </c>
      <c r="Z220" s="179">
        <v>0</v>
      </c>
      <c r="AA220" s="179">
        <v>0</v>
      </c>
      <c r="AB220" s="179">
        <v>0</v>
      </c>
      <c r="AC220" s="179">
        <v>6.6120000000000001</v>
      </c>
      <c r="AD220" s="179">
        <v>0</v>
      </c>
      <c r="AE220" s="179">
        <v>0</v>
      </c>
      <c r="AF220" s="179">
        <v>0</v>
      </c>
      <c r="AG220" s="179">
        <v>0</v>
      </c>
      <c r="AH220" s="179">
        <v>1</v>
      </c>
      <c r="AI220" s="179">
        <v>0</v>
      </c>
      <c r="AJ220" s="179">
        <v>0</v>
      </c>
      <c r="AK220" s="179">
        <v>0</v>
      </c>
      <c r="AL220" s="179">
        <v>0</v>
      </c>
      <c r="AM220" s="179">
        <v>-29.369</v>
      </c>
      <c r="AN220" s="179">
        <v>19.247</v>
      </c>
      <c r="AO220" s="179">
        <v>41</v>
      </c>
      <c r="AP220" s="179">
        <v>0</v>
      </c>
      <c r="AQ220" s="179">
        <v>0</v>
      </c>
      <c r="AR220" s="179">
        <v>0</v>
      </c>
      <c r="AS220" s="179">
        <v>0</v>
      </c>
      <c r="AT220" s="179">
        <v>0</v>
      </c>
      <c r="AU220" s="179">
        <v>0</v>
      </c>
      <c r="AV220" s="179">
        <v>-4990</v>
      </c>
      <c r="AW220" s="179">
        <v>0</v>
      </c>
      <c r="AX220" s="179">
        <v>961.47155472434292</v>
      </c>
      <c r="AY220" s="179">
        <v>0</v>
      </c>
      <c r="AZ220" s="179">
        <v>56327.366279904469</v>
      </c>
      <c r="BA220" s="183">
        <v>5.8584537424046533E-2</v>
      </c>
      <c r="BB220" s="183">
        <v>0</v>
      </c>
      <c r="BC220" s="183">
        <v>0</v>
      </c>
      <c r="BD220" s="183">
        <v>5.9139623045186577E-3</v>
      </c>
      <c r="BE220" s="183">
        <v>2.9523129572061493E-3</v>
      </c>
      <c r="BF220" s="183">
        <v>0.49921064849371583</v>
      </c>
      <c r="BG220" s="183">
        <v>7.9169679939498586E-3</v>
      </c>
      <c r="BH220" s="179"/>
      <c r="BI220" s="179"/>
      <c r="BJ220" s="179"/>
      <c r="BK220" s="179"/>
      <c r="BL220" s="179"/>
      <c r="BM220" s="179"/>
      <c r="BN220" s="179"/>
      <c r="BO220" s="179"/>
      <c r="BP220" s="179"/>
      <c r="BQ220" s="179"/>
    </row>
    <row r="221" spans="1:69">
      <c r="A221" s="181" t="s">
        <v>121</v>
      </c>
      <c r="B221" s="174"/>
      <c r="C221" s="174"/>
      <c r="D221" s="64">
        <v>45181</v>
      </c>
      <c r="E221" s="174"/>
      <c r="F221" s="174"/>
      <c r="G221" s="174"/>
      <c r="H221" s="174"/>
      <c r="I221" s="179">
        <v>49.308</v>
      </c>
      <c r="J221" s="179">
        <v>0</v>
      </c>
      <c r="K221" s="179">
        <v>0</v>
      </c>
      <c r="L221" s="179">
        <v>0</v>
      </c>
      <c r="M221" s="179">
        <v>0</v>
      </c>
      <c r="N221" s="179">
        <v>18.387</v>
      </c>
      <c r="O221" s="179">
        <v>0</v>
      </c>
      <c r="P221" s="179">
        <v>0</v>
      </c>
      <c r="Q221" s="179">
        <v>0</v>
      </c>
      <c r="R221" s="179">
        <v>0</v>
      </c>
      <c r="S221" s="179">
        <v>35.253</v>
      </c>
      <c r="T221" s="179">
        <v>0</v>
      </c>
      <c r="U221" s="179">
        <v>0</v>
      </c>
      <c r="V221" s="179">
        <v>0</v>
      </c>
      <c r="W221" s="179">
        <v>0</v>
      </c>
      <c r="X221" s="179">
        <v>9.7677099999999992</v>
      </c>
      <c r="Y221" s="179">
        <v>0</v>
      </c>
      <c r="Z221" s="179">
        <v>0</v>
      </c>
      <c r="AA221" s="179">
        <v>0</v>
      </c>
      <c r="AB221" s="179">
        <v>0</v>
      </c>
      <c r="AC221" s="179">
        <v>6.7140000000000004</v>
      </c>
      <c r="AD221" s="179">
        <v>0</v>
      </c>
      <c r="AE221" s="179">
        <v>0</v>
      </c>
      <c r="AF221" s="179">
        <v>0</v>
      </c>
      <c r="AG221" s="179">
        <v>0</v>
      </c>
      <c r="AH221" s="179">
        <v>1</v>
      </c>
      <c r="AI221" s="179">
        <v>0</v>
      </c>
      <c r="AJ221" s="179">
        <v>0</v>
      </c>
      <c r="AK221" s="179">
        <v>0</v>
      </c>
      <c r="AL221" s="179">
        <v>0</v>
      </c>
      <c r="AM221" s="179">
        <v>-28.600999999999999</v>
      </c>
      <c r="AN221" s="179">
        <v>19.245999999999999</v>
      </c>
      <c r="AO221" s="179">
        <v>304</v>
      </c>
      <c r="AP221" s="179">
        <v>0</v>
      </c>
      <c r="AQ221" s="179">
        <v>0</v>
      </c>
      <c r="AR221" s="179">
        <v>0</v>
      </c>
      <c r="AS221" s="179">
        <v>0</v>
      </c>
      <c r="AT221" s="179">
        <v>0</v>
      </c>
      <c r="AU221" s="179">
        <v>0</v>
      </c>
      <c r="AV221" s="179">
        <v>-5362</v>
      </c>
      <c r="AW221" s="179">
        <v>0</v>
      </c>
      <c r="AX221" s="179">
        <v>1000.9225402245359</v>
      </c>
      <c r="AY221" s="179">
        <v>0</v>
      </c>
      <c r="AZ221" s="179">
        <v>62708.64428777092</v>
      </c>
      <c r="BA221" s="183">
        <v>6.2650846361900853E-2</v>
      </c>
      <c r="BB221" s="183">
        <v>0</v>
      </c>
      <c r="BC221" s="183">
        <v>0</v>
      </c>
      <c r="BD221" s="183">
        <v>2.4852481948578024E-3</v>
      </c>
      <c r="BE221" s="183">
        <v>1.3689379303433091E-3</v>
      </c>
      <c r="BF221" s="183">
        <v>0.55082543996038802</v>
      </c>
      <c r="BG221" s="183">
        <v>5.2064544446115925E-3</v>
      </c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</row>
    <row r="222" spans="1:69">
      <c r="A222" s="181"/>
      <c r="B222" s="174"/>
      <c r="C222" s="174"/>
      <c r="D222" s="64">
        <v>45182</v>
      </c>
      <c r="E222" s="174"/>
      <c r="F222" s="174"/>
      <c r="G222" s="174"/>
      <c r="H222" s="174"/>
      <c r="I222" s="179">
        <v>61.578000000000003</v>
      </c>
      <c r="J222" s="179">
        <v>0</v>
      </c>
      <c r="K222" s="179">
        <v>0</v>
      </c>
      <c r="L222" s="179">
        <v>0</v>
      </c>
      <c r="M222" s="179">
        <v>0</v>
      </c>
      <c r="N222" s="179">
        <v>16.901</v>
      </c>
      <c r="O222" s="179">
        <v>0</v>
      </c>
      <c r="P222" s="179">
        <v>0</v>
      </c>
      <c r="Q222" s="179">
        <v>0</v>
      </c>
      <c r="R222" s="179">
        <v>0</v>
      </c>
      <c r="S222" s="179">
        <v>38.348999999999997</v>
      </c>
      <c r="T222" s="179">
        <v>0</v>
      </c>
      <c r="U222" s="179">
        <v>0</v>
      </c>
      <c r="V222" s="179">
        <v>0</v>
      </c>
      <c r="W222" s="179">
        <v>0</v>
      </c>
      <c r="X222" s="179">
        <v>9.8187099999999994</v>
      </c>
      <c r="Y222" s="179">
        <v>0</v>
      </c>
      <c r="Z222" s="179">
        <v>0</v>
      </c>
      <c r="AA222" s="179">
        <v>0</v>
      </c>
      <c r="AB222" s="179">
        <v>0</v>
      </c>
      <c r="AC222" s="179">
        <v>6.6989999999999998</v>
      </c>
      <c r="AD222" s="179">
        <v>0</v>
      </c>
      <c r="AE222" s="179">
        <v>0</v>
      </c>
      <c r="AF222" s="179">
        <v>0</v>
      </c>
      <c r="AG222" s="179">
        <v>0</v>
      </c>
      <c r="AH222" s="179">
        <v>1</v>
      </c>
      <c r="AI222" s="179">
        <v>0</v>
      </c>
      <c r="AJ222" s="179">
        <v>0</v>
      </c>
      <c r="AK222" s="179">
        <v>0</v>
      </c>
      <c r="AL222" s="179">
        <v>0</v>
      </c>
      <c r="AM222" s="179">
        <v>1.429</v>
      </c>
      <c r="AN222" s="179">
        <v>19.245999999999999</v>
      </c>
      <c r="AO222" s="179">
        <v>113</v>
      </c>
      <c r="AP222" s="179">
        <v>0</v>
      </c>
      <c r="AQ222" s="179">
        <v>0</v>
      </c>
      <c r="AR222" s="179">
        <v>0</v>
      </c>
      <c r="AS222" s="179">
        <v>0</v>
      </c>
      <c r="AT222" s="179">
        <v>0</v>
      </c>
      <c r="AU222" s="179">
        <v>0</v>
      </c>
      <c r="AV222" s="179">
        <v>-3252</v>
      </c>
      <c r="AW222" s="179">
        <v>0</v>
      </c>
      <c r="AX222" s="179">
        <v>712.22287080661488</v>
      </c>
      <c r="AY222" s="179">
        <v>0</v>
      </c>
      <c r="AZ222" s="179">
        <v>64805.658481322127</v>
      </c>
      <c r="BA222" s="183">
        <v>9.09907012785586E-2</v>
      </c>
      <c r="BB222" s="183">
        <v>0</v>
      </c>
      <c r="BC222" s="183">
        <v>0</v>
      </c>
      <c r="BD222" s="183">
        <v>2.8979677368407585E-3</v>
      </c>
      <c r="BE222" s="183">
        <v>1.8662292678952772E-3</v>
      </c>
      <c r="BF222" s="183">
        <v>0.64397862135268669</v>
      </c>
      <c r="BG222" s="183">
        <v>8.2488305494361792E-3</v>
      </c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</row>
    <row r="223" spans="1:69">
      <c r="A223" s="181"/>
      <c r="B223" s="174"/>
      <c r="C223" s="174"/>
      <c r="D223" s="64">
        <v>45183</v>
      </c>
      <c r="E223" s="174"/>
      <c r="F223" s="174"/>
      <c r="G223" s="174"/>
      <c r="H223" s="174"/>
      <c r="I223" s="179">
        <v>54.029000000000003</v>
      </c>
      <c r="J223" s="179">
        <v>0</v>
      </c>
      <c r="K223" s="179">
        <v>0</v>
      </c>
      <c r="L223" s="179">
        <v>0</v>
      </c>
      <c r="M223" s="179">
        <v>0</v>
      </c>
      <c r="N223" s="179">
        <v>15.109</v>
      </c>
      <c r="O223" s="179">
        <v>0</v>
      </c>
      <c r="P223" s="179">
        <v>0</v>
      </c>
      <c r="Q223" s="179">
        <v>0</v>
      </c>
      <c r="R223" s="179">
        <v>0</v>
      </c>
      <c r="S223" s="179">
        <v>16.126000000000001</v>
      </c>
      <c r="T223" s="179">
        <v>0</v>
      </c>
      <c r="U223" s="179">
        <v>0</v>
      </c>
      <c r="V223" s="179">
        <v>0</v>
      </c>
      <c r="W223" s="179">
        <v>0</v>
      </c>
      <c r="X223" s="179">
        <v>9.3297100000000004</v>
      </c>
      <c r="Y223" s="179">
        <v>0</v>
      </c>
      <c r="Z223" s="179">
        <v>0</v>
      </c>
      <c r="AA223" s="179">
        <v>0</v>
      </c>
      <c r="AB223" s="179">
        <v>0</v>
      </c>
      <c r="AC223" s="179">
        <v>6.6790000000000003</v>
      </c>
      <c r="AD223" s="179">
        <v>0</v>
      </c>
      <c r="AE223" s="179">
        <v>0</v>
      </c>
      <c r="AF223" s="179">
        <v>0</v>
      </c>
      <c r="AG223" s="179">
        <v>0</v>
      </c>
      <c r="AH223" s="179">
        <v>1</v>
      </c>
      <c r="AI223" s="179">
        <v>0</v>
      </c>
      <c r="AJ223" s="179">
        <v>0</v>
      </c>
      <c r="AK223" s="179">
        <v>0</v>
      </c>
      <c r="AL223" s="179">
        <v>0</v>
      </c>
      <c r="AM223" s="179">
        <v>16.428000000000001</v>
      </c>
      <c r="AN223" s="179">
        <v>19.245999999999999</v>
      </c>
      <c r="AO223" s="179">
        <v>118</v>
      </c>
      <c r="AP223" s="179">
        <v>0</v>
      </c>
      <c r="AQ223" s="179">
        <v>0</v>
      </c>
      <c r="AR223" s="179">
        <v>0</v>
      </c>
      <c r="AS223" s="179">
        <v>0</v>
      </c>
      <c r="AT223" s="179">
        <v>0</v>
      </c>
      <c r="AU223" s="179">
        <v>0</v>
      </c>
      <c r="AV223" s="179">
        <v>-3024</v>
      </c>
      <c r="AW223" s="179">
        <v>0</v>
      </c>
      <c r="AX223" s="179">
        <v>664.887758231681</v>
      </c>
      <c r="AY223" s="179">
        <v>0</v>
      </c>
      <c r="AZ223" s="179">
        <v>60325.802329666592</v>
      </c>
      <c r="BA223" s="183">
        <v>9.073080618916432E-2</v>
      </c>
      <c r="BB223" s="183">
        <v>0</v>
      </c>
      <c r="BC223" s="183">
        <v>0</v>
      </c>
      <c r="BD223" s="183">
        <v>4.4286386593993974E-3</v>
      </c>
      <c r="BE223" s="183">
        <v>1.7931772299732592E-3</v>
      </c>
      <c r="BF223" s="183">
        <v>0.40490484049029324</v>
      </c>
      <c r="BG223" s="183">
        <v>6.3006687714864942E-3</v>
      </c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</row>
    <row r="224" spans="1:69">
      <c r="A224" s="181"/>
      <c r="B224" s="173"/>
      <c r="C224" s="173"/>
      <c r="D224" s="64">
        <v>45184</v>
      </c>
      <c r="E224" s="174"/>
      <c r="F224" s="174"/>
      <c r="G224" s="174"/>
      <c r="H224" s="174"/>
      <c r="I224" s="179">
        <v>54.042000000000002</v>
      </c>
      <c r="J224" s="179">
        <v>0</v>
      </c>
      <c r="K224" s="179">
        <v>0</v>
      </c>
      <c r="L224" s="179">
        <v>0</v>
      </c>
      <c r="M224" s="179">
        <v>0</v>
      </c>
      <c r="N224" s="179">
        <v>16.268000000000001</v>
      </c>
      <c r="O224" s="179">
        <v>0</v>
      </c>
      <c r="P224" s="179">
        <v>0</v>
      </c>
      <c r="Q224" s="179">
        <v>0</v>
      </c>
      <c r="R224" s="179">
        <v>0</v>
      </c>
      <c r="S224" s="179">
        <v>17.076000000000001</v>
      </c>
      <c r="T224" s="179">
        <v>0</v>
      </c>
      <c r="U224" s="179">
        <v>0</v>
      </c>
      <c r="V224" s="179">
        <v>0</v>
      </c>
      <c r="W224" s="179">
        <v>0</v>
      </c>
      <c r="X224" s="179">
        <v>9.11571</v>
      </c>
      <c r="Y224" s="179">
        <v>0</v>
      </c>
      <c r="Z224" s="179">
        <v>0</v>
      </c>
      <c r="AA224" s="179">
        <v>0</v>
      </c>
      <c r="AB224" s="179">
        <v>0</v>
      </c>
      <c r="AC224" s="179">
        <v>6.6580000000000004</v>
      </c>
      <c r="AD224" s="179">
        <v>0</v>
      </c>
      <c r="AE224" s="179">
        <v>0</v>
      </c>
      <c r="AF224" s="179">
        <v>0</v>
      </c>
      <c r="AG224" s="179">
        <v>0</v>
      </c>
      <c r="AH224" s="179">
        <v>1</v>
      </c>
      <c r="AI224" s="179">
        <v>0</v>
      </c>
      <c r="AJ224" s="179">
        <v>0</v>
      </c>
      <c r="AK224" s="179">
        <v>0</v>
      </c>
      <c r="AL224" s="179">
        <v>0</v>
      </c>
      <c r="AM224" s="179">
        <v>-13.565</v>
      </c>
      <c r="AN224" s="179">
        <v>19.245999999999999</v>
      </c>
      <c r="AO224" s="179">
        <v>214</v>
      </c>
      <c r="AP224" s="179">
        <v>0</v>
      </c>
      <c r="AQ224" s="179">
        <v>0</v>
      </c>
      <c r="AR224" s="179">
        <v>0</v>
      </c>
      <c r="AS224" s="179">
        <v>0</v>
      </c>
      <c r="AT224" s="179">
        <v>0</v>
      </c>
      <c r="AU224" s="179">
        <v>0</v>
      </c>
      <c r="AV224" s="179">
        <v>-4099</v>
      </c>
      <c r="AW224" s="179">
        <v>0</v>
      </c>
      <c r="AX224" s="179">
        <v>810.868558131594</v>
      </c>
      <c r="AY224" s="179">
        <v>0</v>
      </c>
      <c r="AZ224" s="179">
        <v>60121.920893914968</v>
      </c>
      <c r="BA224" s="183">
        <v>7.4145088363579054E-2</v>
      </c>
      <c r="BB224" s="183">
        <v>0</v>
      </c>
      <c r="BC224" s="183">
        <v>0</v>
      </c>
      <c r="BD224" s="183">
        <v>3.4378240965613478E-3</v>
      </c>
      <c r="BE224" s="183">
        <v>1.2323672348593469E-3</v>
      </c>
      <c r="BF224" s="183">
        <v>0.35847303417647547</v>
      </c>
      <c r="BG224" s="190">
        <v>5.8848084033868856E-3</v>
      </c>
      <c r="BH224" s="191"/>
      <c r="BI224" s="191"/>
      <c r="BJ224" s="191"/>
      <c r="BK224" s="191"/>
      <c r="BL224" s="191"/>
      <c r="BM224" s="191"/>
      <c r="BN224" s="191"/>
      <c r="BO224" s="191"/>
      <c r="BP224" s="191"/>
      <c r="BQ224" s="191"/>
    </row>
    <row r="225" spans="1:69" ht="10.5" customHeight="1">
      <c r="B225" s="24" t="s">
        <v>82</v>
      </c>
      <c r="C225" s="24"/>
      <c r="D225" s="21"/>
      <c r="E225" s="25"/>
      <c r="F225" s="25"/>
      <c r="G225" s="25"/>
      <c r="H225" s="25"/>
      <c r="I225" s="25">
        <v>37.794249999999998</v>
      </c>
      <c r="J225" s="25" t="e">
        <v>#N/A</v>
      </c>
      <c r="K225" s="25" t="e">
        <v>#N/A</v>
      </c>
      <c r="L225" s="25" t="e">
        <v>#N/A</v>
      </c>
      <c r="M225" s="25" t="e">
        <v>#N/A</v>
      </c>
      <c r="N225" s="25">
        <v>11.940250000000001</v>
      </c>
      <c r="O225" s="25" t="e">
        <v>#N/A</v>
      </c>
      <c r="P225" s="25" t="e">
        <v>#N/A</v>
      </c>
      <c r="Q225" s="25" t="e">
        <v>#N/A</v>
      </c>
      <c r="R225" s="25" t="e">
        <v>#N/A</v>
      </c>
      <c r="S225" s="25">
        <v>36.925249999999998</v>
      </c>
      <c r="T225" s="25" t="e">
        <v>#N/A</v>
      </c>
      <c r="U225" s="25" t="e">
        <v>#N/A</v>
      </c>
      <c r="V225" s="25" t="e">
        <v>#N/A</v>
      </c>
      <c r="W225" s="25" t="e">
        <v>#N/A</v>
      </c>
      <c r="X225" s="25">
        <v>10.642209999999999</v>
      </c>
      <c r="Y225" s="25" t="e">
        <v>#N/A</v>
      </c>
      <c r="Z225" s="25" t="e">
        <v>#N/A</v>
      </c>
      <c r="AA225" s="25" t="e">
        <v>#N/A</v>
      </c>
      <c r="AB225" s="25" t="e">
        <v>#N/A</v>
      </c>
      <c r="AC225" s="25">
        <v>6.5727500000000001</v>
      </c>
      <c r="AD225" s="25" t="e">
        <v>#N/A</v>
      </c>
      <c r="AE225" s="25" t="e">
        <v>#N/A</v>
      </c>
      <c r="AF225" s="25" t="e">
        <v>#N/A</v>
      </c>
      <c r="AG225" s="25" t="e">
        <v>#N/A</v>
      </c>
      <c r="AH225" s="25">
        <v>1</v>
      </c>
      <c r="AI225" s="25" t="e">
        <v>#N/A</v>
      </c>
      <c r="AJ225" s="25" t="e">
        <v>#N/A</v>
      </c>
      <c r="AK225" s="25" t="e">
        <v>#N/A</v>
      </c>
      <c r="AL225" s="25" t="e">
        <v>#N/A</v>
      </c>
      <c r="AM225" s="25">
        <v>26.843750000000004</v>
      </c>
      <c r="AN225" s="25">
        <v>19.253250000000001</v>
      </c>
      <c r="AO225" s="157">
        <v>147</v>
      </c>
      <c r="AP225" s="157" t="e">
        <v>#N/A</v>
      </c>
      <c r="AQ225" s="157">
        <v>0</v>
      </c>
      <c r="AR225" s="157" t="e">
        <v>#N/A</v>
      </c>
      <c r="AS225" s="157" t="e">
        <v>#N/A</v>
      </c>
      <c r="AT225" s="157" t="e">
        <v>#N/A</v>
      </c>
      <c r="AU225" s="157" t="e">
        <v>#N/A</v>
      </c>
      <c r="AV225" s="25">
        <v>-4488</v>
      </c>
      <c r="AW225" s="157" t="e">
        <v>#N/A</v>
      </c>
      <c r="AX225" s="53">
        <v>831.67791655169788</v>
      </c>
      <c r="AY225" s="157" t="e">
        <v>#N/A</v>
      </c>
      <c r="AZ225" s="157">
        <v>59209.860622147302</v>
      </c>
      <c r="BA225" s="22">
        <v>7.119325816374103E-2</v>
      </c>
      <c r="BB225" s="160" t="e">
        <v>#N/A</v>
      </c>
      <c r="BC225" s="22" t="e">
        <v>#N/A</v>
      </c>
      <c r="BD225" s="22">
        <v>7.8779750084230736E-3</v>
      </c>
      <c r="BE225" s="22">
        <v>2.6458904954037151E-3</v>
      </c>
      <c r="BF225" s="23">
        <v>0.33585921414763925</v>
      </c>
      <c r="BG225" s="65">
        <v>7.0851403713923632E-3</v>
      </c>
    </row>
    <row r="226" spans="1:69">
      <c r="A226" s="181"/>
      <c r="B226" s="174"/>
      <c r="C226" s="174"/>
      <c r="D226" s="64">
        <v>45187</v>
      </c>
      <c r="E226" s="174"/>
      <c r="F226" s="174"/>
      <c r="G226" s="174"/>
      <c r="H226" s="174"/>
      <c r="I226" s="179">
        <v>26.838000000000001</v>
      </c>
      <c r="J226" s="179">
        <v>0</v>
      </c>
      <c r="K226" s="179">
        <v>0</v>
      </c>
      <c r="L226" s="179">
        <v>0</v>
      </c>
      <c r="M226" s="179">
        <v>0</v>
      </c>
      <c r="N226" s="179">
        <v>16.231999999999999</v>
      </c>
      <c r="O226" s="179">
        <v>0</v>
      </c>
      <c r="P226" s="179">
        <v>0</v>
      </c>
      <c r="Q226" s="179">
        <v>0</v>
      </c>
      <c r="R226" s="179">
        <v>0</v>
      </c>
      <c r="S226" s="179">
        <v>17.948</v>
      </c>
      <c r="T226" s="179">
        <v>0</v>
      </c>
      <c r="U226" s="179">
        <v>0</v>
      </c>
      <c r="V226" s="179">
        <v>0</v>
      </c>
      <c r="W226" s="179">
        <v>0</v>
      </c>
      <c r="X226" s="179">
        <v>7.9197100000000002</v>
      </c>
      <c r="Y226" s="179">
        <v>0</v>
      </c>
      <c r="Z226" s="179">
        <v>0</v>
      </c>
      <c r="AA226" s="179">
        <v>0</v>
      </c>
      <c r="AB226" s="179">
        <v>0</v>
      </c>
      <c r="AC226" s="179">
        <v>6.6139999999999999</v>
      </c>
      <c r="AD226" s="179">
        <v>0</v>
      </c>
      <c r="AE226" s="179">
        <v>0</v>
      </c>
      <c r="AF226" s="179">
        <v>0</v>
      </c>
      <c r="AG226" s="179">
        <v>0</v>
      </c>
      <c r="AH226" s="179">
        <v>1</v>
      </c>
      <c r="AI226" s="179">
        <v>0</v>
      </c>
      <c r="AJ226" s="179">
        <v>0</v>
      </c>
      <c r="AK226" s="179">
        <v>0</v>
      </c>
      <c r="AL226" s="179">
        <v>0</v>
      </c>
      <c r="AM226" s="179">
        <v>-13.565</v>
      </c>
      <c r="AN226" s="179">
        <v>19.245999999999999</v>
      </c>
      <c r="AO226" s="179">
        <v>204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-3092</v>
      </c>
      <c r="AW226" s="179">
        <v>0</v>
      </c>
      <c r="AX226" s="179">
        <v>678.32225609790385</v>
      </c>
      <c r="AY226" s="179">
        <v>0</v>
      </c>
      <c r="AZ226" s="179">
        <v>60792.813015141437</v>
      </c>
      <c r="BA226" s="183">
        <v>8.9622318107113783E-2</v>
      </c>
      <c r="BB226" s="183">
        <v>0</v>
      </c>
      <c r="BC226" s="183">
        <v>0</v>
      </c>
      <c r="BD226" s="183">
        <v>3.8491882079356192E-3</v>
      </c>
      <c r="BE226" s="183">
        <v>9.2702666273135933E-4</v>
      </c>
      <c r="BF226" s="183">
        <v>0.2408369278540782</v>
      </c>
      <c r="BG226" s="183">
        <v>4.2168615889100636E-3</v>
      </c>
      <c r="BH226" s="179"/>
      <c r="BI226" s="179"/>
      <c r="BJ226" s="179"/>
      <c r="BK226" s="179"/>
      <c r="BL226" s="179"/>
      <c r="BM226" s="179"/>
      <c r="BN226" s="179"/>
      <c r="BO226" s="179"/>
      <c r="BP226" s="179"/>
      <c r="BQ226" s="179"/>
    </row>
    <row r="227" spans="1:69">
      <c r="A227" s="181" t="s">
        <v>121</v>
      </c>
      <c r="B227" s="174"/>
      <c r="C227" s="174"/>
      <c r="D227" s="64">
        <v>45188</v>
      </c>
      <c r="E227" s="174"/>
      <c r="F227" s="174"/>
      <c r="G227" s="174"/>
      <c r="H227" s="174"/>
      <c r="I227" s="179">
        <v>26.521000000000001</v>
      </c>
      <c r="J227" s="179">
        <v>0</v>
      </c>
      <c r="K227" s="179">
        <v>0</v>
      </c>
      <c r="L227" s="179">
        <v>0</v>
      </c>
      <c r="M227" s="179">
        <v>0</v>
      </c>
      <c r="N227" s="179">
        <v>16.177</v>
      </c>
      <c r="O227" s="179">
        <v>0</v>
      </c>
      <c r="P227" s="179">
        <v>0</v>
      </c>
      <c r="Q227" s="179">
        <v>0</v>
      </c>
      <c r="R227" s="179">
        <v>0</v>
      </c>
      <c r="S227" s="179">
        <v>19.696999999999999</v>
      </c>
      <c r="T227" s="179">
        <v>0</v>
      </c>
      <c r="U227" s="179">
        <v>0</v>
      </c>
      <c r="V227" s="179">
        <v>0</v>
      </c>
      <c r="W227" s="179">
        <v>0</v>
      </c>
      <c r="X227" s="179">
        <v>6.7227100000000002</v>
      </c>
      <c r="Y227" s="179">
        <v>0</v>
      </c>
      <c r="Z227" s="179">
        <v>0</v>
      </c>
      <c r="AA227" s="179">
        <v>0</v>
      </c>
      <c r="AB227" s="179">
        <v>0</v>
      </c>
      <c r="AC227" s="179">
        <v>6.681</v>
      </c>
      <c r="AD227" s="179">
        <v>0</v>
      </c>
      <c r="AE227" s="179">
        <v>0</v>
      </c>
      <c r="AF227" s="179">
        <v>0</v>
      </c>
      <c r="AG227" s="179">
        <v>0</v>
      </c>
      <c r="AH227" s="179">
        <v>1</v>
      </c>
      <c r="AI227" s="179">
        <v>0</v>
      </c>
      <c r="AJ227" s="179">
        <v>0</v>
      </c>
      <c r="AK227" s="179">
        <v>0</v>
      </c>
      <c r="AL227" s="179">
        <v>0</v>
      </c>
      <c r="AM227" s="179">
        <v>1.4319999999999999</v>
      </c>
      <c r="AN227" s="179">
        <v>19.376999999999999</v>
      </c>
      <c r="AO227" s="179">
        <v>236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-3616</v>
      </c>
      <c r="AW227" s="179">
        <v>0</v>
      </c>
      <c r="AX227" s="179">
        <v>757.98761220517781</v>
      </c>
      <c r="AY227" s="179">
        <v>0</v>
      </c>
      <c r="AZ227" s="179">
        <v>59861.772686241253</v>
      </c>
      <c r="BA227" s="183">
        <v>7.8974605550726884E-2</v>
      </c>
      <c r="BB227" s="183">
        <v>0</v>
      </c>
      <c r="BC227" s="183">
        <v>0</v>
      </c>
      <c r="BD227" s="183">
        <v>2.0460911872248974E-3</v>
      </c>
      <c r="BE227" s="183">
        <v>2.4163816240186614E-4</v>
      </c>
      <c r="BF227" s="183">
        <v>0.11809745524078949</v>
      </c>
      <c r="BG227" s="183">
        <v>3.3558075814744178E-3</v>
      </c>
      <c r="BH227" s="179"/>
      <c r="BI227" s="179"/>
      <c r="BJ227" s="179"/>
      <c r="BK227" s="179"/>
      <c r="BL227" s="179"/>
      <c r="BM227" s="179"/>
      <c r="BN227" s="179"/>
      <c r="BO227" s="179"/>
      <c r="BP227" s="179"/>
      <c r="BQ227" s="179"/>
    </row>
    <row r="228" spans="1:69">
      <c r="A228" s="181"/>
      <c r="B228" s="174"/>
      <c r="C228" s="174"/>
      <c r="D228" s="64">
        <v>45189</v>
      </c>
      <c r="E228" s="174"/>
      <c r="F228" s="174"/>
      <c r="G228" s="174"/>
      <c r="H228" s="174"/>
      <c r="I228" s="179">
        <v>28.242999999999999</v>
      </c>
      <c r="J228" s="179">
        <v>0</v>
      </c>
      <c r="K228" s="179">
        <v>0</v>
      </c>
      <c r="L228" s="179">
        <v>0</v>
      </c>
      <c r="M228" s="179">
        <v>0</v>
      </c>
      <c r="N228" s="179">
        <v>14.305999999999999</v>
      </c>
      <c r="O228" s="179">
        <v>0</v>
      </c>
      <c r="P228" s="179">
        <v>0</v>
      </c>
      <c r="Q228" s="179">
        <v>0</v>
      </c>
      <c r="R228" s="179">
        <v>0</v>
      </c>
      <c r="S228" s="179">
        <v>20.361000000000001</v>
      </c>
      <c r="T228" s="179">
        <v>0</v>
      </c>
      <c r="U228" s="179">
        <v>0</v>
      </c>
      <c r="V228" s="179">
        <v>0</v>
      </c>
      <c r="W228" s="179">
        <v>0</v>
      </c>
      <c r="X228" s="179">
        <v>6.4437100000000003</v>
      </c>
      <c r="Y228" s="179">
        <v>0</v>
      </c>
      <c r="Z228" s="179">
        <v>0</v>
      </c>
      <c r="AA228" s="179">
        <v>0</v>
      </c>
      <c r="AB228" s="179">
        <v>0</v>
      </c>
      <c r="AC228" s="179">
        <v>6.7</v>
      </c>
      <c r="AD228" s="179">
        <v>0</v>
      </c>
      <c r="AE228" s="179">
        <v>0</v>
      </c>
      <c r="AF228" s="179">
        <v>0</v>
      </c>
      <c r="AG228" s="179">
        <v>0</v>
      </c>
      <c r="AH228" s="179">
        <v>1</v>
      </c>
      <c r="AI228" s="179">
        <v>0</v>
      </c>
      <c r="AJ228" s="179">
        <v>0</v>
      </c>
      <c r="AK228" s="179">
        <v>0</v>
      </c>
      <c r="AL228" s="179">
        <v>0</v>
      </c>
      <c r="AM228" s="179">
        <v>1.431</v>
      </c>
      <c r="AN228" s="179">
        <v>19.376999999999999</v>
      </c>
      <c r="AO228" s="179">
        <v>185</v>
      </c>
      <c r="AP228" s="179">
        <v>0</v>
      </c>
      <c r="AQ228" s="179">
        <v>0</v>
      </c>
      <c r="AR228" s="179">
        <v>0</v>
      </c>
      <c r="AS228" s="179">
        <v>0</v>
      </c>
      <c r="AT228" s="179">
        <v>0</v>
      </c>
      <c r="AU228" s="179">
        <v>0</v>
      </c>
      <c r="AV228" s="179">
        <v>-3069</v>
      </c>
      <c r="AW228" s="179">
        <v>0</v>
      </c>
      <c r="AX228" s="179">
        <v>670.39975764177416</v>
      </c>
      <c r="AY228" s="179">
        <v>0</v>
      </c>
      <c r="AZ228" s="179">
        <v>64022.2182108423</v>
      </c>
      <c r="BA228" s="183">
        <v>9.5498570041328029E-2</v>
      </c>
      <c r="BB228" s="183">
        <v>0</v>
      </c>
      <c r="BC228" s="183">
        <v>0</v>
      </c>
      <c r="BD228" s="183">
        <v>3.1856792829879632E-3</v>
      </c>
      <c r="BE228" s="183">
        <v>5.0828224900668168E-4</v>
      </c>
      <c r="BF228" s="183">
        <v>0.15955223481566089</v>
      </c>
      <c r="BG228" s="183">
        <v>4.2243373333310692E-3</v>
      </c>
      <c r="BH228" s="179"/>
      <c r="BI228" s="179"/>
      <c r="BJ228" s="179"/>
      <c r="BK228" s="179"/>
      <c r="BL228" s="179"/>
      <c r="BM228" s="179"/>
      <c r="BN228" s="179"/>
      <c r="BO228" s="179"/>
      <c r="BP228" s="179"/>
      <c r="BQ228" s="179"/>
    </row>
    <row r="229" spans="1:69">
      <c r="A229" s="181"/>
      <c r="B229" s="174"/>
      <c r="C229" s="174"/>
      <c r="D229" s="64">
        <v>45190</v>
      </c>
      <c r="E229" s="174"/>
      <c r="F229" s="174"/>
      <c r="G229" s="174"/>
      <c r="H229" s="174"/>
      <c r="I229" s="179">
        <v>56.265999999999998</v>
      </c>
      <c r="J229" s="179">
        <v>0</v>
      </c>
      <c r="K229" s="179">
        <v>0</v>
      </c>
      <c r="L229" s="179">
        <v>0</v>
      </c>
      <c r="M229" s="179">
        <v>0</v>
      </c>
      <c r="N229" s="179">
        <v>14.957000000000001</v>
      </c>
      <c r="O229" s="179">
        <v>0</v>
      </c>
      <c r="P229" s="179">
        <v>0</v>
      </c>
      <c r="Q229" s="179">
        <v>0</v>
      </c>
      <c r="R229" s="179">
        <v>0</v>
      </c>
      <c r="S229" s="179">
        <v>23.216999999999999</v>
      </c>
      <c r="T229" s="179">
        <v>0</v>
      </c>
      <c r="U229" s="179">
        <v>0</v>
      </c>
      <c r="V229" s="179">
        <v>0</v>
      </c>
      <c r="W229" s="179">
        <v>0</v>
      </c>
      <c r="X229" s="179">
        <v>6.3147099999999998</v>
      </c>
      <c r="Y229" s="179">
        <v>0</v>
      </c>
      <c r="Z229" s="179">
        <v>0</v>
      </c>
      <c r="AA229" s="179">
        <v>0</v>
      </c>
      <c r="AB229" s="179">
        <v>0</v>
      </c>
      <c r="AC229" s="179">
        <v>6.4980000000000002</v>
      </c>
      <c r="AD229" s="179">
        <v>0</v>
      </c>
      <c r="AE229" s="179">
        <v>0</v>
      </c>
      <c r="AF229" s="179">
        <v>0</v>
      </c>
      <c r="AG229" s="179">
        <v>0</v>
      </c>
      <c r="AH229" s="179">
        <v>1</v>
      </c>
      <c r="AI229" s="179">
        <v>0</v>
      </c>
      <c r="AJ229" s="179">
        <v>0</v>
      </c>
      <c r="AK229" s="179">
        <v>0</v>
      </c>
      <c r="AL229" s="179">
        <v>0</v>
      </c>
      <c r="AM229" s="179">
        <v>1.8220000000000001</v>
      </c>
      <c r="AN229" s="179">
        <v>19.405999999999999</v>
      </c>
      <c r="AO229" s="179">
        <v>138</v>
      </c>
      <c r="AP229" s="179">
        <v>0</v>
      </c>
      <c r="AQ229" s="179">
        <v>0</v>
      </c>
      <c r="AR229" s="179">
        <v>0</v>
      </c>
      <c r="AS229" s="179">
        <v>0</v>
      </c>
      <c r="AT229" s="179">
        <v>0</v>
      </c>
      <c r="AU229" s="179">
        <v>0</v>
      </c>
      <c r="AV229" s="179">
        <v>-3695</v>
      </c>
      <c r="AW229" s="179">
        <v>0</v>
      </c>
      <c r="AX229" s="179">
        <v>816.66711445881754</v>
      </c>
      <c r="AY229" s="179">
        <v>0</v>
      </c>
      <c r="AZ229" s="179">
        <v>64163.671439054393</v>
      </c>
      <c r="BA229" s="183">
        <v>7.8567717865771866E-2</v>
      </c>
      <c r="BB229" s="183">
        <v>0</v>
      </c>
      <c r="BC229" s="183">
        <v>0</v>
      </c>
      <c r="BD229" s="183">
        <v>3.8188211794581988E-3</v>
      </c>
      <c r="BE229" s="183">
        <v>2.5696329563891407E-3</v>
      </c>
      <c r="BF229" s="183">
        <v>0.67288643160654915</v>
      </c>
      <c r="BG229" s="183">
        <v>8.2785445592396586E-3</v>
      </c>
      <c r="BH229" s="179"/>
      <c r="BI229" s="179"/>
      <c r="BJ229" s="179"/>
      <c r="BK229" s="179"/>
      <c r="BL229" s="179"/>
      <c r="BM229" s="179"/>
      <c r="BN229" s="179"/>
      <c r="BO229" s="179"/>
      <c r="BP229" s="179"/>
      <c r="BQ229" s="179"/>
    </row>
    <row r="230" spans="1:69">
      <c r="A230" s="181"/>
      <c r="B230" s="173"/>
      <c r="C230" s="173"/>
      <c r="D230" s="64">
        <v>45191</v>
      </c>
      <c r="E230" s="174"/>
      <c r="F230" s="174"/>
      <c r="G230" s="174"/>
      <c r="H230" s="174"/>
      <c r="I230" s="179">
        <v>53.404000000000003</v>
      </c>
      <c r="J230" s="179">
        <v>0</v>
      </c>
      <c r="K230" s="179">
        <v>0</v>
      </c>
      <c r="L230" s="179">
        <v>0</v>
      </c>
      <c r="M230" s="179">
        <v>0</v>
      </c>
      <c r="N230" s="179">
        <v>16.687000000000001</v>
      </c>
      <c r="O230" s="179">
        <v>0</v>
      </c>
      <c r="P230" s="179">
        <v>0</v>
      </c>
      <c r="Q230" s="179">
        <v>0</v>
      </c>
      <c r="R230" s="179">
        <v>0</v>
      </c>
      <c r="S230" s="179">
        <v>22.183</v>
      </c>
      <c r="T230" s="179">
        <v>0</v>
      </c>
      <c r="U230" s="179">
        <v>0</v>
      </c>
      <c r="V230" s="179">
        <v>0</v>
      </c>
      <c r="W230" s="179">
        <v>0</v>
      </c>
      <c r="X230" s="179">
        <v>4.42971</v>
      </c>
      <c r="Y230" s="179">
        <v>0</v>
      </c>
      <c r="Z230" s="179">
        <v>0</v>
      </c>
      <c r="AA230" s="179">
        <v>0</v>
      </c>
      <c r="AB230" s="179">
        <v>0</v>
      </c>
      <c r="AC230" s="179">
        <v>6.3710000000000004</v>
      </c>
      <c r="AD230" s="179">
        <v>0</v>
      </c>
      <c r="AE230" s="179">
        <v>0</v>
      </c>
      <c r="AF230" s="179">
        <v>0</v>
      </c>
      <c r="AG230" s="179">
        <v>0</v>
      </c>
      <c r="AH230" s="179">
        <v>1</v>
      </c>
      <c r="AI230" s="179">
        <v>0</v>
      </c>
      <c r="AJ230" s="179">
        <v>0</v>
      </c>
      <c r="AK230" s="179">
        <v>0</v>
      </c>
      <c r="AL230" s="179">
        <v>0</v>
      </c>
      <c r="AM230" s="179">
        <v>1.698</v>
      </c>
      <c r="AN230" s="179">
        <v>19.402000000000001</v>
      </c>
      <c r="AO230" s="179">
        <v>191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-3153</v>
      </c>
      <c r="AW230" s="179">
        <v>0</v>
      </c>
      <c r="AX230" s="179">
        <v>730.20117052973978</v>
      </c>
      <c r="AY230" s="179">
        <v>0</v>
      </c>
      <c r="AZ230" s="179">
        <v>58402.02142638198</v>
      </c>
      <c r="BA230" s="183">
        <v>7.9980728302603249E-2</v>
      </c>
      <c r="BB230" s="183">
        <v>0</v>
      </c>
      <c r="BC230" s="183">
        <v>0</v>
      </c>
      <c r="BD230" s="183">
        <v>3.5446097077127918E-3</v>
      </c>
      <c r="BE230" s="183">
        <v>4.665002675207999E-4</v>
      </c>
      <c r="BF230" s="183">
        <v>0.13160835916736674</v>
      </c>
      <c r="BG230" s="190">
        <v>3.9523775891569003E-3</v>
      </c>
      <c r="BH230" s="191"/>
      <c r="BI230" s="191"/>
      <c r="BJ230" s="191"/>
      <c r="BK230" s="191"/>
      <c r="BL230" s="191"/>
      <c r="BM230" s="191"/>
      <c r="BN230" s="191"/>
      <c r="BO230" s="191"/>
      <c r="BP230" s="191"/>
      <c r="BQ230" s="191"/>
    </row>
    <row r="231" spans="1:69" ht="10.5" customHeight="1">
      <c r="B231" s="24" t="s">
        <v>82</v>
      </c>
      <c r="C231" s="24"/>
      <c r="D231" s="21"/>
      <c r="E231" s="25"/>
      <c r="F231" s="25"/>
      <c r="G231" s="25"/>
      <c r="H231" s="25"/>
      <c r="I231" s="25">
        <v>36.477600000000002</v>
      </c>
      <c r="J231" s="25" t="e">
        <v>#N/A</v>
      </c>
      <c r="K231" s="25" t="e">
        <v>#N/A</v>
      </c>
      <c r="L231" s="25" t="e">
        <v>#N/A</v>
      </c>
      <c r="M231" s="25" t="e">
        <v>#N/A</v>
      </c>
      <c r="N231" s="25">
        <v>16.995999999999999</v>
      </c>
      <c r="O231" s="25" t="e">
        <v>#N/A</v>
      </c>
      <c r="P231" s="25" t="e">
        <v>#N/A</v>
      </c>
      <c r="Q231" s="25" t="e">
        <v>#N/A</v>
      </c>
      <c r="R231" s="25" t="e">
        <v>#N/A</v>
      </c>
      <c r="S231" s="25">
        <v>20.899400000000004</v>
      </c>
      <c r="T231" s="25" t="e">
        <v>#N/A</v>
      </c>
      <c r="U231" s="25" t="e">
        <v>#N/A</v>
      </c>
      <c r="V231" s="25" t="e">
        <v>#N/A</v>
      </c>
      <c r="W231" s="25" t="e">
        <v>#N/A</v>
      </c>
      <c r="X231" s="25">
        <v>9.612309999999999</v>
      </c>
      <c r="Y231" s="25" t="e">
        <v>#N/A</v>
      </c>
      <c r="Z231" s="25" t="e">
        <v>#N/A</v>
      </c>
      <c r="AA231" s="25" t="e">
        <v>#N/A</v>
      </c>
      <c r="AB231" s="25" t="e">
        <v>#N/A</v>
      </c>
      <c r="AC231" s="25">
        <v>6.6724000000000006</v>
      </c>
      <c r="AD231" s="25" t="e">
        <v>#N/A</v>
      </c>
      <c r="AE231" s="25" t="e">
        <v>#N/A</v>
      </c>
      <c r="AF231" s="25" t="e">
        <v>#N/A</v>
      </c>
      <c r="AG231" s="25" t="e">
        <v>#N/A</v>
      </c>
      <c r="AH231" s="25">
        <v>1</v>
      </c>
      <c r="AI231" s="25" t="e">
        <v>#N/A</v>
      </c>
      <c r="AJ231" s="25" t="e">
        <v>#N/A</v>
      </c>
      <c r="AK231" s="25" t="e">
        <v>#N/A</v>
      </c>
      <c r="AL231" s="25" t="e">
        <v>#N/A</v>
      </c>
      <c r="AM231" s="25">
        <v>4.2644000000000002</v>
      </c>
      <c r="AN231" s="25">
        <v>19.246199999999995</v>
      </c>
      <c r="AO231" s="157">
        <v>118</v>
      </c>
      <c r="AP231" s="157" t="e">
        <v>#N/A</v>
      </c>
      <c r="AQ231" s="157">
        <v>0</v>
      </c>
      <c r="AR231" s="157" t="e">
        <v>#N/A</v>
      </c>
      <c r="AS231" s="157" t="e">
        <v>#N/A</v>
      </c>
      <c r="AT231" s="157" t="e">
        <v>#N/A</v>
      </c>
      <c r="AU231" s="157" t="e">
        <v>#N/A</v>
      </c>
      <c r="AV231" s="25">
        <v>-4145.3999999999996</v>
      </c>
      <c r="AW231" s="157" t="e">
        <v>#N/A</v>
      </c>
      <c r="AX231" s="53">
        <v>808.76219074652886</v>
      </c>
      <c r="AY231" s="157" t="e">
        <v>#N/A</v>
      </c>
      <c r="AZ231" s="157">
        <v>60533.00136943665</v>
      </c>
      <c r="BA231" s="22">
        <v>7.4846477817616067E-2</v>
      </c>
      <c r="BB231" s="160" t="e">
        <v>#N/A</v>
      </c>
      <c r="BC231" s="22" t="e">
        <v>#N/A</v>
      </c>
      <c r="BD231" s="22">
        <v>3.9445018826467669E-3</v>
      </c>
      <c r="BE231" s="22">
        <v>1.9223120902837039E-3</v>
      </c>
      <c r="BF231" s="23">
        <v>0.48733963057303181</v>
      </c>
      <c r="BG231" s="65">
        <v>6.9397028792316422E-3</v>
      </c>
    </row>
    <row r="232" spans="1:69">
      <c r="A232" s="181"/>
      <c r="B232" s="174"/>
      <c r="C232" s="174"/>
      <c r="D232" s="64">
        <v>45194</v>
      </c>
      <c r="E232" s="174"/>
      <c r="F232" s="174"/>
      <c r="G232" s="174"/>
      <c r="H232" s="174"/>
      <c r="I232" s="179">
        <v>50.255000000000003</v>
      </c>
      <c r="J232" s="179">
        <v>0</v>
      </c>
      <c r="K232" s="179">
        <v>0</v>
      </c>
      <c r="L232" s="179">
        <v>0</v>
      </c>
      <c r="M232" s="179">
        <v>0</v>
      </c>
      <c r="N232" s="179">
        <v>17.946999999999999</v>
      </c>
      <c r="O232" s="179">
        <v>0</v>
      </c>
      <c r="P232" s="179">
        <v>0</v>
      </c>
      <c r="Q232" s="179">
        <v>0</v>
      </c>
      <c r="R232" s="179">
        <v>0</v>
      </c>
      <c r="S232" s="179">
        <v>22.132000000000001</v>
      </c>
      <c r="T232" s="179">
        <v>0</v>
      </c>
      <c r="U232" s="179">
        <v>0</v>
      </c>
      <c r="V232" s="179">
        <v>0</v>
      </c>
      <c r="W232" s="179">
        <v>0</v>
      </c>
      <c r="X232" s="179">
        <v>3.10771</v>
      </c>
      <c r="Y232" s="179">
        <v>0</v>
      </c>
      <c r="Z232" s="179">
        <v>0</v>
      </c>
      <c r="AA232" s="179">
        <v>0</v>
      </c>
      <c r="AB232" s="179">
        <v>0</v>
      </c>
      <c r="AC232" s="179">
        <v>6.5149999999999997</v>
      </c>
      <c r="AD232" s="179">
        <v>0</v>
      </c>
      <c r="AE232" s="179">
        <v>0</v>
      </c>
      <c r="AF232" s="179">
        <v>0</v>
      </c>
      <c r="AG232" s="179">
        <v>0</v>
      </c>
      <c r="AH232" s="179">
        <v>1</v>
      </c>
      <c r="AI232" s="179">
        <v>0</v>
      </c>
      <c r="AJ232" s="179">
        <v>0</v>
      </c>
      <c r="AK232" s="179">
        <v>0</v>
      </c>
      <c r="AL232" s="179">
        <v>0</v>
      </c>
      <c r="AM232" s="179">
        <v>1.698</v>
      </c>
      <c r="AN232" s="179">
        <v>19.402000000000001</v>
      </c>
      <c r="AO232" s="179">
        <v>337</v>
      </c>
      <c r="AP232" s="179">
        <v>0</v>
      </c>
      <c r="AQ232" s="179">
        <v>0</v>
      </c>
      <c r="AR232" s="179">
        <v>0</v>
      </c>
      <c r="AS232" s="179">
        <v>0</v>
      </c>
      <c r="AT232" s="179">
        <v>0</v>
      </c>
      <c r="AU232" s="179">
        <v>0</v>
      </c>
      <c r="AV232" s="179">
        <v>-4911</v>
      </c>
      <c r="AW232" s="179">
        <v>0</v>
      </c>
      <c r="AX232" s="179">
        <v>993.46488686216605</v>
      </c>
      <c r="AY232" s="179">
        <v>0</v>
      </c>
      <c r="AZ232" s="179">
        <v>50046.192700249521</v>
      </c>
      <c r="BA232" s="183">
        <v>5.0375401649392124E-2</v>
      </c>
      <c r="BB232" s="183">
        <v>0</v>
      </c>
      <c r="BC232" s="183">
        <v>0</v>
      </c>
      <c r="BD232" s="183">
        <v>2.8374566922118754E-3</v>
      </c>
      <c r="BE232" s="183">
        <v>9.5918280226055751E-4</v>
      </c>
      <c r="BF232" s="183">
        <v>0.33804315142263835</v>
      </c>
      <c r="BG232" s="183">
        <v>5.9101423393898428E-3</v>
      </c>
      <c r="BH232" s="179"/>
      <c r="BI232" s="179"/>
      <c r="BJ232" s="179"/>
      <c r="BK232" s="179"/>
      <c r="BL232" s="179"/>
      <c r="BM232" s="179"/>
      <c r="BN232" s="179"/>
      <c r="BO232" s="179"/>
      <c r="BP232" s="179"/>
      <c r="BQ232" s="179"/>
    </row>
    <row r="233" spans="1:69">
      <c r="A233" s="181" t="s">
        <v>121</v>
      </c>
      <c r="B233" s="174"/>
      <c r="C233" s="174"/>
      <c r="D233" s="64">
        <v>45195</v>
      </c>
      <c r="E233" s="174"/>
      <c r="F233" s="174"/>
      <c r="G233" s="174"/>
      <c r="H233" s="174"/>
      <c r="I233" s="179">
        <v>14.97</v>
      </c>
      <c r="J233" s="179">
        <v>0</v>
      </c>
      <c r="K233" s="179">
        <v>0</v>
      </c>
      <c r="L233" s="179">
        <v>0</v>
      </c>
      <c r="M233" s="179">
        <v>0</v>
      </c>
      <c r="N233" s="179">
        <v>22.166</v>
      </c>
      <c r="O233" s="179">
        <v>0</v>
      </c>
      <c r="P233" s="179">
        <v>0</v>
      </c>
      <c r="Q233" s="179">
        <v>0</v>
      </c>
      <c r="R233" s="179">
        <v>0</v>
      </c>
      <c r="S233" s="179">
        <v>20.891999999999999</v>
      </c>
      <c r="T233" s="179">
        <v>0</v>
      </c>
      <c r="U233" s="179">
        <v>0</v>
      </c>
      <c r="V233" s="179">
        <v>0</v>
      </c>
      <c r="W233" s="179">
        <v>0</v>
      </c>
      <c r="X233" s="179">
        <v>0.67771000000000003</v>
      </c>
      <c r="Y233" s="179">
        <v>0</v>
      </c>
      <c r="Z233" s="179">
        <v>0</v>
      </c>
      <c r="AA233" s="179">
        <v>0</v>
      </c>
      <c r="AB233" s="179">
        <v>0</v>
      </c>
      <c r="AC233" s="179">
        <v>6.5060000000000002</v>
      </c>
      <c r="AD233" s="179">
        <v>0</v>
      </c>
      <c r="AE233" s="179">
        <v>0</v>
      </c>
      <c r="AF233" s="179">
        <v>0</v>
      </c>
      <c r="AG233" s="179">
        <v>0</v>
      </c>
      <c r="AH233" s="179">
        <v>1</v>
      </c>
      <c r="AI233" s="179">
        <v>0</v>
      </c>
      <c r="AJ233" s="179">
        <v>0</v>
      </c>
      <c r="AK233" s="179">
        <v>0</v>
      </c>
      <c r="AL233" s="179">
        <v>0</v>
      </c>
      <c r="AM233" s="179">
        <v>1.6819999999999999</v>
      </c>
      <c r="AN233" s="179">
        <v>19.402000000000001</v>
      </c>
      <c r="AO233" s="179">
        <v>441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-5151</v>
      </c>
      <c r="AW233" s="179">
        <v>0</v>
      </c>
      <c r="AX233" s="179">
        <v>1042.7909436348355</v>
      </c>
      <c r="AY233" s="179">
        <v>0</v>
      </c>
      <c r="AZ233" s="179">
        <v>46757.372714526762</v>
      </c>
      <c r="BA233" s="183">
        <v>4.4838683151145836E-2</v>
      </c>
      <c r="BB233" s="183">
        <v>0</v>
      </c>
      <c r="BC233" s="183">
        <v>0</v>
      </c>
      <c r="BD233" s="183">
        <v>1.082190844225716E-2</v>
      </c>
      <c r="BE233" s="183">
        <v>4.6424348115020235E-3</v>
      </c>
      <c r="BF233" s="183">
        <v>0.42898485385205648</v>
      </c>
      <c r="BG233" s="183">
        <v>1.5662326594889281E-2</v>
      </c>
      <c r="BH233" s="179"/>
      <c r="BI233" s="179"/>
      <c r="BJ233" s="179"/>
      <c r="BK233" s="179"/>
      <c r="BL233" s="179"/>
      <c r="BM233" s="179"/>
      <c r="BN233" s="179"/>
      <c r="BO233" s="179"/>
      <c r="BP233" s="179"/>
      <c r="BQ233" s="179"/>
    </row>
    <row r="234" spans="1:69">
      <c r="A234" s="181"/>
      <c r="B234" s="174"/>
      <c r="C234" s="174"/>
      <c r="D234" s="64">
        <v>45196</v>
      </c>
      <c r="E234" s="174"/>
      <c r="F234" s="174"/>
      <c r="G234" s="174"/>
      <c r="H234" s="174"/>
      <c r="I234" s="179">
        <v>27.265000000000001</v>
      </c>
      <c r="J234" s="179">
        <v>0</v>
      </c>
      <c r="K234" s="179">
        <v>0</v>
      </c>
      <c r="L234" s="179">
        <v>0</v>
      </c>
      <c r="M234" s="179">
        <v>0</v>
      </c>
      <c r="N234" s="179">
        <v>23.870999999999999</v>
      </c>
      <c r="O234" s="179">
        <v>0</v>
      </c>
      <c r="P234" s="179">
        <v>0</v>
      </c>
      <c r="Q234" s="179">
        <v>0</v>
      </c>
      <c r="R234" s="179">
        <v>0</v>
      </c>
      <c r="S234" s="179">
        <v>21.067</v>
      </c>
      <c r="T234" s="179">
        <v>0</v>
      </c>
      <c r="U234" s="179">
        <v>0</v>
      </c>
      <c r="V234" s="179">
        <v>0</v>
      </c>
      <c r="W234" s="179">
        <v>0</v>
      </c>
      <c r="X234" s="179">
        <v>0.55971000000000004</v>
      </c>
      <c r="Y234" s="179">
        <v>0</v>
      </c>
      <c r="Z234" s="179">
        <v>0</v>
      </c>
      <c r="AA234" s="179">
        <v>0</v>
      </c>
      <c r="AB234" s="179">
        <v>0</v>
      </c>
      <c r="AC234" s="179">
        <v>6.641</v>
      </c>
      <c r="AD234" s="179">
        <v>0</v>
      </c>
      <c r="AE234" s="179">
        <v>0</v>
      </c>
      <c r="AF234" s="179">
        <v>0</v>
      </c>
      <c r="AG234" s="179">
        <v>0</v>
      </c>
      <c r="AH234" s="179">
        <v>1</v>
      </c>
      <c r="AI234" s="179">
        <v>0</v>
      </c>
      <c r="AJ234" s="179">
        <v>0</v>
      </c>
      <c r="AK234" s="179">
        <v>0</v>
      </c>
      <c r="AL234" s="179">
        <v>0</v>
      </c>
      <c r="AM234" s="179">
        <v>1.7410000000000001</v>
      </c>
      <c r="AN234" s="179">
        <v>19.402000000000001</v>
      </c>
      <c r="AO234" s="179">
        <v>530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-5824</v>
      </c>
      <c r="AW234" s="179">
        <v>0</v>
      </c>
      <c r="AX234" s="179">
        <v>1153.8675859726827</v>
      </c>
      <c r="AY234" s="179">
        <v>0</v>
      </c>
      <c r="AZ234" s="179">
        <v>53438.871902547151</v>
      </c>
      <c r="BA234" s="183">
        <v>4.6312828744122715E-2</v>
      </c>
      <c r="BB234" s="183">
        <v>0</v>
      </c>
      <c r="BC234" s="183">
        <v>0</v>
      </c>
      <c r="BD234" s="183">
        <v>6.4234834832655402E-3</v>
      </c>
      <c r="BE234" s="183">
        <v>3.3488753448738919E-3</v>
      </c>
      <c r="BF234" s="183">
        <v>0.52134879051193672</v>
      </c>
      <c r="BG234" s="183">
        <v>1.0495013466199368E-2</v>
      </c>
      <c r="BH234" s="179"/>
      <c r="BI234" s="179"/>
      <c r="BJ234" s="179"/>
      <c r="BK234" s="179"/>
      <c r="BL234" s="179"/>
      <c r="BM234" s="179"/>
      <c r="BN234" s="179"/>
      <c r="BO234" s="179"/>
      <c r="BP234" s="179"/>
      <c r="BQ234" s="179"/>
    </row>
    <row r="235" spans="1:69">
      <c r="A235" s="181"/>
      <c r="B235" s="174"/>
      <c r="C235" s="174"/>
      <c r="D235" s="64">
        <v>45197</v>
      </c>
      <c r="E235" s="174"/>
      <c r="F235" s="174"/>
      <c r="G235" s="174"/>
      <c r="H235" s="174"/>
      <c r="I235" s="179">
        <v>27.388999999999999</v>
      </c>
      <c r="J235" s="179">
        <v>0</v>
      </c>
      <c r="K235" s="179">
        <v>0</v>
      </c>
      <c r="L235" s="179">
        <v>0</v>
      </c>
      <c r="M235" s="179">
        <v>0</v>
      </c>
      <c r="N235" s="179">
        <v>28.257999999999999</v>
      </c>
      <c r="O235" s="179">
        <v>0</v>
      </c>
      <c r="P235" s="179">
        <v>0</v>
      </c>
      <c r="Q235" s="179">
        <v>0</v>
      </c>
      <c r="R235" s="179">
        <v>0</v>
      </c>
      <c r="S235" s="179">
        <v>15.061999999999999</v>
      </c>
      <c r="T235" s="179">
        <v>0</v>
      </c>
      <c r="U235" s="179">
        <v>0</v>
      </c>
      <c r="V235" s="179">
        <v>0</v>
      </c>
      <c r="W235" s="179">
        <v>0</v>
      </c>
      <c r="X235" s="179">
        <v>9.4537099999999992</v>
      </c>
      <c r="Y235" s="179">
        <v>0</v>
      </c>
      <c r="Z235" s="179">
        <v>0</v>
      </c>
      <c r="AA235" s="179">
        <v>0</v>
      </c>
      <c r="AB235" s="179">
        <v>0</v>
      </c>
      <c r="AC235" s="179">
        <v>6.5620000000000003</v>
      </c>
      <c r="AD235" s="179">
        <v>0</v>
      </c>
      <c r="AE235" s="179">
        <v>0</v>
      </c>
      <c r="AF235" s="179">
        <v>0</v>
      </c>
      <c r="AG235" s="179">
        <v>0</v>
      </c>
      <c r="AH235" s="179">
        <v>1</v>
      </c>
      <c r="AI235" s="179">
        <v>0</v>
      </c>
      <c r="AJ235" s="179">
        <v>0</v>
      </c>
      <c r="AK235" s="179">
        <v>0</v>
      </c>
      <c r="AL235" s="179">
        <v>0</v>
      </c>
      <c r="AM235" s="179">
        <v>1.714</v>
      </c>
      <c r="AN235" s="179">
        <v>19.402000000000001</v>
      </c>
      <c r="AO235" s="179">
        <v>387</v>
      </c>
      <c r="AP235" s="179">
        <v>0</v>
      </c>
      <c r="AQ235" s="179">
        <v>0</v>
      </c>
      <c r="AR235" s="179">
        <v>0</v>
      </c>
      <c r="AS235" s="179">
        <v>0</v>
      </c>
      <c r="AT235" s="179">
        <v>0</v>
      </c>
      <c r="AU235" s="179">
        <v>0</v>
      </c>
      <c r="AV235" s="179">
        <v>-4611</v>
      </c>
      <c r="AW235" s="179">
        <v>0</v>
      </c>
      <c r="AX235" s="179">
        <v>970.68408518401702</v>
      </c>
      <c r="AY235" s="179">
        <v>0</v>
      </c>
      <c r="AZ235" s="179">
        <v>49242.544191714202</v>
      </c>
      <c r="BA235" s="183">
        <v>5.0729732714613396E-2</v>
      </c>
      <c r="BB235" s="183">
        <v>0</v>
      </c>
      <c r="BC235" s="183">
        <v>0</v>
      </c>
      <c r="BD235" s="183">
        <v>3.8836051027002854E-3</v>
      </c>
      <c r="BE235" s="183">
        <v>9.6765830300769796E-4</v>
      </c>
      <c r="BF235" s="183">
        <v>0.24916495818147974</v>
      </c>
      <c r="BG235" s="183">
        <v>8.0764317005798131E-3</v>
      </c>
      <c r="BH235" s="179"/>
      <c r="BI235" s="179"/>
      <c r="BJ235" s="179"/>
      <c r="BK235" s="179"/>
      <c r="BL235" s="179"/>
      <c r="BM235" s="179"/>
      <c r="BN235" s="179"/>
      <c r="BO235" s="179"/>
      <c r="BP235" s="179"/>
      <c r="BQ235" s="179"/>
    </row>
    <row r="236" spans="1:69">
      <c r="A236" s="181"/>
      <c r="B236" s="173"/>
      <c r="C236" s="173"/>
      <c r="D236" s="64">
        <v>45198</v>
      </c>
      <c r="E236" s="174"/>
      <c r="F236" s="174"/>
      <c r="G236" s="174"/>
      <c r="H236" s="174"/>
      <c r="I236" s="179">
        <v>22.391999999999999</v>
      </c>
      <c r="J236" s="179">
        <v>0</v>
      </c>
      <c r="K236" s="179">
        <v>0</v>
      </c>
      <c r="L236" s="179">
        <v>0</v>
      </c>
      <c r="M236" s="179">
        <v>0</v>
      </c>
      <c r="N236" s="179">
        <v>26.030999999999999</v>
      </c>
      <c r="O236" s="179">
        <v>0</v>
      </c>
      <c r="P236" s="179">
        <v>0</v>
      </c>
      <c r="Q236" s="179">
        <v>0</v>
      </c>
      <c r="R236" s="179">
        <v>0</v>
      </c>
      <c r="S236" s="179">
        <v>18.433</v>
      </c>
      <c r="T236" s="179">
        <v>0</v>
      </c>
      <c r="U236" s="179">
        <v>0</v>
      </c>
      <c r="V236" s="179">
        <v>0</v>
      </c>
      <c r="W236" s="179">
        <v>0</v>
      </c>
      <c r="X236" s="179">
        <v>9.1307100000000005</v>
      </c>
      <c r="Y236" s="179">
        <v>0</v>
      </c>
      <c r="Z236" s="179">
        <v>0</v>
      </c>
      <c r="AA236" s="179">
        <v>0</v>
      </c>
      <c r="AB236" s="179">
        <v>0</v>
      </c>
      <c r="AC236" s="179">
        <v>6.5339999999999998</v>
      </c>
      <c r="AD236" s="179">
        <v>0</v>
      </c>
      <c r="AE236" s="179">
        <v>0</v>
      </c>
      <c r="AF236" s="179">
        <v>0</v>
      </c>
      <c r="AG236" s="179">
        <v>0</v>
      </c>
      <c r="AH236" s="179">
        <v>1</v>
      </c>
      <c r="AI236" s="179">
        <v>0</v>
      </c>
      <c r="AJ236" s="179">
        <v>0</v>
      </c>
      <c r="AK236" s="179">
        <v>0</v>
      </c>
      <c r="AL236" s="179">
        <v>0</v>
      </c>
      <c r="AM236" s="179">
        <v>1.726</v>
      </c>
      <c r="AN236" s="179">
        <v>19.402000000000001</v>
      </c>
      <c r="AO236" s="179">
        <v>292</v>
      </c>
      <c r="AP236" s="179">
        <v>0</v>
      </c>
      <c r="AQ236" s="179">
        <v>0</v>
      </c>
      <c r="AR236" s="179">
        <v>0</v>
      </c>
      <c r="AS236" s="179">
        <v>0</v>
      </c>
      <c r="AT236" s="179">
        <v>0</v>
      </c>
      <c r="AU236" s="179">
        <v>0</v>
      </c>
      <c r="AV236" s="179">
        <v>-3803</v>
      </c>
      <c r="AW236" s="179">
        <v>0</v>
      </c>
      <c r="AX236" s="179">
        <v>837.44651127676116</v>
      </c>
      <c r="AY236" s="179">
        <v>0</v>
      </c>
      <c r="AZ236" s="179">
        <v>53525.082321146809</v>
      </c>
      <c r="BA236" s="183">
        <v>6.3914628099104615E-2</v>
      </c>
      <c r="BB236" s="183">
        <v>0</v>
      </c>
      <c r="BC236" s="183">
        <v>0</v>
      </c>
      <c r="BD236" s="183">
        <v>6.4787929637570791E-3</v>
      </c>
      <c r="BE236" s="183">
        <v>2.2671291997172181E-3</v>
      </c>
      <c r="BF236" s="183">
        <v>0.34993079920900888</v>
      </c>
      <c r="BG236" s="190">
        <v>7.2567674972158084E-3</v>
      </c>
      <c r="BH236" s="191"/>
      <c r="BI236" s="191"/>
      <c r="BJ236" s="191"/>
      <c r="BK236" s="191"/>
      <c r="BL236" s="191"/>
      <c r="BM236" s="191"/>
      <c r="BN236" s="191"/>
      <c r="BO236" s="191"/>
      <c r="BP236" s="191"/>
      <c r="BQ236" s="191"/>
    </row>
    <row r="237" spans="1:69" ht="10.5" customHeight="1">
      <c r="B237" s="24" t="s">
        <v>82</v>
      </c>
      <c r="C237" s="24"/>
      <c r="D237" s="21"/>
      <c r="E237" s="25"/>
      <c r="F237" s="25"/>
      <c r="G237" s="25"/>
      <c r="H237" s="25"/>
      <c r="I237" s="25">
        <v>34.254399999999997</v>
      </c>
      <c r="J237" s="25" t="e">
        <v>#N/A</v>
      </c>
      <c r="K237" s="25" t="e">
        <v>#N/A</v>
      </c>
      <c r="L237" s="25" t="e">
        <v>#N/A</v>
      </c>
      <c r="M237" s="25" t="e">
        <v>#N/A</v>
      </c>
      <c r="N237" s="25">
        <v>15.671799999999999</v>
      </c>
      <c r="O237" s="25" t="e">
        <v>#N/A</v>
      </c>
      <c r="P237" s="25" t="e">
        <v>#N/A</v>
      </c>
      <c r="Q237" s="25" t="e">
        <v>#N/A</v>
      </c>
      <c r="R237" s="25" t="e">
        <v>#N/A</v>
      </c>
      <c r="S237" s="25">
        <v>20.6812</v>
      </c>
      <c r="T237" s="25" t="e">
        <v>#N/A</v>
      </c>
      <c r="U237" s="25" t="e">
        <v>#N/A</v>
      </c>
      <c r="V237" s="25" t="e">
        <v>#N/A</v>
      </c>
      <c r="W237" s="25" t="e">
        <v>#N/A</v>
      </c>
      <c r="X237" s="25">
        <v>6.3661100000000008</v>
      </c>
      <c r="Y237" s="25" t="e">
        <v>#N/A</v>
      </c>
      <c r="Z237" s="25" t="e">
        <v>#N/A</v>
      </c>
      <c r="AA237" s="25" t="e">
        <v>#N/A</v>
      </c>
      <c r="AB237" s="25" t="e">
        <v>#N/A</v>
      </c>
      <c r="AC237" s="25">
        <v>6.5728000000000009</v>
      </c>
      <c r="AD237" s="25" t="e">
        <v>#N/A</v>
      </c>
      <c r="AE237" s="25" t="e">
        <v>#N/A</v>
      </c>
      <c r="AF237" s="25" t="e">
        <v>#N/A</v>
      </c>
      <c r="AG237" s="25" t="e">
        <v>#N/A</v>
      </c>
      <c r="AH237" s="25">
        <v>1</v>
      </c>
      <c r="AI237" s="25" t="e">
        <v>#N/A</v>
      </c>
      <c r="AJ237" s="25" t="e">
        <v>#N/A</v>
      </c>
      <c r="AK237" s="25" t="e">
        <v>#N/A</v>
      </c>
      <c r="AL237" s="25" t="e">
        <v>#N/A</v>
      </c>
      <c r="AM237" s="25">
        <v>1.5635999999999999</v>
      </c>
      <c r="AN237" s="25">
        <v>19.361600000000003</v>
      </c>
      <c r="AO237" s="157">
        <v>138</v>
      </c>
      <c r="AP237" s="157" t="e">
        <v>#N/A</v>
      </c>
      <c r="AQ237" s="157">
        <v>0</v>
      </c>
      <c r="AR237" s="157" t="e">
        <v>#N/A</v>
      </c>
      <c r="AS237" s="157" t="e">
        <v>#N/A</v>
      </c>
      <c r="AT237" s="157" t="e">
        <v>#N/A</v>
      </c>
      <c r="AU237" s="157" t="e">
        <v>#N/A</v>
      </c>
      <c r="AV237" s="25">
        <v>-3325</v>
      </c>
      <c r="AW237" s="157" t="e">
        <v>#N/A</v>
      </c>
      <c r="AX237" s="53">
        <v>727.73120120711053</v>
      </c>
      <c r="AY237" s="157" t="e">
        <v>#N/A</v>
      </c>
      <c r="AZ237" s="157">
        <v>64270.303838834458</v>
      </c>
      <c r="BA237" s="22">
        <v>8.8315993229680534E-2</v>
      </c>
      <c r="BB237" s="160" t="e">
        <v>#N/A</v>
      </c>
      <c r="BC237" s="22" t="e">
        <v>#N/A</v>
      </c>
      <c r="BD237" s="22">
        <v>3.3000287662997441E-3</v>
      </c>
      <c r="BE237" s="22">
        <v>9.4731352165513855E-4</v>
      </c>
      <c r="BF237" s="23">
        <v>0.28706220119327691</v>
      </c>
      <c r="BG237" s="65">
        <v>4.8066338631334096E-3</v>
      </c>
    </row>
    <row r="238" spans="1:69" s="67" customFormat="1">
      <c r="B238" s="50" t="s">
        <v>122</v>
      </c>
      <c r="C238" s="50"/>
      <c r="D238" s="66"/>
      <c r="E238" s="41"/>
      <c r="F238" s="41"/>
      <c r="G238" s="41"/>
      <c r="H238" s="41"/>
      <c r="I238" s="41">
        <v>33.349210526315794</v>
      </c>
      <c r="J238" s="41" t="e">
        <v>#N/A</v>
      </c>
      <c r="K238" s="41" t="e">
        <v>#N/A</v>
      </c>
      <c r="L238" s="41" t="e">
        <v>#N/A</v>
      </c>
      <c r="M238" s="41" t="e">
        <v>#N/A</v>
      </c>
      <c r="N238" s="41">
        <v>17.335421052631578</v>
      </c>
      <c r="O238" s="41" t="e">
        <v>#N/A</v>
      </c>
      <c r="P238" s="41" t="e">
        <v>#N/A</v>
      </c>
      <c r="Q238" s="41" t="e">
        <v>#N/A</v>
      </c>
      <c r="R238" s="41" t="e">
        <v>#N/A</v>
      </c>
      <c r="S238" s="41">
        <v>23.904052631578946</v>
      </c>
      <c r="T238" s="41" t="e">
        <v>#N/A</v>
      </c>
      <c r="U238" s="41" t="e">
        <v>#N/A</v>
      </c>
      <c r="V238" s="41" t="e">
        <v>#N/A</v>
      </c>
      <c r="W238" s="41" t="e">
        <v>#N/A</v>
      </c>
      <c r="X238" s="41">
        <v>8.7037099999999992</v>
      </c>
      <c r="Y238" s="41" t="e">
        <v>#N/A</v>
      </c>
      <c r="Z238" s="41" t="e">
        <v>#N/A</v>
      </c>
      <c r="AA238" s="41" t="e">
        <v>#N/A</v>
      </c>
      <c r="AB238" s="41" t="e">
        <v>#N/A</v>
      </c>
      <c r="AC238" s="41">
        <v>6.5933684210526318</v>
      </c>
      <c r="AD238" s="41" t="e">
        <v>#N/A</v>
      </c>
      <c r="AE238" s="41" t="e">
        <v>#N/A</v>
      </c>
      <c r="AF238" s="41" t="e">
        <v>#N/A</v>
      </c>
      <c r="AG238" s="41" t="e">
        <v>#N/A</v>
      </c>
      <c r="AH238" s="41">
        <v>1</v>
      </c>
      <c r="AI238" s="41" t="e">
        <v>#N/A</v>
      </c>
      <c r="AJ238" s="41" t="e">
        <v>#N/A</v>
      </c>
      <c r="AK238" s="41" t="e">
        <v>#N/A</v>
      </c>
      <c r="AL238" s="41" t="e">
        <v>#N/A</v>
      </c>
      <c r="AM238" s="41">
        <v>7.6355789473684226</v>
      </c>
      <c r="AN238" s="41">
        <v>19.319052631578948</v>
      </c>
      <c r="AO238" s="159">
        <v>231.47368421052633</v>
      </c>
      <c r="AP238" s="159" t="e">
        <v>#N/A</v>
      </c>
      <c r="AQ238" s="159">
        <v>0</v>
      </c>
      <c r="AR238" s="159" t="e">
        <v>#N/A</v>
      </c>
      <c r="AS238" s="159" t="e">
        <v>#N/A</v>
      </c>
      <c r="AT238" s="159" t="e">
        <v>#N/A</v>
      </c>
      <c r="AU238" s="159" t="e">
        <v>#N/A</v>
      </c>
      <c r="AV238" s="41">
        <v>-4189.6842105263158</v>
      </c>
      <c r="AW238" s="41" t="e">
        <v>#N/A</v>
      </c>
      <c r="AX238" s="41">
        <v>842.69544804051941</v>
      </c>
      <c r="AY238" s="41" t="e">
        <v>#N/A</v>
      </c>
      <c r="AZ238" s="159">
        <v>53525.082321146809</v>
      </c>
      <c r="BA238" s="69">
        <v>6.3516520049569744E-2</v>
      </c>
      <c r="BB238" s="159" t="e">
        <v>#N/A</v>
      </c>
      <c r="BC238" s="69" t="e">
        <v>#N/A</v>
      </c>
      <c r="BD238" s="42">
        <v>5.1097169743638442E-3</v>
      </c>
      <c r="BE238" s="42">
        <v>1.939729188478711E-3</v>
      </c>
      <c r="BF238" s="43">
        <v>0.37961577876242464</v>
      </c>
      <c r="BG238" s="75">
        <v>6.9892268095158566E-3</v>
      </c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</row>
    <row r="239" spans="1:69">
      <c r="A239" s="181"/>
      <c r="B239" s="174"/>
      <c r="C239" s="174"/>
      <c r="D239" s="64">
        <v>45201</v>
      </c>
      <c r="E239" s="174"/>
      <c r="F239" s="174"/>
      <c r="G239" s="174"/>
      <c r="H239" s="174"/>
      <c r="I239" s="179">
        <v>23.170999999999999</v>
      </c>
      <c r="J239" s="179">
        <v>0</v>
      </c>
      <c r="K239" s="179">
        <v>0</v>
      </c>
      <c r="L239" s="179">
        <v>0</v>
      </c>
      <c r="M239" s="179">
        <v>0</v>
      </c>
      <c r="N239" s="179">
        <v>25.991</v>
      </c>
      <c r="O239" s="179">
        <v>0</v>
      </c>
      <c r="P239" s="179">
        <v>0</v>
      </c>
      <c r="Q239" s="179">
        <v>0</v>
      </c>
      <c r="R239" s="179">
        <v>0</v>
      </c>
      <c r="S239" s="179">
        <v>30.288</v>
      </c>
      <c r="T239" s="179">
        <v>0</v>
      </c>
      <c r="U239" s="179">
        <v>0</v>
      </c>
      <c r="V239" s="179">
        <v>0</v>
      </c>
      <c r="W239" s="179">
        <v>0</v>
      </c>
      <c r="X239" s="179">
        <v>8.2997099999999993</v>
      </c>
      <c r="Y239" s="179">
        <v>0</v>
      </c>
      <c r="Z239" s="179">
        <v>0</v>
      </c>
      <c r="AA239" s="179">
        <v>0</v>
      </c>
      <c r="AB239" s="179">
        <v>0</v>
      </c>
      <c r="AC239" s="179">
        <v>6.3159999999999998</v>
      </c>
      <c r="AD239" s="179">
        <v>0</v>
      </c>
      <c r="AE239" s="179">
        <v>0</v>
      </c>
      <c r="AF239" s="179">
        <v>0</v>
      </c>
      <c r="AG239" s="179">
        <v>0</v>
      </c>
      <c r="AH239" s="179">
        <v>1</v>
      </c>
      <c r="AI239" s="179">
        <v>0</v>
      </c>
      <c r="AJ239" s="179">
        <v>0</v>
      </c>
      <c r="AK239" s="179">
        <v>0</v>
      </c>
      <c r="AL239" s="179">
        <v>0</v>
      </c>
      <c r="AM239" s="179">
        <v>1.671</v>
      </c>
      <c r="AN239" s="179">
        <v>19.402000000000001</v>
      </c>
      <c r="AO239" s="179">
        <v>260</v>
      </c>
      <c r="AP239" s="179">
        <v>0</v>
      </c>
      <c r="AQ239" s="179">
        <v>0</v>
      </c>
      <c r="AR239" s="179">
        <v>0</v>
      </c>
      <c r="AS239" s="179">
        <v>0</v>
      </c>
      <c r="AT239" s="179">
        <v>0</v>
      </c>
      <c r="AU239" s="179">
        <v>0</v>
      </c>
      <c r="AV239" s="179">
        <v>-3692</v>
      </c>
      <c r="AW239" s="179">
        <v>0</v>
      </c>
      <c r="AX239" s="179">
        <v>813.32407132202991</v>
      </c>
      <c r="AY239" s="179">
        <v>0</v>
      </c>
      <c r="AZ239" s="179">
        <v>50988.04193673977</v>
      </c>
      <c r="BA239" s="183">
        <v>6.269092940266785E-2</v>
      </c>
      <c r="BB239" s="183">
        <v>0</v>
      </c>
      <c r="BC239" s="183">
        <v>0</v>
      </c>
      <c r="BD239" s="183">
        <v>3.74202125523215E-3</v>
      </c>
      <c r="BE239" s="183">
        <v>1.4307671916911882E-3</v>
      </c>
      <c r="BF239" s="183">
        <v>0.38235143365117669</v>
      </c>
      <c r="BG239" s="183">
        <v>4.8811396846449254E-3</v>
      </c>
      <c r="BH239" s="179"/>
      <c r="BI239" s="179"/>
      <c r="BJ239" s="179"/>
      <c r="BK239" s="179"/>
      <c r="BL239" s="179"/>
      <c r="BM239" s="179"/>
      <c r="BN239" s="179"/>
      <c r="BO239" s="179"/>
      <c r="BP239" s="179"/>
      <c r="BQ239" s="179"/>
    </row>
    <row r="240" spans="1:69">
      <c r="A240" s="181" t="s">
        <v>121</v>
      </c>
      <c r="B240" s="174"/>
      <c r="C240" s="174"/>
      <c r="D240" s="64">
        <v>45202</v>
      </c>
      <c r="E240" s="174"/>
      <c r="F240" s="174"/>
      <c r="G240" s="174"/>
      <c r="H240" s="174"/>
      <c r="I240" s="179">
        <v>27.452999999999999</v>
      </c>
      <c r="J240" s="179">
        <v>0</v>
      </c>
      <c r="K240" s="179">
        <v>0</v>
      </c>
      <c r="L240" s="179">
        <v>0</v>
      </c>
      <c r="M240" s="179">
        <v>0</v>
      </c>
      <c r="N240" s="179">
        <v>31.411000000000001</v>
      </c>
      <c r="O240" s="179">
        <v>0</v>
      </c>
      <c r="P240" s="179">
        <v>0</v>
      </c>
      <c r="Q240" s="179">
        <v>0</v>
      </c>
      <c r="R240" s="179">
        <v>0</v>
      </c>
      <c r="S240" s="179">
        <v>34.558</v>
      </c>
      <c r="T240" s="179">
        <v>0</v>
      </c>
      <c r="U240" s="179">
        <v>0</v>
      </c>
      <c r="V240" s="179">
        <v>0</v>
      </c>
      <c r="W240" s="179">
        <v>0</v>
      </c>
      <c r="X240" s="179">
        <v>14.49371</v>
      </c>
      <c r="Y240" s="179">
        <v>0</v>
      </c>
      <c r="Z240" s="179">
        <v>0</v>
      </c>
      <c r="AA240" s="179">
        <v>0</v>
      </c>
      <c r="AB240" s="179">
        <v>0</v>
      </c>
      <c r="AC240" s="179">
        <v>6.2069999999999999</v>
      </c>
      <c r="AD240" s="179">
        <v>0</v>
      </c>
      <c r="AE240" s="179">
        <v>0</v>
      </c>
      <c r="AF240" s="179">
        <v>0</v>
      </c>
      <c r="AG240" s="179">
        <v>0</v>
      </c>
      <c r="AH240" s="179">
        <v>1</v>
      </c>
      <c r="AI240" s="179">
        <v>0</v>
      </c>
      <c r="AJ240" s="179">
        <v>0</v>
      </c>
      <c r="AK240" s="179">
        <v>0</v>
      </c>
      <c r="AL240" s="179">
        <v>0</v>
      </c>
      <c r="AM240" s="179">
        <v>1.67</v>
      </c>
      <c r="AN240" s="179">
        <v>19.402000000000001</v>
      </c>
      <c r="AO240" s="179">
        <v>247</v>
      </c>
      <c r="AP240" s="179">
        <v>0</v>
      </c>
      <c r="AQ240" s="179">
        <v>0</v>
      </c>
      <c r="AR240" s="179">
        <v>0</v>
      </c>
      <c r="AS240" s="179">
        <v>0</v>
      </c>
      <c r="AT240" s="179">
        <v>0</v>
      </c>
      <c r="AU240" s="179">
        <v>0</v>
      </c>
      <c r="AV240" s="179">
        <v>-3806</v>
      </c>
      <c r="AW240" s="179">
        <v>0</v>
      </c>
      <c r="AX240" s="179">
        <v>830.86074559421695</v>
      </c>
      <c r="AY240" s="179">
        <v>0</v>
      </c>
      <c r="AZ240" s="179">
        <v>41976.023017551517</v>
      </c>
      <c r="BA240" s="183">
        <v>5.0521129130406808E-2</v>
      </c>
      <c r="BB240" s="183">
        <v>0</v>
      </c>
      <c r="BC240" s="183">
        <v>0</v>
      </c>
      <c r="BD240" s="183">
        <v>3.7433931843131661E-3</v>
      </c>
      <c r="BE240" s="183">
        <v>1.4840761012895726E-3</v>
      </c>
      <c r="BF240" s="183">
        <v>0.39645210327054364</v>
      </c>
      <c r="BG240" s="183">
        <v>6.4161850223800245E-3</v>
      </c>
      <c r="BH240" s="179"/>
      <c r="BI240" s="179"/>
      <c r="BJ240" s="179"/>
      <c r="BK240" s="179"/>
      <c r="BL240" s="179"/>
      <c r="BM240" s="179"/>
      <c r="BN240" s="179"/>
      <c r="BO240" s="179"/>
      <c r="BP240" s="179"/>
      <c r="BQ240" s="179"/>
    </row>
    <row r="241" spans="2:69">
      <c r="B241" s="174"/>
      <c r="C241" s="174"/>
      <c r="D241" s="64">
        <v>45203</v>
      </c>
      <c r="E241" s="174"/>
      <c r="F241" s="174"/>
      <c r="G241" s="174"/>
      <c r="H241" s="174"/>
      <c r="I241" s="179">
        <v>31.064</v>
      </c>
      <c r="J241" s="179">
        <v>0</v>
      </c>
      <c r="K241" s="179">
        <v>0</v>
      </c>
      <c r="L241" s="179">
        <v>0</v>
      </c>
      <c r="M241" s="179">
        <v>0</v>
      </c>
      <c r="N241" s="179">
        <v>28.574999999999999</v>
      </c>
      <c r="O241" s="179">
        <v>0</v>
      </c>
      <c r="P241" s="179">
        <v>0</v>
      </c>
      <c r="Q241" s="179">
        <v>0</v>
      </c>
      <c r="R241" s="179">
        <v>0</v>
      </c>
      <c r="S241" s="179">
        <v>37.39</v>
      </c>
      <c r="T241" s="179">
        <v>0</v>
      </c>
      <c r="U241" s="179">
        <v>0</v>
      </c>
      <c r="V241" s="179">
        <v>0</v>
      </c>
      <c r="W241" s="179">
        <v>0</v>
      </c>
      <c r="X241" s="179">
        <v>13.511710000000001</v>
      </c>
      <c r="Y241" s="179">
        <v>0</v>
      </c>
      <c r="Z241" s="179">
        <v>0</v>
      </c>
      <c r="AA241" s="179">
        <v>0</v>
      </c>
      <c r="AB241" s="179">
        <v>0</v>
      </c>
      <c r="AC241" s="179">
        <v>6.0110000000000001</v>
      </c>
      <c r="AD241" s="179">
        <v>0</v>
      </c>
      <c r="AE241" s="179">
        <v>0</v>
      </c>
      <c r="AF241" s="179">
        <v>0</v>
      </c>
      <c r="AG241" s="179">
        <v>0</v>
      </c>
      <c r="AH241" s="179">
        <v>1</v>
      </c>
      <c r="AI241" s="179">
        <v>0</v>
      </c>
      <c r="AJ241" s="179">
        <v>0</v>
      </c>
      <c r="AK241" s="179">
        <v>0</v>
      </c>
      <c r="AL241" s="179">
        <v>0</v>
      </c>
      <c r="AM241" s="179">
        <v>1.6990000000000001</v>
      </c>
      <c r="AN241" s="179">
        <v>19.401</v>
      </c>
      <c r="AO241" s="179">
        <v>146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-2475</v>
      </c>
      <c r="AW241" s="179">
        <v>0</v>
      </c>
      <c r="AX241" s="179">
        <v>662.32682477271248</v>
      </c>
      <c r="AY241" s="179">
        <v>0</v>
      </c>
      <c r="AZ241" s="179">
        <v>46437.288709668981</v>
      </c>
      <c r="BA241" s="183">
        <v>7.0112347821039311E-2</v>
      </c>
      <c r="BB241" s="183">
        <v>0</v>
      </c>
      <c r="BC241" s="183">
        <v>0</v>
      </c>
      <c r="BD241" s="183">
        <v>6.0665190796025913E-3</v>
      </c>
      <c r="BE241" s="183">
        <v>2.0421705740700652E-3</v>
      </c>
      <c r="BF241" s="183">
        <v>0.33662971257049845</v>
      </c>
      <c r="BG241" s="183">
        <v>7.6096134881674712E-3</v>
      </c>
      <c r="BH241" s="179"/>
      <c r="BI241" s="179"/>
      <c r="BJ241" s="179"/>
      <c r="BK241" s="179"/>
      <c r="BL241" s="179"/>
      <c r="BM241" s="179"/>
      <c r="BN241" s="179"/>
      <c r="BO241" s="179"/>
      <c r="BP241" s="179"/>
      <c r="BQ241" s="179"/>
    </row>
    <row r="242" spans="2:69">
      <c r="B242" s="174"/>
      <c r="C242" s="174"/>
      <c r="D242" s="64">
        <v>45204</v>
      </c>
      <c r="E242" s="174"/>
      <c r="F242" s="174"/>
      <c r="G242" s="174"/>
      <c r="H242" s="174"/>
      <c r="I242" s="179">
        <v>22.023</v>
      </c>
      <c r="J242" s="179">
        <v>0</v>
      </c>
      <c r="K242" s="179">
        <v>0</v>
      </c>
      <c r="L242" s="179">
        <v>0</v>
      </c>
      <c r="M242" s="179">
        <v>0</v>
      </c>
      <c r="N242" s="179">
        <v>27.390999999999998</v>
      </c>
      <c r="O242" s="179">
        <v>0</v>
      </c>
      <c r="P242" s="179">
        <v>0</v>
      </c>
      <c r="Q242" s="179">
        <v>0</v>
      </c>
      <c r="R242" s="179">
        <v>0</v>
      </c>
      <c r="S242" s="179">
        <v>31.594999999999999</v>
      </c>
      <c r="T242" s="179">
        <v>0</v>
      </c>
      <c r="U242" s="179">
        <v>0</v>
      </c>
      <c r="V242" s="179">
        <v>0</v>
      </c>
      <c r="W242" s="179">
        <v>0</v>
      </c>
      <c r="X242" s="179">
        <v>13.235709999999999</v>
      </c>
      <c r="Y242" s="179">
        <v>0</v>
      </c>
      <c r="Z242" s="179">
        <v>0</v>
      </c>
      <c r="AA242" s="179">
        <v>0</v>
      </c>
      <c r="AB242" s="179">
        <v>0</v>
      </c>
      <c r="AC242" s="179">
        <v>6.1390000000000002</v>
      </c>
      <c r="AD242" s="179">
        <v>0</v>
      </c>
      <c r="AE242" s="179">
        <v>0</v>
      </c>
      <c r="AF242" s="179">
        <v>0</v>
      </c>
      <c r="AG242" s="179">
        <v>0</v>
      </c>
      <c r="AH242" s="179">
        <v>1</v>
      </c>
      <c r="AI242" s="179">
        <v>0</v>
      </c>
      <c r="AJ242" s="179">
        <v>0</v>
      </c>
      <c r="AK242" s="179">
        <v>0</v>
      </c>
      <c r="AL242" s="179">
        <v>0</v>
      </c>
      <c r="AM242" s="179">
        <v>1.6830000000000001</v>
      </c>
      <c r="AN242" s="179">
        <v>19.402000000000001</v>
      </c>
      <c r="AO242" s="179">
        <v>90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-1454</v>
      </c>
      <c r="AW242" s="179">
        <v>0</v>
      </c>
      <c r="AX242" s="179">
        <v>537.31006824717872</v>
      </c>
      <c r="AY242" s="179">
        <v>0</v>
      </c>
      <c r="AZ242" s="179">
        <v>42649.203441638238</v>
      </c>
      <c r="BA242" s="183">
        <v>7.9375403443991174E-2</v>
      </c>
      <c r="BB242" s="183">
        <v>0</v>
      </c>
      <c r="BC242" s="183">
        <v>0</v>
      </c>
      <c r="BD242" s="183">
        <v>5.1465012557668664E-3</v>
      </c>
      <c r="BE242" s="183">
        <v>2.5295981389559432E-3</v>
      </c>
      <c r="BF242" s="183">
        <v>0.49151802617776968</v>
      </c>
      <c r="BG242" s="183">
        <v>6.8150269417409509E-3</v>
      </c>
      <c r="BH242" s="179"/>
      <c r="BI242" s="179"/>
      <c r="BJ242" s="179"/>
      <c r="BK242" s="179"/>
      <c r="BL242" s="179"/>
      <c r="BM242" s="179"/>
      <c r="BN242" s="179"/>
      <c r="BO242" s="179"/>
      <c r="BP242" s="179"/>
      <c r="BQ242" s="179"/>
    </row>
    <row r="243" spans="2:69">
      <c r="B243" s="173"/>
      <c r="C243" s="173"/>
      <c r="D243" s="64">
        <v>45205</v>
      </c>
      <c r="E243" s="174"/>
      <c r="F243" s="174"/>
      <c r="G243" s="174"/>
      <c r="H243" s="174"/>
      <c r="I243" s="179">
        <v>21.538</v>
      </c>
      <c r="J243" s="179">
        <v>0</v>
      </c>
      <c r="K243" s="179">
        <v>0</v>
      </c>
      <c r="L243" s="179">
        <v>0</v>
      </c>
      <c r="M243" s="179">
        <v>0</v>
      </c>
      <c r="N243" s="179">
        <v>26.577999999999999</v>
      </c>
      <c r="O243" s="179">
        <v>0</v>
      </c>
      <c r="P243" s="179">
        <v>0</v>
      </c>
      <c r="Q243" s="179">
        <v>0</v>
      </c>
      <c r="R243" s="179">
        <v>0</v>
      </c>
      <c r="S243" s="179">
        <v>34.048000000000002</v>
      </c>
      <c r="T243" s="179">
        <v>0</v>
      </c>
      <c r="U243" s="179">
        <v>0</v>
      </c>
      <c r="V243" s="179">
        <v>0</v>
      </c>
      <c r="W243" s="179">
        <v>0</v>
      </c>
      <c r="X243" s="179">
        <v>13.12271</v>
      </c>
      <c r="Y243" s="179">
        <v>0</v>
      </c>
      <c r="Z243" s="179">
        <v>0</v>
      </c>
      <c r="AA243" s="179">
        <v>0</v>
      </c>
      <c r="AB243" s="179">
        <v>0</v>
      </c>
      <c r="AC243" s="179">
        <v>6.06</v>
      </c>
      <c r="AD243" s="179">
        <v>0</v>
      </c>
      <c r="AE243" s="179">
        <v>0</v>
      </c>
      <c r="AF243" s="179">
        <v>0</v>
      </c>
      <c r="AG243" s="179">
        <v>0</v>
      </c>
      <c r="AH243" s="179">
        <v>1</v>
      </c>
      <c r="AI243" s="179">
        <v>0</v>
      </c>
      <c r="AJ243" s="179">
        <v>0</v>
      </c>
      <c r="AK243" s="179">
        <v>0</v>
      </c>
      <c r="AL243" s="179">
        <v>0</v>
      </c>
      <c r="AM243" s="179">
        <v>1.98</v>
      </c>
      <c r="AN243" s="179">
        <v>19.402999999999999</v>
      </c>
      <c r="AO243" s="179">
        <v>232</v>
      </c>
      <c r="AP243" s="179">
        <v>0</v>
      </c>
      <c r="AQ243" s="179">
        <v>0</v>
      </c>
      <c r="AR243" s="179">
        <v>0</v>
      </c>
      <c r="AS243" s="179">
        <v>0</v>
      </c>
      <c r="AT243" s="179">
        <v>0</v>
      </c>
      <c r="AU243" s="179">
        <v>0</v>
      </c>
      <c r="AV243" s="179">
        <v>-3184</v>
      </c>
      <c r="AW243" s="179">
        <v>0</v>
      </c>
      <c r="AX243" s="179">
        <v>776.39540968365372</v>
      </c>
      <c r="AY243" s="179">
        <v>0</v>
      </c>
      <c r="AZ243" s="179">
        <v>45030.856713595844</v>
      </c>
      <c r="BA243" s="183">
        <v>5.7999900761834609E-2</v>
      </c>
      <c r="BB243" s="183">
        <v>0</v>
      </c>
      <c r="BC243" s="183">
        <v>0</v>
      </c>
      <c r="BD243" s="183">
        <v>3.1550995719584604E-3</v>
      </c>
      <c r="BE243" s="183">
        <v>1.0510521196139071E-3</v>
      </c>
      <c r="BF243" s="183">
        <v>0.33312803467609392</v>
      </c>
      <c r="BG243" s="190">
        <v>8.3127809248724881E-3</v>
      </c>
      <c r="BH243" s="191"/>
      <c r="BI243" s="191"/>
      <c r="BJ243" s="191"/>
      <c r="BK243" s="191"/>
      <c r="BL243" s="191"/>
      <c r="BM243" s="191"/>
      <c r="BN243" s="191"/>
      <c r="BO243" s="191"/>
      <c r="BP243" s="191"/>
      <c r="BQ243" s="191"/>
    </row>
    <row r="244" spans="2:69" ht="10.5" customHeight="1">
      <c r="B244" s="24" t="s">
        <v>82</v>
      </c>
      <c r="C244" s="24"/>
      <c r="D244" s="21"/>
      <c r="E244" s="25"/>
      <c r="F244" s="25"/>
      <c r="G244" s="25"/>
      <c r="H244" s="25"/>
      <c r="I244" s="25">
        <v>25.759599999999999</v>
      </c>
      <c r="J244" s="25" t="e">
        <v>#N/A</v>
      </c>
      <c r="K244" s="25" t="e">
        <v>#N/A</v>
      </c>
      <c r="L244" s="25" t="e">
        <v>#N/A</v>
      </c>
      <c r="M244" s="25" t="e">
        <v>#N/A</v>
      </c>
      <c r="N244" s="25">
        <v>23.654599999999999</v>
      </c>
      <c r="O244" s="25" t="e">
        <v>#N/A</v>
      </c>
      <c r="P244" s="25" t="e">
        <v>#N/A</v>
      </c>
      <c r="Q244" s="25" t="e">
        <v>#N/A</v>
      </c>
      <c r="R244" s="25" t="e">
        <v>#N/A</v>
      </c>
      <c r="S244" s="25">
        <v>24.114600000000003</v>
      </c>
      <c r="T244" s="25" t="e">
        <v>#N/A</v>
      </c>
      <c r="U244" s="25" t="e">
        <v>#N/A</v>
      </c>
      <c r="V244" s="25" t="e">
        <v>#N/A</v>
      </c>
      <c r="W244" s="25" t="e">
        <v>#N/A</v>
      </c>
      <c r="X244" s="25">
        <v>8.5819100000000006</v>
      </c>
      <c r="Y244" s="25" t="e">
        <v>#N/A</v>
      </c>
      <c r="Z244" s="25" t="e">
        <v>#N/A</v>
      </c>
      <c r="AA244" s="25" t="e">
        <v>#N/A</v>
      </c>
      <c r="AB244" s="25" t="e">
        <v>#N/A</v>
      </c>
      <c r="AC244" s="25">
        <v>6.551400000000001</v>
      </c>
      <c r="AD244" s="25" t="e">
        <v>#N/A</v>
      </c>
      <c r="AE244" s="25" t="e">
        <v>#N/A</v>
      </c>
      <c r="AF244" s="25" t="e">
        <v>#N/A</v>
      </c>
      <c r="AG244" s="25" t="e">
        <v>#N/A</v>
      </c>
      <c r="AH244" s="25">
        <v>1</v>
      </c>
      <c r="AI244" s="25" t="e">
        <v>#N/A</v>
      </c>
      <c r="AJ244" s="25" t="e">
        <v>#N/A</v>
      </c>
      <c r="AK244" s="25" t="e">
        <v>#N/A</v>
      </c>
      <c r="AL244" s="25" t="e">
        <v>#N/A</v>
      </c>
      <c r="AM244" s="25">
        <v>1.7121999999999999</v>
      </c>
      <c r="AN244" s="25">
        <v>19.402000000000001</v>
      </c>
      <c r="AO244" s="157">
        <v>387</v>
      </c>
      <c r="AP244" s="157" t="e">
        <v>#N/A</v>
      </c>
      <c r="AQ244" s="157">
        <v>0</v>
      </c>
      <c r="AR244" s="157" t="e">
        <v>#N/A</v>
      </c>
      <c r="AS244" s="157" t="e">
        <v>#N/A</v>
      </c>
      <c r="AT244" s="157" t="e">
        <v>#N/A</v>
      </c>
      <c r="AU244" s="157" t="e">
        <v>#N/A</v>
      </c>
      <c r="AV244" s="25">
        <v>-4860</v>
      </c>
      <c r="AW244" s="157" t="e">
        <v>#N/A</v>
      </c>
      <c r="AX244" s="53">
        <v>1009.1387697705752</v>
      </c>
      <c r="AY244" s="157" t="e">
        <v>#N/A</v>
      </c>
      <c r="AZ244" s="157">
        <v>47617.858147611594</v>
      </c>
      <c r="BA244" s="22">
        <v>4.7186630396171755E-2</v>
      </c>
      <c r="BB244" s="160" t="e">
        <v>#N/A</v>
      </c>
      <c r="BC244" s="22" t="e">
        <v>#N/A</v>
      </c>
      <c r="BD244" s="22">
        <v>6.0963941543261454E-3</v>
      </c>
      <c r="BE244" s="22">
        <v>2.4597594985719482E-3</v>
      </c>
      <c r="BF244" s="23">
        <v>0.40347776674289421</v>
      </c>
      <c r="BG244" s="65">
        <v>9.6996853787758852E-3</v>
      </c>
    </row>
    <row r="245" spans="2:69">
      <c r="B245" s="174"/>
      <c r="C245" s="174"/>
      <c r="D245" s="64">
        <v>45208</v>
      </c>
      <c r="E245" s="174"/>
      <c r="F245" s="174"/>
      <c r="G245" s="174"/>
      <c r="H245" s="174"/>
      <c r="I245" s="179">
        <v>22.593</v>
      </c>
      <c r="J245" s="179">
        <v>0</v>
      </c>
      <c r="K245" s="179">
        <v>0</v>
      </c>
      <c r="L245" s="179">
        <v>0</v>
      </c>
      <c r="M245" s="179">
        <v>0</v>
      </c>
      <c r="N245" s="179">
        <v>22.994</v>
      </c>
      <c r="O245" s="179">
        <v>0</v>
      </c>
      <c r="P245" s="179">
        <v>0</v>
      </c>
      <c r="Q245" s="179">
        <v>0</v>
      </c>
      <c r="R245" s="179">
        <v>0</v>
      </c>
      <c r="S245" s="179">
        <v>32.399000000000001</v>
      </c>
      <c r="T245" s="179">
        <v>0</v>
      </c>
      <c r="U245" s="179">
        <v>0</v>
      </c>
      <c r="V245" s="179">
        <v>0</v>
      </c>
      <c r="W245" s="179">
        <v>0</v>
      </c>
      <c r="X245" s="179">
        <v>14.008710000000001</v>
      </c>
      <c r="Y245" s="179">
        <v>0</v>
      </c>
      <c r="Z245" s="179">
        <v>0</v>
      </c>
      <c r="AA245" s="179">
        <v>0</v>
      </c>
      <c r="AB245" s="179">
        <v>0</v>
      </c>
      <c r="AC245" s="179">
        <v>6.0419999999999998</v>
      </c>
      <c r="AD245" s="179">
        <v>0</v>
      </c>
      <c r="AE245" s="179">
        <v>0</v>
      </c>
      <c r="AF245" s="179">
        <v>0</v>
      </c>
      <c r="AG245" s="179">
        <v>0</v>
      </c>
      <c r="AH245" s="179">
        <v>1</v>
      </c>
      <c r="AI245" s="179">
        <v>0</v>
      </c>
      <c r="AJ245" s="179">
        <v>0</v>
      </c>
      <c r="AK245" s="179">
        <v>0</v>
      </c>
      <c r="AL245" s="179">
        <v>0</v>
      </c>
      <c r="AM245" s="179">
        <v>11.965</v>
      </c>
      <c r="AN245" s="179">
        <v>19.402999999999999</v>
      </c>
      <c r="AO245" s="179">
        <v>192</v>
      </c>
      <c r="AP245" s="179">
        <v>0</v>
      </c>
      <c r="AQ245" s="179">
        <v>0</v>
      </c>
      <c r="AR245" s="179">
        <v>0</v>
      </c>
      <c r="AS245" s="179">
        <v>0</v>
      </c>
      <c r="AT245" s="179">
        <v>0</v>
      </c>
      <c r="AU245" s="179">
        <v>0</v>
      </c>
      <c r="AV245" s="179">
        <v>-2445</v>
      </c>
      <c r="AW245" s="179">
        <v>0</v>
      </c>
      <c r="AX245" s="179">
        <v>681.33900631829351</v>
      </c>
      <c r="AY245" s="179">
        <v>0</v>
      </c>
      <c r="AZ245" s="179">
        <v>48208.90432963644</v>
      </c>
      <c r="BA245" s="183">
        <v>7.075611976208393E-2</v>
      </c>
      <c r="BB245" s="183">
        <v>0</v>
      </c>
      <c r="BC245" s="183">
        <v>0</v>
      </c>
      <c r="BD245" s="183">
        <v>1.2641987933190803E-2</v>
      </c>
      <c r="BE245" s="183">
        <v>2.1707583686867123E-3</v>
      </c>
      <c r="BF245" s="183">
        <v>0.17171020729955869</v>
      </c>
      <c r="BG245" s="183">
        <v>5.715429925076957E-3</v>
      </c>
      <c r="BH245" s="179"/>
      <c r="BI245" s="179"/>
      <c r="BJ245" s="179"/>
      <c r="BK245" s="179"/>
      <c r="BL245" s="179"/>
      <c r="BM245" s="179"/>
      <c r="BN245" s="179"/>
      <c r="BO245" s="179"/>
      <c r="BP245" s="179"/>
      <c r="BQ245" s="179"/>
    </row>
    <row r="246" spans="2:69">
      <c r="B246" s="174"/>
      <c r="C246" s="174"/>
      <c r="D246" s="64">
        <v>45209</v>
      </c>
      <c r="E246" s="174"/>
      <c r="F246" s="174"/>
      <c r="G246" s="174"/>
      <c r="H246" s="174"/>
      <c r="I246" s="179">
        <v>22.170999999999999</v>
      </c>
      <c r="J246" s="179">
        <v>0</v>
      </c>
      <c r="K246" s="179">
        <v>0</v>
      </c>
      <c r="L246" s="179">
        <v>0</v>
      </c>
      <c r="M246" s="179">
        <v>0</v>
      </c>
      <c r="N246" s="179">
        <v>22.896000000000001</v>
      </c>
      <c r="O246" s="179">
        <v>0</v>
      </c>
      <c r="P246" s="179">
        <v>0</v>
      </c>
      <c r="Q246" s="179">
        <v>0</v>
      </c>
      <c r="R246" s="179">
        <v>0</v>
      </c>
      <c r="S246" s="179">
        <v>42.143000000000001</v>
      </c>
      <c r="T246" s="179">
        <v>0</v>
      </c>
      <c r="U246" s="179">
        <v>0</v>
      </c>
      <c r="V246" s="179">
        <v>0</v>
      </c>
      <c r="W246" s="179">
        <v>0</v>
      </c>
      <c r="X246" s="179">
        <v>13.72771</v>
      </c>
      <c r="Y246" s="179">
        <v>0</v>
      </c>
      <c r="Z246" s="179">
        <v>0</v>
      </c>
      <c r="AA246" s="179">
        <v>0</v>
      </c>
      <c r="AB246" s="179">
        <v>0</v>
      </c>
      <c r="AC246" s="179">
        <v>5.97</v>
      </c>
      <c r="AD246" s="179">
        <v>0</v>
      </c>
      <c r="AE246" s="179">
        <v>0</v>
      </c>
      <c r="AF246" s="179">
        <v>0</v>
      </c>
      <c r="AG246" s="179">
        <v>0</v>
      </c>
      <c r="AH246" s="179">
        <v>1</v>
      </c>
      <c r="AI246" s="179">
        <v>0</v>
      </c>
      <c r="AJ246" s="179">
        <v>0</v>
      </c>
      <c r="AK246" s="179">
        <v>0</v>
      </c>
      <c r="AL246" s="179">
        <v>0</v>
      </c>
      <c r="AM246" s="179">
        <v>11.952999999999999</v>
      </c>
      <c r="AN246" s="179">
        <v>19.401</v>
      </c>
      <c r="AO246" s="179">
        <v>125</v>
      </c>
      <c r="AP246" s="179">
        <v>0</v>
      </c>
      <c r="AQ246" s="179">
        <v>0</v>
      </c>
      <c r="AR246" s="179">
        <v>0</v>
      </c>
      <c r="AS246" s="179">
        <v>0</v>
      </c>
      <c r="AT246" s="179">
        <v>0</v>
      </c>
      <c r="AU246" s="179">
        <v>0</v>
      </c>
      <c r="AV246" s="179">
        <v>-1948</v>
      </c>
      <c r="AW246" s="179">
        <v>0</v>
      </c>
      <c r="AX246" s="179">
        <v>607.58927013660991</v>
      </c>
      <c r="AY246" s="179">
        <v>0</v>
      </c>
      <c r="AZ246" s="179">
        <v>51913.45628150519</v>
      </c>
      <c r="BA246" s="183">
        <v>8.5441693645829209E-2</v>
      </c>
      <c r="BB246" s="183">
        <v>0</v>
      </c>
      <c r="BC246" s="183">
        <v>0</v>
      </c>
      <c r="BD246" s="183">
        <v>4.6786120225326714E-3</v>
      </c>
      <c r="BE246" s="183">
        <v>1.6278481411833674E-3</v>
      </c>
      <c r="BF246" s="183">
        <v>0.3479339884015783</v>
      </c>
      <c r="BG246" s="183">
        <v>6.2650485051249536E-3</v>
      </c>
      <c r="BH246" s="179"/>
      <c r="BI246" s="179"/>
      <c r="BJ246" s="179"/>
      <c r="BK246" s="179"/>
      <c r="BL246" s="179"/>
      <c r="BM246" s="179"/>
      <c r="BN246" s="179"/>
      <c r="BO246" s="179"/>
      <c r="BP246" s="179"/>
      <c r="BQ246" s="179"/>
    </row>
    <row r="247" spans="2:69">
      <c r="B247" s="174"/>
      <c r="C247" s="174"/>
      <c r="D247" s="64">
        <v>45210</v>
      </c>
      <c r="E247" s="174"/>
      <c r="F247" s="174"/>
      <c r="G247" s="174"/>
      <c r="H247" s="174"/>
      <c r="I247" s="179">
        <v>24.31</v>
      </c>
      <c r="J247" s="179">
        <v>0</v>
      </c>
      <c r="K247" s="179">
        <v>0</v>
      </c>
      <c r="L247" s="179">
        <v>0</v>
      </c>
      <c r="M247" s="179">
        <v>0</v>
      </c>
      <c r="N247" s="179">
        <v>22.888000000000002</v>
      </c>
      <c r="O247" s="179">
        <v>0</v>
      </c>
      <c r="P247" s="179">
        <v>0</v>
      </c>
      <c r="Q247" s="179">
        <v>0</v>
      </c>
      <c r="R247" s="179">
        <v>0</v>
      </c>
      <c r="S247" s="179">
        <v>43.42</v>
      </c>
      <c r="T247" s="179">
        <v>0</v>
      </c>
      <c r="U247" s="179">
        <v>0</v>
      </c>
      <c r="V247" s="179">
        <v>0</v>
      </c>
      <c r="W247" s="179">
        <v>0</v>
      </c>
      <c r="X247" s="179">
        <v>13.49471</v>
      </c>
      <c r="Y247" s="179">
        <v>0</v>
      </c>
      <c r="Z247" s="179">
        <v>0</v>
      </c>
      <c r="AA247" s="179">
        <v>0</v>
      </c>
      <c r="AB247" s="179">
        <v>0</v>
      </c>
      <c r="AC247" s="179">
        <v>5.8959999999999999</v>
      </c>
      <c r="AD247" s="179">
        <v>0</v>
      </c>
      <c r="AE247" s="179">
        <v>0</v>
      </c>
      <c r="AF247" s="179">
        <v>0</v>
      </c>
      <c r="AG247" s="179">
        <v>0</v>
      </c>
      <c r="AH247" s="179">
        <v>1</v>
      </c>
      <c r="AI247" s="179">
        <v>0</v>
      </c>
      <c r="AJ247" s="179">
        <v>0</v>
      </c>
      <c r="AK247" s="179">
        <v>0</v>
      </c>
      <c r="AL247" s="179">
        <v>0</v>
      </c>
      <c r="AM247" s="179">
        <v>11.968</v>
      </c>
      <c r="AN247" s="179">
        <v>19.399999999999999</v>
      </c>
      <c r="AO247" s="179">
        <v>165</v>
      </c>
      <c r="AP247" s="179">
        <v>0</v>
      </c>
      <c r="AQ247" s="179">
        <v>0</v>
      </c>
      <c r="AR247" s="179">
        <v>0</v>
      </c>
      <c r="AS247" s="179">
        <v>0</v>
      </c>
      <c r="AT247" s="179">
        <v>0</v>
      </c>
      <c r="AU247" s="179">
        <v>0</v>
      </c>
      <c r="AV247" s="179">
        <v>-2548</v>
      </c>
      <c r="AW247" s="179">
        <v>0</v>
      </c>
      <c r="AX247" s="179">
        <v>694.27601236355349</v>
      </c>
      <c r="AY247" s="179">
        <v>0</v>
      </c>
      <c r="AZ247" s="179">
        <v>53005.968175078771</v>
      </c>
      <c r="BA247" s="183">
        <v>7.6347111568248319E-2</v>
      </c>
      <c r="BB247" s="183">
        <v>0</v>
      </c>
      <c r="BC247" s="183">
        <v>0</v>
      </c>
      <c r="BD247" s="183">
        <v>4.5844940993246585E-3</v>
      </c>
      <c r="BE247" s="183">
        <v>2.3901556828519813E-3</v>
      </c>
      <c r="BF247" s="183">
        <v>0.521356474906157</v>
      </c>
      <c r="BG247" s="183">
        <v>7.7976604544844601E-3</v>
      </c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</row>
    <row r="248" spans="2:69">
      <c r="B248" s="174"/>
      <c r="C248" s="174"/>
      <c r="D248" s="64">
        <v>45211</v>
      </c>
      <c r="E248" s="174"/>
      <c r="F248" s="174"/>
      <c r="G248" s="174"/>
      <c r="H248" s="174"/>
      <c r="I248" s="179">
        <v>23.776</v>
      </c>
      <c r="J248" s="179">
        <v>0</v>
      </c>
      <c r="K248" s="179">
        <v>0</v>
      </c>
      <c r="L248" s="179">
        <v>0</v>
      </c>
      <c r="M248" s="179">
        <v>0</v>
      </c>
      <c r="N248" s="179">
        <v>19.542999999999999</v>
      </c>
      <c r="O248" s="179">
        <v>0</v>
      </c>
      <c r="P248" s="179">
        <v>0</v>
      </c>
      <c r="Q248" s="179">
        <v>0</v>
      </c>
      <c r="R248" s="179">
        <v>0</v>
      </c>
      <c r="S248" s="179">
        <v>41.228000000000002</v>
      </c>
      <c r="T248" s="179">
        <v>0</v>
      </c>
      <c r="U248" s="179">
        <v>0</v>
      </c>
      <c r="V248" s="179">
        <v>0</v>
      </c>
      <c r="W248" s="179">
        <v>0</v>
      </c>
      <c r="X248" s="179">
        <v>13.12171</v>
      </c>
      <c r="Y248" s="179">
        <v>0</v>
      </c>
      <c r="Z248" s="179">
        <v>0</v>
      </c>
      <c r="AA248" s="179">
        <v>0</v>
      </c>
      <c r="AB248" s="179">
        <v>0</v>
      </c>
      <c r="AC248" s="179">
        <v>5.8739999999999997</v>
      </c>
      <c r="AD248" s="179">
        <v>0</v>
      </c>
      <c r="AE248" s="179">
        <v>0</v>
      </c>
      <c r="AF248" s="179">
        <v>0</v>
      </c>
      <c r="AG248" s="179">
        <v>0</v>
      </c>
      <c r="AH248" s="179">
        <v>1</v>
      </c>
      <c r="AI248" s="179">
        <v>0</v>
      </c>
      <c r="AJ248" s="179">
        <v>0</v>
      </c>
      <c r="AK248" s="179">
        <v>0</v>
      </c>
      <c r="AL248" s="179">
        <v>0</v>
      </c>
      <c r="AM248" s="179">
        <v>11.956</v>
      </c>
      <c r="AN248" s="179">
        <v>19.399999999999999</v>
      </c>
      <c r="AO248" s="179">
        <v>48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-1495</v>
      </c>
      <c r="AW248" s="179">
        <v>0</v>
      </c>
      <c r="AX248" s="179">
        <v>541.05675292840658</v>
      </c>
      <c r="AY248" s="179">
        <v>0</v>
      </c>
      <c r="AZ248" s="179">
        <v>54174.038759557006</v>
      </c>
      <c r="BA248" s="183">
        <v>0.1001263517484004</v>
      </c>
      <c r="BB248" s="183">
        <v>0</v>
      </c>
      <c r="BC248" s="183">
        <v>0</v>
      </c>
      <c r="BD248" s="183">
        <v>5.7469063370526943E-3</v>
      </c>
      <c r="BE248" s="183">
        <v>2.7132687912890638E-3</v>
      </c>
      <c r="BF248" s="183">
        <v>0.47212685089288681</v>
      </c>
      <c r="BG248" s="183">
        <v>6.9632976896606968E-3</v>
      </c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</row>
    <row r="249" spans="2:69">
      <c r="B249" s="173"/>
      <c r="C249" s="173"/>
      <c r="D249" s="64">
        <v>45212</v>
      </c>
      <c r="E249" s="174"/>
      <c r="F249" s="174"/>
      <c r="G249" s="174"/>
      <c r="H249" s="174"/>
      <c r="I249" s="179">
        <v>28.991</v>
      </c>
      <c r="J249" s="179">
        <v>0</v>
      </c>
      <c r="K249" s="179">
        <v>0</v>
      </c>
      <c r="L249" s="179">
        <v>0</v>
      </c>
      <c r="M249" s="179">
        <v>0</v>
      </c>
      <c r="N249" s="179">
        <v>19.010000000000002</v>
      </c>
      <c r="O249" s="179">
        <v>0</v>
      </c>
      <c r="P249" s="179">
        <v>0</v>
      </c>
      <c r="Q249" s="179">
        <v>0</v>
      </c>
      <c r="R249" s="179">
        <v>0</v>
      </c>
      <c r="S249" s="179">
        <v>24.606000000000002</v>
      </c>
      <c r="T249" s="179">
        <v>0</v>
      </c>
      <c r="U249" s="179">
        <v>0</v>
      </c>
      <c r="V249" s="179">
        <v>0</v>
      </c>
      <c r="W249" s="179">
        <v>0</v>
      </c>
      <c r="X249" s="179">
        <v>12.81071</v>
      </c>
      <c r="Y249" s="179">
        <v>0</v>
      </c>
      <c r="Z249" s="179">
        <v>0</v>
      </c>
      <c r="AA249" s="179">
        <v>0</v>
      </c>
      <c r="AB249" s="179">
        <v>0</v>
      </c>
      <c r="AC249" s="179">
        <v>5.8559999999999999</v>
      </c>
      <c r="AD249" s="179">
        <v>0</v>
      </c>
      <c r="AE249" s="179">
        <v>0</v>
      </c>
      <c r="AF249" s="179">
        <v>0</v>
      </c>
      <c r="AG249" s="179">
        <v>0</v>
      </c>
      <c r="AH249" s="179">
        <v>1</v>
      </c>
      <c r="AI249" s="179">
        <v>0</v>
      </c>
      <c r="AJ249" s="179">
        <v>0</v>
      </c>
      <c r="AK249" s="179">
        <v>0</v>
      </c>
      <c r="AL249" s="179">
        <v>0</v>
      </c>
      <c r="AM249" s="179">
        <v>11.94</v>
      </c>
      <c r="AN249" s="179">
        <v>19.399999999999999</v>
      </c>
      <c r="AO249" s="179">
        <v>10</v>
      </c>
      <c r="AP249" s="179">
        <v>0</v>
      </c>
      <c r="AQ249" s="179">
        <v>0</v>
      </c>
      <c r="AR249" s="179">
        <v>0</v>
      </c>
      <c r="AS249" s="179">
        <v>0</v>
      </c>
      <c r="AT249" s="179">
        <v>0</v>
      </c>
      <c r="AU249" s="179">
        <v>0</v>
      </c>
      <c r="AV249" s="179">
        <v>-159</v>
      </c>
      <c r="AW249" s="179">
        <v>0</v>
      </c>
      <c r="AX249" s="179">
        <v>360.95825115974657</v>
      </c>
      <c r="AY249" s="179">
        <v>0</v>
      </c>
      <c r="AZ249" s="179">
        <v>54899.035974259517</v>
      </c>
      <c r="BA249" s="183">
        <v>0.15209248104973577</v>
      </c>
      <c r="BB249" s="183">
        <v>0</v>
      </c>
      <c r="BC249" s="183">
        <v>0</v>
      </c>
      <c r="BD249" s="183">
        <v>8.2446330030274458E-3</v>
      </c>
      <c r="BE249" s="183">
        <v>3.9258189697596174E-3</v>
      </c>
      <c r="BF249" s="183">
        <v>0.47616661267009081</v>
      </c>
      <c r="BG249" s="190">
        <v>7.5593381253941088E-3</v>
      </c>
      <c r="BH249" s="191"/>
      <c r="BI249" s="191"/>
      <c r="BJ249" s="191"/>
      <c r="BK249" s="191"/>
      <c r="BL249" s="191"/>
      <c r="BM249" s="191"/>
      <c r="BN249" s="191"/>
      <c r="BO249" s="191"/>
      <c r="BP249" s="191"/>
      <c r="BQ249" s="191"/>
    </row>
    <row r="250" spans="2:69" ht="10.5" customHeight="1">
      <c r="B250" s="24" t="s">
        <v>82</v>
      </c>
      <c r="C250" s="24"/>
      <c r="D250" s="21"/>
      <c r="E250" s="25"/>
      <c r="F250" s="25"/>
      <c r="G250" s="25"/>
      <c r="H250" s="25"/>
      <c r="I250" s="25">
        <v>25.759599999999999</v>
      </c>
      <c r="J250" s="25" t="e">
        <v>#N/A</v>
      </c>
      <c r="K250" s="25" t="e">
        <v>#N/A</v>
      </c>
      <c r="L250" s="25" t="e">
        <v>#N/A</v>
      </c>
      <c r="M250" s="25" t="e">
        <v>#N/A</v>
      </c>
      <c r="N250" s="25">
        <v>23.654599999999999</v>
      </c>
      <c r="O250" s="25" t="e">
        <v>#N/A</v>
      </c>
      <c r="P250" s="25" t="e">
        <v>#N/A</v>
      </c>
      <c r="Q250" s="25" t="e">
        <v>#N/A</v>
      </c>
      <c r="R250" s="25" t="e">
        <v>#N/A</v>
      </c>
      <c r="S250" s="25">
        <v>24.114600000000003</v>
      </c>
      <c r="T250" s="25" t="e">
        <v>#N/A</v>
      </c>
      <c r="U250" s="25" t="e">
        <v>#N/A</v>
      </c>
      <c r="V250" s="25" t="e">
        <v>#N/A</v>
      </c>
      <c r="W250" s="25" t="e">
        <v>#N/A</v>
      </c>
      <c r="X250" s="25">
        <v>8.5819100000000006</v>
      </c>
      <c r="Y250" s="25" t="e">
        <v>#N/A</v>
      </c>
      <c r="Z250" s="25" t="e">
        <v>#N/A</v>
      </c>
      <c r="AA250" s="25" t="e">
        <v>#N/A</v>
      </c>
      <c r="AB250" s="25" t="e">
        <v>#N/A</v>
      </c>
      <c r="AC250" s="25">
        <v>6.551400000000001</v>
      </c>
      <c r="AD250" s="25" t="e">
        <v>#N/A</v>
      </c>
      <c r="AE250" s="25" t="e">
        <v>#N/A</v>
      </c>
      <c r="AF250" s="25" t="e">
        <v>#N/A</v>
      </c>
      <c r="AG250" s="25" t="e">
        <v>#N/A</v>
      </c>
      <c r="AH250" s="25">
        <v>1</v>
      </c>
      <c r="AI250" s="25" t="e">
        <v>#N/A</v>
      </c>
      <c r="AJ250" s="25" t="e">
        <v>#N/A</v>
      </c>
      <c r="AK250" s="25" t="e">
        <v>#N/A</v>
      </c>
      <c r="AL250" s="25" t="e">
        <v>#N/A</v>
      </c>
      <c r="AM250" s="25">
        <v>1.7121999999999999</v>
      </c>
      <c r="AN250" s="25">
        <v>19.402000000000001</v>
      </c>
      <c r="AO250" s="157">
        <v>387</v>
      </c>
      <c r="AP250" s="157" t="e">
        <v>#N/A</v>
      </c>
      <c r="AQ250" s="157">
        <v>0</v>
      </c>
      <c r="AR250" s="157" t="e">
        <v>#N/A</v>
      </c>
      <c r="AS250" s="157" t="e">
        <v>#N/A</v>
      </c>
      <c r="AT250" s="157" t="e">
        <v>#N/A</v>
      </c>
      <c r="AU250" s="157" t="e">
        <v>#N/A</v>
      </c>
      <c r="AV250" s="25">
        <v>-4860</v>
      </c>
      <c r="AW250" s="157" t="e">
        <v>#N/A</v>
      </c>
      <c r="AX250" s="53">
        <v>1009.1387697705752</v>
      </c>
      <c r="AY250" s="157" t="e">
        <v>#N/A</v>
      </c>
      <c r="AZ250" s="157">
        <v>47199.86258309253</v>
      </c>
      <c r="BA250" s="22">
        <v>4.6772420203242494E-2</v>
      </c>
      <c r="BB250" s="160" t="e">
        <v>#N/A</v>
      </c>
      <c r="BC250" s="22" t="e">
        <v>#N/A</v>
      </c>
      <c r="BD250" s="22">
        <v>6.0963941543261454E-3</v>
      </c>
      <c r="BE250" s="22">
        <v>2.4597594985719482E-3</v>
      </c>
      <c r="BF250" s="23">
        <v>0.40347776674289421</v>
      </c>
      <c r="BG250" s="65">
        <v>9.6996853787758852E-3</v>
      </c>
    </row>
    <row r="251" spans="2:69">
      <c r="B251" s="174"/>
      <c r="C251" s="174"/>
      <c r="D251" s="64">
        <v>45215</v>
      </c>
      <c r="E251" s="174"/>
      <c r="F251" s="174"/>
      <c r="G251" s="174"/>
      <c r="H251" s="174"/>
      <c r="I251" s="179">
        <v>45.808999999999997</v>
      </c>
      <c r="J251" s="179">
        <v>0</v>
      </c>
      <c r="K251" s="179">
        <v>0</v>
      </c>
      <c r="L251" s="179">
        <v>0</v>
      </c>
      <c r="M251" s="179">
        <v>0</v>
      </c>
      <c r="N251" s="179">
        <v>19.015999999999998</v>
      </c>
      <c r="O251" s="179">
        <v>0</v>
      </c>
      <c r="P251" s="179">
        <v>0</v>
      </c>
      <c r="Q251" s="179">
        <v>0</v>
      </c>
      <c r="R251" s="179">
        <v>0</v>
      </c>
      <c r="S251" s="179">
        <v>14.089</v>
      </c>
      <c r="T251" s="179">
        <v>0</v>
      </c>
      <c r="U251" s="179">
        <v>0</v>
      </c>
      <c r="V251" s="179">
        <v>0</v>
      </c>
      <c r="W251" s="179">
        <v>0</v>
      </c>
      <c r="X251" s="179">
        <v>12.408709999999999</v>
      </c>
      <c r="Y251" s="179">
        <v>0</v>
      </c>
      <c r="Z251" s="179">
        <v>0</v>
      </c>
      <c r="AA251" s="179">
        <v>0</v>
      </c>
      <c r="AB251" s="179">
        <v>0</v>
      </c>
      <c r="AC251" s="179">
        <v>5.8819999999999997</v>
      </c>
      <c r="AD251" s="179">
        <v>0</v>
      </c>
      <c r="AE251" s="179">
        <v>0</v>
      </c>
      <c r="AF251" s="179">
        <v>0</v>
      </c>
      <c r="AG251" s="179">
        <v>0</v>
      </c>
      <c r="AH251" s="179">
        <v>1</v>
      </c>
      <c r="AI251" s="179">
        <v>0</v>
      </c>
      <c r="AJ251" s="179">
        <v>0</v>
      </c>
      <c r="AK251" s="179">
        <v>0</v>
      </c>
      <c r="AL251" s="179">
        <v>0</v>
      </c>
      <c r="AM251" s="179">
        <v>11.923</v>
      </c>
      <c r="AN251" s="179">
        <v>19.399999999999999</v>
      </c>
      <c r="AO251" s="179">
        <v>1</v>
      </c>
      <c r="AP251" s="179">
        <v>0</v>
      </c>
      <c r="AQ251" s="179">
        <v>0</v>
      </c>
      <c r="AR251" s="179">
        <v>0</v>
      </c>
      <c r="AS251" s="179">
        <v>0</v>
      </c>
      <c r="AT251" s="179">
        <v>0</v>
      </c>
      <c r="AU251" s="179">
        <v>0</v>
      </c>
      <c r="AV251" s="179">
        <v>-9</v>
      </c>
      <c r="AW251" s="179">
        <v>0</v>
      </c>
      <c r="AX251" s="179">
        <v>334.6680843011867</v>
      </c>
      <c r="AY251" s="179">
        <v>0</v>
      </c>
      <c r="AZ251" s="179">
        <v>52470.219296648895</v>
      </c>
      <c r="BA251" s="183">
        <v>0.15678285966888911</v>
      </c>
      <c r="BB251" s="183">
        <v>0</v>
      </c>
      <c r="BC251" s="183">
        <v>0</v>
      </c>
      <c r="BD251" s="183">
        <v>8.8776826070190128E-3</v>
      </c>
      <c r="BE251" s="183">
        <v>4.1060297339206219E-3</v>
      </c>
      <c r="BF251" s="183">
        <v>0.46251143633747938</v>
      </c>
      <c r="BG251" s="183">
        <v>4.9887095458537381E-3</v>
      </c>
      <c r="BH251" s="179"/>
      <c r="BI251" s="179"/>
      <c r="BJ251" s="179"/>
      <c r="BK251" s="179"/>
      <c r="BL251" s="179"/>
      <c r="BM251" s="179"/>
      <c r="BN251" s="179"/>
      <c r="BO251" s="179"/>
      <c r="BP251" s="179"/>
      <c r="BQ251" s="179"/>
    </row>
    <row r="252" spans="2:69">
      <c r="B252" s="174"/>
      <c r="C252" s="174"/>
      <c r="D252" s="64">
        <v>45216</v>
      </c>
      <c r="E252" s="174"/>
      <c r="F252" s="174"/>
      <c r="G252" s="174"/>
      <c r="H252" s="174"/>
      <c r="I252" s="179">
        <v>46.923999999999999</v>
      </c>
      <c r="J252" s="179">
        <v>0</v>
      </c>
      <c r="K252" s="179">
        <v>0</v>
      </c>
      <c r="L252" s="179">
        <v>0</v>
      </c>
      <c r="M252" s="179">
        <v>0</v>
      </c>
      <c r="N252" s="179">
        <v>19.024999999999999</v>
      </c>
      <c r="O252" s="179">
        <v>0</v>
      </c>
      <c r="P252" s="179">
        <v>0</v>
      </c>
      <c r="Q252" s="179">
        <v>0</v>
      </c>
      <c r="R252" s="179">
        <v>0</v>
      </c>
      <c r="S252" s="179">
        <v>16.475000000000001</v>
      </c>
      <c r="T252" s="179">
        <v>0</v>
      </c>
      <c r="U252" s="179">
        <v>0</v>
      </c>
      <c r="V252" s="179">
        <v>0</v>
      </c>
      <c r="W252" s="179">
        <v>0</v>
      </c>
      <c r="X252" s="179">
        <v>11.92371</v>
      </c>
      <c r="Y252" s="179">
        <v>0</v>
      </c>
      <c r="Z252" s="179">
        <v>0</v>
      </c>
      <c r="AA252" s="179">
        <v>0</v>
      </c>
      <c r="AB252" s="179">
        <v>0</v>
      </c>
      <c r="AC252" s="179">
        <v>5.9640000000000004</v>
      </c>
      <c r="AD252" s="179">
        <v>0</v>
      </c>
      <c r="AE252" s="179">
        <v>0</v>
      </c>
      <c r="AF252" s="179">
        <v>0</v>
      </c>
      <c r="AG252" s="179">
        <v>0</v>
      </c>
      <c r="AH252" s="179">
        <v>1</v>
      </c>
      <c r="AI252" s="179">
        <v>0</v>
      </c>
      <c r="AJ252" s="179">
        <v>0</v>
      </c>
      <c r="AK252" s="179">
        <v>0</v>
      </c>
      <c r="AL252" s="179">
        <v>0</v>
      </c>
      <c r="AM252" s="179">
        <v>11.912000000000001</v>
      </c>
      <c r="AN252" s="179">
        <v>19.404</v>
      </c>
      <c r="AO252" s="179">
        <v>48</v>
      </c>
      <c r="AP252" s="179">
        <v>0</v>
      </c>
      <c r="AQ252" s="179">
        <v>0</v>
      </c>
      <c r="AR252" s="179">
        <v>0</v>
      </c>
      <c r="AS252" s="179">
        <v>0</v>
      </c>
      <c r="AT252" s="179">
        <v>0</v>
      </c>
      <c r="AU252" s="179">
        <v>0</v>
      </c>
      <c r="AV252" s="179">
        <v>-730</v>
      </c>
      <c r="AW252" s="179">
        <v>0</v>
      </c>
      <c r="AX252" s="179">
        <v>423.89313959624855</v>
      </c>
      <c r="AY252" s="179">
        <v>0</v>
      </c>
      <c r="AZ252" s="179">
        <v>49927.8784814596</v>
      </c>
      <c r="BA252" s="183">
        <v>0.11778411542355958</v>
      </c>
      <c r="BB252" s="183">
        <v>0</v>
      </c>
      <c r="BC252" s="183">
        <v>0</v>
      </c>
      <c r="BD252" s="183">
        <v>2.7778716333210036E-3</v>
      </c>
      <c r="BE252" s="183">
        <v>7.4170146701820481E-4</v>
      </c>
      <c r="BF252" s="183">
        <v>0.26700350661325745</v>
      </c>
      <c r="BG252" s="183">
        <v>2.7707996404721883E-3</v>
      </c>
      <c r="BH252" s="179"/>
      <c r="BI252" s="179"/>
      <c r="BJ252" s="179"/>
      <c r="BK252" s="179"/>
      <c r="BL252" s="179"/>
      <c r="BM252" s="179"/>
      <c r="BN252" s="179"/>
      <c r="BO252" s="179"/>
      <c r="BP252" s="179"/>
      <c r="BQ252" s="179"/>
    </row>
    <row r="253" spans="2:69">
      <c r="B253" s="174"/>
      <c r="C253" s="174"/>
      <c r="D253" s="64">
        <v>45217</v>
      </c>
      <c r="E253" s="174"/>
      <c r="F253" s="174"/>
      <c r="G253" s="174"/>
      <c r="H253" s="174"/>
      <c r="I253" s="179">
        <v>32.436</v>
      </c>
      <c r="J253" s="179">
        <v>0</v>
      </c>
      <c r="K253" s="179">
        <v>0</v>
      </c>
      <c r="L253" s="179">
        <v>0</v>
      </c>
      <c r="M253" s="179">
        <v>0</v>
      </c>
      <c r="N253" s="179">
        <v>19.300999999999998</v>
      </c>
      <c r="O253" s="179">
        <v>0</v>
      </c>
      <c r="P253" s="179">
        <v>0</v>
      </c>
      <c r="Q253" s="179">
        <v>0</v>
      </c>
      <c r="R253" s="179">
        <v>0</v>
      </c>
      <c r="S253" s="179">
        <v>8.9529999999999994</v>
      </c>
      <c r="T253" s="179">
        <v>0</v>
      </c>
      <c r="U253" s="179">
        <v>0</v>
      </c>
      <c r="V253" s="179">
        <v>0</v>
      </c>
      <c r="W253" s="179">
        <v>0</v>
      </c>
      <c r="X253" s="179">
        <v>11.055709999999999</v>
      </c>
      <c r="Y253" s="179">
        <v>0</v>
      </c>
      <c r="Z253" s="179">
        <v>0</v>
      </c>
      <c r="AA253" s="179">
        <v>0</v>
      </c>
      <c r="AB253" s="179">
        <v>0</v>
      </c>
      <c r="AC253" s="179">
        <v>6.0519999999999996</v>
      </c>
      <c r="AD253" s="179">
        <v>0</v>
      </c>
      <c r="AE253" s="179">
        <v>0</v>
      </c>
      <c r="AF253" s="179">
        <v>0</v>
      </c>
      <c r="AG253" s="179">
        <v>0</v>
      </c>
      <c r="AH253" s="179">
        <v>1</v>
      </c>
      <c r="AI253" s="179">
        <v>0</v>
      </c>
      <c r="AJ253" s="179">
        <v>0</v>
      </c>
      <c r="AK253" s="179">
        <v>0</v>
      </c>
      <c r="AL253" s="179">
        <v>0</v>
      </c>
      <c r="AM253" s="179">
        <v>11.795</v>
      </c>
      <c r="AN253" s="179">
        <v>19.405999999999999</v>
      </c>
      <c r="AO253" s="179">
        <v>194</v>
      </c>
      <c r="AP253" s="179">
        <v>0</v>
      </c>
      <c r="AQ253" s="179">
        <v>0</v>
      </c>
      <c r="AR253" s="179">
        <v>0</v>
      </c>
      <c r="AS253" s="179">
        <v>0</v>
      </c>
      <c r="AT253" s="179">
        <v>0</v>
      </c>
      <c r="AU253" s="179">
        <v>0</v>
      </c>
      <c r="AV253" s="179">
        <v>-1867</v>
      </c>
      <c r="AW253" s="179">
        <v>0</v>
      </c>
      <c r="AX253" s="179">
        <v>612.03319521490403</v>
      </c>
      <c r="AY253" s="179">
        <v>0</v>
      </c>
      <c r="AZ253" s="179">
        <v>44339.583690972562</v>
      </c>
      <c r="BA253" s="183">
        <v>7.2446370617860925E-2</v>
      </c>
      <c r="BB253" s="183">
        <v>0</v>
      </c>
      <c r="BC253" s="183">
        <v>0</v>
      </c>
      <c r="BD253" s="183">
        <v>4.2012188199548831E-3</v>
      </c>
      <c r="BE253" s="183">
        <v>2.7230764920177235E-3</v>
      </c>
      <c r="BF253" s="183">
        <v>0.64816345177825485</v>
      </c>
      <c r="BG253" s="183">
        <v>7.069152002826728E-3</v>
      </c>
      <c r="BH253" s="179"/>
      <c r="BI253" s="179"/>
      <c r="BJ253" s="179"/>
      <c r="BK253" s="179"/>
      <c r="BL253" s="179"/>
      <c r="BM253" s="179"/>
      <c r="BN253" s="179"/>
      <c r="BO253" s="179"/>
      <c r="BP253" s="179"/>
      <c r="BQ253" s="179"/>
    </row>
    <row r="254" spans="2:69">
      <c r="B254" s="174"/>
      <c r="C254" s="174"/>
      <c r="D254" s="64">
        <v>45218</v>
      </c>
      <c r="E254" s="174"/>
      <c r="F254" s="174"/>
      <c r="G254" s="174"/>
      <c r="H254" s="174"/>
      <c r="I254" s="179">
        <v>36.24</v>
      </c>
      <c r="J254" s="179">
        <v>0</v>
      </c>
      <c r="K254" s="179">
        <v>0</v>
      </c>
      <c r="L254" s="179">
        <v>0</v>
      </c>
      <c r="M254" s="179">
        <v>0</v>
      </c>
      <c r="N254" s="179">
        <v>21.108000000000001</v>
      </c>
      <c r="O254" s="179">
        <v>0</v>
      </c>
      <c r="P254" s="179">
        <v>0</v>
      </c>
      <c r="Q254" s="179">
        <v>0</v>
      </c>
      <c r="R254" s="179">
        <v>0</v>
      </c>
      <c r="S254" s="179">
        <v>14.763</v>
      </c>
      <c r="T254" s="179">
        <v>0</v>
      </c>
      <c r="U254" s="179">
        <v>0</v>
      </c>
      <c r="V254" s="179">
        <v>0</v>
      </c>
      <c r="W254" s="179">
        <v>0</v>
      </c>
      <c r="X254" s="179">
        <v>8.61571</v>
      </c>
      <c r="Y254" s="179">
        <v>0</v>
      </c>
      <c r="Z254" s="179">
        <v>0</v>
      </c>
      <c r="AA254" s="179">
        <v>0</v>
      </c>
      <c r="AB254" s="179">
        <v>0</v>
      </c>
      <c r="AC254" s="179">
        <v>6.0170000000000003</v>
      </c>
      <c r="AD254" s="179">
        <v>0</v>
      </c>
      <c r="AE254" s="179">
        <v>0</v>
      </c>
      <c r="AF254" s="179">
        <v>0</v>
      </c>
      <c r="AG254" s="179">
        <v>0</v>
      </c>
      <c r="AH254" s="179">
        <v>1</v>
      </c>
      <c r="AI254" s="179">
        <v>0</v>
      </c>
      <c r="AJ254" s="179">
        <v>0</v>
      </c>
      <c r="AK254" s="179">
        <v>0</v>
      </c>
      <c r="AL254" s="179">
        <v>0</v>
      </c>
      <c r="AM254" s="179">
        <v>11.762</v>
      </c>
      <c r="AN254" s="179">
        <v>19.405999999999999</v>
      </c>
      <c r="AO254" s="179">
        <v>218</v>
      </c>
      <c r="AP254" s="179">
        <v>0</v>
      </c>
      <c r="AQ254" s="179">
        <v>0</v>
      </c>
      <c r="AR254" s="179">
        <v>0</v>
      </c>
      <c r="AS254" s="179">
        <v>0</v>
      </c>
      <c r="AT254" s="179">
        <v>0</v>
      </c>
      <c r="AU254" s="179">
        <v>0</v>
      </c>
      <c r="AV254" s="179">
        <v>-3026</v>
      </c>
      <c r="AW254" s="179">
        <v>0</v>
      </c>
      <c r="AX254" s="179">
        <v>794.0330179897752</v>
      </c>
      <c r="AY254" s="179">
        <v>0</v>
      </c>
      <c r="AZ254" s="179">
        <v>41516.933496631842</v>
      </c>
      <c r="BA254" s="183">
        <v>5.2286155054028824E-2</v>
      </c>
      <c r="BB254" s="183">
        <v>0</v>
      </c>
      <c r="BC254" s="183">
        <v>0</v>
      </c>
      <c r="BD254" s="183">
        <v>7.080551222060724E-3</v>
      </c>
      <c r="BE254" s="183">
        <v>2.7114862428175819E-3</v>
      </c>
      <c r="BF254" s="183">
        <v>0.38294846796241816</v>
      </c>
      <c r="BG254" s="183">
        <v>9.7799542955619677E-3</v>
      </c>
      <c r="BH254" s="179"/>
      <c r="BI254" s="179"/>
      <c r="BJ254" s="179"/>
      <c r="BK254" s="179"/>
      <c r="BL254" s="179"/>
      <c r="BM254" s="179"/>
      <c r="BN254" s="179"/>
      <c r="BO254" s="179"/>
      <c r="BP254" s="179"/>
      <c r="BQ254" s="179"/>
    </row>
    <row r="255" spans="2:69">
      <c r="B255" s="173"/>
      <c r="C255" s="173"/>
      <c r="D255" s="64">
        <v>45219</v>
      </c>
      <c r="E255" s="174"/>
      <c r="F255" s="174"/>
      <c r="G255" s="174"/>
      <c r="H255" s="174"/>
      <c r="I255" s="179">
        <v>38.985999999999997</v>
      </c>
      <c r="J255" s="179">
        <v>0</v>
      </c>
      <c r="K255" s="179">
        <v>0</v>
      </c>
      <c r="L255" s="179">
        <v>0</v>
      </c>
      <c r="M255" s="179">
        <v>0</v>
      </c>
      <c r="N255" s="179">
        <v>20.239000000000001</v>
      </c>
      <c r="O255" s="179">
        <v>0</v>
      </c>
      <c r="P255" s="179">
        <v>0</v>
      </c>
      <c r="Q255" s="179">
        <v>0</v>
      </c>
      <c r="R255" s="179">
        <v>0</v>
      </c>
      <c r="S255" s="179">
        <v>21.844000000000001</v>
      </c>
      <c r="T255" s="179">
        <v>0</v>
      </c>
      <c r="U255" s="179">
        <v>0</v>
      </c>
      <c r="V255" s="179">
        <v>0</v>
      </c>
      <c r="W255" s="179">
        <v>0</v>
      </c>
      <c r="X255" s="179">
        <v>6.7597100000000001</v>
      </c>
      <c r="Y255" s="179">
        <v>0</v>
      </c>
      <c r="Z255" s="179">
        <v>0</v>
      </c>
      <c r="AA255" s="179">
        <v>0</v>
      </c>
      <c r="AB255" s="179">
        <v>0</v>
      </c>
      <c r="AC255" s="179">
        <v>5.867</v>
      </c>
      <c r="AD255" s="179">
        <v>0</v>
      </c>
      <c r="AE255" s="179">
        <v>0</v>
      </c>
      <c r="AF255" s="179">
        <v>0</v>
      </c>
      <c r="AG255" s="179">
        <v>0</v>
      </c>
      <c r="AH255" s="179">
        <v>1</v>
      </c>
      <c r="AI255" s="179">
        <v>0</v>
      </c>
      <c r="AJ255" s="179">
        <v>0</v>
      </c>
      <c r="AK255" s="179">
        <v>0</v>
      </c>
      <c r="AL255" s="179">
        <v>0</v>
      </c>
      <c r="AM255" s="179">
        <v>14.365</v>
      </c>
      <c r="AN255" s="179">
        <v>19.355</v>
      </c>
      <c r="AO255" s="179">
        <v>218</v>
      </c>
      <c r="AP255" s="179">
        <v>0</v>
      </c>
      <c r="AQ255" s="179">
        <v>0</v>
      </c>
      <c r="AR255" s="179">
        <v>0</v>
      </c>
      <c r="AS255" s="179">
        <v>0</v>
      </c>
      <c r="AT255" s="179">
        <v>0</v>
      </c>
      <c r="AU255" s="179">
        <v>0</v>
      </c>
      <c r="AV255" s="179">
        <v>-3995</v>
      </c>
      <c r="AW255" s="179">
        <v>0</v>
      </c>
      <c r="AX255" s="179">
        <v>922.30149842106289</v>
      </c>
      <c r="AY255" s="179">
        <v>0</v>
      </c>
      <c r="AZ255" s="179">
        <v>46737.495927708384</v>
      </c>
      <c r="BA255" s="183">
        <v>5.0674856332469154E-2</v>
      </c>
      <c r="BB255" s="183">
        <v>0</v>
      </c>
      <c r="BC255" s="183">
        <v>0</v>
      </c>
      <c r="BD255" s="183">
        <v>1.2561852610300236E-2</v>
      </c>
      <c r="BE255" s="183">
        <v>1.6700880844906305E-3</v>
      </c>
      <c r="BF255" s="183">
        <v>0.13294918642185172</v>
      </c>
      <c r="BG255" s="190">
        <v>8.0378417733241846E-3</v>
      </c>
      <c r="BH255" s="191"/>
      <c r="BI255" s="191"/>
      <c r="BJ255" s="191"/>
      <c r="BK255" s="191"/>
      <c r="BL255" s="191"/>
      <c r="BM255" s="191"/>
      <c r="BN255" s="191"/>
      <c r="BO255" s="191"/>
      <c r="BP255" s="191"/>
      <c r="BQ255" s="191"/>
    </row>
    <row r="256" spans="2:69" ht="10.5" customHeight="1">
      <c r="B256" s="24" t="s">
        <v>82</v>
      </c>
      <c r="C256" s="24"/>
      <c r="D256" s="21"/>
      <c r="E256" s="25"/>
      <c r="F256" s="25"/>
      <c r="G256" s="25"/>
      <c r="H256" s="25"/>
      <c r="I256" s="25">
        <v>25.049799999999998</v>
      </c>
      <c r="J256" s="25" t="e">
        <v>#N/A</v>
      </c>
      <c r="K256" s="25" t="e">
        <v>#N/A</v>
      </c>
      <c r="L256" s="25" t="e">
        <v>#N/A</v>
      </c>
      <c r="M256" s="25" t="e">
        <v>#N/A</v>
      </c>
      <c r="N256" s="25">
        <v>27.9892</v>
      </c>
      <c r="O256" s="25" t="e">
        <v>#N/A</v>
      </c>
      <c r="P256" s="25" t="e">
        <v>#N/A</v>
      </c>
      <c r="Q256" s="25" t="e">
        <v>#N/A</v>
      </c>
      <c r="R256" s="25" t="e">
        <v>#N/A</v>
      </c>
      <c r="S256" s="25">
        <v>33.575800000000001</v>
      </c>
      <c r="T256" s="25" t="e">
        <v>#N/A</v>
      </c>
      <c r="U256" s="25" t="e">
        <v>#N/A</v>
      </c>
      <c r="V256" s="25" t="e">
        <v>#N/A</v>
      </c>
      <c r="W256" s="25" t="e">
        <v>#N/A</v>
      </c>
      <c r="X256" s="25">
        <v>12.532709999999998</v>
      </c>
      <c r="Y256" s="25" t="e">
        <v>#N/A</v>
      </c>
      <c r="Z256" s="25" t="e">
        <v>#N/A</v>
      </c>
      <c r="AA256" s="25" t="e">
        <v>#N/A</v>
      </c>
      <c r="AB256" s="25" t="e">
        <v>#N/A</v>
      </c>
      <c r="AC256" s="25">
        <v>6.1465999999999994</v>
      </c>
      <c r="AD256" s="25" t="e">
        <v>#N/A</v>
      </c>
      <c r="AE256" s="25" t="e">
        <v>#N/A</v>
      </c>
      <c r="AF256" s="25" t="e">
        <v>#N/A</v>
      </c>
      <c r="AG256" s="25" t="e">
        <v>#N/A</v>
      </c>
      <c r="AH256" s="25">
        <v>1</v>
      </c>
      <c r="AI256" s="25" t="e">
        <v>#N/A</v>
      </c>
      <c r="AJ256" s="25" t="e">
        <v>#N/A</v>
      </c>
      <c r="AK256" s="25" t="e">
        <v>#N/A</v>
      </c>
      <c r="AL256" s="25" t="e">
        <v>#N/A</v>
      </c>
      <c r="AM256" s="25">
        <v>3.7405999999999997</v>
      </c>
      <c r="AN256" s="25">
        <v>19.401999999999997</v>
      </c>
      <c r="AO256" s="157">
        <v>90</v>
      </c>
      <c r="AP256" s="157" t="e">
        <v>#N/A</v>
      </c>
      <c r="AQ256" s="157">
        <v>0</v>
      </c>
      <c r="AR256" s="157" t="e">
        <v>#N/A</v>
      </c>
      <c r="AS256" s="157" t="e">
        <v>#N/A</v>
      </c>
      <c r="AT256" s="157" t="e">
        <v>#N/A</v>
      </c>
      <c r="AU256" s="157" t="e">
        <v>#N/A</v>
      </c>
      <c r="AV256" s="25">
        <v>-2922.2</v>
      </c>
      <c r="AW256" s="157" t="e">
        <v>#N/A</v>
      </c>
      <c r="AX256" s="53">
        <v>726.76072397183509</v>
      </c>
      <c r="AY256" s="157" t="e">
        <v>#N/A</v>
      </c>
      <c r="AZ256" s="157">
        <v>42649.203437148244</v>
      </c>
      <c r="BA256" s="22">
        <v>5.868396850625774E-2</v>
      </c>
      <c r="BB256" s="160" t="e">
        <v>#N/A</v>
      </c>
      <c r="BC256" s="22" t="e">
        <v>#N/A</v>
      </c>
      <c r="BD256" s="22">
        <v>4.362229151718933E-3</v>
      </c>
      <c r="BE256" s="22">
        <v>1.7592874069242933E-3</v>
      </c>
      <c r="BF256" s="23">
        <v>0.40330008941209505</v>
      </c>
      <c r="BG256" s="65">
        <v>6.8705692672331566E-3</v>
      </c>
    </row>
    <row r="257" spans="2:69">
      <c r="B257" s="174"/>
      <c r="C257" s="174"/>
      <c r="D257" s="64">
        <v>45222</v>
      </c>
      <c r="E257" s="174"/>
      <c r="F257" s="174"/>
      <c r="G257" s="174"/>
      <c r="H257" s="174"/>
      <c r="I257" s="179">
        <v>37.631</v>
      </c>
      <c r="J257" s="179">
        <v>0</v>
      </c>
      <c r="K257" s="179">
        <v>0</v>
      </c>
      <c r="L257" s="179">
        <v>0</v>
      </c>
      <c r="M257" s="179">
        <v>0</v>
      </c>
      <c r="N257" s="179">
        <v>19.928000000000001</v>
      </c>
      <c r="O257" s="179">
        <v>0</v>
      </c>
      <c r="P257" s="179">
        <v>0</v>
      </c>
      <c r="Q257" s="179">
        <v>0</v>
      </c>
      <c r="R257" s="179">
        <v>0</v>
      </c>
      <c r="S257" s="179">
        <v>29.276</v>
      </c>
      <c r="T257" s="179">
        <v>0</v>
      </c>
      <c r="U257" s="179">
        <v>0</v>
      </c>
      <c r="V257" s="179">
        <v>0</v>
      </c>
      <c r="W257" s="179">
        <v>0</v>
      </c>
      <c r="X257" s="179">
        <v>6.0747099999999996</v>
      </c>
      <c r="Y257" s="179">
        <v>0</v>
      </c>
      <c r="Z257" s="179">
        <v>0</v>
      </c>
      <c r="AA257" s="179">
        <v>0</v>
      </c>
      <c r="AB257" s="179">
        <v>0</v>
      </c>
      <c r="AC257" s="179">
        <v>5.7160000000000002</v>
      </c>
      <c r="AD257" s="179">
        <v>0</v>
      </c>
      <c r="AE257" s="179">
        <v>0</v>
      </c>
      <c r="AF257" s="179">
        <v>0</v>
      </c>
      <c r="AG257" s="179">
        <v>0</v>
      </c>
      <c r="AH257" s="179">
        <v>1</v>
      </c>
      <c r="AI257" s="179">
        <v>0</v>
      </c>
      <c r="AJ257" s="179">
        <v>0</v>
      </c>
      <c r="AK257" s="179">
        <v>0</v>
      </c>
      <c r="AL257" s="179">
        <v>0</v>
      </c>
      <c r="AM257" s="179">
        <v>14.275</v>
      </c>
      <c r="AN257" s="179">
        <v>19.355</v>
      </c>
      <c r="AO257" s="179">
        <v>218</v>
      </c>
      <c r="AP257" s="179">
        <v>0</v>
      </c>
      <c r="AQ257" s="179">
        <v>0</v>
      </c>
      <c r="AR257" s="179">
        <v>0</v>
      </c>
      <c r="AS257" s="179">
        <v>0</v>
      </c>
      <c r="AT257" s="179">
        <v>0</v>
      </c>
      <c r="AU257" s="179">
        <v>0</v>
      </c>
      <c r="AV257" s="179">
        <v>-2774</v>
      </c>
      <c r="AW257" s="179">
        <v>0</v>
      </c>
      <c r="AX257" s="179">
        <v>769.22847307530492</v>
      </c>
      <c r="AY257" s="179">
        <v>0</v>
      </c>
      <c r="AZ257" s="179">
        <v>39717.369145996854</v>
      </c>
      <c r="BA257" s="183">
        <v>5.163273401361556E-2</v>
      </c>
      <c r="BB257" s="183">
        <v>0</v>
      </c>
      <c r="BC257" s="183">
        <v>0</v>
      </c>
      <c r="BD257" s="183">
        <v>2.434873465374431E-3</v>
      </c>
      <c r="BE257" s="183">
        <v>9.507514842757882E-4</v>
      </c>
      <c r="BF257" s="183">
        <v>0.39047264582579988</v>
      </c>
      <c r="BG257" s="183">
        <v>1.1121163617331621E-2</v>
      </c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</row>
    <row r="258" spans="2:69">
      <c r="B258" s="174"/>
      <c r="C258" s="174"/>
      <c r="D258" s="64">
        <v>45223</v>
      </c>
      <c r="E258" s="174"/>
      <c r="F258" s="174"/>
      <c r="G258" s="174"/>
      <c r="H258" s="174"/>
      <c r="I258" s="179">
        <v>59.429000000000002</v>
      </c>
      <c r="J258" s="179">
        <v>0</v>
      </c>
      <c r="K258" s="179">
        <v>0</v>
      </c>
      <c r="L258" s="179">
        <v>0</v>
      </c>
      <c r="M258" s="179">
        <v>0</v>
      </c>
      <c r="N258" s="179">
        <v>21.940999999999999</v>
      </c>
      <c r="O258" s="179">
        <v>0</v>
      </c>
      <c r="P258" s="179">
        <v>0</v>
      </c>
      <c r="Q258" s="179">
        <v>0</v>
      </c>
      <c r="R258" s="179">
        <v>0</v>
      </c>
      <c r="S258" s="179">
        <v>32.459000000000003</v>
      </c>
      <c r="T258" s="179">
        <v>0</v>
      </c>
      <c r="U258" s="179">
        <v>0</v>
      </c>
      <c r="V258" s="179">
        <v>0</v>
      </c>
      <c r="W258" s="179">
        <v>0</v>
      </c>
      <c r="X258" s="179">
        <v>6.75671</v>
      </c>
      <c r="Y258" s="179">
        <v>0</v>
      </c>
      <c r="Z258" s="179">
        <v>0</v>
      </c>
      <c r="AA258" s="179">
        <v>0</v>
      </c>
      <c r="AB258" s="179">
        <v>0</v>
      </c>
      <c r="AC258" s="179">
        <v>4.8609999999999998</v>
      </c>
      <c r="AD258" s="179">
        <v>0</v>
      </c>
      <c r="AE258" s="179">
        <v>0</v>
      </c>
      <c r="AF258" s="179">
        <v>0</v>
      </c>
      <c r="AG258" s="179">
        <v>0</v>
      </c>
      <c r="AH258" s="179">
        <v>1</v>
      </c>
      <c r="AI258" s="179">
        <v>0</v>
      </c>
      <c r="AJ258" s="179">
        <v>0</v>
      </c>
      <c r="AK258" s="179">
        <v>0</v>
      </c>
      <c r="AL258" s="179">
        <v>0</v>
      </c>
      <c r="AM258" s="179">
        <v>14.244999999999999</v>
      </c>
      <c r="AN258" s="179">
        <v>19.355</v>
      </c>
      <c r="AO258" s="179">
        <v>218</v>
      </c>
      <c r="AP258" s="179">
        <v>0</v>
      </c>
      <c r="AQ258" s="179">
        <v>0</v>
      </c>
      <c r="AR258" s="179">
        <v>0</v>
      </c>
      <c r="AS258" s="179">
        <v>0</v>
      </c>
      <c r="AT258" s="179">
        <v>0</v>
      </c>
      <c r="AU258" s="179">
        <v>0</v>
      </c>
      <c r="AV258" s="179">
        <v>-3669</v>
      </c>
      <c r="AW258" s="179">
        <v>0</v>
      </c>
      <c r="AX258" s="179">
        <v>881.93376223076052</v>
      </c>
      <c r="AY258" s="179">
        <v>0</v>
      </c>
      <c r="AZ258" s="179">
        <v>42168.481680763871</v>
      </c>
      <c r="BA258" s="183">
        <v>4.7813660715406839E-2</v>
      </c>
      <c r="BB258" s="183">
        <v>0</v>
      </c>
      <c r="BC258" s="183">
        <v>0</v>
      </c>
      <c r="BD258" s="183">
        <v>8.583149726914473E-3</v>
      </c>
      <c r="BE258" s="183">
        <v>5.0027841314059032E-3</v>
      </c>
      <c r="BF258" s="183">
        <v>0.5828611046733233</v>
      </c>
      <c r="BG258" s="183">
        <v>1.0435430621324921E-2</v>
      </c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9"/>
    </row>
    <row r="259" spans="2:69">
      <c r="B259" s="174"/>
      <c r="C259" s="174"/>
      <c r="D259" s="64">
        <v>45224</v>
      </c>
      <c r="E259" s="174"/>
      <c r="F259" s="174"/>
      <c r="G259" s="174"/>
      <c r="H259" s="174"/>
      <c r="I259" s="179">
        <v>55.042999999999999</v>
      </c>
      <c r="J259" s="179">
        <v>0</v>
      </c>
      <c r="K259" s="179">
        <v>0</v>
      </c>
      <c r="L259" s="179">
        <v>0</v>
      </c>
      <c r="M259" s="179">
        <v>0</v>
      </c>
      <c r="N259" s="179">
        <v>21.440999999999999</v>
      </c>
      <c r="O259" s="179">
        <v>0</v>
      </c>
      <c r="P259" s="179">
        <v>0</v>
      </c>
      <c r="Q259" s="179">
        <v>0</v>
      </c>
      <c r="R259" s="179">
        <v>0</v>
      </c>
      <c r="S259" s="179">
        <v>28.390999999999998</v>
      </c>
      <c r="T259" s="179">
        <v>0</v>
      </c>
      <c r="U259" s="179">
        <v>0</v>
      </c>
      <c r="V259" s="179">
        <v>0</v>
      </c>
      <c r="W259" s="179">
        <v>0</v>
      </c>
      <c r="X259" s="179">
        <v>6.4157099999999998</v>
      </c>
      <c r="Y259" s="179">
        <v>0</v>
      </c>
      <c r="Z259" s="179">
        <v>0</v>
      </c>
      <c r="AA259" s="179">
        <v>0</v>
      </c>
      <c r="AB259" s="179">
        <v>0</v>
      </c>
      <c r="AC259" s="179">
        <v>2.306</v>
      </c>
      <c r="AD259" s="179">
        <v>0</v>
      </c>
      <c r="AE259" s="179">
        <v>0</v>
      </c>
      <c r="AF259" s="179">
        <v>0</v>
      </c>
      <c r="AG259" s="179">
        <v>0</v>
      </c>
      <c r="AH259" s="179">
        <v>1</v>
      </c>
      <c r="AI259" s="179">
        <v>0</v>
      </c>
      <c r="AJ259" s="179">
        <v>0</v>
      </c>
      <c r="AK259" s="179">
        <v>0</v>
      </c>
      <c r="AL259" s="179">
        <v>0</v>
      </c>
      <c r="AM259" s="179">
        <v>14.218999999999999</v>
      </c>
      <c r="AN259" s="179">
        <v>19.353999999999999</v>
      </c>
      <c r="AO259" s="179">
        <v>204</v>
      </c>
      <c r="AP259" s="179">
        <v>0</v>
      </c>
      <c r="AQ259" s="179">
        <v>0</v>
      </c>
      <c r="AR259" s="179">
        <v>0</v>
      </c>
      <c r="AS259" s="179">
        <v>0</v>
      </c>
      <c r="AT259" s="179">
        <v>0</v>
      </c>
      <c r="AU259" s="179">
        <v>0</v>
      </c>
      <c r="AV259" s="179">
        <v>-2451</v>
      </c>
      <c r="AW259" s="179">
        <v>0</v>
      </c>
      <c r="AX259" s="179">
        <v>715.93069345471054</v>
      </c>
      <c r="AY259" s="179">
        <v>0</v>
      </c>
      <c r="AZ259" s="179">
        <v>42749.678196904235</v>
      </c>
      <c r="BA259" s="183">
        <v>5.9712034401844735E-2</v>
      </c>
      <c r="BB259" s="183">
        <v>0</v>
      </c>
      <c r="BC259" s="183">
        <v>0</v>
      </c>
      <c r="BD259" s="183">
        <v>2.9824180056518975E-3</v>
      </c>
      <c r="BE259" s="183">
        <v>1.9131267796530175E-3</v>
      </c>
      <c r="BF259" s="183">
        <v>0.6414683575633946</v>
      </c>
      <c r="BG259" s="183">
        <v>8.3762507614663154E-3</v>
      </c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</row>
    <row r="260" spans="2:69">
      <c r="B260" s="174"/>
      <c r="C260" s="174"/>
      <c r="D260" s="64">
        <v>45225</v>
      </c>
      <c r="E260" s="174"/>
      <c r="F260" s="174"/>
      <c r="G260" s="174"/>
      <c r="H260" s="174"/>
      <c r="I260" s="179">
        <v>24.315999999999999</v>
      </c>
      <c r="J260" s="179">
        <v>0</v>
      </c>
      <c r="K260" s="179">
        <v>0</v>
      </c>
      <c r="L260" s="179">
        <v>0</v>
      </c>
      <c r="M260" s="179">
        <v>0</v>
      </c>
      <c r="N260" s="179">
        <v>20.428000000000001</v>
      </c>
      <c r="O260" s="179">
        <v>0</v>
      </c>
      <c r="P260" s="179">
        <v>0</v>
      </c>
      <c r="Q260" s="179">
        <v>0</v>
      </c>
      <c r="R260" s="179">
        <v>0</v>
      </c>
      <c r="S260" s="179">
        <v>38.713000000000001</v>
      </c>
      <c r="T260" s="179">
        <v>0</v>
      </c>
      <c r="U260" s="179">
        <v>0</v>
      </c>
      <c r="V260" s="179">
        <v>0</v>
      </c>
      <c r="W260" s="179">
        <v>0</v>
      </c>
      <c r="X260" s="179">
        <v>13.65371</v>
      </c>
      <c r="Y260" s="179">
        <v>0</v>
      </c>
      <c r="Z260" s="179">
        <v>0</v>
      </c>
      <c r="AA260" s="179">
        <v>0</v>
      </c>
      <c r="AB260" s="179">
        <v>0</v>
      </c>
      <c r="AC260" s="179">
        <v>1.913</v>
      </c>
      <c r="AD260" s="179">
        <v>0</v>
      </c>
      <c r="AE260" s="179">
        <v>0</v>
      </c>
      <c r="AF260" s="179">
        <v>0</v>
      </c>
      <c r="AG260" s="179">
        <v>0</v>
      </c>
      <c r="AH260" s="179">
        <v>1</v>
      </c>
      <c r="AI260" s="179">
        <v>0</v>
      </c>
      <c r="AJ260" s="179">
        <v>0</v>
      </c>
      <c r="AK260" s="179">
        <v>0</v>
      </c>
      <c r="AL260" s="179">
        <v>0</v>
      </c>
      <c r="AM260" s="179">
        <v>14.026</v>
      </c>
      <c r="AN260" s="179">
        <v>19.344999999999999</v>
      </c>
      <c r="AO260" s="179">
        <v>0</v>
      </c>
      <c r="AP260" s="179">
        <v>0</v>
      </c>
      <c r="AQ260" s="179">
        <v>0</v>
      </c>
      <c r="AR260" s="179">
        <v>0</v>
      </c>
      <c r="AS260" s="179">
        <v>0</v>
      </c>
      <c r="AT260" s="179">
        <v>0</v>
      </c>
      <c r="AU260" s="179">
        <v>0</v>
      </c>
      <c r="AV260" s="179">
        <v>-3664</v>
      </c>
      <c r="AW260" s="179">
        <v>0</v>
      </c>
      <c r="AX260" s="179">
        <v>912.07922837643457</v>
      </c>
      <c r="AY260" s="179">
        <v>0</v>
      </c>
      <c r="AZ260" s="179">
        <v>28769.151777722989</v>
      </c>
      <c r="BA260" s="183">
        <v>3.1542382374976474E-2</v>
      </c>
      <c r="BB260" s="183">
        <v>0</v>
      </c>
      <c r="BC260" s="183">
        <v>0</v>
      </c>
      <c r="BD260" s="183">
        <v>7.6644129261898989E-3</v>
      </c>
      <c r="BE260" s="183">
        <v>2.39324683870718E-3</v>
      </c>
      <c r="BF260" s="183">
        <v>0.31225442336610915</v>
      </c>
      <c r="BG260" s="183">
        <v>6.0827495751585685E-3</v>
      </c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9"/>
    </row>
    <row r="261" spans="2:69">
      <c r="B261" s="173"/>
      <c r="C261" s="173"/>
      <c r="D261" s="64">
        <v>45226</v>
      </c>
      <c r="E261" s="174"/>
      <c r="F261" s="174"/>
      <c r="G261" s="174"/>
      <c r="H261" s="174"/>
      <c r="I261" s="179">
        <v>18.716999999999999</v>
      </c>
      <c r="J261" s="179">
        <v>0</v>
      </c>
      <c r="K261" s="179">
        <v>0</v>
      </c>
      <c r="L261" s="179">
        <v>0</v>
      </c>
      <c r="M261" s="179">
        <v>0</v>
      </c>
      <c r="N261" s="179">
        <v>18.349</v>
      </c>
      <c r="O261" s="179">
        <v>0</v>
      </c>
      <c r="P261" s="179">
        <v>0</v>
      </c>
      <c r="Q261" s="179">
        <v>0</v>
      </c>
      <c r="R261" s="179">
        <v>0</v>
      </c>
      <c r="S261" s="179">
        <v>34.215000000000003</v>
      </c>
      <c r="T261" s="179">
        <v>0</v>
      </c>
      <c r="U261" s="179">
        <v>0</v>
      </c>
      <c r="V261" s="179">
        <v>0</v>
      </c>
      <c r="W261" s="179">
        <v>0</v>
      </c>
      <c r="X261" s="179">
        <v>12.459709999999999</v>
      </c>
      <c r="Y261" s="179">
        <v>0</v>
      </c>
      <c r="Z261" s="179">
        <v>0</v>
      </c>
      <c r="AA261" s="179">
        <v>0</v>
      </c>
      <c r="AB261" s="179">
        <v>0</v>
      </c>
      <c r="AC261" s="179">
        <v>6.38</v>
      </c>
      <c r="AD261" s="179">
        <v>0</v>
      </c>
      <c r="AE261" s="179">
        <v>0</v>
      </c>
      <c r="AF261" s="179">
        <v>0</v>
      </c>
      <c r="AG261" s="179">
        <v>0</v>
      </c>
      <c r="AH261" s="179">
        <v>1</v>
      </c>
      <c r="AI261" s="179">
        <v>0</v>
      </c>
      <c r="AJ261" s="179">
        <v>0</v>
      </c>
      <c r="AK261" s="179">
        <v>0</v>
      </c>
      <c r="AL261" s="179">
        <v>0</v>
      </c>
      <c r="AM261" s="179">
        <v>13.973000000000001</v>
      </c>
      <c r="AN261" s="179">
        <v>19.393999999999998</v>
      </c>
      <c r="AO261" s="179">
        <v>232</v>
      </c>
      <c r="AP261" s="179">
        <v>0</v>
      </c>
      <c r="AQ261" s="179">
        <v>0</v>
      </c>
      <c r="AR261" s="179">
        <v>0</v>
      </c>
      <c r="AS261" s="179">
        <v>0</v>
      </c>
      <c r="AT261" s="179">
        <v>0</v>
      </c>
      <c r="AU261" s="179">
        <v>0</v>
      </c>
      <c r="AV261" s="179">
        <v>-2994</v>
      </c>
      <c r="AW261" s="179">
        <v>0</v>
      </c>
      <c r="AX261" s="179">
        <v>818.77020709974045</v>
      </c>
      <c r="AY261" s="179">
        <v>0</v>
      </c>
      <c r="AZ261" s="179">
        <v>26992.099937351202</v>
      </c>
      <c r="BA261" s="183">
        <v>3.2966636674486495E-2</v>
      </c>
      <c r="BB261" s="183">
        <v>0</v>
      </c>
      <c r="BC261" s="183">
        <v>0</v>
      </c>
      <c r="BD261" s="183">
        <v>6.7510031451317011E-3</v>
      </c>
      <c r="BE261" s="183">
        <v>2.0704354262157353E-3</v>
      </c>
      <c r="BF261" s="183">
        <v>0.30668559645225058</v>
      </c>
      <c r="BG261" s="183">
        <v>4.9724306394420192E-3</v>
      </c>
      <c r="BH261" s="191"/>
      <c r="BI261" s="191"/>
      <c r="BJ261" s="191"/>
      <c r="BK261" s="191"/>
      <c r="BL261" s="191"/>
      <c r="BM261" s="191"/>
      <c r="BN261" s="191"/>
      <c r="BO261" s="191"/>
      <c r="BP261" s="191"/>
      <c r="BQ261" s="191"/>
    </row>
    <row r="262" spans="2:69" ht="10.5" customHeight="1">
      <c r="B262" s="24" t="s">
        <v>82</v>
      </c>
      <c r="C262" s="24"/>
      <c r="D262" s="21"/>
      <c r="E262" s="25"/>
      <c r="F262" s="25"/>
      <c r="G262" s="25"/>
      <c r="H262" s="25"/>
      <c r="I262" s="182">
        <v>24.368199999999998</v>
      </c>
      <c r="J262" s="182" t="e">
        <v>#N/A</v>
      </c>
      <c r="K262" s="182" t="e">
        <v>#N/A</v>
      </c>
      <c r="L262" s="182" t="e">
        <v>#N/A</v>
      </c>
      <c r="M262" s="182" t="e">
        <v>#N/A</v>
      </c>
      <c r="N262" s="182">
        <v>21.466200000000001</v>
      </c>
      <c r="O262" s="182" t="e">
        <v>#N/A</v>
      </c>
      <c r="P262" s="182" t="e">
        <v>#N/A</v>
      </c>
      <c r="Q262" s="182" t="e">
        <v>#N/A</v>
      </c>
      <c r="R262" s="182" t="e">
        <v>#N/A</v>
      </c>
      <c r="S262" s="182">
        <v>36.7592</v>
      </c>
      <c r="T262" s="182" t="e">
        <v>#N/A</v>
      </c>
      <c r="U262" s="182" t="e">
        <v>#N/A</v>
      </c>
      <c r="V262" s="182" t="e">
        <v>#N/A</v>
      </c>
      <c r="W262" s="182" t="e">
        <v>#N/A</v>
      </c>
      <c r="X262" s="182">
        <v>13.43271</v>
      </c>
      <c r="Y262" s="182" t="e">
        <v>#N/A</v>
      </c>
      <c r="Z262" s="182" t="e">
        <v>#N/A</v>
      </c>
      <c r="AA262" s="182" t="e">
        <v>#N/A</v>
      </c>
      <c r="AB262" s="182" t="e">
        <v>#N/A</v>
      </c>
      <c r="AC262" s="182">
        <v>5.9276</v>
      </c>
      <c r="AD262" s="182" t="e">
        <v>#N/A</v>
      </c>
      <c r="AE262" s="182" t="e">
        <v>#N/A</v>
      </c>
      <c r="AF262" s="182" t="e">
        <v>#N/A</v>
      </c>
      <c r="AG262" s="182" t="e">
        <v>#N/A</v>
      </c>
      <c r="AH262" s="182">
        <v>1</v>
      </c>
      <c r="AI262" s="182" t="e">
        <v>#N/A</v>
      </c>
      <c r="AJ262" s="182" t="e">
        <v>#N/A</v>
      </c>
      <c r="AK262" s="182" t="e">
        <v>#N/A</v>
      </c>
      <c r="AL262" s="182" t="e">
        <v>#N/A</v>
      </c>
      <c r="AM262" s="182">
        <v>11.956399999999999</v>
      </c>
      <c r="AN262" s="182">
        <v>19.400799999999997</v>
      </c>
      <c r="AO262" s="182">
        <v>48</v>
      </c>
      <c r="AP262" s="182" t="e">
        <v>#N/A</v>
      </c>
      <c r="AQ262" s="182">
        <v>0</v>
      </c>
      <c r="AR262" s="182" t="e">
        <v>#N/A</v>
      </c>
      <c r="AS262" s="182" t="e">
        <v>#N/A</v>
      </c>
      <c r="AT262" s="182" t="e">
        <v>#N/A</v>
      </c>
      <c r="AU262" s="182" t="e">
        <v>#N/A</v>
      </c>
      <c r="AV262" s="182">
        <v>-1719</v>
      </c>
      <c r="AW262" s="182" t="e">
        <v>#N/A</v>
      </c>
      <c r="AX262" s="182">
        <v>577.91301012962333</v>
      </c>
      <c r="AY262" s="182" t="e">
        <v>#N/A</v>
      </c>
      <c r="AZ262" s="182">
        <v>54150.717619717034</v>
      </c>
      <c r="BA262" s="184">
        <v>9.3700464724909491E-2</v>
      </c>
      <c r="BB262" s="184" t="e">
        <v>#N/A</v>
      </c>
      <c r="BC262" s="184" t="e">
        <v>#N/A</v>
      </c>
      <c r="BD262" s="184">
        <v>7.6727811282829095E-3</v>
      </c>
      <c r="BE262" s="184">
        <v>2.558675158278228E-3</v>
      </c>
      <c r="BF262" s="185">
        <v>0.33347427946909697</v>
      </c>
      <c r="BG262" s="184">
        <v>6.8400548512933031E-3</v>
      </c>
    </row>
    <row r="263" spans="2:69">
      <c r="B263" s="174"/>
      <c r="C263" s="174"/>
      <c r="D263" s="64">
        <v>45229</v>
      </c>
      <c r="E263" s="174"/>
      <c r="F263" s="174"/>
      <c r="G263" s="174"/>
      <c r="H263" s="174"/>
      <c r="I263" s="179">
        <v>6.6669999999999998</v>
      </c>
      <c r="J263" s="179">
        <v>0</v>
      </c>
      <c r="K263" s="179">
        <v>0</v>
      </c>
      <c r="L263" s="179">
        <v>0</v>
      </c>
      <c r="M263" s="179">
        <v>0</v>
      </c>
      <c r="N263" s="179">
        <v>18.32</v>
      </c>
      <c r="O263" s="179">
        <v>0</v>
      </c>
      <c r="P263" s="179">
        <v>0</v>
      </c>
      <c r="Q263" s="179">
        <v>0</v>
      </c>
      <c r="R263" s="179">
        <v>0</v>
      </c>
      <c r="S263" s="179">
        <v>37.652999999999999</v>
      </c>
      <c r="T263" s="179">
        <v>0</v>
      </c>
      <c r="U263" s="179">
        <v>0</v>
      </c>
      <c r="V263" s="179">
        <v>0</v>
      </c>
      <c r="W263" s="179">
        <v>0</v>
      </c>
      <c r="X263" s="179">
        <v>11.815709999999999</v>
      </c>
      <c r="Y263" s="179">
        <v>0</v>
      </c>
      <c r="Z263" s="179">
        <v>0</v>
      </c>
      <c r="AA263" s="179">
        <v>0</v>
      </c>
      <c r="AB263" s="179">
        <v>0</v>
      </c>
      <c r="AC263" s="179">
        <v>3.75</v>
      </c>
      <c r="AD263" s="179">
        <v>0</v>
      </c>
      <c r="AE263" s="179">
        <v>0</v>
      </c>
      <c r="AF263" s="179">
        <v>0</v>
      </c>
      <c r="AG263" s="179">
        <v>0</v>
      </c>
      <c r="AH263" s="179">
        <v>1</v>
      </c>
      <c r="AI263" s="179">
        <v>0</v>
      </c>
      <c r="AJ263" s="179">
        <v>0</v>
      </c>
      <c r="AK263" s="179">
        <v>0</v>
      </c>
      <c r="AL263" s="179">
        <v>0</v>
      </c>
      <c r="AM263" s="179">
        <v>13.898</v>
      </c>
      <c r="AN263" s="179">
        <v>19.393999999999998</v>
      </c>
      <c r="AO263" s="179">
        <v>232</v>
      </c>
      <c r="AP263" s="179">
        <v>0</v>
      </c>
      <c r="AQ263" s="179">
        <v>0</v>
      </c>
      <c r="AR263" s="179">
        <v>0</v>
      </c>
      <c r="AS263" s="179">
        <v>0</v>
      </c>
      <c r="AT263" s="179">
        <v>0</v>
      </c>
      <c r="AU263" s="179">
        <v>0</v>
      </c>
      <c r="AV263" s="179">
        <v>-3143</v>
      </c>
      <c r="AW263" s="179">
        <v>0</v>
      </c>
      <c r="AX263" s="179">
        <v>837.73988154509868</v>
      </c>
      <c r="AY263" s="179">
        <v>0</v>
      </c>
      <c r="AZ263" s="179">
        <v>24602.293649429514</v>
      </c>
      <c r="BA263" s="183">
        <v>2.9367461417801773E-2</v>
      </c>
      <c r="BB263" s="183">
        <v>0</v>
      </c>
      <c r="BC263" s="183">
        <v>0</v>
      </c>
      <c r="BD263" s="183">
        <v>9.2085501181534725E-3</v>
      </c>
      <c r="BE263" s="183">
        <v>4.3108551927206178E-3</v>
      </c>
      <c r="BF263" s="183">
        <v>0.46813614927526115</v>
      </c>
      <c r="BG263" s="183">
        <v>1.1284448882333582E-2</v>
      </c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9"/>
    </row>
    <row r="264" spans="2:69">
      <c r="B264" s="174"/>
      <c r="C264" s="174"/>
      <c r="D264" s="64">
        <v>45230</v>
      </c>
      <c r="E264" s="174"/>
      <c r="F264" s="174"/>
      <c r="G264" s="174"/>
      <c r="H264" s="174"/>
      <c r="I264" s="179">
        <v>2.1779999999999999</v>
      </c>
      <c r="J264" s="179">
        <v>0</v>
      </c>
      <c r="K264" s="179">
        <v>0</v>
      </c>
      <c r="L264" s="179">
        <v>0</v>
      </c>
      <c r="M264" s="179">
        <v>0</v>
      </c>
      <c r="N264" s="179">
        <v>18.175000000000001</v>
      </c>
      <c r="O264" s="179">
        <v>0</v>
      </c>
      <c r="P264" s="179">
        <v>0</v>
      </c>
      <c r="Q264" s="179">
        <v>0</v>
      </c>
      <c r="R264" s="179">
        <v>0</v>
      </c>
      <c r="S264" s="179">
        <v>40.96</v>
      </c>
      <c r="T264" s="179">
        <v>0</v>
      </c>
      <c r="U264" s="179">
        <v>0</v>
      </c>
      <c r="V264" s="179">
        <v>0</v>
      </c>
      <c r="W264" s="179">
        <v>0</v>
      </c>
      <c r="X264" s="179">
        <v>10.459709999999999</v>
      </c>
      <c r="Y264" s="179">
        <v>0</v>
      </c>
      <c r="Z264" s="179">
        <v>0</v>
      </c>
      <c r="AA264" s="179">
        <v>0</v>
      </c>
      <c r="AB264" s="179">
        <v>0</v>
      </c>
      <c r="AC264" s="179">
        <v>-6.2519999999999998</v>
      </c>
      <c r="AD264" s="179">
        <v>0</v>
      </c>
      <c r="AE264" s="179">
        <v>0</v>
      </c>
      <c r="AF264" s="179">
        <v>0</v>
      </c>
      <c r="AG264" s="179">
        <v>0</v>
      </c>
      <c r="AH264" s="179">
        <v>1</v>
      </c>
      <c r="AI264" s="179">
        <v>0</v>
      </c>
      <c r="AJ264" s="179">
        <v>0</v>
      </c>
      <c r="AK264" s="179">
        <v>0</v>
      </c>
      <c r="AL264" s="179">
        <v>0</v>
      </c>
      <c r="AM264" s="179">
        <v>13.849</v>
      </c>
      <c r="AN264" s="179">
        <v>19.391999999999999</v>
      </c>
      <c r="AO264" s="179">
        <v>226</v>
      </c>
      <c r="AP264" s="179">
        <v>0</v>
      </c>
      <c r="AQ264" s="179">
        <v>0</v>
      </c>
      <c r="AR264" s="179">
        <v>0</v>
      </c>
      <c r="AS264" s="179">
        <v>0</v>
      </c>
      <c r="AT264" s="179">
        <v>0</v>
      </c>
      <c r="AU264" s="179">
        <v>0</v>
      </c>
      <c r="AV264" s="179">
        <v>-3537</v>
      </c>
      <c r="AW264" s="179">
        <v>0</v>
      </c>
      <c r="AX264" s="179">
        <v>903.11354319226211</v>
      </c>
      <c r="AY264" s="179">
        <v>0</v>
      </c>
      <c r="AZ264" s="179">
        <v>15140.852104591861</v>
      </c>
      <c r="BA264" s="183">
        <v>1.6765170026210707E-2</v>
      </c>
      <c r="BB264" s="183">
        <v>0</v>
      </c>
      <c r="BC264" s="183">
        <v>0</v>
      </c>
      <c r="BD264" s="183">
        <v>3.9399339117415343E-3</v>
      </c>
      <c r="BE264" s="183">
        <v>2.4882851810287552E-3</v>
      </c>
      <c r="BF264" s="183">
        <v>0.63155505568591641</v>
      </c>
      <c r="BG264" s="183">
        <v>8.265832215801714E-3</v>
      </c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9"/>
    </row>
    <row r="265" spans="2:69" s="67" customFormat="1">
      <c r="B265" s="50" t="s">
        <v>123</v>
      </c>
      <c r="C265" s="50"/>
      <c r="D265" s="66"/>
      <c r="E265" s="41"/>
      <c r="F265" s="41"/>
      <c r="G265" s="41"/>
      <c r="H265" s="41"/>
      <c r="I265" s="187">
        <v>29.296090909090911</v>
      </c>
      <c r="J265" s="187" t="e">
        <v>#N/A</v>
      </c>
      <c r="K265" s="187" t="e">
        <v>#N/A</v>
      </c>
      <c r="L265" s="187" t="e">
        <v>#N/A</v>
      </c>
      <c r="M265" s="187" t="e">
        <v>#N/A</v>
      </c>
      <c r="N265" s="187">
        <v>22.024909090909087</v>
      </c>
      <c r="O265" s="187" t="e">
        <v>#N/A</v>
      </c>
      <c r="P265" s="187" t="e">
        <v>#N/A</v>
      </c>
      <c r="Q265" s="187" t="e">
        <v>#N/A</v>
      </c>
      <c r="R265" s="187" t="e">
        <v>#N/A</v>
      </c>
      <c r="S265" s="187">
        <v>31.516909090909095</v>
      </c>
      <c r="T265" s="187" t="e">
        <v>#N/A</v>
      </c>
      <c r="U265" s="187" t="e">
        <v>#N/A</v>
      </c>
      <c r="V265" s="187" t="e">
        <v>#N/A</v>
      </c>
      <c r="W265" s="187" t="e">
        <v>#N/A</v>
      </c>
      <c r="X265" s="187">
        <v>11.737573636363637</v>
      </c>
      <c r="Y265" s="187" t="e">
        <v>#N/A</v>
      </c>
      <c r="Z265" s="187" t="e">
        <v>#N/A</v>
      </c>
      <c r="AA265" s="187" t="e">
        <v>#N/A</v>
      </c>
      <c r="AB265" s="187" t="e">
        <v>#N/A</v>
      </c>
      <c r="AC265" s="187">
        <v>4.037590909090909</v>
      </c>
      <c r="AD265" s="187" t="e">
        <v>#N/A</v>
      </c>
      <c r="AE265" s="187" t="e">
        <v>#N/A</v>
      </c>
      <c r="AF265" s="187" t="e">
        <v>#N/A</v>
      </c>
      <c r="AG265" s="187" t="e">
        <v>#N/A</v>
      </c>
      <c r="AH265" s="187">
        <v>1</v>
      </c>
      <c r="AI265" s="187" t="e">
        <v>#N/A</v>
      </c>
      <c r="AJ265" s="187" t="e">
        <v>#N/A</v>
      </c>
      <c r="AK265" s="187" t="e">
        <v>#N/A</v>
      </c>
      <c r="AL265" s="187" t="e">
        <v>#N/A</v>
      </c>
      <c r="AM265" s="187">
        <v>10.851227272727273</v>
      </c>
      <c r="AN265" s="187">
        <v>19.389727272727274</v>
      </c>
      <c r="AO265" s="187">
        <v>170.09090909090909</v>
      </c>
      <c r="AP265" s="187" t="e">
        <v>#N/A</v>
      </c>
      <c r="AQ265" s="187">
        <v>0</v>
      </c>
      <c r="AR265" s="187" t="e">
        <v>#N/A</v>
      </c>
      <c r="AS265" s="187" t="e">
        <v>#N/A</v>
      </c>
      <c r="AT265" s="187" t="e">
        <v>#N/A</v>
      </c>
      <c r="AU265" s="187" t="e">
        <v>#N/A</v>
      </c>
      <c r="AV265" s="187">
        <v>-2502.9545454545455</v>
      </c>
      <c r="AW265" s="187" t="e">
        <v>#N/A</v>
      </c>
      <c r="AX265" s="187">
        <v>704.3219843469434</v>
      </c>
      <c r="AY265" s="187" t="e">
        <v>#N/A</v>
      </c>
      <c r="AZ265" s="187">
        <v>15140.852104591861</v>
      </c>
      <c r="BA265" s="42">
        <v>2.1497060209799721E-2</v>
      </c>
      <c r="BB265" s="42" t="e">
        <v>#N/A</v>
      </c>
      <c r="BC265" s="42" t="e">
        <v>#N/A</v>
      </c>
      <c r="BD265" s="42">
        <v>6.2380736777065309E-3</v>
      </c>
      <c r="BE265" s="42">
        <v>2.3645550642720082E-3</v>
      </c>
      <c r="BF265" s="43">
        <v>0.37905212192706139</v>
      </c>
      <c r="BG265" s="42">
        <v>7.1784414941194223E-3</v>
      </c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</row>
    <row r="266" spans="2:69">
      <c r="B266" s="174"/>
      <c r="C266" s="174"/>
      <c r="D266" s="64">
        <v>45231</v>
      </c>
      <c r="E266" s="174"/>
      <c r="F266" s="174"/>
      <c r="G266" s="174"/>
      <c r="H266" s="174"/>
      <c r="I266" s="179">
        <v>29.177</v>
      </c>
      <c r="J266" s="179">
        <v>0</v>
      </c>
      <c r="K266" s="179">
        <v>0</v>
      </c>
      <c r="L266" s="179">
        <v>0</v>
      </c>
      <c r="M266" s="179">
        <v>0</v>
      </c>
      <c r="N266" s="179">
        <v>17.977</v>
      </c>
      <c r="O266" s="179">
        <v>0</v>
      </c>
      <c r="P266" s="179">
        <v>0</v>
      </c>
      <c r="Q266" s="179">
        <v>0</v>
      </c>
      <c r="R266" s="179">
        <v>0</v>
      </c>
      <c r="S266" s="179">
        <v>41.994999999999997</v>
      </c>
      <c r="T266" s="179">
        <v>0</v>
      </c>
      <c r="U266" s="179">
        <v>0</v>
      </c>
      <c r="V266" s="179">
        <v>0</v>
      </c>
      <c r="W266" s="179">
        <v>0</v>
      </c>
      <c r="X266" s="179">
        <v>9.5037099999999999</v>
      </c>
      <c r="Y266" s="179">
        <v>0</v>
      </c>
      <c r="Z266" s="179">
        <v>0</v>
      </c>
      <c r="AA266" s="179">
        <v>0</v>
      </c>
      <c r="AB266" s="179">
        <v>0</v>
      </c>
      <c r="AC266" s="179">
        <v>6.423</v>
      </c>
      <c r="AD266" s="179">
        <v>0</v>
      </c>
      <c r="AE266" s="179">
        <v>0</v>
      </c>
      <c r="AF266" s="179">
        <v>0</v>
      </c>
      <c r="AG266" s="179">
        <v>0</v>
      </c>
      <c r="AH266" s="179">
        <v>1</v>
      </c>
      <c r="AI266" s="179">
        <v>0</v>
      </c>
      <c r="AJ266" s="179">
        <v>0</v>
      </c>
      <c r="AK266" s="179">
        <v>0</v>
      </c>
      <c r="AL266" s="179">
        <v>0</v>
      </c>
      <c r="AM266" s="179">
        <v>13.805999999999999</v>
      </c>
      <c r="AN266" s="179">
        <v>19.390999999999998</v>
      </c>
      <c r="AO266" s="179">
        <v>223</v>
      </c>
      <c r="AP266" s="179">
        <v>0</v>
      </c>
      <c r="AQ266" s="179">
        <v>0</v>
      </c>
      <c r="AR266" s="179">
        <v>0</v>
      </c>
      <c r="AS266" s="179">
        <v>0</v>
      </c>
      <c r="AT266" s="179">
        <v>0</v>
      </c>
      <c r="AU266" s="179">
        <v>0</v>
      </c>
      <c r="AV266" s="179">
        <v>-3577</v>
      </c>
      <c r="AW266" s="179">
        <v>0</v>
      </c>
      <c r="AX266" s="179">
        <v>941.8648023140812</v>
      </c>
      <c r="AY266" s="179">
        <v>0</v>
      </c>
      <c r="AZ266" s="179">
        <v>19435.182174769419</v>
      </c>
      <c r="BA266" s="183">
        <v>2.0634789756469124E-2</v>
      </c>
      <c r="BB266" s="183">
        <v>0</v>
      </c>
      <c r="BC266" s="183">
        <v>0</v>
      </c>
      <c r="BD266" s="183">
        <v>4.5195145404874175E-3</v>
      </c>
      <c r="BE266" s="183">
        <v>3.3804599756657627E-3</v>
      </c>
      <c r="BF266" s="183">
        <v>0.74796970899914161</v>
      </c>
      <c r="BG266" s="183">
        <v>7.1917430299360836E-3</v>
      </c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9"/>
    </row>
    <row r="267" spans="2:69">
      <c r="B267" s="174"/>
      <c r="C267" s="174"/>
      <c r="D267" s="64">
        <v>45232</v>
      </c>
      <c r="E267" s="174"/>
      <c r="F267" s="174"/>
      <c r="G267" s="174"/>
      <c r="H267" s="174"/>
      <c r="I267" s="179">
        <v>23.263999999999999</v>
      </c>
      <c r="J267" s="179">
        <v>0</v>
      </c>
      <c r="K267" s="179">
        <v>0</v>
      </c>
      <c r="L267" s="179">
        <v>0</v>
      </c>
      <c r="M267" s="179">
        <v>0</v>
      </c>
      <c r="N267" s="179">
        <v>18.016999999999999</v>
      </c>
      <c r="O267" s="179">
        <v>0</v>
      </c>
      <c r="P267" s="179">
        <v>0</v>
      </c>
      <c r="Q267" s="179">
        <v>0</v>
      </c>
      <c r="R267" s="179">
        <v>0</v>
      </c>
      <c r="S267" s="179">
        <v>39.222999999999999</v>
      </c>
      <c r="T267" s="179">
        <v>0</v>
      </c>
      <c r="U267" s="179">
        <v>0</v>
      </c>
      <c r="V267" s="179">
        <v>0</v>
      </c>
      <c r="W267" s="179">
        <v>0</v>
      </c>
      <c r="X267" s="179">
        <v>9.2597100000000001</v>
      </c>
      <c r="Y267" s="179">
        <v>0</v>
      </c>
      <c r="Z267" s="179">
        <v>0</v>
      </c>
      <c r="AA267" s="179">
        <v>0</v>
      </c>
      <c r="AB267" s="179">
        <v>0</v>
      </c>
      <c r="AC267" s="179">
        <v>6.4020000000000001</v>
      </c>
      <c r="AD267" s="179">
        <v>0</v>
      </c>
      <c r="AE267" s="179">
        <v>0</v>
      </c>
      <c r="AF267" s="179">
        <v>0</v>
      </c>
      <c r="AG267" s="179">
        <v>0</v>
      </c>
      <c r="AH267" s="179">
        <v>1</v>
      </c>
      <c r="AI267" s="179">
        <v>0</v>
      </c>
      <c r="AJ267" s="179">
        <v>0</v>
      </c>
      <c r="AK267" s="179">
        <v>0</v>
      </c>
      <c r="AL267" s="179">
        <v>0</v>
      </c>
      <c r="AM267" s="179">
        <v>13.815</v>
      </c>
      <c r="AN267" s="179">
        <v>19.390999999999998</v>
      </c>
      <c r="AO267" s="179">
        <v>223</v>
      </c>
      <c r="AP267" s="179">
        <v>0</v>
      </c>
      <c r="AQ267" s="179">
        <v>0</v>
      </c>
      <c r="AR267" s="179">
        <v>0</v>
      </c>
      <c r="AS267" s="179">
        <v>0</v>
      </c>
      <c r="AT267" s="179">
        <v>0</v>
      </c>
      <c r="AU267" s="179">
        <v>0</v>
      </c>
      <c r="AV267" s="179">
        <v>-2467</v>
      </c>
      <c r="AW267" s="179">
        <v>0</v>
      </c>
      <c r="AX267" s="179">
        <v>807.4512763530762</v>
      </c>
      <c r="AY267" s="179">
        <v>0</v>
      </c>
      <c r="AZ267" s="179">
        <v>34425.35638113934</v>
      </c>
      <c r="BA267" s="183">
        <v>4.2634592809889967E-2</v>
      </c>
      <c r="BB267" s="183">
        <v>0</v>
      </c>
      <c r="BC267" s="183">
        <v>0</v>
      </c>
      <c r="BD267" s="183">
        <v>4.8540864569518536E-3</v>
      </c>
      <c r="BE267" s="183">
        <v>1.5905991008867098E-3</v>
      </c>
      <c r="BF267" s="183">
        <v>0.32768248258304283</v>
      </c>
      <c r="BG267" s="183">
        <v>4.5170232620421876E-3</v>
      </c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9"/>
    </row>
    <row r="268" spans="2:69">
      <c r="B268" s="173"/>
      <c r="C268" s="173"/>
      <c r="D268" s="64">
        <v>45233</v>
      </c>
      <c r="E268" s="174"/>
      <c r="F268" s="174"/>
      <c r="G268" s="174"/>
      <c r="H268" s="174"/>
      <c r="I268" s="179">
        <v>35.405999999999999</v>
      </c>
      <c r="J268" s="179">
        <v>0</v>
      </c>
      <c r="K268" s="179">
        <v>0</v>
      </c>
      <c r="L268" s="179">
        <v>0</v>
      </c>
      <c r="M268" s="179">
        <v>0</v>
      </c>
      <c r="N268" s="179">
        <v>17.853000000000002</v>
      </c>
      <c r="O268" s="179">
        <v>0</v>
      </c>
      <c r="P268" s="179">
        <v>0</v>
      </c>
      <c r="Q268" s="179">
        <v>0</v>
      </c>
      <c r="R268" s="179">
        <v>0</v>
      </c>
      <c r="S268" s="179">
        <v>24.26</v>
      </c>
      <c r="T268" s="179">
        <v>0</v>
      </c>
      <c r="U268" s="179">
        <v>0</v>
      </c>
      <c r="V268" s="179">
        <v>0</v>
      </c>
      <c r="W268" s="179">
        <v>0</v>
      </c>
      <c r="X268" s="179">
        <v>8.7387099999999993</v>
      </c>
      <c r="Y268" s="179">
        <v>0</v>
      </c>
      <c r="Z268" s="179">
        <v>0</v>
      </c>
      <c r="AA268" s="179">
        <v>0</v>
      </c>
      <c r="AB268" s="179">
        <v>0</v>
      </c>
      <c r="AC268" s="179">
        <v>6.3860000000000001</v>
      </c>
      <c r="AD268" s="179">
        <v>0</v>
      </c>
      <c r="AE268" s="179">
        <v>0</v>
      </c>
      <c r="AF268" s="179">
        <v>0</v>
      </c>
      <c r="AG268" s="179">
        <v>0</v>
      </c>
      <c r="AH268" s="179">
        <v>1</v>
      </c>
      <c r="AI268" s="179">
        <v>0</v>
      </c>
      <c r="AJ268" s="179">
        <v>0</v>
      </c>
      <c r="AK268" s="179">
        <v>0</v>
      </c>
      <c r="AL268" s="179">
        <v>0</v>
      </c>
      <c r="AM268" s="179">
        <v>13.776</v>
      </c>
      <c r="AN268" s="179">
        <v>19.39</v>
      </c>
      <c r="AO268" s="179">
        <v>143</v>
      </c>
      <c r="AP268" s="179">
        <v>0</v>
      </c>
      <c r="AQ268" s="179">
        <v>0</v>
      </c>
      <c r="AR268" s="179">
        <v>0</v>
      </c>
      <c r="AS268" s="179">
        <v>0</v>
      </c>
      <c r="AT268" s="179">
        <v>0</v>
      </c>
      <c r="AU268" s="179">
        <v>0</v>
      </c>
      <c r="AV268" s="179">
        <v>-2621</v>
      </c>
      <c r="AW268" s="179">
        <v>0</v>
      </c>
      <c r="AX268" s="179">
        <v>814.80003976020237</v>
      </c>
      <c r="AY268" s="179">
        <v>0</v>
      </c>
      <c r="AZ268" s="179">
        <v>34960.76013711722</v>
      </c>
      <c r="BA268" s="183">
        <v>4.2907165477564603E-2</v>
      </c>
      <c r="BB268" s="183">
        <v>0</v>
      </c>
      <c r="BC268" s="183">
        <v>0</v>
      </c>
      <c r="BD268" s="183">
        <v>5.392717030133499E-3</v>
      </c>
      <c r="BE268" s="183">
        <v>4.4802170485009098E-3</v>
      </c>
      <c r="BF268" s="183">
        <v>0.83079030912734542</v>
      </c>
      <c r="BG268" s="183">
        <v>1.255812344547457E-2</v>
      </c>
      <c r="BH268" s="191"/>
      <c r="BI268" s="191"/>
      <c r="BJ268" s="191"/>
      <c r="BK268" s="191"/>
      <c r="BL268" s="191"/>
      <c r="BM268" s="191"/>
      <c r="BN268" s="191"/>
      <c r="BO268" s="191"/>
      <c r="BP268" s="191"/>
      <c r="BQ268" s="191"/>
    </row>
    <row r="269" spans="2:69" ht="10.5" customHeight="1">
      <c r="B269" s="24" t="s">
        <v>82</v>
      </c>
      <c r="C269" s="24"/>
      <c r="D269" s="21"/>
      <c r="E269" s="25"/>
      <c r="F269" s="25"/>
      <c r="G269" s="25"/>
      <c r="H269" s="25"/>
      <c r="I269" s="182">
        <v>40.879000000000005</v>
      </c>
      <c r="J269" s="182" t="e">
        <v>#N/A</v>
      </c>
      <c r="K269" s="182" t="e">
        <v>#N/A</v>
      </c>
      <c r="L269" s="182" t="e">
        <v>#N/A</v>
      </c>
      <c r="M269" s="182" t="e">
        <v>#N/A</v>
      </c>
      <c r="N269" s="182">
        <v>19.7378</v>
      </c>
      <c r="O269" s="182" t="e">
        <v>#N/A</v>
      </c>
      <c r="P269" s="182" t="e">
        <v>#N/A</v>
      </c>
      <c r="Q269" s="182" t="e">
        <v>#N/A</v>
      </c>
      <c r="R269" s="182" t="e">
        <v>#N/A</v>
      </c>
      <c r="S269" s="182">
        <v>20.004799999999999</v>
      </c>
      <c r="T269" s="182" t="e">
        <v>#N/A</v>
      </c>
      <c r="U269" s="182" t="e">
        <v>#N/A</v>
      </c>
      <c r="V269" s="182" t="e">
        <v>#N/A</v>
      </c>
      <c r="W269" s="182" t="e">
        <v>#N/A</v>
      </c>
      <c r="X269" s="182">
        <v>10.152709999999999</v>
      </c>
      <c r="Y269" s="182" t="e">
        <v>#N/A</v>
      </c>
      <c r="Z269" s="182" t="e">
        <v>#N/A</v>
      </c>
      <c r="AA269" s="182" t="e">
        <v>#N/A</v>
      </c>
      <c r="AB269" s="182" t="e">
        <v>#N/A</v>
      </c>
      <c r="AC269" s="182">
        <v>5.9564000000000004</v>
      </c>
      <c r="AD269" s="182" t="e">
        <v>#N/A</v>
      </c>
      <c r="AE269" s="182" t="e">
        <v>#N/A</v>
      </c>
      <c r="AF269" s="182" t="e">
        <v>#N/A</v>
      </c>
      <c r="AG269" s="182" t="e">
        <v>#N/A</v>
      </c>
      <c r="AH269" s="182">
        <v>1</v>
      </c>
      <c r="AI269" s="182" t="e">
        <v>#N/A</v>
      </c>
      <c r="AJ269" s="182" t="e">
        <v>#N/A</v>
      </c>
      <c r="AK269" s="182" t="e">
        <v>#N/A</v>
      </c>
      <c r="AL269" s="182" t="e">
        <v>#N/A</v>
      </c>
      <c r="AM269" s="182">
        <v>12.351400000000002</v>
      </c>
      <c r="AN269" s="182">
        <v>19.394200000000001</v>
      </c>
      <c r="AO269" s="182">
        <v>218</v>
      </c>
      <c r="AP269" s="182" t="e">
        <v>#N/A</v>
      </c>
      <c r="AQ269" s="182">
        <v>0</v>
      </c>
      <c r="AR269" s="182" t="e">
        <v>#N/A</v>
      </c>
      <c r="AS269" s="182" t="e">
        <v>#N/A</v>
      </c>
      <c r="AT269" s="182" t="e">
        <v>#N/A</v>
      </c>
      <c r="AU269" s="182" t="e">
        <v>#N/A</v>
      </c>
      <c r="AV269" s="182">
        <v>-1925.4</v>
      </c>
      <c r="AW269" s="182" t="e">
        <v>#N/A</v>
      </c>
      <c r="AX269" s="182">
        <v>628.6738241628384</v>
      </c>
      <c r="AY269" s="182" t="e">
        <v>#N/A</v>
      </c>
      <c r="AZ269" s="182">
        <v>40543.683659341827</v>
      </c>
      <c r="BA269" s="184">
        <v>6.4490809225803317E-2</v>
      </c>
      <c r="BB269" s="184" t="e">
        <v>#N/A</v>
      </c>
      <c r="BC269" s="184" t="e">
        <v>#N/A</v>
      </c>
      <c r="BD269" s="184">
        <v>6.9691016983295315E-3</v>
      </c>
      <c r="BE269" s="184">
        <v>2.459243752853813E-3</v>
      </c>
      <c r="BF269" s="185">
        <v>0.35287815550794516</v>
      </c>
      <c r="BG269" s="184">
        <v>6.5456979900590413E-3</v>
      </c>
    </row>
    <row r="270" spans="2:69">
      <c r="B270" s="174"/>
      <c r="C270" s="174"/>
      <c r="D270" s="64">
        <v>45236</v>
      </c>
      <c r="E270" s="174"/>
      <c r="F270" s="174"/>
      <c r="G270" s="174"/>
      <c r="H270" s="174"/>
      <c r="I270" s="179">
        <v>21.45</v>
      </c>
      <c r="J270" s="179">
        <v>0</v>
      </c>
      <c r="K270" s="179">
        <v>0</v>
      </c>
      <c r="L270" s="179">
        <v>0</v>
      </c>
      <c r="M270" s="179">
        <v>0</v>
      </c>
      <c r="N270" s="179">
        <v>17.841000000000001</v>
      </c>
      <c r="O270" s="179">
        <v>0</v>
      </c>
      <c r="P270" s="179">
        <v>0</v>
      </c>
      <c r="Q270" s="179">
        <v>0</v>
      </c>
      <c r="R270" s="179">
        <v>0</v>
      </c>
      <c r="S270" s="179">
        <v>22.349</v>
      </c>
      <c r="T270" s="179">
        <v>0</v>
      </c>
      <c r="U270" s="179">
        <v>0</v>
      </c>
      <c r="V270" s="179">
        <v>0</v>
      </c>
      <c r="W270" s="179">
        <v>0</v>
      </c>
      <c r="X270" s="179">
        <v>8.6177100000000006</v>
      </c>
      <c r="Y270" s="179">
        <v>0</v>
      </c>
      <c r="Z270" s="179">
        <v>0</v>
      </c>
      <c r="AA270" s="179">
        <v>0</v>
      </c>
      <c r="AB270" s="179">
        <v>0</v>
      </c>
      <c r="AC270" s="179">
        <v>6.4649999999999999</v>
      </c>
      <c r="AD270" s="179">
        <v>0</v>
      </c>
      <c r="AE270" s="179">
        <v>0</v>
      </c>
      <c r="AF270" s="179">
        <v>0</v>
      </c>
      <c r="AG270" s="179">
        <v>0</v>
      </c>
      <c r="AH270" s="179">
        <v>1</v>
      </c>
      <c r="AI270" s="179">
        <v>0</v>
      </c>
      <c r="AJ270" s="179">
        <v>0</v>
      </c>
      <c r="AK270" s="179">
        <v>0</v>
      </c>
      <c r="AL270" s="179">
        <v>0</v>
      </c>
      <c r="AM270" s="179">
        <v>13.779</v>
      </c>
      <c r="AN270" s="179">
        <v>19.388999999999999</v>
      </c>
      <c r="AO270" s="179">
        <v>143</v>
      </c>
      <c r="AP270" s="179">
        <v>0</v>
      </c>
      <c r="AQ270" s="179">
        <v>0</v>
      </c>
      <c r="AR270" s="179">
        <v>0</v>
      </c>
      <c r="AS270" s="179">
        <v>0</v>
      </c>
      <c r="AT270" s="179">
        <v>0</v>
      </c>
      <c r="AU270" s="179">
        <v>0</v>
      </c>
      <c r="AV270" s="179">
        <v>-3493</v>
      </c>
      <c r="AW270" s="179">
        <v>0</v>
      </c>
      <c r="AX270" s="179">
        <v>897.24496459602517</v>
      </c>
      <c r="AY270" s="179">
        <v>0</v>
      </c>
      <c r="AZ270" s="179">
        <v>38490.092046102553</v>
      </c>
      <c r="BA270" s="183">
        <v>4.2898086436664817E-2</v>
      </c>
      <c r="BB270" s="183">
        <v>0</v>
      </c>
      <c r="BC270" s="183">
        <v>0</v>
      </c>
      <c r="BD270" s="183">
        <v>6.1252207858589099E-3</v>
      </c>
      <c r="BE270" s="183">
        <v>2.9318615629920644E-3</v>
      </c>
      <c r="BF270" s="183">
        <v>0.47865402170657328</v>
      </c>
      <c r="BG270" s="183">
        <v>9.9556283692480256E-3</v>
      </c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9"/>
    </row>
    <row r="271" spans="2:69">
      <c r="B271" s="174"/>
      <c r="C271" s="174"/>
      <c r="D271" s="64">
        <v>45237</v>
      </c>
      <c r="E271" s="174"/>
      <c r="F271" s="174"/>
      <c r="G271" s="174"/>
      <c r="H271" s="174"/>
      <c r="I271" s="179">
        <v>17.96</v>
      </c>
      <c r="J271" s="179">
        <v>0</v>
      </c>
      <c r="K271" s="179">
        <v>0</v>
      </c>
      <c r="L271" s="179">
        <v>0</v>
      </c>
      <c r="M271" s="179">
        <v>0</v>
      </c>
      <c r="N271" s="179">
        <v>17.667999999999999</v>
      </c>
      <c r="O271" s="179">
        <v>0</v>
      </c>
      <c r="P271" s="179">
        <v>0</v>
      </c>
      <c r="Q271" s="179">
        <v>0</v>
      </c>
      <c r="R271" s="179">
        <v>0</v>
      </c>
      <c r="S271" s="179">
        <v>21.428999999999998</v>
      </c>
      <c r="T271" s="179">
        <v>0</v>
      </c>
      <c r="U271" s="179">
        <v>0</v>
      </c>
      <c r="V271" s="179">
        <v>0</v>
      </c>
      <c r="W271" s="179">
        <v>0</v>
      </c>
      <c r="X271" s="179">
        <v>8.6107099999999992</v>
      </c>
      <c r="Y271" s="179">
        <v>0</v>
      </c>
      <c r="Z271" s="179">
        <v>0</v>
      </c>
      <c r="AA271" s="179">
        <v>0</v>
      </c>
      <c r="AB271" s="179">
        <v>0</v>
      </c>
      <c r="AC271" s="179">
        <v>6.42</v>
      </c>
      <c r="AD271" s="179">
        <v>0</v>
      </c>
      <c r="AE271" s="179">
        <v>0</v>
      </c>
      <c r="AF271" s="179">
        <v>0</v>
      </c>
      <c r="AG271" s="179">
        <v>0</v>
      </c>
      <c r="AH271" s="179">
        <v>1</v>
      </c>
      <c r="AI271" s="179">
        <v>0</v>
      </c>
      <c r="AJ271" s="179">
        <v>0</v>
      </c>
      <c r="AK271" s="179">
        <v>0</v>
      </c>
      <c r="AL271" s="179">
        <v>0</v>
      </c>
      <c r="AM271" s="179">
        <v>13.773999999999999</v>
      </c>
      <c r="AN271" s="179">
        <v>19.388999999999999</v>
      </c>
      <c r="AO271" s="179">
        <v>169</v>
      </c>
      <c r="AP271" s="179">
        <v>0</v>
      </c>
      <c r="AQ271" s="179">
        <v>0</v>
      </c>
      <c r="AR271" s="179">
        <v>0</v>
      </c>
      <c r="AS271" s="179">
        <v>0</v>
      </c>
      <c r="AT271" s="179">
        <v>0</v>
      </c>
      <c r="AU271" s="179">
        <v>0</v>
      </c>
      <c r="AV271" s="179">
        <v>-3193</v>
      </c>
      <c r="AW271" s="179">
        <v>0</v>
      </c>
      <c r="AX271" s="179">
        <v>856.05075540018686</v>
      </c>
      <c r="AY271" s="179">
        <v>0</v>
      </c>
      <c r="AZ271" s="179">
        <v>35078.524496267564</v>
      </c>
      <c r="BA271" s="183">
        <v>4.0977155005101358E-2</v>
      </c>
      <c r="BB271" s="183">
        <v>0</v>
      </c>
      <c r="BC271" s="183">
        <v>0</v>
      </c>
      <c r="BD271" s="183">
        <v>1.2122911439928346E-2</v>
      </c>
      <c r="BE271" s="183">
        <v>6.5263530891725065E-4</v>
      </c>
      <c r="BF271" s="183">
        <v>5.3834865671600431E-2</v>
      </c>
      <c r="BG271" s="183">
        <v>3.1323757748070022E-3</v>
      </c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9"/>
    </row>
    <row r="272" spans="2:69">
      <c r="B272" s="174"/>
      <c r="C272" s="174"/>
      <c r="D272" s="64">
        <v>45238</v>
      </c>
      <c r="E272" s="174"/>
      <c r="F272" s="174"/>
      <c r="G272" s="174"/>
      <c r="H272" s="174"/>
      <c r="I272" s="179">
        <v>29.308</v>
      </c>
      <c r="J272" s="179">
        <v>0</v>
      </c>
      <c r="K272" s="179">
        <v>0</v>
      </c>
      <c r="L272" s="179">
        <v>0</v>
      </c>
      <c r="M272" s="179">
        <v>0</v>
      </c>
      <c r="N272" s="179">
        <v>17.661999999999999</v>
      </c>
      <c r="O272" s="179">
        <v>0</v>
      </c>
      <c r="P272" s="179">
        <v>0</v>
      </c>
      <c r="Q272" s="179">
        <v>0</v>
      </c>
      <c r="R272" s="179">
        <v>0</v>
      </c>
      <c r="S272" s="179">
        <v>22.844999999999999</v>
      </c>
      <c r="T272" s="179">
        <v>0</v>
      </c>
      <c r="U272" s="179">
        <v>0</v>
      </c>
      <c r="V272" s="179">
        <v>0</v>
      </c>
      <c r="W272" s="179">
        <v>0</v>
      </c>
      <c r="X272" s="179">
        <v>7.34971</v>
      </c>
      <c r="Y272" s="179">
        <v>0</v>
      </c>
      <c r="Z272" s="179">
        <v>0</v>
      </c>
      <c r="AA272" s="179">
        <v>0</v>
      </c>
      <c r="AB272" s="179">
        <v>0</v>
      </c>
      <c r="AC272" s="179">
        <v>6.3719999999999999</v>
      </c>
      <c r="AD272" s="179">
        <v>0</v>
      </c>
      <c r="AE272" s="179">
        <v>0</v>
      </c>
      <c r="AF272" s="179">
        <v>0</v>
      </c>
      <c r="AG272" s="179">
        <v>0</v>
      </c>
      <c r="AH272" s="179">
        <v>1</v>
      </c>
      <c r="AI272" s="179">
        <v>0</v>
      </c>
      <c r="AJ272" s="179">
        <v>0</v>
      </c>
      <c r="AK272" s="179">
        <v>0</v>
      </c>
      <c r="AL272" s="179">
        <v>0</v>
      </c>
      <c r="AM272" s="179">
        <v>93.781000000000006</v>
      </c>
      <c r="AN272" s="179">
        <v>19.39</v>
      </c>
      <c r="AO272" s="179">
        <v>193</v>
      </c>
      <c r="AP272" s="179">
        <v>0</v>
      </c>
      <c r="AQ272" s="179">
        <v>0</v>
      </c>
      <c r="AR272" s="179">
        <v>0</v>
      </c>
      <c r="AS272" s="179">
        <v>0</v>
      </c>
      <c r="AT272" s="179">
        <v>0</v>
      </c>
      <c r="AU272" s="179">
        <v>0</v>
      </c>
      <c r="AV272" s="179">
        <v>-4462</v>
      </c>
      <c r="AW272" s="179">
        <v>0</v>
      </c>
      <c r="AX272" s="179">
        <v>1082.7812833124854</v>
      </c>
      <c r="AY272" s="179">
        <v>0</v>
      </c>
      <c r="AZ272" s="179">
        <v>49847.591294169964</v>
      </c>
      <c r="BA272" s="183">
        <v>4.6036620749182453E-2</v>
      </c>
      <c r="BB272" s="183">
        <v>0</v>
      </c>
      <c r="BC272" s="183">
        <v>0</v>
      </c>
      <c r="BD272" s="183">
        <v>1.0910898796811456E-2</v>
      </c>
      <c r="BE272" s="183">
        <v>8.7680628672255328E-3</v>
      </c>
      <c r="BF272" s="183">
        <v>0.80360592014544807</v>
      </c>
      <c r="BG272" s="183">
        <v>1.7546628931980199E-2</v>
      </c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9"/>
    </row>
    <row r="273" spans="2:69">
      <c r="B273" s="174"/>
      <c r="C273" s="174"/>
      <c r="D273" s="64">
        <v>45239</v>
      </c>
      <c r="E273" s="174"/>
      <c r="F273" s="174"/>
      <c r="G273" s="174"/>
      <c r="H273" s="174"/>
      <c r="I273" s="179">
        <v>19.234999999999999</v>
      </c>
      <c r="J273" s="179">
        <v>0</v>
      </c>
      <c r="K273" s="179">
        <v>0</v>
      </c>
      <c r="L273" s="179">
        <v>0</v>
      </c>
      <c r="M273" s="179">
        <v>0</v>
      </c>
      <c r="N273" s="179">
        <v>15.773</v>
      </c>
      <c r="O273" s="179">
        <v>0</v>
      </c>
      <c r="P273" s="179">
        <v>0</v>
      </c>
      <c r="Q273" s="179">
        <v>0</v>
      </c>
      <c r="R273" s="179">
        <v>0</v>
      </c>
      <c r="S273" s="179">
        <v>23.651</v>
      </c>
      <c r="T273" s="179">
        <v>0</v>
      </c>
      <c r="U273" s="179">
        <v>0</v>
      </c>
      <c r="V273" s="179">
        <v>0</v>
      </c>
      <c r="W273" s="179">
        <v>0</v>
      </c>
      <c r="X273" s="179">
        <v>7.1857100000000003</v>
      </c>
      <c r="Y273" s="179">
        <v>0</v>
      </c>
      <c r="Z273" s="179">
        <v>0</v>
      </c>
      <c r="AA273" s="179">
        <v>0</v>
      </c>
      <c r="AB273" s="179">
        <v>0</v>
      </c>
      <c r="AC273" s="179">
        <v>6.4269999999999996</v>
      </c>
      <c r="AD273" s="179">
        <v>0</v>
      </c>
      <c r="AE273" s="179">
        <v>0</v>
      </c>
      <c r="AF273" s="179">
        <v>0</v>
      </c>
      <c r="AG273" s="179">
        <v>0</v>
      </c>
      <c r="AH273" s="179">
        <v>1</v>
      </c>
      <c r="AI273" s="179">
        <v>0</v>
      </c>
      <c r="AJ273" s="179">
        <v>0</v>
      </c>
      <c r="AK273" s="179">
        <v>0</v>
      </c>
      <c r="AL273" s="179">
        <v>0</v>
      </c>
      <c r="AM273" s="179">
        <v>93.691999999999993</v>
      </c>
      <c r="AN273" s="179">
        <v>19.39</v>
      </c>
      <c r="AO273" s="179">
        <v>202</v>
      </c>
      <c r="AP273" s="179">
        <v>0</v>
      </c>
      <c r="AQ273" s="179">
        <v>0</v>
      </c>
      <c r="AR273" s="179">
        <v>0</v>
      </c>
      <c r="AS273" s="179">
        <v>0</v>
      </c>
      <c r="AT273" s="179">
        <v>0</v>
      </c>
      <c r="AU273" s="179">
        <v>0</v>
      </c>
      <c r="AV273" s="179">
        <v>-3692</v>
      </c>
      <c r="AW273" s="179">
        <v>0</v>
      </c>
      <c r="AX273" s="179">
        <v>966.96493365906019</v>
      </c>
      <c r="AY273" s="179">
        <v>0</v>
      </c>
      <c r="AZ273" s="179">
        <v>53950.168154331928</v>
      </c>
      <c r="BA273" s="183">
        <v>5.579330364150939E-2</v>
      </c>
      <c r="BB273" s="183">
        <v>0</v>
      </c>
      <c r="BC273" s="183">
        <v>0</v>
      </c>
      <c r="BD273" s="183">
        <v>1.1887857624234945E-2</v>
      </c>
      <c r="BE273" s="183">
        <v>1.4040978143687402E-3</v>
      </c>
      <c r="BF273" s="183">
        <v>0.11811193057244428</v>
      </c>
      <c r="BG273" s="183">
        <v>4.1618350517392561E-3</v>
      </c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</row>
    <row r="274" spans="2:69">
      <c r="B274" s="173"/>
      <c r="C274" s="173"/>
      <c r="D274" s="64">
        <v>45240</v>
      </c>
      <c r="E274" s="174"/>
      <c r="F274" s="174"/>
      <c r="G274" s="174"/>
      <c r="H274" s="174"/>
      <c r="I274" s="179">
        <v>36.347999999999999</v>
      </c>
      <c r="J274" s="179">
        <v>0</v>
      </c>
      <c r="K274" s="179">
        <v>0</v>
      </c>
      <c r="L274" s="179">
        <v>0</v>
      </c>
      <c r="M274" s="179">
        <v>0</v>
      </c>
      <c r="N274" s="179">
        <v>19.835000000000001</v>
      </c>
      <c r="O274" s="179">
        <v>0</v>
      </c>
      <c r="P274" s="179">
        <v>0</v>
      </c>
      <c r="Q274" s="179">
        <v>0</v>
      </c>
      <c r="R274" s="179">
        <v>0</v>
      </c>
      <c r="S274" s="179">
        <v>26.071000000000002</v>
      </c>
      <c r="T274" s="179">
        <v>0</v>
      </c>
      <c r="U274" s="179">
        <v>0</v>
      </c>
      <c r="V274" s="179">
        <v>0</v>
      </c>
      <c r="W274" s="179">
        <v>0</v>
      </c>
      <c r="X274" s="179">
        <v>6.9547100000000004</v>
      </c>
      <c r="Y274" s="179">
        <v>0</v>
      </c>
      <c r="Z274" s="179">
        <v>0</v>
      </c>
      <c r="AA274" s="179">
        <v>0</v>
      </c>
      <c r="AB274" s="179">
        <v>0</v>
      </c>
      <c r="AC274" s="179">
        <v>6.3760000000000003</v>
      </c>
      <c r="AD274" s="179">
        <v>0</v>
      </c>
      <c r="AE274" s="179">
        <v>0</v>
      </c>
      <c r="AF274" s="179">
        <v>0</v>
      </c>
      <c r="AG274" s="179">
        <v>0</v>
      </c>
      <c r="AH274" s="179">
        <v>1</v>
      </c>
      <c r="AI274" s="179">
        <v>0</v>
      </c>
      <c r="AJ274" s="179">
        <v>0</v>
      </c>
      <c r="AK274" s="179">
        <v>0</v>
      </c>
      <c r="AL274" s="179">
        <v>0</v>
      </c>
      <c r="AM274" s="179">
        <v>93.974000000000004</v>
      </c>
      <c r="AN274" s="179">
        <v>19.385999999999999</v>
      </c>
      <c r="AO274" s="179">
        <v>132</v>
      </c>
      <c r="AP274" s="179">
        <v>0</v>
      </c>
      <c r="AQ274" s="179">
        <v>0</v>
      </c>
      <c r="AR274" s="179">
        <v>0</v>
      </c>
      <c r="AS274" s="179">
        <v>0</v>
      </c>
      <c r="AT274" s="179">
        <v>0</v>
      </c>
      <c r="AU274" s="179">
        <v>0</v>
      </c>
      <c r="AV274" s="179">
        <v>-3310</v>
      </c>
      <c r="AW274" s="179">
        <v>0</v>
      </c>
      <c r="AX274" s="179">
        <v>890.70837937607382</v>
      </c>
      <c r="AY274" s="179">
        <v>0</v>
      </c>
      <c r="AZ274" s="179">
        <v>50256.230935202198</v>
      </c>
      <c r="BA274" s="183">
        <v>5.6422766529271723E-2</v>
      </c>
      <c r="BB274" s="183">
        <v>0</v>
      </c>
      <c r="BC274" s="183">
        <v>0</v>
      </c>
      <c r="BD274" s="183">
        <v>1.4399821159662979E-2</v>
      </c>
      <c r="BE274" s="183">
        <v>6.7078954815252194E-4</v>
      </c>
      <c r="BF274" s="183">
        <v>4.6583186048973227E-2</v>
      </c>
      <c r="BG274" s="183">
        <v>3.8712106342924215E-3</v>
      </c>
      <c r="BH274" s="191"/>
      <c r="BI274" s="191"/>
      <c r="BJ274" s="191"/>
      <c r="BK274" s="191"/>
      <c r="BL274" s="191"/>
      <c r="BM274" s="191"/>
      <c r="BN274" s="191"/>
      <c r="BO274" s="191"/>
      <c r="BP274" s="191"/>
      <c r="BQ274" s="191"/>
    </row>
    <row r="275" spans="2:69" ht="10.5" customHeight="1">
      <c r="B275" s="24" t="s">
        <v>82</v>
      </c>
      <c r="C275" s="24"/>
      <c r="D275" s="21"/>
      <c r="E275" s="25"/>
      <c r="F275" s="25"/>
      <c r="G275" s="25"/>
      <c r="H275" s="25"/>
      <c r="I275" s="182">
        <v>36.236800000000002</v>
      </c>
      <c r="J275" s="182" t="e">
        <v>#N/A</v>
      </c>
      <c r="K275" s="182" t="e">
        <v>#N/A</v>
      </c>
      <c r="L275" s="182" t="e">
        <v>#N/A</v>
      </c>
      <c r="M275" s="182" t="e">
        <v>#N/A</v>
      </c>
      <c r="N275" s="182">
        <v>20.417400000000001</v>
      </c>
      <c r="O275" s="182" t="e">
        <v>#N/A</v>
      </c>
      <c r="P275" s="182" t="e">
        <v>#N/A</v>
      </c>
      <c r="Q275" s="182" t="e">
        <v>#N/A</v>
      </c>
      <c r="R275" s="182" t="e">
        <v>#N/A</v>
      </c>
      <c r="S275" s="182">
        <v>32.612000000000002</v>
      </c>
      <c r="T275" s="182" t="e">
        <v>#N/A</v>
      </c>
      <c r="U275" s="182" t="e">
        <v>#N/A</v>
      </c>
      <c r="V275" s="182" t="e">
        <v>#N/A</v>
      </c>
      <c r="W275" s="182" t="e">
        <v>#N/A</v>
      </c>
      <c r="X275" s="182">
        <v>11.07211</v>
      </c>
      <c r="Y275" s="182" t="e">
        <v>#N/A</v>
      </c>
      <c r="Z275" s="182" t="e">
        <v>#N/A</v>
      </c>
      <c r="AA275" s="182" t="e">
        <v>#N/A</v>
      </c>
      <c r="AB275" s="182" t="e">
        <v>#N/A</v>
      </c>
      <c r="AC275" s="182">
        <v>4.2351999999999999</v>
      </c>
      <c r="AD275" s="182" t="e">
        <v>#N/A</v>
      </c>
      <c r="AE275" s="182" t="e">
        <v>#N/A</v>
      </c>
      <c r="AF275" s="182" t="e">
        <v>#N/A</v>
      </c>
      <c r="AG275" s="182" t="e">
        <v>#N/A</v>
      </c>
      <c r="AH275" s="182">
        <v>1</v>
      </c>
      <c r="AI275" s="182" t="e">
        <v>#N/A</v>
      </c>
      <c r="AJ275" s="182" t="e">
        <v>#N/A</v>
      </c>
      <c r="AK275" s="182" t="e">
        <v>#N/A</v>
      </c>
      <c r="AL275" s="182" t="e">
        <v>#N/A</v>
      </c>
      <c r="AM275" s="182">
        <v>14.147600000000001</v>
      </c>
      <c r="AN275" s="182">
        <v>19.360599999999998</v>
      </c>
      <c r="AO275" s="182">
        <v>218</v>
      </c>
      <c r="AP275" s="182" t="e">
        <v>#N/A</v>
      </c>
      <c r="AQ275" s="182">
        <v>0</v>
      </c>
      <c r="AR275" s="182" t="e">
        <v>#N/A</v>
      </c>
      <c r="AS275" s="182" t="e">
        <v>#N/A</v>
      </c>
      <c r="AT275" s="182" t="e">
        <v>#N/A</v>
      </c>
      <c r="AU275" s="182" t="e">
        <v>#N/A</v>
      </c>
      <c r="AV275" s="182">
        <v>-3110.4</v>
      </c>
      <c r="AW275" s="182" t="e">
        <v>#N/A</v>
      </c>
      <c r="AX275" s="182">
        <v>818.66886929341013</v>
      </c>
      <c r="AY275" s="182" t="e">
        <v>#N/A</v>
      </c>
      <c r="AZ275" s="182">
        <v>27870.622047722994</v>
      </c>
      <c r="BA275" s="184">
        <v>3.4043827844312709E-2</v>
      </c>
      <c r="BB275" s="184" t="e">
        <v>#N/A</v>
      </c>
      <c r="BC275" s="184" t="e">
        <v>#N/A</v>
      </c>
      <c r="BD275" s="184">
        <v>5.9961607909794238E-3</v>
      </c>
      <c r="BE275" s="184">
        <v>2.3969611102812949E-3</v>
      </c>
      <c r="BF275" s="185">
        <v>0.39974930523665475</v>
      </c>
      <c r="BG275" s="184">
        <v>7.7311074915563651E-3</v>
      </c>
    </row>
    <row r="276" spans="2:69">
      <c r="B276" s="174"/>
      <c r="C276" s="174"/>
      <c r="D276" s="64">
        <v>45243</v>
      </c>
      <c r="E276" s="174"/>
      <c r="F276" s="174"/>
      <c r="G276" s="174"/>
      <c r="H276" s="174"/>
      <c r="I276" s="179">
        <v>33.540999999999997</v>
      </c>
      <c r="J276" s="179">
        <v>0</v>
      </c>
      <c r="K276" s="179">
        <v>0</v>
      </c>
      <c r="L276" s="179">
        <v>0</v>
      </c>
      <c r="M276" s="179">
        <v>0</v>
      </c>
      <c r="N276" s="179">
        <v>23.835000000000001</v>
      </c>
      <c r="O276" s="179">
        <v>0</v>
      </c>
      <c r="P276" s="179">
        <v>0</v>
      </c>
      <c r="Q276" s="179">
        <v>0</v>
      </c>
      <c r="R276" s="179">
        <v>0</v>
      </c>
      <c r="S276" s="179">
        <v>27.145</v>
      </c>
      <c r="T276" s="179">
        <v>0</v>
      </c>
      <c r="U276" s="179">
        <v>0</v>
      </c>
      <c r="V276" s="179">
        <v>0</v>
      </c>
      <c r="W276" s="179">
        <v>0</v>
      </c>
      <c r="X276" s="179">
        <v>6.6407100000000003</v>
      </c>
      <c r="Y276" s="179">
        <v>0</v>
      </c>
      <c r="Z276" s="179">
        <v>0</v>
      </c>
      <c r="AA276" s="179">
        <v>0</v>
      </c>
      <c r="AB276" s="179">
        <v>0</v>
      </c>
      <c r="AC276" s="179">
        <v>6.327</v>
      </c>
      <c r="AD276" s="179">
        <v>0</v>
      </c>
      <c r="AE276" s="179">
        <v>0</v>
      </c>
      <c r="AF276" s="179">
        <v>0</v>
      </c>
      <c r="AG276" s="179">
        <v>0</v>
      </c>
      <c r="AH276" s="179">
        <v>1</v>
      </c>
      <c r="AI276" s="179">
        <v>0</v>
      </c>
      <c r="AJ276" s="179">
        <v>0</v>
      </c>
      <c r="AK276" s="179">
        <v>0</v>
      </c>
      <c r="AL276" s="179">
        <v>0</v>
      </c>
      <c r="AM276" s="179">
        <v>43.771000000000001</v>
      </c>
      <c r="AN276" s="179">
        <v>19.385999999999999</v>
      </c>
      <c r="AO276" s="179">
        <v>142</v>
      </c>
      <c r="AP276" s="179">
        <v>0</v>
      </c>
      <c r="AQ276" s="179">
        <v>0</v>
      </c>
      <c r="AR276" s="179">
        <v>0</v>
      </c>
      <c r="AS276" s="179">
        <v>0</v>
      </c>
      <c r="AT276" s="179">
        <v>0</v>
      </c>
      <c r="AU276" s="179">
        <v>0</v>
      </c>
      <c r="AV276" s="179">
        <v>-2182</v>
      </c>
      <c r="AW276" s="179">
        <v>0</v>
      </c>
      <c r="AX276" s="179">
        <v>726.93691328016121</v>
      </c>
      <c r="AY276" s="179">
        <v>0</v>
      </c>
      <c r="AZ276" s="179">
        <v>50501.991463748491</v>
      </c>
      <c r="BA276" s="183">
        <v>6.9472316704716638E-2</v>
      </c>
      <c r="BB276" s="183">
        <v>0</v>
      </c>
      <c r="BC276" s="183">
        <v>0</v>
      </c>
      <c r="BD276" s="183">
        <v>1.1325022278845411E-2</v>
      </c>
      <c r="BE276" s="183">
        <v>9.0982235161769982E-4</v>
      </c>
      <c r="BF276" s="183">
        <v>8.0337356449814989E-2</v>
      </c>
      <c r="BG276" s="183">
        <v>7.0314691541676936E-3</v>
      </c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9"/>
    </row>
    <row r="277" spans="2:69">
      <c r="B277" s="174"/>
      <c r="C277" s="174"/>
      <c r="D277" s="64">
        <v>45244</v>
      </c>
      <c r="E277" s="174"/>
      <c r="F277" s="174"/>
      <c r="G277" s="174"/>
      <c r="H277" s="174"/>
      <c r="I277" s="179">
        <v>35.182000000000002</v>
      </c>
      <c r="J277" s="179">
        <v>0</v>
      </c>
      <c r="K277" s="179">
        <v>0</v>
      </c>
      <c r="L277" s="179">
        <v>0</v>
      </c>
      <c r="M277" s="179">
        <v>0</v>
      </c>
      <c r="N277" s="179">
        <v>17.111000000000001</v>
      </c>
      <c r="O277" s="179">
        <v>0</v>
      </c>
      <c r="P277" s="179">
        <v>0</v>
      </c>
      <c r="Q277" s="179">
        <v>0</v>
      </c>
      <c r="R277" s="179">
        <v>0</v>
      </c>
      <c r="S277" s="179">
        <v>28.099</v>
      </c>
      <c r="T277" s="179">
        <v>0</v>
      </c>
      <c r="U277" s="179">
        <v>0</v>
      </c>
      <c r="V277" s="179">
        <v>0</v>
      </c>
      <c r="W277" s="179">
        <v>0</v>
      </c>
      <c r="X277" s="179">
        <v>6.1007100000000003</v>
      </c>
      <c r="Y277" s="179">
        <v>0</v>
      </c>
      <c r="Z277" s="179">
        <v>0</v>
      </c>
      <c r="AA277" s="179">
        <v>0</v>
      </c>
      <c r="AB277" s="179">
        <v>0</v>
      </c>
      <c r="AC277" s="179">
        <v>6.3559999999999999</v>
      </c>
      <c r="AD277" s="179">
        <v>0</v>
      </c>
      <c r="AE277" s="179">
        <v>0</v>
      </c>
      <c r="AF277" s="179">
        <v>0</v>
      </c>
      <c r="AG277" s="179">
        <v>0</v>
      </c>
      <c r="AH277" s="179">
        <v>1</v>
      </c>
      <c r="AI277" s="179">
        <v>0</v>
      </c>
      <c r="AJ277" s="179">
        <v>0</v>
      </c>
      <c r="AK277" s="179">
        <v>0</v>
      </c>
      <c r="AL277" s="179">
        <v>0</v>
      </c>
      <c r="AM277" s="179">
        <v>43.781999999999996</v>
      </c>
      <c r="AN277" s="179">
        <v>19.385999999999999</v>
      </c>
      <c r="AO277" s="179">
        <v>54</v>
      </c>
      <c r="AP277" s="179">
        <v>0</v>
      </c>
      <c r="AQ277" s="179">
        <v>0</v>
      </c>
      <c r="AR277" s="179">
        <v>0</v>
      </c>
      <c r="AS277" s="179">
        <v>0</v>
      </c>
      <c r="AT277" s="179">
        <v>0</v>
      </c>
      <c r="AU277" s="179">
        <v>0</v>
      </c>
      <c r="AV277" s="179">
        <v>-741</v>
      </c>
      <c r="AW277" s="179">
        <v>0</v>
      </c>
      <c r="AX277" s="179">
        <v>526.97250476906845</v>
      </c>
      <c r="AY277" s="179">
        <v>0</v>
      </c>
      <c r="AZ277" s="179">
        <v>56158.078120121092</v>
      </c>
      <c r="BA277" s="183">
        <v>0.10656737801667823</v>
      </c>
      <c r="BB277" s="183">
        <v>0</v>
      </c>
      <c r="BC277" s="183">
        <v>0</v>
      </c>
      <c r="BD277" s="183">
        <v>5.1679842175068906E-3</v>
      </c>
      <c r="BE277" s="183">
        <v>1.9583341931131708E-3</v>
      </c>
      <c r="BF277" s="183">
        <v>0.37893579211778228</v>
      </c>
      <c r="BG277" s="183">
        <v>7.1519352934942158E-3</v>
      </c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9"/>
    </row>
    <row r="278" spans="2:69">
      <c r="B278" s="174"/>
      <c r="C278" s="174"/>
      <c r="D278" s="64">
        <v>45245</v>
      </c>
      <c r="E278" s="174"/>
      <c r="F278" s="174"/>
      <c r="G278" s="174"/>
      <c r="H278" s="174"/>
      <c r="I278" s="179">
        <v>37.183</v>
      </c>
      <c r="J278" s="179">
        <v>0</v>
      </c>
      <c r="K278" s="179">
        <v>0</v>
      </c>
      <c r="L278" s="179">
        <v>0</v>
      </c>
      <c r="M278" s="179">
        <v>0</v>
      </c>
      <c r="N278" s="179">
        <v>17.611000000000001</v>
      </c>
      <c r="O278" s="179">
        <v>0</v>
      </c>
      <c r="P278" s="179">
        <v>0</v>
      </c>
      <c r="Q278" s="179">
        <v>0</v>
      </c>
      <c r="R278" s="179">
        <v>0</v>
      </c>
      <c r="S278" s="179">
        <v>32.494</v>
      </c>
      <c r="T278" s="179">
        <v>0</v>
      </c>
      <c r="U278" s="179">
        <v>0</v>
      </c>
      <c r="V278" s="179">
        <v>0</v>
      </c>
      <c r="W278" s="179">
        <v>0</v>
      </c>
      <c r="X278" s="179">
        <v>6.6507100000000001</v>
      </c>
      <c r="Y278" s="179">
        <v>0</v>
      </c>
      <c r="Z278" s="179">
        <v>0</v>
      </c>
      <c r="AA278" s="179">
        <v>0</v>
      </c>
      <c r="AB278" s="179">
        <v>0</v>
      </c>
      <c r="AC278" s="179">
        <v>6.3710000000000004</v>
      </c>
      <c r="AD278" s="179">
        <v>0</v>
      </c>
      <c r="AE278" s="179">
        <v>0</v>
      </c>
      <c r="AF278" s="179">
        <v>0</v>
      </c>
      <c r="AG278" s="179">
        <v>0</v>
      </c>
      <c r="AH278" s="179">
        <v>1</v>
      </c>
      <c r="AI278" s="179">
        <v>0</v>
      </c>
      <c r="AJ278" s="179">
        <v>0</v>
      </c>
      <c r="AK278" s="179">
        <v>0</v>
      </c>
      <c r="AL278" s="179">
        <v>0</v>
      </c>
      <c r="AM278" s="179">
        <v>13.872</v>
      </c>
      <c r="AN278" s="179">
        <v>19.385999999999999</v>
      </c>
      <c r="AO278" s="179">
        <v>176</v>
      </c>
      <c r="AP278" s="179">
        <v>0</v>
      </c>
      <c r="AQ278" s="179">
        <v>0</v>
      </c>
      <c r="AR278" s="179">
        <v>0</v>
      </c>
      <c r="AS278" s="179">
        <v>0</v>
      </c>
      <c r="AT278" s="179">
        <v>0</v>
      </c>
      <c r="AU278" s="179">
        <v>0</v>
      </c>
      <c r="AV278" s="179">
        <v>-3140</v>
      </c>
      <c r="AW278" s="179">
        <v>0</v>
      </c>
      <c r="AX278" s="179">
        <v>848.41057377279321</v>
      </c>
      <c r="AY278" s="179">
        <v>0</v>
      </c>
      <c r="AZ278" s="179">
        <v>61742.597542106028</v>
      </c>
      <c r="BA278" s="183">
        <v>7.2774431921025159E-2</v>
      </c>
      <c r="BB278" s="183">
        <v>0</v>
      </c>
      <c r="BC278" s="183">
        <v>0</v>
      </c>
      <c r="BD278" s="183">
        <v>3.4661599673429604E-3</v>
      </c>
      <c r="BE278" s="183">
        <v>1.2575212216146296E-3</v>
      </c>
      <c r="BF278" s="183">
        <v>0.36279953419997585</v>
      </c>
      <c r="BG278" s="183">
        <v>6.9466182083394046E-3</v>
      </c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9"/>
    </row>
    <row r="279" spans="2:69">
      <c r="B279" s="174"/>
      <c r="C279" s="174"/>
      <c r="D279" s="64">
        <v>45246</v>
      </c>
      <c r="E279" s="174"/>
      <c r="F279" s="174"/>
      <c r="G279" s="174"/>
      <c r="H279" s="174"/>
      <c r="I279" s="179">
        <v>37.284999999999997</v>
      </c>
      <c r="J279" s="179">
        <v>0</v>
      </c>
      <c r="K279" s="179">
        <v>0</v>
      </c>
      <c r="L279" s="179">
        <v>0</v>
      </c>
      <c r="M279" s="179">
        <v>0</v>
      </c>
      <c r="N279" s="179">
        <v>17.177</v>
      </c>
      <c r="O279" s="179">
        <v>0</v>
      </c>
      <c r="P279" s="179">
        <v>0</v>
      </c>
      <c r="Q279" s="179">
        <v>0</v>
      </c>
      <c r="R279" s="179">
        <v>0</v>
      </c>
      <c r="S279" s="179">
        <v>33.834000000000003</v>
      </c>
      <c r="T279" s="179">
        <v>0</v>
      </c>
      <c r="U279" s="179">
        <v>0</v>
      </c>
      <c r="V279" s="179">
        <v>0</v>
      </c>
      <c r="W279" s="179">
        <v>0</v>
      </c>
      <c r="X279" s="179">
        <v>6.2607100000000004</v>
      </c>
      <c r="Y279" s="179">
        <v>0</v>
      </c>
      <c r="Z279" s="179">
        <v>0</v>
      </c>
      <c r="AA279" s="179">
        <v>0</v>
      </c>
      <c r="AB279" s="179">
        <v>0</v>
      </c>
      <c r="AC279" s="179">
        <v>6.3550000000000004</v>
      </c>
      <c r="AD279" s="179">
        <v>0</v>
      </c>
      <c r="AE279" s="179">
        <v>0</v>
      </c>
      <c r="AF279" s="179">
        <v>0</v>
      </c>
      <c r="AG279" s="179">
        <v>0</v>
      </c>
      <c r="AH279" s="179">
        <v>1</v>
      </c>
      <c r="AI279" s="179">
        <v>0</v>
      </c>
      <c r="AJ279" s="179">
        <v>0</v>
      </c>
      <c r="AK279" s="179">
        <v>0</v>
      </c>
      <c r="AL279" s="179">
        <v>0</v>
      </c>
      <c r="AM279" s="179">
        <v>13.875999999999999</v>
      </c>
      <c r="AN279" s="179">
        <v>19.385999999999999</v>
      </c>
      <c r="AO279" s="179">
        <v>176</v>
      </c>
      <c r="AP279" s="179">
        <v>0</v>
      </c>
      <c r="AQ279" s="179">
        <v>0</v>
      </c>
      <c r="AR279" s="179">
        <v>0</v>
      </c>
      <c r="AS279" s="179">
        <v>0</v>
      </c>
      <c r="AT279" s="179">
        <v>0</v>
      </c>
      <c r="AU279" s="179">
        <v>0</v>
      </c>
      <c r="AV279" s="179">
        <v>-3656</v>
      </c>
      <c r="AW279" s="179">
        <v>0</v>
      </c>
      <c r="AX279" s="179">
        <v>916.00144264202993</v>
      </c>
      <c r="AY279" s="179">
        <v>0</v>
      </c>
      <c r="AZ279" s="179">
        <v>59344.734131096731</v>
      </c>
      <c r="BA279" s="183">
        <v>6.4786725619042987E-2</v>
      </c>
      <c r="BB279" s="183">
        <v>0</v>
      </c>
      <c r="BC279" s="183">
        <v>0</v>
      </c>
      <c r="BD279" s="183">
        <v>2.2993236150551906E-3</v>
      </c>
      <c r="BE279" s="183">
        <v>3.366622425432066E-4</v>
      </c>
      <c r="BF279" s="183">
        <v>0.14641794671217939</v>
      </c>
      <c r="BG279" s="183">
        <v>4.3159105571650043E-3</v>
      </c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9"/>
    </row>
    <row r="280" spans="2:69">
      <c r="B280" s="173"/>
      <c r="C280" s="173"/>
      <c r="D280" s="64">
        <v>45247</v>
      </c>
      <c r="E280" s="174"/>
      <c r="F280" s="174"/>
      <c r="G280" s="174"/>
      <c r="H280" s="174"/>
      <c r="I280" s="179">
        <v>34.003999999999998</v>
      </c>
      <c r="J280" s="179">
        <v>0</v>
      </c>
      <c r="K280" s="179">
        <v>0</v>
      </c>
      <c r="L280" s="179">
        <v>0</v>
      </c>
      <c r="M280" s="179">
        <v>0</v>
      </c>
      <c r="N280" s="179">
        <v>19.169</v>
      </c>
      <c r="O280" s="179">
        <v>0</v>
      </c>
      <c r="P280" s="179">
        <v>0</v>
      </c>
      <c r="Q280" s="179">
        <v>0</v>
      </c>
      <c r="R280" s="179">
        <v>0</v>
      </c>
      <c r="S280" s="179">
        <v>29.408999999999999</v>
      </c>
      <c r="T280" s="179">
        <v>0</v>
      </c>
      <c r="U280" s="179">
        <v>0</v>
      </c>
      <c r="V280" s="179">
        <v>0</v>
      </c>
      <c r="W280" s="179">
        <v>0</v>
      </c>
      <c r="X280" s="179">
        <v>5.7107099999999997</v>
      </c>
      <c r="Y280" s="179">
        <v>0</v>
      </c>
      <c r="Z280" s="179">
        <v>0</v>
      </c>
      <c r="AA280" s="179">
        <v>0</v>
      </c>
      <c r="AB280" s="179">
        <v>0</v>
      </c>
      <c r="AC280" s="179">
        <v>6.3760000000000003</v>
      </c>
      <c r="AD280" s="179">
        <v>0</v>
      </c>
      <c r="AE280" s="179">
        <v>0</v>
      </c>
      <c r="AF280" s="179">
        <v>0</v>
      </c>
      <c r="AG280" s="179">
        <v>0</v>
      </c>
      <c r="AH280" s="179">
        <v>1</v>
      </c>
      <c r="AI280" s="179">
        <v>0</v>
      </c>
      <c r="AJ280" s="179">
        <v>0</v>
      </c>
      <c r="AK280" s="179">
        <v>0</v>
      </c>
      <c r="AL280" s="179">
        <v>0</v>
      </c>
      <c r="AM280" s="179">
        <v>13.734</v>
      </c>
      <c r="AN280" s="179">
        <v>19.385999999999999</v>
      </c>
      <c r="AO280" s="179">
        <v>176</v>
      </c>
      <c r="AP280" s="179">
        <v>0</v>
      </c>
      <c r="AQ280" s="179">
        <v>0</v>
      </c>
      <c r="AR280" s="179">
        <v>0</v>
      </c>
      <c r="AS280" s="179">
        <v>0</v>
      </c>
      <c r="AT280" s="179">
        <v>0</v>
      </c>
      <c r="AU280" s="179">
        <v>0</v>
      </c>
      <c r="AV280" s="179">
        <v>-2394</v>
      </c>
      <c r="AW280" s="179">
        <v>0</v>
      </c>
      <c r="AX280" s="179">
        <v>742.38080048256495</v>
      </c>
      <c r="AY280" s="179">
        <v>0</v>
      </c>
      <c r="AZ280" s="179">
        <v>53837.371902219122</v>
      </c>
      <c r="BA280" s="183">
        <v>7.2519887188924562E-2</v>
      </c>
      <c r="BB280" s="183">
        <v>0</v>
      </c>
      <c r="BC280" s="183">
        <v>0</v>
      </c>
      <c r="BD280" s="183">
        <v>4.5913597797462135E-3</v>
      </c>
      <c r="BE280" s="183">
        <v>1.0414976547992497E-3</v>
      </c>
      <c r="BF280" s="183">
        <v>0.22683860659179672</v>
      </c>
      <c r="BG280" s="183">
        <v>5.5750694308691192E-3</v>
      </c>
      <c r="BH280" s="191"/>
      <c r="BI280" s="191"/>
      <c r="BJ280" s="191"/>
      <c r="BK280" s="191"/>
      <c r="BL280" s="191"/>
      <c r="BM280" s="191"/>
      <c r="BN280" s="191"/>
      <c r="BO280" s="191"/>
      <c r="BP280" s="191"/>
      <c r="BQ280" s="191"/>
    </row>
    <row r="281" spans="2:69" ht="10.5" customHeight="1">
      <c r="B281" s="24" t="s">
        <v>82</v>
      </c>
      <c r="C281" s="24"/>
      <c r="D281" s="21"/>
      <c r="E281" s="25"/>
      <c r="F281" s="25"/>
      <c r="G281" s="25"/>
      <c r="H281" s="25"/>
      <c r="I281" s="182">
        <v>31.938400000000001</v>
      </c>
      <c r="J281" s="182" t="e">
        <v>#N/A</v>
      </c>
      <c r="K281" s="182" t="e">
        <v>#N/A</v>
      </c>
      <c r="L281" s="182" t="e">
        <v>#N/A</v>
      </c>
      <c r="M281" s="182" t="e">
        <v>#N/A</v>
      </c>
      <c r="N281" s="182">
        <v>18.068400000000004</v>
      </c>
      <c r="O281" s="182" t="e">
        <v>#N/A</v>
      </c>
      <c r="P281" s="182" t="e">
        <v>#N/A</v>
      </c>
      <c r="Q281" s="182" t="e">
        <v>#N/A</v>
      </c>
      <c r="R281" s="182" t="e">
        <v>#N/A</v>
      </c>
      <c r="S281" s="182">
        <v>36.818200000000004</v>
      </c>
      <c r="T281" s="182" t="e">
        <v>#N/A</v>
      </c>
      <c r="U281" s="182" t="e">
        <v>#N/A</v>
      </c>
      <c r="V281" s="182" t="e">
        <v>#N/A</v>
      </c>
      <c r="W281" s="182" t="e">
        <v>#N/A</v>
      </c>
      <c r="X281" s="182">
        <v>9.9555099999999985</v>
      </c>
      <c r="Y281" s="182" t="e">
        <v>#N/A</v>
      </c>
      <c r="Z281" s="182" t="e">
        <v>#N/A</v>
      </c>
      <c r="AA281" s="182" t="e">
        <v>#N/A</v>
      </c>
      <c r="AB281" s="182" t="e">
        <v>#N/A</v>
      </c>
      <c r="AC281" s="182">
        <v>6.5418000000000003</v>
      </c>
      <c r="AD281" s="182" t="e">
        <v>#N/A</v>
      </c>
      <c r="AE281" s="182" t="e">
        <v>#N/A</v>
      </c>
      <c r="AF281" s="182" t="e">
        <v>#N/A</v>
      </c>
      <c r="AG281" s="182" t="e">
        <v>#N/A</v>
      </c>
      <c r="AH281" s="182">
        <v>1</v>
      </c>
      <c r="AI281" s="182" t="e">
        <v>#N/A</v>
      </c>
      <c r="AJ281" s="182" t="e">
        <v>#N/A</v>
      </c>
      <c r="AK281" s="182" t="e">
        <v>#N/A</v>
      </c>
      <c r="AL281" s="182" t="e">
        <v>#N/A</v>
      </c>
      <c r="AM281" s="182">
        <v>13.828799999999998</v>
      </c>
      <c r="AN281" s="182">
        <v>19.3916</v>
      </c>
      <c r="AO281" s="182">
        <v>223</v>
      </c>
      <c r="AP281" s="182" t="e">
        <v>#N/A</v>
      </c>
      <c r="AQ281" s="182">
        <v>0</v>
      </c>
      <c r="AR281" s="182" t="e">
        <v>#N/A</v>
      </c>
      <c r="AS281" s="182" t="e">
        <v>#N/A</v>
      </c>
      <c r="AT281" s="182" t="e">
        <v>#N/A</v>
      </c>
      <c r="AU281" s="182" t="e">
        <v>#N/A</v>
      </c>
      <c r="AV281" s="182">
        <v>-3069</v>
      </c>
      <c r="AW281" s="182" t="e">
        <v>#N/A</v>
      </c>
      <c r="AX281" s="182">
        <v>869.93349385108718</v>
      </c>
      <c r="AY281" s="182" t="e">
        <v>#N/A</v>
      </c>
      <c r="AZ281" s="182">
        <v>29787.00632252275</v>
      </c>
      <c r="BA281" s="184">
        <v>3.4240555781637268E-2</v>
      </c>
      <c r="BB281" s="184" t="e">
        <v>#N/A</v>
      </c>
      <c r="BC281" s="184" t="e">
        <v>#N/A</v>
      </c>
      <c r="BD281" s="184">
        <v>5.3655606289861792E-3</v>
      </c>
      <c r="BE281" s="184">
        <v>3.1650531016100387E-3</v>
      </c>
      <c r="BF281" s="185">
        <v>0.5898830188427252</v>
      </c>
      <c r="BG281" s="184">
        <v>8.6300482972135467E-3</v>
      </c>
    </row>
    <row r="282" spans="2:69">
      <c r="B282" s="174"/>
      <c r="C282" s="174"/>
      <c r="D282" s="64">
        <v>45250</v>
      </c>
      <c r="E282" s="174"/>
      <c r="F282" s="174"/>
      <c r="G282" s="174"/>
      <c r="H282" s="174"/>
      <c r="I282" s="179">
        <v>33.015999999999998</v>
      </c>
      <c r="J282" s="179">
        <v>0</v>
      </c>
      <c r="K282" s="179">
        <v>0</v>
      </c>
      <c r="L282" s="179">
        <v>0</v>
      </c>
      <c r="M282" s="179">
        <v>0</v>
      </c>
      <c r="N282" s="179">
        <v>19.167000000000002</v>
      </c>
      <c r="O282" s="179">
        <v>0</v>
      </c>
      <c r="P282" s="179">
        <v>0</v>
      </c>
      <c r="Q282" s="179">
        <v>0</v>
      </c>
      <c r="R282" s="179">
        <v>0</v>
      </c>
      <c r="S282" s="179">
        <v>28.091999999999999</v>
      </c>
      <c r="T282" s="179">
        <v>0</v>
      </c>
      <c r="U282" s="179">
        <v>0</v>
      </c>
      <c r="V282" s="179">
        <v>0</v>
      </c>
      <c r="W282" s="179">
        <v>0</v>
      </c>
      <c r="X282" s="179">
        <v>5.1897099999999998</v>
      </c>
      <c r="Y282" s="179">
        <v>0</v>
      </c>
      <c r="Z282" s="179">
        <v>0</v>
      </c>
      <c r="AA282" s="179">
        <v>0</v>
      </c>
      <c r="AB282" s="179">
        <v>0</v>
      </c>
      <c r="AC282" s="179">
        <v>6.2809999999999997</v>
      </c>
      <c r="AD282" s="179">
        <v>0</v>
      </c>
      <c r="AE282" s="179">
        <v>0</v>
      </c>
      <c r="AF282" s="179">
        <v>0</v>
      </c>
      <c r="AG282" s="179">
        <v>0</v>
      </c>
      <c r="AH282" s="179">
        <v>1</v>
      </c>
      <c r="AI282" s="179">
        <v>0</v>
      </c>
      <c r="AJ282" s="179">
        <v>0</v>
      </c>
      <c r="AK282" s="179">
        <v>0</v>
      </c>
      <c r="AL282" s="179">
        <v>0</v>
      </c>
      <c r="AM282" s="179">
        <v>14.009</v>
      </c>
      <c r="AN282" s="179">
        <v>19.382999999999999</v>
      </c>
      <c r="AO282" s="179">
        <v>176</v>
      </c>
      <c r="AP282" s="179">
        <v>0</v>
      </c>
      <c r="AQ282" s="179">
        <v>0</v>
      </c>
      <c r="AR282" s="179">
        <v>0</v>
      </c>
      <c r="AS282" s="179">
        <v>0</v>
      </c>
      <c r="AT282" s="179">
        <v>0</v>
      </c>
      <c r="AU282" s="179">
        <v>0</v>
      </c>
      <c r="AV282" s="179">
        <v>-2120</v>
      </c>
      <c r="AW282" s="179">
        <v>0</v>
      </c>
      <c r="AX282" s="179">
        <v>707.50399667768147</v>
      </c>
      <c r="AY282" s="179">
        <v>0</v>
      </c>
      <c r="AZ282" s="179">
        <v>54486.709414303128</v>
      </c>
      <c r="BA282" s="183">
        <v>7.7012581794821594E-2</v>
      </c>
      <c r="BB282" s="183">
        <v>0</v>
      </c>
      <c r="BC282" s="183">
        <v>0</v>
      </c>
      <c r="BD282" s="183">
        <v>1.4651819809285913E-2</v>
      </c>
      <c r="BE282" s="183">
        <v>1.5143131928705058E-3</v>
      </c>
      <c r="BF282" s="183">
        <v>0.10335324980660604</v>
      </c>
      <c r="BG282" s="183">
        <v>8.9624495238803097E-3</v>
      </c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9"/>
    </row>
    <row r="283" spans="2:69">
      <c r="B283" s="174"/>
      <c r="C283" s="174"/>
      <c r="D283" s="64">
        <v>45251</v>
      </c>
      <c r="E283" s="174"/>
      <c r="F283" s="174"/>
      <c r="G283" s="174"/>
      <c r="H283" s="174"/>
      <c r="I283" s="179">
        <v>32.982999999999997</v>
      </c>
      <c r="J283" s="179">
        <v>0</v>
      </c>
      <c r="K283" s="179">
        <v>0</v>
      </c>
      <c r="L283" s="179">
        <v>0</v>
      </c>
      <c r="M283" s="179">
        <v>0</v>
      </c>
      <c r="N283" s="179">
        <v>20.013999999999999</v>
      </c>
      <c r="O283" s="179">
        <v>0</v>
      </c>
      <c r="P283" s="179">
        <v>0</v>
      </c>
      <c r="Q283" s="179">
        <v>0</v>
      </c>
      <c r="R283" s="179">
        <v>0</v>
      </c>
      <c r="S283" s="179">
        <v>29.059000000000001</v>
      </c>
      <c r="T283" s="179">
        <v>0</v>
      </c>
      <c r="U283" s="179">
        <v>0</v>
      </c>
      <c r="V283" s="179">
        <v>0</v>
      </c>
      <c r="W283" s="179">
        <v>0</v>
      </c>
      <c r="X283" s="179">
        <v>4.9757100000000003</v>
      </c>
      <c r="Y283" s="179">
        <v>0</v>
      </c>
      <c r="Z283" s="179">
        <v>0</v>
      </c>
      <c r="AA283" s="179">
        <v>0</v>
      </c>
      <c r="AB283" s="179">
        <v>0</v>
      </c>
      <c r="AC283" s="179">
        <v>6.2510000000000003</v>
      </c>
      <c r="AD283" s="179">
        <v>0</v>
      </c>
      <c r="AE283" s="179">
        <v>0</v>
      </c>
      <c r="AF283" s="179">
        <v>0</v>
      </c>
      <c r="AG283" s="179">
        <v>0</v>
      </c>
      <c r="AH283" s="179">
        <v>1</v>
      </c>
      <c r="AI283" s="179">
        <v>0</v>
      </c>
      <c r="AJ283" s="179">
        <v>0</v>
      </c>
      <c r="AK283" s="179">
        <v>0</v>
      </c>
      <c r="AL283" s="179">
        <v>0</v>
      </c>
      <c r="AM283" s="179">
        <v>14.007</v>
      </c>
      <c r="AN283" s="179">
        <v>19.381</v>
      </c>
      <c r="AO283" s="179">
        <v>176</v>
      </c>
      <c r="AP283" s="179">
        <v>0</v>
      </c>
      <c r="AQ283" s="179">
        <v>0</v>
      </c>
      <c r="AR283" s="179">
        <v>0</v>
      </c>
      <c r="AS283" s="179">
        <v>0</v>
      </c>
      <c r="AT283" s="179">
        <v>0</v>
      </c>
      <c r="AU283" s="179">
        <v>0</v>
      </c>
      <c r="AV283" s="179">
        <v>-2002</v>
      </c>
      <c r="AW283" s="179">
        <v>0</v>
      </c>
      <c r="AX283" s="179">
        <v>698.05474810606302</v>
      </c>
      <c r="AY283" s="179">
        <v>0</v>
      </c>
      <c r="AZ283" s="179">
        <v>56796.246780450121</v>
      </c>
      <c r="BA283" s="183">
        <v>8.1363599251416382E-2</v>
      </c>
      <c r="BB283" s="183">
        <v>0</v>
      </c>
      <c r="BC283" s="183">
        <v>0</v>
      </c>
      <c r="BD283" s="183">
        <v>5.587290248033179E-3</v>
      </c>
      <c r="BE283" s="183">
        <v>1.5318234492924581E-4</v>
      </c>
      <c r="BF283" s="183">
        <v>2.7416213965825133E-2</v>
      </c>
      <c r="BG283" s="183">
        <v>3.804271304846616E-3</v>
      </c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9"/>
    </row>
    <row r="284" spans="2:69">
      <c r="B284" s="174"/>
      <c r="C284" s="174"/>
      <c r="D284" s="64">
        <v>45252</v>
      </c>
      <c r="E284" s="174"/>
      <c r="F284" s="174"/>
      <c r="G284" s="174"/>
      <c r="H284" s="174"/>
      <c r="I284" s="179">
        <v>32.557000000000002</v>
      </c>
      <c r="J284" s="179">
        <v>0</v>
      </c>
      <c r="K284" s="179">
        <v>0</v>
      </c>
      <c r="L284" s="179">
        <v>0</v>
      </c>
      <c r="M284" s="179">
        <v>0</v>
      </c>
      <c r="N284" s="179">
        <v>20.015999999999998</v>
      </c>
      <c r="O284" s="179">
        <v>0</v>
      </c>
      <c r="P284" s="179">
        <v>0</v>
      </c>
      <c r="Q284" s="179">
        <v>0</v>
      </c>
      <c r="R284" s="179">
        <v>0</v>
      </c>
      <c r="S284" s="179">
        <v>31.561</v>
      </c>
      <c r="T284" s="179">
        <v>0</v>
      </c>
      <c r="U284" s="179">
        <v>0</v>
      </c>
      <c r="V284" s="179">
        <v>0</v>
      </c>
      <c r="W284" s="179">
        <v>0</v>
      </c>
      <c r="X284" s="179">
        <v>15.37471</v>
      </c>
      <c r="Y284" s="179">
        <v>0</v>
      </c>
      <c r="Z284" s="179">
        <v>0</v>
      </c>
      <c r="AA284" s="179">
        <v>0</v>
      </c>
      <c r="AB284" s="179">
        <v>0</v>
      </c>
      <c r="AC284" s="179">
        <v>6.3339999999999996</v>
      </c>
      <c r="AD284" s="179">
        <v>0</v>
      </c>
      <c r="AE284" s="179">
        <v>0</v>
      </c>
      <c r="AF284" s="179">
        <v>0</v>
      </c>
      <c r="AG284" s="179">
        <v>0</v>
      </c>
      <c r="AH284" s="179">
        <v>1</v>
      </c>
      <c r="AI284" s="179">
        <v>0</v>
      </c>
      <c r="AJ284" s="179">
        <v>0</v>
      </c>
      <c r="AK284" s="179">
        <v>0</v>
      </c>
      <c r="AL284" s="179">
        <v>0</v>
      </c>
      <c r="AM284" s="179">
        <v>14.007</v>
      </c>
      <c r="AN284" s="179">
        <v>19.381</v>
      </c>
      <c r="AO284" s="179">
        <v>171</v>
      </c>
      <c r="AP284" s="179">
        <v>0</v>
      </c>
      <c r="AQ284" s="179">
        <v>0</v>
      </c>
      <c r="AR284" s="179">
        <v>0</v>
      </c>
      <c r="AS284" s="179">
        <v>0</v>
      </c>
      <c r="AT284" s="179">
        <v>0</v>
      </c>
      <c r="AU284" s="179">
        <v>0</v>
      </c>
      <c r="AV284" s="179">
        <v>-2194</v>
      </c>
      <c r="AW284" s="179">
        <v>0</v>
      </c>
      <c r="AX284" s="179">
        <v>722.96060337426388</v>
      </c>
      <c r="AY284" s="179">
        <v>0</v>
      </c>
      <c r="AZ284" s="179">
        <v>57445.016898775211</v>
      </c>
      <c r="BA284" s="183">
        <v>7.9458018363190039E-2</v>
      </c>
      <c r="BB284" s="183">
        <v>0</v>
      </c>
      <c r="BC284" s="183">
        <v>0</v>
      </c>
      <c r="BD284" s="183">
        <v>2.5388911380576961E-3</v>
      </c>
      <c r="BE284" s="183">
        <v>5.8567225522302205E-4</v>
      </c>
      <c r="BF284" s="183">
        <v>0.2306803338055185</v>
      </c>
      <c r="BG284" s="183">
        <v>5.3313288751256991E-3</v>
      </c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9"/>
    </row>
    <row r="285" spans="2:69">
      <c r="B285" s="174"/>
      <c r="C285" s="174"/>
      <c r="D285" s="64">
        <v>45253</v>
      </c>
      <c r="E285" s="174"/>
      <c r="F285" s="174"/>
      <c r="G285" s="174"/>
      <c r="H285" s="174"/>
      <c r="I285" s="179">
        <v>32.441000000000003</v>
      </c>
      <c r="J285" s="179">
        <v>0</v>
      </c>
      <c r="K285" s="179">
        <v>0</v>
      </c>
      <c r="L285" s="179">
        <v>0</v>
      </c>
      <c r="M285" s="179">
        <v>0</v>
      </c>
      <c r="N285" s="179">
        <v>19.942</v>
      </c>
      <c r="O285" s="179">
        <v>0</v>
      </c>
      <c r="P285" s="179">
        <v>0</v>
      </c>
      <c r="Q285" s="179">
        <v>0</v>
      </c>
      <c r="R285" s="179">
        <v>0</v>
      </c>
      <c r="S285" s="179">
        <v>31.56</v>
      </c>
      <c r="T285" s="179">
        <v>0</v>
      </c>
      <c r="U285" s="179">
        <v>0</v>
      </c>
      <c r="V285" s="179">
        <v>0</v>
      </c>
      <c r="W285" s="179">
        <v>0</v>
      </c>
      <c r="X285" s="179">
        <v>15.207710000000001</v>
      </c>
      <c r="Y285" s="179">
        <v>0</v>
      </c>
      <c r="Z285" s="179">
        <v>0</v>
      </c>
      <c r="AA285" s="179">
        <v>0</v>
      </c>
      <c r="AB285" s="179">
        <v>0</v>
      </c>
      <c r="AC285" s="179">
        <v>6.1589999999999998</v>
      </c>
      <c r="AD285" s="179">
        <v>0</v>
      </c>
      <c r="AE285" s="179">
        <v>0</v>
      </c>
      <c r="AF285" s="179">
        <v>0</v>
      </c>
      <c r="AG285" s="179">
        <v>0</v>
      </c>
      <c r="AH285" s="179">
        <v>1</v>
      </c>
      <c r="AI285" s="179">
        <v>0</v>
      </c>
      <c r="AJ285" s="179">
        <v>0</v>
      </c>
      <c r="AK285" s="179">
        <v>0</v>
      </c>
      <c r="AL285" s="179">
        <v>0</v>
      </c>
      <c r="AM285" s="179">
        <v>13.802</v>
      </c>
      <c r="AN285" s="179">
        <v>19.381</v>
      </c>
      <c r="AO285" s="179">
        <v>165</v>
      </c>
      <c r="AP285" s="179">
        <v>0</v>
      </c>
      <c r="AQ285" s="179">
        <v>0</v>
      </c>
      <c r="AR285" s="179">
        <v>0</v>
      </c>
      <c r="AS285" s="179">
        <v>0</v>
      </c>
      <c r="AT285" s="179">
        <v>0</v>
      </c>
      <c r="AU285" s="179">
        <v>0</v>
      </c>
      <c r="AV285" s="179">
        <v>-1730</v>
      </c>
      <c r="AW285" s="179">
        <v>0</v>
      </c>
      <c r="AX285" s="179">
        <v>653.95904316259066</v>
      </c>
      <c r="AY285" s="179">
        <v>0</v>
      </c>
      <c r="AZ285" s="179">
        <v>50319.177314366374</v>
      </c>
      <c r="BA285" s="183">
        <v>7.694545681487848E-2</v>
      </c>
      <c r="BB285" s="183">
        <v>0</v>
      </c>
      <c r="BC285" s="183">
        <v>0</v>
      </c>
      <c r="BD285" s="183">
        <v>4.0161645528588117E-3</v>
      </c>
      <c r="BE285" s="183">
        <v>4.4303764164864273E-5</v>
      </c>
      <c r="BF285" s="183">
        <v>1.1031361783552341E-2</v>
      </c>
      <c r="BG285" s="183">
        <v>4.7841939614194449E-3</v>
      </c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</row>
    <row r="286" spans="2:69">
      <c r="B286" s="173"/>
      <c r="C286" s="173"/>
      <c r="D286" s="64">
        <v>45254</v>
      </c>
      <c r="E286" s="174"/>
      <c r="F286" s="174"/>
      <c r="G286" s="174"/>
      <c r="H286" s="174"/>
      <c r="I286" s="179">
        <v>30.44</v>
      </c>
      <c r="J286" s="179">
        <v>0</v>
      </c>
      <c r="K286" s="179">
        <v>0</v>
      </c>
      <c r="L286" s="179">
        <v>0</v>
      </c>
      <c r="M286" s="179">
        <v>0</v>
      </c>
      <c r="N286" s="179">
        <v>24.510999999999999</v>
      </c>
      <c r="O286" s="179">
        <v>0</v>
      </c>
      <c r="P286" s="179">
        <v>0</v>
      </c>
      <c r="Q286" s="179">
        <v>0</v>
      </c>
      <c r="R286" s="179">
        <v>0</v>
      </c>
      <c r="S286" s="179">
        <v>32.442999999999998</v>
      </c>
      <c r="T286" s="179">
        <v>0</v>
      </c>
      <c r="U286" s="179">
        <v>0</v>
      </c>
      <c r="V286" s="179">
        <v>0</v>
      </c>
      <c r="W286" s="179">
        <v>0</v>
      </c>
      <c r="X286" s="179">
        <v>14.49671</v>
      </c>
      <c r="Y286" s="179">
        <v>0</v>
      </c>
      <c r="Z286" s="179">
        <v>0</v>
      </c>
      <c r="AA286" s="179">
        <v>0</v>
      </c>
      <c r="AB286" s="179">
        <v>0</v>
      </c>
      <c r="AC286" s="179">
        <v>5.9630000000000001</v>
      </c>
      <c r="AD286" s="179">
        <v>0</v>
      </c>
      <c r="AE286" s="179">
        <v>0</v>
      </c>
      <c r="AF286" s="179">
        <v>0</v>
      </c>
      <c r="AG286" s="179">
        <v>0</v>
      </c>
      <c r="AH286" s="179">
        <v>1</v>
      </c>
      <c r="AI286" s="179">
        <v>0</v>
      </c>
      <c r="AJ286" s="179">
        <v>0</v>
      </c>
      <c r="AK286" s="179">
        <v>0</v>
      </c>
      <c r="AL286" s="179">
        <v>0</v>
      </c>
      <c r="AM286" s="179">
        <v>13.782</v>
      </c>
      <c r="AN286" s="179">
        <v>19.381</v>
      </c>
      <c r="AO286" s="179">
        <v>172</v>
      </c>
      <c r="AP286" s="179">
        <v>0</v>
      </c>
      <c r="AQ286" s="179">
        <v>0</v>
      </c>
      <c r="AR286" s="179">
        <v>0</v>
      </c>
      <c r="AS286" s="179">
        <v>0</v>
      </c>
      <c r="AT286" s="179">
        <v>0</v>
      </c>
      <c r="AU286" s="179">
        <v>0</v>
      </c>
      <c r="AV286" s="179">
        <v>-2392</v>
      </c>
      <c r="AW286" s="179">
        <v>0</v>
      </c>
      <c r="AX286" s="179">
        <v>755.6160479883556</v>
      </c>
      <c r="AY286" s="179">
        <v>0</v>
      </c>
      <c r="AZ286" s="179">
        <v>50266.076215639143</v>
      </c>
      <c r="BA286" s="183">
        <v>6.652330419590792E-2</v>
      </c>
      <c r="BB286" s="183">
        <v>0</v>
      </c>
      <c r="BC286" s="183">
        <v>0</v>
      </c>
      <c r="BD286" s="183">
        <v>2.4105004415870216E-3</v>
      </c>
      <c r="BE286" s="183">
        <v>6.4650918808181886E-4</v>
      </c>
      <c r="BF286" s="183">
        <v>0.26820538047948711</v>
      </c>
      <c r="BG286" s="183">
        <v>3.1123765956292486E-3</v>
      </c>
      <c r="BH286" s="191"/>
      <c r="BI286" s="191"/>
      <c r="BJ286" s="191"/>
      <c r="BK286" s="191"/>
      <c r="BL286" s="191"/>
      <c r="BM286" s="191"/>
      <c r="BN286" s="191"/>
      <c r="BO286" s="191"/>
      <c r="BP286" s="191"/>
      <c r="BQ286" s="191"/>
    </row>
    <row r="287" spans="2:69" ht="10.5" customHeight="1">
      <c r="B287" s="24" t="s">
        <v>82</v>
      </c>
      <c r="C287" s="24"/>
      <c r="D287" s="21"/>
      <c r="E287" s="25"/>
      <c r="F287" s="25"/>
      <c r="G287" s="25"/>
      <c r="H287" s="25"/>
      <c r="I287" s="182">
        <v>27.860199999999999</v>
      </c>
      <c r="J287" s="182" t="e">
        <v>#N/A</v>
      </c>
      <c r="K287" s="182" t="e">
        <v>#N/A</v>
      </c>
      <c r="L287" s="182" t="e">
        <v>#N/A</v>
      </c>
      <c r="M287" s="182" t="e">
        <v>#N/A</v>
      </c>
      <c r="N287" s="182">
        <v>17.755800000000001</v>
      </c>
      <c r="O287" s="182" t="e">
        <v>#N/A</v>
      </c>
      <c r="P287" s="182" t="e">
        <v>#N/A</v>
      </c>
      <c r="Q287" s="182" t="e">
        <v>#N/A</v>
      </c>
      <c r="R287" s="182" t="e">
        <v>#N/A</v>
      </c>
      <c r="S287" s="182">
        <v>23.268999999999998</v>
      </c>
      <c r="T287" s="182" t="e">
        <v>#N/A</v>
      </c>
      <c r="U287" s="182" t="e">
        <v>#N/A</v>
      </c>
      <c r="V287" s="182" t="e">
        <v>#N/A</v>
      </c>
      <c r="W287" s="182" t="e">
        <v>#N/A</v>
      </c>
      <c r="X287" s="182">
        <v>7.7437100000000001</v>
      </c>
      <c r="Y287" s="182" t="e">
        <v>#N/A</v>
      </c>
      <c r="Z287" s="182" t="e">
        <v>#N/A</v>
      </c>
      <c r="AA287" s="182" t="e">
        <v>#N/A</v>
      </c>
      <c r="AB287" s="182" t="e">
        <v>#N/A</v>
      </c>
      <c r="AC287" s="182">
        <v>6.411999999999999</v>
      </c>
      <c r="AD287" s="182" t="e">
        <v>#N/A</v>
      </c>
      <c r="AE287" s="182" t="e">
        <v>#N/A</v>
      </c>
      <c r="AF287" s="182" t="e">
        <v>#N/A</v>
      </c>
      <c r="AG287" s="182" t="e">
        <v>#N/A</v>
      </c>
      <c r="AH287" s="182">
        <v>1</v>
      </c>
      <c r="AI287" s="182" t="e">
        <v>#N/A</v>
      </c>
      <c r="AJ287" s="182" t="e">
        <v>#N/A</v>
      </c>
      <c r="AK287" s="182" t="e">
        <v>#N/A</v>
      </c>
      <c r="AL287" s="182" t="e">
        <v>#N/A</v>
      </c>
      <c r="AM287" s="182">
        <v>51.8</v>
      </c>
      <c r="AN287" s="182">
        <v>19.388799999999996</v>
      </c>
      <c r="AO287" s="182">
        <v>202</v>
      </c>
      <c r="AP287" s="182" t="e">
        <v>#N/A</v>
      </c>
      <c r="AQ287" s="182">
        <v>0</v>
      </c>
      <c r="AR287" s="182" t="e">
        <v>#N/A</v>
      </c>
      <c r="AS287" s="182" t="e">
        <v>#N/A</v>
      </c>
      <c r="AT287" s="182" t="e">
        <v>#N/A</v>
      </c>
      <c r="AU287" s="182" t="e">
        <v>#N/A</v>
      </c>
      <c r="AV287" s="182">
        <v>-3630</v>
      </c>
      <c r="AW287" s="182" t="e">
        <v>#N/A</v>
      </c>
      <c r="AX287" s="182">
        <v>938.4341930870296</v>
      </c>
      <c r="AY287" s="182" t="e">
        <v>#N/A</v>
      </c>
      <c r="AZ287" s="182">
        <v>53088.824163011945</v>
      </c>
      <c r="BA287" s="184">
        <v>5.6571706949821818E-2</v>
      </c>
      <c r="BB287" s="184" t="e">
        <v>#N/A</v>
      </c>
      <c r="BC287" s="184" t="e">
        <v>#N/A</v>
      </c>
      <c r="BD287" s="184">
        <v>1.139419251895102E-2</v>
      </c>
      <c r="BE287" s="184">
        <v>2.9222463761924247E-3</v>
      </c>
      <c r="BF287" s="185">
        <v>0.25646805346952789</v>
      </c>
      <c r="BG287" s="184">
        <v>7.6967692490327033E-3</v>
      </c>
    </row>
    <row r="288" spans="2:69">
      <c r="B288" s="174"/>
      <c r="C288" s="174"/>
      <c r="D288" s="64">
        <v>45257</v>
      </c>
      <c r="E288" s="174"/>
      <c r="F288" s="174"/>
      <c r="G288" s="174"/>
      <c r="H288" s="174"/>
      <c r="I288" s="179">
        <v>26.125</v>
      </c>
      <c r="J288" s="179">
        <v>0</v>
      </c>
      <c r="K288" s="179">
        <v>0</v>
      </c>
      <c r="L288" s="179">
        <v>0</v>
      </c>
      <c r="M288" s="179">
        <v>0</v>
      </c>
      <c r="N288" s="179">
        <v>18.907</v>
      </c>
      <c r="O288" s="179">
        <v>0</v>
      </c>
      <c r="P288" s="179">
        <v>0</v>
      </c>
      <c r="Q288" s="179">
        <v>0</v>
      </c>
      <c r="R288" s="179">
        <v>0</v>
      </c>
      <c r="S288" s="179">
        <v>38.750999999999998</v>
      </c>
      <c r="T288" s="179">
        <v>0</v>
      </c>
      <c r="U288" s="179">
        <v>0</v>
      </c>
      <c r="V288" s="179">
        <v>0</v>
      </c>
      <c r="W288" s="179">
        <v>0</v>
      </c>
      <c r="X288" s="179">
        <v>3.9717099999999999</v>
      </c>
      <c r="Y288" s="179">
        <v>0</v>
      </c>
      <c r="Z288" s="179">
        <v>0</v>
      </c>
      <c r="AA288" s="179">
        <v>0</v>
      </c>
      <c r="AB288" s="179">
        <v>0</v>
      </c>
      <c r="AC288" s="179">
        <v>5.9329999999999998</v>
      </c>
      <c r="AD288" s="179">
        <v>0</v>
      </c>
      <c r="AE288" s="179">
        <v>0</v>
      </c>
      <c r="AF288" s="179">
        <v>0</v>
      </c>
      <c r="AG288" s="179">
        <v>0</v>
      </c>
      <c r="AH288" s="179">
        <v>1</v>
      </c>
      <c r="AI288" s="179">
        <v>0</v>
      </c>
      <c r="AJ288" s="179">
        <v>0</v>
      </c>
      <c r="AK288" s="179">
        <v>0</v>
      </c>
      <c r="AL288" s="179">
        <v>0</v>
      </c>
      <c r="AM288" s="179">
        <v>13.782</v>
      </c>
      <c r="AN288" s="179">
        <v>19.382999999999999</v>
      </c>
      <c r="AO288" s="179">
        <v>176</v>
      </c>
      <c r="AP288" s="179">
        <v>0</v>
      </c>
      <c r="AQ288" s="179">
        <v>0</v>
      </c>
      <c r="AR288" s="179">
        <v>0</v>
      </c>
      <c r="AS288" s="179">
        <v>0</v>
      </c>
      <c r="AT288" s="179">
        <v>0</v>
      </c>
      <c r="AU288" s="179">
        <v>0</v>
      </c>
      <c r="AV288" s="179">
        <v>-2502</v>
      </c>
      <c r="AW288" s="179">
        <v>0</v>
      </c>
      <c r="AX288" s="179">
        <v>780.01847224692813</v>
      </c>
      <c r="AY288" s="179">
        <v>0</v>
      </c>
      <c r="AZ288" s="179">
        <v>47744.14635668142</v>
      </c>
      <c r="BA288" s="183">
        <v>6.1208994473104218E-2</v>
      </c>
      <c r="BB288" s="183">
        <v>0</v>
      </c>
      <c r="BC288" s="183">
        <v>0</v>
      </c>
      <c r="BD288" s="183">
        <v>4.0183575072558963E-3</v>
      </c>
      <c r="BE288" s="183">
        <v>1.6807307654666381E-3</v>
      </c>
      <c r="BF288" s="183">
        <v>0.41826312428193962</v>
      </c>
      <c r="BG288" s="183">
        <v>6.3459812096509638E-3</v>
      </c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9"/>
    </row>
    <row r="289" spans="2:69">
      <c r="B289" s="174"/>
      <c r="C289" s="174"/>
      <c r="D289" s="64">
        <v>45258</v>
      </c>
      <c r="E289" s="174"/>
      <c r="F289" s="174"/>
      <c r="G289" s="174"/>
      <c r="H289" s="174"/>
      <c r="I289" s="179">
        <v>16.12</v>
      </c>
      <c r="J289" s="179">
        <v>0</v>
      </c>
      <c r="K289" s="179">
        <v>0</v>
      </c>
      <c r="L289" s="179">
        <v>0</v>
      </c>
      <c r="M289" s="179">
        <v>0</v>
      </c>
      <c r="N289" s="179">
        <v>20.510999999999999</v>
      </c>
      <c r="O289" s="179">
        <v>0</v>
      </c>
      <c r="P289" s="179">
        <v>0</v>
      </c>
      <c r="Q289" s="179">
        <v>0</v>
      </c>
      <c r="R289" s="179">
        <v>0</v>
      </c>
      <c r="S289" s="179">
        <v>42.075000000000003</v>
      </c>
      <c r="T289" s="179">
        <v>0</v>
      </c>
      <c r="U289" s="179">
        <v>0</v>
      </c>
      <c r="V289" s="179">
        <v>0</v>
      </c>
      <c r="W289" s="179">
        <v>0</v>
      </c>
      <c r="X289" s="179">
        <v>13.50071</v>
      </c>
      <c r="Y289" s="179">
        <v>0</v>
      </c>
      <c r="Z289" s="179">
        <v>0</v>
      </c>
      <c r="AA289" s="179">
        <v>0</v>
      </c>
      <c r="AB289" s="179">
        <v>0</v>
      </c>
      <c r="AC289" s="179">
        <v>5.8650000000000002</v>
      </c>
      <c r="AD289" s="179">
        <v>0</v>
      </c>
      <c r="AE289" s="179">
        <v>0</v>
      </c>
      <c r="AF289" s="179">
        <v>0</v>
      </c>
      <c r="AG289" s="179">
        <v>0</v>
      </c>
      <c r="AH289" s="179">
        <v>1</v>
      </c>
      <c r="AI289" s="179">
        <v>0</v>
      </c>
      <c r="AJ289" s="179">
        <v>0</v>
      </c>
      <c r="AK289" s="179">
        <v>0</v>
      </c>
      <c r="AL289" s="179">
        <v>0</v>
      </c>
      <c r="AM289" s="179">
        <v>13.789</v>
      </c>
      <c r="AN289" s="179">
        <v>19.382999999999999</v>
      </c>
      <c r="AO289" s="179">
        <v>0</v>
      </c>
      <c r="AP289" s="179">
        <v>0</v>
      </c>
      <c r="AQ289" s="179" t="s">
        <v>45</v>
      </c>
      <c r="AR289" s="179">
        <v>0</v>
      </c>
      <c r="AS289" s="179">
        <v>0</v>
      </c>
      <c r="AT289" s="179">
        <v>0</v>
      </c>
      <c r="AU289" s="179">
        <v>0</v>
      </c>
      <c r="AV289" s="179">
        <v>-3291</v>
      </c>
      <c r="AW289" s="179">
        <v>0</v>
      </c>
      <c r="AX289" s="179">
        <v>897.92961752341364</v>
      </c>
      <c r="AY289" s="179">
        <v>0</v>
      </c>
      <c r="AZ289" s="179">
        <v>50794.729238635977</v>
      </c>
      <c r="BA289" s="183">
        <v>5.6568720139484094E-2</v>
      </c>
      <c r="BB289" s="183">
        <v>0</v>
      </c>
      <c r="BC289" s="183">
        <v>0</v>
      </c>
      <c r="BD289" s="183">
        <v>3.2548959484723964E-3</v>
      </c>
      <c r="BE289" s="183">
        <v>1.7190749046797724E-3</v>
      </c>
      <c r="BF289" s="183">
        <v>0.52815049448403317</v>
      </c>
      <c r="BG289" s="183">
        <v>8.2592383937322988E-3</v>
      </c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9"/>
    </row>
    <row r="290" spans="2:69">
      <c r="B290" s="174"/>
      <c r="C290" s="174"/>
      <c r="D290" s="64">
        <v>45259</v>
      </c>
      <c r="E290" s="174"/>
      <c r="F290" s="174"/>
      <c r="G290" s="174"/>
      <c r="H290" s="174"/>
      <c r="I290" s="179">
        <v>16.373000000000001</v>
      </c>
      <c r="J290" s="179">
        <v>0</v>
      </c>
      <c r="K290" s="179">
        <v>0</v>
      </c>
      <c r="L290" s="179">
        <v>0</v>
      </c>
      <c r="M290" s="179">
        <v>0</v>
      </c>
      <c r="N290" s="179">
        <v>25.077000000000002</v>
      </c>
      <c r="O290" s="179">
        <v>0</v>
      </c>
      <c r="P290" s="179">
        <v>0</v>
      </c>
      <c r="Q290" s="179">
        <v>0</v>
      </c>
      <c r="R290" s="179">
        <v>0</v>
      </c>
      <c r="S290" s="179">
        <v>44.198999999999998</v>
      </c>
      <c r="T290" s="179">
        <v>0</v>
      </c>
      <c r="U290" s="179">
        <v>0</v>
      </c>
      <c r="V290" s="179">
        <v>0</v>
      </c>
      <c r="W290" s="179">
        <v>0</v>
      </c>
      <c r="X290" s="179">
        <v>13.116709999999999</v>
      </c>
      <c r="Y290" s="179">
        <v>0</v>
      </c>
      <c r="Z290" s="179">
        <v>0</v>
      </c>
      <c r="AA290" s="179">
        <v>0</v>
      </c>
      <c r="AB290" s="179">
        <v>0</v>
      </c>
      <c r="AC290" s="179">
        <v>5.8579999999999997</v>
      </c>
      <c r="AD290" s="179">
        <v>0</v>
      </c>
      <c r="AE290" s="179">
        <v>0</v>
      </c>
      <c r="AF290" s="179">
        <v>0</v>
      </c>
      <c r="AG290" s="179">
        <v>0</v>
      </c>
      <c r="AH290" s="179">
        <v>1</v>
      </c>
      <c r="AI290" s="179">
        <v>0</v>
      </c>
      <c r="AJ290" s="179">
        <v>0</v>
      </c>
      <c r="AK290" s="179">
        <v>0</v>
      </c>
      <c r="AL290" s="179">
        <v>0</v>
      </c>
      <c r="AM290" s="179">
        <v>13.787000000000001</v>
      </c>
      <c r="AN290" s="179">
        <v>19.382000000000001</v>
      </c>
      <c r="AO290" s="179">
        <v>170</v>
      </c>
      <c r="AP290" s="179">
        <v>0</v>
      </c>
      <c r="AQ290" s="179">
        <v>0</v>
      </c>
      <c r="AR290" s="179">
        <v>0</v>
      </c>
      <c r="AS290" s="179">
        <v>0</v>
      </c>
      <c r="AT290" s="179">
        <v>0</v>
      </c>
      <c r="AU290" s="179">
        <v>0</v>
      </c>
      <c r="AV290" s="179">
        <v>-3175</v>
      </c>
      <c r="AW290" s="179">
        <v>0</v>
      </c>
      <c r="AX290" s="179">
        <v>866.90281783518844</v>
      </c>
      <c r="AY290" s="179">
        <v>0</v>
      </c>
      <c r="AZ290" s="179">
        <v>54170.740295183394</v>
      </c>
      <c r="BA290" s="183">
        <v>6.2487673566983468E-2</v>
      </c>
      <c r="BB290" s="183">
        <v>0</v>
      </c>
      <c r="BC290" s="183">
        <v>0</v>
      </c>
      <c r="BD290" s="183">
        <v>1.1152114488813657E-2</v>
      </c>
      <c r="BE290" s="183">
        <v>1.1360425412462343E-3</v>
      </c>
      <c r="BF290" s="183">
        <v>0.10186790517491222</v>
      </c>
      <c r="BG290" s="183">
        <v>4.3692861162243201E-3</v>
      </c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9"/>
    </row>
    <row r="291" spans="2:69">
      <c r="B291" s="174"/>
      <c r="C291" s="174"/>
      <c r="D291" s="64">
        <v>45260</v>
      </c>
      <c r="E291" s="174"/>
      <c r="F291" s="174"/>
      <c r="G291" s="174"/>
      <c r="H291" s="174"/>
      <c r="I291" s="179">
        <v>27.896000000000001</v>
      </c>
      <c r="J291" s="179">
        <v>0</v>
      </c>
      <c r="K291" s="179">
        <v>0</v>
      </c>
      <c r="L291" s="179">
        <v>0</v>
      </c>
      <c r="M291" s="179">
        <v>0</v>
      </c>
      <c r="N291" s="179">
        <v>25.155000000000001</v>
      </c>
      <c r="O291" s="179">
        <v>0</v>
      </c>
      <c r="P291" s="179">
        <v>0</v>
      </c>
      <c r="Q291" s="179">
        <v>0</v>
      </c>
      <c r="R291" s="179">
        <v>0</v>
      </c>
      <c r="S291" s="179">
        <v>32.972999999999999</v>
      </c>
      <c r="T291" s="179">
        <v>0</v>
      </c>
      <c r="U291" s="179">
        <v>0</v>
      </c>
      <c r="V291" s="179">
        <v>0</v>
      </c>
      <c r="W291" s="179">
        <v>0</v>
      </c>
      <c r="X291" s="179">
        <v>12.63771</v>
      </c>
      <c r="Y291" s="179">
        <v>0</v>
      </c>
      <c r="Z291" s="179">
        <v>0</v>
      </c>
      <c r="AA291" s="179">
        <v>0</v>
      </c>
      <c r="AB291" s="179">
        <v>0</v>
      </c>
      <c r="AC291" s="179">
        <v>5.8460000000000001</v>
      </c>
      <c r="AD291" s="179">
        <v>0</v>
      </c>
      <c r="AE291" s="179">
        <v>0</v>
      </c>
      <c r="AF291" s="179">
        <v>0</v>
      </c>
      <c r="AG291" s="179">
        <v>0</v>
      </c>
      <c r="AH291" s="179">
        <v>1</v>
      </c>
      <c r="AI291" s="179">
        <v>0</v>
      </c>
      <c r="AJ291" s="179">
        <v>0</v>
      </c>
      <c r="AK291" s="179">
        <v>0</v>
      </c>
      <c r="AL291" s="179">
        <v>0</v>
      </c>
      <c r="AM291" s="179">
        <v>13.784000000000001</v>
      </c>
      <c r="AN291" s="179">
        <v>19.382999999999999</v>
      </c>
      <c r="AO291" s="179">
        <v>170</v>
      </c>
      <c r="AP291" s="179">
        <v>0</v>
      </c>
      <c r="AQ291" s="179">
        <v>0</v>
      </c>
      <c r="AR291" s="179">
        <v>0</v>
      </c>
      <c r="AS291" s="179">
        <v>0</v>
      </c>
      <c r="AT291" s="179">
        <v>0</v>
      </c>
      <c r="AU291" s="179">
        <v>0</v>
      </c>
      <c r="AV291" s="179">
        <v>-2352</v>
      </c>
      <c r="AW291" s="179">
        <v>0</v>
      </c>
      <c r="AX291" s="179">
        <v>755.77581193791627</v>
      </c>
      <c r="AY291" s="179">
        <v>0</v>
      </c>
      <c r="AZ291" s="179">
        <v>52878.472153008086</v>
      </c>
      <c r="BA291" s="183">
        <v>6.9965817002558189E-2</v>
      </c>
      <c r="BB291" s="183">
        <v>0</v>
      </c>
      <c r="BC291" s="183">
        <v>0</v>
      </c>
      <c r="BD291" s="183">
        <v>1.0238831603464914E-2</v>
      </c>
      <c r="BE291" s="183">
        <v>2.4125513861465945E-3</v>
      </c>
      <c r="BF291" s="183">
        <v>0.23562760670174174</v>
      </c>
      <c r="BG291" s="183">
        <v>5.7960175244900136E-3</v>
      </c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</row>
    <row r="292" spans="2:69" s="67" customFormat="1">
      <c r="B292" s="50" t="s">
        <v>124</v>
      </c>
      <c r="C292" s="50"/>
      <c r="D292" s="66"/>
      <c r="E292" s="41"/>
      <c r="F292" s="41"/>
      <c r="G292" s="41"/>
      <c r="H292" s="41"/>
      <c r="I292" s="187">
        <v>32.37700000000001</v>
      </c>
      <c r="J292" s="187" t="e">
        <v>#N/A</v>
      </c>
      <c r="K292" s="187" t="e">
        <v>#N/A</v>
      </c>
      <c r="L292" s="187" t="e">
        <v>#N/A</v>
      </c>
      <c r="M292" s="187" t="e">
        <v>#N/A</v>
      </c>
      <c r="N292" s="187">
        <v>19.583136363636367</v>
      </c>
      <c r="O292" s="187" t="e">
        <v>#N/A</v>
      </c>
      <c r="P292" s="187" t="e">
        <v>#N/A</v>
      </c>
      <c r="Q292" s="187" t="e">
        <v>#N/A</v>
      </c>
      <c r="R292" s="187" t="e">
        <v>#N/A</v>
      </c>
      <c r="S292" s="187">
        <v>31.068954545454542</v>
      </c>
      <c r="T292" s="187" t="e">
        <v>#N/A</v>
      </c>
      <c r="U292" s="187" t="e">
        <v>#N/A</v>
      </c>
      <c r="V292" s="187" t="e">
        <v>#N/A</v>
      </c>
      <c r="W292" s="187" t="e">
        <v>#N/A</v>
      </c>
      <c r="X292" s="187">
        <v>8.4570736363636385</v>
      </c>
      <c r="Y292" s="187" t="e">
        <v>#N/A</v>
      </c>
      <c r="Z292" s="187" t="e">
        <v>#N/A</v>
      </c>
      <c r="AA292" s="187" t="e">
        <v>#N/A</v>
      </c>
      <c r="AB292" s="187" t="e">
        <v>#N/A</v>
      </c>
      <c r="AC292" s="187">
        <v>6.2520909090909091</v>
      </c>
      <c r="AD292" s="187" t="e">
        <v>#N/A</v>
      </c>
      <c r="AE292" s="187" t="e">
        <v>#N/A</v>
      </c>
      <c r="AF292" s="187" t="e">
        <v>#N/A</v>
      </c>
      <c r="AG292" s="187" t="e">
        <v>#N/A</v>
      </c>
      <c r="AH292" s="187">
        <v>1</v>
      </c>
      <c r="AI292" s="187" t="e">
        <v>#N/A</v>
      </c>
      <c r="AJ292" s="187" t="e">
        <v>#N/A</v>
      </c>
      <c r="AK292" s="187" t="e">
        <v>#N/A</v>
      </c>
      <c r="AL292" s="187" t="e">
        <v>#N/A</v>
      </c>
      <c r="AM292" s="187">
        <v>22.462772727272725</v>
      </c>
      <c r="AN292" s="187">
        <v>19.385636363636355</v>
      </c>
      <c r="AO292" s="187">
        <v>168.09090909090909</v>
      </c>
      <c r="AP292" s="187" t="e">
        <v>#N/A</v>
      </c>
      <c r="AQ292" s="187">
        <v>0</v>
      </c>
      <c r="AR292" s="187" t="e">
        <v>#N/A</v>
      </c>
      <c r="AS292" s="187" t="e">
        <v>#N/A</v>
      </c>
      <c r="AT292" s="187" t="e">
        <v>#N/A</v>
      </c>
      <c r="AU292" s="187" t="e">
        <v>#N/A</v>
      </c>
      <c r="AV292" s="187">
        <v>-2758.4545454545455</v>
      </c>
      <c r="AW292" s="187" t="e">
        <v>#N/A</v>
      </c>
      <c r="AX292" s="187">
        <v>811.71464518100834</v>
      </c>
      <c r="AY292" s="187" t="e">
        <v>#N/A</v>
      </c>
      <c r="AZ292" s="187">
        <v>52878.47215271811</v>
      </c>
      <c r="BA292" s="42">
        <v>6.5144164228953236E-2</v>
      </c>
      <c r="BB292" s="42" t="e">
        <v>#N/A</v>
      </c>
      <c r="BC292" s="42" t="e">
        <v>#N/A</v>
      </c>
      <c r="BD292" s="42">
        <v>7.0443387659686165E-3</v>
      </c>
      <c r="BE292" s="42">
        <v>1.7453919879662418E-3</v>
      </c>
      <c r="BF292" s="43">
        <v>0.24777229573317452</v>
      </c>
      <c r="BG292" s="42">
        <v>6.5297466447600313E-3</v>
      </c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</row>
    <row r="293" spans="2:69">
      <c r="B293" s="173"/>
      <c r="C293" s="173"/>
      <c r="D293" s="64">
        <v>45261</v>
      </c>
      <c r="E293" s="174"/>
      <c r="F293" s="174"/>
      <c r="G293" s="174"/>
      <c r="H293" s="174"/>
      <c r="I293" s="179">
        <v>30.443000000000001</v>
      </c>
      <c r="J293" s="179">
        <v>0</v>
      </c>
      <c r="K293" s="179">
        <v>0</v>
      </c>
      <c r="L293" s="179">
        <v>0</v>
      </c>
      <c r="M293" s="179">
        <v>0</v>
      </c>
      <c r="N293" s="179">
        <v>26.765000000000001</v>
      </c>
      <c r="O293" s="179">
        <v>0</v>
      </c>
      <c r="P293" s="179">
        <v>0</v>
      </c>
      <c r="Q293" s="179">
        <v>0</v>
      </c>
      <c r="R293" s="179">
        <v>0</v>
      </c>
      <c r="S293" s="179">
        <v>36.765999999999998</v>
      </c>
      <c r="T293" s="179">
        <v>0</v>
      </c>
      <c r="U293" s="179">
        <v>0</v>
      </c>
      <c r="V293" s="179">
        <v>0</v>
      </c>
      <c r="W293" s="179">
        <v>0</v>
      </c>
      <c r="X293" s="179">
        <v>12.145709999999999</v>
      </c>
      <c r="Y293" s="179">
        <v>0</v>
      </c>
      <c r="Z293" s="179">
        <v>0</v>
      </c>
      <c r="AA293" s="179">
        <v>0</v>
      </c>
      <c r="AB293" s="179">
        <v>0</v>
      </c>
      <c r="AC293" s="179">
        <v>5.8010000000000002</v>
      </c>
      <c r="AD293" s="179">
        <v>0</v>
      </c>
      <c r="AE293" s="179">
        <v>0</v>
      </c>
      <c r="AF293" s="179">
        <v>0</v>
      </c>
      <c r="AG293" s="179">
        <v>0</v>
      </c>
      <c r="AH293" s="179">
        <v>1</v>
      </c>
      <c r="AI293" s="179">
        <v>0</v>
      </c>
      <c r="AJ293" s="179">
        <v>0</v>
      </c>
      <c r="AK293" s="179">
        <v>0</v>
      </c>
      <c r="AL293" s="179">
        <v>0</v>
      </c>
      <c r="AM293" s="179">
        <v>13.794</v>
      </c>
      <c r="AN293" s="179">
        <v>19.38</v>
      </c>
      <c r="AO293" s="179">
        <v>171</v>
      </c>
      <c r="AP293" s="179">
        <v>0</v>
      </c>
      <c r="AQ293" s="179">
        <v>0</v>
      </c>
      <c r="AR293" s="179">
        <v>0</v>
      </c>
      <c r="AS293" s="179">
        <v>0</v>
      </c>
      <c r="AT293" s="179">
        <v>0</v>
      </c>
      <c r="AU293" s="179">
        <v>0</v>
      </c>
      <c r="AV293" s="179">
        <v>-2443</v>
      </c>
      <c r="AW293" s="179">
        <v>0</v>
      </c>
      <c r="AX293" s="179">
        <v>783.25302598633482</v>
      </c>
      <c r="AY293" s="179">
        <v>0</v>
      </c>
      <c r="AZ293" s="179">
        <v>53690.734630010455</v>
      </c>
      <c r="BA293" s="183">
        <v>6.8548390939695114E-2</v>
      </c>
      <c r="BB293" s="183">
        <v>0</v>
      </c>
      <c r="BC293" s="183">
        <v>0</v>
      </c>
      <c r="BD293" s="183">
        <v>5.8370547382737949E-3</v>
      </c>
      <c r="BE293" s="183">
        <v>1.7395511785594892E-3</v>
      </c>
      <c r="BF293" s="183">
        <v>0.29801865093934865</v>
      </c>
      <c r="BG293" s="183">
        <v>6.859527192600216E-3</v>
      </c>
      <c r="BH293" s="191"/>
      <c r="BI293" s="191"/>
      <c r="BJ293" s="191"/>
      <c r="BK293" s="191"/>
      <c r="BL293" s="191"/>
      <c r="BM293" s="191"/>
      <c r="BN293" s="191"/>
      <c r="BO293" s="191"/>
      <c r="BP293" s="191"/>
      <c r="BQ293" s="191"/>
    </row>
    <row r="294" spans="2:69" ht="10.5" customHeight="1">
      <c r="B294" s="24" t="s">
        <v>82</v>
      </c>
      <c r="C294" s="24"/>
      <c r="D294" s="21"/>
      <c r="E294" s="25"/>
      <c r="F294" s="25"/>
      <c r="G294" s="25"/>
      <c r="H294" s="25"/>
      <c r="I294" s="182">
        <v>35.439</v>
      </c>
      <c r="J294" s="182" t="e">
        <v>#N/A</v>
      </c>
      <c r="K294" s="182" t="e">
        <v>#N/A</v>
      </c>
      <c r="L294" s="182" t="e">
        <v>#N/A</v>
      </c>
      <c r="M294" s="182" t="e">
        <v>#N/A</v>
      </c>
      <c r="N294" s="182">
        <v>18.980600000000003</v>
      </c>
      <c r="O294" s="182" t="e">
        <v>#N/A</v>
      </c>
      <c r="P294" s="182" t="e">
        <v>#N/A</v>
      </c>
      <c r="Q294" s="182" t="e">
        <v>#N/A</v>
      </c>
      <c r="R294" s="182" t="e">
        <v>#N/A</v>
      </c>
      <c r="S294" s="182">
        <v>30.196199999999997</v>
      </c>
      <c r="T294" s="182" t="e">
        <v>#N/A</v>
      </c>
      <c r="U294" s="182" t="e">
        <v>#N/A</v>
      </c>
      <c r="V294" s="182" t="e">
        <v>#N/A</v>
      </c>
      <c r="W294" s="182" t="e">
        <v>#N/A</v>
      </c>
      <c r="X294" s="182">
        <v>6.27271</v>
      </c>
      <c r="Y294" s="182" t="e">
        <v>#N/A</v>
      </c>
      <c r="Z294" s="182" t="e">
        <v>#N/A</v>
      </c>
      <c r="AA294" s="182" t="e">
        <v>#N/A</v>
      </c>
      <c r="AB294" s="182" t="e">
        <v>#N/A</v>
      </c>
      <c r="AC294" s="182">
        <v>6.3570000000000011</v>
      </c>
      <c r="AD294" s="182" t="e">
        <v>#N/A</v>
      </c>
      <c r="AE294" s="182" t="e">
        <v>#N/A</v>
      </c>
      <c r="AF294" s="182" t="e">
        <v>#N/A</v>
      </c>
      <c r="AG294" s="182" t="e">
        <v>#N/A</v>
      </c>
      <c r="AH294" s="182">
        <v>1</v>
      </c>
      <c r="AI294" s="182" t="e">
        <v>#N/A</v>
      </c>
      <c r="AJ294" s="182" t="e">
        <v>#N/A</v>
      </c>
      <c r="AK294" s="182" t="e">
        <v>#N/A</v>
      </c>
      <c r="AL294" s="182" t="e">
        <v>#N/A</v>
      </c>
      <c r="AM294" s="182">
        <v>13.806999999999999</v>
      </c>
      <c r="AN294" s="182">
        <v>19.385999999999999</v>
      </c>
      <c r="AO294" s="182">
        <v>176</v>
      </c>
      <c r="AP294" s="182" t="e">
        <v>#N/A</v>
      </c>
      <c r="AQ294" s="182">
        <v>0</v>
      </c>
      <c r="AR294" s="182" t="e">
        <v>#N/A</v>
      </c>
      <c r="AS294" s="182" t="e">
        <v>#N/A</v>
      </c>
      <c r="AT294" s="182" t="e">
        <v>#N/A</v>
      </c>
      <c r="AU294" s="182" t="e">
        <v>#N/A</v>
      </c>
      <c r="AV294" s="182">
        <v>-2422.6</v>
      </c>
      <c r="AW294" s="182" t="e">
        <v>#N/A</v>
      </c>
      <c r="AX294" s="182">
        <v>748.14639034949187</v>
      </c>
      <c r="AY294" s="182" t="e">
        <v>#N/A</v>
      </c>
      <c r="AZ294" s="182">
        <v>59344.734131196747</v>
      </c>
      <c r="BA294" s="184">
        <v>7.9322355753763951E-2</v>
      </c>
      <c r="BB294" s="184" t="e">
        <v>#N/A</v>
      </c>
      <c r="BC294" s="184" t="e">
        <v>#N/A</v>
      </c>
      <c r="BD294" s="184">
        <v>5.2371770676764616E-3</v>
      </c>
      <c r="BE294" s="184">
        <v>1.1182825459450836E-3</v>
      </c>
      <c r="BF294" s="185">
        <v>0.21352773287866386</v>
      </c>
      <c r="BG294" s="184">
        <v>6.2001412800768889E-3</v>
      </c>
    </row>
    <row r="295" spans="2:69">
      <c r="B295" s="174"/>
      <c r="C295" s="174"/>
      <c r="D295" s="64">
        <v>45264</v>
      </c>
      <c r="E295" s="174"/>
      <c r="F295" s="174"/>
      <c r="G295" s="174"/>
      <c r="H295" s="174"/>
      <c r="I295" s="179">
        <v>24.881</v>
      </c>
      <c r="J295" s="179">
        <v>0</v>
      </c>
      <c r="K295" s="179">
        <v>0</v>
      </c>
      <c r="L295" s="179">
        <v>0</v>
      </c>
      <c r="M295" s="179">
        <v>0</v>
      </c>
      <c r="N295" s="179">
        <v>25.334</v>
      </c>
      <c r="O295" s="179">
        <v>0</v>
      </c>
      <c r="P295" s="179">
        <v>0</v>
      </c>
      <c r="Q295" s="179">
        <v>0</v>
      </c>
      <c r="R295" s="179">
        <v>0</v>
      </c>
      <c r="S295" s="179">
        <v>48.633000000000003</v>
      </c>
      <c r="T295" s="179">
        <v>0</v>
      </c>
      <c r="U295" s="179">
        <v>0</v>
      </c>
      <c r="V295" s="179">
        <v>0</v>
      </c>
      <c r="W295" s="179">
        <v>0</v>
      </c>
      <c r="X295" s="179">
        <v>13.30171</v>
      </c>
      <c r="Y295" s="179">
        <v>0</v>
      </c>
      <c r="Z295" s="179">
        <v>0</v>
      </c>
      <c r="AA295" s="179">
        <v>0</v>
      </c>
      <c r="AB295" s="179">
        <v>0</v>
      </c>
      <c r="AC295" s="179">
        <v>5.8049999999999997</v>
      </c>
      <c r="AD295" s="179">
        <v>0</v>
      </c>
      <c r="AE295" s="179">
        <v>0</v>
      </c>
      <c r="AF295" s="179">
        <v>0</v>
      </c>
      <c r="AG295" s="179">
        <v>0</v>
      </c>
      <c r="AH295" s="179">
        <v>1</v>
      </c>
      <c r="AI295" s="179">
        <v>0</v>
      </c>
      <c r="AJ295" s="179">
        <v>0</v>
      </c>
      <c r="AK295" s="179">
        <v>0</v>
      </c>
      <c r="AL295" s="179">
        <v>0</v>
      </c>
      <c r="AM295" s="179">
        <v>13.791</v>
      </c>
      <c r="AN295" s="179">
        <v>19.379000000000001</v>
      </c>
      <c r="AO295" s="179">
        <v>172</v>
      </c>
      <c r="AP295" s="179">
        <v>0</v>
      </c>
      <c r="AQ295" s="179">
        <v>0</v>
      </c>
      <c r="AR295" s="179">
        <v>0</v>
      </c>
      <c r="AS295" s="179">
        <v>0</v>
      </c>
      <c r="AT295" s="179">
        <v>0</v>
      </c>
      <c r="AU295" s="179">
        <v>0</v>
      </c>
      <c r="AV295" s="179">
        <v>-3609</v>
      </c>
      <c r="AW295" s="179">
        <v>0</v>
      </c>
      <c r="AX295" s="179">
        <v>923.71165139202526</v>
      </c>
      <c r="AY295" s="179">
        <v>0</v>
      </c>
      <c r="AZ295" s="179">
        <v>62986.654338947861</v>
      </c>
      <c r="BA295" s="183">
        <v>6.8188654158500145E-2</v>
      </c>
      <c r="BB295" s="183">
        <v>0</v>
      </c>
      <c r="BC295" s="183">
        <v>0</v>
      </c>
      <c r="BD295" s="183">
        <v>5.0182581653524429E-3</v>
      </c>
      <c r="BE295" s="183">
        <v>1.371982778416003E-3</v>
      </c>
      <c r="BF295" s="183">
        <v>0.27339820575365831</v>
      </c>
      <c r="BG295" s="183">
        <v>5.5528168998569445E-3</v>
      </c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9"/>
    </row>
    <row r="296" spans="2:69">
      <c r="B296" s="174"/>
      <c r="C296" s="174"/>
      <c r="D296" s="64">
        <v>45265</v>
      </c>
      <c r="E296" s="174"/>
      <c r="F296" s="174"/>
      <c r="G296" s="174"/>
      <c r="H296" s="174"/>
      <c r="I296" s="179">
        <v>22.818999999999999</v>
      </c>
      <c r="J296" s="179">
        <v>0</v>
      </c>
      <c r="K296" s="179">
        <v>0</v>
      </c>
      <c r="L296" s="179">
        <v>0</v>
      </c>
      <c r="M296" s="179">
        <v>0</v>
      </c>
      <c r="N296" s="179">
        <v>35.204999999999998</v>
      </c>
      <c r="O296" s="179">
        <v>0</v>
      </c>
      <c r="P296" s="179">
        <v>0</v>
      </c>
      <c r="Q296" s="179">
        <v>0</v>
      </c>
      <c r="R296" s="179">
        <v>0</v>
      </c>
      <c r="S296" s="179">
        <v>43.734999999999999</v>
      </c>
      <c r="T296" s="179">
        <v>0</v>
      </c>
      <c r="U296" s="179">
        <v>0</v>
      </c>
      <c r="V296" s="179">
        <v>0</v>
      </c>
      <c r="W296" s="179">
        <v>0</v>
      </c>
      <c r="X296" s="179">
        <v>13.69171</v>
      </c>
      <c r="Y296" s="179">
        <v>0</v>
      </c>
      <c r="Z296" s="179">
        <v>0</v>
      </c>
      <c r="AA296" s="179">
        <v>0</v>
      </c>
      <c r="AB296" s="179">
        <v>0</v>
      </c>
      <c r="AC296" s="179">
        <v>5.7249999999999996</v>
      </c>
      <c r="AD296" s="179">
        <v>0</v>
      </c>
      <c r="AE296" s="179">
        <v>0</v>
      </c>
      <c r="AF296" s="179">
        <v>0</v>
      </c>
      <c r="AG296" s="179">
        <v>0</v>
      </c>
      <c r="AH296" s="179">
        <v>1</v>
      </c>
      <c r="AI296" s="179">
        <v>0</v>
      </c>
      <c r="AJ296" s="179">
        <v>0</v>
      </c>
      <c r="AK296" s="179">
        <v>0</v>
      </c>
      <c r="AL296" s="179">
        <v>0</v>
      </c>
      <c r="AM296" s="179">
        <v>13.785</v>
      </c>
      <c r="AN296" s="179">
        <v>19.379000000000001</v>
      </c>
      <c r="AO296" s="179">
        <v>173</v>
      </c>
      <c r="AP296" s="179">
        <v>0</v>
      </c>
      <c r="AQ296" s="179" t="s">
        <v>45</v>
      </c>
      <c r="AR296" s="179">
        <v>0</v>
      </c>
      <c r="AS296" s="179">
        <v>0</v>
      </c>
      <c r="AT296" s="179">
        <v>0</v>
      </c>
      <c r="AU296" s="179">
        <v>0</v>
      </c>
      <c r="AV296" s="179">
        <v>-2687</v>
      </c>
      <c r="AW296" s="179">
        <v>0</v>
      </c>
      <c r="AX296" s="179">
        <v>798.21136417089213</v>
      </c>
      <c r="AY296" s="179">
        <v>0</v>
      </c>
      <c r="AZ296" s="179">
        <v>60032.303455107933</v>
      </c>
      <c r="BA296" s="183">
        <v>7.5208530158504969E-2</v>
      </c>
      <c r="BB296" s="183">
        <v>0</v>
      </c>
      <c r="BC296" s="183">
        <v>0</v>
      </c>
      <c r="BD296" s="183">
        <v>1.1529014667257982E-2</v>
      </c>
      <c r="BE296" s="183">
        <v>1.1271652464143174E-3</v>
      </c>
      <c r="BF296" s="183">
        <v>9.7767699924558957E-2</v>
      </c>
      <c r="BG296" s="183">
        <v>5.806082317806183E-3</v>
      </c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9"/>
    </row>
    <row r="297" spans="2:69">
      <c r="B297" s="174"/>
      <c r="C297" s="174"/>
      <c r="D297" s="64">
        <v>45266</v>
      </c>
      <c r="E297" s="174"/>
      <c r="F297" s="174"/>
      <c r="G297" s="174"/>
      <c r="H297" s="174"/>
      <c r="I297" s="179">
        <v>28.300999999999998</v>
      </c>
      <c r="J297" s="179">
        <v>0</v>
      </c>
      <c r="K297" s="179">
        <v>0</v>
      </c>
      <c r="L297" s="179">
        <v>0</v>
      </c>
      <c r="M297" s="179">
        <v>0</v>
      </c>
      <c r="N297" s="179">
        <v>34.698999999999998</v>
      </c>
      <c r="O297" s="179">
        <v>0</v>
      </c>
      <c r="P297" s="179">
        <v>0</v>
      </c>
      <c r="Q297" s="179">
        <v>0</v>
      </c>
      <c r="R297" s="179">
        <v>0</v>
      </c>
      <c r="S297" s="179">
        <v>46.610999999999997</v>
      </c>
      <c r="T297" s="179">
        <v>0</v>
      </c>
      <c r="U297" s="179">
        <v>0</v>
      </c>
      <c r="V297" s="179">
        <v>0</v>
      </c>
      <c r="W297" s="179">
        <v>0</v>
      </c>
      <c r="X297" s="179">
        <v>14.30071</v>
      </c>
      <c r="Y297" s="179">
        <v>0</v>
      </c>
      <c r="Z297" s="179">
        <v>0</v>
      </c>
      <c r="AA297" s="179">
        <v>0</v>
      </c>
      <c r="AB297" s="179">
        <v>0</v>
      </c>
      <c r="AC297" s="179">
        <v>6.54</v>
      </c>
      <c r="AD297" s="179">
        <v>0</v>
      </c>
      <c r="AE297" s="179">
        <v>0</v>
      </c>
      <c r="AF297" s="179">
        <v>0</v>
      </c>
      <c r="AG297" s="179">
        <v>0</v>
      </c>
      <c r="AH297" s="179">
        <v>1</v>
      </c>
      <c r="AI297" s="179">
        <v>0</v>
      </c>
      <c r="AJ297" s="179">
        <v>0</v>
      </c>
      <c r="AK297" s="179">
        <v>0</v>
      </c>
      <c r="AL297" s="179">
        <v>0</v>
      </c>
      <c r="AM297" s="179">
        <v>13.872999999999999</v>
      </c>
      <c r="AN297" s="179">
        <v>19.378</v>
      </c>
      <c r="AO297" s="179">
        <v>173</v>
      </c>
      <c r="AP297" s="179">
        <v>0</v>
      </c>
      <c r="AQ297" s="179">
        <v>0</v>
      </c>
      <c r="AR297" s="179">
        <v>0</v>
      </c>
      <c r="AS297" s="179">
        <v>0</v>
      </c>
      <c r="AT297" s="179">
        <v>0</v>
      </c>
      <c r="AU297" s="179">
        <v>0</v>
      </c>
      <c r="AV297" s="179">
        <v>-3641</v>
      </c>
      <c r="AW297" s="179">
        <v>0</v>
      </c>
      <c r="AX297" s="179">
        <v>922.19791213965289</v>
      </c>
      <c r="AY297" s="179">
        <v>0</v>
      </c>
      <c r="AZ297" s="179">
        <v>62803.485101134007</v>
      </c>
      <c r="BA297" s="183">
        <v>6.8101959757661409E-2</v>
      </c>
      <c r="BB297" s="183">
        <v>0</v>
      </c>
      <c r="BC297" s="183">
        <v>0</v>
      </c>
      <c r="BD297" s="183">
        <v>5.2810893211574176E-3</v>
      </c>
      <c r="BE297" s="183">
        <v>8.0886629367682569E-4</v>
      </c>
      <c r="BF297" s="183">
        <v>0.15316277466398778</v>
      </c>
      <c r="BG297" s="183">
        <v>4.4192975009551992E-3</v>
      </c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9"/>
    </row>
    <row r="298" spans="2:69">
      <c r="B298" s="174"/>
      <c r="C298" s="174"/>
      <c r="D298" s="64">
        <v>45267</v>
      </c>
      <c r="E298" s="174"/>
      <c r="F298" s="174"/>
      <c r="G298" s="174"/>
      <c r="H298" s="174"/>
      <c r="I298" s="179">
        <v>27.827999999999999</v>
      </c>
      <c r="J298" s="179">
        <v>0</v>
      </c>
      <c r="K298" s="179">
        <v>0</v>
      </c>
      <c r="L298" s="179">
        <v>0</v>
      </c>
      <c r="M298" s="179">
        <v>0</v>
      </c>
      <c r="N298" s="179">
        <v>22.827000000000002</v>
      </c>
      <c r="O298" s="179">
        <v>0</v>
      </c>
      <c r="P298" s="179">
        <v>0</v>
      </c>
      <c r="Q298" s="179">
        <v>0</v>
      </c>
      <c r="R298" s="179">
        <v>0</v>
      </c>
      <c r="S298" s="179">
        <v>54.953000000000003</v>
      </c>
      <c r="T298" s="179">
        <v>0</v>
      </c>
      <c r="U298" s="179">
        <v>0</v>
      </c>
      <c r="V298" s="179">
        <v>0</v>
      </c>
      <c r="W298" s="179">
        <v>0</v>
      </c>
      <c r="X298" s="179">
        <v>14.812709999999999</v>
      </c>
      <c r="Y298" s="179">
        <v>0</v>
      </c>
      <c r="Z298" s="179">
        <v>0</v>
      </c>
      <c r="AA298" s="179">
        <v>0</v>
      </c>
      <c r="AB298" s="179">
        <v>0</v>
      </c>
      <c r="AC298" s="179">
        <v>6.5149999999999997</v>
      </c>
      <c r="AD298" s="179">
        <v>0</v>
      </c>
      <c r="AE298" s="179">
        <v>0</v>
      </c>
      <c r="AF298" s="179">
        <v>0</v>
      </c>
      <c r="AG298" s="179">
        <v>0</v>
      </c>
      <c r="AH298" s="179">
        <v>1</v>
      </c>
      <c r="AI298" s="179">
        <v>0</v>
      </c>
      <c r="AJ298" s="179">
        <v>0</v>
      </c>
      <c r="AK298" s="179">
        <v>0</v>
      </c>
      <c r="AL298" s="179">
        <v>0</v>
      </c>
      <c r="AM298" s="179">
        <v>14.193</v>
      </c>
      <c r="AN298" s="179">
        <v>19.347999999999999</v>
      </c>
      <c r="AO298" s="179">
        <v>118</v>
      </c>
      <c r="AP298" s="179">
        <v>0</v>
      </c>
      <c r="AQ298" s="179">
        <v>0</v>
      </c>
      <c r="AR298" s="179">
        <v>0</v>
      </c>
      <c r="AS298" s="179">
        <v>0</v>
      </c>
      <c r="AT298" s="179">
        <v>0</v>
      </c>
      <c r="AU298" s="179">
        <v>0</v>
      </c>
      <c r="AV298" s="179">
        <v>-2939</v>
      </c>
      <c r="AW298" s="179">
        <v>0</v>
      </c>
      <c r="AX298" s="179">
        <v>843.8810633106732</v>
      </c>
      <c r="AY298" s="179">
        <v>0</v>
      </c>
      <c r="AZ298" s="179">
        <v>62462.820831264413</v>
      </c>
      <c r="BA298" s="183">
        <v>7.4018512260736496E-2</v>
      </c>
      <c r="BB298" s="183">
        <v>0</v>
      </c>
      <c r="BC298" s="183">
        <v>0</v>
      </c>
      <c r="BD298" s="183">
        <v>5.9371829069207746E-3</v>
      </c>
      <c r="BE298" s="183">
        <v>1.9479866782283566E-3</v>
      </c>
      <c r="BF298" s="183">
        <v>0.32809948906200176</v>
      </c>
      <c r="BG298" s="183">
        <v>8.2037937908247174E-3</v>
      </c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9"/>
    </row>
    <row r="299" spans="2:69">
      <c r="B299" s="173"/>
      <c r="C299" s="173"/>
      <c r="D299" s="64">
        <v>45268</v>
      </c>
      <c r="E299" s="174"/>
      <c r="F299" s="174"/>
      <c r="G299" s="174"/>
      <c r="H299" s="174"/>
      <c r="I299" s="179">
        <v>28.332000000000001</v>
      </c>
      <c r="J299" s="179">
        <v>0</v>
      </c>
      <c r="K299" s="179">
        <v>0</v>
      </c>
      <c r="L299" s="179">
        <v>0</v>
      </c>
      <c r="M299" s="179">
        <v>0</v>
      </c>
      <c r="N299" s="179">
        <v>22.402999999999999</v>
      </c>
      <c r="O299" s="179">
        <v>0</v>
      </c>
      <c r="P299" s="179">
        <v>0</v>
      </c>
      <c r="Q299" s="179">
        <v>0</v>
      </c>
      <c r="R299" s="179">
        <v>0</v>
      </c>
      <c r="S299" s="179">
        <v>43.902999999999999</v>
      </c>
      <c r="T299" s="179">
        <v>0</v>
      </c>
      <c r="U299" s="179">
        <v>0</v>
      </c>
      <c r="V299" s="179">
        <v>0</v>
      </c>
      <c r="W299" s="179">
        <v>0</v>
      </c>
      <c r="X299" s="179">
        <v>15.036709999999999</v>
      </c>
      <c r="Y299" s="179">
        <v>0</v>
      </c>
      <c r="Z299" s="179">
        <v>0</v>
      </c>
      <c r="AA299" s="179">
        <v>0</v>
      </c>
      <c r="AB299" s="179">
        <v>0</v>
      </c>
      <c r="AC299" s="179">
        <v>6.7569999999999997</v>
      </c>
      <c r="AD299" s="179">
        <v>0</v>
      </c>
      <c r="AE299" s="179">
        <v>0</v>
      </c>
      <c r="AF299" s="179">
        <v>0</v>
      </c>
      <c r="AG299" s="179">
        <v>0</v>
      </c>
      <c r="AH299" s="179">
        <v>1</v>
      </c>
      <c r="AI299" s="179">
        <v>0</v>
      </c>
      <c r="AJ299" s="179">
        <v>0</v>
      </c>
      <c r="AK299" s="179">
        <v>0</v>
      </c>
      <c r="AL299" s="179">
        <v>0</v>
      </c>
      <c r="AM299" s="179">
        <v>14.202</v>
      </c>
      <c r="AN299" s="179">
        <v>19.347000000000001</v>
      </c>
      <c r="AO299" s="179">
        <v>110</v>
      </c>
      <c r="AP299" s="179">
        <v>0</v>
      </c>
      <c r="AQ299" s="179">
        <v>0</v>
      </c>
      <c r="AR299" s="179">
        <v>0</v>
      </c>
      <c r="AS299" s="179">
        <v>0</v>
      </c>
      <c r="AT299" s="179">
        <v>0</v>
      </c>
      <c r="AU299" s="179">
        <v>0</v>
      </c>
      <c r="AV299" s="179">
        <v>-2543</v>
      </c>
      <c r="AW299" s="179">
        <v>0</v>
      </c>
      <c r="AX299" s="179">
        <v>781.79330919434642</v>
      </c>
      <c r="AY299" s="179">
        <v>0</v>
      </c>
      <c r="AZ299" s="179">
        <v>65105.678915812692</v>
      </c>
      <c r="BA299" s="183">
        <v>8.3277354960872449E-2</v>
      </c>
      <c r="BB299" s="183">
        <v>0</v>
      </c>
      <c r="BC299" s="183">
        <v>0</v>
      </c>
      <c r="BD299" s="183">
        <v>5.1605632792638429E-3</v>
      </c>
      <c r="BE299" s="183">
        <v>1.9010652292294754E-4</v>
      </c>
      <c r="BF299" s="183">
        <v>3.683832803423473E-2</v>
      </c>
      <c r="BG299" s="183">
        <v>3.3366520578732802E-3</v>
      </c>
      <c r="BH299" s="191"/>
      <c r="BI299" s="191"/>
      <c r="BJ299" s="191"/>
      <c r="BK299" s="191"/>
      <c r="BL299" s="191"/>
      <c r="BM299" s="191"/>
      <c r="BN299" s="191"/>
      <c r="BO299" s="191"/>
      <c r="BP299" s="191"/>
      <c r="BQ299" s="191"/>
    </row>
    <row r="300" spans="2:69" ht="10.5" customHeight="1">
      <c r="B300" s="24" t="s">
        <v>82</v>
      </c>
      <c r="C300" s="24"/>
      <c r="D300" s="21"/>
      <c r="E300" s="25"/>
      <c r="F300" s="25"/>
      <c r="G300" s="25"/>
      <c r="H300" s="25"/>
      <c r="I300" s="182">
        <v>32.287400000000005</v>
      </c>
      <c r="J300" s="182" t="e">
        <v>#N/A</v>
      </c>
      <c r="K300" s="182" t="e">
        <v>#N/A</v>
      </c>
      <c r="L300" s="182" t="e">
        <v>#N/A</v>
      </c>
      <c r="M300" s="182" t="e">
        <v>#N/A</v>
      </c>
      <c r="N300" s="182">
        <v>20.729999999999997</v>
      </c>
      <c r="O300" s="182" t="e">
        <v>#N/A</v>
      </c>
      <c r="P300" s="182" t="e">
        <v>#N/A</v>
      </c>
      <c r="Q300" s="182" t="e">
        <v>#N/A</v>
      </c>
      <c r="R300" s="182" t="e">
        <v>#N/A</v>
      </c>
      <c r="S300" s="182">
        <v>30.542999999999996</v>
      </c>
      <c r="T300" s="182" t="e">
        <v>#N/A</v>
      </c>
      <c r="U300" s="182" t="e">
        <v>#N/A</v>
      </c>
      <c r="V300" s="182" t="e">
        <v>#N/A</v>
      </c>
      <c r="W300" s="182" t="e">
        <v>#N/A</v>
      </c>
      <c r="X300" s="182">
        <v>7.0489100000000011</v>
      </c>
      <c r="Y300" s="182" t="e">
        <v>#N/A</v>
      </c>
      <c r="Z300" s="182" t="e">
        <v>#N/A</v>
      </c>
      <c r="AA300" s="182" t="e">
        <v>#N/A</v>
      </c>
      <c r="AB300" s="182" t="e">
        <v>#N/A</v>
      </c>
      <c r="AC300" s="182">
        <v>6.1975999999999996</v>
      </c>
      <c r="AD300" s="182" t="e">
        <v>#N/A</v>
      </c>
      <c r="AE300" s="182" t="e">
        <v>#N/A</v>
      </c>
      <c r="AF300" s="182" t="e">
        <v>#N/A</v>
      </c>
      <c r="AG300" s="182" t="e">
        <v>#N/A</v>
      </c>
      <c r="AH300" s="182">
        <v>1</v>
      </c>
      <c r="AI300" s="182" t="e">
        <v>#N/A</v>
      </c>
      <c r="AJ300" s="182" t="e">
        <v>#N/A</v>
      </c>
      <c r="AK300" s="182" t="e">
        <v>#N/A</v>
      </c>
      <c r="AL300" s="182" t="e">
        <v>#N/A</v>
      </c>
      <c r="AM300" s="182">
        <v>13.9214</v>
      </c>
      <c r="AN300" s="182">
        <v>19.381399999999999</v>
      </c>
      <c r="AO300" s="182">
        <v>165</v>
      </c>
      <c r="AP300" s="182" t="e">
        <v>#N/A</v>
      </c>
      <c r="AQ300" s="182">
        <v>0</v>
      </c>
      <c r="AR300" s="182" t="e">
        <v>#N/A</v>
      </c>
      <c r="AS300" s="182" t="e">
        <v>#N/A</v>
      </c>
      <c r="AT300" s="182" t="e">
        <v>#N/A</v>
      </c>
      <c r="AU300" s="182" t="e">
        <v>#N/A</v>
      </c>
      <c r="AV300" s="182">
        <v>-2087.6</v>
      </c>
      <c r="AW300" s="182" t="e">
        <v>#N/A</v>
      </c>
      <c r="AX300" s="182">
        <v>705.22422666103307</v>
      </c>
      <c r="AY300" s="182" t="e">
        <v>#N/A</v>
      </c>
      <c r="AZ300" s="182">
        <v>50121.577852626448</v>
      </c>
      <c r="BA300" s="184">
        <v>7.1071832131934742E-2</v>
      </c>
      <c r="BB300" s="184" t="e">
        <v>#N/A</v>
      </c>
      <c r="BC300" s="184" t="e">
        <v>#N/A</v>
      </c>
      <c r="BD300" s="184">
        <v>5.5635565628702676E-3</v>
      </c>
      <c r="BE300" s="184">
        <v>5.7611788621736535E-4</v>
      </c>
      <c r="BF300" s="185">
        <v>0.10355208573994315</v>
      </c>
      <c r="BG300" s="184">
        <v>5.1581634293080087E-3</v>
      </c>
    </row>
    <row r="301" spans="2:69">
      <c r="B301" s="174"/>
      <c r="C301" s="174"/>
      <c r="D301" s="64">
        <v>45271</v>
      </c>
      <c r="E301" s="174"/>
      <c r="F301" s="174"/>
      <c r="G301" s="174"/>
      <c r="H301" s="174"/>
      <c r="I301" s="179">
        <v>28.384</v>
      </c>
      <c r="J301" s="179">
        <v>0</v>
      </c>
      <c r="K301" s="179">
        <v>0</v>
      </c>
      <c r="L301" s="179">
        <v>0</v>
      </c>
      <c r="M301" s="179">
        <v>0</v>
      </c>
      <c r="N301" s="179">
        <v>22.053999999999998</v>
      </c>
      <c r="O301" s="179">
        <v>0</v>
      </c>
      <c r="P301" s="179">
        <v>0</v>
      </c>
      <c r="Q301" s="179">
        <v>0</v>
      </c>
      <c r="R301" s="179">
        <v>0</v>
      </c>
      <c r="S301" s="179">
        <v>41.831000000000003</v>
      </c>
      <c r="T301" s="179">
        <v>0</v>
      </c>
      <c r="U301" s="179">
        <v>0</v>
      </c>
      <c r="V301" s="179">
        <v>0</v>
      </c>
      <c r="W301" s="179">
        <v>0</v>
      </c>
      <c r="X301" s="179">
        <v>15.11571</v>
      </c>
      <c r="Y301" s="179">
        <v>0</v>
      </c>
      <c r="Z301" s="179">
        <v>0</v>
      </c>
      <c r="AA301" s="179">
        <v>0</v>
      </c>
      <c r="AB301" s="179">
        <v>0</v>
      </c>
      <c r="AC301" s="179">
        <v>6.6769999999999996</v>
      </c>
      <c r="AD301" s="179">
        <v>0</v>
      </c>
      <c r="AE301" s="179">
        <v>0</v>
      </c>
      <c r="AF301" s="179">
        <v>0</v>
      </c>
      <c r="AG301" s="179">
        <v>0</v>
      </c>
      <c r="AH301" s="179">
        <v>1</v>
      </c>
      <c r="AI301" s="179">
        <v>0</v>
      </c>
      <c r="AJ301" s="179">
        <v>0</v>
      </c>
      <c r="AK301" s="179">
        <v>0</v>
      </c>
      <c r="AL301" s="179">
        <v>0</v>
      </c>
      <c r="AM301" s="179">
        <v>14.206</v>
      </c>
      <c r="AN301" s="179">
        <v>19.376000000000001</v>
      </c>
      <c r="AO301" s="179">
        <v>149</v>
      </c>
      <c r="AP301" s="179">
        <v>0</v>
      </c>
      <c r="AQ301" s="179">
        <v>0</v>
      </c>
      <c r="AR301" s="179">
        <v>0</v>
      </c>
      <c r="AS301" s="179">
        <v>0</v>
      </c>
      <c r="AT301" s="179">
        <v>0</v>
      </c>
      <c r="AU301" s="179">
        <v>0</v>
      </c>
      <c r="AV301" s="179">
        <v>-2198</v>
      </c>
      <c r="AW301" s="179">
        <v>0</v>
      </c>
      <c r="AX301" s="179">
        <v>721.63281711923707</v>
      </c>
      <c r="AY301" s="179">
        <v>0</v>
      </c>
      <c r="AZ301" s="179">
        <v>64557.575998749817</v>
      </c>
      <c r="BA301" s="183">
        <v>8.946042151528541E-2</v>
      </c>
      <c r="BB301" s="183">
        <v>0</v>
      </c>
      <c r="BC301" s="183">
        <v>0</v>
      </c>
      <c r="BD301" s="183">
        <v>8.5177964019804604E-3</v>
      </c>
      <c r="BE301" s="183">
        <v>5.7267115568989703E-4</v>
      </c>
      <c r="BF301" s="183">
        <v>6.7232313225606813E-2</v>
      </c>
      <c r="BG301" s="183">
        <v>4.7549797453737995E-3</v>
      </c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9"/>
    </row>
    <row r="302" spans="2:69">
      <c r="B302" s="174"/>
      <c r="C302" s="174"/>
      <c r="D302" s="64">
        <v>45272</v>
      </c>
      <c r="E302" s="174"/>
      <c r="F302" s="174"/>
      <c r="G302" s="174"/>
      <c r="H302" s="174"/>
      <c r="I302" s="179">
        <v>30.123000000000001</v>
      </c>
      <c r="J302" s="179">
        <v>0</v>
      </c>
      <c r="K302" s="179">
        <v>0</v>
      </c>
      <c r="L302" s="179">
        <v>0</v>
      </c>
      <c r="M302" s="179">
        <v>0</v>
      </c>
      <c r="N302" s="179">
        <v>20.05</v>
      </c>
      <c r="O302" s="179">
        <v>0</v>
      </c>
      <c r="P302" s="179">
        <v>0</v>
      </c>
      <c r="Q302" s="179">
        <v>0</v>
      </c>
      <c r="R302" s="179">
        <v>0</v>
      </c>
      <c r="S302" s="179">
        <v>49.036999999999999</v>
      </c>
      <c r="T302" s="179">
        <v>0</v>
      </c>
      <c r="U302" s="179">
        <v>0</v>
      </c>
      <c r="V302" s="179">
        <v>0</v>
      </c>
      <c r="W302" s="179">
        <v>0</v>
      </c>
      <c r="X302" s="179">
        <v>14.959709999999999</v>
      </c>
      <c r="Y302" s="179">
        <v>0</v>
      </c>
      <c r="Z302" s="179">
        <v>0</v>
      </c>
      <c r="AA302" s="179">
        <v>0</v>
      </c>
      <c r="AB302" s="179">
        <v>0</v>
      </c>
      <c r="AC302" s="179">
        <v>6.7409999999999997</v>
      </c>
      <c r="AD302" s="179">
        <v>0</v>
      </c>
      <c r="AE302" s="179">
        <v>0</v>
      </c>
      <c r="AF302" s="179">
        <v>0</v>
      </c>
      <c r="AG302" s="179">
        <v>0</v>
      </c>
      <c r="AH302" s="179">
        <v>1</v>
      </c>
      <c r="AI302" s="179">
        <v>0</v>
      </c>
      <c r="AJ302" s="179">
        <v>0</v>
      </c>
      <c r="AK302" s="179">
        <v>0</v>
      </c>
      <c r="AL302" s="179">
        <v>0</v>
      </c>
      <c r="AM302" s="179">
        <v>14.193</v>
      </c>
      <c r="AN302" s="179">
        <v>19.375</v>
      </c>
      <c r="AO302" s="179">
        <v>123</v>
      </c>
      <c r="AP302" s="179">
        <v>0</v>
      </c>
      <c r="AQ302" s="179" t="s">
        <v>45</v>
      </c>
      <c r="AR302" s="179">
        <v>0</v>
      </c>
      <c r="AS302" s="179">
        <v>0</v>
      </c>
      <c r="AT302" s="179">
        <v>0</v>
      </c>
      <c r="AU302" s="179">
        <v>0</v>
      </c>
      <c r="AV302" s="179">
        <v>-2204</v>
      </c>
      <c r="AW302" s="179">
        <v>0</v>
      </c>
      <c r="AX302" s="179">
        <v>727.85287536338819</v>
      </c>
      <c r="AY302" s="179">
        <v>0</v>
      </c>
      <c r="AZ302" s="179">
        <v>65870.499736782542</v>
      </c>
      <c r="BA302" s="183">
        <v>9.049974516332851E-2</v>
      </c>
      <c r="BB302" s="183">
        <v>0</v>
      </c>
      <c r="BC302" s="183">
        <v>0</v>
      </c>
      <c r="BD302" s="183">
        <v>1.0276278553312189E-2</v>
      </c>
      <c r="BE302" s="183">
        <v>8.8789056258641995E-4</v>
      </c>
      <c r="BF302" s="183">
        <v>8.6401955530899882E-2</v>
      </c>
      <c r="BG302" s="183">
        <v>5.6803582851546403E-3</v>
      </c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9"/>
    </row>
    <row r="303" spans="2:69">
      <c r="B303" s="174"/>
      <c r="C303" s="174"/>
      <c r="D303" s="64">
        <v>45273</v>
      </c>
      <c r="E303" s="174"/>
      <c r="F303" s="174"/>
      <c r="G303" s="174"/>
      <c r="H303" s="174"/>
      <c r="I303" s="179">
        <v>30.15</v>
      </c>
      <c r="J303" s="179">
        <v>0</v>
      </c>
      <c r="K303" s="179">
        <v>0</v>
      </c>
      <c r="L303" s="179">
        <v>0</v>
      </c>
      <c r="M303" s="179">
        <v>0</v>
      </c>
      <c r="N303" s="179">
        <v>18.925999999999998</v>
      </c>
      <c r="O303" s="179">
        <v>0</v>
      </c>
      <c r="P303" s="179">
        <v>0</v>
      </c>
      <c r="Q303" s="179">
        <v>0</v>
      </c>
      <c r="R303" s="179">
        <v>0</v>
      </c>
      <c r="S303" s="179">
        <v>27.257999999999999</v>
      </c>
      <c r="T303" s="179">
        <v>0</v>
      </c>
      <c r="U303" s="179">
        <v>0</v>
      </c>
      <c r="V303" s="179">
        <v>0</v>
      </c>
      <c r="W303" s="179">
        <v>0</v>
      </c>
      <c r="X303" s="179">
        <v>14.74071</v>
      </c>
      <c r="Y303" s="179">
        <v>0</v>
      </c>
      <c r="Z303" s="179">
        <v>0</v>
      </c>
      <c r="AA303" s="179">
        <v>0</v>
      </c>
      <c r="AB303" s="179">
        <v>0</v>
      </c>
      <c r="AC303" s="179">
        <v>6.5839999999999996</v>
      </c>
      <c r="AD303" s="179">
        <v>0</v>
      </c>
      <c r="AE303" s="179">
        <v>0</v>
      </c>
      <c r="AF303" s="179">
        <v>0</v>
      </c>
      <c r="AG303" s="179">
        <v>0</v>
      </c>
      <c r="AH303" s="179">
        <v>1</v>
      </c>
      <c r="AI303" s="179">
        <v>0</v>
      </c>
      <c r="AJ303" s="179">
        <v>0</v>
      </c>
      <c r="AK303" s="179">
        <v>0</v>
      </c>
      <c r="AL303" s="179">
        <v>0</v>
      </c>
      <c r="AM303" s="179">
        <v>13.670999999999999</v>
      </c>
      <c r="AN303" s="179">
        <v>19.373999999999999</v>
      </c>
      <c r="AO303" s="179">
        <v>161</v>
      </c>
      <c r="AP303" s="179">
        <v>0</v>
      </c>
      <c r="AQ303" s="179">
        <v>0</v>
      </c>
      <c r="AR303" s="179">
        <v>0</v>
      </c>
      <c r="AS303" s="179">
        <v>0</v>
      </c>
      <c r="AT303" s="179">
        <v>0</v>
      </c>
      <c r="AU303" s="179">
        <v>0</v>
      </c>
      <c r="AV303" s="179">
        <v>-2593</v>
      </c>
      <c r="AW303" s="179">
        <v>0</v>
      </c>
      <c r="AX303" s="179">
        <v>772.36566225787476</v>
      </c>
      <c r="AY303" s="179">
        <v>0</v>
      </c>
      <c r="AZ303" s="179">
        <v>60561.914734149963</v>
      </c>
      <c r="BA303" s="183">
        <v>7.8410936287752475E-2</v>
      </c>
      <c r="BB303" s="183">
        <v>0</v>
      </c>
      <c r="BC303" s="183">
        <v>0</v>
      </c>
      <c r="BD303" s="183">
        <v>1.2071204373898393E-2</v>
      </c>
      <c r="BE303" s="183">
        <v>1.7453601478008686E-3</v>
      </c>
      <c r="BF303" s="183">
        <v>0.14458873313211951</v>
      </c>
      <c r="BG303" s="183">
        <v>3.6416307075638329E-3</v>
      </c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9"/>
    </row>
    <row r="304" spans="2:69">
      <c r="B304" s="174"/>
      <c r="C304" s="174"/>
      <c r="D304" s="64">
        <v>45274</v>
      </c>
      <c r="E304" s="174"/>
      <c r="F304" s="174"/>
      <c r="G304" s="174"/>
      <c r="H304" s="174"/>
      <c r="I304" s="179">
        <v>30.363</v>
      </c>
      <c r="J304" s="179">
        <v>0</v>
      </c>
      <c r="K304" s="179">
        <v>0</v>
      </c>
      <c r="L304" s="179">
        <v>0</v>
      </c>
      <c r="M304" s="179">
        <v>0</v>
      </c>
      <c r="N304" s="179">
        <v>20.638000000000002</v>
      </c>
      <c r="O304" s="179">
        <v>0</v>
      </c>
      <c r="P304" s="179">
        <v>0</v>
      </c>
      <c r="Q304" s="179">
        <v>0</v>
      </c>
      <c r="R304" s="179">
        <v>0</v>
      </c>
      <c r="S304" s="179">
        <v>34.667000000000002</v>
      </c>
      <c r="T304" s="179">
        <v>0</v>
      </c>
      <c r="U304" s="179">
        <v>0</v>
      </c>
      <c r="V304" s="179">
        <v>0</v>
      </c>
      <c r="W304" s="179">
        <v>0</v>
      </c>
      <c r="X304" s="179">
        <v>13.937709999999999</v>
      </c>
      <c r="Y304" s="179">
        <v>0</v>
      </c>
      <c r="Z304" s="179">
        <v>0</v>
      </c>
      <c r="AA304" s="179">
        <v>0</v>
      </c>
      <c r="AB304" s="179">
        <v>0</v>
      </c>
      <c r="AC304" s="179">
        <v>6.5659999999999998</v>
      </c>
      <c r="AD304" s="179">
        <v>0</v>
      </c>
      <c r="AE304" s="179">
        <v>0</v>
      </c>
      <c r="AF304" s="179">
        <v>0</v>
      </c>
      <c r="AG304" s="179">
        <v>0</v>
      </c>
      <c r="AH304" s="179">
        <v>1</v>
      </c>
      <c r="AI304" s="179">
        <v>0</v>
      </c>
      <c r="AJ304" s="179">
        <v>0</v>
      </c>
      <c r="AK304" s="179">
        <v>0</v>
      </c>
      <c r="AL304" s="179">
        <v>0</v>
      </c>
      <c r="AM304" s="179">
        <v>13.659000000000001</v>
      </c>
      <c r="AN304" s="179">
        <v>19.373999999999999</v>
      </c>
      <c r="AO304" s="179">
        <v>176</v>
      </c>
      <c r="AP304" s="179">
        <v>0</v>
      </c>
      <c r="AQ304" s="179">
        <v>0</v>
      </c>
      <c r="AR304" s="179">
        <v>0</v>
      </c>
      <c r="AS304" s="179">
        <v>0</v>
      </c>
      <c r="AT304" s="179">
        <v>0</v>
      </c>
      <c r="AU304" s="179">
        <v>0</v>
      </c>
      <c r="AV304" s="179">
        <v>-4146</v>
      </c>
      <c r="AW304" s="179">
        <v>0</v>
      </c>
      <c r="AX304" s="179">
        <v>993.84301837128851</v>
      </c>
      <c r="AY304" s="179">
        <v>0</v>
      </c>
      <c r="AZ304" s="179">
        <v>58257.563118065358</v>
      </c>
      <c r="BA304" s="183">
        <v>5.8618475997887415E-2</v>
      </c>
      <c r="BB304" s="183">
        <v>0</v>
      </c>
      <c r="BC304" s="183">
        <v>0</v>
      </c>
      <c r="BD304" s="183">
        <v>1.5525090847209934E-2</v>
      </c>
      <c r="BE304" s="183">
        <v>1.1434948104477938E-3</v>
      </c>
      <c r="BF304" s="183">
        <v>7.3654629251544451E-2</v>
      </c>
      <c r="BG304" s="183">
        <v>7.8476008020353979E-3</v>
      </c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9"/>
    </row>
    <row r="305" spans="2:69">
      <c r="B305" s="173"/>
      <c r="C305" s="173"/>
      <c r="D305" s="64">
        <v>45275</v>
      </c>
      <c r="E305" s="174"/>
      <c r="F305" s="174"/>
      <c r="G305" s="174"/>
      <c r="H305" s="174"/>
      <c r="I305" s="179">
        <v>24.347000000000001</v>
      </c>
      <c r="J305" s="179">
        <v>0</v>
      </c>
      <c r="K305" s="179">
        <v>0</v>
      </c>
      <c r="L305" s="179">
        <v>0</v>
      </c>
      <c r="M305" s="179">
        <v>0</v>
      </c>
      <c r="N305" s="179">
        <v>20.376999999999999</v>
      </c>
      <c r="O305" s="179">
        <v>0</v>
      </c>
      <c r="P305" s="179">
        <v>0</v>
      </c>
      <c r="Q305" s="179">
        <v>0</v>
      </c>
      <c r="R305" s="179">
        <v>0</v>
      </c>
      <c r="S305" s="179">
        <v>33.494999999999997</v>
      </c>
      <c r="T305" s="179">
        <v>0</v>
      </c>
      <c r="U305" s="179">
        <v>0</v>
      </c>
      <c r="V305" s="179">
        <v>0</v>
      </c>
      <c r="W305" s="179">
        <v>0</v>
      </c>
      <c r="X305" s="179">
        <v>13.405709999999999</v>
      </c>
      <c r="Y305" s="179">
        <v>0</v>
      </c>
      <c r="Z305" s="179">
        <v>0</v>
      </c>
      <c r="AA305" s="179">
        <v>0</v>
      </c>
      <c r="AB305" s="179">
        <v>0</v>
      </c>
      <c r="AC305" s="179">
        <v>6.5010000000000003</v>
      </c>
      <c r="AD305" s="179">
        <v>0</v>
      </c>
      <c r="AE305" s="179">
        <v>0</v>
      </c>
      <c r="AF305" s="179">
        <v>0</v>
      </c>
      <c r="AG305" s="179">
        <v>0</v>
      </c>
      <c r="AH305" s="179">
        <v>1</v>
      </c>
      <c r="AI305" s="179">
        <v>0</v>
      </c>
      <c r="AJ305" s="179">
        <v>0</v>
      </c>
      <c r="AK305" s="179">
        <v>0</v>
      </c>
      <c r="AL305" s="179">
        <v>0</v>
      </c>
      <c r="AM305" s="179">
        <v>3.6549999999999998</v>
      </c>
      <c r="AN305" s="179">
        <v>19.373999999999999</v>
      </c>
      <c r="AO305" s="179">
        <v>176</v>
      </c>
      <c r="AP305" s="179">
        <v>0</v>
      </c>
      <c r="AQ305" s="179">
        <v>0</v>
      </c>
      <c r="AR305" s="179">
        <v>0</v>
      </c>
      <c r="AS305" s="179">
        <v>0</v>
      </c>
      <c r="AT305" s="179">
        <v>0</v>
      </c>
      <c r="AU305" s="179">
        <v>0</v>
      </c>
      <c r="AV305" s="179">
        <v>-4375</v>
      </c>
      <c r="AW305" s="179">
        <v>0</v>
      </c>
      <c r="AX305" s="179">
        <v>1008.5871309002845</v>
      </c>
      <c r="AY305" s="179">
        <v>0</v>
      </c>
      <c r="AZ305" s="179">
        <v>54736.009415618013</v>
      </c>
      <c r="BA305" s="183">
        <v>5.4269985942374248E-2</v>
      </c>
      <c r="BB305" s="183">
        <v>0</v>
      </c>
      <c r="BC305" s="183">
        <v>0</v>
      </c>
      <c r="BD305" s="183">
        <v>1.8644244610467854E-2</v>
      </c>
      <c r="BE305" s="183">
        <v>4.3116405295562463E-3</v>
      </c>
      <c r="BF305" s="183">
        <v>0.23125852613709358</v>
      </c>
      <c r="BG305" s="183">
        <v>7.0248722017615109E-3</v>
      </c>
      <c r="BH305" s="191"/>
      <c r="BI305" s="191"/>
      <c r="BJ305" s="191"/>
      <c r="BK305" s="191"/>
      <c r="BL305" s="191"/>
      <c r="BM305" s="191"/>
      <c r="BN305" s="191"/>
      <c r="BO305" s="191"/>
      <c r="BP305" s="191"/>
      <c r="BQ305" s="191"/>
    </row>
    <row r="306" spans="2:69" ht="10.5" customHeight="1">
      <c r="B306" s="24" t="s">
        <v>82</v>
      </c>
      <c r="C306" s="24"/>
      <c r="D306" s="21"/>
      <c r="E306" s="25"/>
      <c r="F306" s="25"/>
      <c r="G306" s="25"/>
      <c r="H306" s="25"/>
      <c r="I306" s="182">
        <v>23.391400000000001</v>
      </c>
      <c r="J306" s="182" t="e">
        <v>#N/A</v>
      </c>
      <c r="K306" s="182" t="e">
        <v>#N/A</v>
      </c>
      <c r="L306" s="182" t="e">
        <v>#N/A</v>
      </c>
      <c r="M306" s="182" t="e">
        <v>#N/A</v>
      </c>
      <c r="N306" s="182">
        <v>23.283000000000001</v>
      </c>
      <c r="O306" s="182" t="e">
        <v>#N/A</v>
      </c>
      <c r="P306" s="182" t="e">
        <v>#N/A</v>
      </c>
      <c r="Q306" s="182" t="e">
        <v>#N/A</v>
      </c>
      <c r="R306" s="182" t="e">
        <v>#N/A</v>
      </c>
      <c r="S306" s="182">
        <v>38.952799999999996</v>
      </c>
      <c r="T306" s="182" t="e">
        <v>#N/A</v>
      </c>
      <c r="U306" s="182" t="e">
        <v>#N/A</v>
      </c>
      <c r="V306" s="182" t="e">
        <v>#N/A</v>
      </c>
      <c r="W306" s="182" t="e">
        <v>#N/A</v>
      </c>
      <c r="X306" s="182">
        <v>13.074509999999998</v>
      </c>
      <c r="Y306" s="182" t="e">
        <v>#N/A</v>
      </c>
      <c r="Z306" s="182" t="e">
        <v>#N/A</v>
      </c>
      <c r="AA306" s="182" t="e">
        <v>#N/A</v>
      </c>
      <c r="AB306" s="182" t="e">
        <v>#N/A</v>
      </c>
      <c r="AC306" s="182">
        <v>5.8605999999999998</v>
      </c>
      <c r="AD306" s="182" t="e">
        <v>#N/A</v>
      </c>
      <c r="AE306" s="182" t="e">
        <v>#N/A</v>
      </c>
      <c r="AF306" s="182" t="e">
        <v>#N/A</v>
      </c>
      <c r="AG306" s="182" t="e">
        <v>#N/A</v>
      </c>
      <c r="AH306" s="182">
        <v>1</v>
      </c>
      <c r="AI306" s="182" t="e">
        <v>#N/A</v>
      </c>
      <c r="AJ306" s="182" t="e">
        <v>#N/A</v>
      </c>
      <c r="AK306" s="182" t="e">
        <v>#N/A</v>
      </c>
      <c r="AL306" s="182" t="e">
        <v>#N/A</v>
      </c>
      <c r="AM306" s="182">
        <v>13.787199999999999</v>
      </c>
      <c r="AN306" s="182">
        <v>19.382199999999997</v>
      </c>
      <c r="AO306" s="182">
        <v>170</v>
      </c>
      <c r="AP306" s="182" t="e">
        <v>#N/A</v>
      </c>
      <c r="AQ306" s="182">
        <v>0</v>
      </c>
      <c r="AR306" s="182" t="e">
        <v>#N/A</v>
      </c>
      <c r="AS306" s="182" t="e">
        <v>#N/A</v>
      </c>
      <c r="AT306" s="182" t="e">
        <v>#N/A</v>
      </c>
      <c r="AU306" s="182" t="e">
        <v>#N/A</v>
      </c>
      <c r="AV306" s="182">
        <v>-2752.6</v>
      </c>
      <c r="AW306" s="182" t="e">
        <v>#N/A</v>
      </c>
      <c r="AX306" s="182">
        <v>818.38999905366495</v>
      </c>
      <c r="AY306" s="182" t="e">
        <v>#N/A</v>
      </c>
      <c r="AZ306" s="182">
        <v>52919.097306924567</v>
      </c>
      <c r="BA306" s="184">
        <v>6.4662443783669032E-2</v>
      </c>
      <c r="BB306" s="184" t="e">
        <v>#N/A</v>
      </c>
      <c r="BC306" s="184" t="e">
        <v>#N/A</v>
      </c>
      <c r="BD306" s="184">
        <v>6.9980870956242187E-3</v>
      </c>
      <c r="BE306" s="184">
        <v>1.7596819818592015E-3</v>
      </c>
      <c r="BF306" s="185">
        <v>0.25145185503042677</v>
      </c>
      <c r="BG306" s="184">
        <v>6.3423301084437299E-3</v>
      </c>
    </row>
    <row r="307" spans="2:69">
      <c r="B307" s="174"/>
      <c r="C307" s="174"/>
      <c r="D307" s="64">
        <v>45278</v>
      </c>
      <c r="E307" s="174"/>
      <c r="F307" s="174"/>
      <c r="G307" s="174"/>
      <c r="H307" s="174"/>
      <c r="I307" s="179">
        <v>28.367999999999999</v>
      </c>
      <c r="J307" s="179">
        <v>0</v>
      </c>
      <c r="K307" s="179">
        <v>0</v>
      </c>
      <c r="L307" s="179">
        <v>0</v>
      </c>
      <c r="M307" s="179">
        <v>0</v>
      </c>
      <c r="N307" s="179">
        <v>21.896999999999998</v>
      </c>
      <c r="O307" s="179">
        <v>0</v>
      </c>
      <c r="P307" s="179">
        <v>0</v>
      </c>
      <c r="Q307" s="179">
        <v>0</v>
      </c>
      <c r="R307" s="179">
        <v>0</v>
      </c>
      <c r="S307" s="179">
        <v>45.223999999999997</v>
      </c>
      <c r="T307" s="179">
        <v>0</v>
      </c>
      <c r="U307" s="179">
        <v>0</v>
      </c>
      <c r="V307" s="179">
        <v>0</v>
      </c>
      <c r="W307" s="179">
        <v>0</v>
      </c>
      <c r="X307" s="179">
        <v>12.67971</v>
      </c>
      <c r="Y307" s="179">
        <v>0</v>
      </c>
      <c r="Z307" s="179">
        <v>0</v>
      </c>
      <c r="AA307" s="179">
        <v>0</v>
      </c>
      <c r="AB307" s="179">
        <v>0</v>
      </c>
      <c r="AC307" s="179">
        <v>6.46</v>
      </c>
      <c r="AD307" s="179">
        <v>0</v>
      </c>
      <c r="AE307" s="179">
        <v>0</v>
      </c>
      <c r="AF307" s="179">
        <v>0</v>
      </c>
      <c r="AG307" s="179">
        <v>0</v>
      </c>
      <c r="AH307" s="179">
        <v>1</v>
      </c>
      <c r="AI307" s="179">
        <v>0</v>
      </c>
      <c r="AJ307" s="179">
        <v>0</v>
      </c>
      <c r="AK307" s="179">
        <v>0</v>
      </c>
      <c r="AL307" s="179">
        <v>0</v>
      </c>
      <c r="AM307" s="179">
        <v>3.6549999999999998</v>
      </c>
      <c r="AN307" s="179">
        <v>19.373999999999999</v>
      </c>
      <c r="AO307" s="179">
        <v>176</v>
      </c>
      <c r="AP307" s="179">
        <v>0</v>
      </c>
      <c r="AQ307" s="179">
        <v>0</v>
      </c>
      <c r="AR307" s="179">
        <v>0</v>
      </c>
      <c r="AS307" s="179">
        <v>0</v>
      </c>
      <c r="AT307" s="179">
        <v>0</v>
      </c>
      <c r="AU307" s="179">
        <v>0</v>
      </c>
      <c r="AV307" s="179">
        <v>-4336</v>
      </c>
      <c r="AW307" s="179">
        <v>0</v>
      </c>
      <c r="AX307" s="179">
        <v>1036.6272030660857</v>
      </c>
      <c r="AY307" s="179">
        <v>0</v>
      </c>
      <c r="AZ307" s="179">
        <v>51907.517378304809</v>
      </c>
      <c r="BA307" s="183">
        <v>5.0073466357795041E-2</v>
      </c>
      <c r="BB307" s="183">
        <v>0</v>
      </c>
      <c r="BC307" s="183">
        <v>0</v>
      </c>
      <c r="BD307" s="183">
        <v>2.0596613729779657E-2</v>
      </c>
      <c r="BE307" s="183">
        <v>4.9438606804363934E-3</v>
      </c>
      <c r="BF307" s="183">
        <v>0.24003269398057905</v>
      </c>
      <c r="BG307" s="183">
        <v>8.9940802515566191E-3</v>
      </c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</row>
    <row r="308" spans="2:69">
      <c r="B308" s="174"/>
      <c r="C308" s="174"/>
      <c r="D308" s="64">
        <v>45279</v>
      </c>
      <c r="E308" s="174"/>
      <c r="F308" s="174"/>
      <c r="G308" s="174"/>
      <c r="H308" s="174"/>
      <c r="I308" s="179">
        <v>28.302</v>
      </c>
      <c r="J308" s="179">
        <v>0</v>
      </c>
      <c r="K308" s="179">
        <v>0</v>
      </c>
      <c r="L308" s="179">
        <v>0</v>
      </c>
      <c r="M308" s="179">
        <v>0</v>
      </c>
      <c r="N308" s="179">
        <v>22.001999999999999</v>
      </c>
      <c r="O308" s="179">
        <v>0</v>
      </c>
      <c r="P308" s="179">
        <v>0</v>
      </c>
      <c r="Q308" s="179">
        <v>0</v>
      </c>
      <c r="R308" s="179">
        <v>0</v>
      </c>
      <c r="S308" s="179">
        <v>40.085999999999999</v>
      </c>
      <c r="T308" s="179">
        <v>0</v>
      </c>
      <c r="U308" s="179">
        <v>0</v>
      </c>
      <c r="V308" s="179">
        <v>0</v>
      </c>
      <c r="W308" s="179">
        <v>0</v>
      </c>
      <c r="X308" s="179">
        <v>11.82071</v>
      </c>
      <c r="Y308" s="179">
        <v>0</v>
      </c>
      <c r="Z308" s="179">
        <v>0</v>
      </c>
      <c r="AA308" s="179">
        <v>0</v>
      </c>
      <c r="AB308" s="179">
        <v>0</v>
      </c>
      <c r="AC308" s="179">
        <v>6.3029999999999999</v>
      </c>
      <c r="AD308" s="179">
        <v>0</v>
      </c>
      <c r="AE308" s="179">
        <v>0</v>
      </c>
      <c r="AF308" s="179">
        <v>0</v>
      </c>
      <c r="AG308" s="179">
        <v>0</v>
      </c>
      <c r="AH308" s="179">
        <v>1</v>
      </c>
      <c r="AI308" s="179">
        <v>0</v>
      </c>
      <c r="AJ308" s="179">
        <v>0</v>
      </c>
      <c r="AK308" s="179">
        <v>0</v>
      </c>
      <c r="AL308" s="179">
        <v>0</v>
      </c>
      <c r="AM308" s="179">
        <v>3.6539999999999999</v>
      </c>
      <c r="AN308" s="179">
        <v>19.373999999999999</v>
      </c>
      <c r="AO308" s="179">
        <v>168</v>
      </c>
      <c r="AP308" s="179">
        <v>0</v>
      </c>
      <c r="AQ308" s="179" t="s">
        <v>45</v>
      </c>
      <c r="AR308" s="179">
        <v>0</v>
      </c>
      <c r="AS308" s="179">
        <v>0</v>
      </c>
      <c r="AT308" s="179">
        <v>0</v>
      </c>
      <c r="AU308" s="179">
        <v>0</v>
      </c>
      <c r="AV308" s="179">
        <v>-4366</v>
      </c>
      <c r="AW308" s="179">
        <v>0</v>
      </c>
      <c r="AX308" s="179">
        <v>1040.700189174642</v>
      </c>
      <c r="AY308" s="179">
        <v>0</v>
      </c>
      <c r="AZ308" s="179">
        <v>52788.188299755435</v>
      </c>
      <c r="BA308" s="183">
        <v>5.072372317105147E-2</v>
      </c>
      <c r="BB308" s="183">
        <v>0</v>
      </c>
      <c r="BC308" s="183">
        <v>0</v>
      </c>
      <c r="BD308" s="183">
        <v>2.0359187959578119E-2</v>
      </c>
      <c r="BE308" s="183">
        <v>3.9510628536637395E-3</v>
      </c>
      <c r="BF308" s="183">
        <v>0.19406780179584399</v>
      </c>
      <c r="BG308" s="183">
        <v>1.09189092315425E-2</v>
      </c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9"/>
    </row>
    <row r="309" spans="2:69">
      <c r="B309" s="174"/>
      <c r="C309" s="174"/>
      <c r="D309" s="64">
        <v>45280</v>
      </c>
      <c r="E309" s="174"/>
      <c r="F309" s="174"/>
      <c r="G309" s="174"/>
      <c r="H309" s="174"/>
      <c r="I309" s="179">
        <v>18.123999999999999</v>
      </c>
      <c r="J309" s="179">
        <v>0</v>
      </c>
      <c r="K309" s="179">
        <v>0</v>
      </c>
      <c r="L309" s="179">
        <v>0</v>
      </c>
      <c r="M309" s="179">
        <v>0</v>
      </c>
      <c r="N309" s="179">
        <v>11.964</v>
      </c>
      <c r="O309" s="179">
        <v>0</v>
      </c>
      <c r="P309" s="179">
        <v>0</v>
      </c>
      <c r="Q309" s="179">
        <v>0</v>
      </c>
      <c r="R309" s="179">
        <v>0</v>
      </c>
      <c r="S309" s="179">
        <v>33.148000000000003</v>
      </c>
      <c r="T309" s="179">
        <v>0</v>
      </c>
      <c r="U309" s="179">
        <v>0</v>
      </c>
      <c r="V309" s="179">
        <v>0</v>
      </c>
      <c r="W309" s="179">
        <v>0</v>
      </c>
      <c r="X309" s="179">
        <v>11.87571</v>
      </c>
      <c r="Y309" s="179">
        <v>0</v>
      </c>
      <c r="Z309" s="179">
        <v>0</v>
      </c>
      <c r="AA309" s="179">
        <v>0</v>
      </c>
      <c r="AB309" s="179">
        <v>0</v>
      </c>
      <c r="AC309" s="179">
        <v>6.2889999999999997</v>
      </c>
      <c r="AD309" s="179">
        <v>0</v>
      </c>
      <c r="AE309" s="179">
        <v>0</v>
      </c>
      <c r="AF309" s="179">
        <v>0</v>
      </c>
      <c r="AG309" s="179">
        <v>0</v>
      </c>
      <c r="AH309" s="179">
        <v>1</v>
      </c>
      <c r="AI309" s="179">
        <v>0</v>
      </c>
      <c r="AJ309" s="179">
        <v>0</v>
      </c>
      <c r="AK309" s="179">
        <v>0</v>
      </c>
      <c r="AL309" s="179">
        <v>0</v>
      </c>
      <c r="AM309" s="179">
        <v>10.664999999999999</v>
      </c>
      <c r="AN309" s="179">
        <v>19.373999999999999</v>
      </c>
      <c r="AO309" s="179">
        <v>167</v>
      </c>
      <c r="AP309" s="179">
        <v>0</v>
      </c>
      <c r="AQ309" s="179">
        <v>0</v>
      </c>
      <c r="AR309" s="179">
        <v>0</v>
      </c>
      <c r="AS309" s="179">
        <v>0</v>
      </c>
      <c r="AT309" s="179">
        <v>0</v>
      </c>
      <c r="AU309" s="179">
        <v>0</v>
      </c>
      <c r="AV309" s="179">
        <v>-2806</v>
      </c>
      <c r="AW309" s="179">
        <v>0</v>
      </c>
      <c r="AX309" s="179">
        <v>821.99380202855741</v>
      </c>
      <c r="AY309" s="179">
        <v>0</v>
      </c>
      <c r="AZ309" s="179">
        <v>56223.953288933655</v>
      </c>
      <c r="BA309" s="183">
        <v>6.8399485677606536E-2</v>
      </c>
      <c r="BB309" s="183">
        <v>0</v>
      </c>
      <c r="BC309" s="183">
        <v>0</v>
      </c>
      <c r="BD309" s="183">
        <v>1.219960332966159E-2</v>
      </c>
      <c r="BE309" s="183">
        <v>3.0770644457116061E-3</v>
      </c>
      <c r="BF309" s="183">
        <v>0.25222659807554271</v>
      </c>
      <c r="BG309" s="183">
        <v>8.9231600030569135E-3</v>
      </c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9"/>
    </row>
    <row r="310" spans="2:69">
      <c r="B310" s="174"/>
      <c r="C310" s="174"/>
      <c r="D310" s="64">
        <v>45281</v>
      </c>
      <c r="E310" s="174"/>
      <c r="F310" s="174"/>
      <c r="G310" s="174"/>
      <c r="H310" s="174"/>
      <c r="I310" s="179">
        <v>25.068000000000001</v>
      </c>
      <c r="J310" s="179">
        <v>0</v>
      </c>
      <c r="K310" s="179">
        <v>0</v>
      </c>
      <c r="L310" s="179">
        <v>0</v>
      </c>
      <c r="M310" s="179">
        <v>0</v>
      </c>
      <c r="N310" s="179">
        <v>11.977</v>
      </c>
      <c r="O310" s="179">
        <v>0</v>
      </c>
      <c r="P310" s="179">
        <v>0</v>
      </c>
      <c r="Q310" s="179">
        <v>0</v>
      </c>
      <c r="R310" s="179">
        <v>0</v>
      </c>
      <c r="S310" s="179">
        <v>36.743000000000002</v>
      </c>
      <c r="T310" s="179">
        <v>0</v>
      </c>
      <c r="U310" s="179">
        <v>0</v>
      </c>
      <c r="V310" s="179">
        <v>0</v>
      </c>
      <c r="W310" s="179">
        <v>0</v>
      </c>
      <c r="X310" s="179">
        <v>11.790710000000001</v>
      </c>
      <c r="Y310" s="179">
        <v>0</v>
      </c>
      <c r="Z310" s="179">
        <v>0</v>
      </c>
      <c r="AA310" s="179">
        <v>0</v>
      </c>
      <c r="AB310" s="179">
        <v>0</v>
      </c>
      <c r="AC310" s="179">
        <v>6.2779999999999996</v>
      </c>
      <c r="AD310" s="179">
        <v>0</v>
      </c>
      <c r="AE310" s="179">
        <v>0</v>
      </c>
      <c r="AF310" s="179">
        <v>0</v>
      </c>
      <c r="AG310" s="179">
        <v>0</v>
      </c>
      <c r="AH310" s="179">
        <v>1</v>
      </c>
      <c r="AI310" s="179">
        <v>0</v>
      </c>
      <c r="AJ310" s="179">
        <v>0</v>
      </c>
      <c r="AK310" s="179">
        <v>0</v>
      </c>
      <c r="AL310" s="179">
        <v>0</v>
      </c>
      <c r="AM310" s="179">
        <v>10.666</v>
      </c>
      <c r="AN310" s="179">
        <v>19.37</v>
      </c>
      <c r="AO310" s="179">
        <v>169</v>
      </c>
      <c r="AP310" s="179">
        <v>0</v>
      </c>
      <c r="AQ310" s="179">
        <v>0</v>
      </c>
      <c r="AR310" s="179">
        <v>0</v>
      </c>
      <c r="AS310" s="179">
        <v>0</v>
      </c>
      <c r="AT310" s="179">
        <v>0</v>
      </c>
      <c r="AU310" s="179">
        <v>0</v>
      </c>
      <c r="AV310" s="179">
        <v>-4496</v>
      </c>
      <c r="AW310" s="179">
        <v>0</v>
      </c>
      <c r="AX310" s="179">
        <v>997.19030070264853</v>
      </c>
      <c r="AY310" s="179">
        <v>0</v>
      </c>
      <c r="AZ310" s="179">
        <v>56844.107421623266</v>
      </c>
      <c r="BA310" s="183">
        <v>5.7004272285409614E-2</v>
      </c>
      <c r="BB310" s="183">
        <v>0</v>
      </c>
      <c r="BC310" s="183">
        <v>0</v>
      </c>
      <c r="BD310" s="183">
        <v>8.5691102235853338E-3</v>
      </c>
      <c r="BE310" s="183">
        <v>2.1077615756676421E-3</v>
      </c>
      <c r="BF310" s="183">
        <v>0.24597204618354765</v>
      </c>
      <c r="BG310" s="183">
        <v>6.5425200770250855E-3</v>
      </c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9"/>
    </row>
    <row r="311" spans="2:69">
      <c r="B311" s="173"/>
      <c r="C311" s="173"/>
      <c r="D311" s="64">
        <v>45282</v>
      </c>
      <c r="E311" s="174"/>
      <c r="F311" s="174"/>
      <c r="G311" s="174"/>
      <c r="H311" s="174"/>
      <c r="I311" s="179">
        <v>20.61</v>
      </c>
      <c r="J311" s="179">
        <v>0</v>
      </c>
      <c r="K311" s="179">
        <v>0</v>
      </c>
      <c r="L311" s="179">
        <v>0</v>
      </c>
      <c r="M311" s="179">
        <v>0</v>
      </c>
      <c r="N311" s="179">
        <v>10.369</v>
      </c>
      <c r="O311" s="179">
        <v>0</v>
      </c>
      <c r="P311" s="179">
        <v>0</v>
      </c>
      <c r="Q311" s="179">
        <v>0</v>
      </c>
      <c r="R311" s="179">
        <v>0</v>
      </c>
      <c r="S311" s="179">
        <v>37.606999999999999</v>
      </c>
      <c r="T311" s="179">
        <v>0</v>
      </c>
      <c r="U311" s="179">
        <v>0</v>
      </c>
      <c r="V311" s="179">
        <v>0</v>
      </c>
      <c r="W311" s="179">
        <v>0</v>
      </c>
      <c r="X311" s="179">
        <v>11.33771</v>
      </c>
      <c r="Y311" s="179">
        <v>0</v>
      </c>
      <c r="Z311" s="179">
        <v>0</v>
      </c>
      <c r="AA311" s="179">
        <v>0</v>
      </c>
      <c r="AB311" s="179">
        <v>0</v>
      </c>
      <c r="AC311" s="179">
        <v>6.2649999999999997</v>
      </c>
      <c r="AD311" s="179">
        <v>0</v>
      </c>
      <c r="AE311" s="179">
        <v>0</v>
      </c>
      <c r="AF311" s="179">
        <v>0</v>
      </c>
      <c r="AG311" s="179">
        <v>0</v>
      </c>
      <c r="AH311" s="179">
        <v>1</v>
      </c>
      <c r="AI311" s="179">
        <v>0</v>
      </c>
      <c r="AJ311" s="179">
        <v>0</v>
      </c>
      <c r="AK311" s="179">
        <v>0</v>
      </c>
      <c r="AL311" s="179">
        <v>0</v>
      </c>
      <c r="AM311" s="179">
        <v>10.728999999999999</v>
      </c>
      <c r="AN311" s="179">
        <v>19.37</v>
      </c>
      <c r="AO311" s="179">
        <v>154</v>
      </c>
      <c r="AP311" s="179">
        <v>0</v>
      </c>
      <c r="AQ311" s="179">
        <v>0</v>
      </c>
      <c r="AR311" s="179">
        <v>0</v>
      </c>
      <c r="AS311" s="179">
        <v>0</v>
      </c>
      <c r="AT311" s="179">
        <v>0</v>
      </c>
      <c r="AU311" s="179">
        <v>0</v>
      </c>
      <c r="AV311" s="179">
        <v>-2171</v>
      </c>
      <c r="AW311" s="179">
        <v>0</v>
      </c>
      <c r="AX311" s="179">
        <v>718.23849043695213</v>
      </c>
      <c r="AY311" s="179">
        <v>0</v>
      </c>
      <c r="AZ311" s="179">
        <v>56932.154540221149</v>
      </c>
      <c r="BA311" s="183">
        <v>7.9266365278732889E-2</v>
      </c>
      <c r="BB311" s="183">
        <v>0</v>
      </c>
      <c r="BC311" s="183">
        <v>0</v>
      </c>
      <c r="BD311" s="183">
        <v>5.4479593813016331E-3</v>
      </c>
      <c r="BE311" s="183">
        <v>2.09283877626871E-3</v>
      </c>
      <c r="BF311" s="183">
        <v>0.38415095080402129</v>
      </c>
      <c r="BG311" s="183">
        <v>1.4492500065845777E-2</v>
      </c>
      <c r="BH311" s="191"/>
      <c r="BI311" s="191"/>
      <c r="BJ311" s="191"/>
      <c r="BK311" s="191"/>
      <c r="BL311" s="191"/>
      <c r="BM311" s="191"/>
      <c r="BN311" s="191"/>
      <c r="BO311" s="191"/>
      <c r="BP311" s="191"/>
      <c r="BQ311" s="191"/>
    </row>
    <row r="312" spans="2:69" ht="10.5" customHeight="1">
      <c r="B312" s="24" t="s">
        <v>82</v>
      </c>
      <c r="C312" s="24"/>
      <c r="D312" s="21"/>
      <c r="E312" s="25"/>
      <c r="F312" s="25"/>
      <c r="G312" s="25"/>
      <c r="H312" s="25"/>
      <c r="I312" s="182">
        <v>26.432200000000002</v>
      </c>
      <c r="J312" s="182" t="e">
        <v>#N/A</v>
      </c>
      <c r="K312" s="182" t="e">
        <v>#N/A</v>
      </c>
      <c r="L312" s="182" t="e">
        <v>#N/A</v>
      </c>
      <c r="M312" s="182" t="e">
        <v>#N/A</v>
      </c>
      <c r="N312" s="182">
        <v>24.093599999999999</v>
      </c>
      <c r="O312" s="182" t="e">
        <v>#N/A</v>
      </c>
      <c r="P312" s="182" t="e">
        <v>#N/A</v>
      </c>
      <c r="Q312" s="182" t="e">
        <v>#N/A</v>
      </c>
      <c r="R312" s="182" t="e">
        <v>#N/A</v>
      </c>
      <c r="S312" s="182">
        <v>43.566999999999993</v>
      </c>
      <c r="T312" s="182" t="e">
        <v>#N/A</v>
      </c>
      <c r="U312" s="182" t="e">
        <v>#N/A</v>
      </c>
      <c r="V312" s="182" t="e">
        <v>#N/A</v>
      </c>
      <c r="W312" s="182" t="e">
        <v>#N/A</v>
      </c>
      <c r="X312" s="182">
        <v>14.228710000000001</v>
      </c>
      <c r="Y312" s="182" t="e">
        <v>#N/A</v>
      </c>
      <c r="Z312" s="182" t="e">
        <v>#N/A</v>
      </c>
      <c r="AA312" s="182" t="e">
        <v>#N/A</v>
      </c>
      <c r="AB312" s="182" t="e">
        <v>#N/A</v>
      </c>
      <c r="AC312" s="182">
        <v>6.2683999999999997</v>
      </c>
      <c r="AD312" s="182" t="e">
        <v>#N/A</v>
      </c>
      <c r="AE312" s="182" t="e">
        <v>#N/A</v>
      </c>
      <c r="AF312" s="182" t="e">
        <v>#N/A</v>
      </c>
      <c r="AG312" s="182" t="e">
        <v>#N/A</v>
      </c>
      <c r="AH312" s="182">
        <v>1</v>
      </c>
      <c r="AI312" s="182" t="e">
        <v>#N/A</v>
      </c>
      <c r="AJ312" s="182" t="e">
        <v>#N/A</v>
      </c>
      <c r="AK312" s="182" t="e">
        <v>#N/A</v>
      </c>
      <c r="AL312" s="182" t="e">
        <v>#N/A</v>
      </c>
      <c r="AM312" s="182">
        <v>13.968799999999998</v>
      </c>
      <c r="AN312" s="182">
        <v>19.366200000000003</v>
      </c>
      <c r="AO312" s="182">
        <v>118</v>
      </c>
      <c r="AP312" s="182" t="e">
        <v>#N/A</v>
      </c>
      <c r="AQ312" s="182">
        <v>0</v>
      </c>
      <c r="AR312" s="182" t="e">
        <v>#N/A</v>
      </c>
      <c r="AS312" s="182" t="e">
        <v>#N/A</v>
      </c>
      <c r="AT312" s="182" t="e">
        <v>#N/A</v>
      </c>
      <c r="AU312" s="182" t="e">
        <v>#N/A</v>
      </c>
      <c r="AV312" s="182">
        <v>-3083.8</v>
      </c>
      <c r="AW312" s="182" t="e">
        <v>#N/A</v>
      </c>
      <c r="AX312" s="182">
        <v>845.72234285926402</v>
      </c>
      <c r="AY312" s="182" t="e">
        <v>#N/A</v>
      </c>
      <c r="AZ312" s="182">
        <v>62523.256260324313</v>
      </c>
      <c r="BA312" s="184">
        <v>7.3928821661424116E-2</v>
      </c>
      <c r="BB312" s="184" t="e">
        <v>#N/A</v>
      </c>
      <c r="BC312" s="184" t="e">
        <v>#N/A</v>
      </c>
      <c r="BD312" s="184">
        <v>6.3975974516148658E-3</v>
      </c>
      <c r="BE312" s="184">
        <v>1.1852868401778839E-3</v>
      </c>
      <c r="BF312" s="185">
        <v>0.18527061903194561</v>
      </c>
      <c r="BG312" s="184">
        <v>5.7230600678745032E-3</v>
      </c>
    </row>
    <row r="313" spans="2:69">
      <c r="B313" s="174"/>
      <c r="C313" s="174"/>
      <c r="D313" s="64">
        <v>45285</v>
      </c>
      <c r="E313" s="174"/>
      <c r="F313" s="174"/>
      <c r="G313" s="174"/>
      <c r="H313" s="174"/>
      <c r="I313" s="179">
        <v>18.975999999999999</v>
      </c>
      <c r="J313" s="179">
        <v>0</v>
      </c>
      <c r="K313" s="179">
        <v>0</v>
      </c>
      <c r="L313" s="179">
        <v>0</v>
      </c>
      <c r="M313" s="179">
        <v>0</v>
      </c>
      <c r="N313" s="179">
        <v>10.557</v>
      </c>
      <c r="O313" s="179">
        <v>0</v>
      </c>
      <c r="P313" s="179">
        <v>0</v>
      </c>
      <c r="Q313" s="179">
        <v>0</v>
      </c>
      <c r="R313" s="179">
        <v>0</v>
      </c>
      <c r="S313" s="179">
        <v>37.975999999999999</v>
      </c>
      <c r="T313" s="179">
        <v>0</v>
      </c>
      <c r="U313" s="179">
        <v>0</v>
      </c>
      <c r="V313" s="179">
        <v>0</v>
      </c>
      <c r="W313" s="179">
        <v>0</v>
      </c>
      <c r="X313" s="179">
        <v>12.174709999999999</v>
      </c>
      <c r="Y313" s="179">
        <v>0</v>
      </c>
      <c r="Z313" s="179">
        <v>0</v>
      </c>
      <c r="AA313" s="179">
        <v>0</v>
      </c>
      <c r="AB313" s="179">
        <v>0</v>
      </c>
      <c r="AC313" s="179">
        <v>6.4119999999999999</v>
      </c>
      <c r="AD313" s="179">
        <v>0</v>
      </c>
      <c r="AE313" s="179">
        <v>0</v>
      </c>
      <c r="AF313" s="179">
        <v>0</v>
      </c>
      <c r="AG313" s="179">
        <v>0</v>
      </c>
      <c r="AH313" s="179">
        <v>1</v>
      </c>
      <c r="AI313" s="179">
        <v>0</v>
      </c>
      <c r="AJ313" s="179">
        <v>0</v>
      </c>
      <c r="AK313" s="179">
        <v>0</v>
      </c>
      <c r="AL313" s="179">
        <v>0</v>
      </c>
      <c r="AM313" s="179">
        <v>10.733000000000001</v>
      </c>
      <c r="AN313" s="179">
        <v>19.370999999999999</v>
      </c>
      <c r="AO313" s="179">
        <v>154</v>
      </c>
      <c r="AP313" s="179">
        <v>0</v>
      </c>
      <c r="AQ313" s="179">
        <v>0</v>
      </c>
      <c r="AR313" s="179">
        <v>0</v>
      </c>
      <c r="AS313" s="179">
        <v>0</v>
      </c>
      <c r="AT313" s="179">
        <v>0</v>
      </c>
      <c r="AU313" s="179">
        <v>0</v>
      </c>
      <c r="AV313" s="179">
        <v>-3221</v>
      </c>
      <c r="AW313" s="179">
        <v>0</v>
      </c>
      <c r="AX313" s="179">
        <v>789.03909009408994</v>
      </c>
      <c r="AY313" s="179">
        <v>0</v>
      </c>
      <c r="AZ313" s="179">
        <v>63262.953156249234</v>
      </c>
      <c r="BA313" s="183">
        <v>8.0177210420215514E-2</v>
      </c>
      <c r="BB313" s="183">
        <v>0</v>
      </c>
      <c r="BC313" s="183">
        <v>0</v>
      </c>
      <c r="BD313" s="183">
        <v>7.6017755428712001E-3</v>
      </c>
      <c r="BE313" s="183">
        <v>3.027103906710283E-3</v>
      </c>
      <c r="BF313" s="183">
        <v>0.39821011415537561</v>
      </c>
      <c r="BG313" s="183">
        <v>7.1073618761406249E-3</v>
      </c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9"/>
    </row>
    <row r="314" spans="2:69">
      <c r="B314" s="174"/>
      <c r="C314" s="174"/>
      <c r="D314" s="64">
        <v>45286</v>
      </c>
      <c r="E314" s="174"/>
      <c r="F314" s="174"/>
      <c r="G314" s="174"/>
      <c r="H314" s="174"/>
      <c r="I314" s="179">
        <v>15.853999999999999</v>
      </c>
      <c r="J314" s="179">
        <v>0</v>
      </c>
      <c r="K314" s="179">
        <v>0</v>
      </c>
      <c r="L314" s="179">
        <v>0</v>
      </c>
      <c r="M314" s="179">
        <v>0</v>
      </c>
      <c r="N314" s="179">
        <v>15.382999999999999</v>
      </c>
      <c r="O314" s="179">
        <v>0</v>
      </c>
      <c r="P314" s="179">
        <v>0</v>
      </c>
      <c r="Q314" s="179">
        <v>0</v>
      </c>
      <c r="R314" s="179">
        <v>0</v>
      </c>
      <c r="S314" s="179">
        <v>60.865000000000002</v>
      </c>
      <c r="T314" s="179">
        <v>0</v>
      </c>
      <c r="U314" s="179">
        <v>0</v>
      </c>
      <c r="V314" s="179">
        <v>0</v>
      </c>
      <c r="W314" s="179">
        <v>0</v>
      </c>
      <c r="X314" s="179">
        <v>12.155709999999999</v>
      </c>
      <c r="Y314" s="179">
        <v>0</v>
      </c>
      <c r="Z314" s="179">
        <v>0</v>
      </c>
      <c r="AA314" s="179">
        <v>0</v>
      </c>
      <c r="AB314" s="179">
        <v>0</v>
      </c>
      <c r="AC314" s="179">
        <v>6.3970000000000002</v>
      </c>
      <c r="AD314" s="179">
        <v>0</v>
      </c>
      <c r="AE314" s="179">
        <v>0</v>
      </c>
      <c r="AF314" s="179">
        <v>0</v>
      </c>
      <c r="AG314" s="179">
        <v>0</v>
      </c>
      <c r="AH314" s="179">
        <v>1</v>
      </c>
      <c r="AI314" s="179">
        <v>0</v>
      </c>
      <c r="AJ314" s="179">
        <v>0</v>
      </c>
      <c r="AK314" s="179">
        <v>0</v>
      </c>
      <c r="AL314" s="179">
        <v>0</v>
      </c>
      <c r="AM314" s="179">
        <v>10.734999999999999</v>
      </c>
      <c r="AN314" s="179">
        <v>19.370999999999999</v>
      </c>
      <c r="AO314" s="179">
        <v>126</v>
      </c>
      <c r="AP314" s="179">
        <v>0</v>
      </c>
      <c r="AQ314" s="179" t="s">
        <v>45</v>
      </c>
      <c r="AR314" s="179">
        <v>0</v>
      </c>
      <c r="AS314" s="179">
        <v>0</v>
      </c>
      <c r="AT314" s="179">
        <v>0</v>
      </c>
      <c r="AU314" s="179">
        <v>0</v>
      </c>
      <c r="AV314" s="179">
        <v>-2914</v>
      </c>
      <c r="AW314" s="179">
        <v>0</v>
      </c>
      <c r="AX314" s="179">
        <v>766.55210335150355</v>
      </c>
      <c r="AY314" s="179">
        <v>0</v>
      </c>
      <c r="AZ314" s="179">
        <v>63510.760803325582</v>
      </c>
      <c r="BA314" s="183">
        <v>8.2852503470599234E-2</v>
      </c>
      <c r="BB314" s="183">
        <v>0</v>
      </c>
      <c r="BC314" s="183">
        <v>0</v>
      </c>
      <c r="BD314" s="183">
        <v>8.9235716230658211E-3</v>
      </c>
      <c r="BE314" s="183">
        <v>3.9197741427468248E-3</v>
      </c>
      <c r="BF314" s="183">
        <v>0.43926068040008964</v>
      </c>
      <c r="BG314" s="183">
        <v>7.7280560309213311E-3</v>
      </c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9"/>
    </row>
    <row r="315" spans="2:69">
      <c r="B315" s="174"/>
      <c r="C315" s="174"/>
      <c r="D315" s="64">
        <v>45287</v>
      </c>
      <c r="E315" s="174"/>
      <c r="F315" s="174"/>
      <c r="G315" s="174"/>
      <c r="H315" s="174"/>
      <c r="I315" s="179">
        <v>13.443</v>
      </c>
      <c r="J315" s="179">
        <v>0</v>
      </c>
      <c r="K315" s="179">
        <v>0</v>
      </c>
      <c r="L315" s="179">
        <v>0</v>
      </c>
      <c r="M315" s="179">
        <v>0</v>
      </c>
      <c r="N315" s="179">
        <v>15.256</v>
      </c>
      <c r="O315" s="179">
        <v>0</v>
      </c>
      <c r="P315" s="179">
        <v>0</v>
      </c>
      <c r="Q315" s="179">
        <v>0</v>
      </c>
      <c r="R315" s="179">
        <v>0</v>
      </c>
      <c r="S315" s="179">
        <v>55.831000000000003</v>
      </c>
      <c r="T315" s="179">
        <v>0</v>
      </c>
      <c r="U315" s="179">
        <v>0</v>
      </c>
      <c r="V315" s="179">
        <v>0</v>
      </c>
      <c r="W315" s="179">
        <v>0</v>
      </c>
      <c r="X315" s="179">
        <v>12.52271</v>
      </c>
      <c r="Y315" s="179">
        <v>0</v>
      </c>
      <c r="Z315" s="179">
        <v>0</v>
      </c>
      <c r="AA315" s="179">
        <v>0</v>
      </c>
      <c r="AB315" s="179">
        <v>0</v>
      </c>
      <c r="AC315" s="179">
        <v>6.4139999999999997</v>
      </c>
      <c r="AD315" s="179">
        <v>0</v>
      </c>
      <c r="AE315" s="179">
        <v>0</v>
      </c>
      <c r="AF315" s="179">
        <v>0</v>
      </c>
      <c r="AG315" s="179">
        <v>0</v>
      </c>
      <c r="AH315" s="179">
        <v>1</v>
      </c>
      <c r="AI315" s="179">
        <v>0</v>
      </c>
      <c r="AJ315" s="179">
        <v>0</v>
      </c>
      <c r="AK315" s="179">
        <v>0</v>
      </c>
      <c r="AL315" s="179">
        <v>0</v>
      </c>
      <c r="AM315" s="179">
        <v>10.749000000000001</v>
      </c>
      <c r="AN315" s="179">
        <v>19.372</v>
      </c>
      <c r="AO315" s="179">
        <v>129</v>
      </c>
      <c r="AP315" s="179">
        <v>0</v>
      </c>
      <c r="AQ315" s="179">
        <v>0</v>
      </c>
      <c r="AR315" s="179">
        <v>0</v>
      </c>
      <c r="AS315" s="179">
        <v>0</v>
      </c>
      <c r="AT315" s="179">
        <v>0</v>
      </c>
      <c r="AU315" s="179">
        <v>0</v>
      </c>
      <c r="AV315" s="179">
        <v>-3123</v>
      </c>
      <c r="AW315" s="179">
        <v>0</v>
      </c>
      <c r="AX315" s="179">
        <v>777.65804043671358</v>
      </c>
      <c r="AY315" s="179">
        <v>0</v>
      </c>
      <c r="AZ315" s="179">
        <v>65251.143173120727</v>
      </c>
      <c r="BA315" s="183">
        <v>8.3907244290147495E-2</v>
      </c>
      <c r="BB315" s="183">
        <v>0</v>
      </c>
      <c r="BC315" s="183">
        <v>0</v>
      </c>
      <c r="BD315" s="183">
        <v>3.9664882778490474E-3</v>
      </c>
      <c r="BE315" s="183">
        <v>2.3361553810251749E-3</v>
      </c>
      <c r="BF315" s="183">
        <v>0.58897322199878743</v>
      </c>
      <c r="BG315" s="183">
        <v>2.9681033837438446E-3</v>
      </c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9"/>
    </row>
    <row r="316" spans="2:69">
      <c r="B316" s="174"/>
      <c r="C316" s="174"/>
      <c r="D316" s="64">
        <v>45288</v>
      </c>
      <c r="E316" s="174"/>
      <c r="F316" s="174"/>
      <c r="G316" s="174"/>
      <c r="H316" s="174"/>
      <c r="I316" s="179">
        <v>11.455</v>
      </c>
      <c r="J316" s="179">
        <v>0</v>
      </c>
      <c r="K316" s="179">
        <v>0</v>
      </c>
      <c r="L316" s="179">
        <v>0</v>
      </c>
      <c r="M316" s="179">
        <v>0</v>
      </c>
      <c r="N316" s="179">
        <v>15.004</v>
      </c>
      <c r="O316" s="179">
        <v>0</v>
      </c>
      <c r="P316" s="179">
        <v>0</v>
      </c>
      <c r="Q316" s="179">
        <v>0</v>
      </c>
      <c r="R316" s="179">
        <v>0</v>
      </c>
      <c r="S316" s="179">
        <v>45.112000000000002</v>
      </c>
      <c r="T316" s="179">
        <v>0</v>
      </c>
      <c r="U316" s="179">
        <v>0</v>
      </c>
      <c r="V316" s="179">
        <v>0</v>
      </c>
      <c r="W316" s="179">
        <v>0</v>
      </c>
      <c r="X316" s="179">
        <v>13.30171</v>
      </c>
      <c r="Y316" s="179">
        <v>0</v>
      </c>
      <c r="Z316" s="179">
        <v>0</v>
      </c>
      <c r="AA316" s="179">
        <v>0</v>
      </c>
      <c r="AB316" s="179">
        <v>0</v>
      </c>
      <c r="AC316" s="179">
        <v>6.4050000000000002</v>
      </c>
      <c r="AD316" s="179">
        <v>0</v>
      </c>
      <c r="AE316" s="179">
        <v>0</v>
      </c>
      <c r="AF316" s="179">
        <v>0</v>
      </c>
      <c r="AG316" s="179">
        <v>0</v>
      </c>
      <c r="AH316" s="179">
        <v>1</v>
      </c>
      <c r="AI316" s="179">
        <v>0</v>
      </c>
      <c r="AJ316" s="179">
        <v>0</v>
      </c>
      <c r="AK316" s="179">
        <v>0</v>
      </c>
      <c r="AL316" s="179">
        <v>0</v>
      </c>
      <c r="AM316" s="179">
        <v>10.77</v>
      </c>
      <c r="AN316" s="179">
        <v>19.369</v>
      </c>
      <c r="AO316" s="179">
        <v>132</v>
      </c>
      <c r="AP316" s="179">
        <v>0</v>
      </c>
      <c r="AQ316" s="179">
        <v>0</v>
      </c>
      <c r="AR316" s="179">
        <v>0</v>
      </c>
      <c r="AS316" s="179">
        <v>0</v>
      </c>
      <c r="AT316" s="179">
        <v>0</v>
      </c>
      <c r="AU316" s="179">
        <v>0</v>
      </c>
      <c r="AV316" s="179">
        <v>-3382</v>
      </c>
      <c r="AW316" s="179">
        <v>0</v>
      </c>
      <c r="AX316" s="179">
        <v>803.41119988206253</v>
      </c>
      <c r="AY316" s="179">
        <v>0</v>
      </c>
      <c r="AZ316" s="179">
        <v>65811.711674163977</v>
      </c>
      <c r="BA316" s="183">
        <v>8.1915352541543945E-2</v>
      </c>
      <c r="BB316" s="183">
        <v>0</v>
      </c>
      <c r="BC316" s="183">
        <v>0</v>
      </c>
      <c r="BD316" s="183">
        <v>6.0728883338506939E-3</v>
      </c>
      <c r="BE316" s="183">
        <v>1.7848049900769636E-3</v>
      </c>
      <c r="BF316" s="183">
        <v>0.29389721858186307</v>
      </c>
      <c r="BG316" s="183">
        <v>4.1277813219593659E-3</v>
      </c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9"/>
    </row>
    <row r="317" spans="2:69">
      <c r="B317" s="173"/>
      <c r="C317" s="173"/>
      <c r="D317" s="64">
        <v>45289</v>
      </c>
      <c r="E317" s="174"/>
      <c r="F317" s="174"/>
      <c r="G317" s="174"/>
      <c r="H317" s="174"/>
      <c r="I317" s="179">
        <v>5.3970000000000002</v>
      </c>
      <c r="J317" s="179">
        <v>0</v>
      </c>
      <c r="K317" s="179">
        <v>0</v>
      </c>
      <c r="L317" s="179">
        <v>0</v>
      </c>
      <c r="M317" s="179">
        <v>0</v>
      </c>
      <c r="N317" s="179">
        <v>12.409000000000001</v>
      </c>
      <c r="O317" s="179">
        <v>0</v>
      </c>
      <c r="P317" s="179">
        <v>0</v>
      </c>
      <c r="Q317" s="179">
        <v>0</v>
      </c>
      <c r="R317" s="179">
        <v>0</v>
      </c>
      <c r="S317" s="179">
        <v>38.311</v>
      </c>
      <c r="T317" s="179">
        <v>0</v>
      </c>
      <c r="U317" s="179">
        <v>0</v>
      </c>
      <c r="V317" s="179">
        <v>0</v>
      </c>
      <c r="W317" s="179">
        <v>0</v>
      </c>
      <c r="X317" s="179">
        <v>13.411709999999999</v>
      </c>
      <c r="Y317" s="179">
        <v>0</v>
      </c>
      <c r="Z317" s="179">
        <v>0</v>
      </c>
      <c r="AA317" s="179">
        <v>0</v>
      </c>
      <c r="AB317" s="179">
        <v>0</v>
      </c>
      <c r="AC317" s="179">
        <v>6.7469999999999999</v>
      </c>
      <c r="AD317" s="179">
        <v>0</v>
      </c>
      <c r="AE317" s="179">
        <v>0</v>
      </c>
      <c r="AF317" s="179">
        <v>0</v>
      </c>
      <c r="AG317" s="179">
        <v>0</v>
      </c>
      <c r="AH317" s="179">
        <v>1</v>
      </c>
      <c r="AI317" s="179">
        <v>0</v>
      </c>
      <c r="AJ317" s="179">
        <v>0</v>
      </c>
      <c r="AK317" s="179">
        <v>0</v>
      </c>
      <c r="AL317" s="179">
        <v>0</v>
      </c>
      <c r="AM317" s="179">
        <v>10.762</v>
      </c>
      <c r="AN317" s="179">
        <v>19.369</v>
      </c>
      <c r="AO317" s="179">
        <v>134</v>
      </c>
      <c r="AP317" s="179">
        <v>0</v>
      </c>
      <c r="AQ317" s="179">
        <v>0</v>
      </c>
      <c r="AR317" s="179">
        <v>0</v>
      </c>
      <c r="AS317" s="179">
        <v>0</v>
      </c>
      <c r="AT317" s="179">
        <v>0</v>
      </c>
      <c r="AU317" s="179">
        <v>0</v>
      </c>
      <c r="AV317" s="179">
        <v>-3098</v>
      </c>
      <c r="AW317" s="179">
        <v>0</v>
      </c>
      <c r="AX317" s="179">
        <v>754.24617029107071</v>
      </c>
      <c r="AY317" s="179">
        <v>0</v>
      </c>
      <c r="AZ317" s="179">
        <v>69442.506387536778</v>
      </c>
      <c r="BA317" s="183">
        <v>9.2068755696483359E-2</v>
      </c>
      <c r="BB317" s="183">
        <v>0</v>
      </c>
      <c r="BC317" s="183">
        <v>0</v>
      </c>
      <c r="BD317" s="183">
        <v>5.09123165299413E-3</v>
      </c>
      <c r="BE317" s="183">
        <v>1.1073179261219649E-3</v>
      </c>
      <c r="BF317" s="183">
        <v>0.21749509776691389</v>
      </c>
      <c r="BG317" s="183">
        <v>2.4696430877530189E-3</v>
      </c>
      <c r="BH317" s="191"/>
      <c r="BI317" s="191"/>
      <c r="BJ317" s="191"/>
      <c r="BK317" s="191"/>
      <c r="BL317" s="191"/>
      <c r="BM317" s="191"/>
      <c r="BN317" s="191"/>
      <c r="BO317" s="191"/>
      <c r="BP317" s="191"/>
      <c r="BQ317" s="191"/>
    </row>
    <row r="318" spans="2:69" ht="10.5" customHeight="1">
      <c r="B318" s="24" t="s">
        <v>82</v>
      </c>
      <c r="C318" s="24"/>
      <c r="D318" s="21"/>
      <c r="E318" s="25"/>
      <c r="F318" s="25"/>
      <c r="G318" s="25"/>
      <c r="H318" s="25"/>
      <c r="I318" s="182">
        <v>13.025</v>
      </c>
      <c r="J318" s="182" t="e">
        <v>#N/A</v>
      </c>
      <c r="K318" s="182" t="e">
        <v>#N/A</v>
      </c>
      <c r="L318" s="182" t="e">
        <v>#N/A</v>
      </c>
      <c r="M318" s="182" t="e">
        <v>#N/A</v>
      </c>
      <c r="N318" s="182">
        <v>13.721799999999998</v>
      </c>
      <c r="O318" s="182" t="e">
        <v>#N/A</v>
      </c>
      <c r="P318" s="182" t="e">
        <v>#N/A</v>
      </c>
      <c r="Q318" s="182" t="e">
        <v>#N/A</v>
      </c>
      <c r="R318" s="182" t="e">
        <v>#N/A</v>
      </c>
      <c r="S318" s="182">
        <v>39.619000000000007</v>
      </c>
      <c r="T318" s="182" t="e">
        <v>#N/A</v>
      </c>
      <c r="U318" s="182" t="e">
        <v>#N/A</v>
      </c>
      <c r="V318" s="182" t="e">
        <v>#N/A</v>
      </c>
      <c r="W318" s="182" t="e">
        <v>#N/A</v>
      </c>
      <c r="X318" s="182">
        <v>12.713309999999998</v>
      </c>
      <c r="Y318" s="182" t="e">
        <v>#N/A</v>
      </c>
      <c r="Z318" s="182" t="e">
        <v>#N/A</v>
      </c>
      <c r="AA318" s="182" t="e">
        <v>#N/A</v>
      </c>
      <c r="AB318" s="182" t="e">
        <v>#N/A</v>
      </c>
      <c r="AC318" s="182">
        <v>6.4749999999999996</v>
      </c>
      <c r="AD318" s="182" t="e">
        <v>#N/A</v>
      </c>
      <c r="AE318" s="182" t="e">
        <v>#N/A</v>
      </c>
      <c r="AF318" s="182" t="e">
        <v>#N/A</v>
      </c>
      <c r="AG318" s="182" t="e">
        <v>#N/A</v>
      </c>
      <c r="AH318" s="182">
        <v>1</v>
      </c>
      <c r="AI318" s="182" t="e">
        <v>#N/A</v>
      </c>
      <c r="AJ318" s="182" t="e">
        <v>#N/A</v>
      </c>
      <c r="AK318" s="182" t="e">
        <v>#N/A</v>
      </c>
      <c r="AL318" s="182" t="e">
        <v>#N/A</v>
      </c>
      <c r="AM318" s="182">
        <v>10.749799999999999</v>
      </c>
      <c r="AN318" s="182">
        <v>19.3704</v>
      </c>
      <c r="AO318" s="182">
        <v>132</v>
      </c>
      <c r="AP318" s="182" t="e">
        <v>#N/A</v>
      </c>
      <c r="AQ318" s="182">
        <v>0</v>
      </c>
      <c r="AR318" s="182" t="e">
        <v>#N/A</v>
      </c>
      <c r="AS318" s="182" t="e">
        <v>#N/A</v>
      </c>
      <c r="AT318" s="182" t="e">
        <v>#N/A</v>
      </c>
      <c r="AU318" s="182" t="e">
        <v>#N/A</v>
      </c>
      <c r="AV318" s="182">
        <v>-3147.6</v>
      </c>
      <c r="AW318" s="182" t="e">
        <v>#N/A</v>
      </c>
      <c r="AX318" s="182">
        <v>770.5823926031884</v>
      </c>
      <c r="AY318" s="182" t="e">
        <v>#N/A</v>
      </c>
      <c r="AZ318" s="182">
        <v>65796.463843804013</v>
      </c>
      <c r="BA318" s="184">
        <v>8.5385371474074045E-2</v>
      </c>
      <c r="BB318" s="184" t="e">
        <v>#N/A</v>
      </c>
      <c r="BC318" s="184" t="e">
        <v>#N/A</v>
      </c>
      <c r="BD318" s="184">
        <v>6.2106919076130298E-3</v>
      </c>
      <c r="BE318" s="184">
        <v>2.4177530523599271E-3</v>
      </c>
      <c r="BF318" s="185">
        <v>0.38928884065175728</v>
      </c>
      <c r="BG318" s="184">
        <v>4.7668431591284159E-3</v>
      </c>
    </row>
    <row r="319" spans="2:69" s="67" customFormat="1">
      <c r="B319" s="50" t="s">
        <v>126</v>
      </c>
      <c r="C319" s="50"/>
      <c r="D319" s="66"/>
      <c r="E319" s="41"/>
      <c r="F319" s="41"/>
      <c r="G319" s="41"/>
      <c r="H319" s="41"/>
      <c r="I319" s="187">
        <v>23.836571428571428</v>
      </c>
      <c r="J319" s="187" t="e">
        <v>#N/A</v>
      </c>
      <c r="K319" s="187" t="e">
        <v>#N/A</v>
      </c>
      <c r="L319" s="187" t="e">
        <v>#N/A</v>
      </c>
      <c r="M319" s="187" t="e">
        <v>#N/A</v>
      </c>
      <c r="N319" s="187">
        <v>17.909333333333333</v>
      </c>
      <c r="O319" s="187" t="e">
        <v>#N/A</v>
      </c>
      <c r="P319" s="187" t="e">
        <v>#N/A</v>
      </c>
      <c r="Q319" s="187" t="e">
        <v>#N/A</v>
      </c>
      <c r="R319" s="187" t="e">
        <v>#N/A</v>
      </c>
      <c r="S319" s="187">
        <v>38.323428571428572</v>
      </c>
      <c r="T319" s="187" t="e">
        <v>#N/A</v>
      </c>
      <c r="U319" s="187" t="e">
        <v>#N/A</v>
      </c>
      <c r="V319" s="187" t="e">
        <v>#N/A</v>
      </c>
      <c r="W319" s="187" t="e">
        <v>#N/A</v>
      </c>
      <c r="X319" s="187">
        <v>13.262852857142857</v>
      </c>
      <c r="Y319" s="187" t="e">
        <v>#N/A</v>
      </c>
      <c r="Z319" s="187" t="e">
        <v>#N/A</v>
      </c>
      <c r="AA319" s="187" t="e">
        <v>#N/A</v>
      </c>
      <c r="AB319" s="187" t="e">
        <v>#N/A</v>
      </c>
      <c r="AC319" s="187">
        <v>6.389619047619048</v>
      </c>
      <c r="AD319" s="187" t="e">
        <v>#N/A</v>
      </c>
      <c r="AE319" s="187" t="e">
        <v>#N/A</v>
      </c>
      <c r="AF319" s="187" t="e">
        <v>#N/A</v>
      </c>
      <c r="AG319" s="187" t="e">
        <v>#N/A</v>
      </c>
      <c r="AH319" s="187">
        <v>1</v>
      </c>
      <c r="AI319" s="187" t="e">
        <v>#N/A</v>
      </c>
      <c r="AJ319" s="187" t="e">
        <v>#N/A</v>
      </c>
      <c r="AK319" s="187" t="e">
        <v>#N/A</v>
      </c>
      <c r="AL319" s="187" t="e">
        <v>#N/A</v>
      </c>
      <c r="AM319" s="187">
        <v>11.911428571428571</v>
      </c>
      <c r="AN319" s="187">
        <v>19.371333333333332</v>
      </c>
      <c r="AO319" s="187">
        <v>152.71428571428572</v>
      </c>
      <c r="AP319" s="187" t="e">
        <v>#N/A</v>
      </c>
      <c r="AQ319" s="187">
        <v>0</v>
      </c>
      <c r="AR319" s="187" t="e">
        <v>#N/A</v>
      </c>
      <c r="AS319" s="187" t="e">
        <v>#N/A</v>
      </c>
      <c r="AT319" s="187" t="e">
        <v>#N/A</v>
      </c>
      <c r="AU319" s="187" t="e">
        <v>#N/A</v>
      </c>
      <c r="AV319" s="187">
        <v>-3204.3333333333335</v>
      </c>
      <c r="AW319" s="187" t="e">
        <v>#N/A</v>
      </c>
      <c r="AX319" s="187">
        <v>841.31581042503205</v>
      </c>
      <c r="AY319" s="187" t="e">
        <v>#N/A</v>
      </c>
      <c r="AZ319" s="187">
        <v>69442.506387536778</v>
      </c>
      <c r="BA319" s="42">
        <v>8.2540355865242193E-2</v>
      </c>
      <c r="BB319" s="42" t="e">
        <v>#N/A</v>
      </c>
      <c r="BC319" s="42" t="e">
        <v>#N/A</v>
      </c>
      <c r="BD319" s="42">
        <v>9.2581712160848904E-3</v>
      </c>
      <c r="BE319" s="42">
        <v>2.0322325063680704E-3</v>
      </c>
      <c r="BF319" s="43">
        <v>0.21950690465059947</v>
      </c>
      <c r="BG319" s="42">
        <v>6.3515654533617917E-3</v>
      </c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</row>
    <row r="320" spans="2:69">
      <c r="B320" s="51" t="s">
        <v>125</v>
      </c>
      <c r="C320" s="51"/>
      <c r="D320" s="44"/>
      <c r="E320" s="45"/>
      <c r="F320" s="45"/>
      <c r="G320" s="45"/>
      <c r="H320" s="45"/>
      <c r="I320" s="189">
        <v>28.503220779220783</v>
      </c>
      <c r="J320" s="189" t="e">
        <v>#N/A</v>
      </c>
      <c r="K320" s="189" t="e">
        <v>#N/A</v>
      </c>
      <c r="L320" s="189" t="e">
        <v>#N/A</v>
      </c>
      <c r="M320" s="189" t="e">
        <v>#N/A</v>
      </c>
      <c r="N320" s="189">
        <v>19.839126262626262</v>
      </c>
      <c r="O320" s="189" t="e">
        <v>#N/A</v>
      </c>
      <c r="P320" s="189" t="e">
        <v>#N/A</v>
      </c>
      <c r="Q320" s="189" t="e">
        <v>#N/A</v>
      </c>
      <c r="R320" s="189" t="e">
        <v>#N/A</v>
      </c>
      <c r="S320" s="189">
        <v>33.636430735930738</v>
      </c>
      <c r="T320" s="189" t="e">
        <v>#N/A</v>
      </c>
      <c r="U320" s="189" t="e">
        <v>#N/A</v>
      </c>
      <c r="V320" s="189" t="e">
        <v>#N/A</v>
      </c>
      <c r="W320" s="189" t="e">
        <v>#N/A</v>
      </c>
      <c r="X320" s="189">
        <v>11.152500043290042</v>
      </c>
      <c r="Y320" s="189" t="e">
        <v>#N/A</v>
      </c>
      <c r="Z320" s="189" t="e">
        <v>#N/A</v>
      </c>
      <c r="AA320" s="189" t="e">
        <v>#N/A</v>
      </c>
      <c r="AB320" s="189" t="e">
        <v>#N/A</v>
      </c>
      <c r="AC320" s="189">
        <v>6.1052215007215009</v>
      </c>
      <c r="AD320" s="189" t="e">
        <v>#N/A</v>
      </c>
      <c r="AE320" s="189" t="e">
        <v>#N/A</v>
      </c>
      <c r="AF320" s="189" t="e">
        <v>#N/A</v>
      </c>
      <c r="AG320" s="189" t="e">
        <v>#N/A</v>
      </c>
      <c r="AH320" s="189">
        <v>1</v>
      </c>
      <c r="AI320" s="189" t="e">
        <v>#N/A</v>
      </c>
      <c r="AJ320" s="189" t="e">
        <v>#N/A</v>
      </c>
      <c r="AK320" s="189" t="e">
        <v>#N/A</v>
      </c>
      <c r="AL320" s="189" t="e">
        <v>#N/A</v>
      </c>
      <c r="AM320" s="189">
        <v>15.075142857142858</v>
      </c>
      <c r="AN320" s="189">
        <v>19.382232323232319</v>
      </c>
      <c r="AO320" s="189">
        <v>163.63203463203465</v>
      </c>
      <c r="AP320" s="189" t="e">
        <v>#N/A</v>
      </c>
      <c r="AQ320" s="189">
        <v>0</v>
      </c>
      <c r="AR320" s="189" t="e">
        <v>#N/A</v>
      </c>
      <c r="AS320" s="189" t="e">
        <v>#N/A</v>
      </c>
      <c r="AT320" s="189" t="e">
        <v>#N/A</v>
      </c>
      <c r="AU320" s="189" t="e">
        <v>#N/A</v>
      </c>
      <c r="AV320" s="189">
        <v>-2821.9141414141413</v>
      </c>
      <c r="AW320" s="189" t="e">
        <v>#N/A</v>
      </c>
      <c r="AX320" s="189">
        <v>786.12203358583781</v>
      </c>
      <c r="AY320" s="189" t="e">
        <v>#N/A</v>
      </c>
      <c r="AZ320" s="189">
        <v>69442.506387536778</v>
      </c>
      <c r="BA320" s="46">
        <v>8.8335529880494368E-2</v>
      </c>
      <c r="BB320" s="46" t="e">
        <v>#N/A</v>
      </c>
      <c r="BC320" s="46" t="e">
        <v>#N/A</v>
      </c>
      <c r="BD320" s="46">
        <v>7.517684595462649E-3</v>
      </c>
      <c r="BE320" s="46">
        <v>2.0336291324745547E-3</v>
      </c>
      <c r="BF320" s="47">
        <v>0.27051269664890781</v>
      </c>
      <c r="BG320" s="46">
        <v>6.6747110391943689E-3</v>
      </c>
    </row>
    <row r="321" spans="2:69">
      <c r="B321" s="52" t="s">
        <v>81</v>
      </c>
      <c r="C321" s="52"/>
      <c r="D321" s="48"/>
      <c r="E321" s="49">
        <v>23.673761250000005</v>
      </c>
      <c r="F321" s="49">
        <v>904</v>
      </c>
      <c r="G321" s="49">
        <v>1056.55</v>
      </c>
      <c r="H321" s="49">
        <v>182.43199999999999</v>
      </c>
      <c r="I321" s="194">
        <v>40.321082665573684</v>
      </c>
      <c r="J321" s="194" t="e">
        <v>#N/A</v>
      </c>
      <c r="K321" s="194" t="e">
        <v>#N/A</v>
      </c>
      <c r="L321" s="194" t="e">
        <v>#N/A</v>
      </c>
      <c r="M321" s="194" t="e">
        <v>#N/A</v>
      </c>
      <c r="N321" s="194">
        <v>13.333473758393428</v>
      </c>
      <c r="O321" s="194" t="e">
        <v>#N/A</v>
      </c>
      <c r="P321" s="194" t="e">
        <v>#N/A</v>
      </c>
      <c r="Q321" s="194" t="e">
        <v>#N/A</v>
      </c>
      <c r="R321" s="194" t="e">
        <v>#N/A</v>
      </c>
      <c r="S321" s="194">
        <v>46.386500095181965</v>
      </c>
      <c r="T321" s="194" t="e">
        <v>#N/A</v>
      </c>
      <c r="U321" s="194" t="e">
        <v>#N/A</v>
      </c>
      <c r="V321" s="194" t="e">
        <v>#N/A</v>
      </c>
      <c r="W321" s="194" t="e">
        <v>#N/A</v>
      </c>
      <c r="X321" s="194">
        <v>11.279226023550724</v>
      </c>
      <c r="Y321" s="194" t="e">
        <v>#N/A</v>
      </c>
      <c r="Z321" s="194" t="e">
        <v>#N/A</v>
      </c>
      <c r="AA321" s="194" t="e">
        <v>#N/A</v>
      </c>
      <c r="AB321" s="194" t="e">
        <v>#N/A</v>
      </c>
      <c r="AC321" s="194">
        <v>6.4327559866295347</v>
      </c>
      <c r="AD321" s="194" t="e">
        <v>#N/A</v>
      </c>
      <c r="AE321" s="194" t="e">
        <v>#N/A</v>
      </c>
      <c r="AF321" s="194" t="e">
        <v>#N/A</v>
      </c>
      <c r="AG321" s="194" t="e">
        <v>#N/A</v>
      </c>
      <c r="AH321" s="194">
        <v>1</v>
      </c>
      <c r="AI321" s="194" t="e">
        <v>#N/A</v>
      </c>
      <c r="AJ321" s="194" t="e">
        <v>#N/A</v>
      </c>
      <c r="AK321" s="194" t="e">
        <v>#N/A</v>
      </c>
      <c r="AL321" s="194" t="e">
        <v>#N/A</v>
      </c>
      <c r="AM321" s="194">
        <v>20.701043487826539</v>
      </c>
      <c r="AN321" s="194">
        <v>12.323322744041013</v>
      </c>
      <c r="AO321" s="194">
        <v>149.83964151155229</v>
      </c>
      <c r="AP321" s="194" t="e">
        <v>#N/A</v>
      </c>
      <c r="AQ321" s="194">
        <v>0</v>
      </c>
      <c r="AR321" s="194" t="e">
        <v>#N/A</v>
      </c>
      <c r="AS321" s="194" t="e">
        <v>#N/A</v>
      </c>
      <c r="AT321" s="194" t="e">
        <v>#N/A</v>
      </c>
      <c r="AU321" s="194" t="e">
        <v>#N/A</v>
      </c>
      <c r="AV321" s="194">
        <v>-2945.9263445483771</v>
      </c>
      <c r="AW321" s="194" t="e">
        <v>#N/A</v>
      </c>
      <c r="AX321" s="194">
        <v>681.27815696969901</v>
      </c>
      <c r="AY321" s="194" t="e">
        <v>#N/A</v>
      </c>
      <c r="AZ321" s="194">
        <v>69442.506387536778</v>
      </c>
      <c r="BA321" s="192">
        <v>0.10192974143837898</v>
      </c>
      <c r="BB321" s="192" t="e">
        <v>#N/A</v>
      </c>
      <c r="BC321" s="192" t="e">
        <v>#N/A</v>
      </c>
      <c r="BD321" s="192">
        <v>6.5970414297786845E-3</v>
      </c>
      <c r="BE321" s="192">
        <v>2.6869565341679975E-3</v>
      </c>
      <c r="BF321" s="193">
        <v>0.40729720478019471</v>
      </c>
      <c r="BG321" s="192">
        <v>6.6305589972279668E-3</v>
      </c>
    </row>
    <row r="322" spans="2:69">
      <c r="B322" s="174"/>
      <c r="C322" s="174"/>
      <c r="D322" s="64">
        <v>45293</v>
      </c>
      <c r="E322" s="174"/>
      <c r="F322" s="174"/>
      <c r="G322" s="174"/>
      <c r="H322" s="174"/>
      <c r="I322" s="179">
        <v>22.405000000000001</v>
      </c>
      <c r="J322" s="179">
        <v>0</v>
      </c>
      <c r="K322" s="179">
        <v>0</v>
      </c>
      <c r="L322" s="179">
        <v>0</v>
      </c>
      <c r="M322" s="179">
        <v>0</v>
      </c>
      <c r="N322" s="179">
        <v>11.071</v>
      </c>
      <c r="O322" s="179">
        <v>0</v>
      </c>
      <c r="P322" s="179">
        <v>0</v>
      </c>
      <c r="Q322" s="179">
        <v>0</v>
      </c>
      <c r="R322" s="179">
        <v>0</v>
      </c>
      <c r="S322" s="179">
        <v>35.966000000000001</v>
      </c>
      <c r="T322" s="179">
        <v>0</v>
      </c>
      <c r="U322" s="179">
        <v>0</v>
      </c>
      <c r="V322" s="179">
        <v>0</v>
      </c>
      <c r="W322" s="179">
        <v>0</v>
      </c>
      <c r="X322" s="179">
        <v>12.867710000000001</v>
      </c>
      <c r="Y322" s="179">
        <v>0</v>
      </c>
      <c r="Z322" s="179">
        <v>0</v>
      </c>
      <c r="AA322" s="179">
        <v>0</v>
      </c>
      <c r="AB322" s="179">
        <v>0</v>
      </c>
      <c r="AC322" s="179">
        <v>6.3179999999999996</v>
      </c>
      <c r="AD322" s="179">
        <v>0</v>
      </c>
      <c r="AE322" s="179">
        <v>0</v>
      </c>
      <c r="AF322" s="179">
        <v>0</v>
      </c>
      <c r="AG322" s="179">
        <v>0</v>
      </c>
      <c r="AH322" s="179">
        <v>1</v>
      </c>
      <c r="AI322" s="179">
        <v>0</v>
      </c>
      <c r="AJ322" s="179">
        <v>0</v>
      </c>
      <c r="AK322" s="179">
        <v>0</v>
      </c>
      <c r="AL322" s="179">
        <v>0</v>
      </c>
      <c r="AM322" s="179">
        <v>10.757999999999999</v>
      </c>
      <c r="AN322" s="179">
        <v>19.350999999999999</v>
      </c>
      <c r="AO322" s="179">
        <v>139</v>
      </c>
      <c r="AP322" s="179">
        <v>0</v>
      </c>
      <c r="AQ322" s="179">
        <v>0</v>
      </c>
      <c r="AR322" s="179">
        <v>0</v>
      </c>
      <c r="AS322" s="179">
        <v>0</v>
      </c>
      <c r="AT322" s="179">
        <v>0</v>
      </c>
      <c r="AU322" s="179">
        <v>0</v>
      </c>
      <c r="AV322" s="179">
        <v>-2495</v>
      </c>
      <c r="AW322" s="179">
        <v>0</v>
      </c>
      <c r="AX322" s="179">
        <v>701.24294714089899</v>
      </c>
      <c r="AY322" s="179">
        <v>0</v>
      </c>
      <c r="AZ322" s="179">
        <v>-2955.4103401341417</v>
      </c>
      <c r="BA322" s="183">
        <v>-4.2145312864591538E-3</v>
      </c>
      <c r="BB322" s="183">
        <v>0</v>
      </c>
      <c r="BC322" s="183">
        <v>0</v>
      </c>
      <c r="BD322" s="183">
        <v>1.2551885346689337E-2</v>
      </c>
      <c r="BE322" s="183">
        <v>1.5278136855147798E-3</v>
      </c>
      <c r="BF322" s="183">
        <v>0.12171985668413973</v>
      </c>
      <c r="BG322" s="183">
        <v>4.2690640156707246E-3</v>
      </c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9"/>
    </row>
    <row r="323" spans="2:69">
      <c r="B323" s="174"/>
      <c r="C323" s="174"/>
      <c r="D323" s="64">
        <v>45294</v>
      </c>
      <c r="E323" s="174"/>
      <c r="F323" s="174"/>
      <c r="G323" s="174"/>
      <c r="H323" s="174"/>
      <c r="I323" s="179">
        <v>17.350999999999999</v>
      </c>
      <c r="J323" s="179">
        <v>0</v>
      </c>
      <c r="K323" s="179">
        <v>0</v>
      </c>
      <c r="L323" s="179">
        <v>0</v>
      </c>
      <c r="M323" s="179">
        <v>0</v>
      </c>
      <c r="N323" s="179">
        <v>11.262</v>
      </c>
      <c r="O323" s="179">
        <v>0</v>
      </c>
      <c r="P323" s="179">
        <v>0</v>
      </c>
      <c r="Q323" s="179">
        <v>0</v>
      </c>
      <c r="R323" s="179">
        <v>0</v>
      </c>
      <c r="S323" s="179">
        <v>40.622999999999998</v>
      </c>
      <c r="T323" s="179">
        <v>0</v>
      </c>
      <c r="U323" s="179">
        <v>0</v>
      </c>
      <c r="V323" s="179">
        <v>0</v>
      </c>
      <c r="W323" s="179">
        <v>0</v>
      </c>
      <c r="X323" s="179">
        <v>12.469709999999999</v>
      </c>
      <c r="Y323" s="179">
        <v>0</v>
      </c>
      <c r="Z323" s="179">
        <v>0</v>
      </c>
      <c r="AA323" s="179">
        <v>0</v>
      </c>
      <c r="AB323" s="179">
        <v>0</v>
      </c>
      <c r="AC323" s="179">
        <v>6.2619999999999996</v>
      </c>
      <c r="AD323" s="179">
        <v>0</v>
      </c>
      <c r="AE323" s="179">
        <v>0</v>
      </c>
      <c r="AF323" s="179">
        <v>0</v>
      </c>
      <c r="AG323" s="179">
        <v>0</v>
      </c>
      <c r="AH323" s="179">
        <v>1</v>
      </c>
      <c r="AI323" s="179">
        <v>0</v>
      </c>
      <c r="AJ323" s="179">
        <v>0</v>
      </c>
      <c r="AK323" s="179">
        <v>0</v>
      </c>
      <c r="AL323" s="179">
        <v>0</v>
      </c>
      <c r="AM323" s="179">
        <v>10.747999999999999</v>
      </c>
      <c r="AN323" s="179">
        <v>19.350000000000001</v>
      </c>
      <c r="AO323" s="179">
        <v>125</v>
      </c>
      <c r="AP323" s="179">
        <v>0</v>
      </c>
      <c r="AQ323" s="179" t="s">
        <v>45</v>
      </c>
      <c r="AR323" s="179">
        <v>0</v>
      </c>
      <c r="AS323" s="179">
        <v>0</v>
      </c>
      <c r="AT323" s="179">
        <v>0</v>
      </c>
      <c r="AU323" s="179">
        <v>0</v>
      </c>
      <c r="AV323" s="179">
        <v>-2441</v>
      </c>
      <c r="AW323" s="179">
        <v>0</v>
      </c>
      <c r="AX323" s="179">
        <v>716.05660674337651</v>
      </c>
      <c r="AY323" s="179">
        <v>0</v>
      </c>
      <c r="AZ323" s="179">
        <v>-923.84792164276587</v>
      </c>
      <c r="BA323" s="183">
        <v>-1.2901883914519326E-3</v>
      </c>
      <c r="BB323" s="183">
        <v>0</v>
      </c>
      <c r="BC323" s="183">
        <v>0</v>
      </c>
      <c r="BD323" s="183">
        <v>1.6876333601615227E-2</v>
      </c>
      <c r="BE323" s="183">
        <v>2.2307657001713194E-3</v>
      </c>
      <c r="BF323" s="183">
        <v>0.13218307677668886</v>
      </c>
      <c r="BG323" s="183">
        <v>3.2795144607760392E-3</v>
      </c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9"/>
    </row>
    <row r="324" spans="2:69">
      <c r="B324" s="174"/>
      <c r="C324" s="174"/>
      <c r="D324" s="64">
        <v>45295</v>
      </c>
      <c r="E324" s="174"/>
      <c r="F324" s="174"/>
      <c r="G324" s="174"/>
      <c r="H324" s="174"/>
      <c r="I324" s="179">
        <v>29.693000000000001</v>
      </c>
      <c r="J324" s="179">
        <v>0</v>
      </c>
      <c r="K324" s="179">
        <v>0</v>
      </c>
      <c r="L324" s="179">
        <v>0</v>
      </c>
      <c r="M324" s="179">
        <v>0</v>
      </c>
      <c r="N324" s="179">
        <v>2.1139999999999999</v>
      </c>
      <c r="O324" s="179">
        <v>0</v>
      </c>
      <c r="P324" s="179">
        <v>0</v>
      </c>
      <c r="Q324" s="179">
        <v>0</v>
      </c>
      <c r="R324" s="179">
        <v>0</v>
      </c>
      <c r="S324" s="179">
        <v>37.598999999999997</v>
      </c>
      <c r="T324" s="179">
        <v>0</v>
      </c>
      <c r="U324" s="179">
        <v>0</v>
      </c>
      <c r="V324" s="179">
        <v>0</v>
      </c>
      <c r="W324" s="179">
        <v>0</v>
      </c>
      <c r="X324" s="179">
        <v>13.64771</v>
      </c>
      <c r="Y324" s="179">
        <v>0</v>
      </c>
      <c r="Z324" s="179">
        <v>0</v>
      </c>
      <c r="AA324" s="179">
        <v>0</v>
      </c>
      <c r="AB324" s="179">
        <v>0</v>
      </c>
      <c r="AC324" s="179">
        <v>6.03</v>
      </c>
      <c r="AD324" s="179">
        <v>0</v>
      </c>
      <c r="AE324" s="179">
        <v>0</v>
      </c>
      <c r="AF324" s="179">
        <v>0</v>
      </c>
      <c r="AG324" s="179">
        <v>0</v>
      </c>
      <c r="AH324" s="179">
        <v>1</v>
      </c>
      <c r="AI324" s="179">
        <v>0</v>
      </c>
      <c r="AJ324" s="179">
        <v>0</v>
      </c>
      <c r="AK324" s="179">
        <v>0</v>
      </c>
      <c r="AL324" s="179">
        <v>0</v>
      </c>
      <c r="AM324" s="179">
        <v>10.868</v>
      </c>
      <c r="AN324" s="179">
        <v>19.337</v>
      </c>
      <c r="AO324" s="179">
        <v>137</v>
      </c>
      <c r="AP324" s="179">
        <v>0</v>
      </c>
      <c r="AQ324" s="179">
        <v>0</v>
      </c>
      <c r="AR324" s="179">
        <v>0</v>
      </c>
      <c r="AS324" s="179">
        <v>0</v>
      </c>
      <c r="AT324" s="179">
        <v>0</v>
      </c>
      <c r="AU324" s="179">
        <v>0</v>
      </c>
      <c r="AV324" s="179">
        <v>-2382</v>
      </c>
      <c r="AW324" s="179">
        <v>0</v>
      </c>
      <c r="AX324" s="179">
        <v>694.22901167496627</v>
      </c>
      <c r="AY324" s="179">
        <v>0</v>
      </c>
      <c r="AZ324" s="179">
        <v>1994.8441358420532</v>
      </c>
      <c r="BA324" s="183">
        <v>2.8734669716972685E-3</v>
      </c>
      <c r="BB324" s="183">
        <v>0</v>
      </c>
      <c r="BC324" s="183">
        <v>0</v>
      </c>
      <c r="BD324" s="183">
        <v>6.914597096146142E-3</v>
      </c>
      <c r="BE324" s="183">
        <v>2.845713228388514E-3</v>
      </c>
      <c r="BF324" s="183">
        <v>0.41155156096868972</v>
      </c>
      <c r="BG324" s="183">
        <v>5.087975109168464E-3</v>
      </c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9"/>
    </row>
    <row r="325" spans="2:69">
      <c r="B325" s="174"/>
      <c r="C325" s="174"/>
      <c r="D325" s="64">
        <v>45296</v>
      </c>
      <c r="E325" s="174"/>
      <c r="F325" s="174"/>
      <c r="G325" s="174"/>
      <c r="H325" s="174"/>
      <c r="I325" s="179">
        <v>19.044</v>
      </c>
      <c r="J325" s="179">
        <v>0</v>
      </c>
      <c r="K325" s="179">
        <v>0</v>
      </c>
      <c r="L325" s="179">
        <v>0</v>
      </c>
      <c r="M325" s="179">
        <v>0</v>
      </c>
      <c r="N325" s="179">
        <v>2.1339999999999999</v>
      </c>
      <c r="O325" s="179">
        <v>0</v>
      </c>
      <c r="P325" s="179">
        <v>0</v>
      </c>
      <c r="Q325" s="179">
        <v>0</v>
      </c>
      <c r="R325" s="179">
        <v>0</v>
      </c>
      <c r="S325" s="179">
        <v>48.463999999999999</v>
      </c>
      <c r="T325" s="179">
        <v>0</v>
      </c>
      <c r="U325" s="179">
        <v>0</v>
      </c>
      <c r="V325" s="179">
        <v>0</v>
      </c>
      <c r="W325" s="179">
        <v>0</v>
      </c>
      <c r="X325" s="179">
        <v>13.524710000000001</v>
      </c>
      <c r="Y325" s="179">
        <v>0</v>
      </c>
      <c r="Z325" s="179">
        <v>0</v>
      </c>
      <c r="AA325" s="179">
        <v>0</v>
      </c>
      <c r="AB325" s="179">
        <v>0</v>
      </c>
      <c r="AC325" s="179">
        <v>6.016</v>
      </c>
      <c r="AD325" s="179">
        <v>0</v>
      </c>
      <c r="AE325" s="179">
        <v>0</v>
      </c>
      <c r="AF325" s="179">
        <v>0</v>
      </c>
      <c r="AG325" s="179">
        <v>0</v>
      </c>
      <c r="AH325" s="179">
        <v>1</v>
      </c>
      <c r="AI325" s="179">
        <v>0</v>
      </c>
      <c r="AJ325" s="179">
        <v>0</v>
      </c>
      <c r="AK325" s="179">
        <v>0</v>
      </c>
      <c r="AL325" s="179">
        <v>0</v>
      </c>
      <c r="AM325" s="179">
        <v>10.925000000000001</v>
      </c>
      <c r="AN325" s="179">
        <v>19.337</v>
      </c>
      <c r="AO325" s="179">
        <v>118</v>
      </c>
      <c r="AP325" s="179">
        <v>0</v>
      </c>
      <c r="AQ325" s="179">
        <v>0</v>
      </c>
      <c r="AR325" s="179">
        <v>0</v>
      </c>
      <c r="AS325" s="179">
        <v>0</v>
      </c>
      <c r="AT325" s="179">
        <v>0</v>
      </c>
      <c r="AU325" s="179">
        <v>0</v>
      </c>
      <c r="AV325" s="179">
        <v>-2800</v>
      </c>
      <c r="AW325" s="179">
        <v>0</v>
      </c>
      <c r="AX325" s="179">
        <v>715.17163664857412</v>
      </c>
      <c r="AY325" s="179">
        <v>0</v>
      </c>
      <c r="AZ325" s="179">
        <v>1697.51564759147</v>
      </c>
      <c r="BA325" s="183">
        <v>2.3735779784924645E-3</v>
      </c>
      <c r="BB325" s="183">
        <v>0</v>
      </c>
      <c r="BC325" s="183">
        <v>0</v>
      </c>
      <c r="BD325" s="183">
        <v>2.1376176508691638E-2</v>
      </c>
      <c r="BE325" s="183">
        <v>5.7082083347404378E-3</v>
      </c>
      <c r="BF325" s="183">
        <v>0.26703598430801961</v>
      </c>
      <c r="BG325" s="183">
        <v>7.5044823350918881E-3</v>
      </c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</row>
    <row r="326" spans="2:69" ht="10.5" customHeight="1">
      <c r="B326" s="24" t="s">
        <v>82</v>
      </c>
      <c r="C326" s="24"/>
      <c r="D326" s="21"/>
      <c r="E326" s="25"/>
      <c r="F326" s="25"/>
      <c r="G326" s="25"/>
      <c r="H326" s="25"/>
      <c r="I326" s="182">
        <v>24.623249999999999</v>
      </c>
      <c r="J326" s="182" t="e">
        <v>#N/A</v>
      </c>
      <c r="K326" s="182" t="e">
        <v>#N/A</v>
      </c>
      <c r="L326" s="182" t="e">
        <v>#N/A</v>
      </c>
      <c r="M326" s="182" t="e">
        <v>#N/A</v>
      </c>
      <c r="N326" s="182">
        <v>6.6452499999999999</v>
      </c>
      <c r="O326" s="182" t="e">
        <v>#N/A</v>
      </c>
      <c r="P326" s="182" t="e">
        <v>#N/A</v>
      </c>
      <c r="Q326" s="182" t="e">
        <v>#N/A</v>
      </c>
      <c r="R326" s="182" t="e">
        <v>#N/A</v>
      </c>
      <c r="S326" s="182">
        <v>40.662999999999997</v>
      </c>
      <c r="T326" s="182" t="e">
        <v>#N/A</v>
      </c>
      <c r="U326" s="182" t="e">
        <v>#N/A</v>
      </c>
      <c r="V326" s="182" t="e">
        <v>#N/A</v>
      </c>
      <c r="W326" s="182" t="e">
        <v>#N/A</v>
      </c>
      <c r="X326" s="182">
        <v>13.127459999999999</v>
      </c>
      <c r="Y326" s="182" t="e">
        <v>#N/A</v>
      </c>
      <c r="Z326" s="182" t="e">
        <v>#N/A</v>
      </c>
      <c r="AA326" s="182" t="e">
        <v>#N/A</v>
      </c>
      <c r="AB326" s="182" t="e">
        <v>#N/A</v>
      </c>
      <c r="AC326" s="182">
        <v>6.1564999999999994</v>
      </c>
      <c r="AD326" s="182" t="e">
        <v>#N/A</v>
      </c>
      <c r="AE326" s="182" t="e">
        <v>#N/A</v>
      </c>
      <c r="AF326" s="182" t="e">
        <v>#N/A</v>
      </c>
      <c r="AG326" s="182" t="e">
        <v>#N/A</v>
      </c>
      <c r="AH326" s="182">
        <v>1</v>
      </c>
      <c r="AI326" s="182" t="e">
        <v>#N/A</v>
      </c>
      <c r="AJ326" s="182" t="e">
        <v>#N/A</v>
      </c>
      <c r="AK326" s="182" t="e">
        <v>#N/A</v>
      </c>
      <c r="AL326" s="182" t="e">
        <v>#N/A</v>
      </c>
      <c r="AM326" s="182">
        <v>10.824750000000002</v>
      </c>
      <c r="AN326" s="182">
        <v>19.34375</v>
      </c>
      <c r="AO326" s="182">
        <v>137</v>
      </c>
      <c r="AP326" s="182" t="e">
        <v>#N/A</v>
      </c>
      <c r="AQ326" s="182">
        <v>0</v>
      </c>
      <c r="AR326" s="182" t="e">
        <v>#N/A</v>
      </c>
      <c r="AS326" s="182" t="e">
        <v>#N/A</v>
      </c>
      <c r="AT326" s="182" t="e">
        <v>#N/A</v>
      </c>
      <c r="AU326" s="182" t="e">
        <v>#N/A</v>
      </c>
      <c r="AV326" s="182">
        <v>-2529.5</v>
      </c>
      <c r="AW326" s="182" t="e">
        <v>#N/A</v>
      </c>
      <c r="AX326" s="182">
        <v>708.20725507934435</v>
      </c>
      <c r="AY326" s="182" t="e">
        <v>#N/A</v>
      </c>
      <c r="AZ326" s="182">
        <v>2285.8301358820172</v>
      </c>
      <c r="BA326" s="184">
        <v>3.2276288042628466E-3</v>
      </c>
      <c r="BB326" s="184" t="e">
        <v>#N/A</v>
      </c>
      <c r="BC326" s="184" t="e">
        <v>#N/A</v>
      </c>
      <c r="BD326" s="184">
        <v>1.3396064434777291E-2</v>
      </c>
      <c r="BE326" s="184">
        <v>3.045443675842419E-3</v>
      </c>
      <c r="BF326" s="185">
        <v>0.22733868522878969</v>
      </c>
      <c r="BG326" s="184">
        <v>5.0662461412161724E-3</v>
      </c>
    </row>
    <row r="327" spans="2:69" s="67" customFormat="1">
      <c r="B327" s="174"/>
      <c r="C327" s="174"/>
      <c r="D327" s="64">
        <v>45299</v>
      </c>
      <c r="E327" s="174"/>
      <c r="F327" s="174"/>
      <c r="G327" s="174"/>
      <c r="H327" s="174"/>
      <c r="I327" s="179">
        <v>31.422999999999998</v>
      </c>
      <c r="J327" s="179">
        <v>0</v>
      </c>
      <c r="K327" s="179">
        <v>0</v>
      </c>
      <c r="L327" s="179">
        <v>0</v>
      </c>
      <c r="M327" s="179">
        <v>0</v>
      </c>
      <c r="N327" s="179">
        <v>3.4350000000000001</v>
      </c>
      <c r="O327" s="179">
        <v>0</v>
      </c>
      <c r="P327" s="179">
        <v>0</v>
      </c>
      <c r="Q327" s="179">
        <v>0</v>
      </c>
      <c r="R327" s="179">
        <v>0</v>
      </c>
      <c r="S327" s="179">
        <v>88.596999999999994</v>
      </c>
      <c r="T327" s="179">
        <v>0</v>
      </c>
      <c r="U327" s="179">
        <v>0</v>
      </c>
      <c r="V327" s="179">
        <v>0</v>
      </c>
      <c r="W327" s="179">
        <v>0</v>
      </c>
      <c r="X327" s="179">
        <v>13.27671</v>
      </c>
      <c r="Y327" s="179">
        <v>0</v>
      </c>
      <c r="Z327" s="179">
        <v>0</v>
      </c>
      <c r="AA327" s="179">
        <v>0</v>
      </c>
      <c r="AB327" s="179">
        <v>0</v>
      </c>
      <c r="AC327" s="179">
        <v>6.077</v>
      </c>
      <c r="AD327" s="179">
        <v>0</v>
      </c>
      <c r="AE327" s="179">
        <v>0</v>
      </c>
      <c r="AF327" s="179">
        <v>0</v>
      </c>
      <c r="AG327" s="179">
        <v>0</v>
      </c>
      <c r="AH327" s="179">
        <v>1</v>
      </c>
      <c r="AI327" s="179">
        <v>0</v>
      </c>
      <c r="AJ327" s="179">
        <v>0</v>
      </c>
      <c r="AK327" s="179">
        <v>0</v>
      </c>
      <c r="AL327" s="179">
        <v>0</v>
      </c>
      <c r="AM327" s="179">
        <v>10.944000000000001</v>
      </c>
      <c r="AN327" s="179">
        <v>19.337</v>
      </c>
      <c r="AO327" s="179">
        <v>81</v>
      </c>
      <c r="AP327" s="179">
        <v>0</v>
      </c>
      <c r="AQ327" s="179">
        <v>0</v>
      </c>
      <c r="AR327" s="179">
        <v>0</v>
      </c>
      <c r="AS327" s="179">
        <v>0</v>
      </c>
      <c r="AT327" s="179">
        <v>0</v>
      </c>
      <c r="AU327" s="179">
        <v>0</v>
      </c>
      <c r="AV327" s="179">
        <v>-3800</v>
      </c>
      <c r="AW327" s="179">
        <v>0</v>
      </c>
      <c r="AX327" s="179">
        <v>849.53075081609825</v>
      </c>
      <c r="AY327" s="179">
        <v>0</v>
      </c>
      <c r="AZ327" s="179">
        <v>4389.6695447713137</v>
      </c>
      <c r="BA327" s="183">
        <v>5.1671696881536019E-3</v>
      </c>
      <c r="BB327" s="183">
        <v>0</v>
      </c>
      <c r="BC327" s="183">
        <v>0</v>
      </c>
      <c r="BD327" s="183">
        <v>1.506366338025919E-2</v>
      </c>
      <c r="BE327" s="183">
        <v>3.5319433360443127E-3</v>
      </c>
      <c r="BF327" s="183">
        <v>0.23446775507961071</v>
      </c>
      <c r="BG327" s="183">
        <v>5.1546171060792411E-3</v>
      </c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</row>
    <row r="328" spans="2:69">
      <c r="B328" s="174"/>
      <c r="C328" s="174"/>
      <c r="D328" s="64">
        <v>45300</v>
      </c>
      <c r="E328" s="174"/>
      <c r="F328" s="174"/>
      <c r="G328" s="174"/>
      <c r="H328" s="174"/>
      <c r="I328" s="179">
        <v>31.553000000000001</v>
      </c>
      <c r="J328" s="179">
        <v>0</v>
      </c>
      <c r="K328" s="179">
        <v>0</v>
      </c>
      <c r="L328" s="179">
        <v>0</v>
      </c>
      <c r="M328" s="179">
        <v>0</v>
      </c>
      <c r="N328" s="179">
        <v>3.2440000000000002</v>
      </c>
      <c r="O328" s="179">
        <v>0</v>
      </c>
      <c r="P328" s="179">
        <v>0</v>
      </c>
      <c r="Q328" s="179">
        <v>0</v>
      </c>
      <c r="R328" s="179">
        <v>0</v>
      </c>
      <c r="S328" s="179">
        <v>122.529</v>
      </c>
      <c r="T328" s="179">
        <v>0</v>
      </c>
      <c r="U328" s="179">
        <v>0</v>
      </c>
      <c r="V328" s="179">
        <v>0</v>
      </c>
      <c r="W328" s="179">
        <v>0</v>
      </c>
      <c r="X328" s="179">
        <v>13.39371</v>
      </c>
      <c r="Y328" s="179">
        <v>0</v>
      </c>
      <c r="Z328" s="179">
        <v>0</v>
      </c>
      <c r="AA328" s="179">
        <v>0</v>
      </c>
      <c r="AB328" s="179">
        <v>0</v>
      </c>
      <c r="AC328" s="179">
        <v>6.0670000000000002</v>
      </c>
      <c r="AD328" s="179">
        <v>0</v>
      </c>
      <c r="AE328" s="179">
        <v>0</v>
      </c>
      <c r="AF328" s="179">
        <v>0</v>
      </c>
      <c r="AG328" s="179">
        <v>0</v>
      </c>
      <c r="AH328" s="179">
        <v>1</v>
      </c>
      <c r="AI328" s="179">
        <v>0</v>
      </c>
      <c r="AJ328" s="179">
        <v>0</v>
      </c>
      <c r="AK328" s="179">
        <v>0</v>
      </c>
      <c r="AL328" s="179">
        <v>0</v>
      </c>
      <c r="AM328" s="179">
        <v>10.666</v>
      </c>
      <c r="AN328" s="179">
        <v>19.335999999999999</v>
      </c>
      <c r="AO328" s="179">
        <v>129</v>
      </c>
      <c r="AP328" s="179">
        <v>0</v>
      </c>
      <c r="AQ328" s="179" t="s">
        <v>45</v>
      </c>
      <c r="AR328" s="179">
        <v>0</v>
      </c>
      <c r="AS328" s="179">
        <v>0</v>
      </c>
      <c r="AT328" s="179">
        <v>0</v>
      </c>
      <c r="AU328" s="179">
        <v>0</v>
      </c>
      <c r="AV328" s="179">
        <v>-4386</v>
      </c>
      <c r="AW328" s="179">
        <v>0</v>
      </c>
      <c r="AX328" s="179">
        <v>946.09762251074551</v>
      </c>
      <c r="AY328" s="179">
        <v>0</v>
      </c>
      <c r="AZ328" s="179">
        <v>3664.2933875047602</v>
      </c>
      <c r="BA328" s="183">
        <v>3.8730605598399992E-3</v>
      </c>
      <c r="BB328" s="183">
        <v>0</v>
      </c>
      <c r="BC328" s="183">
        <v>0</v>
      </c>
      <c r="BD328" s="183">
        <v>1.0742084588917712E-2</v>
      </c>
      <c r="BE328" s="183">
        <v>5.7997654526575964E-3</v>
      </c>
      <c r="BF328" s="183">
        <v>0.53991061089213921</v>
      </c>
      <c r="BG328" s="183">
        <v>6.7730710299627158E-3</v>
      </c>
    </row>
    <row r="329" spans="2:69">
      <c r="B329" s="174"/>
      <c r="C329" s="174"/>
      <c r="D329" s="64">
        <v>45301</v>
      </c>
      <c r="E329" s="174"/>
      <c r="F329" s="174"/>
      <c r="G329" s="174"/>
      <c r="H329" s="174"/>
      <c r="I329" s="179">
        <v>31.925999999999998</v>
      </c>
      <c r="J329" s="179">
        <v>0</v>
      </c>
      <c r="K329" s="179">
        <v>0</v>
      </c>
      <c r="L329" s="179">
        <v>0</v>
      </c>
      <c r="M329" s="179">
        <v>0</v>
      </c>
      <c r="N329" s="179">
        <v>0.254</v>
      </c>
      <c r="O329" s="179">
        <v>0</v>
      </c>
      <c r="P329" s="179">
        <v>0</v>
      </c>
      <c r="Q329" s="179">
        <v>0</v>
      </c>
      <c r="R329" s="179">
        <v>0</v>
      </c>
      <c r="S329" s="179">
        <v>166.44200000000001</v>
      </c>
      <c r="T329" s="179">
        <v>0</v>
      </c>
      <c r="U329" s="179">
        <v>0</v>
      </c>
      <c r="V329" s="179">
        <v>0</v>
      </c>
      <c r="W329" s="179">
        <v>0</v>
      </c>
      <c r="X329" s="179">
        <v>13.36171</v>
      </c>
      <c r="Y329" s="179">
        <v>0</v>
      </c>
      <c r="Z329" s="179">
        <v>0</v>
      </c>
      <c r="AA329" s="179">
        <v>0</v>
      </c>
      <c r="AB329" s="179">
        <v>0</v>
      </c>
      <c r="AC329" s="179">
        <v>5.8390000000000004</v>
      </c>
      <c r="AD329" s="179">
        <v>0</v>
      </c>
      <c r="AE329" s="179">
        <v>0</v>
      </c>
      <c r="AF329" s="179">
        <v>0</v>
      </c>
      <c r="AG329" s="179">
        <v>0</v>
      </c>
      <c r="AH329" s="179">
        <v>1</v>
      </c>
      <c r="AI329" s="179">
        <v>0</v>
      </c>
      <c r="AJ329" s="179">
        <v>0</v>
      </c>
      <c r="AK329" s="179">
        <v>0</v>
      </c>
      <c r="AL329" s="179">
        <v>0</v>
      </c>
      <c r="AM329" s="179">
        <v>10.414999999999999</v>
      </c>
      <c r="AN329" s="179">
        <v>19.335999999999999</v>
      </c>
      <c r="AO329" s="179">
        <v>56</v>
      </c>
      <c r="AP329" s="179">
        <v>0</v>
      </c>
      <c r="AQ329" s="179">
        <v>0</v>
      </c>
      <c r="AR329" s="179">
        <v>0</v>
      </c>
      <c r="AS329" s="179">
        <v>0</v>
      </c>
      <c r="AT329" s="179">
        <v>0</v>
      </c>
      <c r="AU329" s="179">
        <v>0</v>
      </c>
      <c r="AV329" s="179">
        <v>-4536</v>
      </c>
      <c r="AW329" s="179">
        <v>0</v>
      </c>
      <c r="AX329" s="179">
        <v>960.00826292668137</v>
      </c>
      <c r="AY329" s="179">
        <v>0</v>
      </c>
      <c r="AZ329" s="179">
        <v>4151.9147589315544</v>
      </c>
      <c r="BA329" s="183">
        <v>4.32487398209889E-3</v>
      </c>
      <c r="BB329" s="183">
        <v>0</v>
      </c>
      <c r="BC329" s="183">
        <v>0</v>
      </c>
      <c r="BD329" s="183">
        <v>1.1124940367675251E-2</v>
      </c>
      <c r="BE329" s="183">
        <v>4.6652973998432901E-3</v>
      </c>
      <c r="BF329" s="183">
        <v>0.41935482309629535</v>
      </c>
      <c r="BG329" s="183">
        <v>7.2302051735517953E-3</v>
      </c>
    </row>
    <row r="330" spans="2:69">
      <c r="B330" s="174"/>
      <c r="C330" s="174"/>
      <c r="D330" s="64">
        <v>45302</v>
      </c>
      <c r="E330" s="174"/>
      <c r="F330" s="174"/>
      <c r="G330" s="174"/>
      <c r="H330" s="174"/>
      <c r="I330" s="179">
        <v>34.316000000000003</v>
      </c>
      <c r="J330" s="179">
        <v>0</v>
      </c>
      <c r="K330" s="179">
        <v>0</v>
      </c>
      <c r="L330" s="179">
        <v>0</v>
      </c>
      <c r="M330" s="179">
        <v>0</v>
      </c>
      <c r="N330" s="179">
        <v>0.249</v>
      </c>
      <c r="O330" s="179">
        <v>0</v>
      </c>
      <c r="P330" s="179">
        <v>0</v>
      </c>
      <c r="Q330" s="179">
        <v>0</v>
      </c>
      <c r="R330" s="179">
        <v>0</v>
      </c>
      <c r="S330" s="179">
        <v>180.375</v>
      </c>
      <c r="T330" s="179">
        <v>0</v>
      </c>
      <c r="U330" s="179">
        <v>0</v>
      </c>
      <c r="V330" s="179">
        <v>0</v>
      </c>
      <c r="W330" s="179">
        <v>0</v>
      </c>
      <c r="X330" s="179">
        <v>13.168710000000001</v>
      </c>
      <c r="Y330" s="179">
        <v>0</v>
      </c>
      <c r="Z330" s="179">
        <v>0</v>
      </c>
      <c r="AA330" s="179">
        <v>0</v>
      </c>
      <c r="AB330" s="179">
        <v>0</v>
      </c>
      <c r="AC330" s="179">
        <v>5.234</v>
      </c>
      <c r="AD330" s="179">
        <v>0</v>
      </c>
      <c r="AE330" s="179">
        <v>0</v>
      </c>
      <c r="AF330" s="179">
        <v>0</v>
      </c>
      <c r="AG330" s="179">
        <v>0</v>
      </c>
      <c r="AH330" s="179">
        <v>1</v>
      </c>
      <c r="AI330" s="179">
        <v>0</v>
      </c>
      <c r="AJ330" s="179">
        <v>0</v>
      </c>
      <c r="AK330" s="179">
        <v>0</v>
      </c>
      <c r="AL330" s="179">
        <v>0</v>
      </c>
      <c r="AM330" s="179">
        <v>10.423</v>
      </c>
      <c r="AN330" s="179">
        <v>19.248000000000001</v>
      </c>
      <c r="AO330" s="179">
        <v>48</v>
      </c>
      <c r="AP330" s="179">
        <v>0</v>
      </c>
      <c r="AQ330" s="179">
        <v>0</v>
      </c>
      <c r="AR330" s="179">
        <v>0</v>
      </c>
      <c r="AS330" s="179">
        <v>0</v>
      </c>
      <c r="AT330" s="179">
        <v>0</v>
      </c>
      <c r="AU330" s="179">
        <v>0</v>
      </c>
      <c r="AV330" s="179">
        <v>-4927</v>
      </c>
      <c r="AW330" s="179">
        <v>0</v>
      </c>
      <c r="AX330" s="179">
        <v>1010.9132776915812</v>
      </c>
      <c r="AY330" s="179">
        <v>0</v>
      </c>
      <c r="AZ330" s="179">
        <v>3260.5604159426002</v>
      </c>
      <c r="BA330" s="183">
        <v>3.2253611540132149E-3</v>
      </c>
      <c r="BB330" s="183">
        <v>0</v>
      </c>
      <c r="BC330" s="183">
        <v>0</v>
      </c>
      <c r="BD330" s="183">
        <v>1.1613268466386174E-2</v>
      </c>
      <c r="BE330" s="183">
        <v>6.0187811789460107E-3</v>
      </c>
      <c r="BF330" s="183">
        <v>0.51826763467726322</v>
      </c>
      <c r="BG330" s="183">
        <v>7.5598074614931328E-3</v>
      </c>
    </row>
    <row r="331" spans="2:69">
      <c r="B331" s="174"/>
      <c r="C331" s="174"/>
      <c r="D331" s="64">
        <v>45303</v>
      </c>
      <c r="E331" s="174"/>
      <c r="F331" s="174"/>
      <c r="G331" s="174"/>
      <c r="H331" s="174"/>
      <c r="I331" s="179">
        <v>37.454000000000001</v>
      </c>
      <c r="J331" s="179">
        <v>0</v>
      </c>
      <c r="K331" s="179">
        <v>0</v>
      </c>
      <c r="L331" s="179">
        <v>0</v>
      </c>
      <c r="M331" s="179">
        <v>0</v>
      </c>
      <c r="N331" s="179">
        <v>3.75</v>
      </c>
      <c r="O331" s="179">
        <v>0</v>
      </c>
      <c r="P331" s="179">
        <v>0</v>
      </c>
      <c r="Q331" s="179">
        <v>0</v>
      </c>
      <c r="R331" s="179">
        <v>0</v>
      </c>
      <c r="S331" s="179">
        <v>131.273</v>
      </c>
      <c r="T331" s="179">
        <v>0</v>
      </c>
      <c r="U331" s="179">
        <v>0</v>
      </c>
      <c r="V331" s="179">
        <v>0</v>
      </c>
      <c r="W331" s="179">
        <v>0</v>
      </c>
      <c r="X331" s="179">
        <v>12.87871</v>
      </c>
      <c r="Y331" s="179">
        <v>0</v>
      </c>
      <c r="Z331" s="179">
        <v>0</v>
      </c>
      <c r="AA331" s="179">
        <v>0</v>
      </c>
      <c r="AB331" s="179">
        <v>0</v>
      </c>
      <c r="AC331" s="179">
        <v>5.258</v>
      </c>
      <c r="AD331" s="179">
        <v>0</v>
      </c>
      <c r="AE331" s="179">
        <v>0</v>
      </c>
      <c r="AF331" s="179">
        <v>0</v>
      </c>
      <c r="AG331" s="179">
        <v>0</v>
      </c>
      <c r="AH331" s="179">
        <v>1</v>
      </c>
      <c r="AI331" s="179">
        <v>0</v>
      </c>
      <c r="AJ331" s="179">
        <v>0</v>
      </c>
      <c r="AK331" s="179">
        <v>0</v>
      </c>
      <c r="AL331" s="179">
        <v>0</v>
      </c>
      <c r="AM331" s="179">
        <v>10.531000000000001</v>
      </c>
      <c r="AN331" s="179">
        <v>19.248000000000001</v>
      </c>
      <c r="AO331" s="179">
        <v>45</v>
      </c>
      <c r="AP331" s="179">
        <v>0</v>
      </c>
      <c r="AQ331" s="179">
        <v>0</v>
      </c>
      <c r="AR331" s="179">
        <v>0</v>
      </c>
      <c r="AS331" s="179">
        <v>0</v>
      </c>
      <c r="AT331" s="179">
        <v>0</v>
      </c>
      <c r="AU331" s="179">
        <v>0</v>
      </c>
      <c r="AV331" s="179">
        <v>-4370</v>
      </c>
      <c r="AW331" s="179">
        <v>0</v>
      </c>
      <c r="AX331" s="179">
        <v>920.72999500649439</v>
      </c>
      <c r="AY331" s="179">
        <v>0</v>
      </c>
      <c r="AZ331" s="179">
        <v>1867.6831120454881</v>
      </c>
      <c r="BA331" s="183">
        <v>2.0284807947766647E-3</v>
      </c>
      <c r="BB331" s="183">
        <v>0</v>
      </c>
      <c r="BC331" s="183">
        <v>0</v>
      </c>
      <c r="BD331" s="183">
        <v>2.674049285946787E-3</v>
      </c>
      <c r="BE331" s="183">
        <v>1.8649244810981188E-3</v>
      </c>
      <c r="BF331" s="183">
        <v>0.69741589689429173</v>
      </c>
      <c r="BG331" s="183">
        <v>4.6688749638615504E-3</v>
      </c>
    </row>
    <row r="332" spans="2:69">
      <c r="B332" s="24" t="s">
        <v>82</v>
      </c>
      <c r="C332" s="21"/>
      <c r="D332" s="21"/>
      <c r="E332" s="25"/>
      <c r="F332" s="25"/>
      <c r="G332" s="25"/>
      <c r="H332" s="25"/>
      <c r="I332" s="182">
        <v>33.334400000000002</v>
      </c>
      <c r="J332" s="182" t="e">
        <v>#N/A</v>
      </c>
      <c r="K332" s="182" t="e">
        <v>#N/A</v>
      </c>
      <c r="L332" s="182" t="e">
        <v>#N/A</v>
      </c>
      <c r="M332" s="182" t="e">
        <v>#N/A</v>
      </c>
      <c r="N332" s="182">
        <v>6.1864000000000008</v>
      </c>
      <c r="O332" s="182" t="e">
        <v>#N/A</v>
      </c>
      <c r="P332" s="182" t="e">
        <v>#N/A</v>
      </c>
      <c r="Q332" s="182" t="e">
        <v>#N/A</v>
      </c>
      <c r="R332" s="182" t="e">
        <v>#N/A</v>
      </c>
      <c r="S332" s="182">
        <v>113.8432</v>
      </c>
      <c r="T332" s="182" t="e">
        <v>#N/A</v>
      </c>
      <c r="U332" s="182" t="e">
        <v>#N/A</v>
      </c>
      <c r="V332" s="182" t="e">
        <v>#N/A</v>
      </c>
      <c r="W332" s="182" t="e">
        <v>#N/A</v>
      </c>
      <c r="X332" s="182">
        <v>13.215909999999999</v>
      </c>
      <c r="Y332" s="182" t="e">
        <v>#N/A</v>
      </c>
      <c r="Z332" s="182" t="e">
        <v>#N/A</v>
      </c>
      <c r="AA332" s="182" t="e">
        <v>#N/A</v>
      </c>
      <c r="AB332" s="182" t="e">
        <v>#N/A</v>
      </c>
      <c r="AC332" s="182">
        <v>5.6949999999999994</v>
      </c>
      <c r="AD332" s="182" t="e">
        <v>#N/A</v>
      </c>
      <c r="AE332" s="182" t="e">
        <v>#N/A</v>
      </c>
      <c r="AF332" s="182" t="e">
        <v>#N/A</v>
      </c>
      <c r="AG332" s="182" t="e">
        <v>#N/A</v>
      </c>
      <c r="AH332" s="182">
        <v>1</v>
      </c>
      <c r="AI332" s="182" t="e">
        <v>#N/A</v>
      </c>
      <c r="AJ332" s="182" t="e">
        <v>#N/A</v>
      </c>
      <c r="AK332" s="182" t="e">
        <v>#N/A</v>
      </c>
      <c r="AL332" s="182" t="e">
        <v>#N/A</v>
      </c>
      <c r="AM332" s="182">
        <v>10.595800000000001</v>
      </c>
      <c r="AN332" s="182">
        <v>19.301000000000002</v>
      </c>
      <c r="AO332" s="182">
        <v>48</v>
      </c>
      <c r="AP332" s="182" t="e">
        <v>#N/A</v>
      </c>
      <c r="AQ332" s="182">
        <v>0</v>
      </c>
      <c r="AR332" s="182" t="e">
        <v>#N/A</v>
      </c>
      <c r="AS332" s="182" t="e">
        <v>#N/A</v>
      </c>
      <c r="AT332" s="182" t="e">
        <v>#N/A</v>
      </c>
      <c r="AU332" s="182" t="e">
        <v>#N/A</v>
      </c>
      <c r="AV332" s="182">
        <v>-4403.8</v>
      </c>
      <c r="AW332" s="182" t="e">
        <v>#N/A</v>
      </c>
      <c r="AX332" s="182">
        <v>904.10915099266276</v>
      </c>
      <c r="AY332" s="182" t="e">
        <v>#N/A</v>
      </c>
      <c r="AZ332" s="182">
        <v>3539.4851139425882</v>
      </c>
      <c r="BA332" s="184">
        <v>3.9148869470643291E-3</v>
      </c>
      <c r="BB332" s="184" t="e">
        <v>#N/A</v>
      </c>
      <c r="BC332" s="184" t="e">
        <v>#N/A</v>
      </c>
      <c r="BD332" s="184">
        <v>9.962408308341289E-3</v>
      </c>
      <c r="BE332" s="184">
        <v>4.2505429950857911E-3</v>
      </c>
      <c r="BF332" s="185">
        <v>0.42665817978238374</v>
      </c>
      <c r="BG332" s="184">
        <v>6.2093844151229873E-3</v>
      </c>
    </row>
    <row r="333" spans="2:69" s="67" customFormat="1">
      <c r="B333" s="174"/>
      <c r="C333" s="174"/>
      <c r="D333" s="64">
        <v>45306</v>
      </c>
      <c r="E333" s="174"/>
      <c r="F333" s="174"/>
      <c r="G333" s="174"/>
      <c r="H333" s="174"/>
      <c r="I333" s="179">
        <v>38.209000000000003</v>
      </c>
      <c r="J333" s="179">
        <v>0</v>
      </c>
      <c r="K333" s="179">
        <v>0</v>
      </c>
      <c r="L333" s="179">
        <v>0</v>
      </c>
      <c r="M333" s="179">
        <v>0</v>
      </c>
      <c r="N333" s="179">
        <v>3.8530000000000002</v>
      </c>
      <c r="O333" s="179">
        <v>0</v>
      </c>
      <c r="P333" s="179">
        <v>0</v>
      </c>
      <c r="Q333" s="179">
        <v>0</v>
      </c>
      <c r="R333" s="179">
        <v>0</v>
      </c>
      <c r="S333" s="179">
        <v>88.58</v>
      </c>
      <c r="T333" s="179">
        <v>0</v>
      </c>
      <c r="U333" s="179">
        <v>0</v>
      </c>
      <c r="V333" s="179">
        <v>0</v>
      </c>
      <c r="W333" s="179">
        <v>0</v>
      </c>
      <c r="X333" s="179">
        <v>12.77971</v>
      </c>
      <c r="Y333" s="179">
        <v>0</v>
      </c>
      <c r="Z333" s="179">
        <v>0</v>
      </c>
      <c r="AA333" s="179">
        <v>0</v>
      </c>
      <c r="AB333" s="179">
        <v>0</v>
      </c>
      <c r="AC333" s="179">
        <v>5.2759999999999998</v>
      </c>
      <c r="AD333" s="179">
        <v>0</v>
      </c>
      <c r="AE333" s="179">
        <v>0</v>
      </c>
      <c r="AF333" s="179">
        <v>0</v>
      </c>
      <c r="AG333" s="179">
        <v>0</v>
      </c>
      <c r="AH333" s="179">
        <v>1</v>
      </c>
      <c r="AI333" s="179">
        <v>0</v>
      </c>
      <c r="AJ333" s="179">
        <v>0</v>
      </c>
      <c r="AK333" s="179">
        <v>0</v>
      </c>
      <c r="AL333" s="179">
        <v>0</v>
      </c>
      <c r="AM333" s="179">
        <v>10.742000000000001</v>
      </c>
      <c r="AN333" s="179">
        <v>19.356000000000002</v>
      </c>
      <c r="AO333" s="179">
        <v>51</v>
      </c>
      <c r="AP333" s="179">
        <v>0</v>
      </c>
      <c r="AQ333" s="179">
        <v>0</v>
      </c>
      <c r="AR333" s="179">
        <v>0</v>
      </c>
      <c r="AS333" s="179">
        <v>0</v>
      </c>
      <c r="AT333" s="179">
        <v>0</v>
      </c>
      <c r="AU333" s="179">
        <v>0</v>
      </c>
      <c r="AV333" s="179">
        <v>-3946</v>
      </c>
      <c r="AW333" s="179">
        <v>0</v>
      </c>
      <c r="AX333" s="179">
        <v>870.45615202686747</v>
      </c>
      <c r="AY333" s="179">
        <v>0</v>
      </c>
      <c r="AZ333" s="179">
        <v>1622.7113513504737</v>
      </c>
      <c r="BA333" s="183">
        <v>1.864208033422443E-3</v>
      </c>
      <c r="BB333" s="183">
        <v>0</v>
      </c>
      <c r="BC333" s="183">
        <v>0</v>
      </c>
      <c r="BD333" s="183">
        <v>2.8001328782878087E-3</v>
      </c>
      <c r="BE333" s="183">
        <v>5.917632871351925E-4</v>
      </c>
      <c r="BF333" s="183">
        <v>0.211334001941021</v>
      </c>
      <c r="BG333" s="183">
        <v>4.3551765576112017E-3</v>
      </c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</row>
    <row r="334" spans="2:69">
      <c r="B334" s="174"/>
      <c r="C334" s="174"/>
      <c r="D334" s="64">
        <v>45307</v>
      </c>
      <c r="E334" s="174"/>
      <c r="F334" s="174"/>
      <c r="G334" s="174"/>
      <c r="H334" s="174"/>
      <c r="I334" s="179">
        <v>40.5</v>
      </c>
      <c r="J334" s="179">
        <v>0</v>
      </c>
      <c r="K334" s="179">
        <v>0</v>
      </c>
      <c r="L334" s="179">
        <v>0</v>
      </c>
      <c r="M334" s="179">
        <v>0</v>
      </c>
      <c r="N334" s="179">
        <v>3.9020000000000001</v>
      </c>
      <c r="O334" s="179">
        <v>0</v>
      </c>
      <c r="P334" s="179">
        <v>0</v>
      </c>
      <c r="Q334" s="179">
        <v>0</v>
      </c>
      <c r="R334" s="179">
        <v>0</v>
      </c>
      <c r="S334" s="179">
        <v>67.378</v>
      </c>
      <c r="T334" s="179">
        <v>0</v>
      </c>
      <c r="U334" s="179">
        <v>0</v>
      </c>
      <c r="V334" s="179">
        <v>0</v>
      </c>
      <c r="W334" s="179">
        <v>0</v>
      </c>
      <c r="X334" s="179">
        <v>12.72071</v>
      </c>
      <c r="Y334" s="179">
        <v>0</v>
      </c>
      <c r="Z334" s="179">
        <v>0</v>
      </c>
      <c r="AA334" s="179">
        <v>0</v>
      </c>
      <c r="AB334" s="179">
        <v>0</v>
      </c>
      <c r="AC334" s="179">
        <v>5.3049999999999997</v>
      </c>
      <c r="AD334" s="179">
        <v>0</v>
      </c>
      <c r="AE334" s="179">
        <v>0</v>
      </c>
      <c r="AF334" s="179">
        <v>0</v>
      </c>
      <c r="AG334" s="179">
        <v>0</v>
      </c>
      <c r="AH334" s="179">
        <v>1</v>
      </c>
      <c r="AI334" s="179">
        <v>0</v>
      </c>
      <c r="AJ334" s="179">
        <v>0</v>
      </c>
      <c r="AK334" s="179">
        <v>0</v>
      </c>
      <c r="AL334" s="179">
        <v>0</v>
      </c>
      <c r="AM334" s="179">
        <v>10.742000000000001</v>
      </c>
      <c r="AN334" s="179">
        <v>19.355</v>
      </c>
      <c r="AO334" s="179">
        <v>62</v>
      </c>
      <c r="AP334" s="179">
        <v>0</v>
      </c>
      <c r="AQ334" s="179" t="s">
        <v>45</v>
      </c>
      <c r="AR334" s="179">
        <v>0</v>
      </c>
      <c r="AS334" s="179">
        <v>0</v>
      </c>
      <c r="AT334" s="179">
        <v>0</v>
      </c>
      <c r="AU334" s="179">
        <v>0</v>
      </c>
      <c r="AV334" s="179">
        <v>-3486</v>
      </c>
      <c r="AW334" s="179">
        <v>0</v>
      </c>
      <c r="AX334" s="179">
        <v>818.3622174363494</v>
      </c>
      <c r="AY334" s="179">
        <v>0</v>
      </c>
      <c r="AZ334" s="179">
        <v>4089.8783687558898</v>
      </c>
      <c r="BA334" s="183">
        <v>4.9976383093150228E-3</v>
      </c>
      <c r="BB334" s="183">
        <v>0</v>
      </c>
      <c r="BC334" s="183">
        <v>0</v>
      </c>
      <c r="BD334" s="183">
        <v>1.1972810962012576E-3</v>
      </c>
      <c r="BE334" s="183">
        <v>3.0056313429806632E-4</v>
      </c>
      <c r="BF334" s="183">
        <v>0.25103806888097979</v>
      </c>
      <c r="BG334" s="183">
        <v>2.9195774429580834E-3</v>
      </c>
    </row>
    <row r="335" spans="2:69">
      <c r="B335" s="174"/>
      <c r="C335" s="174"/>
      <c r="D335" s="64">
        <v>45308</v>
      </c>
      <c r="E335" s="174"/>
      <c r="F335" s="174"/>
      <c r="G335" s="174"/>
      <c r="H335" s="174"/>
      <c r="I335" s="179">
        <v>38.631</v>
      </c>
      <c r="J335" s="179">
        <v>0</v>
      </c>
      <c r="K335" s="179">
        <v>0</v>
      </c>
      <c r="L335" s="179">
        <v>0</v>
      </c>
      <c r="M335" s="179">
        <v>0</v>
      </c>
      <c r="N335" s="179">
        <v>3.9020000000000001</v>
      </c>
      <c r="O335" s="179">
        <v>0</v>
      </c>
      <c r="P335" s="179">
        <v>0</v>
      </c>
      <c r="Q335" s="179">
        <v>0</v>
      </c>
      <c r="R335" s="179">
        <v>0</v>
      </c>
      <c r="S335" s="179">
        <v>56.917999999999999</v>
      </c>
      <c r="T335" s="179">
        <v>0</v>
      </c>
      <c r="U335" s="179">
        <v>0</v>
      </c>
      <c r="V335" s="179">
        <v>0</v>
      </c>
      <c r="W335" s="179">
        <v>0</v>
      </c>
      <c r="X335" s="179">
        <v>13.74671</v>
      </c>
      <c r="Y335" s="179">
        <v>0</v>
      </c>
      <c r="Z335" s="179">
        <v>0</v>
      </c>
      <c r="AA335" s="179">
        <v>0</v>
      </c>
      <c r="AB335" s="179">
        <v>0</v>
      </c>
      <c r="AC335" s="179">
        <v>5.2869999999999999</v>
      </c>
      <c r="AD335" s="179">
        <v>0</v>
      </c>
      <c r="AE335" s="179">
        <v>0</v>
      </c>
      <c r="AF335" s="179">
        <v>0</v>
      </c>
      <c r="AG335" s="179">
        <v>0</v>
      </c>
      <c r="AH335" s="179">
        <v>1</v>
      </c>
      <c r="AI335" s="179">
        <v>0</v>
      </c>
      <c r="AJ335" s="179">
        <v>0</v>
      </c>
      <c r="AK335" s="179">
        <v>0</v>
      </c>
      <c r="AL335" s="179">
        <v>0</v>
      </c>
      <c r="AM335" s="179">
        <v>1.752</v>
      </c>
      <c r="AN335" s="179">
        <v>19.350999999999999</v>
      </c>
      <c r="AO335" s="179">
        <v>134</v>
      </c>
      <c r="AP335" s="179">
        <v>0</v>
      </c>
      <c r="AQ335" s="179">
        <v>0</v>
      </c>
      <c r="AR335" s="179">
        <v>0</v>
      </c>
      <c r="AS335" s="179">
        <v>0</v>
      </c>
      <c r="AT335" s="179">
        <v>0</v>
      </c>
      <c r="AU335" s="179">
        <v>0</v>
      </c>
      <c r="AV335" s="179">
        <v>-3317</v>
      </c>
      <c r="AW335" s="179">
        <v>0</v>
      </c>
      <c r="AX335" s="179">
        <v>801.96302504865071</v>
      </c>
      <c r="AY335" s="179">
        <v>0</v>
      </c>
      <c r="AZ335" s="179">
        <v>7056.6746397043462</v>
      </c>
      <c r="BA335" s="183">
        <v>8.7992518598675497E-3</v>
      </c>
      <c r="BB335" s="183">
        <v>0</v>
      </c>
      <c r="BC335" s="183">
        <v>0</v>
      </c>
      <c r="BD335" s="183">
        <v>8.8330219426671595E-3</v>
      </c>
      <c r="BE335" s="183">
        <v>3.9323825094133794E-3</v>
      </c>
      <c r="BF335" s="183">
        <v>0.4451910721990105</v>
      </c>
      <c r="BG335" s="183">
        <v>8.9106465782823469E-3</v>
      </c>
    </row>
    <row r="336" spans="2:69">
      <c r="B336" s="174"/>
      <c r="C336" s="174"/>
      <c r="D336" s="64">
        <v>45309</v>
      </c>
      <c r="E336" s="174"/>
      <c r="F336" s="174"/>
      <c r="G336" s="174"/>
      <c r="H336" s="174"/>
      <c r="I336" s="179">
        <v>40.773000000000003</v>
      </c>
      <c r="J336" s="179">
        <v>0</v>
      </c>
      <c r="K336" s="179">
        <v>0</v>
      </c>
      <c r="L336" s="179">
        <v>0</v>
      </c>
      <c r="M336" s="179">
        <v>0</v>
      </c>
      <c r="N336" s="179">
        <v>3.9710000000000001</v>
      </c>
      <c r="O336" s="179">
        <v>0</v>
      </c>
      <c r="P336" s="179">
        <v>0</v>
      </c>
      <c r="Q336" s="179">
        <v>0</v>
      </c>
      <c r="R336" s="179">
        <v>0</v>
      </c>
      <c r="S336" s="179">
        <v>41.533999999999999</v>
      </c>
      <c r="T336" s="179">
        <v>0</v>
      </c>
      <c r="U336" s="179">
        <v>0</v>
      </c>
      <c r="V336" s="179">
        <v>0</v>
      </c>
      <c r="W336" s="179">
        <v>0</v>
      </c>
      <c r="X336" s="179">
        <v>13.79871</v>
      </c>
      <c r="Y336" s="179">
        <v>0</v>
      </c>
      <c r="Z336" s="179">
        <v>0</v>
      </c>
      <c r="AA336" s="179">
        <v>0</v>
      </c>
      <c r="AB336" s="179">
        <v>0</v>
      </c>
      <c r="AC336" s="179">
        <v>5.2779999999999996</v>
      </c>
      <c r="AD336" s="179">
        <v>0</v>
      </c>
      <c r="AE336" s="179">
        <v>0</v>
      </c>
      <c r="AF336" s="179">
        <v>0</v>
      </c>
      <c r="AG336" s="179">
        <v>0</v>
      </c>
      <c r="AH336" s="179">
        <v>1</v>
      </c>
      <c r="AI336" s="179">
        <v>0</v>
      </c>
      <c r="AJ336" s="179">
        <v>0</v>
      </c>
      <c r="AK336" s="179">
        <v>0</v>
      </c>
      <c r="AL336" s="179">
        <v>0</v>
      </c>
      <c r="AM336" s="179">
        <v>1.748</v>
      </c>
      <c r="AN336" s="179">
        <v>19.350999999999999</v>
      </c>
      <c r="AO336" s="179">
        <v>117</v>
      </c>
      <c r="AP336" s="179">
        <v>0</v>
      </c>
      <c r="AQ336" s="179">
        <v>0</v>
      </c>
      <c r="AR336" s="179">
        <v>0</v>
      </c>
      <c r="AS336" s="179">
        <v>0</v>
      </c>
      <c r="AT336" s="179">
        <v>0</v>
      </c>
      <c r="AU336" s="179">
        <v>0</v>
      </c>
      <c r="AV336" s="179">
        <v>-3112</v>
      </c>
      <c r="AW336" s="179">
        <v>0</v>
      </c>
      <c r="AX336" s="179">
        <v>774.18477955990795</v>
      </c>
      <c r="AY336" s="179">
        <v>0</v>
      </c>
      <c r="AZ336" s="179">
        <v>9467.7138365394494</v>
      </c>
      <c r="BA336" s="183">
        <v>1.2229268885809733E-2</v>
      </c>
      <c r="BB336" s="183">
        <v>0</v>
      </c>
      <c r="BC336" s="183">
        <v>0</v>
      </c>
      <c r="BD336" s="183">
        <v>4.3076502439452378E-3</v>
      </c>
      <c r="BE336" s="183">
        <v>8.8421394935790274E-4</v>
      </c>
      <c r="BF336" s="183">
        <v>0.20526595691020627</v>
      </c>
      <c r="BG336" s="183">
        <v>2.4179292975309405E-3</v>
      </c>
    </row>
    <row r="337" spans="2:69">
      <c r="B337" s="174"/>
      <c r="C337" s="174"/>
      <c r="D337" s="64">
        <v>45310</v>
      </c>
      <c r="E337" s="174"/>
      <c r="F337" s="174"/>
      <c r="G337" s="174"/>
      <c r="H337" s="174"/>
      <c r="I337" s="179">
        <v>41.482999999999997</v>
      </c>
      <c r="J337" s="179">
        <v>0</v>
      </c>
      <c r="K337" s="179">
        <v>0</v>
      </c>
      <c r="L337" s="179">
        <v>0</v>
      </c>
      <c r="M337" s="179">
        <v>0</v>
      </c>
      <c r="N337" s="179">
        <v>3.7360000000000002</v>
      </c>
      <c r="O337" s="179">
        <v>0</v>
      </c>
      <c r="P337" s="179">
        <v>0</v>
      </c>
      <c r="Q337" s="179">
        <v>0</v>
      </c>
      <c r="R337" s="179">
        <v>0</v>
      </c>
      <c r="S337" s="179">
        <v>44.421999999999997</v>
      </c>
      <c r="T337" s="179">
        <v>0</v>
      </c>
      <c r="U337" s="179">
        <v>0</v>
      </c>
      <c r="V337" s="179">
        <v>0</v>
      </c>
      <c r="W337" s="179">
        <v>0</v>
      </c>
      <c r="X337" s="179">
        <v>14.17071</v>
      </c>
      <c r="Y337" s="179">
        <v>0</v>
      </c>
      <c r="Z337" s="179">
        <v>0</v>
      </c>
      <c r="AA337" s="179">
        <v>0</v>
      </c>
      <c r="AB337" s="179">
        <v>0</v>
      </c>
      <c r="AC337" s="179">
        <v>5.3550000000000004</v>
      </c>
      <c r="AD337" s="179">
        <v>0</v>
      </c>
      <c r="AE337" s="179">
        <v>0</v>
      </c>
      <c r="AF337" s="179">
        <v>0</v>
      </c>
      <c r="AG337" s="179">
        <v>0</v>
      </c>
      <c r="AH337" s="179">
        <v>1</v>
      </c>
      <c r="AI337" s="179">
        <v>0</v>
      </c>
      <c r="AJ337" s="179">
        <v>0</v>
      </c>
      <c r="AK337" s="179">
        <v>0</v>
      </c>
      <c r="AL337" s="179">
        <v>0</v>
      </c>
      <c r="AM337" s="179">
        <v>11.747999999999999</v>
      </c>
      <c r="AN337" s="179">
        <v>19.350999999999999</v>
      </c>
      <c r="AO337" s="179">
        <v>116</v>
      </c>
      <c r="AP337" s="179">
        <v>0</v>
      </c>
      <c r="AQ337" s="179">
        <v>0</v>
      </c>
      <c r="AR337" s="179">
        <v>0</v>
      </c>
      <c r="AS337" s="179">
        <v>0</v>
      </c>
      <c r="AT337" s="179">
        <v>0</v>
      </c>
      <c r="AU337" s="179">
        <v>0</v>
      </c>
      <c r="AV337" s="179">
        <v>-3032</v>
      </c>
      <c r="AW337" s="179">
        <v>0</v>
      </c>
      <c r="AX337" s="179">
        <v>741.43683222963534</v>
      </c>
      <c r="AY337" s="179">
        <v>0</v>
      </c>
      <c r="AZ337" s="179">
        <v>9567.9078632101009</v>
      </c>
      <c r="BA337" s="183">
        <v>1.2904548907339365E-2</v>
      </c>
      <c r="BB337" s="183">
        <v>0</v>
      </c>
      <c r="BC337" s="183">
        <v>0</v>
      </c>
      <c r="BD337" s="183">
        <v>4.3315154963608519E-3</v>
      </c>
      <c r="BE337" s="183">
        <v>7.1904925736104093E-4</v>
      </c>
      <c r="BF337" s="183">
        <v>0.16600408285856402</v>
      </c>
      <c r="BG337" s="183">
        <v>3.0802824124381762E-3</v>
      </c>
    </row>
    <row r="338" spans="2:69">
      <c r="B338" s="24" t="s">
        <v>82</v>
      </c>
      <c r="C338" s="21"/>
      <c r="D338" s="21"/>
      <c r="E338" s="25"/>
      <c r="F338" s="25"/>
      <c r="G338" s="25"/>
      <c r="H338" s="25"/>
      <c r="I338" s="182">
        <v>39.919200000000004</v>
      </c>
      <c r="J338" s="182" t="e">
        <v>#N/A</v>
      </c>
      <c r="K338" s="182" t="e">
        <v>#N/A</v>
      </c>
      <c r="L338" s="182" t="e">
        <v>#N/A</v>
      </c>
      <c r="M338" s="182" t="e">
        <v>#N/A</v>
      </c>
      <c r="N338" s="182">
        <v>3.8728000000000002</v>
      </c>
      <c r="O338" s="182" t="e">
        <v>#N/A</v>
      </c>
      <c r="P338" s="182" t="e">
        <v>#N/A</v>
      </c>
      <c r="Q338" s="182" t="e">
        <v>#N/A</v>
      </c>
      <c r="R338" s="182" t="e">
        <v>#N/A</v>
      </c>
      <c r="S338" s="182">
        <v>47.766399999999997</v>
      </c>
      <c r="T338" s="182" t="e">
        <v>#N/A</v>
      </c>
      <c r="U338" s="182" t="e">
        <v>#N/A</v>
      </c>
      <c r="V338" s="182" t="e">
        <v>#N/A</v>
      </c>
      <c r="W338" s="182" t="e">
        <v>#N/A</v>
      </c>
      <c r="X338" s="182">
        <v>13.44331</v>
      </c>
      <c r="Y338" s="182" t="e">
        <v>#N/A</v>
      </c>
      <c r="Z338" s="182" t="e">
        <v>#N/A</v>
      </c>
      <c r="AA338" s="182" t="e">
        <v>#N/A</v>
      </c>
      <c r="AB338" s="182" t="e">
        <v>#N/A</v>
      </c>
      <c r="AC338" s="182">
        <v>5.3001999999999994</v>
      </c>
      <c r="AD338" s="182" t="e">
        <v>#N/A</v>
      </c>
      <c r="AE338" s="182" t="e">
        <v>#N/A</v>
      </c>
      <c r="AF338" s="182" t="e">
        <v>#N/A</v>
      </c>
      <c r="AG338" s="182" t="e">
        <v>#N/A</v>
      </c>
      <c r="AH338" s="182">
        <v>1</v>
      </c>
      <c r="AI338" s="182" t="e">
        <v>#N/A</v>
      </c>
      <c r="AJ338" s="182" t="e">
        <v>#N/A</v>
      </c>
      <c r="AK338" s="182" t="e">
        <v>#N/A</v>
      </c>
      <c r="AL338" s="182" t="e">
        <v>#N/A</v>
      </c>
      <c r="AM338" s="182">
        <v>11.346399999999999</v>
      </c>
      <c r="AN338" s="182">
        <v>19.352799999999998</v>
      </c>
      <c r="AO338" s="182">
        <v>117</v>
      </c>
      <c r="AP338" s="182" t="e">
        <v>#N/A</v>
      </c>
      <c r="AQ338" s="182">
        <v>0</v>
      </c>
      <c r="AR338" s="182" t="e">
        <v>#N/A</v>
      </c>
      <c r="AS338" s="182" t="e">
        <v>#N/A</v>
      </c>
      <c r="AT338" s="182" t="e">
        <v>#N/A</v>
      </c>
      <c r="AU338" s="182" t="e">
        <v>#N/A</v>
      </c>
      <c r="AV338" s="182">
        <v>-3378.6</v>
      </c>
      <c r="AW338" s="182" t="e">
        <v>#N/A</v>
      </c>
      <c r="AX338" s="182">
        <v>773.80084333854347</v>
      </c>
      <c r="AY338" s="182" t="e">
        <v>#N/A</v>
      </c>
      <c r="AZ338" s="182">
        <v>9483.4455966494279</v>
      </c>
      <c r="BA338" s="184">
        <v>1.2255667176237946E-2</v>
      </c>
      <c r="BB338" s="184" t="e">
        <v>#N/A</v>
      </c>
      <c r="BC338" s="184" t="e">
        <v>#N/A</v>
      </c>
      <c r="BD338" s="184">
        <v>4.510505680481277E-3</v>
      </c>
      <c r="BE338" s="184">
        <v>1.3966910457766269E-3</v>
      </c>
      <c r="BF338" s="185">
        <v>0.30965287369455169</v>
      </c>
      <c r="BG338" s="184">
        <v>6.9621043696986868E-3</v>
      </c>
    </row>
    <row r="339" spans="2:69" s="67" customFormat="1">
      <c r="B339" s="174"/>
      <c r="C339" s="174"/>
      <c r="D339" s="64">
        <v>45313</v>
      </c>
      <c r="E339" s="174"/>
      <c r="F339" s="174"/>
      <c r="G339" s="174"/>
      <c r="H339" s="174"/>
      <c r="I339" s="179">
        <v>46.790999999999997</v>
      </c>
      <c r="J339" s="179">
        <v>0</v>
      </c>
      <c r="K339" s="179">
        <v>0</v>
      </c>
      <c r="L339" s="179">
        <v>0</v>
      </c>
      <c r="M339" s="179">
        <v>0</v>
      </c>
      <c r="N339" s="179">
        <v>3.7250000000000001</v>
      </c>
      <c r="O339" s="179">
        <v>0</v>
      </c>
      <c r="P339" s="179">
        <v>0</v>
      </c>
      <c r="Q339" s="179">
        <v>0</v>
      </c>
      <c r="R339" s="179">
        <v>0</v>
      </c>
      <c r="S339" s="179">
        <v>45.844000000000001</v>
      </c>
      <c r="T339" s="179">
        <v>0</v>
      </c>
      <c r="U339" s="179">
        <v>0</v>
      </c>
      <c r="V339" s="179">
        <v>0</v>
      </c>
      <c r="W339" s="179">
        <v>0</v>
      </c>
      <c r="X339" s="179">
        <v>14.286709999999999</v>
      </c>
      <c r="Y339" s="179">
        <v>0</v>
      </c>
      <c r="Z339" s="179">
        <v>0</v>
      </c>
      <c r="AA339" s="179">
        <v>0</v>
      </c>
      <c r="AB339" s="179">
        <v>0</v>
      </c>
      <c r="AC339" s="179">
        <v>5.3319999999999999</v>
      </c>
      <c r="AD339" s="179">
        <v>0</v>
      </c>
      <c r="AE339" s="179">
        <v>0</v>
      </c>
      <c r="AF339" s="179">
        <v>0</v>
      </c>
      <c r="AG339" s="179">
        <v>0</v>
      </c>
      <c r="AH339" s="179">
        <v>1</v>
      </c>
      <c r="AI339" s="179">
        <v>0</v>
      </c>
      <c r="AJ339" s="179">
        <v>0</v>
      </c>
      <c r="AK339" s="179">
        <v>0</v>
      </c>
      <c r="AL339" s="179">
        <v>0</v>
      </c>
      <c r="AM339" s="179">
        <v>11.752000000000001</v>
      </c>
      <c r="AN339" s="179">
        <v>19.350999999999999</v>
      </c>
      <c r="AO339" s="179">
        <v>102</v>
      </c>
      <c r="AP339" s="179">
        <v>0</v>
      </c>
      <c r="AQ339" s="179">
        <v>0</v>
      </c>
      <c r="AR339" s="179">
        <v>0</v>
      </c>
      <c r="AS339" s="179">
        <v>0</v>
      </c>
      <c r="AT339" s="179">
        <v>0</v>
      </c>
      <c r="AU339" s="179">
        <v>0</v>
      </c>
      <c r="AV339" s="179">
        <v>-3536</v>
      </c>
      <c r="AW339" s="179">
        <v>0</v>
      </c>
      <c r="AX339" s="179">
        <v>812.01575770683678</v>
      </c>
      <c r="AY339" s="179">
        <v>0</v>
      </c>
      <c r="AZ339" s="179">
        <v>10042.741193899914</v>
      </c>
      <c r="BA339" s="183">
        <v>1.2367667866767752E-2</v>
      </c>
      <c r="BB339" s="183">
        <v>0</v>
      </c>
      <c r="BC339" s="183">
        <v>0</v>
      </c>
      <c r="BD339" s="183">
        <v>1.7962343919603518E-3</v>
      </c>
      <c r="BE339" s="183">
        <v>6.1470105366348928E-4</v>
      </c>
      <c r="BF339" s="183">
        <v>0.34221650382310326</v>
      </c>
      <c r="BG339" s="183">
        <v>2.6603629041850158E-3</v>
      </c>
      <c r="BH339" s="62"/>
      <c r="BI339" s="62"/>
      <c r="BJ339" s="62"/>
      <c r="BK339" s="62"/>
      <c r="BL339" s="62"/>
      <c r="BM339" s="62"/>
      <c r="BN339" s="62"/>
      <c r="BO339" s="62"/>
      <c r="BP339" s="62"/>
      <c r="BQ339" s="62"/>
    </row>
    <row r="340" spans="2:69">
      <c r="B340" s="174"/>
      <c r="C340" s="174"/>
      <c r="D340" s="64">
        <v>45314</v>
      </c>
      <c r="E340" s="174"/>
      <c r="F340" s="174"/>
      <c r="G340" s="174"/>
      <c r="H340" s="174"/>
      <c r="I340" s="179">
        <v>66.525000000000006</v>
      </c>
      <c r="J340" s="179">
        <v>0</v>
      </c>
      <c r="K340" s="179">
        <v>0</v>
      </c>
      <c r="L340" s="179">
        <v>0</v>
      </c>
      <c r="M340" s="179">
        <v>0</v>
      </c>
      <c r="N340" s="179">
        <v>3.8180000000000001</v>
      </c>
      <c r="O340" s="179">
        <v>0</v>
      </c>
      <c r="P340" s="179">
        <v>0</v>
      </c>
      <c r="Q340" s="179">
        <v>0</v>
      </c>
      <c r="R340" s="179">
        <v>0</v>
      </c>
      <c r="S340" s="179">
        <v>41.930999999999997</v>
      </c>
      <c r="T340" s="179">
        <v>0</v>
      </c>
      <c r="U340" s="179">
        <v>0</v>
      </c>
      <c r="V340" s="179">
        <v>0</v>
      </c>
      <c r="W340" s="179">
        <v>0</v>
      </c>
      <c r="X340" s="179">
        <v>14.14371</v>
      </c>
      <c r="Y340" s="179">
        <v>0</v>
      </c>
      <c r="Z340" s="179">
        <v>0</v>
      </c>
      <c r="AA340" s="179">
        <v>0</v>
      </c>
      <c r="AB340" s="179">
        <v>0</v>
      </c>
      <c r="AC340" s="179">
        <v>5.2939999999999996</v>
      </c>
      <c r="AD340" s="179">
        <v>0</v>
      </c>
      <c r="AE340" s="179">
        <v>0</v>
      </c>
      <c r="AF340" s="179">
        <v>0</v>
      </c>
      <c r="AG340" s="179">
        <v>0</v>
      </c>
      <c r="AH340" s="179">
        <v>1</v>
      </c>
      <c r="AI340" s="179">
        <v>0</v>
      </c>
      <c r="AJ340" s="179">
        <v>0</v>
      </c>
      <c r="AK340" s="179">
        <v>0</v>
      </c>
      <c r="AL340" s="179">
        <v>0</v>
      </c>
      <c r="AM340" s="179">
        <v>11.74</v>
      </c>
      <c r="AN340" s="179">
        <v>19.350999999999999</v>
      </c>
      <c r="AO340" s="179">
        <v>60</v>
      </c>
      <c r="AP340" s="179">
        <v>0</v>
      </c>
      <c r="AQ340" s="179" t="s">
        <v>45</v>
      </c>
      <c r="AR340" s="179">
        <v>0</v>
      </c>
      <c r="AS340" s="179">
        <v>0</v>
      </c>
      <c r="AT340" s="179">
        <v>0</v>
      </c>
      <c r="AU340" s="179">
        <v>0</v>
      </c>
      <c r="AV340" s="179">
        <v>-3276</v>
      </c>
      <c r="AW340" s="179">
        <v>0</v>
      </c>
      <c r="AX340" s="179">
        <v>775.55425979355925</v>
      </c>
      <c r="AY340" s="179">
        <v>0</v>
      </c>
      <c r="AZ340" s="179">
        <v>10880.414596885763</v>
      </c>
      <c r="BA340" s="183">
        <v>1.4029211314991635E-2</v>
      </c>
      <c r="BB340" s="183">
        <v>0</v>
      </c>
      <c r="BC340" s="183">
        <v>0</v>
      </c>
      <c r="BD340" s="183">
        <v>4.3591670432116883E-3</v>
      </c>
      <c r="BE340" s="183">
        <v>2.9843744268375967E-3</v>
      </c>
      <c r="BF340" s="183">
        <v>0.68462034082520717</v>
      </c>
      <c r="BG340" s="183">
        <v>5.2004094658094574E-3</v>
      </c>
    </row>
    <row r="341" spans="2:69">
      <c r="B341" s="174"/>
      <c r="C341" s="174"/>
      <c r="D341" s="64">
        <v>45315</v>
      </c>
      <c r="E341" s="174"/>
      <c r="F341" s="174"/>
      <c r="G341" s="174"/>
      <c r="H341" s="174"/>
      <c r="I341" s="179">
        <v>67.536000000000001</v>
      </c>
      <c r="J341" s="179">
        <v>0</v>
      </c>
      <c r="K341" s="179">
        <v>0</v>
      </c>
      <c r="L341" s="179">
        <v>0</v>
      </c>
      <c r="M341" s="179">
        <v>0</v>
      </c>
      <c r="N341" s="179">
        <v>13.478</v>
      </c>
      <c r="O341" s="179">
        <v>0</v>
      </c>
      <c r="P341" s="179">
        <v>0</v>
      </c>
      <c r="Q341" s="179">
        <v>0</v>
      </c>
      <c r="R341" s="179">
        <v>0</v>
      </c>
      <c r="S341" s="179">
        <v>44.957999999999998</v>
      </c>
      <c r="T341" s="179">
        <v>0</v>
      </c>
      <c r="U341" s="179">
        <v>0</v>
      </c>
      <c r="V341" s="179">
        <v>0</v>
      </c>
      <c r="W341" s="179">
        <v>0</v>
      </c>
      <c r="X341" s="179">
        <v>14.427709999999999</v>
      </c>
      <c r="Y341" s="179">
        <v>0</v>
      </c>
      <c r="Z341" s="179">
        <v>0</v>
      </c>
      <c r="AA341" s="179">
        <v>0</v>
      </c>
      <c r="AB341" s="179">
        <v>0</v>
      </c>
      <c r="AC341" s="179">
        <v>5.3079999999999998</v>
      </c>
      <c r="AD341" s="179">
        <v>0</v>
      </c>
      <c r="AE341" s="179">
        <v>0</v>
      </c>
      <c r="AF341" s="179">
        <v>0</v>
      </c>
      <c r="AG341" s="179">
        <v>0</v>
      </c>
      <c r="AH341" s="179">
        <v>1</v>
      </c>
      <c r="AI341" s="179">
        <v>0</v>
      </c>
      <c r="AJ341" s="179">
        <v>0</v>
      </c>
      <c r="AK341" s="179">
        <v>0</v>
      </c>
      <c r="AL341" s="179">
        <v>0</v>
      </c>
      <c r="AM341" s="179">
        <v>11.739000000000001</v>
      </c>
      <c r="AN341" s="179">
        <v>19.350999999999999</v>
      </c>
      <c r="AO341" s="179">
        <v>22</v>
      </c>
      <c r="AP341" s="179">
        <v>0</v>
      </c>
      <c r="AQ341" s="179">
        <v>0</v>
      </c>
      <c r="AR341" s="179">
        <v>0</v>
      </c>
      <c r="AS341" s="179">
        <v>0</v>
      </c>
      <c r="AT341" s="179">
        <v>0</v>
      </c>
      <c r="AU341" s="179">
        <v>0</v>
      </c>
      <c r="AV341" s="179">
        <v>-3016</v>
      </c>
      <c r="AW341" s="179">
        <v>0</v>
      </c>
      <c r="AX341" s="179">
        <v>751.54727623140298</v>
      </c>
      <c r="AY341" s="179">
        <v>0</v>
      </c>
      <c r="AZ341" s="179">
        <v>11420.044050830475</v>
      </c>
      <c r="BA341" s="183">
        <v>1.5195376807292452E-2</v>
      </c>
      <c r="BB341" s="183">
        <v>0</v>
      </c>
      <c r="BC341" s="183">
        <v>0</v>
      </c>
      <c r="BD341" s="183">
        <v>1.3106951652830264E-3</v>
      </c>
      <c r="BE341" s="183">
        <v>4.27682910352057E-4</v>
      </c>
      <c r="BF341" s="183">
        <v>0.32630234831125271</v>
      </c>
      <c r="BG341" s="183">
        <v>6.0935389455440267E-3</v>
      </c>
    </row>
    <row r="342" spans="2:69">
      <c r="B342" s="174"/>
      <c r="C342" s="174"/>
      <c r="D342" s="64">
        <v>45316</v>
      </c>
      <c r="E342" s="174"/>
      <c r="F342" s="174"/>
      <c r="G342" s="174"/>
      <c r="H342" s="174"/>
      <c r="I342" s="179">
        <v>49.654000000000003</v>
      </c>
      <c r="J342" s="179">
        <v>0</v>
      </c>
      <c r="K342" s="179">
        <v>0</v>
      </c>
      <c r="L342" s="179">
        <v>0</v>
      </c>
      <c r="M342" s="179">
        <v>0</v>
      </c>
      <c r="N342" s="179">
        <v>13.599</v>
      </c>
      <c r="O342" s="179">
        <v>0</v>
      </c>
      <c r="P342" s="179">
        <v>0</v>
      </c>
      <c r="Q342" s="179">
        <v>0</v>
      </c>
      <c r="R342" s="179">
        <v>0</v>
      </c>
      <c r="S342" s="179">
        <v>37.045000000000002</v>
      </c>
      <c r="T342" s="179">
        <v>0</v>
      </c>
      <c r="U342" s="179">
        <v>0</v>
      </c>
      <c r="V342" s="179">
        <v>0</v>
      </c>
      <c r="W342" s="179">
        <v>0</v>
      </c>
      <c r="X342" s="179">
        <v>14.37271</v>
      </c>
      <c r="Y342" s="179">
        <v>0</v>
      </c>
      <c r="Z342" s="179">
        <v>0</v>
      </c>
      <c r="AA342" s="179">
        <v>0</v>
      </c>
      <c r="AB342" s="179">
        <v>0</v>
      </c>
      <c r="AC342" s="179">
        <v>5.3120000000000003</v>
      </c>
      <c r="AD342" s="179">
        <v>0</v>
      </c>
      <c r="AE342" s="179">
        <v>0</v>
      </c>
      <c r="AF342" s="179">
        <v>0</v>
      </c>
      <c r="AG342" s="179">
        <v>0</v>
      </c>
      <c r="AH342" s="179">
        <v>1</v>
      </c>
      <c r="AI342" s="179">
        <v>0</v>
      </c>
      <c r="AJ342" s="179">
        <v>0</v>
      </c>
      <c r="AK342" s="179">
        <v>0</v>
      </c>
      <c r="AL342" s="179">
        <v>0</v>
      </c>
      <c r="AM342" s="179">
        <v>12.167999999999999</v>
      </c>
      <c r="AN342" s="179">
        <v>19.350999999999999</v>
      </c>
      <c r="AO342" s="179">
        <v>81</v>
      </c>
      <c r="AP342" s="179">
        <v>0</v>
      </c>
      <c r="AQ342" s="179">
        <v>0</v>
      </c>
      <c r="AR342" s="179">
        <v>0</v>
      </c>
      <c r="AS342" s="179">
        <v>0</v>
      </c>
      <c r="AT342" s="179">
        <v>0</v>
      </c>
      <c r="AU342" s="179">
        <v>0</v>
      </c>
      <c r="AV342" s="179">
        <v>-2737</v>
      </c>
      <c r="AW342" s="179">
        <v>0</v>
      </c>
      <c r="AX342" s="179">
        <v>721.13058433376364</v>
      </c>
      <c r="AY342" s="179">
        <v>0</v>
      </c>
      <c r="AZ342" s="179">
        <v>11051.736223836546</v>
      </c>
      <c r="BA342" s="183">
        <v>1.5325568577911581E-2</v>
      </c>
      <c r="BB342" s="183">
        <v>0</v>
      </c>
      <c r="BC342" s="183">
        <v>0</v>
      </c>
      <c r="BD342" s="183">
        <v>2.6027487816344167E-3</v>
      </c>
      <c r="BE342" s="183">
        <v>1.4031682102686276E-3</v>
      </c>
      <c r="BF342" s="183">
        <v>0.53911012087286314</v>
      </c>
      <c r="BG342" s="183">
        <v>4.8225310743279098E-3</v>
      </c>
    </row>
    <row r="343" spans="2:69">
      <c r="B343" s="174"/>
      <c r="C343" s="174"/>
      <c r="D343" s="64">
        <v>45317</v>
      </c>
      <c r="E343" s="174"/>
      <c r="F343" s="174"/>
      <c r="G343" s="174"/>
      <c r="H343" s="174"/>
      <c r="I343" s="179">
        <v>49.85</v>
      </c>
      <c r="J343" s="179">
        <v>0</v>
      </c>
      <c r="K343" s="179">
        <v>0</v>
      </c>
      <c r="L343" s="179">
        <v>0</v>
      </c>
      <c r="M343" s="179">
        <v>0</v>
      </c>
      <c r="N343" s="179">
        <v>13.523999999999999</v>
      </c>
      <c r="O343" s="179">
        <v>0</v>
      </c>
      <c r="P343" s="179">
        <v>0</v>
      </c>
      <c r="Q343" s="179">
        <v>0</v>
      </c>
      <c r="R343" s="179">
        <v>0</v>
      </c>
      <c r="S343" s="179">
        <v>36.866999999999997</v>
      </c>
      <c r="T343" s="179">
        <v>0</v>
      </c>
      <c r="U343" s="179">
        <v>0</v>
      </c>
      <c r="V343" s="179">
        <v>0</v>
      </c>
      <c r="W343" s="179">
        <v>0</v>
      </c>
      <c r="X343" s="179">
        <v>15.13471</v>
      </c>
      <c r="Y343" s="179">
        <v>0</v>
      </c>
      <c r="Z343" s="179">
        <v>0</v>
      </c>
      <c r="AA343" s="179">
        <v>0</v>
      </c>
      <c r="AB343" s="179">
        <v>0</v>
      </c>
      <c r="AC343" s="179">
        <v>5.2489999999999997</v>
      </c>
      <c r="AD343" s="179">
        <v>0</v>
      </c>
      <c r="AE343" s="179">
        <v>0</v>
      </c>
      <c r="AF343" s="179">
        <v>0</v>
      </c>
      <c r="AG343" s="179">
        <v>0</v>
      </c>
      <c r="AH343" s="179">
        <v>1</v>
      </c>
      <c r="AI343" s="179">
        <v>0</v>
      </c>
      <c r="AJ343" s="179">
        <v>0</v>
      </c>
      <c r="AK343" s="179">
        <v>0</v>
      </c>
      <c r="AL343" s="179">
        <v>0</v>
      </c>
      <c r="AM343" s="179">
        <v>12.164</v>
      </c>
      <c r="AN343" s="179">
        <v>19.350999999999999</v>
      </c>
      <c r="AO343" s="179">
        <v>150</v>
      </c>
      <c r="AP343" s="179">
        <v>0</v>
      </c>
      <c r="AQ343" s="179">
        <v>0</v>
      </c>
      <c r="AR343" s="179">
        <v>0</v>
      </c>
      <c r="AS343" s="179">
        <v>0</v>
      </c>
      <c r="AT343" s="179">
        <v>0</v>
      </c>
      <c r="AU343" s="179">
        <v>0</v>
      </c>
      <c r="AV343" s="179">
        <v>-3575</v>
      </c>
      <c r="AW343" s="179">
        <v>0</v>
      </c>
      <c r="AX343" s="179">
        <v>843.8379845496512</v>
      </c>
      <c r="AY343" s="179">
        <v>0</v>
      </c>
      <c r="AZ343" s="179">
        <v>11668.540139554942</v>
      </c>
      <c r="BA343" s="183">
        <v>1.3827938956531257E-2</v>
      </c>
      <c r="BB343" s="183">
        <v>0</v>
      </c>
      <c r="BC343" s="183">
        <v>0</v>
      </c>
      <c r="BD343" s="183">
        <v>1.1554400010236876E-3</v>
      </c>
      <c r="BE343" s="183">
        <v>6.5506697211596319E-4</v>
      </c>
      <c r="BF343" s="183">
        <v>0.56694157337083029</v>
      </c>
      <c r="BG343" s="183">
        <v>4.2583379352332399E-3</v>
      </c>
    </row>
    <row r="344" spans="2:69">
      <c r="B344" s="24" t="s">
        <v>82</v>
      </c>
      <c r="C344" s="21"/>
      <c r="D344" s="21"/>
      <c r="E344" s="25"/>
      <c r="F344" s="25"/>
      <c r="G344" s="25"/>
      <c r="H344" s="25"/>
      <c r="I344" s="182">
        <v>48.071199999999997</v>
      </c>
      <c r="J344" s="182" t="e">
        <v>#N/A</v>
      </c>
      <c r="K344" s="182" t="e">
        <v>#N/A</v>
      </c>
      <c r="L344" s="182" t="e">
        <v>#N/A</v>
      </c>
      <c r="M344" s="182" t="e">
        <v>#N/A</v>
      </c>
      <c r="N344" s="182">
        <v>13.628800000000002</v>
      </c>
      <c r="O344" s="182" t="e">
        <v>#N/A</v>
      </c>
      <c r="P344" s="182" t="e">
        <v>#N/A</v>
      </c>
      <c r="Q344" s="182" t="e">
        <v>#N/A</v>
      </c>
      <c r="R344" s="182" t="e">
        <v>#N/A</v>
      </c>
      <c r="S344" s="182">
        <v>37.329000000000001</v>
      </c>
      <c r="T344" s="182" t="e">
        <v>#N/A</v>
      </c>
      <c r="U344" s="182" t="e">
        <v>#N/A</v>
      </c>
      <c r="V344" s="182" t="e">
        <v>#N/A</v>
      </c>
      <c r="W344" s="182" t="e">
        <v>#N/A</v>
      </c>
      <c r="X344" s="182">
        <v>14.47311</v>
      </c>
      <c r="Y344" s="182" t="e">
        <v>#N/A</v>
      </c>
      <c r="Z344" s="182" t="e">
        <v>#N/A</v>
      </c>
      <c r="AA344" s="182" t="e">
        <v>#N/A</v>
      </c>
      <c r="AB344" s="182" t="e">
        <v>#N/A</v>
      </c>
      <c r="AC344" s="182">
        <v>5.2991999999999999</v>
      </c>
      <c r="AD344" s="182" t="e">
        <v>#N/A</v>
      </c>
      <c r="AE344" s="182" t="e">
        <v>#N/A</v>
      </c>
      <c r="AF344" s="182" t="e">
        <v>#N/A</v>
      </c>
      <c r="AG344" s="182" t="e">
        <v>#N/A</v>
      </c>
      <c r="AH344" s="182">
        <v>1</v>
      </c>
      <c r="AI344" s="182" t="e">
        <v>#N/A</v>
      </c>
      <c r="AJ344" s="182" t="e">
        <v>#N/A</v>
      </c>
      <c r="AK344" s="182" t="e">
        <v>#N/A</v>
      </c>
      <c r="AL344" s="182" t="e">
        <v>#N/A</v>
      </c>
      <c r="AM344" s="182">
        <v>11.912600000000001</v>
      </c>
      <c r="AN344" s="182">
        <v>19.350999999999999</v>
      </c>
      <c r="AO344" s="182">
        <v>81</v>
      </c>
      <c r="AP344" s="182" t="e">
        <v>#N/A</v>
      </c>
      <c r="AQ344" s="182">
        <v>0</v>
      </c>
      <c r="AR344" s="182" t="e">
        <v>#N/A</v>
      </c>
      <c r="AS344" s="182" t="e">
        <v>#N/A</v>
      </c>
      <c r="AT344" s="182" t="e">
        <v>#N/A</v>
      </c>
      <c r="AU344" s="182" t="e">
        <v>#N/A</v>
      </c>
      <c r="AV344" s="182">
        <v>-3228</v>
      </c>
      <c r="AW344" s="182" t="e">
        <v>#N/A</v>
      </c>
      <c r="AX344" s="182">
        <v>773.20829488003733</v>
      </c>
      <c r="AY344" s="182" t="e">
        <v>#N/A</v>
      </c>
      <c r="AZ344" s="182">
        <v>11051.736224306544</v>
      </c>
      <c r="BA344" s="184">
        <v>1.4293349279214876E-2</v>
      </c>
      <c r="BB344" s="184" t="e">
        <v>#N/A</v>
      </c>
      <c r="BC344" s="184" t="e">
        <v>#N/A</v>
      </c>
      <c r="BD344" s="184">
        <v>2.2354836880468599E-3</v>
      </c>
      <c r="BE344" s="184">
        <v>1.1948820907173462E-3</v>
      </c>
      <c r="BF344" s="185">
        <v>0.53450718388435825</v>
      </c>
      <c r="BG344" s="184">
        <v>1.1553429754880919E-2</v>
      </c>
    </row>
    <row r="345" spans="2:69" s="67" customFormat="1">
      <c r="B345" s="174"/>
      <c r="C345" s="174"/>
      <c r="D345" s="64">
        <v>45320</v>
      </c>
      <c r="E345" s="174"/>
      <c r="F345" s="174"/>
      <c r="G345" s="174"/>
      <c r="H345" s="174"/>
      <c r="I345" s="179">
        <v>29.975999999999999</v>
      </c>
      <c r="J345" s="179">
        <v>0</v>
      </c>
      <c r="K345" s="179">
        <v>0</v>
      </c>
      <c r="L345" s="179">
        <v>0</v>
      </c>
      <c r="M345" s="179">
        <v>0</v>
      </c>
      <c r="N345" s="179">
        <v>13.922000000000001</v>
      </c>
      <c r="O345" s="179">
        <v>0</v>
      </c>
      <c r="P345" s="179">
        <v>0</v>
      </c>
      <c r="Q345" s="179">
        <v>0</v>
      </c>
      <c r="R345" s="179">
        <v>0</v>
      </c>
      <c r="S345" s="179">
        <v>39.201000000000001</v>
      </c>
      <c r="T345" s="179">
        <v>0</v>
      </c>
      <c r="U345" s="179">
        <v>0</v>
      </c>
      <c r="V345" s="179">
        <v>0</v>
      </c>
      <c r="W345" s="179">
        <v>0</v>
      </c>
      <c r="X345" s="179">
        <v>15.01371</v>
      </c>
      <c r="Y345" s="179">
        <v>0</v>
      </c>
      <c r="Z345" s="179">
        <v>0</v>
      </c>
      <c r="AA345" s="179">
        <v>0</v>
      </c>
      <c r="AB345" s="179">
        <v>0</v>
      </c>
      <c r="AC345" s="179">
        <v>5.1609999999999996</v>
      </c>
      <c r="AD345" s="179">
        <v>0</v>
      </c>
      <c r="AE345" s="179">
        <v>0</v>
      </c>
      <c r="AF345" s="179">
        <v>0</v>
      </c>
      <c r="AG345" s="179">
        <v>0</v>
      </c>
      <c r="AH345" s="179">
        <v>1</v>
      </c>
      <c r="AI345" s="179">
        <v>0</v>
      </c>
      <c r="AJ345" s="179">
        <v>0</v>
      </c>
      <c r="AK345" s="179">
        <v>0</v>
      </c>
      <c r="AL345" s="179">
        <v>0</v>
      </c>
      <c r="AM345" s="179">
        <v>12.163</v>
      </c>
      <c r="AN345" s="179">
        <v>19.350999999999999</v>
      </c>
      <c r="AO345" s="179">
        <v>175</v>
      </c>
      <c r="AP345" s="179">
        <v>0</v>
      </c>
      <c r="AQ345" s="179">
        <v>0</v>
      </c>
      <c r="AR345" s="179">
        <v>0</v>
      </c>
      <c r="AS345" s="179">
        <v>0</v>
      </c>
      <c r="AT345" s="179">
        <v>0</v>
      </c>
      <c r="AU345" s="179">
        <v>0</v>
      </c>
      <c r="AV345" s="179">
        <v>-3820</v>
      </c>
      <c r="AW345" s="179">
        <v>0</v>
      </c>
      <c r="AX345" s="179">
        <v>868.81682862781815</v>
      </c>
      <c r="AY345" s="179">
        <v>0</v>
      </c>
      <c r="AZ345" s="179">
        <v>12026.698322230164</v>
      </c>
      <c r="BA345" s="183">
        <v>1.3842616678160748E-2</v>
      </c>
      <c r="BB345" s="183">
        <v>0</v>
      </c>
      <c r="BC345" s="183">
        <v>0</v>
      </c>
      <c r="BD345" s="183">
        <v>1.0710579785240377E-3</v>
      </c>
      <c r="BE345" s="183">
        <v>2.7119356769669735E-4</v>
      </c>
      <c r="BF345" s="183">
        <v>0.25320157557708811</v>
      </c>
      <c r="BG345" s="183">
        <v>4.4718846909983243E-3</v>
      </c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</row>
    <row r="346" spans="2:69">
      <c r="B346" s="174"/>
      <c r="C346" s="174"/>
      <c r="D346" s="64">
        <v>45321</v>
      </c>
      <c r="E346" s="174"/>
      <c r="F346" s="174"/>
      <c r="G346" s="174"/>
      <c r="H346" s="174"/>
      <c r="I346" s="179">
        <v>31.622</v>
      </c>
      <c r="J346" s="179">
        <v>0</v>
      </c>
      <c r="K346" s="179">
        <v>0</v>
      </c>
      <c r="L346" s="179">
        <v>0</v>
      </c>
      <c r="M346" s="179">
        <v>0</v>
      </c>
      <c r="N346" s="179">
        <v>13.984999999999999</v>
      </c>
      <c r="O346" s="179">
        <v>0</v>
      </c>
      <c r="P346" s="179">
        <v>0</v>
      </c>
      <c r="Q346" s="179">
        <v>0</v>
      </c>
      <c r="R346" s="179">
        <v>0</v>
      </c>
      <c r="S346" s="179">
        <v>44.383000000000003</v>
      </c>
      <c r="T346" s="179">
        <v>0</v>
      </c>
      <c r="U346" s="179">
        <v>0</v>
      </c>
      <c r="V346" s="179">
        <v>0</v>
      </c>
      <c r="W346" s="179">
        <v>0</v>
      </c>
      <c r="X346" s="179">
        <v>14.957710000000001</v>
      </c>
      <c r="Y346" s="179">
        <v>0</v>
      </c>
      <c r="Z346" s="179">
        <v>0</v>
      </c>
      <c r="AA346" s="179">
        <v>0</v>
      </c>
      <c r="AB346" s="179">
        <v>0</v>
      </c>
      <c r="AC346" s="179">
        <v>5.2939999999999996</v>
      </c>
      <c r="AD346" s="179">
        <v>0</v>
      </c>
      <c r="AE346" s="179">
        <v>0</v>
      </c>
      <c r="AF346" s="179">
        <v>0</v>
      </c>
      <c r="AG346" s="179">
        <v>0</v>
      </c>
      <c r="AH346" s="179">
        <v>1</v>
      </c>
      <c r="AI346" s="179">
        <v>0</v>
      </c>
      <c r="AJ346" s="179">
        <v>0</v>
      </c>
      <c r="AK346" s="179">
        <v>0</v>
      </c>
      <c r="AL346" s="179">
        <v>0</v>
      </c>
      <c r="AM346" s="179">
        <v>12.154999999999999</v>
      </c>
      <c r="AN346" s="179">
        <v>19.251000000000001</v>
      </c>
      <c r="AO346" s="179">
        <v>175</v>
      </c>
      <c r="AP346" s="179">
        <v>0</v>
      </c>
      <c r="AQ346" s="179" t="s">
        <v>45</v>
      </c>
      <c r="AR346" s="179">
        <v>0</v>
      </c>
      <c r="AS346" s="179">
        <v>0</v>
      </c>
      <c r="AT346" s="179">
        <v>0</v>
      </c>
      <c r="AU346" s="179">
        <v>0</v>
      </c>
      <c r="AV346" s="179">
        <v>-4469</v>
      </c>
      <c r="AW346" s="179">
        <v>0</v>
      </c>
      <c r="AX346" s="179">
        <v>960.97941840224644</v>
      </c>
      <c r="AY346" s="179">
        <v>0</v>
      </c>
      <c r="AZ346" s="179">
        <v>15192.861060188821</v>
      </c>
      <c r="BA346" s="183">
        <v>1.5809767378211839E-2</v>
      </c>
      <c r="BB346" s="183">
        <v>0</v>
      </c>
      <c r="BC346" s="183">
        <v>0</v>
      </c>
      <c r="BD346" s="183">
        <v>4.1669168467297034E-3</v>
      </c>
      <c r="BE346" s="183">
        <v>1.2367118983763398E-3</v>
      </c>
      <c r="BF346" s="183">
        <v>0.29679303520226019</v>
      </c>
      <c r="BG346" s="183">
        <v>3.6728294482126964E-3</v>
      </c>
    </row>
    <row r="347" spans="2:69">
      <c r="B347" s="174"/>
      <c r="C347" s="174"/>
      <c r="D347" s="64">
        <v>45322</v>
      </c>
      <c r="E347" s="174"/>
      <c r="F347" s="174"/>
      <c r="G347" s="174"/>
      <c r="H347" s="174"/>
      <c r="I347" s="179">
        <v>35.621000000000002</v>
      </c>
      <c r="J347" s="179">
        <v>0</v>
      </c>
      <c r="K347" s="179">
        <v>0</v>
      </c>
      <c r="L347" s="179">
        <v>0</v>
      </c>
      <c r="M347" s="179">
        <v>0</v>
      </c>
      <c r="N347" s="179">
        <v>16.341999999999999</v>
      </c>
      <c r="O347" s="179">
        <v>0</v>
      </c>
      <c r="P347" s="179">
        <v>0</v>
      </c>
      <c r="Q347" s="179">
        <v>0</v>
      </c>
      <c r="R347" s="179">
        <v>0</v>
      </c>
      <c r="S347" s="179">
        <v>46.012999999999998</v>
      </c>
      <c r="T347" s="179">
        <v>0</v>
      </c>
      <c r="U347" s="179">
        <v>0</v>
      </c>
      <c r="V347" s="179">
        <v>0</v>
      </c>
      <c r="W347" s="179">
        <v>0</v>
      </c>
      <c r="X347" s="179">
        <v>14.71571</v>
      </c>
      <c r="Y347" s="179">
        <v>0</v>
      </c>
      <c r="Z347" s="179">
        <v>0</v>
      </c>
      <c r="AA347" s="179">
        <v>0</v>
      </c>
      <c r="AB347" s="179">
        <v>0</v>
      </c>
      <c r="AC347" s="179">
        <v>5.0990000000000002</v>
      </c>
      <c r="AD347" s="179">
        <v>0</v>
      </c>
      <c r="AE347" s="179">
        <v>0</v>
      </c>
      <c r="AF347" s="179">
        <v>0</v>
      </c>
      <c r="AG347" s="179">
        <v>0</v>
      </c>
      <c r="AH347" s="179">
        <v>1</v>
      </c>
      <c r="AI347" s="179">
        <v>0</v>
      </c>
      <c r="AJ347" s="179">
        <v>0</v>
      </c>
      <c r="AK347" s="179">
        <v>0</v>
      </c>
      <c r="AL347" s="179">
        <v>0</v>
      </c>
      <c r="AM347" s="179">
        <v>11.816000000000001</v>
      </c>
      <c r="AN347" s="179">
        <v>19.251000000000001</v>
      </c>
      <c r="AO347" s="179">
        <v>175</v>
      </c>
      <c r="AP347" s="179">
        <v>0</v>
      </c>
      <c r="AQ347" s="179">
        <v>0</v>
      </c>
      <c r="AR347" s="179">
        <v>0</v>
      </c>
      <c r="AS347" s="179">
        <v>0</v>
      </c>
      <c r="AT347" s="179">
        <v>0</v>
      </c>
      <c r="AU347" s="179">
        <v>0</v>
      </c>
      <c r="AV347" s="179">
        <v>-4052</v>
      </c>
      <c r="AW347" s="179">
        <v>0</v>
      </c>
      <c r="AX347" s="179">
        <v>914.54986067285711</v>
      </c>
      <c r="AY347" s="179">
        <v>0</v>
      </c>
      <c r="AZ347" s="179">
        <v>11730.650350919866</v>
      </c>
      <c r="BA347" s="183">
        <v>1.2826693060003677E-2</v>
      </c>
      <c r="BB347" s="183">
        <v>0</v>
      </c>
      <c r="BC347" s="183">
        <v>0</v>
      </c>
      <c r="BD347" s="183">
        <v>1.2761225772941042E-3</v>
      </c>
      <c r="BE347" s="183">
        <v>4.7674381148899277E-4</v>
      </c>
      <c r="BF347" s="183">
        <v>0.37358778848649665</v>
      </c>
      <c r="BG347" s="183">
        <v>2.1452863495411713E-3</v>
      </c>
    </row>
    <row r="348" spans="2:69">
      <c r="B348" s="50" t="s">
        <v>88</v>
      </c>
      <c r="C348" s="186"/>
      <c r="D348" s="66"/>
      <c r="E348" s="41"/>
      <c r="F348" s="41"/>
      <c r="G348" s="41"/>
      <c r="H348" s="41"/>
      <c r="I348" s="187">
        <v>35.56072727272727</v>
      </c>
      <c r="J348" s="187" t="e">
        <v>#N/A</v>
      </c>
      <c r="K348" s="187" t="e">
        <v>#N/A</v>
      </c>
      <c r="L348" s="187" t="e">
        <v>#N/A</v>
      </c>
      <c r="M348" s="187" t="e">
        <v>#N/A</v>
      </c>
      <c r="N348" s="187">
        <v>9.5122727272727268</v>
      </c>
      <c r="O348" s="187" t="e">
        <v>#N/A</v>
      </c>
      <c r="P348" s="187" t="e">
        <v>#N/A</v>
      </c>
      <c r="Q348" s="187" t="e">
        <v>#N/A</v>
      </c>
      <c r="R348" s="187" t="e">
        <v>#N/A</v>
      </c>
      <c r="S348" s="187">
        <v>56.679181818181831</v>
      </c>
      <c r="T348" s="187" t="e">
        <v>#N/A</v>
      </c>
      <c r="U348" s="187" t="e">
        <v>#N/A</v>
      </c>
      <c r="V348" s="187" t="e">
        <v>#N/A</v>
      </c>
      <c r="W348" s="187" t="e">
        <v>#N/A</v>
      </c>
      <c r="X348" s="187">
        <v>13.76630090909091</v>
      </c>
      <c r="Y348" s="187" t="e">
        <v>#N/A</v>
      </c>
      <c r="Z348" s="187" t="e">
        <v>#N/A</v>
      </c>
      <c r="AA348" s="187" t="e">
        <v>#N/A</v>
      </c>
      <c r="AB348" s="187" t="e">
        <v>#N/A</v>
      </c>
      <c r="AC348" s="187">
        <v>5.5296363636363637</v>
      </c>
      <c r="AD348" s="187" t="e">
        <v>#N/A</v>
      </c>
      <c r="AE348" s="187" t="e">
        <v>#N/A</v>
      </c>
      <c r="AF348" s="187" t="e">
        <v>#N/A</v>
      </c>
      <c r="AG348" s="187" t="e">
        <v>#N/A</v>
      </c>
      <c r="AH348" s="187">
        <v>1</v>
      </c>
      <c r="AI348" s="187" t="e">
        <v>#N/A</v>
      </c>
      <c r="AJ348" s="187" t="e">
        <v>#N/A</v>
      </c>
      <c r="AK348" s="187" t="e">
        <v>#N/A</v>
      </c>
      <c r="AL348" s="187" t="e">
        <v>#N/A</v>
      </c>
      <c r="AM348" s="187">
        <v>11.304863636363638</v>
      </c>
      <c r="AN348" s="187">
        <v>19.329636363636361</v>
      </c>
      <c r="AO348" s="187">
        <v>104.45454545454545</v>
      </c>
      <c r="AP348" s="187" t="e">
        <v>#N/A</v>
      </c>
      <c r="AQ348" s="187">
        <v>0</v>
      </c>
      <c r="AR348" s="187" t="e">
        <v>#N/A</v>
      </c>
      <c r="AS348" s="187" t="e">
        <v>#N/A</v>
      </c>
      <c r="AT348" s="187" t="e">
        <v>#N/A</v>
      </c>
      <c r="AU348" s="187" t="e">
        <v>#N/A</v>
      </c>
      <c r="AV348" s="187">
        <v>-3523.2272727272725</v>
      </c>
      <c r="AW348" s="187" t="e">
        <v>#N/A</v>
      </c>
      <c r="AX348" s="187">
        <v>809.05518815997596</v>
      </c>
      <c r="AY348" s="187" t="e">
        <v>#N/A</v>
      </c>
      <c r="AZ348" s="187">
        <v>11730.650350919866</v>
      </c>
      <c r="BA348" s="42">
        <v>1.4499196745278574E-2</v>
      </c>
      <c r="BB348" s="42" t="e">
        <v>#N/A</v>
      </c>
      <c r="BC348" s="42" t="e">
        <v>#N/A</v>
      </c>
      <c r="BD348" s="42">
        <v>6.9250950168903693E-3</v>
      </c>
      <c r="BE348" s="42">
        <v>2.3413541569784514E-3</v>
      </c>
      <c r="BF348" s="43">
        <v>0.33809704433915599</v>
      </c>
      <c r="BG348" s="42">
        <v>1.0108869469781687E-2</v>
      </c>
    </row>
    <row r="349" spans="2:69">
      <c r="B349" s="174"/>
      <c r="C349" s="174"/>
      <c r="D349" s="64">
        <v>45323</v>
      </c>
      <c r="E349" s="174"/>
      <c r="F349" s="174"/>
      <c r="G349" s="174"/>
      <c r="H349" s="174"/>
      <c r="I349" s="179">
        <v>49.887</v>
      </c>
      <c r="J349" s="179">
        <v>0</v>
      </c>
      <c r="K349" s="179">
        <v>0</v>
      </c>
      <c r="L349" s="179">
        <v>0</v>
      </c>
      <c r="M349" s="179">
        <v>0</v>
      </c>
      <c r="N349" s="179">
        <v>17.082000000000001</v>
      </c>
      <c r="O349" s="179">
        <v>0</v>
      </c>
      <c r="P349" s="179">
        <v>0</v>
      </c>
      <c r="Q349" s="179">
        <v>0</v>
      </c>
      <c r="R349" s="179">
        <v>0</v>
      </c>
      <c r="S349" s="179">
        <v>57.209000000000003</v>
      </c>
      <c r="T349" s="179">
        <v>0</v>
      </c>
      <c r="U349" s="179">
        <v>0</v>
      </c>
      <c r="V349" s="179">
        <v>0</v>
      </c>
      <c r="W349" s="179">
        <v>0</v>
      </c>
      <c r="X349" s="179">
        <v>14.53171</v>
      </c>
      <c r="Y349" s="179">
        <v>0</v>
      </c>
      <c r="Z349" s="179">
        <v>0</v>
      </c>
      <c r="AA349" s="179">
        <v>0</v>
      </c>
      <c r="AB349" s="179">
        <v>0</v>
      </c>
      <c r="AC349" s="179">
        <v>5.0720000000000001</v>
      </c>
      <c r="AD349" s="179">
        <v>0</v>
      </c>
      <c r="AE349" s="179">
        <v>0</v>
      </c>
      <c r="AF349" s="179">
        <v>0</v>
      </c>
      <c r="AG349" s="179">
        <v>0</v>
      </c>
      <c r="AH349" s="179">
        <v>1</v>
      </c>
      <c r="AI349" s="179">
        <v>0</v>
      </c>
      <c r="AJ349" s="179">
        <v>0</v>
      </c>
      <c r="AK349" s="179">
        <v>0</v>
      </c>
      <c r="AL349" s="179">
        <v>0</v>
      </c>
      <c r="AM349" s="179">
        <v>11.814</v>
      </c>
      <c r="AN349" s="179">
        <v>19.251000000000001</v>
      </c>
      <c r="AO349" s="179">
        <v>175</v>
      </c>
      <c r="AP349" s="179">
        <v>0</v>
      </c>
      <c r="AQ349" s="179">
        <v>0</v>
      </c>
      <c r="AR349" s="179">
        <v>0</v>
      </c>
      <c r="AS349" s="179">
        <v>0</v>
      </c>
      <c r="AT349" s="179">
        <v>0</v>
      </c>
      <c r="AU349" s="179">
        <v>0</v>
      </c>
      <c r="AV349" s="179">
        <v>-4736</v>
      </c>
      <c r="AW349" s="179">
        <v>0</v>
      </c>
      <c r="AX349" s="179">
        <v>1004.9481860941181</v>
      </c>
      <c r="AY349" s="179">
        <v>0</v>
      </c>
      <c r="AZ349" s="179">
        <v>11698.223153290834</v>
      </c>
      <c r="BA349" s="183">
        <v>1.1640623183527234E-2</v>
      </c>
      <c r="BB349" s="183">
        <v>0</v>
      </c>
      <c r="BC349" s="183">
        <v>0</v>
      </c>
      <c r="BD349" s="183">
        <v>6.3485878616279445E-3</v>
      </c>
      <c r="BE349" s="183">
        <v>2.2181512708128056E-3</v>
      </c>
      <c r="BF349" s="183">
        <v>0.34939286013819354</v>
      </c>
      <c r="BG349" s="183">
        <v>4.8030782036087485E-3</v>
      </c>
    </row>
    <row r="350" spans="2:69">
      <c r="B350" s="174"/>
      <c r="C350" s="174"/>
      <c r="D350" s="64">
        <v>45324</v>
      </c>
      <c r="E350" s="174"/>
      <c r="F350" s="174"/>
      <c r="G350" s="174"/>
      <c r="H350" s="174"/>
      <c r="I350" s="179">
        <v>64.745000000000005</v>
      </c>
      <c r="J350" s="179">
        <v>0</v>
      </c>
      <c r="K350" s="179">
        <v>0</v>
      </c>
      <c r="L350" s="179">
        <v>0</v>
      </c>
      <c r="M350" s="179">
        <v>0</v>
      </c>
      <c r="N350" s="179">
        <v>18.027000000000001</v>
      </c>
      <c r="O350" s="179">
        <v>0</v>
      </c>
      <c r="P350" s="179">
        <v>0</v>
      </c>
      <c r="Q350" s="179">
        <v>0</v>
      </c>
      <c r="R350" s="179">
        <v>0</v>
      </c>
      <c r="S350" s="179">
        <v>57.177</v>
      </c>
      <c r="T350" s="179">
        <v>0</v>
      </c>
      <c r="U350" s="179">
        <v>0</v>
      </c>
      <c r="V350" s="179">
        <v>0</v>
      </c>
      <c r="W350" s="179">
        <v>0</v>
      </c>
      <c r="X350" s="179">
        <v>14.033709999999999</v>
      </c>
      <c r="Y350" s="179">
        <v>0</v>
      </c>
      <c r="Z350" s="179">
        <v>0</v>
      </c>
      <c r="AA350" s="179">
        <v>0</v>
      </c>
      <c r="AB350" s="179">
        <v>0</v>
      </c>
      <c r="AC350" s="179">
        <v>4.9649999999999999</v>
      </c>
      <c r="AD350" s="179">
        <v>0</v>
      </c>
      <c r="AE350" s="179">
        <v>0</v>
      </c>
      <c r="AF350" s="179">
        <v>0</v>
      </c>
      <c r="AG350" s="179">
        <v>0</v>
      </c>
      <c r="AH350" s="179">
        <v>1</v>
      </c>
      <c r="AI350" s="179">
        <v>0</v>
      </c>
      <c r="AJ350" s="179">
        <v>0</v>
      </c>
      <c r="AK350" s="179">
        <v>0</v>
      </c>
      <c r="AL350" s="179">
        <v>0</v>
      </c>
      <c r="AM350" s="179">
        <v>11.813000000000001</v>
      </c>
      <c r="AN350" s="179">
        <v>19.251000000000001</v>
      </c>
      <c r="AO350" s="179">
        <v>175</v>
      </c>
      <c r="AP350" s="179">
        <v>0</v>
      </c>
      <c r="AQ350" s="179">
        <v>0</v>
      </c>
      <c r="AR350" s="179">
        <v>0</v>
      </c>
      <c r="AS350" s="179">
        <v>0</v>
      </c>
      <c r="AT350" s="179">
        <v>0</v>
      </c>
      <c r="AU350" s="179">
        <v>0</v>
      </c>
      <c r="AV350" s="179">
        <v>-4233</v>
      </c>
      <c r="AW350" s="179">
        <v>0</v>
      </c>
      <c r="AX350" s="179">
        <v>926.61979133636135</v>
      </c>
      <c r="AY350" s="179">
        <v>0</v>
      </c>
      <c r="AZ350" s="179">
        <v>9951.4555713589943</v>
      </c>
      <c r="BA350" s="183">
        <v>1.0739524090033852E-2</v>
      </c>
      <c r="BB350" s="183">
        <v>0</v>
      </c>
      <c r="BC350" s="183">
        <v>0</v>
      </c>
      <c r="BD350" s="183">
        <v>2.5682468261320852E-3</v>
      </c>
      <c r="BE350" s="183">
        <v>8.0900590817475763E-4</v>
      </c>
      <c r="BF350" s="183">
        <v>0.31500317646383041</v>
      </c>
      <c r="BG350" s="183">
        <v>4.0827200995236538E-3</v>
      </c>
    </row>
    <row r="351" spans="2:69">
      <c r="B351" s="24" t="s">
        <v>82</v>
      </c>
      <c r="C351" s="21"/>
      <c r="D351" s="21"/>
      <c r="E351" s="25"/>
      <c r="F351" s="25"/>
      <c r="G351" s="25"/>
      <c r="H351" s="25"/>
      <c r="I351" s="182">
        <v>42.370199999999997</v>
      </c>
      <c r="J351" s="182" t="e">
        <v>#N/A</v>
      </c>
      <c r="K351" s="182" t="e">
        <v>#N/A</v>
      </c>
      <c r="L351" s="182" t="e">
        <v>#N/A</v>
      </c>
      <c r="M351" s="182" t="e">
        <v>#N/A</v>
      </c>
      <c r="N351" s="182">
        <v>15.871600000000001</v>
      </c>
      <c r="O351" s="182" t="e">
        <v>#N/A</v>
      </c>
      <c r="P351" s="182" t="e">
        <v>#N/A</v>
      </c>
      <c r="Q351" s="182" t="e">
        <v>#N/A</v>
      </c>
      <c r="R351" s="182" t="e">
        <v>#N/A</v>
      </c>
      <c r="S351" s="182">
        <v>48.796599999999998</v>
      </c>
      <c r="T351" s="182" t="e">
        <v>#N/A</v>
      </c>
      <c r="U351" s="182" t="e">
        <v>#N/A</v>
      </c>
      <c r="V351" s="182" t="e">
        <v>#N/A</v>
      </c>
      <c r="W351" s="182" t="e">
        <v>#N/A</v>
      </c>
      <c r="X351" s="182">
        <v>14.650510000000001</v>
      </c>
      <c r="Y351" s="182" t="e">
        <v>#N/A</v>
      </c>
      <c r="Z351" s="182" t="e">
        <v>#N/A</v>
      </c>
      <c r="AA351" s="182" t="e">
        <v>#N/A</v>
      </c>
      <c r="AB351" s="182" t="e">
        <v>#N/A</v>
      </c>
      <c r="AC351" s="182">
        <v>5.1181999999999999</v>
      </c>
      <c r="AD351" s="182" t="e">
        <v>#N/A</v>
      </c>
      <c r="AE351" s="182" t="e">
        <v>#N/A</v>
      </c>
      <c r="AF351" s="182" t="e">
        <v>#N/A</v>
      </c>
      <c r="AG351" s="182" t="e">
        <v>#N/A</v>
      </c>
      <c r="AH351" s="182">
        <v>1</v>
      </c>
      <c r="AI351" s="182" t="e">
        <v>#N/A</v>
      </c>
      <c r="AJ351" s="182" t="e">
        <v>#N/A</v>
      </c>
      <c r="AK351" s="182" t="e">
        <v>#N/A</v>
      </c>
      <c r="AL351" s="182" t="e">
        <v>#N/A</v>
      </c>
      <c r="AM351" s="182">
        <v>11.952200000000001</v>
      </c>
      <c r="AN351" s="182">
        <v>19.271000000000004</v>
      </c>
      <c r="AO351" s="182">
        <v>175</v>
      </c>
      <c r="AP351" s="182" t="e">
        <v>#N/A</v>
      </c>
      <c r="AQ351" s="182">
        <v>0</v>
      </c>
      <c r="AR351" s="182" t="e">
        <v>#N/A</v>
      </c>
      <c r="AS351" s="182" t="e">
        <v>#N/A</v>
      </c>
      <c r="AT351" s="182" t="e">
        <v>#N/A</v>
      </c>
      <c r="AU351" s="182" t="e">
        <v>#N/A</v>
      </c>
      <c r="AV351" s="182">
        <v>-4262</v>
      </c>
      <c r="AW351" s="182" t="e">
        <v>#N/A</v>
      </c>
      <c r="AX351" s="182">
        <v>936.50583545584288</v>
      </c>
      <c r="AY351" s="182" t="e">
        <v>#N/A</v>
      </c>
      <c r="AZ351" s="182">
        <v>11063.831653836009</v>
      </c>
      <c r="BA351" s="184">
        <v>1.1813948440001663E-2</v>
      </c>
      <c r="BB351" s="184" t="e">
        <v>#N/A</v>
      </c>
      <c r="BC351" s="184" t="e">
        <v>#N/A</v>
      </c>
      <c r="BD351" s="184">
        <v>2.8836568897082711E-3</v>
      </c>
      <c r="BE351" s="184">
        <v>9.4392897168910648E-4</v>
      </c>
      <c r="BF351" s="185">
        <v>0.32733747730459023</v>
      </c>
      <c r="BG351" s="184">
        <v>1.4219452981545287E-2</v>
      </c>
    </row>
    <row r="352" spans="2:69">
      <c r="B352" s="174"/>
      <c r="C352" s="174"/>
      <c r="D352" s="64">
        <v>45327</v>
      </c>
      <c r="E352" s="174"/>
      <c r="F352" s="174"/>
      <c r="G352" s="174"/>
      <c r="H352" s="174"/>
      <c r="I352" s="179">
        <v>85.932000000000002</v>
      </c>
      <c r="J352" s="179">
        <v>0</v>
      </c>
      <c r="K352" s="179">
        <v>0</v>
      </c>
      <c r="L352" s="179">
        <v>0</v>
      </c>
      <c r="M352" s="179">
        <v>0</v>
      </c>
      <c r="N352" s="179">
        <v>18.024000000000001</v>
      </c>
      <c r="O352" s="179">
        <v>0</v>
      </c>
      <c r="P352" s="179">
        <v>0</v>
      </c>
      <c r="Q352" s="179">
        <v>0</v>
      </c>
      <c r="R352" s="179">
        <v>0</v>
      </c>
      <c r="S352" s="179">
        <v>63.774999999999999</v>
      </c>
      <c r="T352" s="179">
        <v>0</v>
      </c>
      <c r="U352" s="179">
        <v>0</v>
      </c>
      <c r="V352" s="179">
        <v>0</v>
      </c>
      <c r="W352" s="179">
        <v>0</v>
      </c>
      <c r="X352" s="179">
        <v>14.27971</v>
      </c>
      <c r="Y352" s="179">
        <v>0</v>
      </c>
      <c r="Z352" s="179">
        <v>0</v>
      </c>
      <c r="AA352" s="179">
        <v>0</v>
      </c>
      <c r="AB352" s="179">
        <v>0</v>
      </c>
      <c r="AC352" s="179">
        <v>5.2220000000000004</v>
      </c>
      <c r="AD352" s="179">
        <v>0</v>
      </c>
      <c r="AE352" s="179">
        <v>0</v>
      </c>
      <c r="AF352" s="179">
        <v>0</v>
      </c>
      <c r="AG352" s="179">
        <v>0</v>
      </c>
      <c r="AH352" s="179">
        <v>1</v>
      </c>
      <c r="AI352" s="179">
        <v>0</v>
      </c>
      <c r="AJ352" s="179">
        <v>0</v>
      </c>
      <c r="AK352" s="179">
        <v>0</v>
      </c>
      <c r="AL352" s="179">
        <v>0</v>
      </c>
      <c r="AM352" s="179">
        <v>11.814</v>
      </c>
      <c r="AN352" s="179">
        <v>19.25</v>
      </c>
      <c r="AO352" s="179">
        <v>180</v>
      </c>
      <c r="AP352" s="179">
        <v>0</v>
      </c>
      <c r="AQ352" s="179">
        <v>0</v>
      </c>
      <c r="AR352" s="179">
        <v>0</v>
      </c>
      <c r="AS352" s="179">
        <v>0</v>
      </c>
      <c r="AT352" s="179">
        <v>0</v>
      </c>
      <c r="AU352" s="179">
        <v>0</v>
      </c>
      <c r="AV352" s="179">
        <v>-5153</v>
      </c>
      <c r="AW352" s="179">
        <v>0</v>
      </c>
      <c r="AX352" s="179">
        <v>1038.0644930791213</v>
      </c>
      <c r="AY352" s="179">
        <v>0</v>
      </c>
      <c r="AZ352" s="179">
        <v>12732.440111760458</v>
      </c>
      <c r="BA352" s="183">
        <v>1.2265557869139052E-2</v>
      </c>
      <c r="BB352" s="183">
        <v>0</v>
      </c>
      <c r="BC352" s="183">
        <v>0</v>
      </c>
      <c r="BD352" s="183">
        <v>5.254176400628423E-3</v>
      </c>
      <c r="BE352" s="183">
        <v>2.4553342037467903E-3</v>
      </c>
      <c r="BF352" s="183">
        <v>0.46731095732779765</v>
      </c>
      <c r="BG352" s="183">
        <v>8.1006630644047551E-3</v>
      </c>
    </row>
    <row r="353" spans="2:69">
      <c r="B353" s="174"/>
      <c r="C353" s="174"/>
      <c r="D353" s="64">
        <v>45328</v>
      </c>
      <c r="E353" s="174"/>
      <c r="F353" s="174"/>
      <c r="G353" s="174"/>
      <c r="H353" s="174"/>
      <c r="I353" s="179">
        <v>86.888000000000005</v>
      </c>
      <c r="J353" s="179">
        <v>0</v>
      </c>
      <c r="K353" s="179">
        <v>0</v>
      </c>
      <c r="L353" s="179">
        <v>0</v>
      </c>
      <c r="M353" s="179">
        <v>0</v>
      </c>
      <c r="N353" s="179">
        <v>14.173999999999999</v>
      </c>
      <c r="O353" s="179">
        <v>0</v>
      </c>
      <c r="P353" s="179">
        <v>0</v>
      </c>
      <c r="Q353" s="179">
        <v>0</v>
      </c>
      <c r="R353" s="179">
        <v>0</v>
      </c>
      <c r="S353" s="179">
        <v>65.004000000000005</v>
      </c>
      <c r="T353" s="179">
        <v>0</v>
      </c>
      <c r="U353" s="179">
        <v>0</v>
      </c>
      <c r="V353" s="179">
        <v>0</v>
      </c>
      <c r="W353" s="179">
        <v>0</v>
      </c>
      <c r="X353" s="179">
        <v>14.13171</v>
      </c>
      <c r="Y353" s="179">
        <v>0</v>
      </c>
      <c r="Z353" s="179">
        <v>0</v>
      </c>
      <c r="AA353" s="179">
        <v>0</v>
      </c>
      <c r="AB353" s="179">
        <v>0</v>
      </c>
      <c r="AC353" s="179">
        <v>4.8879999999999999</v>
      </c>
      <c r="AD353" s="179">
        <v>0</v>
      </c>
      <c r="AE353" s="179">
        <v>0</v>
      </c>
      <c r="AF353" s="179">
        <v>0</v>
      </c>
      <c r="AG353" s="179">
        <v>0</v>
      </c>
      <c r="AH353" s="179">
        <v>1</v>
      </c>
      <c r="AI353" s="179">
        <v>0</v>
      </c>
      <c r="AJ353" s="179">
        <v>0</v>
      </c>
      <c r="AK353" s="179">
        <v>0</v>
      </c>
      <c r="AL353" s="179">
        <v>0</v>
      </c>
      <c r="AM353" s="179">
        <v>11.814</v>
      </c>
      <c r="AN353" s="179">
        <v>19.25</v>
      </c>
      <c r="AO353" s="179">
        <v>180</v>
      </c>
      <c r="AP353" s="179">
        <v>0</v>
      </c>
      <c r="AQ353" s="179" t="s">
        <v>45</v>
      </c>
      <c r="AR353" s="179">
        <v>0</v>
      </c>
      <c r="AS353" s="179">
        <v>0</v>
      </c>
      <c r="AT353" s="179">
        <v>0</v>
      </c>
      <c r="AU353" s="179">
        <v>0</v>
      </c>
      <c r="AV353" s="179">
        <v>-5002</v>
      </c>
      <c r="AW353" s="179">
        <v>0</v>
      </c>
      <c r="AX353" s="179">
        <v>1013.3014182542122</v>
      </c>
      <c r="AY353" s="179">
        <v>0</v>
      </c>
      <c r="AZ353" s="179">
        <v>12246.270988255332</v>
      </c>
      <c r="BA353" s="183">
        <v>1.208551647875326E-2</v>
      </c>
      <c r="BB353" s="183">
        <v>0</v>
      </c>
      <c r="BC353" s="183">
        <v>0</v>
      </c>
      <c r="BD353" s="183">
        <v>2.7815458125360118E-3</v>
      </c>
      <c r="BE353" s="183">
        <v>8.2156119479284185E-4</v>
      </c>
      <c r="BF353" s="183">
        <v>0.29536137463211576</v>
      </c>
      <c r="BG353" s="183">
        <v>1.8593643217882443E-3</v>
      </c>
    </row>
    <row r="354" spans="2:69">
      <c r="B354" s="174"/>
      <c r="C354" s="174"/>
      <c r="D354" s="64">
        <v>45329</v>
      </c>
      <c r="E354" s="174"/>
      <c r="F354" s="174"/>
      <c r="G354" s="174"/>
      <c r="H354" s="174"/>
      <c r="I354" s="179">
        <v>89.212999999999994</v>
      </c>
      <c r="J354" s="179">
        <v>0</v>
      </c>
      <c r="K354" s="179">
        <v>0</v>
      </c>
      <c r="L354" s="179">
        <v>0</v>
      </c>
      <c r="M354" s="179">
        <v>0</v>
      </c>
      <c r="N354" s="179">
        <v>12.840999999999999</v>
      </c>
      <c r="O354" s="179">
        <v>0</v>
      </c>
      <c r="P354" s="179">
        <v>0</v>
      </c>
      <c r="Q354" s="179">
        <v>0</v>
      </c>
      <c r="R354" s="179">
        <v>0</v>
      </c>
      <c r="S354" s="179">
        <v>61.415999999999997</v>
      </c>
      <c r="T354" s="179">
        <v>0</v>
      </c>
      <c r="U354" s="179">
        <v>0</v>
      </c>
      <c r="V354" s="179">
        <v>0</v>
      </c>
      <c r="W354" s="179">
        <v>0</v>
      </c>
      <c r="X354" s="179">
        <v>15.30471</v>
      </c>
      <c r="Y354" s="179">
        <v>0</v>
      </c>
      <c r="Z354" s="179">
        <v>0</v>
      </c>
      <c r="AA354" s="179">
        <v>0</v>
      </c>
      <c r="AB354" s="179">
        <v>0</v>
      </c>
      <c r="AC354" s="179">
        <v>4.915</v>
      </c>
      <c r="AD354" s="179">
        <v>0</v>
      </c>
      <c r="AE354" s="179">
        <v>0</v>
      </c>
      <c r="AF354" s="179">
        <v>0</v>
      </c>
      <c r="AG354" s="179">
        <v>0</v>
      </c>
      <c r="AH354" s="179">
        <v>1</v>
      </c>
      <c r="AI354" s="179">
        <v>0</v>
      </c>
      <c r="AJ354" s="179">
        <v>0</v>
      </c>
      <c r="AK354" s="179">
        <v>0</v>
      </c>
      <c r="AL354" s="179">
        <v>0</v>
      </c>
      <c r="AM354" s="179">
        <v>11.791</v>
      </c>
      <c r="AN354" s="179">
        <v>19.254000000000001</v>
      </c>
      <c r="AO354" s="179">
        <v>179</v>
      </c>
      <c r="AP354" s="179">
        <v>0</v>
      </c>
      <c r="AQ354" s="179">
        <v>0</v>
      </c>
      <c r="AR354" s="179">
        <v>0</v>
      </c>
      <c r="AS354" s="179">
        <v>0</v>
      </c>
      <c r="AT354" s="179">
        <v>0</v>
      </c>
      <c r="AU354" s="179">
        <v>0</v>
      </c>
      <c r="AV354" s="179">
        <v>-5108</v>
      </c>
      <c r="AW354" s="179">
        <v>0</v>
      </c>
      <c r="AX354" s="179">
        <v>1007.8809699723632</v>
      </c>
      <c r="AY354" s="179">
        <v>0</v>
      </c>
      <c r="AZ354" s="179">
        <v>14409.797690499719</v>
      </c>
      <c r="BA354" s="183">
        <v>1.429712249740646E-2</v>
      </c>
      <c r="BB354" s="183">
        <v>0</v>
      </c>
      <c r="BC354" s="183">
        <v>0</v>
      </c>
      <c r="BD354" s="183">
        <v>2.2956274110563671E-3</v>
      </c>
      <c r="BE354" s="183">
        <v>1.0634684907612861E-3</v>
      </c>
      <c r="BF354" s="183">
        <v>0.46325831693737934</v>
      </c>
      <c r="BG354" s="183">
        <v>2.7303771836730442E-3</v>
      </c>
    </row>
    <row r="355" spans="2:69">
      <c r="B355" s="24" t="s">
        <v>82</v>
      </c>
      <c r="C355" s="21"/>
      <c r="D355" s="21"/>
      <c r="E355" s="25"/>
      <c r="F355" s="25"/>
      <c r="G355" s="25"/>
      <c r="H355" s="25"/>
      <c r="I355" s="182">
        <v>87.344333333333338</v>
      </c>
      <c r="J355" s="182" t="e">
        <v>#N/A</v>
      </c>
      <c r="K355" s="182" t="e">
        <v>#N/A</v>
      </c>
      <c r="L355" s="182" t="e">
        <v>#N/A</v>
      </c>
      <c r="M355" s="182" t="e">
        <v>#N/A</v>
      </c>
      <c r="N355" s="182">
        <v>15.013</v>
      </c>
      <c r="O355" s="182" t="e">
        <v>#N/A</v>
      </c>
      <c r="P355" s="182" t="e">
        <v>#N/A</v>
      </c>
      <c r="Q355" s="182" t="e">
        <v>#N/A</v>
      </c>
      <c r="R355" s="182" t="e">
        <v>#N/A</v>
      </c>
      <c r="S355" s="182">
        <v>63.398333333333333</v>
      </c>
      <c r="T355" s="182" t="e">
        <v>#N/A</v>
      </c>
      <c r="U355" s="182" t="e">
        <v>#N/A</v>
      </c>
      <c r="V355" s="182" t="e">
        <v>#N/A</v>
      </c>
      <c r="W355" s="182" t="e">
        <v>#N/A</v>
      </c>
      <c r="X355" s="182">
        <v>14.572043333333333</v>
      </c>
      <c r="Y355" s="182" t="e">
        <v>#N/A</v>
      </c>
      <c r="Z355" s="182" t="e">
        <v>#N/A</v>
      </c>
      <c r="AA355" s="182" t="e">
        <v>#N/A</v>
      </c>
      <c r="AB355" s="182" t="e">
        <v>#N/A</v>
      </c>
      <c r="AC355" s="182">
        <v>5.0083333333333329</v>
      </c>
      <c r="AD355" s="182" t="e">
        <v>#N/A</v>
      </c>
      <c r="AE355" s="182" t="e">
        <v>#N/A</v>
      </c>
      <c r="AF355" s="182" t="e">
        <v>#N/A</v>
      </c>
      <c r="AG355" s="182" t="e">
        <v>#N/A</v>
      </c>
      <c r="AH355" s="182">
        <v>1</v>
      </c>
      <c r="AI355" s="182" t="e">
        <v>#N/A</v>
      </c>
      <c r="AJ355" s="182" t="e">
        <v>#N/A</v>
      </c>
      <c r="AK355" s="182" t="e">
        <v>#N/A</v>
      </c>
      <c r="AL355" s="182" t="e">
        <v>#N/A</v>
      </c>
      <c r="AM355" s="182">
        <v>11.806333333333333</v>
      </c>
      <c r="AN355" s="182">
        <v>19.251333333333335</v>
      </c>
      <c r="AO355" s="182">
        <v>180</v>
      </c>
      <c r="AP355" s="182" t="e">
        <v>#N/A</v>
      </c>
      <c r="AQ355" s="182">
        <v>0</v>
      </c>
      <c r="AR355" s="182" t="e">
        <v>#N/A</v>
      </c>
      <c r="AS355" s="182" t="e">
        <v>#N/A</v>
      </c>
      <c r="AT355" s="182" t="e">
        <v>#N/A</v>
      </c>
      <c r="AU355" s="182" t="e">
        <v>#N/A</v>
      </c>
      <c r="AV355" s="182">
        <v>-5087.666666666667</v>
      </c>
      <c r="AW355" s="182" t="e">
        <v>#N/A</v>
      </c>
      <c r="AX355" s="182">
        <v>1019.7489604352719</v>
      </c>
      <c r="AY355" s="182" t="e">
        <v>#N/A</v>
      </c>
      <c r="AZ355" s="182">
        <v>14409.797690499719</v>
      </c>
      <c r="BA355" s="184">
        <v>1.4130730453845239E-2</v>
      </c>
      <c r="BB355" s="184" t="e">
        <v>#N/A</v>
      </c>
      <c r="BC355" s="184" t="e">
        <v>#N/A</v>
      </c>
      <c r="BD355" s="184">
        <v>3.5800712283742156E-3</v>
      </c>
      <c r="BE355" s="184">
        <v>1.5240513789880402E-3</v>
      </c>
      <c r="BF355" s="185">
        <v>0.42570420580155427</v>
      </c>
      <c r="BG355" s="184">
        <v>5.8789845525768344E-3</v>
      </c>
    </row>
    <row r="356" spans="2:69">
      <c r="B356" s="174"/>
      <c r="C356" s="174"/>
      <c r="D356" s="64">
        <v>45337</v>
      </c>
      <c r="E356" s="174"/>
      <c r="F356" s="174"/>
      <c r="G356" s="174"/>
      <c r="H356" s="174"/>
      <c r="I356" s="179">
        <v>92.103999999999999</v>
      </c>
      <c r="J356" s="179">
        <v>0</v>
      </c>
      <c r="K356" s="179">
        <v>0</v>
      </c>
      <c r="L356" s="179">
        <v>0</v>
      </c>
      <c r="M356" s="179">
        <v>0</v>
      </c>
      <c r="N356" s="179">
        <v>7.9889999999999999</v>
      </c>
      <c r="O356" s="179">
        <v>0</v>
      </c>
      <c r="P356" s="179">
        <v>0</v>
      </c>
      <c r="Q356" s="179">
        <v>0</v>
      </c>
      <c r="R356" s="179">
        <v>0</v>
      </c>
      <c r="S356" s="179">
        <v>61.692999999999998</v>
      </c>
      <c r="T356" s="179">
        <v>0</v>
      </c>
      <c r="U356" s="179">
        <v>0</v>
      </c>
      <c r="V356" s="179">
        <v>0</v>
      </c>
      <c r="W356" s="179">
        <v>0</v>
      </c>
      <c r="X356" s="179">
        <v>14.98171</v>
      </c>
      <c r="Y356" s="179">
        <v>0</v>
      </c>
      <c r="Z356" s="179">
        <v>0</v>
      </c>
      <c r="AA356" s="179">
        <v>0</v>
      </c>
      <c r="AB356" s="179">
        <v>0</v>
      </c>
      <c r="AC356" s="179">
        <v>4.7649999999999997</v>
      </c>
      <c r="AD356" s="179">
        <v>0</v>
      </c>
      <c r="AE356" s="179">
        <v>0</v>
      </c>
      <c r="AF356" s="179">
        <v>0</v>
      </c>
      <c r="AG356" s="179">
        <v>0</v>
      </c>
      <c r="AH356" s="179">
        <v>1</v>
      </c>
      <c r="AI356" s="179">
        <v>0</v>
      </c>
      <c r="AJ356" s="179">
        <v>0</v>
      </c>
      <c r="AK356" s="179">
        <v>0</v>
      </c>
      <c r="AL356" s="179">
        <v>0</v>
      </c>
      <c r="AM356" s="179">
        <v>11.349</v>
      </c>
      <c r="AN356" s="179">
        <v>19.219000000000001</v>
      </c>
      <c r="AO356" s="179">
        <v>65</v>
      </c>
      <c r="AP356" s="179">
        <v>0</v>
      </c>
      <c r="AQ356" s="179">
        <v>0</v>
      </c>
      <c r="AR356" s="179">
        <v>0</v>
      </c>
      <c r="AS356" s="179">
        <v>0</v>
      </c>
      <c r="AT356" s="179">
        <v>0</v>
      </c>
      <c r="AU356" s="179">
        <v>0</v>
      </c>
      <c r="AV356" s="179">
        <v>-4308</v>
      </c>
      <c r="AW356" s="179">
        <v>0</v>
      </c>
      <c r="AX356" s="179">
        <v>909.18363918101261</v>
      </c>
      <c r="AY356" s="179">
        <v>0</v>
      </c>
      <c r="AZ356" s="179">
        <v>15843.397366830788</v>
      </c>
      <c r="BA356" s="183">
        <v>1.7425959601629466E-2</v>
      </c>
      <c r="BB356" s="183">
        <v>0</v>
      </c>
      <c r="BC356" s="183">
        <v>0</v>
      </c>
      <c r="BD356" s="183">
        <v>4.4722966729548105E-3</v>
      </c>
      <c r="BE356" s="183">
        <v>2.3357458600617642E-3</v>
      </c>
      <c r="BF356" s="183">
        <v>0.52226988298577148</v>
      </c>
      <c r="BG356" s="183">
        <v>5.9883231906782686E-3</v>
      </c>
    </row>
    <row r="357" spans="2:69">
      <c r="B357" s="174"/>
      <c r="C357" s="174"/>
      <c r="D357" s="64">
        <v>45338</v>
      </c>
      <c r="E357" s="174"/>
      <c r="F357" s="174"/>
      <c r="G357" s="174"/>
      <c r="H357" s="174"/>
      <c r="I357" s="179">
        <v>77.706999999999994</v>
      </c>
      <c r="J357" s="179">
        <v>0</v>
      </c>
      <c r="K357" s="179">
        <v>0</v>
      </c>
      <c r="L357" s="179">
        <v>0</v>
      </c>
      <c r="M357" s="179">
        <v>0</v>
      </c>
      <c r="N357" s="179">
        <v>10.76</v>
      </c>
      <c r="O357" s="179">
        <v>0</v>
      </c>
      <c r="P357" s="179">
        <v>0</v>
      </c>
      <c r="Q357" s="179">
        <v>0</v>
      </c>
      <c r="R357" s="179">
        <v>0</v>
      </c>
      <c r="S357" s="179">
        <v>35.018999999999998</v>
      </c>
      <c r="T357" s="179">
        <v>0</v>
      </c>
      <c r="U357" s="179">
        <v>0</v>
      </c>
      <c r="V357" s="179">
        <v>0</v>
      </c>
      <c r="W357" s="179">
        <v>0</v>
      </c>
      <c r="X357" s="179">
        <v>15.09071</v>
      </c>
      <c r="Y357" s="179">
        <v>0</v>
      </c>
      <c r="Z357" s="179">
        <v>0</v>
      </c>
      <c r="AA357" s="179">
        <v>0</v>
      </c>
      <c r="AB357" s="179">
        <v>0</v>
      </c>
      <c r="AC357" s="179">
        <v>4.9779999999999998</v>
      </c>
      <c r="AD357" s="179">
        <v>0</v>
      </c>
      <c r="AE357" s="179">
        <v>0</v>
      </c>
      <c r="AF357" s="179">
        <v>0</v>
      </c>
      <c r="AG357" s="179">
        <v>0</v>
      </c>
      <c r="AH357" s="179">
        <v>1</v>
      </c>
      <c r="AI357" s="179">
        <v>0</v>
      </c>
      <c r="AJ357" s="179">
        <v>0</v>
      </c>
      <c r="AK357" s="179">
        <v>0</v>
      </c>
      <c r="AL357" s="179">
        <v>0</v>
      </c>
      <c r="AM357" s="179">
        <v>11.333</v>
      </c>
      <c r="AN357" s="179">
        <v>19.219000000000001</v>
      </c>
      <c r="AO357" s="179">
        <v>100</v>
      </c>
      <c r="AP357" s="179">
        <v>0</v>
      </c>
      <c r="AQ357" s="179">
        <v>0</v>
      </c>
      <c r="AR357" s="179">
        <v>0</v>
      </c>
      <c r="AS357" s="179">
        <v>0</v>
      </c>
      <c r="AT357" s="179">
        <v>0</v>
      </c>
      <c r="AU357" s="179">
        <v>0</v>
      </c>
      <c r="AV357" s="179">
        <v>-4169</v>
      </c>
      <c r="AW357" s="179">
        <v>0</v>
      </c>
      <c r="AX357" s="179">
        <v>913.17143406913692</v>
      </c>
      <c r="AY357" s="179">
        <v>0</v>
      </c>
      <c r="AZ357" s="179">
        <v>14640.038737379771</v>
      </c>
      <c r="BA357" s="183">
        <v>1.6032081371778174E-2</v>
      </c>
      <c r="BB357" s="183">
        <v>0</v>
      </c>
      <c r="BC357" s="183">
        <v>0</v>
      </c>
      <c r="BD357" s="183">
        <v>6.1590812649577548E-3</v>
      </c>
      <c r="BE357" s="183">
        <v>3.0918695400055552E-3</v>
      </c>
      <c r="BF357" s="183">
        <v>0.50200174457785185</v>
      </c>
      <c r="BG357" s="183">
        <v>7.9171184661212951E-3</v>
      </c>
    </row>
    <row r="358" spans="2:69">
      <c r="B358" s="24" t="s">
        <v>82</v>
      </c>
      <c r="C358" s="21"/>
      <c r="D358" s="21"/>
      <c r="E358" s="25"/>
      <c r="F358" s="25"/>
      <c r="G358" s="25"/>
      <c r="H358" s="25"/>
      <c r="I358" s="182">
        <v>74.905499999999989</v>
      </c>
      <c r="J358" s="182" t="e">
        <v>#N/A</v>
      </c>
      <c r="K358" s="182" t="e">
        <v>#N/A</v>
      </c>
      <c r="L358" s="182" t="e">
        <v>#N/A</v>
      </c>
      <c r="M358" s="182" t="e">
        <v>#N/A</v>
      </c>
      <c r="N358" s="182">
        <v>9.3744999999999994</v>
      </c>
      <c r="O358" s="182" t="e">
        <v>#N/A</v>
      </c>
      <c r="P358" s="182" t="e">
        <v>#N/A</v>
      </c>
      <c r="Q358" s="182" t="e">
        <v>#N/A</v>
      </c>
      <c r="R358" s="182" t="e">
        <v>#N/A</v>
      </c>
      <c r="S358" s="182">
        <v>38.355999999999995</v>
      </c>
      <c r="T358" s="182" t="e">
        <v>#N/A</v>
      </c>
      <c r="U358" s="182" t="e">
        <v>#N/A</v>
      </c>
      <c r="V358" s="182" t="e">
        <v>#N/A</v>
      </c>
      <c r="W358" s="182" t="e">
        <v>#N/A</v>
      </c>
      <c r="X358" s="182">
        <v>15.036210000000001</v>
      </c>
      <c r="Y358" s="182" t="e">
        <v>#N/A</v>
      </c>
      <c r="Z358" s="182" t="e">
        <v>#N/A</v>
      </c>
      <c r="AA358" s="182" t="e">
        <v>#N/A</v>
      </c>
      <c r="AB358" s="182" t="e">
        <v>#N/A</v>
      </c>
      <c r="AC358" s="182">
        <v>4.8714999999999993</v>
      </c>
      <c r="AD358" s="182" t="e">
        <v>#N/A</v>
      </c>
      <c r="AE358" s="182" t="e">
        <v>#N/A</v>
      </c>
      <c r="AF358" s="182" t="e">
        <v>#N/A</v>
      </c>
      <c r="AG358" s="182" t="e">
        <v>#N/A</v>
      </c>
      <c r="AH358" s="182">
        <v>1</v>
      </c>
      <c r="AI358" s="182" t="e">
        <v>#N/A</v>
      </c>
      <c r="AJ358" s="182" t="e">
        <v>#N/A</v>
      </c>
      <c r="AK358" s="182" t="e">
        <v>#N/A</v>
      </c>
      <c r="AL358" s="182" t="e">
        <v>#N/A</v>
      </c>
      <c r="AM358" s="182">
        <v>11.341000000000001</v>
      </c>
      <c r="AN358" s="182">
        <v>19.219000000000001</v>
      </c>
      <c r="AO358" s="182">
        <v>65</v>
      </c>
      <c r="AP358" s="182" t="e">
        <v>#N/A</v>
      </c>
      <c r="AQ358" s="182">
        <v>0</v>
      </c>
      <c r="AR358" s="182" t="e">
        <v>#N/A</v>
      </c>
      <c r="AS358" s="182" t="e">
        <v>#N/A</v>
      </c>
      <c r="AT358" s="182" t="e">
        <v>#N/A</v>
      </c>
      <c r="AU358" s="182" t="e">
        <v>#N/A</v>
      </c>
      <c r="AV358" s="182">
        <v>-4238.5</v>
      </c>
      <c r="AW358" s="182" t="e">
        <v>#N/A</v>
      </c>
      <c r="AX358" s="182">
        <v>892.91241473401737</v>
      </c>
      <c r="AY358" s="182" t="e">
        <v>#N/A</v>
      </c>
      <c r="AZ358" s="182">
        <v>15582.193476930872</v>
      </c>
      <c r="BA358" s="184">
        <v>1.7450976400157376E-2</v>
      </c>
      <c r="BB358" s="184" t="e">
        <v>#N/A</v>
      </c>
      <c r="BC358" s="184" t="e">
        <v>#N/A</v>
      </c>
      <c r="BD358" s="184">
        <v>5.2915496235832219E-3</v>
      </c>
      <c r="BE358" s="184">
        <v>2.7029869166678125E-3</v>
      </c>
      <c r="BF358" s="185">
        <v>0.51081197549791846</v>
      </c>
      <c r="BG358" s="184">
        <v>9.268689081519477E-3</v>
      </c>
    </row>
    <row r="359" spans="2:69" s="67" customFormat="1">
      <c r="B359" s="174"/>
      <c r="C359" s="174"/>
      <c r="D359" s="64">
        <v>45341</v>
      </c>
      <c r="E359" s="174"/>
      <c r="F359" s="174"/>
      <c r="G359" s="174"/>
      <c r="H359" s="174"/>
      <c r="I359" s="179">
        <v>68.154600000000002</v>
      </c>
      <c r="J359" s="179">
        <v>0</v>
      </c>
      <c r="K359" s="179">
        <v>0</v>
      </c>
      <c r="L359" s="179">
        <v>0</v>
      </c>
      <c r="M359" s="179">
        <v>0</v>
      </c>
      <c r="N359" s="179">
        <v>14.928000000000001</v>
      </c>
      <c r="O359" s="179">
        <v>0</v>
      </c>
      <c r="P359" s="179">
        <v>0</v>
      </c>
      <c r="Q359" s="179">
        <v>0</v>
      </c>
      <c r="R359" s="179">
        <v>0</v>
      </c>
      <c r="S359" s="179">
        <v>36.707999999999998</v>
      </c>
      <c r="T359" s="179">
        <v>0</v>
      </c>
      <c r="U359" s="179">
        <v>0</v>
      </c>
      <c r="V359" s="179">
        <v>0</v>
      </c>
      <c r="W359" s="179">
        <v>0</v>
      </c>
      <c r="X359" s="179">
        <v>15.370710000000001</v>
      </c>
      <c r="Y359" s="179">
        <v>0</v>
      </c>
      <c r="Z359" s="179">
        <v>0</v>
      </c>
      <c r="AA359" s="179">
        <v>0</v>
      </c>
      <c r="AB359" s="179">
        <v>0</v>
      </c>
      <c r="AC359" s="179">
        <v>5.2039999999999997</v>
      </c>
      <c r="AD359" s="179">
        <v>0</v>
      </c>
      <c r="AE359" s="179">
        <v>0</v>
      </c>
      <c r="AF359" s="179">
        <v>0</v>
      </c>
      <c r="AG359" s="179">
        <v>0</v>
      </c>
      <c r="AH359" s="179">
        <v>1.0003</v>
      </c>
      <c r="AI359" s="179">
        <v>0</v>
      </c>
      <c r="AJ359" s="179">
        <v>0</v>
      </c>
      <c r="AK359" s="179">
        <v>0</v>
      </c>
      <c r="AL359" s="179">
        <v>0</v>
      </c>
      <c r="AM359" s="179">
        <v>11.843999999999999</v>
      </c>
      <c r="AN359" s="179">
        <v>19.227</v>
      </c>
      <c r="AO359" s="179">
        <v>82</v>
      </c>
      <c r="AP359" s="179">
        <v>0</v>
      </c>
      <c r="AQ359" s="179">
        <v>0</v>
      </c>
      <c r="AR359" s="179">
        <v>0</v>
      </c>
      <c r="AS359" s="179">
        <v>0</v>
      </c>
      <c r="AT359" s="179">
        <v>0</v>
      </c>
      <c r="AU359" s="179">
        <v>0</v>
      </c>
      <c r="AV359" s="179">
        <v>-3655</v>
      </c>
      <c r="AW359" s="179">
        <v>0</v>
      </c>
      <c r="AX359" s="179">
        <v>811.86558667028009</v>
      </c>
      <c r="AY359" s="179">
        <v>0</v>
      </c>
      <c r="AZ359" s="179">
        <v>19189.653534248879</v>
      </c>
      <c r="BA359" s="183">
        <v>2.3636490878929568E-2</v>
      </c>
      <c r="BB359" s="183">
        <v>0</v>
      </c>
      <c r="BC359" s="183">
        <v>0</v>
      </c>
      <c r="BD359" s="183">
        <v>3.4641045592537049E-3</v>
      </c>
      <c r="BE359" s="183">
        <v>1.9710249181633887E-3</v>
      </c>
      <c r="BF359" s="183">
        <v>0.56898539996379893</v>
      </c>
      <c r="BG359" s="183">
        <v>5.1015102020181991E-3</v>
      </c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</row>
    <row r="360" spans="2:69">
      <c r="B360" s="174"/>
      <c r="C360" s="174"/>
      <c r="D360" s="64">
        <v>45342</v>
      </c>
      <c r="E360" s="174"/>
      <c r="F360" s="174"/>
      <c r="G360" s="174"/>
      <c r="H360" s="174"/>
      <c r="I360" s="179">
        <v>77.400599999999997</v>
      </c>
      <c r="J360" s="179">
        <v>0</v>
      </c>
      <c r="K360" s="179">
        <v>0</v>
      </c>
      <c r="L360" s="179">
        <v>0</v>
      </c>
      <c r="M360" s="179">
        <v>0</v>
      </c>
      <c r="N360" s="179">
        <v>14.943</v>
      </c>
      <c r="O360" s="179">
        <v>0</v>
      </c>
      <c r="P360" s="179">
        <v>0</v>
      </c>
      <c r="Q360" s="179">
        <v>0</v>
      </c>
      <c r="R360" s="179">
        <v>0</v>
      </c>
      <c r="S360" s="179">
        <v>42.014000000000003</v>
      </c>
      <c r="T360" s="179">
        <v>0</v>
      </c>
      <c r="U360" s="179">
        <v>0</v>
      </c>
      <c r="V360" s="179">
        <v>0</v>
      </c>
      <c r="W360" s="179">
        <v>0</v>
      </c>
      <c r="X360" s="179">
        <v>15.405709999999999</v>
      </c>
      <c r="Y360" s="179">
        <v>0</v>
      </c>
      <c r="Z360" s="179">
        <v>0</v>
      </c>
      <c r="AA360" s="179">
        <v>0</v>
      </c>
      <c r="AB360" s="179">
        <v>0</v>
      </c>
      <c r="AC360" s="179">
        <v>5.1829999999999998</v>
      </c>
      <c r="AD360" s="179">
        <v>0</v>
      </c>
      <c r="AE360" s="179">
        <v>0</v>
      </c>
      <c r="AF360" s="179">
        <v>0</v>
      </c>
      <c r="AG360" s="179">
        <v>0</v>
      </c>
      <c r="AH360" s="179">
        <v>1.0003</v>
      </c>
      <c r="AI360" s="179">
        <v>0</v>
      </c>
      <c r="AJ360" s="179">
        <v>0</v>
      </c>
      <c r="AK360" s="179">
        <v>0</v>
      </c>
      <c r="AL360" s="179">
        <v>0</v>
      </c>
      <c r="AM360" s="179">
        <v>11.894</v>
      </c>
      <c r="AN360" s="179">
        <v>19.225999999999999</v>
      </c>
      <c r="AO360" s="179">
        <v>62</v>
      </c>
      <c r="AP360" s="179">
        <v>0</v>
      </c>
      <c r="AQ360" s="179" t="s">
        <v>45</v>
      </c>
      <c r="AR360" s="179">
        <v>0</v>
      </c>
      <c r="AS360" s="179">
        <v>0</v>
      </c>
      <c r="AT360" s="179">
        <v>0</v>
      </c>
      <c r="AU360" s="179">
        <v>0</v>
      </c>
      <c r="AV360" s="179">
        <v>-3630</v>
      </c>
      <c r="AW360" s="179">
        <v>0</v>
      </c>
      <c r="AX360" s="179">
        <v>811.55608744304675</v>
      </c>
      <c r="AY360" s="179">
        <v>0</v>
      </c>
      <c r="AZ360" s="179">
        <v>20642.832786292507</v>
      </c>
      <c r="BA360" s="183">
        <v>2.5436113542480421E-2</v>
      </c>
      <c r="BB360" s="183">
        <v>0</v>
      </c>
      <c r="BC360" s="183">
        <v>0</v>
      </c>
      <c r="BD360" s="183">
        <v>3.4549532944051936E-3</v>
      </c>
      <c r="BE360" s="183">
        <v>1.1459181890846018E-3</v>
      </c>
      <c r="BF360" s="183">
        <v>0.33167400292798566</v>
      </c>
      <c r="BG360" s="183">
        <v>3.8103875041192552E-3</v>
      </c>
    </row>
    <row r="361" spans="2:69">
      <c r="B361" s="174"/>
      <c r="C361" s="174"/>
      <c r="D361" s="64">
        <v>45343</v>
      </c>
      <c r="E361" s="174"/>
      <c r="F361" s="174"/>
      <c r="G361" s="174"/>
      <c r="H361" s="174"/>
      <c r="I361" s="179">
        <v>63.494599999999998</v>
      </c>
      <c r="J361" s="179">
        <v>0</v>
      </c>
      <c r="K361" s="179">
        <v>0</v>
      </c>
      <c r="L361" s="179">
        <v>0</v>
      </c>
      <c r="M361" s="179">
        <v>0</v>
      </c>
      <c r="N361" s="179">
        <v>14.08</v>
      </c>
      <c r="O361" s="179">
        <v>0</v>
      </c>
      <c r="P361" s="179">
        <v>0</v>
      </c>
      <c r="Q361" s="179">
        <v>0</v>
      </c>
      <c r="R361" s="179">
        <v>0</v>
      </c>
      <c r="S361" s="179">
        <v>37.677</v>
      </c>
      <c r="T361" s="179">
        <v>0</v>
      </c>
      <c r="U361" s="179">
        <v>0</v>
      </c>
      <c r="V361" s="179">
        <v>0</v>
      </c>
      <c r="W361" s="179">
        <v>0</v>
      </c>
      <c r="X361" s="179">
        <v>15.28171</v>
      </c>
      <c r="Y361" s="179">
        <v>0</v>
      </c>
      <c r="Z361" s="179">
        <v>0</v>
      </c>
      <c r="AA361" s="179">
        <v>0</v>
      </c>
      <c r="AB361" s="179">
        <v>0</v>
      </c>
      <c r="AC361" s="179">
        <v>5.1509999999999998</v>
      </c>
      <c r="AD361" s="179">
        <v>0</v>
      </c>
      <c r="AE361" s="179">
        <v>0</v>
      </c>
      <c r="AF361" s="179">
        <v>0</v>
      </c>
      <c r="AG361" s="179">
        <v>0</v>
      </c>
      <c r="AH361" s="179">
        <v>1.0003</v>
      </c>
      <c r="AI361" s="179">
        <v>0</v>
      </c>
      <c r="AJ361" s="179">
        <v>0</v>
      </c>
      <c r="AK361" s="179">
        <v>0</v>
      </c>
      <c r="AL361" s="179">
        <v>0</v>
      </c>
      <c r="AM361" s="179">
        <v>11.991</v>
      </c>
      <c r="AN361" s="179">
        <v>19.221</v>
      </c>
      <c r="AO361" s="179">
        <v>47</v>
      </c>
      <c r="AP361" s="179">
        <v>0</v>
      </c>
      <c r="AQ361" s="179">
        <v>0</v>
      </c>
      <c r="AR361" s="179">
        <v>0</v>
      </c>
      <c r="AS361" s="179">
        <v>0</v>
      </c>
      <c r="AT361" s="179">
        <v>0</v>
      </c>
      <c r="AU361" s="179">
        <v>0</v>
      </c>
      <c r="AV361" s="179">
        <v>-2968</v>
      </c>
      <c r="AW361" s="179">
        <v>0</v>
      </c>
      <c r="AX361" s="179">
        <v>708.3352269573661</v>
      </c>
      <c r="AY361" s="179">
        <v>0</v>
      </c>
      <c r="AZ361" s="179">
        <v>21424.355262881902</v>
      </c>
      <c r="BA361" s="183">
        <v>3.0246067748048635E-2</v>
      </c>
      <c r="BB361" s="183">
        <v>0</v>
      </c>
      <c r="BC361" s="183">
        <v>0</v>
      </c>
      <c r="BD361" s="183">
        <v>3.9800023529652055E-3</v>
      </c>
      <c r="BE361" s="183">
        <v>1.4841852335928741E-3</v>
      </c>
      <c r="BF361" s="183">
        <v>0.37291064224801712</v>
      </c>
      <c r="BG361" s="183">
        <v>4.5221441947186133E-3</v>
      </c>
    </row>
    <row r="362" spans="2:69">
      <c r="B362" s="174"/>
      <c r="C362" s="174"/>
      <c r="D362" s="64">
        <v>45344</v>
      </c>
      <c r="E362" s="174"/>
      <c r="F362" s="174"/>
      <c r="G362" s="174"/>
      <c r="H362" s="174"/>
      <c r="I362" s="179">
        <v>50.788600000000002</v>
      </c>
      <c r="J362" s="179">
        <v>0</v>
      </c>
      <c r="K362" s="179">
        <v>0</v>
      </c>
      <c r="L362" s="179">
        <v>0</v>
      </c>
      <c r="M362" s="179">
        <v>0</v>
      </c>
      <c r="N362" s="179">
        <v>13.582000000000001</v>
      </c>
      <c r="O362" s="179">
        <v>0</v>
      </c>
      <c r="P362" s="179">
        <v>0</v>
      </c>
      <c r="Q362" s="179">
        <v>0</v>
      </c>
      <c r="R362" s="179">
        <v>0</v>
      </c>
      <c r="S362" s="179">
        <v>46.320999999999998</v>
      </c>
      <c r="T362" s="179">
        <v>0</v>
      </c>
      <c r="U362" s="179">
        <v>0</v>
      </c>
      <c r="V362" s="179">
        <v>0</v>
      </c>
      <c r="W362" s="179">
        <v>0</v>
      </c>
      <c r="X362" s="179">
        <v>15.60971</v>
      </c>
      <c r="Y362" s="179">
        <v>0</v>
      </c>
      <c r="Z362" s="179">
        <v>0</v>
      </c>
      <c r="AA362" s="179">
        <v>0</v>
      </c>
      <c r="AB362" s="179">
        <v>0</v>
      </c>
      <c r="AC362" s="179">
        <v>5.17</v>
      </c>
      <c r="AD362" s="179">
        <v>0</v>
      </c>
      <c r="AE362" s="179">
        <v>0</v>
      </c>
      <c r="AF362" s="179">
        <v>0</v>
      </c>
      <c r="AG362" s="179">
        <v>0</v>
      </c>
      <c r="AH362" s="179">
        <v>1.0003</v>
      </c>
      <c r="AI362" s="179">
        <v>0</v>
      </c>
      <c r="AJ362" s="179">
        <v>0</v>
      </c>
      <c r="AK362" s="179">
        <v>0</v>
      </c>
      <c r="AL362" s="179">
        <v>0</v>
      </c>
      <c r="AM362" s="179">
        <v>12.069000000000001</v>
      </c>
      <c r="AN362" s="179">
        <v>19.215</v>
      </c>
      <c r="AO362" s="179">
        <v>27</v>
      </c>
      <c r="AP362" s="179">
        <v>0</v>
      </c>
      <c r="AQ362" s="179">
        <v>0</v>
      </c>
      <c r="AR362" s="179">
        <v>0</v>
      </c>
      <c r="AS362" s="179">
        <v>0</v>
      </c>
      <c r="AT362" s="179">
        <v>0</v>
      </c>
      <c r="AU362" s="179">
        <v>0</v>
      </c>
      <c r="AV362" s="179">
        <v>-2668</v>
      </c>
      <c r="AW362" s="179">
        <v>0</v>
      </c>
      <c r="AX362" s="179">
        <v>667.50616178150221</v>
      </c>
      <c r="AY362" s="179">
        <v>0</v>
      </c>
      <c r="AZ362" s="179">
        <v>20573.882617212716</v>
      </c>
      <c r="BA362" s="183">
        <v>3.0822011533651217E-2</v>
      </c>
      <c r="BB362" s="183">
        <v>0</v>
      </c>
      <c r="BC362" s="183">
        <v>0</v>
      </c>
      <c r="BD362" s="183">
        <v>3.5436590023812187E-3</v>
      </c>
      <c r="BE362" s="183">
        <v>1.572162248903731E-3</v>
      </c>
      <c r="BF362" s="183">
        <v>0.44365506044664321</v>
      </c>
      <c r="BG362" s="183">
        <v>4.3474057095717663E-3</v>
      </c>
    </row>
    <row r="363" spans="2:69">
      <c r="B363" s="174"/>
      <c r="C363" s="174"/>
      <c r="D363" s="64">
        <v>45345</v>
      </c>
      <c r="E363" s="174"/>
      <c r="F363" s="174"/>
      <c r="G363" s="174"/>
      <c r="H363" s="174"/>
      <c r="I363" s="179">
        <v>72.497600000000006</v>
      </c>
      <c r="J363" s="179">
        <v>0</v>
      </c>
      <c r="K363" s="179">
        <v>0</v>
      </c>
      <c r="L363" s="179">
        <v>0</v>
      </c>
      <c r="M363" s="179">
        <v>0</v>
      </c>
      <c r="N363" s="179">
        <v>8.8670000000000009</v>
      </c>
      <c r="O363" s="179">
        <v>0</v>
      </c>
      <c r="P363" s="179">
        <v>0</v>
      </c>
      <c r="Q363" s="179">
        <v>0</v>
      </c>
      <c r="R363" s="179">
        <v>0</v>
      </c>
      <c r="S363" s="179">
        <v>65.040999999999997</v>
      </c>
      <c r="T363" s="179">
        <v>0</v>
      </c>
      <c r="U363" s="179">
        <v>0</v>
      </c>
      <c r="V363" s="179">
        <v>0</v>
      </c>
      <c r="W363" s="179">
        <v>0</v>
      </c>
      <c r="X363" s="179">
        <v>15.895709999999999</v>
      </c>
      <c r="Y363" s="179">
        <v>0</v>
      </c>
      <c r="Z363" s="179">
        <v>0</v>
      </c>
      <c r="AA363" s="179">
        <v>0</v>
      </c>
      <c r="AB363" s="179">
        <v>0</v>
      </c>
      <c r="AC363" s="179">
        <v>5.4889999999999999</v>
      </c>
      <c r="AD363" s="179">
        <v>0</v>
      </c>
      <c r="AE363" s="179">
        <v>0</v>
      </c>
      <c r="AF363" s="179">
        <v>0</v>
      </c>
      <c r="AG363" s="179">
        <v>0</v>
      </c>
      <c r="AH363" s="179">
        <v>1.0003</v>
      </c>
      <c r="AI363" s="179">
        <v>0</v>
      </c>
      <c r="AJ363" s="179">
        <v>0</v>
      </c>
      <c r="AK363" s="179">
        <v>0</v>
      </c>
      <c r="AL363" s="179">
        <v>0</v>
      </c>
      <c r="AM363" s="179">
        <v>11.757999999999999</v>
      </c>
      <c r="AN363" s="179">
        <v>19.169</v>
      </c>
      <c r="AO363" s="179">
        <v>78</v>
      </c>
      <c r="AP363" s="179">
        <v>0</v>
      </c>
      <c r="AQ363" s="179">
        <v>0</v>
      </c>
      <c r="AR363" s="179">
        <v>0</v>
      </c>
      <c r="AS363" s="179">
        <v>0</v>
      </c>
      <c r="AT363" s="179">
        <v>0</v>
      </c>
      <c r="AU363" s="179">
        <v>0</v>
      </c>
      <c r="AV363" s="179">
        <v>-4332</v>
      </c>
      <c r="AW363" s="179">
        <v>0</v>
      </c>
      <c r="AX363" s="179">
        <v>925.04493969936573</v>
      </c>
      <c r="AY363" s="179">
        <v>0</v>
      </c>
      <c r="AZ363" s="179">
        <v>15282.72176402685</v>
      </c>
      <c r="BA363" s="183">
        <v>1.6521058716340468E-2</v>
      </c>
      <c r="BB363" s="183">
        <v>0</v>
      </c>
      <c r="BC363" s="183">
        <v>0</v>
      </c>
      <c r="BD363" s="183">
        <v>5.6323799206551943E-3</v>
      </c>
      <c r="BE363" s="183">
        <v>3.2332858905344251E-3</v>
      </c>
      <c r="BF363" s="183">
        <v>0.57405323079809367</v>
      </c>
      <c r="BG363" s="183">
        <v>7.2040758009050991E-3</v>
      </c>
    </row>
    <row r="364" spans="2:69">
      <c r="B364" s="24" t="s">
        <v>82</v>
      </c>
      <c r="C364" s="21"/>
      <c r="D364" s="21"/>
      <c r="E364" s="25"/>
      <c r="F364" s="25"/>
      <c r="G364" s="25"/>
      <c r="H364" s="25"/>
      <c r="I364" s="182">
        <v>46.467200000000005</v>
      </c>
      <c r="J364" s="182" t="e">
        <v>#N/A</v>
      </c>
      <c r="K364" s="182" t="e">
        <v>#N/A</v>
      </c>
      <c r="L364" s="182" t="e">
        <v>#N/A</v>
      </c>
      <c r="M364" s="182" t="e">
        <v>#N/A</v>
      </c>
      <c r="N364" s="182">
        <v>13.280000000000001</v>
      </c>
      <c r="O364" s="182" t="e">
        <v>#N/A</v>
      </c>
      <c r="P364" s="182" t="e">
        <v>#N/A</v>
      </c>
      <c r="Q364" s="182" t="e">
        <v>#N/A</v>
      </c>
      <c r="R364" s="182" t="e">
        <v>#N/A</v>
      </c>
      <c r="S364" s="182">
        <v>45.552199999999999</v>
      </c>
      <c r="T364" s="182" t="e">
        <v>#N/A</v>
      </c>
      <c r="U364" s="182" t="e">
        <v>#N/A</v>
      </c>
      <c r="V364" s="182" t="e">
        <v>#N/A</v>
      </c>
      <c r="W364" s="182" t="e">
        <v>#N/A</v>
      </c>
      <c r="X364" s="182">
        <v>15.512710000000002</v>
      </c>
      <c r="Y364" s="182" t="e">
        <v>#N/A</v>
      </c>
      <c r="Z364" s="182" t="e">
        <v>#N/A</v>
      </c>
      <c r="AA364" s="182" t="e">
        <v>#N/A</v>
      </c>
      <c r="AB364" s="182" t="e">
        <v>#N/A</v>
      </c>
      <c r="AC364" s="182">
        <v>5.2393999999999998</v>
      </c>
      <c r="AD364" s="182" t="e">
        <v>#N/A</v>
      </c>
      <c r="AE364" s="182" t="e">
        <v>#N/A</v>
      </c>
      <c r="AF364" s="182" t="e">
        <v>#N/A</v>
      </c>
      <c r="AG364" s="182" t="e">
        <v>#N/A</v>
      </c>
      <c r="AH364" s="182">
        <v>1.0003</v>
      </c>
      <c r="AI364" s="182" t="e">
        <v>#N/A</v>
      </c>
      <c r="AJ364" s="182" t="e">
        <v>#N/A</v>
      </c>
      <c r="AK364" s="182" t="e">
        <v>#N/A</v>
      </c>
      <c r="AL364" s="182" t="e">
        <v>#N/A</v>
      </c>
      <c r="AM364" s="182">
        <v>11.911199999999999</v>
      </c>
      <c r="AN364" s="182">
        <v>19.211600000000001</v>
      </c>
      <c r="AO364" s="182">
        <v>27</v>
      </c>
      <c r="AP364" s="182" t="e">
        <v>#N/A</v>
      </c>
      <c r="AQ364" s="182">
        <v>0</v>
      </c>
      <c r="AR364" s="182" t="e">
        <v>#N/A</v>
      </c>
      <c r="AS364" s="182" t="e">
        <v>#N/A</v>
      </c>
      <c r="AT364" s="182" t="e">
        <v>#N/A</v>
      </c>
      <c r="AU364" s="182" t="e">
        <v>#N/A</v>
      </c>
      <c r="AV364" s="182">
        <v>-3450.6</v>
      </c>
      <c r="AW364" s="182" t="e">
        <v>#N/A</v>
      </c>
      <c r="AX364" s="182">
        <v>775.43370758649144</v>
      </c>
      <c r="AY364" s="182" t="e">
        <v>#N/A</v>
      </c>
      <c r="AZ364" s="182">
        <v>19977.663250523387</v>
      </c>
      <c r="BA364" s="184">
        <v>2.5763212322434524E-2</v>
      </c>
      <c r="BB364" s="184" t="e">
        <v>#N/A</v>
      </c>
      <c r="BC364" s="184" t="e">
        <v>#N/A</v>
      </c>
      <c r="BD364" s="184">
        <v>4.1438820620206245E-3</v>
      </c>
      <c r="BE364" s="184">
        <v>2.006756071227315E-3</v>
      </c>
      <c r="BF364" s="185">
        <v>0.48426959097595262</v>
      </c>
      <c r="BG364" s="184">
        <v>5.2050607147345876E-3</v>
      </c>
    </row>
    <row r="365" spans="2:69" s="67" customFormat="1">
      <c r="B365" s="174"/>
      <c r="C365" s="174"/>
      <c r="D365" s="64">
        <v>45348</v>
      </c>
      <c r="E365" s="174"/>
      <c r="F365" s="174"/>
      <c r="G365" s="174"/>
      <c r="H365" s="174"/>
      <c r="I365" s="179">
        <v>72.968599999999995</v>
      </c>
      <c r="J365" s="179">
        <v>0</v>
      </c>
      <c r="K365" s="179">
        <v>0</v>
      </c>
      <c r="L365" s="179">
        <v>0</v>
      </c>
      <c r="M365" s="179">
        <v>0</v>
      </c>
      <c r="N365" s="179">
        <v>9.8800000000000008</v>
      </c>
      <c r="O365" s="179">
        <v>0</v>
      </c>
      <c r="P365" s="179">
        <v>0</v>
      </c>
      <c r="Q365" s="179">
        <v>0</v>
      </c>
      <c r="R365" s="179">
        <v>0</v>
      </c>
      <c r="S365" s="179">
        <v>58.965000000000003</v>
      </c>
      <c r="T365" s="179">
        <v>0</v>
      </c>
      <c r="U365" s="179">
        <v>0</v>
      </c>
      <c r="V365" s="179">
        <v>0</v>
      </c>
      <c r="W365" s="179">
        <v>0</v>
      </c>
      <c r="X365" s="179">
        <v>15.273709999999999</v>
      </c>
      <c r="Y365" s="179">
        <v>0</v>
      </c>
      <c r="Z365" s="179">
        <v>0</v>
      </c>
      <c r="AA365" s="179">
        <v>0</v>
      </c>
      <c r="AB365" s="179">
        <v>0</v>
      </c>
      <c r="AC365" s="179">
        <v>5.5579999999999998</v>
      </c>
      <c r="AD365" s="179">
        <v>0</v>
      </c>
      <c r="AE365" s="179">
        <v>0</v>
      </c>
      <c r="AF365" s="179">
        <v>0</v>
      </c>
      <c r="AG365" s="179">
        <v>0</v>
      </c>
      <c r="AH365" s="179">
        <v>1.0003</v>
      </c>
      <c r="AI365" s="179">
        <v>0</v>
      </c>
      <c r="AJ365" s="179">
        <v>0</v>
      </c>
      <c r="AK365" s="179">
        <v>0</v>
      </c>
      <c r="AL365" s="179">
        <v>0</v>
      </c>
      <c r="AM365" s="179">
        <v>11.448</v>
      </c>
      <c r="AN365" s="179">
        <v>19.170999999999999</v>
      </c>
      <c r="AO365" s="179">
        <v>78</v>
      </c>
      <c r="AP365" s="179">
        <v>0</v>
      </c>
      <c r="AQ365" s="179">
        <v>0</v>
      </c>
      <c r="AR365" s="179">
        <v>0</v>
      </c>
      <c r="AS365" s="179">
        <v>0</v>
      </c>
      <c r="AT365" s="179">
        <v>0</v>
      </c>
      <c r="AU365" s="179">
        <v>0</v>
      </c>
      <c r="AV365" s="179">
        <v>-4152</v>
      </c>
      <c r="AW365" s="179">
        <v>0</v>
      </c>
      <c r="AX365" s="179">
        <v>906.74915091493801</v>
      </c>
      <c r="AY365" s="179">
        <v>0</v>
      </c>
      <c r="AZ365" s="179">
        <v>21169.853974094585</v>
      </c>
      <c r="BA365" s="183">
        <v>2.3346979650031706E-2</v>
      </c>
      <c r="BB365" s="183">
        <v>0</v>
      </c>
      <c r="BC365" s="183">
        <v>0</v>
      </c>
      <c r="BD365" s="183">
        <v>3.5876470959276627E-3</v>
      </c>
      <c r="BE365" s="183">
        <v>7.859847068369479E-4</v>
      </c>
      <c r="BF365" s="183">
        <v>0.21908083092373243</v>
      </c>
      <c r="BG365" s="183">
        <v>3.324468069283752E-3</v>
      </c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</row>
    <row r="366" spans="2:69">
      <c r="B366" s="174"/>
      <c r="C366" s="174"/>
      <c r="D366" s="64">
        <v>45349</v>
      </c>
      <c r="E366" s="174"/>
      <c r="F366" s="174"/>
      <c r="G366" s="174"/>
      <c r="H366" s="174"/>
      <c r="I366" s="179">
        <v>77.614599999999996</v>
      </c>
      <c r="J366" s="179">
        <v>0</v>
      </c>
      <c r="K366" s="179">
        <v>0</v>
      </c>
      <c r="L366" s="179">
        <v>0</v>
      </c>
      <c r="M366" s="179">
        <v>0</v>
      </c>
      <c r="N366" s="179">
        <v>11.432</v>
      </c>
      <c r="O366" s="179">
        <v>0</v>
      </c>
      <c r="P366" s="179">
        <v>0</v>
      </c>
      <c r="Q366" s="179">
        <v>0</v>
      </c>
      <c r="R366" s="179">
        <v>0</v>
      </c>
      <c r="S366" s="179">
        <v>47.034999999999997</v>
      </c>
      <c r="T366" s="179">
        <v>0</v>
      </c>
      <c r="U366" s="179">
        <v>0</v>
      </c>
      <c r="V366" s="179">
        <v>0</v>
      </c>
      <c r="W366" s="179">
        <v>0</v>
      </c>
      <c r="X366" s="179">
        <v>16.57471</v>
      </c>
      <c r="Y366" s="179">
        <v>0</v>
      </c>
      <c r="Z366" s="179">
        <v>0</v>
      </c>
      <c r="AA366" s="179">
        <v>0</v>
      </c>
      <c r="AB366" s="179">
        <v>0</v>
      </c>
      <c r="AC366" s="179">
        <v>5.4290000000000003</v>
      </c>
      <c r="AD366" s="179">
        <v>0</v>
      </c>
      <c r="AE366" s="179">
        <v>0</v>
      </c>
      <c r="AF366" s="179">
        <v>0</v>
      </c>
      <c r="AG366" s="179">
        <v>0</v>
      </c>
      <c r="AH366" s="179">
        <v>1.0003</v>
      </c>
      <c r="AI366" s="179">
        <v>0</v>
      </c>
      <c r="AJ366" s="179">
        <v>0</v>
      </c>
      <c r="AK366" s="179">
        <v>0</v>
      </c>
      <c r="AL366" s="179">
        <v>0</v>
      </c>
      <c r="AM366" s="179">
        <v>11.467000000000001</v>
      </c>
      <c r="AN366" s="179">
        <v>19.170999999999999</v>
      </c>
      <c r="AO366" s="179">
        <v>50</v>
      </c>
      <c r="AP366" s="179">
        <v>0</v>
      </c>
      <c r="AQ366" s="179" t="s">
        <v>45</v>
      </c>
      <c r="AR366" s="179">
        <v>0</v>
      </c>
      <c r="AS366" s="179">
        <v>0</v>
      </c>
      <c r="AT366" s="179">
        <v>0</v>
      </c>
      <c r="AU366" s="179">
        <v>0</v>
      </c>
      <c r="AV366" s="179">
        <v>-2720</v>
      </c>
      <c r="AW366" s="179">
        <v>0</v>
      </c>
      <c r="AX366" s="179">
        <v>690.18999752725142</v>
      </c>
      <c r="AY366" s="179">
        <v>0</v>
      </c>
      <c r="AZ366" s="179">
        <v>25060.824107777822</v>
      </c>
      <c r="BA366" s="183">
        <v>3.631003665304252E-2</v>
      </c>
      <c r="BB366" s="183">
        <v>0</v>
      </c>
      <c r="BC366" s="183">
        <v>0</v>
      </c>
      <c r="BD366" s="183">
        <v>8.0018816871611654E-3</v>
      </c>
      <c r="BE366" s="183">
        <v>4.6485920043402382E-3</v>
      </c>
      <c r="BF366" s="183">
        <v>0.58093735774659061</v>
      </c>
      <c r="BG366" s="183">
        <v>1.0314312735251508E-2</v>
      </c>
    </row>
    <row r="367" spans="2:69">
      <c r="B367" s="174"/>
      <c r="C367" s="174"/>
      <c r="D367" s="64">
        <v>45350</v>
      </c>
      <c r="E367" s="174"/>
      <c r="F367" s="174"/>
      <c r="G367" s="174"/>
      <c r="H367" s="174"/>
      <c r="I367" s="179">
        <v>75.7346</v>
      </c>
      <c r="J367" s="179">
        <v>0</v>
      </c>
      <c r="K367" s="179">
        <v>0</v>
      </c>
      <c r="L367" s="179">
        <v>0</v>
      </c>
      <c r="M367" s="179">
        <v>0</v>
      </c>
      <c r="N367" s="179">
        <v>15.912000000000001</v>
      </c>
      <c r="O367" s="179">
        <v>0</v>
      </c>
      <c r="P367" s="179">
        <v>0</v>
      </c>
      <c r="Q367" s="179">
        <v>0</v>
      </c>
      <c r="R367" s="179">
        <v>0</v>
      </c>
      <c r="S367" s="179">
        <v>45.578000000000003</v>
      </c>
      <c r="T367" s="179">
        <v>0</v>
      </c>
      <c r="U367" s="179">
        <v>0</v>
      </c>
      <c r="V367" s="179">
        <v>0</v>
      </c>
      <c r="W367" s="179">
        <v>0</v>
      </c>
      <c r="X367" s="179">
        <v>18.222709999999999</v>
      </c>
      <c r="Y367" s="179">
        <v>0</v>
      </c>
      <c r="Z367" s="179">
        <v>0</v>
      </c>
      <c r="AA367" s="179">
        <v>0</v>
      </c>
      <c r="AB367" s="179">
        <v>0</v>
      </c>
      <c r="AC367" s="179">
        <v>5.5039999999999996</v>
      </c>
      <c r="AD367" s="179">
        <v>0</v>
      </c>
      <c r="AE367" s="179">
        <v>0</v>
      </c>
      <c r="AF367" s="179">
        <v>0</v>
      </c>
      <c r="AG367" s="179">
        <v>0</v>
      </c>
      <c r="AH367" s="179">
        <v>1.0003</v>
      </c>
      <c r="AI367" s="179">
        <v>0</v>
      </c>
      <c r="AJ367" s="179">
        <v>0</v>
      </c>
      <c r="AK367" s="179">
        <v>0</v>
      </c>
      <c r="AL367" s="179">
        <v>0</v>
      </c>
      <c r="AM367" s="179">
        <v>11.513</v>
      </c>
      <c r="AN367" s="179">
        <v>19.172000000000001</v>
      </c>
      <c r="AO367" s="179">
        <v>48</v>
      </c>
      <c r="AP367" s="179">
        <v>0</v>
      </c>
      <c r="AQ367" s="179">
        <v>0</v>
      </c>
      <c r="AR367" s="179">
        <v>0</v>
      </c>
      <c r="AS367" s="179">
        <v>0</v>
      </c>
      <c r="AT367" s="179">
        <v>0</v>
      </c>
      <c r="AU367" s="179">
        <v>0</v>
      </c>
      <c r="AV367" s="179">
        <v>-2986</v>
      </c>
      <c r="AW367" s="179">
        <v>0</v>
      </c>
      <c r="AX367" s="179">
        <v>725.6748995455365</v>
      </c>
      <c r="AY367" s="179">
        <v>0</v>
      </c>
      <c r="AZ367" s="179">
        <v>23504.944584025303</v>
      </c>
      <c r="BA367" s="183">
        <v>3.2390461071129216E-2</v>
      </c>
      <c r="BB367" s="183">
        <v>0</v>
      </c>
      <c r="BC367" s="183">
        <v>0</v>
      </c>
      <c r="BD367" s="183">
        <v>4.8685482357151344E-3</v>
      </c>
      <c r="BE367" s="183">
        <v>2.6985270308089453E-3</v>
      </c>
      <c r="BF367" s="183">
        <v>0.55427755876235296</v>
      </c>
      <c r="BG367" s="183">
        <v>5.9650360824139749E-3</v>
      </c>
    </row>
    <row r="368" spans="2:69">
      <c r="B368" s="174"/>
      <c r="C368" s="174"/>
      <c r="D368" s="64">
        <v>45351</v>
      </c>
      <c r="E368" s="174"/>
      <c r="F368" s="174"/>
      <c r="G368" s="174"/>
      <c r="H368" s="174"/>
      <c r="I368" s="179">
        <v>104.4216</v>
      </c>
      <c r="J368" s="179">
        <v>0</v>
      </c>
      <c r="K368" s="179">
        <v>0</v>
      </c>
      <c r="L368" s="179">
        <v>0</v>
      </c>
      <c r="M368" s="179">
        <v>0</v>
      </c>
      <c r="N368" s="179">
        <v>15.526</v>
      </c>
      <c r="O368" s="179">
        <v>0</v>
      </c>
      <c r="P368" s="179">
        <v>0</v>
      </c>
      <c r="Q368" s="179">
        <v>0</v>
      </c>
      <c r="R368" s="179">
        <v>0</v>
      </c>
      <c r="S368" s="179">
        <v>61.762999999999998</v>
      </c>
      <c r="T368" s="179">
        <v>0</v>
      </c>
      <c r="U368" s="179">
        <v>0</v>
      </c>
      <c r="V368" s="179">
        <v>0</v>
      </c>
      <c r="W368" s="179">
        <v>0</v>
      </c>
      <c r="X368" s="179">
        <v>18.271709999999999</v>
      </c>
      <c r="Y368" s="179">
        <v>0</v>
      </c>
      <c r="Z368" s="179">
        <v>0</v>
      </c>
      <c r="AA368" s="179">
        <v>0</v>
      </c>
      <c r="AB368" s="179">
        <v>0</v>
      </c>
      <c r="AC368" s="179">
        <v>5.6340000000000003</v>
      </c>
      <c r="AD368" s="179">
        <v>0</v>
      </c>
      <c r="AE368" s="179">
        <v>0</v>
      </c>
      <c r="AF368" s="179">
        <v>0</v>
      </c>
      <c r="AG368" s="179">
        <v>0</v>
      </c>
      <c r="AH368" s="179">
        <v>1.0003</v>
      </c>
      <c r="AI368" s="179">
        <v>0</v>
      </c>
      <c r="AJ368" s="179">
        <v>0</v>
      </c>
      <c r="AK368" s="179">
        <v>0</v>
      </c>
      <c r="AL368" s="179">
        <v>0</v>
      </c>
      <c r="AM368" s="179">
        <v>11.510999999999999</v>
      </c>
      <c r="AN368" s="179">
        <v>19.129000000000001</v>
      </c>
      <c r="AO368" s="179">
        <v>54</v>
      </c>
      <c r="AP368" s="179">
        <v>0</v>
      </c>
      <c r="AQ368" s="179">
        <v>0</v>
      </c>
      <c r="AR368" s="179">
        <v>0</v>
      </c>
      <c r="AS368" s="179">
        <v>0</v>
      </c>
      <c r="AT368" s="179">
        <v>0</v>
      </c>
      <c r="AU368" s="179">
        <v>0</v>
      </c>
      <c r="AV368" s="179">
        <v>-3861</v>
      </c>
      <c r="AW368" s="179">
        <v>0</v>
      </c>
      <c r="AX368" s="179">
        <v>883.2058087108519</v>
      </c>
      <c r="AY368" s="179">
        <v>0</v>
      </c>
      <c r="AZ368" s="179">
        <v>28286.369540113781</v>
      </c>
      <c r="BA368" s="183">
        <v>3.2026928787301831E-2</v>
      </c>
      <c r="BB368" s="183">
        <v>0</v>
      </c>
      <c r="BC368" s="183">
        <v>0</v>
      </c>
      <c r="BD368" s="183">
        <v>1.0878793677297265E-2</v>
      </c>
      <c r="BE368" s="183">
        <v>3.9677610843244322E-3</v>
      </c>
      <c r="BF368" s="183">
        <v>0.36472436209583353</v>
      </c>
      <c r="BG368" s="183">
        <v>5.1626856223383286E-3</v>
      </c>
    </row>
    <row r="369" spans="2:69">
      <c r="B369" s="50" t="s">
        <v>95</v>
      </c>
      <c r="C369" s="186"/>
      <c r="D369" s="66"/>
      <c r="E369" s="41"/>
      <c r="F369" s="41"/>
      <c r="G369" s="41"/>
      <c r="H369" s="41"/>
      <c r="I369" s="187">
        <v>61.847225000000002</v>
      </c>
      <c r="J369" s="187" t="e">
        <v>#N/A</v>
      </c>
      <c r="K369" s="187" t="e">
        <v>#N/A</v>
      </c>
      <c r="L369" s="187" t="e">
        <v>#N/A</v>
      </c>
      <c r="M369" s="187" t="e">
        <v>#N/A</v>
      </c>
      <c r="N369" s="187">
        <v>13.6279375</v>
      </c>
      <c r="O369" s="187" t="e">
        <v>#N/A</v>
      </c>
      <c r="P369" s="187" t="e">
        <v>#N/A</v>
      </c>
      <c r="Q369" s="187" t="e">
        <v>#N/A</v>
      </c>
      <c r="R369" s="187" t="e">
        <v>#N/A</v>
      </c>
      <c r="S369" s="187">
        <v>46.399687500000006</v>
      </c>
      <c r="T369" s="187" t="e">
        <v>#N/A</v>
      </c>
      <c r="U369" s="187" t="e">
        <v>#N/A</v>
      </c>
      <c r="V369" s="187" t="e">
        <v>#N/A</v>
      </c>
      <c r="W369" s="187" t="e">
        <v>#N/A</v>
      </c>
      <c r="X369" s="187">
        <v>15.516272500000003</v>
      </c>
      <c r="Y369" s="187" t="e">
        <v>#N/A</v>
      </c>
      <c r="Z369" s="187" t="e">
        <v>#N/A</v>
      </c>
      <c r="AA369" s="187" t="e">
        <v>#N/A</v>
      </c>
      <c r="AB369" s="187" t="e">
        <v>#N/A</v>
      </c>
      <c r="AC369" s="187">
        <v>5.1954375000000006</v>
      </c>
      <c r="AD369" s="187" t="e">
        <v>#N/A</v>
      </c>
      <c r="AE369" s="187" t="e">
        <v>#N/A</v>
      </c>
      <c r="AF369" s="187" t="e">
        <v>#N/A</v>
      </c>
      <c r="AG369" s="187" t="e">
        <v>#N/A</v>
      </c>
      <c r="AH369" s="187">
        <v>1.0002999999999997</v>
      </c>
      <c r="AI369" s="187" t="e">
        <v>#N/A</v>
      </c>
      <c r="AJ369" s="187" t="e">
        <v>#N/A</v>
      </c>
      <c r="AK369" s="187" t="e">
        <v>#N/A</v>
      </c>
      <c r="AL369" s="187" t="e">
        <v>#N/A</v>
      </c>
      <c r="AM369" s="187">
        <v>11.701437500000003</v>
      </c>
      <c r="AN369" s="187">
        <v>19.212187500000006</v>
      </c>
      <c r="AO369" s="187">
        <v>98.75</v>
      </c>
      <c r="AP369" s="187" t="e">
        <v>#N/A</v>
      </c>
      <c r="AQ369" s="187">
        <v>0</v>
      </c>
      <c r="AR369" s="187" t="e">
        <v>#N/A</v>
      </c>
      <c r="AS369" s="187" t="e">
        <v>#N/A</v>
      </c>
      <c r="AT369" s="187" t="e">
        <v>#N/A</v>
      </c>
      <c r="AU369" s="187" t="e">
        <v>#N/A</v>
      </c>
      <c r="AV369" s="187">
        <v>-3980.0625</v>
      </c>
      <c r="AW369" s="187" t="e">
        <v>#N/A</v>
      </c>
      <c r="AX369" s="187">
        <v>854.79561954320945</v>
      </c>
      <c r="AY369" s="187" t="e">
        <v>#N/A</v>
      </c>
      <c r="AZ369" s="187">
        <v>28286.369540113781</v>
      </c>
      <c r="BA369" s="42">
        <v>3.3091383359252137E-2</v>
      </c>
      <c r="BB369" s="42" t="e">
        <v>#N/A</v>
      </c>
      <c r="BC369" s="42" t="e">
        <v>#N/A</v>
      </c>
      <c r="BD369" s="42">
        <v>4.9951849187877774E-3</v>
      </c>
      <c r="BE369" s="42">
        <v>2.2541560697099295E-3</v>
      </c>
      <c r="BF369" s="43">
        <v>0.45126579022763469</v>
      </c>
      <c r="BG369" s="42">
        <v>5.4834290169990096E-3</v>
      </c>
    </row>
    <row r="370" spans="2:69">
      <c r="B370" s="174"/>
      <c r="C370" s="174"/>
      <c r="D370" s="64">
        <v>45352</v>
      </c>
      <c r="E370" s="174"/>
      <c r="F370" s="174"/>
      <c r="G370" s="174"/>
      <c r="H370" s="174"/>
      <c r="I370" s="179">
        <v>64.444599999999994</v>
      </c>
      <c r="J370" s="179">
        <v>0</v>
      </c>
      <c r="K370" s="179">
        <v>0</v>
      </c>
      <c r="L370" s="179">
        <v>0</v>
      </c>
      <c r="M370" s="179">
        <v>0</v>
      </c>
      <c r="N370" s="179">
        <v>13.553000000000001</v>
      </c>
      <c r="O370" s="179">
        <v>0</v>
      </c>
      <c r="P370" s="179">
        <v>0</v>
      </c>
      <c r="Q370" s="179">
        <v>0</v>
      </c>
      <c r="R370" s="179">
        <v>0</v>
      </c>
      <c r="S370" s="179">
        <v>47.908999999999999</v>
      </c>
      <c r="T370" s="179">
        <v>0</v>
      </c>
      <c r="U370" s="179">
        <v>0</v>
      </c>
      <c r="V370" s="179">
        <v>0</v>
      </c>
      <c r="W370" s="179">
        <v>0</v>
      </c>
      <c r="X370" s="179">
        <v>18.80471</v>
      </c>
      <c r="Y370" s="179">
        <v>0</v>
      </c>
      <c r="Z370" s="179">
        <v>0</v>
      </c>
      <c r="AA370" s="179">
        <v>0</v>
      </c>
      <c r="AB370" s="179">
        <v>0</v>
      </c>
      <c r="AC370" s="179">
        <v>5.6079999999999997</v>
      </c>
      <c r="AD370" s="179">
        <v>0</v>
      </c>
      <c r="AE370" s="179">
        <v>0</v>
      </c>
      <c r="AF370" s="179">
        <v>0</v>
      </c>
      <c r="AG370" s="179">
        <v>0</v>
      </c>
      <c r="AH370" s="179">
        <v>1.0003</v>
      </c>
      <c r="AI370" s="179">
        <v>0</v>
      </c>
      <c r="AJ370" s="179">
        <v>0</v>
      </c>
      <c r="AK370" s="179">
        <v>0</v>
      </c>
      <c r="AL370" s="179">
        <v>0</v>
      </c>
      <c r="AM370" s="179">
        <v>11.712</v>
      </c>
      <c r="AN370" s="179">
        <v>19.169</v>
      </c>
      <c r="AO370" s="179">
        <v>122</v>
      </c>
      <c r="AP370" s="179">
        <v>0</v>
      </c>
      <c r="AQ370" s="179">
        <v>0</v>
      </c>
      <c r="AR370" s="179">
        <v>0</v>
      </c>
      <c r="AS370" s="179">
        <v>0</v>
      </c>
      <c r="AT370" s="179">
        <v>0</v>
      </c>
      <c r="AU370" s="179">
        <v>0</v>
      </c>
      <c r="AV370" s="179">
        <v>-4238</v>
      </c>
      <c r="AW370" s="179">
        <v>0</v>
      </c>
      <c r="AX370" s="179">
        <v>928.37201142420531</v>
      </c>
      <c r="AY370" s="179">
        <v>0</v>
      </c>
      <c r="AZ370" s="179">
        <v>29847.174489805795</v>
      </c>
      <c r="BA370" s="183">
        <v>3.2150015427562892E-2</v>
      </c>
      <c r="BB370" s="183">
        <v>0</v>
      </c>
      <c r="BC370" s="183">
        <v>0</v>
      </c>
      <c r="BD370" s="183">
        <v>8.9854056413108258E-3</v>
      </c>
      <c r="BE370" s="183">
        <v>1.7743561473682378E-3</v>
      </c>
      <c r="BF370" s="183">
        <v>0.19747090094748218</v>
      </c>
      <c r="BG370" s="183">
        <v>5.7416747553254424E-3</v>
      </c>
    </row>
    <row r="371" spans="2:69">
      <c r="B371" s="24" t="s">
        <v>82</v>
      </c>
      <c r="C371" s="21"/>
      <c r="D371" s="21"/>
      <c r="E371" s="25"/>
      <c r="F371" s="25"/>
      <c r="G371" s="25"/>
      <c r="H371" s="25"/>
      <c r="I371" s="182">
        <v>55.036799999999992</v>
      </c>
      <c r="J371" s="182" t="e">
        <v>#N/A</v>
      </c>
      <c r="K371" s="182" t="e">
        <v>#N/A</v>
      </c>
      <c r="L371" s="182" t="e">
        <v>#N/A</v>
      </c>
      <c r="M371" s="182" t="e">
        <v>#N/A</v>
      </c>
      <c r="N371" s="182">
        <v>13.2606</v>
      </c>
      <c r="O371" s="182" t="e">
        <v>#N/A</v>
      </c>
      <c r="P371" s="182" t="e">
        <v>#N/A</v>
      </c>
      <c r="Q371" s="182" t="e">
        <v>#N/A</v>
      </c>
      <c r="R371" s="182" t="e">
        <v>#N/A</v>
      </c>
      <c r="S371" s="182">
        <v>48.25</v>
      </c>
      <c r="T371" s="182" t="e">
        <v>#N/A</v>
      </c>
      <c r="U371" s="182" t="e">
        <v>#N/A</v>
      </c>
      <c r="V371" s="182" t="e">
        <v>#N/A</v>
      </c>
      <c r="W371" s="182" t="e">
        <v>#N/A</v>
      </c>
      <c r="X371" s="182">
        <v>17.429510000000001</v>
      </c>
      <c r="Y371" s="182" t="e">
        <v>#N/A</v>
      </c>
      <c r="Z371" s="182" t="e">
        <v>#N/A</v>
      </c>
      <c r="AA371" s="182" t="e">
        <v>#N/A</v>
      </c>
      <c r="AB371" s="182" t="e">
        <v>#N/A</v>
      </c>
      <c r="AC371" s="182">
        <v>5.5465999999999998</v>
      </c>
      <c r="AD371" s="182" t="e">
        <v>#N/A</v>
      </c>
      <c r="AE371" s="182" t="e">
        <v>#N/A</v>
      </c>
      <c r="AF371" s="182" t="e">
        <v>#N/A</v>
      </c>
      <c r="AG371" s="182" t="e">
        <v>#N/A</v>
      </c>
      <c r="AH371" s="182">
        <v>1.0003</v>
      </c>
      <c r="AI371" s="182" t="e">
        <v>#N/A</v>
      </c>
      <c r="AJ371" s="182" t="e">
        <v>#N/A</v>
      </c>
      <c r="AK371" s="182" t="e">
        <v>#N/A</v>
      </c>
      <c r="AL371" s="182" t="e">
        <v>#N/A</v>
      </c>
      <c r="AM371" s="182">
        <v>11.530199999999999</v>
      </c>
      <c r="AN371" s="182">
        <v>19.162399999999998</v>
      </c>
      <c r="AO371" s="182">
        <v>54</v>
      </c>
      <c r="AP371" s="182" t="e">
        <v>#N/A</v>
      </c>
      <c r="AQ371" s="182">
        <v>0</v>
      </c>
      <c r="AR371" s="182" t="e">
        <v>#N/A</v>
      </c>
      <c r="AS371" s="182" t="e">
        <v>#N/A</v>
      </c>
      <c r="AT371" s="182" t="e">
        <v>#N/A</v>
      </c>
      <c r="AU371" s="182" t="e">
        <v>#N/A</v>
      </c>
      <c r="AV371" s="182">
        <v>-3591.4</v>
      </c>
      <c r="AW371" s="182" t="e">
        <v>#N/A</v>
      </c>
      <c r="AX371" s="182">
        <v>807.54797992002727</v>
      </c>
      <c r="AY371" s="182" t="e">
        <v>#N/A</v>
      </c>
      <c r="AZ371" s="182">
        <v>28160.439845913759</v>
      </c>
      <c r="BA371" s="184">
        <v>3.4871537724238413E-2</v>
      </c>
      <c r="BB371" s="184" t="e">
        <v>#N/A</v>
      </c>
      <c r="BC371" s="184" t="e">
        <v>#N/A</v>
      </c>
      <c r="BD371" s="184">
        <v>7.4345348854392727E-3</v>
      </c>
      <c r="BE371" s="184">
        <v>2.8355093601097011E-3</v>
      </c>
      <c r="BF371" s="185">
        <v>0.38139700785628416</v>
      </c>
      <c r="BG371" s="184">
        <v>6.1283799581881657E-3</v>
      </c>
    </row>
    <row r="372" spans="2:69" s="67" customFormat="1">
      <c r="B372" s="174"/>
      <c r="C372" s="174"/>
      <c r="D372" s="64">
        <v>45355</v>
      </c>
      <c r="E372" s="174"/>
      <c r="F372" s="174"/>
      <c r="G372" s="174"/>
      <c r="H372" s="174"/>
      <c r="I372" s="179">
        <v>46.058599999999998</v>
      </c>
      <c r="J372" s="179">
        <v>0</v>
      </c>
      <c r="K372" s="179">
        <v>0</v>
      </c>
      <c r="L372" s="179">
        <v>0</v>
      </c>
      <c r="M372" s="179">
        <v>0</v>
      </c>
      <c r="N372" s="179">
        <v>14.124000000000001</v>
      </c>
      <c r="O372" s="179">
        <v>0</v>
      </c>
      <c r="P372" s="179">
        <v>0</v>
      </c>
      <c r="Q372" s="179">
        <v>0</v>
      </c>
      <c r="R372" s="179">
        <v>0</v>
      </c>
      <c r="S372" s="179">
        <v>46.838999999999999</v>
      </c>
      <c r="T372" s="179">
        <v>0</v>
      </c>
      <c r="U372" s="179">
        <v>0</v>
      </c>
      <c r="V372" s="179">
        <v>0</v>
      </c>
      <c r="W372" s="179">
        <v>0</v>
      </c>
      <c r="X372" s="179">
        <v>18.52871</v>
      </c>
      <c r="Y372" s="179">
        <v>0</v>
      </c>
      <c r="Z372" s="179">
        <v>0</v>
      </c>
      <c r="AA372" s="179">
        <v>0</v>
      </c>
      <c r="AB372" s="179">
        <v>0</v>
      </c>
      <c r="AC372" s="179">
        <v>5.508</v>
      </c>
      <c r="AD372" s="179">
        <v>0</v>
      </c>
      <c r="AE372" s="179">
        <v>0</v>
      </c>
      <c r="AF372" s="179">
        <v>0</v>
      </c>
      <c r="AG372" s="179">
        <v>0</v>
      </c>
      <c r="AH372" s="179">
        <v>1.0003</v>
      </c>
      <c r="AI372" s="179">
        <v>0</v>
      </c>
      <c r="AJ372" s="179">
        <v>0</v>
      </c>
      <c r="AK372" s="179">
        <v>0</v>
      </c>
      <c r="AL372" s="179">
        <v>0</v>
      </c>
      <c r="AM372" s="179">
        <v>11.737</v>
      </c>
      <c r="AN372" s="179">
        <v>19.167999999999999</v>
      </c>
      <c r="AO372" s="179">
        <v>89</v>
      </c>
      <c r="AP372" s="179">
        <v>0</v>
      </c>
      <c r="AQ372" s="179">
        <v>0</v>
      </c>
      <c r="AR372" s="179">
        <v>0</v>
      </c>
      <c r="AS372" s="179">
        <v>0</v>
      </c>
      <c r="AT372" s="179">
        <v>0</v>
      </c>
      <c r="AU372" s="179">
        <v>0</v>
      </c>
      <c r="AV372" s="179">
        <v>-3468</v>
      </c>
      <c r="AW372" s="179">
        <v>0</v>
      </c>
      <c r="AX372" s="179">
        <v>796.56934319560048</v>
      </c>
      <c r="AY372" s="179">
        <v>0</v>
      </c>
      <c r="AZ372" s="179">
        <v>31592.648309469194</v>
      </c>
      <c r="BA372" s="183">
        <v>3.9660889010276042E-2</v>
      </c>
      <c r="BB372" s="183">
        <v>0</v>
      </c>
      <c r="BC372" s="183">
        <v>0</v>
      </c>
      <c r="BD372" s="183">
        <v>6.1245689787284997E-3</v>
      </c>
      <c r="BE372" s="183">
        <v>1.3977282457868132E-3</v>
      </c>
      <c r="BF372" s="183">
        <v>0.22821658971289613</v>
      </c>
      <c r="BG372" s="183">
        <v>4.4814806300088102E-3</v>
      </c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</row>
    <row r="373" spans="2:69">
      <c r="B373" s="174"/>
      <c r="C373" s="174"/>
      <c r="D373" s="64">
        <v>45356</v>
      </c>
      <c r="E373" s="174"/>
      <c r="F373" s="174"/>
      <c r="G373" s="174"/>
      <c r="H373" s="174"/>
      <c r="I373" s="179">
        <v>46.896599999999999</v>
      </c>
      <c r="J373" s="179">
        <v>0</v>
      </c>
      <c r="K373" s="179">
        <v>0</v>
      </c>
      <c r="L373" s="179">
        <v>0</v>
      </c>
      <c r="M373" s="179">
        <v>0</v>
      </c>
      <c r="N373" s="179">
        <v>17.161999999999999</v>
      </c>
      <c r="O373" s="179">
        <v>0</v>
      </c>
      <c r="P373" s="179">
        <v>0</v>
      </c>
      <c r="Q373" s="179">
        <v>0</v>
      </c>
      <c r="R373" s="179">
        <v>0</v>
      </c>
      <c r="S373" s="179">
        <v>55.44</v>
      </c>
      <c r="T373" s="179">
        <v>0</v>
      </c>
      <c r="U373" s="179">
        <v>0</v>
      </c>
      <c r="V373" s="179">
        <v>0</v>
      </c>
      <c r="W373" s="179">
        <v>0</v>
      </c>
      <c r="X373" s="179">
        <v>18.68871</v>
      </c>
      <c r="Y373" s="179">
        <v>0</v>
      </c>
      <c r="Z373" s="179">
        <v>0</v>
      </c>
      <c r="AA373" s="179">
        <v>0</v>
      </c>
      <c r="AB373" s="179">
        <v>0</v>
      </c>
      <c r="AC373" s="179">
        <v>5.4939999999999998</v>
      </c>
      <c r="AD373" s="179">
        <v>0</v>
      </c>
      <c r="AE373" s="179">
        <v>0</v>
      </c>
      <c r="AF373" s="179">
        <v>0</v>
      </c>
      <c r="AG373" s="179">
        <v>0</v>
      </c>
      <c r="AH373" s="179">
        <v>1.0003</v>
      </c>
      <c r="AI373" s="179">
        <v>0</v>
      </c>
      <c r="AJ373" s="179">
        <v>0</v>
      </c>
      <c r="AK373" s="179">
        <v>0</v>
      </c>
      <c r="AL373" s="179">
        <v>0</v>
      </c>
      <c r="AM373" s="179">
        <v>12.039</v>
      </c>
      <c r="AN373" s="179">
        <v>19.204999999999998</v>
      </c>
      <c r="AO373" s="179">
        <v>109</v>
      </c>
      <c r="AP373" s="179">
        <v>0</v>
      </c>
      <c r="AQ373" s="179" t="s">
        <v>45</v>
      </c>
      <c r="AR373" s="179">
        <v>0</v>
      </c>
      <c r="AS373" s="179">
        <v>0</v>
      </c>
      <c r="AT373" s="179">
        <v>0</v>
      </c>
      <c r="AU373" s="179">
        <v>0</v>
      </c>
      <c r="AV373" s="179">
        <v>-3821</v>
      </c>
      <c r="AW373" s="179">
        <v>0</v>
      </c>
      <c r="AX373" s="179">
        <v>823.52154090973454</v>
      </c>
      <c r="AY373" s="179">
        <v>0</v>
      </c>
      <c r="AZ373" s="179">
        <v>36703.243609443569</v>
      </c>
      <c r="BA373" s="183">
        <v>4.4568650346289582E-2</v>
      </c>
      <c r="BB373" s="183">
        <v>0</v>
      </c>
      <c r="BC373" s="183">
        <v>0</v>
      </c>
      <c r="BD373" s="183">
        <v>1.327487317177338E-2</v>
      </c>
      <c r="BE373" s="183">
        <v>1.4976302629446097E-3</v>
      </c>
      <c r="BF373" s="183">
        <v>0.11281691685981979</v>
      </c>
      <c r="BG373" s="183">
        <v>4.534287955388799E-3</v>
      </c>
    </row>
    <row r="374" spans="2:69">
      <c r="B374" s="174"/>
      <c r="C374" s="174"/>
      <c r="D374" s="64">
        <v>45357</v>
      </c>
      <c r="E374" s="174"/>
      <c r="F374" s="174"/>
      <c r="G374" s="174"/>
      <c r="H374" s="174"/>
      <c r="I374" s="179">
        <v>28.832599999999999</v>
      </c>
      <c r="J374" s="179">
        <v>0</v>
      </c>
      <c r="K374" s="179">
        <v>0</v>
      </c>
      <c r="L374" s="179">
        <v>0</v>
      </c>
      <c r="M374" s="179">
        <v>0</v>
      </c>
      <c r="N374" s="179">
        <v>15.329000000000001</v>
      </c>
      <c r="O374" s="179">
        <v>0</v>
      </c>
      <c r="P374" s="179">
        <v>0</v>
      </c>
      <c r="Q374" s="179">
        <v>0</v>
      </c>
      <c r="R374" s="179">
        <v>0</v>
      </c>
      <c r="S374" s="179">
        <v>61.887</v>
      </c>
      <c r="T374" s="179">
        <v>0</v>
      </c>
      <c r="U374" s="179">
        <v>0</v>
      </c>
      <c r="V374" s="179">
        <v>0</v>
      </c>
      <c r="W374" s="179">
        <v>0</v>
      </c>
      <c r="X374" s="179">
        <v>18.58971</v>
      </c>
      <c r="Y374" s="179">
        <v>0</v>
      </c>
      <c r="Z374" s="179">
        <v>0</v>
      </c>
      <c r="AA374" s="179">
        <v>0</v>
      </c>
      <c r="AB374" s="179">
        <v>0</v>
      </c>
      <c r="AC374" s="179">
        <v>5.4950000000000001</v>
      </c>
      <c r="AD374" s="179">
        <v>0</v>
      </c>
      <c r="AE374" s="179">
        <v>0</v>
      </c>
      <c r="AF374" s="179">
        <v>0</v>
      </c>
      <c r="AG374" s="179">
        <v>0</v>
      </c>
      <c r="AH374" s="179">
        <v>1.0003</v>
      </c>
      <c r="AI374" s="179">
        <v>0</v>
      </c>
      <c r="AJ374" s="179">
        <v>0</v>
      </c>
      <c r="AK374" s="179">
        <v>0</v>
      </c>
      <c r="AL374" s="179">
        <v>0</v>
      </c>
      <c r="AM374" s="179">
        <v>24.942</v>
      </c>
      <c r="AN374" s="179">
        <v>19.204000000000001</v>
      </c>
      <c r="AO374" s="179">
        <v>107</v>
      </c>
      <c r="AP374" s="179">
        <v>0</v>
      </c>
      <c r="AQ374" s="179">
        <v>0</v>
      </c>
      <c r="AR374" s="179">
        <v>0</v>
      </c>
      <c r="AS374" s="179">
        <v>0</v>
      </c>
      <c r="AT374" s="179">
        <v>0</v>
      </c>
      <c r="AU374" s="179">
        <v>0</v>
      </c>
      <c r="AV374" s="179">
        <v>-3505</v>
      </c>
      <c r="AW374" s="179">
        <v>0</v>
      </c>
      <c r="AX374" s="179">
        <v>780.61170225207059</v>
      </c>
      <c r="AY374" s="179">
        <v>0</v>
      </c>
      <c r="AZ374" s="179">
        <v>36475.198782814288</v>
      </c>
      <c r="BA374" s="183">
        <v>4.6726430922804603E-2</v>
      </c>
      <c r="BB374" s="183">
        <v>0</v>
      </c>
      <c r="BC374" s="183">
        <v>0</v>
      </c>
      <c r="BD374" s="183">
        <v>4.558611999197373E-3</v>
      </c>
      <c r="BE374" s="183">
        <v>1.7963621995721968E-3</v>
      </c>
      <c r="BF374" s="183">
        <v>0.39405902495945677</v>
      </c>
      <c r="BG374" s="183">
        <v>6.1017934407662251E-3</v>
      </c>
    </row>
    <row r="375" spans="2:69">
      <c r="B375" s="174"/>
      <c r="C375" s="174"/>
      <c r="D375" s="64">
        <v>45358</v>
      </c>
      <c r="E375" s="174"/>
      <c r="F375" s="174"/>
      <c r="G375" s="174"/>
      <c r="H375" s="174"/>
      <c r="I375" s="179">
        <v>46.485599999999998</v>
      </c>
      <c r="J375" s="179">
        <v>0</v>
      </c>
      <c r="K375" s="179">
        <v>0</v>
      </c>
      <c r="L375" s="179">
        <v>0</v>
      </c>
      <c r="M375" s="179">
        <v>0</v>
      </c>
      <c r="N375" s="179">
        <v>16.262</v>
      </c>
      <c r="O375" s="179">
        <v>0</v>
      </c>
      <c r="P375" s="179">
        <v>0</v>
      </c>
      <c r="Q375" s="179">
        <v>0</v>
      </c>
      <c r="R375" s="179">
        <v>0</v>
      </c>
      <c r="S375" s="179">
        <v>46.04</v>
      </c>
      <c r="T375" s="179">
        <v>0</v>
      </c>
      <c r="U375" s="179">
        <v>0</v>
      </c>
      <c r="V375" s="179">
        <v>0</v>
      </c>
      <c r="W375" s="179">
        <v>0</v>
      </c>
      <c r="X375" s="179">
        <v>18.725709999999999</v>
      </c>
      <c r="Y375" s="179">
        <v>0</v>
      </c>
      <c r="Z375" s="179">
        <v>0</v>
      </c>
      <c r="AA375" s="179">
        <v>0</v>
      </c>
      <c r="AB375" s="179">
        <v>0</v>
      </c>
      <c r="AC375" s="179">
        <v>5.548</v>
      </c>
      <c r="AD375" s="179">
        <v>0</v>
      </c>
      <c r="AE375" s="179">
        <v>0</v>
      </c>
      <c r="AF375" s="179">
        <v>0</v>
      </c>
      <c r="AG375" s="179">
        <v>0</v>
      </c>
      <c r="AH375" s="179">
        <v>1.0003</v>
      </c>
      <c r="AI375" s="179">
        <v>0</v>
      </c>
      <c r="AJ375" s="179">
        <v>0</v>
      </c>
      <c r="AK375" s="179">
        <v>0</v>
      </c>
      <c r="AL375" s="179">
        <v>0</v>
      </c>
      <c r="AM375" s="179">
        <v>24.881</v>
      </c>
      <c r="AN375" s="179">
        <v>19.202999999999999</v>
      </c>
      <c r="AO375" s="179">
        <v>120</v>
      </c>
      <c r="AP375" s="179">
        <v>0</v>
      </c>
      <c r="AQ375" s="179">
        <v>0</v>
      </c>
      <c r="AR375" s="179">
        <v>0</v>
      </c>
      <c r="AS375" s="179">
        <v>0</v>
      </c>
      <c r="AT375" s="179">
        <v>0</v>
      </c>
      <c r="AU375" s="179">
        <v>0</v>
      </c>
      <c r="AV375" s="179">
        <v>-3896</v>
      </c>
      <c r="AW375" s="179">
        <v>0</v>
      </c>
      <c r="AX375" s="179">
        <v>842.83778314459516</v>
      </c>
      <c r="AY375" s="179">
        <v>0</v>
      </c>
      <c r="AZ375" s="179">
        <v>36511.811472475354</v>
      </c>
      <c r="BA375" s="183">
        <v>4.3320093382917882E-2</v>
      </c>
      <c r="BB375" s="183">
        <v>0</v>
      </c>
      <c r="BC375" s="183">
        <v>0</v>
      </c>
      <c r="BD375" s="183">
        <v>9.9299148373545431E-3</v>
      </c>
      <c r="BE375" s="183">
        <v>1.9298029838381938E-3</v>
      </c>
      <c r="BF375" s="183">
        <v>0.19434234990401167</v>
      </c>
      <c r="BG375" s="183">
        <v>5.3670077122851562E-3</v>
      </c>
    </row>
    <row r="376" spans="2:69">
      <c r="B376" s="174"/>
      <c r="C376" s="174"/>
      <c r="D376" s="64">
        <v>45359</v>
      </c>
      <c r="E376" s="174"/>
      <c r="F376" s="174"/>
      <c r="G376" s="174"/>
      <c r="H376" s="174"/>
      <c r="I376" s="179">
        <v>60.7196</v>
      </c>
      <c r="J376" s="179">
        <v>0</v>
      </c>
      <c r="K376" s="179">
        <v>0</v>
      </c>
      <c r="L376" s="179">
        <v>0</v>
      </c>
      <c r="M376" s="179">
        <v>0</v>
      </c>
      <c r="N376" s="179">
        <v>17.716000000000001</v>
      </c>
      <c r="O376" s="179">
        <v>0</v>
      </c>
      <c r="P376" s="179">
        <v>0</v>
      </c>
      <c r="Q376" s="179">
        <v>0</v>
      </c>
      <c r="R376" s="179">
        <v>0</v>
      </c>
      <c r="S376" s="179">
        <v>50.218000000000004</v>
      </c>
      <c r="T376" s="179">
        <v>0</v>
      </c>
      <c r="U376" s="179">
        <v>0</v>
      </c>
      <c r="V376" s="179">
        <v>0</v>
      </c>
      <c r="W376" s="179">
        <v>0</v>
      </c>
      <c r="X376" s="179">
        <v>17.968710000000002</v>
      </c>
      <c r="Y376" s="179">
        <v>0</v>
      </c>
      <c r="Z376" s="179">
        <v>0</v>
      </c>
      <c r="AA376" s="179">
        <v>0</v>
      </c>
      <c r="AB376" s="179">
        <v>0</v>
      </c>
      <c r="AC376" s="179">
        <v>5.2990000000000004</v>
      </c>
      <c r="AD376" s="179">
        <v>0</v>
      </c>
      <c r="AE376" s="179">
        <v>0</v>
      </c>
      <c r="AF376" s="179">
        <v>0</v>
      </c>
      <c r="AG376" s="179">
        <v>0</v>
      </c>
      <c r="AH376" s="179">
        <v>1.0003</v>
      </c>
      <c r="AI376" s="179">
        <v>0</v>
      </c>
      <c r="AJ376" s="179">
        <v>0</v>
      </c>
      <c r="AK376" s="179">
        <v>0</v>
      </c>
      <c r="AL376" s="179">
        <v>0</v>
      </c>
      <c r="AM376" s="179">
        <v>24.468</v>
      </c>
      <c r="AN376" s="179">
        <v>19.202999999999999</v>
      </c>
      <c r="AO376" s="179">
        <v>110</v>
      </c>
      <c r="AP376" s="179">
        <v>0</v>
      </c>
      <c r="AQ376" s="179">
        <v>0</v>
      </c>
      <c r="AR376" s="179">
        <v>0</v>
      </c>
      <c r="AS376" s="179">
        <v>0</v>
      </c>
      <c r="AT376" s="179">
        <v>0</v>
      </c>
      <c r="AU376" s="179">
        <v>0</v>
      </c>
      <c r="AV376" s="179">
        <v>-3716</v>
      </c>
      <c r="AW376" s="179">
        <v>0</v>
      </c>
      <c r="AX376" s="179">
        <v>843.90272877570499</v>
      </c>
      <c r="AY376" s="179">
        <v>0</v>
      </c>
      <c r="AZ376" s="179">
        <v>33828.189090500207</v>
      </c>
      <c r="BA376" s="183">
        <v>4.0085412615712926E-2</v>
      </c>
      <c r="BB376" s="183">
        <v>0</v>
      </c>
      <c r="BC376" s="183">
        <v>0</v>
      </c>
      <c r="BD376" s="183">
        <v>4.432551932955768E-3</v>
      </c>
      <c r="BE376" s="183">
        <v>2.9975773029129451E-3</v>
      </c>
      <c r="BF376" s="183">
        <v>0.6762644517768942</v>
      </c>
      <c r="BG376" s="183">
        <v>6.4305072491721961E-3</v>
      </c>
    </row>
    <row r="377" spans="2:69">
      <c r="B377" s="24" t="s">
        <v>82</v>
      </c>
      <c r="C377" s="21"/>
      <c r="D377" s="21"/>
      <c r="E377" s="25"/>
      <c r="F377" s="25"/>
      <c r="G377" s="25"/>
      <c r="H377" s="25"/>
      <c r="I377" s="182">
        <v>42.467200000000005</v>
      </c>
      <c r="J377" s="182" t="e">
        <v>#N/A</v>
      </c>
      <c r="K377" s="182" t="e">
        <v>#N/A</v>
      </c>
      <c r="L377" s="182" t="e">
        <v>#N/A</v>
      </c>
      <c r="M377" s="182" t="e">
        <v>#N/A</v>
      </c>
      <c r="N377" s="182">
        <v>13.280000000000001</v>
      </c>
      <c r="O377" s="182" t="e">
        <v>#N/A</v>
      </c>
      <c r="P377" s="182" t="e">
        <v>#N/A</v>
      </c>
      <c r="Q377" s="182" t="e">
        <v>#N/A</v>
      </c>
      <c r="R377" s="182" t="e">
        <v>#N/A</v>
      </c>
      <c r="S377" s="182">
        <v>37.552199999999999</v>
      </c>
      <c r="T377" s="182" t="e">
        <v>#N/A</v>
      </c>
      <c r="U377" s="182" t="e">
        <v>#N/A</v>
      </c>
      <c r="V377" s="182" t="e">
        <v>#N/A</v>
      </c>
      <c r="W377" s="182" t="e">
        <v>#N/A</v>
      </c>
      <c r="X377" s="182">
        <v>15.512710000000002</v>
      </c>
      <c r="Y377" s="182" t="e">
        <v>#N/A</v>
      </c>
      <c r="Z377" s="182" t="e">
        <v>#N/A</v>
      </c>
      <c r="AA377" s="182" t="e">
        <v>#N/A</v>
      </c>
      <c r="AB377" s="182" t="e">
        <v>#N/A</v>
      </c>
      <c r="AC377" s="182">
        <v>5.2393999999999998</v>
      </c>
      <c r="AD377" s="182" t="e">
        <v>#N/A</v>
      </c>
      <c r="AE377" s="182" t="e">
        <v>#N/A</v>
      </c>
      <c r="AF377" s="182" t="e">
        <v>#N/A</v>
      </c>
      <c r="AG377" s="182" t="e">
        <v>#N/A</v>
      </c>
      <c r="AH377" s="182">
        <v>1.0003</v>
      </c>
      <c r="AI377" s="182" t="e">
        <v>#N/A</v>
      </c>
      <c r="AJ377" s="182" t="e">
        <v>#N/A</v>
      </c>
      <c r="AK377" s="182" t="e">
        <v>#N/A</v>
      </c>
      <c r="AL377" s="182" t="e">
        <v>#N/A</v>
      </c>
      <c r="AM377" s="182">
        <v>11.911199999999999</v>
      </c>
      <c r="AN377" s="182">
        <v>19.211600000000001</v>
      </c>
      <c r="AO377" s="182">
        <v>27</v>
      </c>
      <c r="AP377" s="182" t="e">
        <v>#N/A</v>
      </c>
      <c r="AQ377" s="182">
        <v>0</v>
      </c>
      <c r="AR377" s="182" t="e">
        <v>#N/A</v>
      </c>
      <c r="AS377" s="182" t="e">
        <v>#N/A</v>
      </c>
      <c r="AT377" s="182" t="e">
        <v>#N/A</v>
      </c>
      <c r="AU377" s="182" t="e">
        <v>#N/A</v>
      </c>
      <c r="AV377" s="182">
        <v>-3450.6</v>
      </c>
      <c r="AW377" s="182" t="e">
        <v>#N/A</v>
      </c>
      <c r="AX377" s="182">
        <v>760.77694544113933</v>
      </c>
      <c r="AY377" s="182" t="e">
        <v>#N/A</v>
      </c>
      <c r="AZ377" s="182">
        <v>36511.811472475354</v>
      </c>
      <c r="BA377" s="184">
        <v>2.5414237421645374E-2</v>
      </c>
      <c r="BB377" s="184" t="e">
        <v>#N/A</v>
      </c>
      <c r="BC377" s="184" t="e">
        <v>#N/A</v>
      </c>
      <c r="BD377" s="184">
        <v>4.1438820620206245E-3</v>
      </c>
      <c r="BE377" s="184">
        <v>2.006756071227315E-3</v>
      </c>
      <c r="BF377" s="185">
        <v>0.48426959097595262</v>
      </c>
      <c r="BG377" s="184">
        <v>5.2050607147320254E-3</v>
      </c>
    </row>
    <row r="378" spans="2:69" s="67" customFormat="1">
      <c r="B378" s="174"/>
      <c r="C378" s="174"/>
      <c r="D378" s="64">
        <v>45362</v>
      </c>
      <c r="E378" s="174"/>
      <c r="F378" s="174"/>
      <c r="G378" s="174"/>
      <c r="H378" s="174"/>
      <c r="I378" s="179">
        <v>48.2746</v>
      </c>
      <c r="J378" s="179">
        <v>0</v>
      </c>
      <c r="K378" s="179">
        <v>0</v>
      </c>
      <c r="L378" s="179">
        <v>0</v>
      </c>
      <c r="M378" s="179">
        <v>0</v>
      </c>
      <c r="N378" s="179">
        <v>26.18</v>
      </c>
      <c r="O378" s="179">
        <v>0</v>
      </c>
      <c r="P378" s="179">
        <v>0</v>
      </c>
      <c r="Q378" s="179">
        <v>0</v>
      </c>
      <c r="R378" s="179">
        <v>0</v>
      </c>
      <c r="S378" s="179">
        <v>40.033000000000001</v>
      </c>
      <c r="T378" s="179">
        <v>0</v>
      </c>
      <c r="U378" s="179">
        <v>0</v>
      </c>
      <c r="V378" s="179">
        <v>0</v>
      </c>
      <c r="W378" s="179">
        <v>0</v>
      </c>
      <c r="X378" s="179">
        <v>17.004709999999999</v>
      </c>
      <c r="Y378" s="179">
        <v>0</v>
      </c>
      <c r="Z378" s="179">
        <v>0</v>
      </c>
      <c r="AA378" s="179">
        <v>0</v>
      </c>
      <c r="AB378" s="179">
        <v>0</v>
      </c>
      <c r="AC378" s="179">
        <v>5.6180000000000003</v>
      </c>
      <c r="AD378" s="179">
        <v>0</v>
      </c>
      <c r="AE378" s="179">
        <v>0</v>
      </c>
      <c r="AF378" s="179">
        <v>0</v>
      </c>
      <c r="AG378" s="179">
        <v>0</v>
      </c>
      <c r="AH378" s="179">
        <v>1.0003</v>
      </c>
      <c r="AI378" s="179">
        <v>0</v>
      </c>
      <c r="AJ378" s="179">
        <v>0</v>
      </c>
      <c r="AK378" s="179">
        <v>0</v>
      </c>
      <c r="AL378" s="179">
        <v>0</v>
      </c>
      <c r="AM378" s="179">
        <v>24.614999999999998</v>
      </c>
      <c r="AN378" s="179">
        <v>19.202999999999999</v>
      </c>
      <c r="AO378" s="179">
        <v>120</v>
      </c>
      <c r="AP378" s="179">
        <v>0</v>
      </c>
      <c r="AQ378" s="179">
        <v>0</v>
      </c>
      <c r="AR378" s="179">
        <v>0</v>
      </c>
      <c r="AS378" s="179">
        <v>0</v>
      </c>
      <c r="AT378" s="179">
        <v>0</v>
      </c>
      <c r="AU378" s="179">
        <v>0</v>
      </c>
      <c r="AV378" s="179">
        <v>-4044</v>
      </c>
      <c r="AW378" s="179">
        <v>0</v>
      </c>
      <c r="AX378" s="179">
        <v>882.13442875081228</v>
      </c>
      <c r="AY378" s="179">
        <v>0</v>
      </c>
      <c r="AZ378" s="179">
        <v>32135.185011928377</v>
      </c>
      <c r="BA378" s="183">
        <v>3.6428897869267965E-2</v>
      </c>
      <c r="BB378" s="183">
        <v>0</v>
      </c>
      <c r="BC378" s="183">
        <v>0</v>
      </c>
      <c r="BD378" s="183">
        <v>5.3049792847059104E-3</v>
      </c>
      <c r="BE378" s="183">
        <v>2.1668738231555343E-3</v>
      </c>
      <c r="BF378" s="183">
        <v>0.40846037408714564</v>
      </c>
      <c r="BG378" s="183">
        <v>6.2240800628938263E-3</v>
      </c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</row>
    <row r="379" spans="2:69">
      <c r="B379" s="174"/>
      <c r="C379" s="174"/>
      <c r="D379" s="64">
        <v>45363</v>
      </c>
      <c r="E379" s="174"/>
      <c r="F379" s="174"/>
      <c r="G379" s="174"/>
      <c r="H379" s="174"/>
      <c r="I379" s="179">
        <v>59.147599999999997</v>
      </c>
      <c r="J379" s="179">
        <v>0</v>
      </c>
      <c r="K379" s="179">
        <v>0</v>
      </c>
      <c r="L379" s="179">
        <v>0</v>
      </c>
      <c r="M379" s="179">
        <v>0</v>
      </c>
      <c r="N379" s="179">
        <v>26.885000000000002</v>
      </c>
      <c r="O379" s="179">
        <v>0</v>
      </c>
      <c r="P379" s="179">
        <v>0</v>
      </c>
      <c r="Q379" s="179">
        <v>0</v>
      </c>
      <c r="R379" s="179">
        <v>0</v>
      </c>
      <c r="S379" s="179">
        <v>29.632000000000001</v>
      </c>
      <c r="T379" s="179">
        <v>0</v>
      </c>
      <c r="U379" s="179">
        <v>0</v>
      </c>
      <c r="V379" s="179">
        <v>0</v>
      </c>
      <c r="W379" s="179">
        <v>0</v>
      </c>
      <c r="X379" s="179">
        <v>16.357710000000001</v>
      </c>
      <c r="Y379" s="179">
        <v>0</v>
      </c>
      <c r="Z379" s="179">
        <v>0</v>
      </c>
      <c r="AA379" s="179">
        <v>0</v>
      </c>
      <c r="AB379" s="179">
        <v>0</v>
      </c>
      <c r="AC379" s="179">
        <v>5.5110000000000001</v>
      </c>
      <c r="AD379" s="179">
        <v>0</v>
      </c>
      <c r="AE379" s="179">
        <v>0</v>
      </c>
      <c r="AF379" s="179">
        <v>0</v>
      </c>
      <c r="AG379" s="179">
        <v>0</v>
      </c>
      <c r="AH379" s="179">
        <v>1.0003</v>
      </c>
      <c r="AI379" s="179">
        <v>0</v>
      </c>
      <c r="AJ379" s="179">
        <v>0</v>
      </c>
      <c r="AK379" s="179">
        <v>0</v>
      </c>
      <c r="AL379" s="179">
        <v>0</v>
      </c>
      <c r="AM379" s="179">
        <v>14.644</v>
      </c>
      <c r="AN379" s="179">
        <v>19.202000000000002</v>
      </c>
      <c r="AO379" s="179">
        <v>137</v>
      </c>
      <c r="AP379" s="179">
        <v>0</v>
      </c>
      <c r="AQ379" s="179" t="s">
        <v>45</v>
      </c>
      <c r="AR379" s="179">
        <v>0</v>
      </c>
      <c r="AS379" s="179">
        <v>0</v>
      </c>
      <c r="AT379" s="179">
        <v>0</v>
      </c>
      <c r="AU379" s="179">
        <v>0</v>
      </c>
      <c r="AV379" s="179">
        <v>-3381</v>
      </c>
      <c r="AW379" s="179">
        <v>0</v>
      </c>
      <c r="AX379" s="179">
        <v>801.0235235136314</v>
      </c>
      <c r="AY379" s="179">
        <v>0</v>
      </c>
      <c r="AZ379" s="179">
        <v>30787.175733208394</v>
      </c>
      <c r="BA379" s="183">
        <v>3.8434796019675789E-2</v>
      </c>
      <c r="BB379" s="183">
        <v>0</v>
      </c>
      <c r="BC379" s="183">
        <v>0</v>
      </c>
      <c r="BD379" s="183">
        <v>4.3691048182703035E-3</v>
      </c>
      <c r="BE379" s="183">
        <v>2.3059034255186175E-3</v>
      </c>
      <c r="BF379" s="183">
        <v>0.52777480088736062</v>
      </c>
      <c r="BG379" s="183">
        <v>7.222685078800993E-3</v>
      </c>
    </row>
    <row r="380" spans="2:69">
      <c r="B380" s="174"/>
      <c r="C380" s="174"/>
      <c r="D380" s="64">
        <v>45364</v>
      </c>
      <c r="E380" s="174"/>
      <c r="F380" s="174"/>
      <c r="G380" s="174"/>
      <c r="H380" s="174"/>
      <c r="I380" s="179">
        <v>60.6096</v>
      </c>
      <c r="J380" s="179">
        <v>0</v>
      </c>
      <c r="K380" s="179">
        <v>0</v>
      </c>
      <c r="L380" s="179">
        <v>0</v>
      </c>
      <c r="M380" s="179">
        <v>0</v>
      </c>
      <c r="N380" s="179">
        <v>27.326000000000001</v>
      </c>
      <c r="O380" s="179">
        <v>0</v>
      </c>
      <c r="P380" s="179">
        <v>0</v>
      </c>
      <c r="Q380" s="179">
        <v>0</v>
      </c>
      <c r="R380" s="179">
        <v>0</v>
      </c>
      <c r="S380" s="179">
        <v>25.161000000000001</v>
      </c>
      <c r="T380" s="179">
        <v>0</v>
      </c>
      <c r="U380" s="179">
        <v>0</v>
      </c>
      <c r="V380" s="179">
        <v>0</v>
      </c>
      <c r="W380" s="179">
        <v>0</v>
      </c>
      <c r="X380" s="179">
        <v>16.60671</v>
      </c>
      <c r="Y380" s="179">
        <v>0</v>
      </c>
      <c r="Z380" s="179">
        <v>0</v>
      </c>
      <c r="AA380" s="179">
        <v>0</v>
      </c>
      <c r="AB380" s="179">
        <v>0</v>
      </c>
      <c r="AC380" s="179">
        <v>5.53</v>
      </c>
      <c r="AD380" s="179">
        <v>0</v>
      </c>
      <c r="AE380" s="179">
        <v>0</v>
      </c>
      <c r="AF380" s="179">
        <v>0</v>
      </c>
      <c r="AG380" s="179">
        <v>0</v>
      </c>
      <c r="AH380" s="179">
        <v>1.0003</v>
      </c>
      <c r="AI380" s="179">
        <v>0</v>
      </c>
      <c r="AJ380" s="179">
        <v>0</v>
      </c>
      <c r="AK380" s="179">
        <v>0</v>
      </c>
      <c r="AL380" s="179">
        <v>0</v>
      </c>
      <c r="AM380" s="179">
        <v>15.032</v>
      </c>
      <c r="AN380" s="179">
        <v>19.206</v>
      </c>
      <c r="AO380" s="179">
        <v>137</v>
      </c>
      <c r="AP380" s="179">
        <v>0</v>
      </c>
      <c r="AQ380" s="179">
        <v>0</v>
      </c>
      <c r="AR380" s="179">
        <v>0</v>
      </c>
      <c r="AS380" s="179">
        <v>0</v>
      </c>
      <c r="AT380" s="179">
        <v>0</v>
      </c>
      <c r="AU380" s="179">
        <v>0</v>
      </c>
      <c r="AV380" s="179">
        <v>-4030</v>
      </c>
      <c r="AW380" s="179">
        <v>0</v>
      </c>
      <c r="AX380" s="179">
        <v>903.89382189755906</v>
      </c>
      <c r="AY380" s="179">
        <v>0</v>
      </c>
      <c r="AZ380" s="179">
        <v>39545.680491189094</v>
      </c>
      <c r="BA380" s="183">
        <v>4.3750360421946681E-2</v>
      </c>
      <c r="BB380" s="183">
        <v>0</v>
      </c>
      <c r="BC380" s="183">
        <v>0</v>
      </c>
      <c r="BD380" s="183">
        <v>1.6336088227754289E-3</v>
      </c>
      <c r="BE380" s="183">
        <v>7.3647247524407278E-4</v>
      </c>
      <c r="BF380" s="183">
        <v>0.45082547607256351</v>
      </c>
      <c r="BG380" s="183">
        <v>3.466295516436969E-3</v>
      </c>
    </row>
    <row r="381" spans="2:69">
      <c r="B381" s="174"/>
      <c r="C381" s="174"/>
      <c r="D381" s="64">
        <v>45365</v>
      </c>
      <c r="E381" s="174"/>
      <c r="F381" s="174"/>
      <c r="G381" s="174"/>
      <c r="H381" s="174"/>
      <c r="I381" s="179">
        <v>60.886600000000001</v>
      </c>
      <c r="J381" s="179">
        <v>0</v>
      </c>
      <c r="K381" s="179">
        <v>0</v>
      </c>
      <c r="L381" s="179">
        <v>0</v>
      </c>
      <c r="M381" s="179">
        <v>0</v>
      </c>
      <c r="N381" s="179">
        <v>28.058</v>
      </c>
      <c r="O381" s="179">
        <v>0</v>
      </c>
      <c r="P381" s="179">
        <v>0</v>
      </c>
      <c r="Q381" s="179">
        <v>0</v>
      </c>
      <c r="R381" s="179">
        <v>0</v>
      </c>
      <c r="S381" s="179">
        <v>25.888999999999999</v>
      </c>
      <c r="T381" s="179">
        <v>0</v>
      </c>
      <c r="U381" s="179">
        <v>0</v>
      </c>
      <c r="V381" s="179">
        <v>0</v>
      </c>
      <c r="W381" s="179">
        <v>0</v>
      </c>
      <c r="X381" s="179">
        <v>16.755710000000001</v>
      </c>
      <c r="Y381" s="179">
        <v>0</v>
      </c>
      <c r="Z381" s="179">
        <v>0</v>
      </c>
      <c r="AA381" s="179">
        <v>0</v>
      </c>
      <c r="AB381" s="179">
        <v>0</v>
      </c>
      <c r="AC381" s="179">
        <v>5.5730000000000004</v>
      </c>
      <c r="AD381" s="179">
        <v>0</v>
      </c>
      <c r="AE381" s="179">
        <v>0</v>
      </c>
      <c r="AF381" s="179">
        <v>0</v>
      </c>
      <c r="AG381" s="179">
        <v>0</v>
      </c>
      <c r="AH381" s="179">
        <v>1.0003</v>
      </c>
      <c r="AI381" s="179">
        <v>0</v>
      </c>
      <c r="AJ381" s="179">
        <v>0</v>
      </c>
      <c r="AK381" s="179">
        <v>0</v>
      </c>
      <c r="AL381" s="179">
        <v>0</v>
      </c>
      <c r="AM381" s="179">
        <v>15.22</v>
      </c>
      <c r="AN381" s="179">
        <v>19.236999999999998</v>
      </c>
      <c r="AO381" s="179">
        <v>122</v>
      </c>
      <c r="AP381" s="179">
        <v>0</v>
      </c>
      <c r="AQ381" s="179">
        <v>0</v>
      </c>
      <c r="AR381" s="179">
        <v>0</v>
      </c>
      <c r="AS381" s="179">
        <v>0</v>
      </c>
      <c r="AT381" s="179">
        <v>0</v>
      </c>
      <c r="AU381" s="179">
        <v>0</v>
      </c>
      <c r="AV381" s="179">
        <v>-2882</v>
      </c>
      <c r="AW381" s="179">
        <v>0</v>
      </c>
      <c r="AX381" s="179">
        <v>733.30434406567315</v>
      </c>
      <c r="AY381" s="179">
        <v>0</v>
      </c>
      <c r="AZ381" s="179">
        <v>37941.772117133281</v>
      </c>
      <c r="BA381" s="183">
        <v>5.1740825516963386E-2</v>
      </c>
      <c r="BB381" s="183">
        <v>0</v>
      </c>
      <c r="BC381" s="183">
        <v>0</v>
      </c>
      <c r="BD381" s="183">
        <v>7.5168443581255669E-4</v>
      </c>
      <c r="BE381" s="183">
        <v>2.0693773053054039E-4</v>
      </c>
      <c r="BF381" s="183">
        <v>0.2752986767736445</v>
      </c>
      <c r="BG381" s="183">
        <v>3.8262326112680025E-3</v>
      </c>
    </row>
    <row r="382" spans="2:69">
      <c r="B382" s="174"/>
      <c r="C382" s="174"/>
      <c r="D382" s="64">
        <v>45366</v>
      </c>
      <c r="E382" s="174"/>
      <c r="F382" s="174"/>
      <c r="G382" s="174"/>
      <c r="H382" s="174"/>
      <c r="I382" s="179">
        <v>60.703600000000002</v>
      </c>
      <c r="J382" s="179">
        <v>0</v>
      </c>
      <c r="K382" s="179">
        <v>0</v>
      </c>
      <c r="L382" s="179">
        <v>0</v>
      </c>
      <c r="M382" s="179">
        <v>0</v>
      </c>
      <c r="N382" s="179">
        <v>20.132000000000001</v>
      </c>
      <c r="O382" s="179">
        <v>0</v>
      </c>
      <c r="P382" s="179">
        <v>0</v>
      </c>
      <c r="Q382" s="179">
        <v>0</v>
      </c>
      <c r="R382" s="179">
        <v>0</v>
      </c>
      <c r="S382" s="179">
        <v>27.731000000000002</v>
      </c>
      <c r="T382" s="179">
        <v>0</v>
      </c>
      <c r="U382" s="179">
        <v>0</v>
      </c>
      <c r="V382" s="179">
        <v>0</v>
      </c>
      <c r="W382" s="179">
        <v>0</v>
      </c>
      <c r="X382" s="179">
        <v>16.544709999999998</v>
      </c>
      <c r="Y382" s="179">
        <v>0</v>
      </c>
      <c r="Z382" s="179">
        <v>0</v>
      </c>
      <c r="AA382" s="179">
        <v>0</v>
      </c>
      <c r="AB382" s="179">
        <v>0</v>
      </c>
      <c r="AC382" s="179">
        <v>5.633</v>
      </c>
      <c r="AD382" s="179">
        <v>0</v>
      </c>
      <c r="AE382" s="179">
        <v>0</v>
      </c>
      <c r="AF382" s="179">
        <v>0</v>
      </c>
      <c r="AG382" s="179">
        <v>0</v>
      </c>
      <c r="AH382" s="179">
        <v>1.0003</v>
      </c>
      <c r="AI382" s="179">
        <v>0</v>
      </c>
      <c r="AJ382" s="179">
        <v>0</v>
      </c>
      <c r="AK382" s="179">
        <v>0</v>
      </c>
      <c r="AL382" s="179">
        <v>0</v>
      </c>
      <c r="AM382" s="179">
        <v>15.228999999999999</v>
      </c>
      <c r="AN382" s="179">
        <v>19.236999999999998</v>
      </c>
      <c r="AO382" s="179">
        <v>117</v>
      </c>
      <c r="AP382" s="179">
        <v>0</v>
      </c>
      <c r="AQ382" s="179">
        <v>0</v>
      </c>
      <c r="AR382" s="179">
        <v>0</v>
      </c>
      <c r="AS382" s="179">
        <v>0</v>
      </c>
      <c r="AT382" s="179">
        <v>0</v>
      </c>
      <c r="AU382" s="179">
        <v>0</v>
      </c>
      <c r="AV382" s="179">
        <v>-3696</v>
      </c>
      <c r="AW382" s="179">
        <v>0</v>
      </c>
      <c r="AX382" s="179">
        <v>856.78758553466253</v>
      </c>
      <c r="AY382" s="179">
        <v>0</v>
      </c>
      <c r="AZ382" s="179">
        <v>34494.400509418134</v>
      </c>
      <c r="BA382" s="183">
        <v>4.0260154432434428E-2</v>
      </c>
      <c r="BB382" s="183">
        <v>0</v>
      </c>
      <c r="BC382" s="183">
        <v>0</v>
      </c>
      <c r="BD382" s="183">
        <v>2.4085718178382606E-3</v>
      </c>
      <c r="BE382" s="183">
        <v>7.7419962735784823E-4</v>
      </c>
      <c r="BF382" s="183">
        <v>0.3214351432761956</v>
      </c>
      <c r="BG382" s="183">
        <v>4.2588164487047985E-3</v>
      </c>
    </row>
    <row r="383" spans="2:69">
      <c r="B383" s="24" t="s">
        <v>82</v>
      </c>
      <c r="C383" s="21"/>
      <c r="D383" s="21"/>
      <c r="E383" s="25"/>
      <c r="F383" s="25"/>
      <c r="G383" s="25"/>
      <c r="H383" s="25"/>
      <c r="I383" s="182">
        <v>55.924400000000006</v>
      </c>
      <c r="J383" s="182" t="e">
        <v>#N/A</v>
      </c>
      <c r="K383" s="182" t="e">
        <v>#N/A</v>
      </c>
      <c r="L383" s="182" t="e">
        <v>#N/A</v>
      </c>
      <c r="M383" s="182" t="e">
        <v>#N/A</v>
      </c>
      <c r="N383" s="182">
        <v>25.716199999999997</v>
      </c>
      <c r="O383" s="182" t="e">
        <v>#N/A</v>
      </c>
      <c r="P383" s="182" t="e">
        <v>#N/A</v>
      </c>
      <c r="Q383" s="182" t="e">
        <v>#N/A</v>
      </c>
      <c r="R383" s="182" t="e">
        <v>#N/A</v>
      </c>
      <c r="S383" s="182">
        <v>27.6892</v>
      </c>
      <c r="T383" s="182" t="e">
        <v>#N/A</v>
      </c>
      <c r="U383" s="182" t="e">
        <v>#N/A</v>
      </c>
      <c r="V383" s="182" t="e">
        <v>#N/A</v>
      </c>
      <c r="W383" s="182" t="e">
        <v>#N/A</v>
      </c>
      <c r="X383" s="182">
        <v>16.65391</v>
      </c>
      <c r="Y383" s="182" t="e">
        <v>#N/A</v>
      </c>
      <c r="Z383" s="182" t="e">
        <v>#N/A</v>
      </c>
      <c r="AA383" s="182" t="e">
        <v>#N/A</v>
      </c>
      <c r="AB383" s="182" t="e">
        <v>#N/A</v>
      </c>
      <c r="AC383" s="182">
        <v>5.5730000000000004</v>
      </c>
      <c r="AD383" s="182" t="e">
        <v>#N/A</v>
      </c>
      <c r="AE383" s="182" t="e">
        <v>#N/A</v>
      </c>
      <c r="AF383" s="182" t="e">
        <v>#N/A</v>
      </c>
      <c r="AG383" s="182" t="e">
        <v>#N/A</v>
      </c>
      <c r="AH383" s="182">
        <v>1.0003</v>
      </c>
      <c r="AI383" s="182" t="e">
        <v>#N/A</v>
      </c>
      <c r="AJ383" s="182" t="e">
        <v>#N/A</v>
      </c>
      <c r="AK383" s="182" t="e">
        <v>#N/A</v>
      </c>
      <c r="AL383" s="182" t="e">
        <v>#N/A</v>
      </c>
      <c r="AM383" s="182">
        <v>14.947999999999999</v>
      </c>
      <c r="AN383" s="182">
        <v>19.216999999999999</v>
      </c>
      <c r="AO383" s="182">
        <v>122</v>
      </c>
      <c r="AP383" s="182" t="e">
        <v>#N/A</v>
      </c>
      <c r="AQ383" s="182">
        <v>0</v>
      </c>
      <c r="AR383" s="182" t="e">
        <v>#N/A</v>
      </c>
      <c r="AS383" s="182" t="e">
        <v>#N/A</v>
      </c>
      <c r="AT383" s="182" t="e">
        <v>#N/A</v>
      </c>
      <c r="AU383" s="182" t="e">
        <v>#N/A</v>
      </c>
      <c r="AV383" s="182">
        <v>-3606.6</v>
      </c>
      <c r="AW383" s="182" t="e">
        <v>#N/A</v>
      </c>
      <c r="AX383" s="182">
        <v>832.52115888569642</v>
      </c>
      <c r="AY383" s="182" t="e">
        <v>#N/A</v>
      </c>
      <c r="AZ383" s="182">
        <v>37509.326587823307</v>
      </c>
      <c r="BA383" s="184">
        <v>4.5055103029487405E-2</v>
      </c>
      <c r="BB383" s="184" t="e">
        <v>#N/A</v>
      </c>
      <c r="BC383" s="184" t="e">
        <v>#N/A</v>
      </c>
      <c r="BD383" s="184">
        <v>2.7335899985341961E-3</v>
      </c>
      <c r="BE383" s="184">
        <v>1.1477215542638423E-3</v>
      </c>
      <c r="BF383" s="185">
        <v>0.41985870407752179</v>
      </c>
      <c r="BG383" s="184">
        <v>4.8472309534448388E-3</v>
      </c>
    </row>
    <row r="384" spans="2:69" s="67" customFormat="1">
      <c r="B384" s="174"/>
      <c r="C384" s="174"/>
      <c r="D384" s="64">
        <v>45369</v>
      </c>
      <c r="E384" s="174"/>
      <c r="F384" s="174"/>
      <c r="G384" s="174"/>
      <c r="H384" s="174"/>
      <c r="I384" s="179">
        <v>68.031599999999997</v>
      </c>
      <c r="J384" s="179">
        <v>0</v>
      </c>
      <c r="K384" s="179">
        <v>0</v>
      </c>
      <c r="L384" s="179">
        <v>0</v>
      </c>
      <c r="M384" s="179">
        <v>0</v>
      </c>
      <c r="N384" s="179">
        <v>27.806000000000001</v>
      </c>
      <c r="O384" s="179">
        <v>0</v>
      </c>
      <c r="P384" s="179">
        <v>0</v>
      </c>
      <c r="Q384" s="179">
        <v>0</v>
      </c>
      <c r="R384" s="179">
        <v>0</v>
      </c>
      <c r="S384" s="179">
        <v>37.267000000000003</v>
      </c>
      <c r="T384" s="179">
        <v>0</v>
      </c>
      <c r="U384" s="179">
        <v>0</v>
      </c>
      <c r="V384" s="179">
        <v>0</v>
      </c>
      <c r="W384" s="179">
        <v>0</v>
      </c>
      <c r="X384" s="179">
        <v>14.73771</v>
      </c>
      <c r="Y384" s="179">
        <v>0</v>
      </c>
      <c r="Z384" s="179">
        <v>0</v>
      </c>
      <c r="AA384" s="179">
        <v>0</v>
      </c>
      <c r="AB384" s="179">
        <v>0</v>
      </c>
      <c r="AC384" s="179">
        <v>6.2110000000000003</v>
      </c>
      <c r="AD384" s="179">
        <v>0</v>
      </c>
      <c r="AE384" s="179">
        <v>0</v>
      </c>
      <c r="AF384" s="179">
        <v>0</v>
      </c>
      <c r="AG384" s="179">
        <v>0</v>
      </c>
      <c r="AH384" s="179">
        <v>1.0003</v>
      </c>
      <c r="AI384" s="179">
        <v>0</v>
      </c>
      <c r="AJ384" s="179">
        <v>0</v>
      </c>
      <c r="AK384" s="179">
        <v>0</v>
      </c>
      <c r="AL384" s="179">
        <v>0</v>
      </c>
      <c r="AM384" s="179">
        <v>14.709</v>
      </c>
      <c r="AN384" s="179">
        <v>19.135999999999999</v>
      </c>
      <c r="AO384" s="179">
        <v>117</v>
      </c>
      <c r="AP384" s="179">
        <v>0</v>
      </c>
      <c r="AQ384" s="179">
        <v>0</v>
      </c>
      <c r="AR384" s="179">
        <v>0</v>
      </c>
      <c r="AS384" s="179">
        <v>0</v>
      </c>
      <c r="AT384" s="179">
        <v>0</v>
      </c>
      <c r="AU384" s="179">
        <v>0</v>
      </c>
      <c r="AV384" s="179">
        <v>-4271</v>
      </c>
      <c r="AW384" s="179">
        <v>0</v>
      </c>
      <c r="AX384" s="179">
        <v>938.06390431485443</v>
      </c>
      <c r="AY384" s="179">
        <v>0</v>
      </c>
      <c r="AZ384" s="179">
        <v>33911.311118266953</v>
      </c>
      <c r="BA384" s="183">
        <v>3.6150320849447019E-2</v>
      </c>
      <c r="BB384" s="183">
        <v>0</v>
      </c>
      <c r="BC384" s="183">
        <v>0</v>
      </c>
      <c r="BD384" s="183">
        <v>2.1161657604950344E-2</v>
      </c>
      <c r="BE384" s="183">
        <v>1.6566428802920522E-3</v>
      </c>
      <c r="BF384" s="183">
        <v>7.8285118832303283E-2</v>
      </c>
      <c r="BG384" s="183">
        <v>4.3190456593324164E-3</v>
      </c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</row>
    <row r="385" spans="2:69">
      <c r="B385" s="174"/>
      <c r="C385" s="174"/>
      <c r="D385" s="64">
        <v>45370</v>
      </c>
      <c r="E385" s="174"/>
      <c r="F385" s="174"/>
      <c r="G385" s="174"/>
      <c r="H385" s="174"/>
      <c r="I385" s="179">
        <v>77.079599999999999</v>
      </c>
      <c r="J385" s="179">
        <v>0</v>
      </c>
      <c r="K385" s="179">
        <v>0</v>
      </c>
      <c r="L385" s="179">
        <v>0</v>
      </c>
      <c r="M385" s="179">
        <v>0</v>
      </c>
      <c r="N385" s="179">
        <v>26.646999999999998</v>
      </c>
      <c r="O385" s="179">
        <v>0</v>
      </c>
      <c r="P385" s="179">
        <v>0</v>
      </c>
      <c r="Q385" s="179">
        <v>0</v>
      </c>
      <c r="R385" s="179">
        <v>0</v>
      </c>
      <c r="S385" s="179">
        <v>47.893000000000001</v>
      </c>
      <c r="T385" s="179">
        <v>0</v>
      </c>
      <c r="U385" s="179">
        <v>0</v>
      </c>
      <c r="V385" s="179">
        <v>0</v>
      </c>
      <c r="W385" s="179">
        <v>0</v>
      </c>
      <c r="X385" s="179">
        <v>14.696709999999999</v>
      </c>
      <c r="Y385" s="179">
        <v>0</v>
      </c>
      <c r="Z385" s="179">
        <v>0</v>
      </c>
      <c r="AA385" s="179">
        <v>0</v>
      </c>
      <c r="AB385" s="179">
        <v>0</v>
      </c>
      <c r="AC385" s="179">
        <v>6.1779999999999999</v>
      </c>
      <c r="AD385" s="179">
        <v>0</v>
      </c>
      <c r="AE385" s="179">
        <v>0</v>
      </c>
      <c r="AF385" s="179">
        <v>0</v>
      </c>
      <c r="AG385" s="179">
        <v>0</v>
      </c>
      <c r="AH385" s="179">
        <v>1.0003</v>
      </c>
      <c r="AI385" s="179">
        <v>0</v>
      </c>
      <c r="AJ385" s="179">
        <v>0</v>
      </c>
      <c r="AK385" s="179">
        <v>0</v>
      </c>
      <c r="AL385" s="179">
        <v>0</v>
      </c>
      <c r="AM385" s="179">
        <v>14.685</v>
      </c>
      <c r="AN385" s="179">
        <v>19.135000000000002</v>
      </c>
      <c r="AO385" s="179">
        <v>77</v>
      </c>
      <c r="AP385" s="179">
        <v>0</v>
      </c>
      <c r="AQ385" s="179" t="s">
        <v>45</v>
      </c>
      <c r="AR385" s="179">
        <v>0</v>
      </c>
      <c r="AS385" s="179">
        <v>0</v>
      </c>
      <c r="AT385" s="179">
        <v>0</v>
      </c>
      <c r="AU385" s="179">
        <v>0</v>
      </c>
      <c r="AV385" s="179">
        <v>-3431</v>
      </c>
      <c r="AW385" s="179">
        <v>0</v>
      </c>
      <c r="AX385" s="179">
        <v>810.37968192153664</v>
      </c>
      <c r="AY385" s="179">
        <v>0</v>
      </c>
      <c r="AZ385" s="179">
        <v>31581.493730732444</v>
      </c>
      <c r="BA385" s="183">
        <v>3.897123093689589E-2</v>
      </c>
      <c r="BB385" s="183">
        <v>0</v>
      </c>
      <c r="BC385" s="183">
        <v>0</v>
      </c>
      <c r="BD385" s="183">
        <v>2.339729677120523E-2</v>
      </c>
      <c r="BE385" s="183">
        <v>2.8349322245460312E-3</v>
      </c>
      <c r="BF385" s="183">
        <v>0.12116494705640303</v>
      </c>
      <c r="BG385" s="183">
        <v>6.7135172434045313E-3</v>
      </c>
    </row>
    <row r="386" spans="2:69">
      <c r="B386" s="174"/>
      <c r="C386" s="174"/>
      <c r="D386" s="64">
        <v>45371</v>
      </c>
      <c r="E386" s="174"/>
      <c r="F386" s="174"/>
      <c r="G386" s="174"/>
      <c r="H386" s="174"/>
      <c r="I386" s="179">
        <v>58.778599999999997</v>
      </c>
      <c r="J386" s="179">
        <v>0</v>
      </c>
      <c r="K386" s="179">
        <v>0</v>
      </c>
      <c r="L386" s="179">
        <v>0</v>
      </c>
      <c r="M386" s="179">
        <v>0</v>
      </c>
      <c r="N386" s="179">
        <v>25.018000000000001</v>
      </c>
      <c r="O386" s="179">
        <v>0</v>
      </c>
      <c r="P386" s="179">
        <v>0</v>
      </c>
      <c r="Q386" s="179">
        <v>0</v>
      </c>
      <c r="R386" s="179">
        <v>0</v>
      </c>
      <c r="S386" s="179">
        <v>73.314999999999998</v>
      </c>
      <c r="T386" s="179">
        <v>0</v>
      </c>
      <c r="U386" s="179">
        <v>0</v>
      </c>
      <c r="V386" s="179">
        <v>0</v>
      </c>
      <c r="W386" s="179">
        <v>0</v>
      </c>
      <c r="X386" s="179">
        <v>15.80771</v>
      </c>
      <c r="Y386" s="179">
        <v>0</v>
      </c>
      <c r="Z386" s="179">
        <v>0</v>
      </c>
      <c r="AA386" s="179">
        <v>0</v>
      </c>
      <c r="AB386" s="179">
        <v>0</v>
      </c>
      <c r="AC386" s="179">
        <v>13.164999999999999</v>
      </c>
      <c r="AD386" s="179">
        <v>0</v>
      </c>
      <c r="AE386" s="179">
        <v>0</v>
      </c>
      <c r="AF386" s="179">
        <v>0</v>
      </c>
      <c r="AG386" s="179">
        <v>0</v>
      </c>
      <c r="AH386" s="179">
        <v>-2.7496999999999998</v>
      </c>
      <c r="AI386" s="179">
        <v>0</v>
      </c>
      <c r="AJ386" s="179">
        <v>0</v>
      </c>
      <c r="AK386" s="179">
        <v>0</v>
      </c>
      <c r="AL386" s="179">
        <v>0</v>
      </c>
      <c r="AM386" s="179">
        <v>15.39</v>
      </c>
      <c r="AN386" s="179">
        <v>19.134</v>
      </c>
      <c r="AO386" s="179">
        <v>85</v>
      </c>
      <c r="AP386" s="179">
        <v>0</v>
      </c>
      <c r="AQ386" s="179">
        <v>0</v>
      </c>
      <c r="AR386" s="179">
        <v>0</v>
      </c>
      <c r="AS386" s="179">
        <v>0</v>
      </c>
      <c r="AT386" s="179">
        <v>0</v>
      </c>
      <c r="AU386" s="179">
        <v>0</v>
      </c>
      <c r="AV386" s="179">
        <v>-3818</v>
      </c>
      <c r="AW386" s="179">
        <v>0</v>
      </c>
      <c r="AX386" s="179">
        <v>854.85233723218846</v>
      </c>
      <c r="AY386" s="179">
        <v>0</v>
      </c>
      <c r="AZ386" s="179">
        <v>41001.864735786745</v>
      </c>
      <c r="BA386" s="183">
        <v>4.7963680918907209E-2</v>
      </c>
      <c r="BB386" s="183">
        <v>0</v>
      </c>
      <c r="BC386" s="183">
        <v>0</v>
      </c>
      <c r="BD386" s="183">
        <v>1.7412941803835062E-2</v>
      </c>
      <c r="BE386" s="183">
        <v>3.2724097339003337E-3</v>
      </c>
      <c r="BF386" s="183">
        <v>0.18792974620633093</v>
      </c>
      <c r="BG386" s="183">
        <v>7.1365450619841394E-3</v>
      </c>
    </row>
    <row r="387" spans="2:69">
      <c r="B387" s="174"/>
      <c r="C387" s="174"/>
      <c r="D387" s="64">
        <v>45372</v>
      </c>
      <c r="E387" s="174"/>
      <c r="F387" s="174"/>
      <c r="G387" s="174"/>
      <c r="H387" s="174"/>
      <c r="I387" s="179">
        <v>43.9636</v>
      </c>
      <c r="J387" s="179">
        <v>0</v>
      </c>
      <c r="K387" s="179">
        <v>0</v>
      </c>
      <c r="L387" s="179">
        <v>0</v>
      </c>
      <c r="M387" s="179">
        <v>0</v>
      </c>
      <c r="N387" s="179">
        <v>20.702999999999999</v>
      </c>
      <c r="O387" s="179">
        <v>0</v>
      </c>
      <c r="P387" s="179">
        <v>0</v>
      </c>
      <c r="Q387" s="179">
        <v>0</v>
      </c>
      <c r="R387" s="179">
        <v>0</v>
      </c>
      <c r="S387" s="179">
        <v>72.787000000000006</v>
      </c>
      <c r="T387" s="179">
        <v>0</v>
      </c>
      <c r="U387" s="179">
        <v>0</v>
      </c>
      <c r="V387" s="179">
        <v>0</v>
      </c>
      <c r="W387" s="179">
        <v>0</v>
      </c>
      <c r="X387" s="179">
        <v>16.48771</v>
      </c>
      <c r="Y387" s="179">
        <v>0</v>
      </c>
      <c r="Z387" s="179">
        <v>0</v>
      </c>
      <c r="AA387" s="179">
        <v>0</v>
      </c>
      <c r="AB387" s="179">
        <v>0</v>
      </c>
      <c r="AC387" s="179">
        <v>13.44</v>
      </c>
      <c r="AD387" s="179">
        <v>0</v>
      </c>
      <c r="AE387" s="179">
        <v>0</v>
      </c>
      <c r="AF387" s="179">
        <v>0</v>
      </c>
      <c r="AG387" s="179">
        <v>0</v>
      </c>
      <c r="AH387" s="179">
        <v>-2.7496999999999998</v>
      </c>
      <c r="AI387" s="179">
        <v>0</v>
      </c>
      <c r="AJ387" s="179">
        <v>0</v>
      </c>
      <c r="AK387" s="179">
        <v>0</v>
      </c>
      <c r="AL387" s="179">
        <v>0</v>
      </c>
      <c r="AM387" s="179">
        <v>15.747999999999999</v>
      </c>
      <c r="AN387" s="179">
        <v>18.835999999999999</v>
      </c>
      <c r="AO387" s="179">
        <v>84</v>
      </c>
      <c r="AP387" s="179">
        <v>0</v>
      </c>
      <c r="AQ387" s="179">
        <v>0</v>
      </c>
      <c r="AR387" s="179">
        <v>0</v>
      </c>
      <c r="AS387" s="179">
        <v>0</v>
      </c>
      <c r="AT387" s="179">
        <v>0</v>
      </c>
      <c r="AU387" s="179">
        <v>0</v>
      </c>
      <c r="AV387" s="179">
        <v>-3701</v>
      </c>
      <c r="AW387" s="179">
        <v>0</v>
      </c>
      <c r="AX387" s="179">
        <v>825.87467709762723</v>
      </c>
      <c r="AY387" s="179">
        <v>0</v>
      </c>
      <c r="AZ387" s="179">
        <v>40261.191506156872</v>
      </c>
      <c r="BA387" s="183">
        <v>4.8749759040496131E-2</v>
      </c>
      <c r="BB387" s="183">
        <v>0</v>
      </c>
      <c r="BC387" s="183">
        <v>0</v>
      </c>
      <c r="BD387" s="183">
        <v>1.5354132034615707E-3</v>
      </c>
      <c r="BE387" s="183">
        <v>4.6518039570393076E-4</v>
      </c>
      <c r="BF387" s="183">
        <v>0.30296756251358731</v>
      </c>
      <c r="BG387" s="183">
        <v>1.9656541291674366E-3</v>
      </c>
    </row>
    <row r="388" spans="2:69">
      <c r="B388" s="174"/>
      <c r="C388" s="174"/>
      <c r="D388" s="64">
        <v>45373</v>
      </c>
      <c r="E388" s="174"/>
      <c r="F388" s="174"/>
      <c r="G388" s="174"/>
      <c r="H388" s="174"/>
      <c r="I388" s="179">
        <v>42.553600000000003</v>
      </c>
      <c r="J388" s="179">
        <v>0</v>
      </c>
      <c r="K388" s="179">
        <v>0</v>
      </c>
      <c r="L388" s="179">
        <v>0</v>
      </c>
      <c r="M388" s="179">
        <v>0</v>
      </c>
      <c r="N388" s="179">
        <v>15.382</v>
      </c>
      <c r="O388" s="179">
        <v>0</v>
      </c>
      <c r="P388" s="179">
        <v>0</v>
      </c>
      <c r="Q388" s="179">
        <v>0</v>
      </c>
      <c r="R388" s="179">
        <v>0</v>
      </c>
      <c r="S388" s="179">
        <v>39.164999999999999</v>
      </c>
      <c r="T388" s="179">
        <v>0</v>
      </c>
      <c r="U388" s="179">
        <v>0</v>
      </c>
      <c r="V388" s="179">
        <v>0</v>
      </c>
      <c r="W388" s="179">
        <v>0</v>
      </c>
      <c r="X388" s="179">
        <v>17.00271</v>
      </c>
      <c r="Y388" s="179">
        <v>0</v>
      </c>
      <c r="Z388" s="179">
        <v>0</v>
      </c>
      <c r="AA388" s="179">
        <v>0</v>
      </c>
      <c r="AB388" s="179">
        <v>0</v>
      </c>
      <c r="AC388" s="179">
        <v>13.576000000000001</v>
      </c>
      <c r="AD388" s="179">
        <v>0</v>
      </c>
      <c r="AE388" s="179">
        <v>0</v>
      </c>
      <c r="AF388" s="179">
        <v>0</v>
      </c>
      <c r="AG388" s="179">
        <v>0</v>
      </c>
      <c r="AH388" s="179">
        <v>2.2503000000000002</v>
      </c>
      <c r="AI388" s="179">
        <v>0</v>
      </c>
      <c r="AJ388" s="179">
        <v>0</v>
      </c>
      <c r="AK388" s="179">
        <v>0</v>
      </c>
      <c r="AL388" s="179">
        <v>0</v>
      </c>
      <c r="AM388" s="179">
        <v>15.747</v>
      </c>
      <c r="AN388" s="179">
        <v>18.672000000000001</v>
      </c>
      <c r="AO388" s="179">
        <v>95</v>
      </c>
      <c r="AP388" s="179">
        <v>0</v>
      </c>
      <c r="AQ388" s="179">
        <v>0</v>
      </c>
      <c r="AR388" s="179">
        <v>0</v>
      </c>
      <c r="AS388" s="179">
        <v>0</v>
      </c>
      <c r="AT388" s="179">
        <v>0</v>
      </c>
      <c r="AU388" s="179">
        <v>0</v>
      </c>
      <c r="AV388" s="179">
        <v>-2870</v>
      </c>
      <c r="AW388" s="179">
        <v>0</v>
      </c>
      <c r="AX388" s="179">
        <v>703.25519538969775</v>
      </c>
      <c r="AY388" s="179">
        <v>0</v>
      </c>
      <c r="AZ388" s="179">
        <v>44171.913720372744</v>
      </c>
      <c r="BA388" s="183">
        <v>6.2810646846192975E-2</v>
      </c>
      <c r="BB388" s="183">
        <v>0</v>
      </c>
      <c r="BC388" s="183">
        <v>0</v>
      </c>
      <c r="BD388" s="183">
        <v>3.0377633952064957E-3</v>
      </c>
      <c r="BE388" s="183">
        <v>8.5453303908890679E-4</v>
      </c>
      <c r="BF388" s="183">
        <v>0.28130335642247045</v>
      </c>
      <c r="BG388" s="183">
        <v>4.4891503415341819E-3</v>
      </c>
    </row>
    <row r="389" spans="2:69">
      <c r="B389" s="24" t="s">
        <v>82</v>
      </c>
      <c r="C389" s="21"/>
      <c r="D389" s="21"/>
      <c r="E389" s="25"/>
      <c r="F389" s="25"/>
      <c r="G389" s="25"/>
      <c r="H389" s="25"/>
      <c r="I389" s="182">
        <v>42.081399999999995</v>
      </c>
      <c r="J389" s="182" t="e">
        <v>#N/A</v>
      </c>
      <c r="K389" s="182" t="e">
        <v>#N/A</v>
      </c>
      <c r="L389" s="182" t="e">
        <v>#N/A</v>
      </c>
      <c r="M389" s="182" t="e">
        <v>#N/A</v>
      </c>
      <c r="N389" s="182">
        <v>23.111200000000004</v>
      </c>
      <c r="O389" s="182" t="e">
        <v>#N/A</v>
      </c>
      <c r="P389" s="182" t="e">
        <v>#N/A</v>
      </c>
      <c r="Q389" s="182" t="e">
        <v>#N/A</v>
      </c>
      <c r="R389" s="182" t="e">
        <v>#N/A</v>
      </c>
      <c r="S389" s="182">
        <v>42.0854</v>
      </c>
      <c r="T389" s="182" t="e">
        <v>#N/A</v>
      </c>
      <c r="U389" s="182" t="e">
        <v>#N/A</v>
      </c>
      <c r="V389" s="182" t="e">
        <v>#N/A</v>
      </c>
      <c r="W389" s="182" t="e">
        <v>#N/A</v>
      </c>
      <c r="X389" s="182">
        <v>15.746510000000001</v>
      </c>
      <c r="Y389" s="182" t="e">
        <v>#N/A</v>
      </c>
      <c r="Z389" s="182" t="e">
        <v>#N/A</v>
      </c>
      <c r="AA389" s="182" t="e">
        <v>#N/A</v>
      </c>
      <c r="AB389" s="182" t="e">
        <v>#N/A</v>
      </c>
      <c r="AC389" s="182">
        <v>10.513999999999999</v>
      </c>
      <c r="AD389" s="182" t="e">
        <v>#N/A</v>
      </c>
      <c r="AE389" s="182" t="e">
        <v>#N/A</v>
      </c>
      <c r="AF389" s="182" t="e">
        <v>#N/A</v>
      </c>
      <c r="AG389" s="182" t="e">
        <v>#N/A</v>
      </c>
      <c r="AH389" s="182">
        <v>1.7503</v>
      </c>
      <c r="AI389" s="182" t="e">
        <v>#N/A</v>
      </c>
      <c r="AJ389" s="182" t="e">
        <v>#N/A</v>
      </c>
      <c r="AK389" s="182" t="e">
        <v>#N/A</v>
      </c>
      <c r="AL389" s="182" t="e">
        <v>#N/A</v>
      </c>
      <c r="AM389" s="182">
        <v>15.255799999999999</v>
      </c>
      <c r="AN389" s="182">
        <v>18.982599999999998</v>
      </c>
      <c r="AO389" s="182">
        <v>84</v>
      </c>
      <c r="AP389" s="182" t="e">
        <v>#N/A</v>
      </c>
      <c r="AQ389" s="182">
        <v>0</v>
      </c>
      <c r="AR389" s="182" t="e">
        <v>#N/A</v>
      </c>
      <c r="AS389" s="182" t="e">
        <v>#N/A</v>
      </c>
      <c r="AT389" s="182" t="e">
        <v>#N/A</v>
      </c>
      <c r="AU389" s="182" t="e">
        <v>#N/A</v>
      </c>
      <c r="AV389" s="182">
        <v>-3618.2</v>
      </c>
      <c r="AW389" s="182" t="e">
        <v>#N/A</v>
      </c>
      <c r="AX389" s="182">
        <v>797.53376727739749</v>
      </c>
      <c r="AY389" s="182" t="e">
        <v>#N/A</v>
      </c>
      <c r="AZ389" s="182">
        <v>40269.818490496837</v>
      </c>
      <c r="BA389" s="184">
        <v>5.0492932265387362E-2</v>
      </c>
      <c r="BB389" s="184" t="e">
        <v>#N/A</v>
      </c>
      <c r="BC389" s="184" t="e">
        <v>#N/A</v>
      </c>
      <c r="BD389" s="184">
        <v>1.2895737494573978E-2</v>
      </c>
      <c r="BE389" s="184">
        <v>1.6435377029159703E-3</v>
      </c>
      <c r="BF389" s="185">
        <v>0.12744813575861844</v>
      </c>
      <c r="BG389" s="184">
        <v>4.6425415009019554E-3</v>
      </c>
    </row>
    <row r="390" spans="2:69" s="67" customFormat="1">
      <c r="B390" s="174"/>
      <c r="C390" s="174"/>
      <c r="D390" s="64">
        <v>45376</v>
      </c>
      <c r="E390" s="174"/>
      <c r="F390" s="174"/>
      <c r="G390" s="174"/>
      <c r="H390" s="174"/>
      <c r="I390" s="179">
        <v>59.247599999999998</v>
      </c>
      <c r="J390" s="179">
        <v>0</v>
      </c>
      <c r="K390" s="179">
        <v>0</v>
      </c>
      <c r="L390" s="179">
        <v>0</v>
      </c>
      <c r="M390" s="179">
        <v>0</v>
      </c>
      <c r="N390" s="179">
        <v>16.841000000000001</v>
      </c>
      <c r="O390" s="179">
        <v>0</v>
      </c>
      <c r="P390" s="179">
        <v>0</v>
      </c>
      <c r="Q390" s="179">
        <v>0</v>
      </c>
      <c r="R390" s="179">
        <v>0</v>
      </c>
      <c r="S390" s="179">
        <v>41.494</v>
      </c>
      <c r="T390" s="179">
        <v>0</v>
      </c>
      <c r="U390" s="179">
        <v>0</v>
      </c>
      <c r="V390" s="179">
        <v>0</v>
      </c>
      <c r="W390" s="179">
        <v>0</v>
      </c>
      <c r="X390" s="179">
        <v>16.767710000000001</v>
      </c>
      <c r="Y390" s="179">
        <v>0</v>
      </c>
      <c r="Z390" s="179">
        <v>0</v>
      </c>
      <c r="AA390" s="179">
        <v>0</v>
      </c>
      <c r="AB390" s="179">
        <v>0</v>
      </c>
      <c r="AC390" s="179">
        <v>19.962</v>
      </c>
      <c r="AD390" s="179">
        <v>0</v>
      </c>
      <c r="AE390" s="179">
        <v>0</v>
      </c>
      <c r="AF390" s="179">
        <v>0</v>
      </c>
      <c r="AG390" s="179">
        <v>0</v>
      </c>
      <c r="AH390" s="179">
        <v>2.2503000000000002</v>
      </c>
      <c r="AI390" s="179">
        <v>0</v>
      </c>
      <c r="AJ390" s="179">
        <v>0</v>
      </c>
      <c r="AK390" s="179">
        <v>0</v>
      </c>
      <c r="AL390" s="179">
        <v>0</v>
      </c>
      <c r="AM390" s="179">
        <v>15.288</v>
      </c>
      <c r="AN390" s="179">
        <v>19.045999999999999</v>
      </c>
      <c r="AO390" s="179">
        <v>112</v>
      </c>
      <c r="AP390" s="179">
        <v>0</v>
      </c>
      <c r="AQ390" s="179">
        <v>0</v>
      </c>
      <c r="AR390" s="179">
        <v>0</v>
      </c>
      <c r="AS390" s="179">
        <v>0</v>
      </c>
      <c r="AT390" s="179">
        <v>0</v>
      </c>
      <c r="AU390" s="179">
        <v>0</v>
      </c>
      <c r="AV390" s="179">
        <v>-3981</v>
      </c>
      <c r="AW390" s="179">
        <v>0</v>
      </c>
      <c r="AX390" s="179">
        <v>876.23897581757785</v>
      </c>
      <c r="AY390" s="179">
        <v>0</v>
      </c>
      <c r="AZ390" s="179">
        <v>43844.724233178655</v>
      </c>
      <c r="BA390" s="183">
        <v>5.0037404684343312E-2</v>
      </c>
      <c r="BB390" s="183">
        <v>0</v>
      </c>
      <c r="BC390" s="183">
        <v>0</v>
      </c>
      <c r="BD390" s="183">
        <v>3.4243353381900633E-3</v>
      </c>
      <c r="BE390" s="183">
        <v>2.0348612232223844E-3</v>
      </c>
      <c r="BF390" s="183">
        <v>0.59423538358772798</v>
      </c>
      <c r="BG390" s="183">
        <v>5.1096644294822751E-3</v>
      </c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</row>
    <row r="391" spans="2:69">
      <c r="B391" s="174"/>
      <c r="C391" s="174"/>
      <c r="D391" s="64">
        <v>45377</v>
      </c>
      <c r="E391" s="174"/>
      <c r="F391" s="174"/>
      <c r="G391" s="174"/>
      <c r="H391" s="174"/>
      <c r="I391" s="179">
        <v>66.379599999999996</v>
      </c>
      <c r="J391" s="179">
        <v>0</v>
      </c>
      <c r="K391" s="179">
        <v>0</v>
      </c>
      <c r="L391" s="179">
        <v>0</v>
      </c>
      <c r="M391" s="179">
        <v>0</v>
      </c>
      <c r="N391" s="179">
        <v>18.838000000000001</v>
      </c>
      <c r="O391" s="179">
        <v>0</v>
      </c>
      <c r="P391" s="179">
        <v>0</v>
      </c>
      <c r="Q391" s="179">
        <v>0</v>
      </c>
      <c r="R391" s="179">
        <v>0</v>
      </c>
      <c r="S391" s="179">
        <v>39.651000000000003</v>
      </c>
      <c r="T391" s="179">
        <v>0</v>
      </c>
      <c r="U391" s="179">
        <v>0</v>
      </c>
      <c r="V391" s="179">
        <v>0</v>
      </c>
      <c r="W391" s="179">
        <v>0</v>
      </c>
      <c r="X391" s="179">
        <v>17.020710000000001</v>
      </c>
      <c r="Y391" s="179">
        <v>0</v>
      </c>
      <c r="Z391" s="179">
        <v>0</v>
      </c>
      <c r="AA391" s="179">
        <v>0</v>
      </c>
      <c r="AB391" s="179">
        <v>0</v>
      </c>
      <c r="AC391" s="179">
        <v>19.933</v>
      </c>
      <c r="AD391" s="179">
        <v>0</v>
      </c>
      <c r="AE391" s="179">
        <v>0</v>
      </c>
      <c r="AF391" s="179">
        <v>0</v>
      </c>
      <c r="AG391" s="179">
        <v>0</v>
      </c>
      <c r="AH391" s="179">
        <v>2.2503000000000002</v>
      </c>
      <c r="AI391" s="179">
        <v>0</v>
      </c>
      <c r="AJ391" s="179">
        <v>0</v>
      </c>
      <c r="AK391" s="179">
        <v>0</v>
      </c>
      <c r="AL391" s="179">
        <v>0</v>
      </c>
      <c r="AM391" s="179">
        <v>15.42</v>
      </c>
      <c r="AN391" s="179">
        <v>19.222000000000001</v>
      </c>
      <c r="AO391" s="179">
        <v>122</v>
      </c>
      <c r="AP391" s="179">
        <v>0</v>
      </c>
      <c r="AQ391" s="179" t="s">
        <v>45</v>
      </c>
      <c r="AR391" s="179">
        <v>0</v>
      </c>
      <c r="AS391" s="179">
        <v>0</v>
      </c>
      <c r="AT391" s="179">
        <v>0</v>
      </c>
      <c r="AU391" s="179">
        <v>0</v>
      </c>
      <c r="AV391" s="179">
        <v>-4681</v>
      </c>
      <c r="AW391" s="179">
        <v>0</v>
      </c>
      <c r="AX391" s="179">
        <v>978.93504905571183</v>
      </c>
      <c r="AY391" s="179">
        <v>0</v>
      </c>
      <c r="AZ391" s="179">
        <v>42071.354343447078</v>
      </c>
      <c r="BA391" s="183">
        <v>4.2976655482944888E-2</v>
      </c>
      <c r="BB391" s="183">
        <v>0</v>
      </c>
      <c r="BC391" s="183">
        <v>0</v>
      </c>
      <c r="BD391" s="183">
        <v>4.3351659789146848E-3</v>
      </c>
      <c r="BE391" s="183">
        <v>2.8598909783964996E-3</v>
      </c>
      <c r="BF391" s="183">
        <v>0.65969584378231294</v>
      </c>
      <c r="BG391" s="183">
        <v>5.0539317056357428E-3</v>
      </c>
    </row>
    <row r="392" spans="2:69">
      <c r="B392" s="174"/>
      <c r="C392" s="174"/>
      <c r="D392" s="64">
        <v>45378</v>
      </c>
      <c r="E392" s="174"/>
      <c r="F392" s="174"/>
      <c r="G392" s="174"/>
      <c r="H392" s="174"/>
      <c r="I392" s="179">
        <v>70.284599999999998</v>
      </c>
      <c r="J392" s="179">
        <v>0</v>
      </c>
      <c r="K392" s="179">
        <v>0</v>
      </c>
      <c r="L392" s="179">
        <v>0</v>
      </c>
      <c r="M392" s="179">
        <v>0</v>
      </c>
      <c r="N392" s="179">
        <v>17.759</v>
      </c>
      <c r="O392" s="179">
        <v>0</v>
      </c>
      <c r="P392" s="179">
        <v>0</v>
      </c>
      <c r="Q392" s="179">
        <v>0</v>
      </c>
      <c r="R392" s="179">
        <v>0</v>
      </c>
      <c r="S392" s="179">
        <v>34.402000000000001</v>
      </c>
      <c r="T392" s="179">
        <v>0</v>
      </c>
      <c r="U392" s="179">
        <v>0</v>
      </c>
      <c r="V392" s="179">
        <v>0</v>
      </c>
      <c r="W392" s="179">
        <v>0</v>
      </c>
      <c r="X392" s="179">
        <v>17.105709999999998</v>
      </c>
      <c r="Y392" s="179">
        <v>0</v>
      </c>
      <c r="Z392" s="179">
        <v>0</v>
      </c>
      <c r="AA392" s="179">
        <v>0</v>
      </c>
      <c r="AB392" s="179">
        <v>0</v>
      </c>
      <c r="AC392" s="179">
        <v>24.956</v>
      </c>
      <c r="AD392" s="179">
        <v>0</v>
      </c>
      <c r="AE392" s="179">
        <v>0</v>
      </c>
      <c r="AF392" s="179">
        <v>0</v>
      </c>
      <c r="AG392" s="179">
        <v>0</v>
      </c>
      <c r="AH392" s="179">
        <v>2.2503000000000002</v>
      </c>
      <c r="AI392" s="179">
        <v>0</v>
      </c>
      <c r="AJ392" s="179">
        <v>0</v>
      </c>
      <c r="AK392" s="179">
        <v>0</v>
      </c>
      <c r="AL392" s="179">
        <v>0</v>
      </c>
      <c r="AM392" s="179">
        <v>14.859</v>
      </c>
      <c r="AN392" s="179">
        <v>19.222000000000001</v>
      </c>
      <c r="AO392" s="179">
        <v>120</v>
      </c>
      <c r="AP392" s="179">
        <v>0</v>
      </c>
      <c r="AQ392" s="179">
        <v>0</v>
      </c>
      <c r="AR392" s="179">
        <v>0</v>
      </c>
      <c r="AS392" s="179">
        <v>0</v>
      </c>
      <c r="AT392" s="179">
        <v>0</v>
      </c>
      <c r="AU392" s="179">
        <v>0</v>
      </c>
      <c r="AV392" s="179">
        <v>-4087</v>
      </c>
      <c r="AW392" s="179">
        <v>0</v>
      </c>
      <c r="AX392" s="179">
        <v>885.4559223288835</v>
      </c>
      <c r="AY392" s="179">
        <v>0</v>
      </c>
      <c r="AZ392" s="179">
        <v>44560.382165037503</v>
      </c>
      <c r="BA392" s="183">
        <v>5.0324788666879013E-2</v>
      </c>
      <c r="BB392" s="183">
        <v>0</v>
      </c>
      <c r="BC392" s="183">
        <v>0</v>
      </c>
      <c r="BD392" s="183">
        <v>6.0130630709927012E-3</v>
      </c>
      <c r="BE392" s="183">
        <v>2.0361523587687446E-3</v>
      </c>
      <c r="BF392" s="183">
        <v>0.33862148704064643</v>
      </c>
      <c r="BG392" s="183">
        <v>4.3552549529552523E-3</v>
      </c>
    </row>
    <row r="393" spans="2:69">
      <c r="B393" s="174"/>
      <c r="C393" s="174"/>
      <c r="D393" s="64">
        <v>45379</v>
      </c>
      <c r="E393" s="174"/>
      <c r="F393" s="174"/>
      <c r="G393" s="174"/>
      <c r="H393" s="174"/>
      <c r="I393" s="179">
        <v>56.6586</v>
      </c>
      <c r="J393" s="179">
        <v>0</v>
      </c>
      <c r="K393" s="179">
        <v>0</v>
      </c>
      <c r="L393" s="179">
        <v>0</v>
      </c>
      <c r="M393" s="179">
        <v>0</v>
      </c>
      <c r="N393" s="179">
        <v>9.8140000000000001</v>
      </c>
      <c r="O393" s="179">
        <v>0</v>
      </c>
      <c r="P393" s="179">
        <v>0</v>
      </c>
      <c r="Q393" s="179">
        <v>0</v>
      </c>
      <c r="R393" s="179">
        <v>0</v>
      </c>
      <c r="S393" s="179">
        <v>33.722000000000001</v>
      </c>
      <c r="T393" s="179">
        <v>0</v>
      </c>
      <c r="U393" s="179">
        <v>0</v>
      </c>
      <c r="V393" s="179">
        <v>0</v>
      </c>
      <c r="W393" s="179">
        <v>0</v>
      </c>
      <c r="X393" s="179">
        <v>17.271709999999999</v>
      </c>
      <c r="Y393" s="179">
        <v>0</v>
      </c>
      <c r="Z393" s="179">
        <v>0</v>
      </c>
      <c r="AA393" s="179">
        <v>0</v>
      </c>
      <c r="AB393" s="179">
        <v>0</v>
      </c>
      <c r="AC393" s="179">
        <v>15.194000000000001</v>
      </c>
      <c r="AD393" s="179">
        <v>0</v>
      </c>
      <c r="AE393" s="179">
        <v>0</v>
      </c>
      <c r="AF393" s="179">
        <v>0</v>
      </c>
      <c r="AG393" s="179">
        <v>0</v>
      </c>
      <c r="AH393" s="179">
        <v>2.2503000000000002</v>
      </c>
      <c r="AI393" s="179">
        <v>0</v>
      </c>
      <c r="AJ393" s="179">
        <v>0</v>
      </c>
      <c r="AK393" s="179">
        <v>0</v>
      </c>
      <c r="AL393" s="179">
        <v>0</v>
      </c>
      <c r="AM393" s="179">
        <v>15.157999999999999</v>
      </c>
      <c r="AN393" s="179">
        <v>19.222999999999999</v>
      </c>
      <c r="AO393" s="179">
        <v>135</v>
      </c>
      <c r="AP393" s="179">
        <v>0</v>
      </c>
      <c r="AQ393" s="179">
        <v>0</v>
      </c>
      <c r="AR393" s="179">
        <v>0</v>
      </c>
      <c r="AS393" s="179">
        <v>0</v>
      </c>
      <c r="AT393" s="179">
        <v>0</v>
      </c>
      <c r="AU393" s="179">
        <v>0</v>
      </c>
      <c r="AV393" s="179">
        <v>-3964</v>
      </c>
      <c r="AW393" s="179">
        <v>0</v>
      </c>
      <c r="AX393" s="179">
        <v>876.57071356754943</v>
      </c>
      <c r="AY393" s="179">
        <v>0</v>
      </c>
      <c r="AZ393" s="179">
        <v>43543.735750416701</v>
      </c>
      <c r="BA393" s="183">
        <v>4.9675097600738148E-2</v>
      </c>
      <c r="BB393" s="183">
        <v>0</v>
      </c>
      <c r="BC393" s="183">
        <v>0</v>
      </c>
      <c r="BD393" s="183">
        <v>4.2349648530271601E-3</v>
      </c>
      <c r="BE393" s="183">
        <v>1.7685817099543373E-3</v>
      </c>
      <c r="BF393" s="183">
        <v>0.41761425922818513</v>
      </c>
      <c r="BG393" s="183">
        <v>3.7115186514947605E-3</v>
      </c>
    </row>
    <row r="394" spans="2:69">
      <c r="B394" s="174"/>
      <c r="C394" s="174"/>
      <c r="D394" s="64">
        <v>45380</v>
      </c>
      <c r="E394" s="174"/>
      <c r="F394" s="174"/>
      <c r="G394" s="174"/>
      <c r="H394" s="174"/>
      <c r="I394" s="179">
        <v>56.645600000000002</v>
      </c>
      <c r="J394" s="179">
        <v>0</v>
      </c>
      <c r="K394" s="179">
        <v>0</v>
      </c>
      <c r="L394" s="179">
        <v>0</v>
      </c>
      <c r="M394" s="179">
        <v>0</v>
      </c>
      <c r="N394" s="179">
        <v>8.3000000000000007</v>
      </c>
      <c r="O394" s="179">
        <v>0</v>
      </c>
      <c r="P394" s="179">
        <v>0</v>
      </c>
      <c r="Q394" s="179">
        <v>0</v>
      </c>
      <c r="R394" s="179">
        <v>0</v>
      </c>
      <c r="S394" s="179">
        <v>28.945</v>
      </c>
      <c r="T394" s="179">
        <v>0</v>
      </c>
      <c r="U394" s="179">
        <v>0</v>
      </c>
      <c r="V394" s="179">
        <v>0</v>
      </c>
      <c r="W394" s="179">
        <v>0</v>
      </c>
      <c r="X394" s="179">
        <v>16.233709999999999</v>
      </c>
      <c r="Y394" s="179">
        <v>0</v>
      </c>
      <c r="Z394" s="179">
        <v>0</v>
      </c>
      <c r="AA394" s="179">
        <v>0</v>
      </c>
      <c r="AB394" s="179">
        <v>0</v>
      </c>
      <c r="AC394" s="179">
        <v>15.196</v>
      </c>
      <c r="AD394" s="179">
        <v>0</v>
      </c>
      <c r="AE394" s="179">
        <v>0</v>
      </c>
      <c r="AF394" s="179">
        <v>0</v>
      </c>
      <c r="AG394" s="179">
        <v>0</v>
      </c>
      <c r="AH394" s="179">
        <v>2.2503000000000002</v>
      </c>
      <c r="AI394" s="179">
        <v>0</v>
      </c>
      <c r="AJ394" s="179">
        <v>0</v>
      </c>
      <c r="AK394" s="179">
        <v>0</v>
      </c>
      <c r="AL394" s="179">
        <v>0</v>
      </c>
      <c r="AM394" s="179">
        <v>14.853</v>
      </c>
      <c r="AN394" s="179">
        <v>19.222999999999999</v>
      </c>
      <c r="AO394" s="179">
        <v>160</v>
      </c>
      <c r="AP394" s="179">
        <v>0</v>
      </c>
      <c r="AQ394" s="179">
        <v>0</v>
      </c>
      <c r="AR394" s="179">
        <v>0</v>
      </c>
      <c r="AS394" s="179">
        <v>0</v>
      </c>
      <c r="AT394" s="179">
        <v>0</v>
      </c>
      <c r="AU394" s="179">
        <v>0</v>
      </c>
      <c r="AV394" s="179">
        <v>-4095</v>
      </c>
      <c r="AW394" s="179">
        <v>0</v>
      </c>
      <c r="AX394" s="179">
        <v>888.92737741852318</v>
      </c>
      <c r="AY394" s="179">
        <v>0</v>
      </c>
      <c r="AZ394" s="179">
        <v>44129.830087131239</v>
      </c>
      <c r="BA394" s="183">
        <v>4.9643909286814676E-2</v>
      </c>
      <c r="BB394" s="183">
        <v>0</v>
      </c>
      <c r="BC394" s="183">
        <v>0</v>
      </c>
      <c r="BD394" s="183">
        <v>3.6600933208039512E-3</v>
      </c>
      <c r="BE394" s="183">
        <v>1.3113308978168342E-3</v>
      </c>
      <c r="BF394" s="183">
        <v>0.35827799536236854</v>
      </c>
      <c r="BG394" s="183">
        <v>4.4845508227922271E-3</v>
      </c>
    </row>
    <row r="395" spans="2:69">
      <c r="B395" s="24" t="s">
        <v>82</v>
      </c>
      <c r="C395" s="21"/>
      <c r="D395" s="21"/>
      <c r="E395" s="25"/>
      <c r="F395" s="25"/>
      <c r="G395" s="25"/>
      <c r="H395" s="25"/>
      <c r="I395" s="182">
        <v>47.843200000000003</v>
      </c>
      <c r="J395" s="182" t="e">
        <v>#N/A</v>
      </c>
      <c r="K395" s="182" t="e">
        <v>#N/A</v>
      </c>
      <c r="L395" s="182" t="e">
        <v>#N/A</v>
      </c>
      <c r="M395" s="182" t="e">
        <v>#N/A</v>
      </c>
      <c r="N395" s="182">
        <v>14.310400000000001</v>
      </c>
      <c r="O395" s="182" t="e">
        <v>#N/A</v>
      </c>
      <c r="P395" s="182" t="e">
        <v>#N/A</v>
      </c>
      <c r="Q395" s="182" t="e">
        <v>#N/A</v>
      </c>
      <c r="R395" s="182" t="e">
        <v>#N/A</v>
      </c>
      <c r="S395" s="182">
        <v>35.642800000000001</v>
      </c>
      <c r="T395" s="182" t="e">
        <v>#N/A</v>
      </c>
      <c r="U395" s="182" t="e">
        <v>#N/A</v>
      </c>
      <c r="V395" s="182" t="e">
        <v>#N/A</v>
      </c>
      <c r="W395" s="182" t="e">
        <v>#N/A</v>
      </c>
      <c r="X395" s="182">
        <v>16.879910000000002</v>
      </c>
      <c r="Y395" s="182" t="e">
        <v>#N/A</v>
      </c>
      <c r="Z395" s="182" t="e">
        <v>#N/A</v>
      </c>
      <c r="AA395" s="182" t="e">
        <v>#N/A</v>
      </c>
      <c r="AB395" s="182" t="e">
        <v>#N/A</v>
      </c>
      <c r="AC395" s="182">
        <v>15.0482</v>
      </c>
      <c r="AD395" s="182" t="e">
        <v>#N/A</v>
      </c>
      <c r="AE395" s="182" t="e">
        <v>#N/A</v>
      </c>
      <c r="AF395" s="182" t="e">
        <v>#N/A</v>
      </c>
      <c r="AG395" s="182" t="e">
        <v>#N/A</v>
      </c>
      <c r="AH395" s="182">
        <v>2.2503000000000002</v>
      </c>
      <c r="AI395" s="182" t="e">
        <v>#N/A</v>
      </c>
      <c r="AJ395" s="182" t="e">
        <v>#N/A</v>
      </c>
      <c r="AK395" s="182" t="e">
        <v>#N/A</v>
      </c>
      <c r="AL395" s="182" t="e">
        <v>#N/A</v>
      </c>
      <c r="AM395" s="182">
        <v>15.115600000000001</v>
      </c>
      <c r="AN395" s="182">
        <v>19.187199999999997</v>
      </c>
      <c r="AO395" s="182">
        <v>135</v>
      </c>
      <c r="AP395" s="182" t="e">
        <v>#N/A</v>
      </c>
      <c r="AQ395" s="182">
        <v>0</v>
      </c>
      <c r="AR395" s="182" t="e">
        <v>#N/A</v>
      </c>
      <c r="AS395" s="182" t="e">
        <v>#N/A</v>
      </c>
      <c r="AT395" s="182" t="e">
        <v>#N/A</v>
      </c>
      <c r="AU395" s="182" t="e">
        <v>#N/A</v>
      </c>
      <c r="AV395" s="182">
        <v>-4161.6000000000004</v>
      </c>
      <c r="AW395" s="182" t="e">
        <v>#N/A</v>
      </c>
      <c r="AX395" s="182">
        <v>891.16684976651527</v>
      </c>
      <c r="AY395" s="182" t="e">
        <v>#N/A</v>
      </c>
      <c r="AZ395" s="182">
        <v>43456.895618756796</v>
      </c>
      <c r="BA395" s="184">
        <v>4.876403967466076E-2</v>
      </c>
      <c r="BB395" s="184" t="e">
        <v>#N/A</v>
      </c>
      <c r="BC395" s="184" t="e">
        <v>#N/A</v>
      </c>
      <c r="BD395" s="184">
        <v>4.2949143392665623E-3</v>
      </c>
      <c r="BE395" s="184">
        <v>1.9907681578935671E-3</v>
      </c>
      <c r="BF395" s="185">
        <v>0.46351754671631668</v>
      </c>
      <c r="BG395" s="184">
        <v>4.5499366894857516E-3</v>
      </c>
    </row>
    <row r="396" spans="2:69">
      <c r="B396" s="50" t="s">
        <v>102</v>
      </c>
      <c r="C396" s="186"/>
      <c r="D396" s="66"/>
      <c r="E396" s="41"/>
      <c r="F396" s="41"/>
      <c r="G396" s="41"/>
      <c r="H396" s="41"/>
      <c r="I396" s="187">
        <v>43.937266666666659</v>
      </c>
      <c r="J396" s="187" t="e">
        <v>#N/A</v>
      </c>
      <c r="K396" s="187" t="e">
        <v>#N/A</v>
      </c>
      <c r="L396" s="187" t="e">
        <v>#N/A</v>
      </c>
      <c r="M396" s="187" t="e">
        <v>#N/A</v>
      </c>
      <c r="N396" s="187">
        <v>19.527523809523814</v>
      </c>
      <c r="O396" s="187" t="e">
        <v>#N/A</v>
      </c>
      <c r="P396" s="187" t="e">
        <v>#N/A</v>
      </c>
      <c r="Q396" s="187" t="e">
        <v>#N/A</v>
      </c>
      <c r="R396" s="187" t="e">
        <v>#N/A</v>
      </c>
      <c r="S396" s="187">
        <v>36.448571428571427</v>
      </c>
      <c r="T396" s="187" t="e">
        <v>#N/A</v>
      </c>
      <c r="U396" s="187" t="e">
        <v>#N/A</v>
      </c>
      <c r="V396" s="187" t="e">
        <v>#N/A</v>
      </c>
      <c r="W396" s="187" t="e">
        <v>#N/A</v>
      </c>
      <c r="X396" s="187">
        <v>17.033709999999996</v>
      </c>
      <c r="Y396" s="187" t="e">
        <v>#N/A</v>
      </c>
      <c r="Z396" s="187" t="e">
        <v>#N/A</v>
      </c>
      <c r="AA396" s="187" t="e">
        <v>#N/A</v>
      </c>
      <c r="AB396" s="187" t="e">
        <v>#N/A</v>
      </c>
      <c r="AC396" s="187">
        <v>8.9822857142857124</v>
      </c>
      <c r="AD396" s="187" t="e">
        <v>#N/A</v>
      </c>
      <c r="AE396" s="187" t="e">
        <v>#N/A</v>
      </c>
      <c r="AF396" s="187" t="e">
        <v>#N/A</v>
      </c>
      <c r="AG396" s="187" t="e">
        <v>#N/A</v>
      </c>
      <c r="AH396" s="187">
        <v>1.4764904761904758</v>
      </c>
      <c r="AI396" s="187" t="e">
        <v>#N/A</v>
      </c>
      <c r="AJ396" s="187" t="e">
        <v>#N/A</v>
      </c>
      <c r="AK396" s="187" t="e">
        <v>#N/A</v>
      </c>
      <c r="AL396" s="187" t="e">
        <v>#N/A</v>
      </c>
      <c r="AM396" s="187">
        <v>15.541714285714287</v>
      </c>
      <c r="AN396" s="187">
        <v>19.146952380952381</v>
      </c>
      <c r="AO396" s="187">
        <v>114.14285714285714</v>
      </c>
      <c r="AP396" s="187" t="e">
        <v>#N/A</v>
      </c>
      <c r="AQ396" s="187">
        <v>0</v>
      </c>
      <c r="AR396" s="187" t="e">
        <v>#N/A</v>
      </c>
      <c r="AS396" s="187" t="e">
        <v>#N/A</v>
      </c>
      <c r="AT396" s="187" t="e">
        <v>#N/A</v>
      </c>
      <c r="AU396" s="187" t="e">
        <v>#N/A</v>
      </c>
      <c r="AV396" s="187">
        <v>-3789.3333333333335</v>
      </c>
      <c r="AW396" s="187" t="e">
        <v>#N/A</v>
      </c>
      <c r="AX396" s="187">
        <v>830.49695271445285</v>
      </c>
      <c r="AY396" s="187" t="e">
        <v>#N/A</v>
      </c>
      <c r="AZ396" s="187">
        <v>44129.830087131239</v>
      </c>
      <c r="BA396" s="42">
        <v>5.3136655038762387E-2</v>
      </c>
      <c r="BB396" s="42" t="e">
        <v>#N/A</v>
      </c>
      <c r="BC396" s="42" t="e">
        <v>#N/A</v>
      </c>
      <c r="BD396" s="42">
        <v>7.2180008798835883E-3</v>
      </c>
      <c r="BE396" s="42">
        <v>1.6920952218059534E-3</v>
      </c>
      <c r="BF396" s="43">
        <v>0.23442712878046137</v>
      </c>
      <c r="BG396" s="42">
        <v>4.9034950022753083E-3</v>
      </c>
    </row>
    <row r="397" spans="2:69">
      <c r="B397" s="51" t="s">
        <v>132</v>
      </c>
      <c r="C397" s="188"/>
      <c r="D397" s="44"/>
      <c r="E397" s="45"/>
      <c r="F397" s="45"/>
      <c r="G397" s="45"/>
      <c r="H397" s="45"/>
      <c r="I397" s="189">
        <v>45.865272979797986</v>
      </c>
      <c r="J397" s="189" t="e">
        <v>#N/A</v>
      </c>
      <c r="K397" s="189" t="e">
        <v>#N/A</v>
      </c>
      <c r="L397" s="189" t="e">
        <v>#N/A</v>
      </c>
      <c r="M397" s="189" t="e">
        <v>#N/A</v>
      </c>
      <c r="N397" s="189">
        <v>14.222578012265513</v>
      </c>
      <c r="O397" s="189" t="e">
        <v>#N/A</v>
      </c>
      <c r="P397" s="189" t="e">
        <v>#N/A</v>
      </c>
      <c r="Q397" s="189" t="e">
        <v>#N/A</v>
      </c>
      <c r="R397" s="189" t="e">
        <v>#N/A</v>
      </c>
      <c r="S397" s="189">
        <v>46.509146915584417</v>
      </c>
      <c r="T397" s="189" t="e">
        <v>#N/A</v>
      </c>
      <c r="U397" s="189" t="e">
        <v>#N/A</v>
      </c>
      <c r="V397" s="189" t="e">
        <v>#N/A</v>
      </c>
      <c r="W397" s="189" t="e">
        <v>#N/A</v>
      </c>
      <c r="X397" s="189">
        <v>15.438761136363638</v>
      </c>
      <c r="Y397" s="189" t="e">
        <v>#N/A</v>
      </c>
      <c r="Z397" s="189" t="e">
        <v>#N/A</v>
      </c>
      <c r="AA397" s="189" t="e">
        <v>#N/A</v>
      </c>
      <c r="AB397" s="189" t="e">
        <v>#N/A</v>
      </c>
      <c r="AC397" s="189">
        <v>6.5691198593073592</v>
      </c>
      <c r="AD397" s="189" t="e">
        <v>#N/A</v>
      </c>
      <c r="AE397" s="189" t="e">
        <v>#N/A</v>
      </c>
      <c r="AF397" s="189" t="e">
        <v>#N/A</v>
      </c>
      <c r="AG397" s="189" t="e">
        <v>#N/A</v>
      </c>
      <c r="AH397" s="189">
        <v>1.1590301587301584</v>
      </c>
      <c r="AI397" s="189" t="e">
        <v>#N/A</v>
      </c>
      <c r="AJ397" s="189" t="e">
        <v>#N/A</v>
      </c>
      <c r="AK397" s="189" t="e">
        <v>#N/A</v>
      </c>
      <c r="AL397" s="189" t="e">
        <v>#N/A</v>
      </c>
      <c r="AM397" s="189">
        <v>12.849338474025975</v>
      </c>
      <c r="AN397" s="189">
        <v>19.229592081529585</v>
      </c>
      <c r="AO397" s="189">
        <v>105.78246753246754</v>
      </c>
      <c r="AP397" s="189" t="e">
        <v>#N/A</v>
      </c>
      <c r="AQ397" s="189">
        <v>0</v>
      </c>
      <c r="AR397" s="189" t="e">
        <v>#N/A</v>
      </c>
      <c r="AS397" s="189" t="e">
        <v>#N/A</v>
      </c>
      <c r="AT397" s="189" t="e">
        <v>#N/A</v>
      </c>
      <c r="AU397" s="189" t="e">
        <v>#N/A</v>
      </c>
      <c r="AV397" s="189">
        <v>-3764.2077020202019</v>
      </c>
      <c r="AW397" s="189" t="e">
        <v>#N/A</v>
      </c>
      <c r="AX397" s="189">
        <v>832.6418084184603</v>
      </c>
      <c r="AY397" s="189" t="e">
        <v>#N/A</v>
      </c>
      <c r="AZ397" s="189">
        <v>44129.830087131239</v>
      </c>
      <c r="BA397" s="46">
        <v>5.299977690401169E-2</v>
      </c>
      <c r="BB397" s="46" t="e">
        <v>#N/A</v>
      </c>
      <c r="BC397" s="46" t="e">
        <v>#N/A</v>
      </c>
      <c r="BD397" s="46">
        <v>6.5445116109259663E-3</v>
      </c>
      <c r="BE397" s="46">
        <v>2.030866889456976E-3</v>
      </c>
      <c r="BF397" s="47">
        <v>0.31031603428840643</v>
      </c>
      <c r="BG397" s="46">
        <v>5.0529487664756666E-3</v>
      </c>
    </row>
    <row r="398" spans="2:69" s="67" customFormat="1">
      <c r="B398" s="174"/>
      <c r="C398" s="174"/>
      <c r="D398" s="64">
        <v>45383</v>
      </c>
      <c r="E398" s="174"/>
      <c r="F398" s="174"/>
      <c r="G398" s="174"/>
      <c r="H398" s="174"/>
      <c r="I398" s="179">
        <v>62.738599999999998</v>
      </c>
      <c r="J398" s="179">
        <v>0</v>
      </c>
      <c r="K398" s="179">
        <v>0</v>
      </c>
      <c r="L398" s="179">
        <v>0</v>
      </c>
      <c r="M398" s="179">
        <v>0</v>
      </c>
      <c r="N398" s="179">
        <v>6.2919999999999998</v>
      </c>
      <c r="O398" s="179">
        <v>0</v>
      </c>
      <c r="P398" s="179">
        <v>0</v>
      </c>
      <c r="Q398" s="179">
        <v>0</v>
      </c>
      <c r="R398" s="179">
        <v>0</v>
      </c>
      <c r="S398" s="179">
        <v>29.975999999999999</v>
      </c>
      <c r="T398" s="179">
        <v>0</v>
      </c>
      <c r="U398" s="179">
        <v>0</v>
      </c>
      <c r="V398" s="179">
        <v>0</v>
      </c>
      <c r="W398" s="179">
        <v>0</v>
      </c>
      <c r="X398" s="179">
        <v>15.42671</v>
      </c>
      <c r="Y398" s="179">
        <v>0</v>
      </c>
      <c r="Z398" s="179">
        <v>0</v>
      </c>
      <c r="AA398" s="179">
        <v>0</v>
      </c>
      <c r="AB398" s="179">
        <v>0</v>
      </c>
      <c r="AC398" s="179">
        <v>15.148999999999999</v>
      </c>
      <c r="AD398" s="179">
        <v>0</v>
      </c>
      <c r="AE398" s="179">
        <v>0</v>
      </c>
      <c r="AF398" s="179">
        <v>0</v>
      </c>
      <c r="AG398" s="179">
        <v>0</v>
      </c>
      <c r="AH398" s="179">
        <v>2.2503000000000002</v>
      </c>
      <c r="AI398" s="179">
        <v>0</v>
      </c>
      <c r="AJ398" s="179">
        <v>0</v>
      </c>
      <c r="AK398" s="179">
        <v>0</v>
      </c>
      <c r="AL398" s="179">
        <v>0</v>
      </c>
      <c r="AM398" s="179">
        <v>14.542</v>
      </c>
      <c r="AN398" s="179">
        <v>19.221</v>
      </c>
      <c r="AO398" s="179">
        <v>160</v>
      </c>
      <c r="AP398" s="179">
        <v>0</v>
      </c>
      <c r="AQ398" s="179">
        <v>0</v>
      </c>
      <c r="AR398" s="179">
        <v>0</v>
      </c>
      <c r="AS398" s="179">
        <v>0</v>
      </c>
      <c r="AT398" s="179">
        <v>0</v>
      </c>
      <c r="AU398" s="179">
        <v>0</v>
      </c>
      <c r="AV398" s="179">
        <v>-4260</v>
      </c>
      <c r="AW398" s="179">
        <v>0</v>
      </c>
      <c r="AX398" s="179">
        <v>919.2569254038907</v>
      </c>
      <c r="AY398" s="179">
        <v>0</v>
      </c>
      <c r="AZ398" s="179">
        <v>47146.679198335274</v>
      </c>
      <c r="BA398" s="183">
        <v>5.1287815076966219E-2</v>
      </c>
      <c r="BB398" s="183">
        <v>0</v>
      </c>
      <c r="BC398" s="183">
        <v>0</v>
      </c>
      <c r="BD398" s="183">
        <v>5.245926945408607E-3</v>
      </c>
      <c r="BE398" s="183">
        <v>2.1411263902344525E-3</v>
      </c>
      <c r="BF398" s="183">
        <v>0.4081502492344905</v>
      </c>
      <c r="BG398" s="183">
        <v>4.4196188232098971E-3</v>
      </c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</row>
    <row r="399" spans="2:69">
      <c r="B399" s="174"/>
      <c r="C399" s="174"/>
      <c r="D399" s="64">
        <v>45384</v>
      </c>
      <c r="E399" s="174"/>
      <c r="F399" s="174"/>
      <c r="G399" s="174"/>
      <c r="H399" s="174"/>
      <c r="I399" s="179">
        <v>85.006600000000006</v>
      </c>
      <c r="J399" s="179">
        <v>0</v>
      </c>
      <c r="K399" s="179">
        <v>0</v>
      </c>
      <c r="L399" s="179">
        <v>0</v>
      </c>
      <c r="M399" s="179">
        <v>0</v>
      </c>
      <c r="N399" s="179">
        <v>12.225</v>
      </c>
      <c r="O399" s="179">
        <v>0</v>
      </c>
      <c r="P399" s="179">
        <v>0</v>
      </c>
      <c r="Q399" s="179">
        <v>0</v>
      </c>
      <c r="R399" s="179">
        <v>0</v>
      </c>
      <c r="S399" s="179">
        <v>39.204999999999998</v>
      </c>
      <c r="T399" s="179">
        <v>0</v>
      </c>
      <c r="U399" s="179">
        <v>0</v>
      </c>
      <c r="V399" s="179">
        <v>0</v>
      </c>
      <c r="W399" s="179">
        <v>0</v>
      </c>
      <c r="X399" s="179">
        <v>14.77971</v>
      </c>
      <c r="Y399" s="179">
        <v>0</v>
      </c>
      <c r="Z399" s="179">
        <v>0</v>
      </c>
      <c r="AA399" s="179">
        <v>0</v>
      </c>
      <c r="AB399" s="179">
        <v>0</v>
      </c>
      <c r="AC399" s="179">
        <v>14.894</v>
      </c>
      <c r="AD399" s="179">
        <v>0</v>
      </c>
      <c r="AE399" s="179">
        <v>0</v>
      </c>
      <c r="AF399" s="179">
        <v>0</v>
      </c>
      <c r="AG399" s="179">
        <v>0</v>
      </c>
      <c r="AH399" s="179">
        <v>2.2503000000000002</v>
      </c>
      <c r="AI399" s="179">
        <v>0</v>
      </c>
      <c r="AJ399" s="179">
        <v>0</v>
      </c>
      <c r="AK399" s="179">
        <v>0</v>
      </c>
      <c r="AL399" s="179">
        <v>0</v>
      </c>
      <c r="AM399" s="179">
        <v>13.929</v>
      </c>
      <c r="AN399" s="179">
        <v>19.222000000000001</v>
      </c>
      <c r="AO399" s="179">
        <v>160</v>
      </c>
      <c r="AP399" s="179">
        <v>0</v>
      </c>
      <c r="AQ399" s="179" t="s">
        <v>45</v>
      </c>
      <c r="AR399" s="179">
        <v>0</v>
      </c>
      <c r="AS399" s="179">
        <v>0</v>
      </c>
      <c r="AT399" s="179">
        <v>0</v>
      </c>
      <c r="AU399" s="179">
        <v>0</v>
      </c>
      <c r="AV399" s="179">
        <v>-4851</v>
      </c>
      <c r="AW399" s="179">
        <v>0</v>
      </c>
      <c r="AX399" s="179">
        <v>1013.9120572896753</v>
      </c>
      <c r="AY399" s="179">
        <v>0</v>
      </c>
      <c r="AZ399" s="179">
        <v>46935.796327521937</v>
      </c>
      <c r="BA399" s="183">
        <v>4.629178239874935E-2</v>
      </c>
      <c r="BB399" s="183">
        <v>0</v>
      </c>
      <c r="BC399" s="183">
        <v>0</v>
      </c>
      <c r="BD399" s="183">
        <v>8.1372868438478498E-3</v>
      </c>
      <c r="BE399" s="183">
        <v>1.8740387498735931E-3</v>
      </c>
      <c r="BF399" s="183">
        <v>0.23030265318598786</v>
      </c>
      <c r="BG399" s="183">
        <v>4.6470914944931494E-3</v>
      </c>
    </row>
    <row r="400" spans="2:69">
      <c r="B400" s="174"/>
      <c r="C400" s="174"/>
      <c r="D400" s="64">
        <v>45385</v>
      </c>
      <c r="E400" s="174"/>
      <c r="F400" s="174"/>
      <c r="G400" s="174"/>
      <c r="H400" s="174"/>
      <c r="I400" s="179">
        <v>56.771599999999999</v>
      </c>
      <c r="J400" s="179">
        <v>0</v>
      </c>
      <c r="K400" s="179">
        <v>0</v>
      </c>
      <c r="L400" s="179">
        <v>0</v>
      </c>
      <c r="M400" s="179">
        <v>0</v>
      </c>
      <c r="N400" s="179">
        <v>12.225</v>
      </c>
      <c r="O400" s="179">
        <v>0</v>
      </c>
      <c r="P400" s="179">
        <v>0</v>
      </c>
      <c r="Q400" s="179">
        <v>0</v>
      </c>
      <c r="R400" s="179">
        <v>0</v>
      </c>
      <c r="S400" s="179">
        <v>50.048999999999999</v>
      </c>
      <c r="T400" s="179">
        <v>0</v>
      </c>
      <c r="U400" s="179">
        <v>0</v>
      </c>
      <c r="V400" s="179">
        <v>0</v>
      </c>
      <c r="W400" s="179">
        <v>0</v>
      </c>
      <c r="X400" s="179">
        <v>12.58971</v>
      </c>
      <c r="Y400" s="179">
        <v>0</v>
      </c>
      <c r="Z400" s="179">
        <v>0</v>
      </c>
      <c r="AA400" s="179">
        <v>0</v>
      </c>
      <c r="AB400" s="179">
        <v>0</v>
      </c>
      <c r="AC400" s="179">
        <v>14.728</v>
      </c>
      <c r="AD400" s="179">
        <v>0</v>
      </c>
      <c r="AE400" s="179">
        <v>0</v>
      </c>
      <c r="AF400" s="179">
        <v>0</v>
      </c>
      <c r="AG400" s="179">
        <v>0</v>
      </c>
      <c r="AH400" s="179">
        <v>2.2503000000000002</v>
      </c>
      <c r="AI400" s="179">
        <v>0</v>
      </c>
      <c r="AJ400" s="179">
        <v>0</v>
      </c>
      <c r="AK400" s="179">
        <v>0</v>
      </c>
      <c r="AL400" s="179">
        <v>0</v>
      </c>
      <c r="AM400" s="179">
        <v>13.577</v>
      </c>
      <c r="AN400" s="179">
        <v>19.222000000000001</v>
      </c>
      <c r="AO400" s="179">
        <v>56</v>
      </c>
      <c r="AP400" s="179">
        <v>0</v>
      </c>
      <c r="AQ400" s="179">
        <v>0</v>
      </c>
      <c r="AR400" s="179">
        <v>0</v>
      </c>
      <c r="AS400" s="179">
        <v>0</v>
      </c>
      <c r="AT400" s="179">
        <v>0</v>
      </c>
      <c r="AU400" s="179">
        <v>0</v>
      </c>
      <c r="AV400" s="179">
        <v>-3020</v>
      </c>
      <c r="AW400" s="179">
        <v>0</v>
      </c>
      <c r="AX400" s="179">
        <v>723.11820166231064</v>
      </c>
      <c r="AY400" s="179">
        <v>0</v>
      </c>
      <c r="AZ400" s="179">
        <v>46371.436840311944</v>
      </c>
      <c r="BA400" s="183">
        <v>6.4127049676958578E-2</v>
      </c>
      <c r="BB400" s="183">
        <v>0</v>
      </c>
      <c r="BC400" s="183">
        <v>0</v>
      </c>
      <c r="BD400" s="183">
        <v>5.8576390661876209E-3</v>
      </c>
      <c r="BE400" s="183">
        <v>2.7078811795490446E-3</v>
      </c>
      <c r="BF400" s="183">
        <v>0.46228201310317996</v>
      </c>
      <c r="BG400" s="183">
        <v>6.700060246612142E-3</v>
      </c>
    </row>
    <row r="401" spans="2:69">
      <c r="B401" s="174"/>
      <c r="C401" s="174"/>
      <c r="D401" s="64">
        <v>45386</v>
      </c>
      <c r="E401" s="174"/>
      <c r="F401" s="174"/>
      <c r="G401" s="174"/>
      <c r="H401" s="174"/>
      <c r="I401" s="179">
        <v>52.7256</v>
      </c>
      <c r="J401" s="179">
        <v>0</v>
      </c>
      <c r="K401" s="179">
        <v>0</v>
      </c>
      <c r="L401" s="179">
        <v>0</v>
      </c>
      <c r="M401" s="179">
        <v>0</v>
      </c>
      <c r="N401" s="179">
        <v>17.375</v>
      </c>
      <c r="O401" s="179">
        <v>0</v>
      </c>
      <c r="P401" s="179">
        <v>0</v>
      </c>
      <c r="Q401" s="179">
        <v>0</v>
      </c>
      <c r="R401" s="179">
        <v>0</v>
      </c>
      <c r="S401" s="179">
        <v>55.622999999999998</v>
      </c>
      <c r="T401" s="179">
        <v>0</v>
      </c>
      <c r="U401" s="179">
        <v>0</v>
      </c>
      <c r="V401" s="179">
        <v>0</v>
      </c>
      <c r="W401" s="179">
        <v>0</v>
      </c>
      <c r="X401" s="179">
        <v>11.88871</v>
      </c>
      <c r="Y401" s="179">
        <v>0</v>
      </c>
      <c r="Z401" s="179">
        <v>0</v>
      </c>
      <c r="AA401" s="179">
        <v>0</v>
      </c>
      <c r="AB401" s="179">
        <v>0</v>
      </c>
      <c r="AC401" s="179">
        <v>14.643000000000001</v>
      </c>
      <c r="AD401" s="179">
        <v>0</v>
      </c>
      <c r="AE401" s="179">
        <v>0</v>
      </c>
      <c r="AF401" s="179">
        <v>0</v>
      </c>
      <c r="AG401" s="179">
        <v>0</v>
      </c>
      <c r="AH401" s="179">
        <v>2.2503000000000002</v>
      </c>
      <c r="AI401" s="179">
        <v>0</v>
      </c>
      <c r="AJ401" s="179">
        <v>0</v>
      </c>
      <c r="AK401" s="179">
        <v>0</v>
      </c>
      <c r="AL401" s="179">
        <v>0</v>
      </c>
      <c r="AM401" s="179">
        <v>13.256</v>
      </c>
      <c r="AN401" s="179">
        <v>19.222000000000001</v>
      </c>
      <c r="AO401" s="179">
        <v>148</v>
      </c>
      <c r="AP401" s="179">
        <v>0</v>
      </c>
      <c r="AQ401" s="179">
        <v>0</v>
      </c>
      <c r="AR401" s="179">
        <v>0</v>
      </c>
      <c r="AS401" s="179">
        <v>0</v>
      </c>
      <c r="AT401" s="179">
        <v>0</v>
      </c>
      <c r="AU401" s="179">
        <v>0</v>
      </c>
      <c r="AV401" s="179">
        <v>-4211</v>
      </c>
      <c r="AW401" s="179">
        <v>0</v>
      </c>
      <c r="AX401" s="179">
        <v>922.96858386908934</v>
      </c>
      <c r="AY401" s="179">
        <v>0</v>
      </c>
      <c r="AZ401" s="179">
        <v>45278.816624859523</v>
      </c>
      <c r="BA401" s="183">
        <v>4.9057809134792511E-2</v>
      </c>
      <c r="BB401" s="183">
        <v>0</v>
      </c>
      <c r="BC401" s="183">
        <v>0</v>
      </c>
      <c r="BD401" s="183">
        <v>8.5514237305060314E-3</v>
      </c>
      <c r="BE401" s="183">
        <v>2.2926938324009313E-3</v>
      </c>
      <c r="BF401" s="183">
        <v>0.26810668078837685</v>
      </c>
      <c r="BG401" s="183">
        <v>6.5530073393844212E-3</v>
      </c>
    </row>
    <row r="402" spans="2:69">
      <c r="B402" s="174"/>
      <c r="C402" s="174"/>
      <c r="D402" s="64">
        <v>45387</v>
      </c>
      <c r="E402" s="174"/>
      <c r="F402" s="174"/>
      <c r="G402" s="174"/>
      <c r="H402" s="174"/>
      <c r="I402" s="179">
        <v>43.235599999999998</v>
      </c>
      <c r="J402" s="179">
        <v>0</v>
      </c>
      <c r="K402" s="179">
        <v>0</v>
      </c>
      <c r="L402" s="179">
        <v>0</v>
      </c>
      <c r="M402" s="179">
        <v>0</v>
      </c>
      <c r="N402" s="179">
        <v>23.672000000000001</v>
      </c>
      <c r="O402" s="179">
        <v>0</v>
      </c>
      <c r="P402" s="179">
        <v>0</v>
      </c>
      <c r="Q402" s="179">
        <v>0</v>
      </c>
      <c r="R402" s="179">
        <v>0</v>
      </c>
      <c r="S402" s="179">
        <v>47.744999999999997</v>
      </c>
      <c r="T402" s="179">
        <v>0</v>
      </c>
      <c r="U402" s="179">
        <v>0</v>
      </c>
      <c r="V402" s="179">
        <v>0</v>
      </c>
      <c r="W402" s="179">
        <v>0</v>
      </c>
      <c r="X402" s="179">
        <v>11.585710000000001</v>
      </c>
      <c r="Y402" s="179">
        <v>0</v>
      </c>
      <c r="Z402" s="179">
        <v>0</v>
      </c>
      <c r="AA402" s="179">
        <v>0</v>
      </c>
      <c r="AB402" s="179">
        <v>0</v>
      </c>
      <c r="AC402" s="179">
        <v>14.449</v>
      </c>
      <c r="AD402" s="179">
        <v>0</v>
      </c>
      <c r="AE402" s="179">
        <v>0</v>
      </c>
      <c r="AF402" s="179">
        <v>0</v>
      </c>
      <c r="AG402" s="179">
        <v>0</v>
      </c>
      <c r="AH402" s="179">
        <v>3.2002999999999999</v>
      </c>
      <c r="AI402" s="179">
        <v>0</v>
      </c>
      <c r="AJ402" s="179">
        <v>0</v>
      </c>
      <c r="AK402" s="179">
        <v>0</v>
      </c>
      <c r="AL402" s="179">
        <v>0</v>
      </c>
      <c r="AM402" s="179">
        <v>-21.744</v>
      </c>
      <c r="AN402" s="179">
        <v>19.222999999999999</v>
      </c>
      <c r="AO402" s="179">
        <v>180</v>
      </c>
      <c r="AP402" s="179">
        <v>0</v>
      </c>
      <c r="AQ402" s="179">
        <v>0</v>
      </c>
      <c r="AR402" s="179">
        <v>0</v>
      </c>
      <c r="AS402" s="179">
        <v>0</v>
      </c>
      <c r="AT402" s="179">
        <v>0</v>
      </c>
      <c r="AU402" s="179">
        <v>0</v>
      </c>
      <c r="AV402" s="179">
        <v>-4376</v>
      </c>
      <c r="AW402" s="179">
        <v>0</v>
      </c>
      <c r="AX402" s="179">
        <v>953.92350211728581</v>
      </c>
      <c r="AY402" s="179">
        <v>0</v>
      </c>
      <c r="AZ402" s="179">
        <v>44302.33226816231</v>
      </c>
      <c r="BA402" s="183">
        <v>4.6442227463555349E-2</v>
      </c>
      <c r="BB402" s="183">
        <v>0</v>
      </c>
      <c r="BC402" s="183">
        <v>0</v>
      </c>
      <c r="BD402" s="183">
        <v>5.9601284975452709E-3</v>
      </c>
      <c r="BE402" s="183">
        <v>6.6554002572644436E-4</v>
      </c>
      <c r="BF402" s="183">
        <v>0.1116653820468053</v>
      </c>
      <c r="BG402" s="183">
        <v>3.9064216039115139E-3</v>
      </c>
    </row>
    <row r="403" spans="2:69">
      <c r="B403" s="24" t="s">
        <v>82</v>
      </c>
      <c r="C403" s="21"/>
      <c r="D403" s="21"/>
      <c r="E403" s="25"/>
      <c r="F403" s="25"/>
      <c r="G403" s="25"/>
      <c r="H403" s="25"/>
      <c r="I403" s="182">
        <v>48.095600000000005</v>
      </c>
      <c r="J403" s="182" t="e">
        <v>#N/A</v>
      </c>
      <c r="K403" s="182" t="e">
        <v>#N/A</v>
      </c>
      <c r="L403" s="182" t="e">
        <v>#N/A</v>
      </c>
      <c r="M403" s="182" t="e">
        <v>#N/A</v>
      </c>
      <c r="N403" s="182">
        <v>14.357800000000001</v>
      </c>
      <c r="O403" s="182" t="e">
        <v>#N/A</v>
      </c>
      <c r="P403" s="182" t="e">
        <v>#N/A</v>
      </c>
      <c r="Q403" s="182" t="e">
        <v>#N/A</v>
      </c>
      <c r="R403" s="182" t="e">
        <v>#N/A</v>
      </c>
      <c r="S403" s="182">
        <v>40.519599999999997</v>
      </c>
      <c r="T403" s="182" t="e">
        <v>#N/A</v>
      </c>
      <c r="U403" s="182" t="e">
        <v>#N/A</v>
      </c>
      <c r="V403" s="182" t="e">
        <v>#N/A</v>
      </c>
      <c r="W403" s="182" t="e">
        <v>#N/A</v>
      </c>
      <c r="X403" s="182">
        <v>13.254110000000003</v>
      </c>
      <c r="Y403" s="182" t="e">
        <v>#N/A</v>
      </c>
      <c r="Z403" s="182" t="e">
        <v>#N/A</v>
      </c>
      <c r="AA403" s="182" t="e">
        <v>#N/A</v>
      </c>
      <c r="AB403" s="182" t="e">
        <v>#N/A</v>
      </c>
      <c r="AC403" s="182">
        <v>14.772600000000001</v>
      </c>
      <c r="AD403" s="182" t="e">
        <v>#N/A</v>
      </c>
      <c r="AE403" s="182" t="e">
        <v>#N/A</v>
      </c>
      <c r="AF403" s="182" t="e">
        <v>#N/A</v>
      </c>
      <c r="AG403" s="182" t="e">
        <v>#N/A</v>
      </c>
      <c r="AH403" s="182">
        <v>2.4403000000000001</v>
      </c>
      <c r="AI403" s="182" t="e">
        <v>#N/A</v>
      </c>
      <c r="AJ403" s="182" t="e">
        <v>#N/A</v>
      </c>
      <c r="AK403" s="182" t="e">
        <v>#N/A</v>
      </c>
      <c r="AL403" s="182" t="e">
        <v>#N/A</v>
      </c>
      <c r="AM403" s="182">
        <v>-0.28799999999999953</v>
      </c>
      <c r="AN403" s="182">
        <v>19.222000000000001</v>
      </c>
      <c r="AO403" s="182">
        <v>148</v>
      </c>
      <c r="AP403" s="182" t="e">
        <v>#N/A</v>
      </c>
      <c r="AQ403" s="182">
        <v>0</v>
      </c>
      <c r="AR403" s="182" t="e">
        <v>#N/A</v>
      </c>
      <c r="AS403" s="182" t="e">
        <v>#N/A</v>
      </c>
      <c r="AT403" s="182" t="e">
        <v>#N/A</v>
      </c>
      <c r="AU403" s="182" t="e">
        <v>#N/A</v>
      </c>
      <c r="AV403" s="182">
        <v>-4143.6000000000004</v>
      </c>
      <c r="AW403" s="182" t="e">
        <v>#N/A</v>
      </c>
      <c r="AX403" s="182">
        <v>889.37088795114255</v>
      </c>
      <c r="AY403" s="182" t="e">
        <v>#N/A</v>
      </c>
      <c r="AZ403" s="182">
        <v>45278.816624859523</v>
      </c>
      <c r="BA403" s="184">
        <v>4.6253507055295705E-2</v>
      </c>
      <c r="BB403" s="184" t="e">
        <v>#N/A</v>
      </c>
      <c r="BC403" s="184" t="e">
        <v>#N/A</v>
      </c>
      <c r="BD403" s="184">
        <v>6.7627124783911545E-3</v>
      </c>
      <c r="BE403" s="184">
        <v>1.5509052133764998E-3</v>
      </c>
      <c r="BF403" s="185">
        <v>0.22933182777355918</v>
      </c>
      <c r="BG403" s="184">
        <v>4.8699266180589054E-3</v>
      </c>
    </row>
    <row r="404" spans="2:69" s="67" customFormat="1">
      <c r="B404" s="174"/>
      <c r="C404" s="174"/>
      <c r="D404" s="64">
        <v>45390</v>
      </c>
      <c r="E404" s="174"/>
      <c r="F404" s="174"/>
      <c r="G404" s="174"/>
      <c r="H404" s="174"/>
      <c r="I404" s="179">
        <v>33.199599999999997</v>
      </c>
      <c r="J404" s="179">
        <v>0</v>
      </c>
      <c r="K404" s="179">
        <v>0</v>
      </c>
      <c r="L404" s="179">
        <v>0</v>
      </c>
      <c r="M404" s="179">
        <v>0</v>
      </c>
      <c r="N404" s="179">
        <v>23.713999999999999</v>
      </c>
      <c r="O404" s="179">
        <v>0</v>
      </c>
      <c r="P404" s="179">
        <v>0</v>
      </c>
      <c r="Q404" s="179">
        <v>0</v>
      </c>
      <c r="R404" s="179">
        <v>0</v>
      </c>
      <c r="S404" s="179">
        <v>49.808999999999997</v>
      </c>
      <c r="T404" s="179">
        <v>0</v>
      </c>
      <c r="U404" s="179">
        <v>0</v>
      </c>
      <c r="V404" s="179">
        <v>0</v>
      </c>
      <c r="W404" s="179">
        <v>0</v>
      </c>
      <c r="X404" s="179">
        <v>10.85271</v>
      </c>
      <c r="Y404" s="179">
        <v>0</v>
      </c>
      <c r="Z404" s="179">
        <v>0</v>
      </c>
      <c r="AA404" s="179">
        <v>0</v>
      </c>
      <c r="AB404" s="179">
        <v>0</v>
      </c>
      <c r="AC404" s="179">
        <v>14.404</v>
      </c>
      <c r="AD404" s="179">
        <v>0</v>
      </c>
      <c r="AE404" s="179">
        <v>0</v>
      </c>
      <c r="AF404" s="179">
        <v>0</v>
      </c>
      <c r="AG404" s="179">
        <v>0</v>
      </c>
      <c r="AH404" s="179">
        <v>3.2002999999999999</v>
      </c>
      <c r="AI404" s="179">
        <v>0</v>
      </c>
      <c r="AJ404" s="179">
        <v>0</v>
      </c>
      <c r="AK404" s="179">
        <v>0</v>
      </c>
      <c r="AL404" s="179">
        <v>0</v>
      </c>
      <c r="AM404" s="179">
        <v>12.733000000000001</v>
      </c>
      <c r="AN404" s="179">
        <v>19.22</v>
      </c>
      <c r="AO404" s="179">
        <v>128</v>
      </c>
      <c r="AP404" s="179">
        <v>0</v>
      </c>
      <c r="AQ404" s="179">
        <v>0</v>
      </c>
      <c r="AR404" s="179">
        <v>0</v>
      </c>
      <c r="AS404" s="179">
        <v>0</v>
      </c>
      <c r="AT404" s="179">
        <v>0</v>
      </c>
      <c r="AU404" s="179">
        <v>0</v>
      </c>
      <c r="AV404" s="179">
        <v>-3788</v>
      </c>
      <c r="AW404" s="179">
        <v>0</v>
      </c>
      <c r="AX404" s="179">
        <v>861.83709130387876</v>
      </c>
      <c r="AY404" s="179">
        <v>0</v>
      </c>
      <c r="AZ404" s="179">
        <v>38508.054070858663</v>
      </c>
      <c r="BA404" s="183">
        <v>4.4681360850459088E-2</v>
      </c>
      <c r="BB404" s="183">
        <v>0</v>
      </c>
      <c r="BC404" s="183">
        <v>0</v>
      </c>
      <c r="BD404" s="183">
        <v>6.1932111952898604E-3</v>
      </c>
      <c r="BE404" s="183">
        <v>1.9934415598555155E-4</v>
      </c>
      <c r="BF404" s="183">
        <v>3.2187527552291338E-2</v>
      </c>
      <c r="BG404" s="183">
        <v>4.0586590378670932E-3</v>
      </c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</row>
    <row r="405" spans="2:69">
      <c r="B405" s="174"/>
      <c r="C405" s="174"/>
      <c r="D405" s="64">
        <v>45391</v>
      </c>
      <c r="E405" s="174"/>
      <c r="F405" s="174"/>
      <c r="G405" s="174"/>
      <c r="H405" s="174"/>
      <c r="I405" s="179">
        <v>26.192599999999999</v>
      </c>
      <c r="J405" s="179">
        <v>0</v>
      </c>
      <c r="K405" s="179">
        <v>0</v>
      </c>
      <c r="L405" s="179">
        <v>0</v>
      </c>
      <c r="M405" s="179">
        <v>0</v>
      </c>
      <c r="N405" s="179">
        <v>21.132000000000001</v>
      </c>
      <c r="O405" s="179">
        <v>0</v>
      </c>
      <c r="P405" s="179">
        <v>0</v>
      </c>
      <c r="Q405" s="179">
        <v>0</v>
      </c>
      <c r="R405" s="179">
        <v>0</v>
      </c>
      <c r="S405" s="179">
        <v>37.097000000000001</v>
      </c>
      <c r="T405" s="179">
        <v>0</v>
      </c>
      <c r="U405" s="179">
        <v>0</v>
      </c>
      <c r="V405" s="179">
        <v>0</v>
      </c>
      <c r="W405" s="179">
        <v>0</v>
      </c>
      <c r="X405" s="179">
        <v>9.6167099999999994</v>
      </c>
      <c r="Y405" s="179">
        <v>0</v>
      </c>
      <c r="Z405" s="179">
        <v>0</v>
      </c>
      <c r="AA405" s="179">
        <v>0</v>
      </c>
      <c r="AB405" s="179">
        <v>0</v>
      </c>
      <c r="AC405" s="179">
        <v>14.433</v>
      </c>
      <c r="AD405" s="179">
        <v>0</v>
      </c>
      <c r="AE405" s="179">
        <v>0</v>
      </c>
      <c r="AF405" s="179">
        <v>0</v>
      </c>
      <c r="AG405" s="179">
        <v>0</v>
      </c>
      <c r="AH405" s="179">
        <v>2.9592999999999998</v>
      </c>
      <c r="AI405" s="179">
        <v>0</v>
      </c>
      <c r="AJ405" s="179">
        <v>0</v>
      </c>
      <c r="AK405" s="179">
        <v>0</v>
      </c>
      <c r="AL405" s="179">
        <v>0</v>
      </c>
      <c r="AM405" s="179">
        <v>12.722</v>
      </c>
      <c r="AN405" s="179">
        <v>19.216000000000001</v>
      </c>
      <c r="AO405" s="179">
        <v>131</v>
      </c>
      <c r="AP405" s="179">
        <v>0</v>
      </c>
      <c r="AQ405" s="179" t="s">
        <v>45</v>
      </c>
      <c r="AR405" s="179">
        <v>0</v>
      </c>
      <c r="AS405" s="179">
        <v>0</v>
      </c>
      <c r="AT405" s="179">
        <v>0</v>
      </c>
      <c r="AU405" s="179">
        <v>0</v>
      </c>
      <c r="AV405" s="179">
        <v>-3325</v>
      </c>
      <c r="AW405" s="179">
        <v>0</v>
      </c>
      <c r="AX405" s="179">
        <v>792.55382742933762</v>
      </c>
      <c r="AY405" s="179">
        <v>0</v>
      </c>
      <c r="AZ405" s="179">
        <v>44337.680091769173</v>
      </c>
      <c r="BA405" s="183">
        <v>5.5942799791377229E-2</v>
      </c>
      <c r="BB405" s="183">
        <v>0</v>
      </c>
      <c r="BC405" s="183">
        <v>0</v>
      </c>
      <c r="BD405" s="183">
        <v>1.0985970478825857E-2</v>
      </c>
      <c r="BE405" s="183">
        <v>2.6837704740789951E-3</v>
      </c>
      <c r="BF405" s="183">
        <v>0.24429070506348452</v>
      </c>
      <c r="BG405" s="183">
        <v>5.0608060308427773E-3</v>
      </c>
    </row>
    <row r="406" spans="2:69">
      <c r="B406" s="174"/>
      <c r="C406" s="174"/>
      <c r="D406" s="64">
        <v>45392</v>
      </c>
      <c r="E406" s="174"/>
      <c r="F406" s="174"/>
      <c r="G406" s="174"/>
      <c r="H406" s="174"/>
      <c r="I406" s="179">
        <v>16.959599999999998</v>
      </c>
      <c r="J406" s="179">
        <v>0</v>
      </c>
      <c r="K406" s="179">
        <v>0</v>
      </c>
      <c r="L406" s="179">
        <v>0</v>
      </c>
      <c r="M406" s="179">
        <v>0</v>
      </c>
      <c r="N406" s="179">
        <v>14.497999999999999</v>
      </c>
      <c r="O406" s="179">
        <v>0</v>
      </c>
      <c r="P406" s="179">
        <v>0</v>
      </c>
      <c r="Q406" s="179">
        <v>0</v>
      </c>
      <c r="R406" s="179">
        <v>0</v>
      </c>
      <c r="S406" s="179">
        <v>26.42</v>
      </c>
      <c r="T406" s="179">
        <v>0</v>
      </c>
      <c r="U406" s="179">
        <v>0</v>
      </c>
      <c r="V406" s="179">
        <v>0</v>
      </c>
      <c r="W406" s="179">
        <v>0</v>
      </c>
      <c r="X406" s="179">
        <v>9.0867100000000001</v>
      </c>
      <c r="Y406" s="179">
        <v>0</v>
      </c>
      <c r="Z406" s="179">
        <v>0</v>
      </c>
      <c r="AA406" s="179">
        <v>0</v>
      </c>
      <c r="AB406" s="179">
        <v>0</v>
      </c>
      <c r="AC406" s="179">
        <v>14.164</v>
      </c>
      <c r="AD406" s="179">
        <v>0</v>
      </c>
      <c r="AE406" s="179">
        <v>0</v>
      </c>
      <c r="AF406" s="179">
        <v>0</v>
      </c>
      <c r="AG406" s="179">
        <v>0</v>
      </c>
      <c r="AH406" s="179">
        <v>2.9563000000000001</v>
      </c>
      <c r="AI406" s="179">
        <v>0</v>
      </c>
      <c r="AJ406" s="179">
        <v>0</v>
      </c>
      <c r="AK406" s="179">
        <v>0</v>
      </c>
      <c r="AL406" s="179">
        <v>0</v>
      </c>
      <c r="AM406" s="179">
        <v>13.704000000000001</v>
      </c>
      <c r="AN406" s="179">
        <v>19.215</v>
      </c>
      <c r="AO406" s="179">
        <v>24</v>
      </c>
      <c r="AP406" s="179">
        <v>0</v>
      </c>
      <c r="AQ406" s="179">
        <v>0</v>
      </c>
      <c r="AR406" s="179">
        <v>0</v>
      </c>
      <c r="AS406" s="179">
        <v>0</v>
      </c>
      <c r="AT406" s="179">
        <v>0</v>
      </c>
      <c r="AU406" s="179">
        <v>0</v>
      </c>
      <c r="AV406" s="179">
        <v>-1290</v>
      </c>
      <c r="AW406" s="179">
        <v>0</v>
      </c>
      <c r="AX406" s="179">
        <v>486.42083783088259</v>
      </c>
      <c r="AY406" s="179">
        <v>0</v>
      </c>
      <c r="AZ406" s="179">
        <v>43572.803647360677</v>
      </c>
      <c r="BA406" s="183">
        <v>8.95784067180731E-2</v>
      </c>
      <c r="BB406" s="183">
        <v>0</v>
      </c>
      <c r="BC406" s="183">
        <v>0</v>
      </c>
      <c r="BD406" s="183">
        <v>1.054855226096074E-2</v>
      </c>
      <c r="BE406" s="183">
        <v>2.6239891027273771E-3</v>
      </c>
      <c r="BF406" s="183">
        <v>0.24875348178711965</v>
      </c>
      <c r="BG406" s="183">
        <v>7.900356084254349E-3</v>
      </c>
    </row>
    <row r="407" spans="2:69">
      <c r="B407" s="174"/>
      <c r="C407" s="174"/>
      <c r="D407" s="64">
        <v>45393</v>
      </c>
      <c r="E407" s="174"/>
      <c r="F407" s="174"/>
      <c r="G407" s="174"/>
      <c r="H407" s="174"/>
      <c r="I407" s="179">
        <v>14.393599999999999</v>
      </c>
      <c r="J407" s="179">
        <v>0</v>
      </c>
      <c r="K407" s="179">
        <v>0</v>
      </c>
      <c r="L407" s="179">
        <v>0</v>
      </c>
      <c r="M407" s="179">
        <v>0</v>
      </c>
      <c r="N407" s="179">
        <v>19.276</v>
      </c>
      <c r="O407" s="179">
        <v>0</v>
      </c>
      <c r="P407" s="179">
        <v>0</v>
      </c>
      <c r="Q407" s="179">
        <v>0</v>
      </c>
      <c r="R407" s="179">
        <v>0</v>
      </c>
      <c r="S407" s="179">
        <v>16.164999999999999</v>
      </c>
      <c r="T407" s="179">
        <v>0</v>
      </c>
      <c r="U407" s="179">
        <v>0</v>
      </c>
      <c r="V407" s="179">
        <v>0</v>
      </c>
      <c r="W407" s="179">
        <v>0</v>
      </c>
      <c r="X407" s="179">
        <v>8.6217100000000002</v>
      </c>
      <c r="Y407" s="179">
        <v>0</v>
      </c>
      <c r="Z407" s="179">
        <v>0</v>
      </c>
      <c r="AA407" s="179">
        <v>0</v>
      </c>
      <c r="AB407" s="179">
        <v>0</v>
      </c>
      <c r="AC407" s="179">
        <v>14.006</v>
      </c>
      <c r="AD407" s="179">
        <v>0</v>
      </c>
      <c r="AE407" s="179">
        <v>0</v>
      </c>
      <c r="AF407" s="179">
        <v>0</v>
      </c>
      <c r="AG407" s="179">
        <v>0</v>
      </c>
      <c r="AH407" s="179">
        <v>2.9563000000000001</v>
      </c>
      <c r="AI407" s="179">
        <v>0</v>
      </c>
      <c r="AJ407" s="179">
        <v>0</v>
      </c>
      <c r="AK407" s="179">
        <v>0</v>
      </c>
      <c r="AL407" s="179">
        <v>0</v>
      </c>
      <c r="AM407" s="179">
        <v>14.343</v>
      </c>
      <c r="AN407" s="179">
        <v>19.213999999999999</v>
      </c>
      <c r="AO407" s="179">
        <v>52</v>
      </c>
      <c r="AP407" s="179">
        <v>0</v>
      </c>
      <c r="AQ407" s="179">
        <v>0</v>
      </c>
      <c r="AR407" s="179">
        <v>0</v>
      </c>
      <c r="AS407" s="179">
        <v>0</v>
      </c>
      <c r="AT407" s="179">
        <v>0</v>
      </c>
      <c r="AU407" s="179">
        <v>0</v>
      </c>
      <c r="AV407" s="179">
        <v>-1341</v>
      </c>
      <c r="AW407" s="179">
        <v>0</v>
      </c>
      <c r="AX407" s="179">
        <v>495.51246157828115</v>
      </c>
      <c r="AY407" s="179">
        <v>0</v>
      </c>
      <c r="AZ407" s="179">
        <v>43959.944897031499</v>
      </c>
      <c r="BA407" s="183">
        <v>8.8716123822622978E-2</v>
      </c>
      <c r="BB407" s="183">
        <v>0</v>
      </c>
      <c r="BC407" s="183">
        <v>0</v>
      </c>
      <c r="BD407" s="183">
        <v>6.4846524085032308E-3</v>
      </c>
      <c r="BE407" s="183">
        <v>2.9090330875170562E-3</v>
      </c>
      <c r="BF407" s="183">
        <v>0.44860277841607721</v>
      </c>
      <c r="BG407" s="183">
        <v>5.0904519706752964E-3</v>
      </c>
    </row>
    <row r="408" spans="2:69">
      <c r="B408" s="174"/>
      <c r="C408" s="174"/>
      <c r="D408" s="64">
        <v>45394</v>
      </c>
      <c r="E408" s="174"/>
      <c r="F408" s="174"/>
      <c r="G408" s="174"/>
      <c r="H408" s="174"/>
      <c r="I408" s="179">
        <v>29.765599999999999</v>
      </c>
      <c r="J408" s="179">
        <v>0</v>
      </c>
      <c r="K408" s="179">
        <v>0</v>
      </c>
      <c r="L408" s="179">
        <v>0</v>
      </c>
      <c r="M408" s="179">
        <v>0</v>
      </c>
      <c r="N408" s="179">
        <v>12.907999999999999</v>
      </c>
      <c r="O408" s="179">
        <v>0</v>
      </c>
      <c r="P408" s="179">
        <v>0</v>
      </c>
      <c r="Q408" s="179">
        <v>0</v>
      </c>
      <c r="R408" s="179">
        <v>0</v>
      </c>
      <c r="S408" s="179">
        <v>14.862</v>
      </c>
      <c r="T408" s="179">
        <v>0</v>
      </c>
      <c r="U408" s="179">
        <v>0</v>
      </c>
      <c r="V408" s="179">
        <v>0</v>
      </c>
      <c r="W408" s="179">
        <v>0</v>
      </c>
      <c r="X408" s="179">
        <v>8.7837099999999992</v>
      </c>
      <c r="Y408" s="179">
        <v>0</v>
      </c>
      <c r="Z408" s="179">
        <v>0</v>
      </c>
      <c r="AA408" s="179">
        <v>0</v>
      </c>
      <c r="AB408" s="179">
        <v>0</v>
      </c>
      <c r="AC408" s="179">
        <v>14.048</v>
      </c>
      <c r="AD408" s="179">
        <v>0</v>
      </c>
      <c r="AE408" s="179">
        <v>0</v>
      </c>
      <c r="AF408" s="179">
        <v>0</v>
      </c>
      <c r="AG408" s="179">
        <v>0</v>
      </c>
      <c r="AH408" s="179">
        <v>2.9563000000000001</v>
      </c>
      <c r="AI408" s="179">
        <v>0</v>
      </c>
      <c r="AJ408" s="179">
        <v>0</v>
      </c>
      <c r="AK408" s="179">
        <v>0</v>
      </c>
      <c r="AL408" s="179">
        <v>0</v>
      </c>
      <c r="AM408" s="179">
        <v>13.94</v>
      </c>
      <c r="AN408" s="179">
        <v>19.212</v>
      </c>
      <c r="AO408" s="179">
        <v>167</v>
      </c>
      <c r="AP408" s="179">
        <v>0</v>
      </c>
      <c r="AQ408" s="179">
        <v>0</v>
      </c>
      <c r="AR408" s="179">
        <v>0</v>
      </c>
      <c r="AS408" s="179">
        <v>0</v>
      </c>
      <c r="AT408" s="179">
        <v>0</v>
      </c>
      <c r="AU408" s="179">
        <v>0</v>
      </c>
      <c r="AV408" s="179">
        <v>-2833</v>
      </c>
      <c r="AW408" s="179">
        <v>0</v>
      </c>
      <c r="AX408" s="179">
        <v>716.87142732831421</v>
      </c>
      <c r="AY408" s="179">
        <v>0</v>
      </c>
      <c r="AZ408" s="179">
        <v>46707.109166180075</v>
      </c>
      <c r="BA408" s="183">
        <v>6.5154095121703129E-2</v>
      </c>
      <c r="BB408" s="183">
        <v>0</v>
      </c>
      <c r="BC408" s="183">
        <v>0</v>
      </c>
      <c r="BD408" s="183">
        <v>5.8463812920601897E-3</v>
      </c>
      <c r="BE408" s="183">
        <v>2.5517910480817819E-3</v>
      </c>
      <c r="BF408" s="183">
        <v>0.44132420668288769</v>
      </c>
      <c r="BG408" s="183">
        <v>6.288746572277383E-3</v>
      </c>
    </row>
    <row r="409" spans="2:69">
      <c r="B409" s="24" t="s">
        <v>82</v>
      </c>
      <c r="C409" s="21"/>
      <c r="D409" s="21"/>
      <c r="E409" s="25"/>
      <c r="F409" s="25"/>
      <c r="G409" s="25"/>
      <c r="H409" s="25"/>
      <c r="I409" s="182">
        <v>24.1022</v>
      </c>
      <c r="J409" s="182" t="e">
        <v>#N/A</v>
      </c>
      <c r="K409" s="182" t="e">
        <v>#N/A</v>
      </c>
      <c r="L409" s="182" t="e">
        <v>#N/A</v>
      </c>
      <c r="M409" s="182" t="e">
        <v>#N/A</v>
      </c>
      <c r="N409" s="182">
        <v>18.305600000000002</v>
      </c>
      <c r="O409" s="182" t="e">
        <v>#N/A</v>
      </c>
      <c r="P409" s="182" t="e">
        <v>#N/A</v>
      </c>
      <c r="Q409" s="182" t="e">
        <v>#N/A</v>
      </c>
      <c r="R409" s="182" t="e">
        <v>#N/A</v>
      </c>
      <c r="S409" s="182">
        <v>28.870600000000003</v>
      </c>
      <c r="T409" s="182" t="e">
        <v>#N/A</v>
      </c>
      <c r="U409" s="182" t="e">
        <v>#N/A</v>
      </c>
      <c r="V409" s="182" t="e">
        <v>#N/A</v>
      </c>
      <c r="W409" s="182" t="e">
        <v>#N/A</v>
      </c>
      <c r="X409" s="182">
        <v>9.3923100000000002</v>
      </c>
      <c r="Y409" s="182" t="e">
        <v>#N/A</v>
      </c>
      <c r="Z409" s="182" t="e">
        <v>#N/A</v>
      </c>
      <c r="AA409" s="182" t="e">
        <v>#N/A</v>
      </c>
      <c r="AB409" s="182" t="e">
        <v>#N/A</v>
      </c>
      <c r="AC409" s="182">
        <v>14.210999999999999</v>
      </c>
      <c r="AD409" s="182" t="e">
        <v>#N/A</v>
      </c>
      <c r="AE409" s="182" t="e">
        <v>#N/A</v>
      </c>
      <c r="AF409" s="182" t="e">
        <v>#N/A</v>
      </c>
      <c r="AG409" s="182" t="e">
        <v>#N/A</v>
      </c>
      <c r="AH409" s="182">
        <v>3.0057</v>
      </c>
      <c r="AI409" s="182" t="e">
        <v>#N/A</v>
      </c>
      <c r="AJ409" s="182" t="e">
        <v>#N/A</v>
      </c>
      <c r="AK409" s="182" t="e">
        <v>#N/A</v>
      </c>
      <c r="AL409" s="182" t="e">
        <v>#N/A</v>
      </c>
      <c r="AM409" s="182">
        <v>13.488399999999999</v>
      </c>
      <c r="AN409" s="182">
        <v>19.215399999999999</v>
      </c>
      <c r="AO409" s="182">
        <v>52</v>
      </c>
      <c r="AP409" s="182" t="e">
        <v>#N/A</v>
      </c>
      <c r="AQ409" s="182">
        <v>0</v>
      </c>
      <c r="AR409" s="182" t="e">
        <v>#N/A</v>
      </c>
      <c r="AS409" s="182" t="e">
        <v>#N/A</v>
      </c>
      <c r="AT409" s="182" t="e">
        <v>#N/A</v>
      </c>
      <c r="AU409" s="182" t="e">
        <v>#N/A</v>
      </c>
      <c r="AV409" s="182">
        <v>-2515.4</v>
      </c>
      <c r="AW409" s="182" t="e">
        <v>#N/A</v>
      </c>
      <c r="AX409" s="182">
        <v>670.76719059404991</v>
      </c>
      <c r="AY409" s="182" t="e">
        <v>#N/A</v>
      </c>
      <c r="AZ409" s="182">
        <v>43643.517999231495</v>
      </c>
      <c r="BA409" s="184">
        <v>6.5065075649540338E-2</v>
      </c>
      <c r="BB409" s="184" t="e">
        <v>#N/A</v>
      </c>
      <c r="BC409" s="184" t="e">
        <v>#N/A</v>
      </c>
      <c r="BD409" s="184">
        <v>7.8006244713835172E-3</v>
      </c>
      <c r="BE409" s="184">
        <v>2.1376968134420955E-3</v>
      </c>
      <c r="BF409" s="185">
        <v>0.2740417541293273</v>
      </c>
      <c r="BG409" s="184">
        <v>5.6559167792334959E-3</v>
      </c>
    </row>
    <row r="410" spans="2:69" s="67" customFormat="1">
      <c r="B410" s="174"/>
      <c r="C410" s="174"/>
      <c r="D410" s="64">
        <v>45397</v>
      </c>
      <c r="E410" s="174"/>
      <c r="F410" s="174"/>
      <c r="G410" s="174"/>
      <c r="H410" s="174"/>
      <c r="I410" s="179">
        <v>31.215599999999998</v>
      </c>
      <c r="J410" s="179">
        <v>0</v>
      </c>
      <c r="K410" s="179">
        <v>0</v>
      </c>
      <c r="L410" s="179">
        <v>0</v>
      </c>
      <c r="M410" s="179">
        <v>0</v>
      </c>
      <c r="N410" s="179">
        <v>12.542</v>
      </c>
      <c r="O410" s="179">
        <v>0</v>
      </c>
      <c r="P410" s="179">
        <v>0</v>
      </c>
      <c r="Q410" s="179">
        <v>0</v>
      </c>
      <c r="R410" s="179">
        <v>0</v>
      </c>
      <c r="S410" s="179">
        <v>29.234000000000002</v>
      </c>
      <c r="T410" s="179">
        <v>0</v>
      </c>
      <c r="U410" s="179">
        <v>0</v>
      </c>
      <c r="V410" s="179">
        <v>0</v>
      </c>
      <c r="W410" s="179">
        <v>0</v>
      </c>
      <c r="X410" s="179">
        <v>7.5117099999999999</v>
      </c>
      <c r="Y410" s="179">
        <v>0</v>
      </c>
      <c r="Z410" s="179">
        <v>0</v>
      </c>
      <c r="AA410" s="179">
        <v>0</v>
      </c>
      <c r="AB410" s="179">
        <v>0</v>
      </c>
      <c r="AC410" s="179">
        <v>13.856999999999999</v>
      </c>
      <c r="AD410" s="179">
        <v>0</v>
      </c>
      <c r="AE410" s="179">
        <v>0</v>
      </c>
      <c r="AF410" s="179">
        <v>0</v>
      </c>
      <c r="AG410" s="179">
        <v>0</v>
      </c>
      <c r="AH410" s="179">
        <v>2.9563000000000001</v>
      </c>
      <c r="AI410" s="179">
        <v>0</v>
      </c>
      <c r="AJ410" s="179">
        <v>0</v>
      </c>
      <c r="AK410" s="179">
        <v>0</v>
      </c>
      <c r="AL410" s="179">
        <v>0</v>
      </c>
      <c r="AM410" s="179">
        <v>-3.37</v>
      </c>
      <c r="AN410" s="179">
        <v>19.209</v>
      </c>
      <c r="AO410" s="179">
        <v>155</v>
      </c>
      <c r="AP410" s="179">
        <v>0</v>
      </c>
      <c r="AQ410" s="179">
        <v>0</v>
      </c>
      <c r="AR410" s="179">
        <v>0</v>
      </c>
      <c r="AS410" s="179">
        <v>0</v>
      </c>
      <c r="AT410" s="179">
        <v>0</v>
      </c>
      <c r="AU410" s="179">
        <v>0</v>
      </c>
      <c r="AV410" s="179">
        <v>-2918</v>
      </c>
      <c r="AW410" s="179">
        <v>0</v>
      </c>
      <c r="AX410" s="179">
        <v>716.87271410490507</v>
      </c>
      <c r="AY410" s="179">
        <v>0</v>
      </c>
      <c r="AZ410" s="179">
        <v>35528.103206514905</v>
      </c>
      <c r="BA410" s="183">
        <v>4.9559848641855024E-2</v>
      </c>
      <c r="BB410" s="183">
        <v>0</v>
      </c>
      <c r="BC410" s="183">
        <v>0</v>
      </c>
      <c r="BD410" s="183">
        <v>1.6057879874884346E-3</v>
      </c>
      <c r="BE410" s="183">
        <v>7.357098375710548E-4</v>
      </c>
      <c r="BF410" s="183">
        <v>0.45816125372924027</v>
      </c>
      <c r="BG410" s="183">
        <v>1.7248103829405651E-3</v>
      </c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</row>
    <row r="411" spans="2:69">
      <c r="B411" s="174"/>
      <c r="C411" s="174"/>
      <c r="D411" s="64">
        <v>45398</v>
      </c>
      <c r="E411" s="174"/>
      <c r="F411" s="174"/>
      <c r="G411" s="174"/>
      <c r="H411" s="174"/>
      <c r="I411" s="179">
        <v>33.089599999999997</v>
      </c>
      <c r="J411" s="179">
        <v>0</v>
      </c>
      <c r="K411" s="179">
        <v>0</v>
      </c>
      <c r="L411" s="179">
        <v>0</v>
      </c>
      <c r="M411" s="179">
        <v>0</v>
      </c>
      <c r="N411" s="179">
        <v>14.42</v>
      </c>
      <c r="O411" s="179">
        <v>0</v>
      </c>
      <c r="P411" s="179">
        <v>0</v>
      </c>
      <c r="Q411" s="179">
        <v>0</v>
      </c>
      <c r="R411" s="179">
        <v>0</v>
      </c>
      <c r="S411" s="179">
        <v>60.64</v>
      </c>
      <c r="T411" s="179">
        <v>0</v>
      </c>
      <c r="U411" s="179">
        <v>0</v>
      </c>
      <c r="V411" s="179">
        <v>0</v>
      </c>
      <c r="W411" s="179">
        <v>0</v>
      </c>
      <c r="X411" s="179">
        <v>4.3667100000000003</v>
      </c>
      <c r="Y411" s="179">
        <v>0</v>
      </c>
      <c r="Z411" s="179">
        <v>0</v>
      </c>
      <c r="AA411" s="179">
        <v>0</v>
      </c>
      <c r="AB411" s="179">
        <v>0</v>
      </c>
      <c r="AC411" s="179">
        <v>13.304</v>
      </c>
      <c r="AD411" s="179">
        <v>0</v>
      </c>
      <c r="AE411" s="179">
        <v>0</v>
      </c>
      <c r="AF411" s="179">
        <v>0</v>
      </c>
      <c r="AG411" s="179">
        <v>0</v>
      </c>
      <c r="AH411" s="179">
        <v>2.9563000000000001</v>
      </c>
      <c r="AI411" s="179">
        <v>0</v>
      </c>
      <c r="AJ411" s="179">
        <v>0</v>
      </c>
      <c r="AK411" s="179">
        <v>0</v>
      </c>
      <c r="AL411" s="179">
        <v>0</v>
      </c>
      <c r="AM411" s="179">
        <v>-93.361000000000004</v>
      </c>
      <c r="AN411" s="179">
        <v>19.209</v>
      </c>
      <c r="AO411" s="179">
        <v>171</v>
      </c>
      <c r="AP411" s="179">
        <v>0</v>
      </c>
      <c r="AQ411" s="179" t="s">
        <v>45</v>
      </c>
      <c r="AR411" s="179">
        <v>0</v>
      </c>
      <c r="AS411" s="179">
        <v>0</v>
      </c>
      <c r="AT411" s="179">
        <v>0</v>
      </c>
      <c r="AU411" s="179">
        <v>0</v>
      </c>
      <c r="AV411" s="179">
        <v>-4373</v>
      </c>
      <c r="AW411" s="179">
        <v>0</v>
      </c>
      <c r="AX411" s="179">
        <v>960.79088331359299</v>
      </c>
      <c r="AY411" s="179">
        <v>0</v>
      </c>
      <c r="AZ411" s="179">
        <v>32240.598898718425</v>
      </c>
      <c r="BA411" s="183">
        <v>3.3556312261755088E-2</v>
      </c>
      <c r="BB411" s="183">
        <v>0</v>
      </c>
      <c r="BC411" s="183">
        <v>0</v>
      </c>
      <c r="BD411" s="183">
        <v>8.7273583759086386E-3</v>
      </c>
      <c r="BE411" s="183">
        <v>3.7775930786820978E-3</v>
      </c>
      <c r="BF411" s="183">
        <v>0.43284495903249742</v>
      </c>
      <c r="BG411" s="183">
        <v>6.7121399263714099E-3</v>
      </c>
    </row>
    <row r="412" spans="2:69">
      <c r="B412" s="174"/>
      <c r="C412" s="174"/>
      <c r="D412" s="64">
        <v>45399</v>
      </c>
      <c r="E412" s="174"/>
      <c r="F412" s="174"/>
      <c r="G412" s="174"/>
      <c r="H412" s="174"/>
      <c r="I412" s="179">
        <v>14.8506</v>
      </c>
      <c r="J412" s="179">
        <v>0</v>
      </c>
      <c r="K412" s="179">
        <v>0</v>
      </c>
      <c r="L412" s="179">
        <v>0</v>
      </c>
      <c r="M412" s="179">
        <v>0</v>
      </c>
      <c r="N412" s="179">
        <v>13.887</v>
      </c>
      <c r="O412" s="179">
        <v>0</v>
      </c>
      <c r="P412" s="179">
        <v>0</v>
      </c>
      <c r="Q412" s="179">
        <v>0</v>
      </c>
      <c r="R412" s="179">
        <v>0</v>
      </c>
      <c r="S412" s="179">
        <v>70.745999999999995</v>
      </c>
      <c r="T412" s="179">
        <v>0</v>
      </c>
      <c r="U412" s="179">
        <v>0</v>
      </c>
      <c r="V412" s="179">
        <v>0</v>
      </c>
      <c r="W412" s="179">
        <v>0</v>
      </c>
      <c r="X412" s="179">
        <v>3.0577100000000002</v>
      </c>
      <c r="Y412" s="179">
        <v>0</v>
      </c>
      <c r="Z412" s="179">
        <v>0</v>
      </c>
      <c r="AA412" s="179">
        <v>0</v>
      </c>
      <c r="AB412" s="179">
        <v>0</v>
      </c>
      <c r="AC412" s="179">
        <v>13.202999999999999</v>
      </c>
      <c r="AD412" s="179">
        <v>0</v>
      </c>
      <c r="AE412" s="179">
        <v>0</v>
      </c>
      <c r="AF412" s="179">
        <v>0</v>
      </c>
      <c r="AG412" s="179">
        <v>0</v>
      </c>
      <c r="AH412" s="179">
        <v>2.9563000000000001</v>
      </c>
      <c r="AI412" s="179">
        <v>0</v>
      </c>
      <c r="AJ412" s="179">
        <v>0</v>
      </c>
      <c r="AK412" s="179">
        <v>0</v>
      </c>
      <c r="AL412" s="179">
        <v>0</v>
      </c>
      <c r="AM412" s="179">
        <v>11.638999999999999</v>
      </c>
      <c r="AN412" s="179">
        <v>19.21</v>
      </c>
      <c r="AO412" s="179">
        <v>273</v>
      </c>
      <c r="AP412" s="179">
        <v>0</v>
      </c>
      <c r="AQ412" s="179">
        <v>0</v>
      </c>
      <c r="AR412" s="179">
        <v>0</v>
      </c>
      <c r="AS412" s="179">
        <v>0</v>
      </c>
      <c r="AT412" s="179">
        <v>0</v>
      </c>
      <c r="AU412" s="179">
        <v>0</v>
      </c>
      <c r="AV412" s="179">
        <v>-4632</v>
      </c>
      <c r="AW412" s="179">
        <v>0</v>
      </c>
      <c r="AX412" s="179">
        <v>1023.7655925402528</v>
      </c>
      <c r="AY412" s="179">
        <v>0</v>
      </c>
      <c r="AZ412" s="179">
        <v>31882.193788509903</v>
      </c>
      <c r="BA412" s="183">
        <v>3.1142083716059588E-2</v>
      </c>
      <c r="BB412" s="183">
        <v>0</v>
      </c>
      <c r="BC412" s="183">
        <v>0</v>
      </c>
      <c r="BD412" s="183">
        <v>2.2575545299734972E-2</v>
      </c>
      <c r="BE412" s="183">
        <v>3.2114994437637506E-3</v>
      </c>
      <c r="BF412" s="183">
        <v>0.14225567538346248</v>
      </c>
      <c r="BG412" s="183">
        <v>4.9929115905539357E-3</v>
      </c>
    </row>
    <row r="413" spans="2:69">
      <c r="B413" s="174"/>
      <c r="C413" s="174"/>
      <c r="D413" s="64">
        <v>45401</v>
      </c>
      <c r="E413" s="174"/>
      <c r="F413" s="174"/>
      <c r="G413" s="174"/>
      <c r="H413" s="174"/>
      <c r="I413" s="179">
        <v>48.053600000000003</v>
      </c>
      <c r="J413" s="179">
        <v>0</v>
      </c>
      <c r="K413" s="179">
        <v>0</v>
      </c>
      <c r="L413" s="179">
        <v>0</v>
      </c>
      <c r="M413" s="179">
        <v>0</v>
      </c>
      <c r="N413" s="179">
        <v>13.935</v>
      </c>
      <c r="O413" s="179">
        <v>0</v>
      </c>
      <c r="P413" s="179">
        <v>0</v>
      </c>
      <c r="Q413" s="179">
        <v>0</v>
      </c>
      <c r="R413" s="179">
        <v>0</v>
      </c>
      <c r="S413" s="179">
        <v>75.555999999999997</v>
      </c>
      <c r="T413" s="179">
        <v>0</v>
      </c>
      <c r="U413" s="179">
        <v>0</v>
      </c>
      <c r="V413" s="179">
        <v>0</v>
      </c>
      <c r="W413" s="179">
        <v>0</v>
      </c>
      <c r="X413" s="179">
        <v>10.665710000000001</v>
      </c>
      <c r="Y413" s="179">
        <v>0</v>
      </c>
      <c r="Z413" s="179">
        <v>0</v>
      </c>
      <c r="AA413" s="179">
        <v>0</v>
      </c>
      <c r="AB413" s="179">
        <v>0</v>
      </c>
      <c r="AC413" s="179">
        <v>13.71</v>
      </c>
      <c r="AD413" s="179">
        <v>0</v>
      </c>
      <c r="AE413" s="179">
        <v>0</v>
      </c>
      <c r="AF413" s="179">
        <v>0</v>
      </c>
      <c r="AG413" s="179">
        <v>0</v>
      </c>
      <c r="AH413" s="179">
        <v>2.9563000000000001</v>
      </c>
      <c r="AI413" s="179">
        <v>0</v>
      </c>
      <c r="AJ413" s="179">
        <v>0</v>
      </c>
      <c r="AK413" s="179">
        <v>0</v>
      </c>
      <c r="AL413" s="179">
        <v>0</v>
      </c>
      <c r="AM413" s="179">
        <v>-33.701999999999998</v>
      </c>
      <c r="AN413" s="179">
        <v>19.21</v>
      </c>
      <c r="AO413" s="179">
        <v>0</v>
      </c>
      <c r="AP413" s="179">
        <v>0</v>
      </c>
      <c r="AQ413" s="179">
        <v>0</v>
      </c>
      <c r="AR413" s="179">
        <v>0</v>
      </c>
      <c r="AS413" s="179">
        <v>0</v>
      </c>
      <c r="AT413" s="179">
        <v>0</v>
      </c>
      <c r="AU413" s="179">
        <v>0</v>
      </c>
      <c r="AV413" s="179">
        <v>-5252</v>
      </c>
      <c r="AW413" s="179">
        <v>0</v>
      </c>
      <c r="AX413" s="179">
        <v>1075.7988202970771</v>
      </c>
      <c r="AY413" s="179">
        <v>0</v>
      </c>
      <c r="AZ413" s="179">
        <v>26439.050246088387</v>
      </c>
      <c r="BA413" s="183">
        <v>2.4576203047691911E-2</v>
      </c>
      <c r="BB413" s="183">
        <v>0</v>
      </c>
      <c r="BC413" s="183">
        <v>0</v>
      </c>
      <c r="BD413" s="183">
        <v>8.1253702386748314E-3</v>
      </c>
      <c r="BE413" s="183">
        <v>5.9739172991925124E-3</v>
      </c>
      <c r="BF413" s="183">
        <v>0.73521785761319347</v>
      </c>
      <c r="BG413" s="183">
        <v>8.9332078430232834E-3</v>
      </c>
    </row>
    <row r="414" spans="2:69">
      <c r="B414" s="24" t="s">
        <v>82</v>
      </c>
      <c r="C414" s="21"/>
      <c r="D414" s="21"/>
      <c r="E414" s="25"/>
      <c r="F414" s="25"/>
      <c r="G414" s="25"/>
      <c r="H414" s="25"/>
      <c r="I414" s="182">
        <v>34.802350000000004</v>
      </c>
      <c r="J414" s="182" t="e">
        <v>#N/A</v>
      </c>
      <c r="K414" s="182" t="e">
        <v>#N/A</v>
      </c>
      <c r="L414" s="182" t="e">
        <v>#N/A</v>
      </c>
      <c r="M414" s="182" t="e">
        <v>#N/A</v>
      </c>
      <c r="N414" s="182">
        <v>13.696000000000002</v>
      </c>
      <c r="O414" s="182" t="e">
        <v>#N/A</v>
      </c>
      <c r="P414" s="182" t="e">
        <v>#N/A</v>
      </c>
      <c r="Q414" s="182" t="e">
        <v>#N/A</v>
      </c>
      <c r="R414" s="182" t="e">
        <v>#N/A</v>
      </c>
      <c r="S414" s="182">
        <v>62.293999999999997</v>
      </c>
      <c r="T414" s="182" t="e">
        <v>#N/A</v>
      </c>
      <c r="U414" s="182" t="e">
        <v>#N/A</v>
      </c>
      <c r="V414" s="182" t="e">
        <v>#N/A</v>
      </c>
      <c r="W414" s="182" t="e">
        <v>#N/A</v>
      </c>
      <c r="X414" s="182">
        <v>11.400459999999999</v>
      </c>
      <c r="Y414" s="182" t="e">
        <v>#N/A</v>
      </c>
      <c r="Z414" s="182" t="e">
        <v>#N/A</v>
      </c>
      <c r="AA414" s="182" t="e">
        <v>#N/A</v>
      </c>
      <c r="AB414" s="182" t="e">
        <v>#N/A</v>
      </c>
      <c r="AC414" s="182">
        <v>13.518500000000001</v>
      </c>
      <c r="AD414" s="182" t="e">
        <v>#N/A</v>
      </c>
      <c r="AE414" s="182" t="e">
        <v>#N/A</v>
      </c>
      <c r="AF414" s="182" t="e">
        <v>#N/A</v>
      </c>
      <c r="AG414" s="182" t="e">
        <v>#N/A</v>
      </c>
      <c r="AH414" s="182">
        <v>2.9563000000000001</v>
      </c>
      <c r="AI414" s="182" t="e">
        <v>#N/A</v>
      </c>
      <c r="AJ414" s="182" t="e">
        <v>#N/A</v>
      </c>
      <c r="AK414" s="182" t="e">
        <v>#N/A</v>
      </c>
      <c r="AL414" s="182" t="e">
        <v>#N/A</v>
      </c>
      <c r="AM414" s="182">
        <v>9.0515000000000008</v>
      </c>
      <c r="AN414" s="182">
        <v>19.209499999999998</v>
      </c>
      <c r="AO414" s="182">
        <v>0</v>
      </c>
      <c r="AP414" s="182" t="e">
        <v>#N/A</v>
      </c>
      <c r="AQ414" s="182">
        <v>0</v>
      </c>
      <c r="AR414" s="182" t="e">
        <v>#N/A</v>
      </c>
      <c r="AS414" s="182" t="e">
        <v>#N/A</v>
      </c>
      <c r="AT414" s="182" t="e">
        <v>#N/A</v>
      </c>
      <c r="AU414" s="182" t="e">
        <v>#N/A</v>
      </c>
      <c r="AV414" s="182">
        <v>-4293.75</v>
      </c>
      <c r="AW414" s="182" t="e">
        <v>#N/A</v>
      </c>
      <c r="AX414" s="182">
        <v>973.2770233678707</v>
      </c>
      <c r="AY414" s="182" t="e">
        <v>#N/A</v>
      </c>
      <c r="AZ414" s="182">
        <v>26439.050246088387</v>
      </c>
      <c r="BA414" s="184">
        <v>2.7164979354593461E-2</v>
      </c>
      <c r="BB414" s="184" t="e">
        <v>#N/A</v>
      </c>
      <c r="BC414" s="184" t="e">
        <v>#N/A</v>
      </c>
      <c r="BD414" s="184">
        <v>8.7990786720042666E-3</v>
      </c>
      <c r="BE414" s="184">
        <v>3.2065433587329314E-3</v>
      </c>
      <c r="BF414" s="185">
        <v>0.36441808037642426</v>
      </c>
      <c r="BG414" s="184">
        <v>5.3250786617191079E-3</v>
      </c>
    </row>
    <row r="415" spans="2:69">
      <c r="B415" s="174"/>
      <c r="C415" s="174"/>
      <c r="D415" s="64">
        <v>45404</v>
      </c>
      <c r="E415" s="174"/>
      <c r="F415" s="174"/>
      <c r="G415" s="174"/>
      <c r="H415" s="174"/>
      <c r="I415" s="179">
        <v>39.211599999999997</v>
      </c>
      <c r="J415" s="179">
        <v>0</v>
      </c>
      <c r="K415" s="179">
        <v>0</v>
      </c>
      <c r="L415" s="179">
        <v>0</v>
      </c>
      <c r="M415" s="179">
        <v>0</v>
      </c>
      <c r="N415" s="179">
        <v>9.3079999999999998</v>
      </c>
      <c r="O415" s="179">
        <v>0</v>
      </c>
      <c r="P415" s="179">
        <v>0</v>
      </c>
      <c r="Q415" s="179">
        <v>0</v>
      </c>
      <c r="R415" s="179">
        <v>0</v>
      </c>
      <c r="S415" s="179">
        <v>76.027000000000001</v>
      </c>
      <c r="T415" s="179">
        <v>0</v>
      </c>
      <c r="U415" s="179">
        <v>0</v>
      </c>
      <c r="V415" s="179">
        <v>0</v>
      </c>
      <c r="W415" s="179">
        <v>0</v>
      </c>
      <c r="X415" s="179">
        <v>9.7177100000000003</v>
      </c>
      <c r="Y415" s="179">
        <v>0</v>
      </c>
      <c r="Z415" s="179">
        <v>0</v>
      </c>
      <c r="AA415" s="179">
        <v>0</v>
      </c>
      <c r="AB415" s="179">
        <v>0</v>
      </c>
      <c r="AC415" s="179">
        <v>13.456</v>
      </c>
      <c r="AD415" s="179">
        <v>0</v>
      </c>
      <c r="AE415" s="179">
        <v>0</v>
      </c>
      <c r="AF415" s="179">
        <v>0</v>
      </c>
      <c r="AG415" s="179">
        <v>0</v>
      </c>
      <c r="AH415" s="179">
        <v>2.9563000000000001</v>
      </c>
      <c r="AI415" s="179">
        <v>0</v>
      </c>
      <c r="AJ415" s="179">
        <v>0</v>
      </c>
      <c r="AK415" s="179">
        <v>0</v>
      </c>
      <c r="AL415" s="179">
        <v>0</v>
      </c>
      <c r="AM415" s="179">
        <v>26.297999999999998</v>
      </c>
      <c r="AN415" s="179">
        <v>19.209</v>
      </c>
      <c r="AO415" s="179">
        <v>180</v>
      </c>
      <c r="AP415" s="179">
        <v>0</v>
      </c>
      <c r="AQ415" s="179">
        <v>0</v>
      </c>
      <c r="AR415" s="179">
        <v>0</v>
      </c>
      <c r="AS415" s="179">
        <v>0</v>
      </c>
      <c r="AT415" s="179">
        <v>0</v>
      </c>
      <c r="AU415" s="179">
        <v>0</v>
      </c>
      <c r="AV415" s="179">
        <v>-4220</v>
      </c>
      <c r="AW415" s="179">
        <v>0</v>
      </c>
      <c r="AX415" s="179">
        <v>950.95373957176469</v>
      </c>
      <c r="AY415" s="179">
        <v>0</v>
      </c>
      <c r="AZ415" s="179">
        <v>33038.663742110512</v>
      </c>
      <c r="BA415" s="183">
        <v>3.4742661359098863E-2</v>
      </c>
      <c r="BB415" s="183">
        <v>0</v>
      </c>
      <c r="BC415" s="183">
        <v>0</v>
      </c>
      <c r="BD415" s="183">
        <v>2.5897028700308033E-2</v>
      </c>
      <c r="BE415" s="183">
        <v>2.4221626927914E-3</v>
      </c>
      <c r="BF415" s="183">
        <v>9.3530525096981093E-2</v>
      </c>
      <c r="BG415" s="183">
        <v>7.086769249746082E-3</v>
      </c>
    </row>
    <row r="416" spans="2:69">
      <c r="B416" s="174"/>
      <c r="C416" s="174"/>
      <c r="D416" s="64">
        <v>45405</v>
      </c>
      <c r="E416" s="174"/>
      <c r="F416" s="174"/>
      <c r="G416" s="174"/>
      <c r="H416" s="174"/>
      <c r="I416" s="179">
        <v>27.1206</v>
      </c>
      <c r="J416" s="179">
        <v>0</v>
      </c>
      <c r="K416" s="179">
        <v>0</v>
      </c>
      <c r="L416" s="179">
        <v>0</v>
      </c>
      <c r="M416" s="179">
        <v>0</v>
      </c>
      <c r="N416" s="179">
        <v>8.4440000000000008</v>
      </c>
      <c r="O416" s="179">
        <v>0</v>
      </c>
      <c r="P416" s="179">
        <v>0</v>
      </c>
      <c r="Q416" s="179">
        <v>0</v>
      </c>
      <c r="R416" s="179">
        <v>0</v>
      </c>
      <c r="S416" s="179">
        <v>42.93</v>
      </c>
      <c r="T416" s="179">
        <v>0</v>
      </c>
      <c r="U416" s="179">
        <v>0</v>
      </c>
      <c r="V416" s="179">
        <v>0</v>
      </c>
      <c r="W416" s="179">
        <v>0</v>
      </c>
      <c r="X416" s="179">
        <v>8.7507099999999998</v>
      </c>
      <c r="Y416" s="179">
        <v>0</v>
      </c>
      <c r="Z416" s="179">
        <v>0</v>
      </c>
      <c r="AA416" s="179">
        <v>0</v>
      </c>
      <c r="AB416" s="179">
        <v>0</v>
      </c>
      <c r="AC416" s="179">
        <v>13.204000000000001</v>
      </c>
      <c r="AD416" s="179">
        <v>0</v>
      </c>
      <c r="AE416" s="179">
        <v>0</v>
      </c>
      <c r="AF416" s="179">
        <v>0</v>
      </c>
      <c r="AG416" s="179">
        <v>0</v>
      </c>
      <c r="AH416" s="179">
        <v>2.9563000000000001</v>
      </c>
      <c r="AI416" s="179">
        <v>0</v>
      </c>
      <c r="AJ416" s="179">
        <v>0</v>
      </c>
      <c r="AK416" s="179">
        <v>0</v>
      </c>
      <c r="AL416" s="179">
        <v>0</v>
      </c>
      <c r="AM416" s="179">
        <v>25.286999999999999</v>
      </c>
      <c r="AN416" s="179">
        <v>19.207000000000001</v>
      </c>
      <c r="AO416" s="179">
        <v>100</v>
      </c>
      <c r="AP416" s="179">
        <v>0</v>
      </c>
      <c r="AQ416" s="179" t="s">
        <v>45</v>
      </c>
      <c r="AR416" s="179">
        <v>0</v>
      </c>
      <c r="AS416" s="179">
        <v>0</v>
      </c>
      <c r="AT416" s="179">
        <v>0</v>
      </c>
      <c r="AU416" s="179">
        <v>0</v>
      </c>
      <c r="AV416" s="179">
        <v>-2673</v>
      </c>
      <c r="AW416" s="179">
        <v>0</v>
      </c>
      <c r="AX416" s="179">
        <v>725.31198384546349</v>
      </c>
      <c r="AY416" s="179">
        <v>0</v>
      </c>
      <c r="AZ416" s="179">
        <v>27878.100910669978</v>
      </c>
      <c r="BA416" s="183">
        <v>3.8436013097240852E-2</v>
      </c>
      <c r="BB416" s="183">
        <v>0</v>
      </c>
      <c r="BC416" s="183">
        <v>0</v>
      </c>
      <c r="BD416" s="183">
        <v>4.1386383933171879E-3</v>
      </c>
      <c r="BE416" s="183">
        <v>1.7536672973900668E-3</v>
      </c>
      <c r="BF416" s="183">
        <v>0.42373049557114678</v>
      </c>
      <c r="BG416" s="183">
        <v>6.5972309711898307E-3</v>
      </c>
    </row>
    <row r="417" spans="2:60">
      <c r="B417" s="174"/>
      <c r="C417" s="174"/>
      <c r="D417" s="64">
        <v>45406</v>
      </c>
      <c r="E417" s="174"/>
      <c r="F417" s="174"/>
      <c r="G417" s="174"/>
      <c r="H417" s="174"/>
      <c r="I417" s="179">
        <v>27.4696</v>
      </c>
      <c r="J417" s="179">
        <v>0</v>
      </c>
      <c r="K417" s="179">
        <v>0</v>
      </c>
      <c r="L417" s="179">
        <v>0</v>
      </c>
      <c r="M417" s="179">
        <v>0</v>
      </c>
      <c r="N417" s="179">
        <v>7.8170000000000002</v>
      </c>
      <c r="O417" s="179">
        <v>0</v>
      </c>
      <c r="P417" s="179">
        <v>0</v>
      </c>
      <c r="Q417" s="179">
        <v>0</v>
      </c>
      <c r="R417" s="179">
        <v>0</v>
      </c>
      <c r="S417" s="179">
        <v>46.348999999999997</v>
      </c>
      <c r="T417" s="179">
        <v>0</v>
      </c>
      <c r="U417" s="179">
        <v>0</v>
      </c>
      <c r="V417" s="179">
        <v>0</v>
      </c>
      <c r="W417" s="179">
        <v>0</v>
      </c>
      <c r="X417" s="179">
        <v>8.6967099999999995</v>
      </c>
      <c r="Y417" s="179">
        <v>0</v>
      </c>
      <c r="Z417" s="179">
        <v>0</v>
      </c>
      <c r="AA417" s="179">
        <v>0</v>
      </c>
      <c r="AB417" s="179">
        <v>0</v>
      </c>
      <c r="AC417" s="179">
        <v>13.282</v>
      </c>
      <c r="AD417" s="179">
        <v>0</v>
      </c>
      <c r="AE417" s="179">
        <v>0</v>
      </c>
      <c r="AF417" s="179">
        <v>0</v>
      </c>
      <c r="AG417" s="179">
        <v>0</v>
      </c>
      <c r="AH417" s="179">
        <v>5.9562999999999997</v>
      </c>
      <c r="AI417" s="179">
        <v>0</v>
      </c>
      <c r="AJ417" s="179">
        <v>0</v>
      </c>
      <c r="AK417" s="179">
        <v>0</v>
      </c>
      <c r="AL417" s="179">
        <v>0</v>
      </c>
      <c r="AM417" s="179">
        <v>25.66</v>
      </c>
      <c r="AN417" s="179">
        <v>19.206</v>
      </c>
      <c r="AO417" s="179">
        <v>52</v>
      </c>
      <c r="AP417" s="179">
        <v>0</v>
      </c>
      <c r="AQ417" s="179">
        <v>0</v>
      </c>
      <c r="AR417" s="179">
        <v>0</v>
      </c>
      <c r="AS417" s="179">
        <v>0</v>
      </c>
      <c r="AT417" s="179">
        <v>0</v>
      </c>
      <c r="AU417" s="179">
        <v>0</v>
      </c>
      <c r="AV417" s="179">
        <v>-3445</v>
      </c>
      <c r="AW417" s="179">
        <v>0</v>
      </c>
      <c r="AX417" s="179">
        <v>841.15537907511498</v>
      </c>
      <c r="AY417" s="179">
        <v>0</v>
      </c>
      <c r="AZ417" s="179">
        <v>38091.376275722665</v>
      </c>
      <c r="BA417" s="183">
        <v>4.5284589771756208E-2</v>
      </c>
      <c r="BB417" s="183">
        <v>0</v>
      </c>
      <c r="BC417" s="183">
        <v>0</v>
      </c>
      <c r="BD417" s="183">
        <v>4.9291244363497778E-2</v>
      </c>
      <c r="BE417" s="183">
        <v>1.1563256743150263E-3</v>
      </c>
      <c r="BF417" s="183">
        <v>2.3459048138199035E-2</v>
      </c>
      <c r="BG417" s="183">
        <v>3.4930190815836062E-3</v>
      </c>
    </row>
    <row r="418" spans="2:60">
      <c r="B418" s="174"/>
      <c r="C418" s="174"/>
      <c r="D418" s="64">
        <v>45407</v>
      </c>
      <c r="E418" s="174"/>
      <c r="F418" s="174"/>
      <c r="G418" s="174"/>
      <c r="H418" s="174"/>
      <c r="I418" s="179">
        <v>52.063600000000001</v>
      </c>
      <c r="J418" s="179">
        <v>0</v>
      </c>
      <c r="K418" s="179">
        <v>0</v>
      </c>
      <c r="L418" s="179">
        <v>0</v>
      </c>
      <c r="M418" s="179">
        <v>0</v>
      </c>
      <c r="N418" s="179">
        <v>7.7759999999999998</v>
      </c>
      <c r="O418" s="179">
        <v>0</v>
      </c>
      <c r="P418" s="179">
        <v>0</v>
      </c>
      <c r="Q418" s="179">
        <v>0</v>
      </c>
      <c r="R418" s="179">
        <v>0</v>
      </c>
      <c r="S418" s="179">
        <v>50.572000000000003</v>
      </c>
      <c r="T418" s="179">
        <v>0</v>
      </c>
      <c r="U418" s="179">
        <v>0</v>
      </c>
      <c r="V418" s="179">
        <v>0</v>
      </c>
      <c r="W418" s="179">
        <v>0</v>
      </c>
      <c r="X418" s="179">
        <v>8.7207100000000004</v>
      </c>
      <c r="Y418" s="179">
        <v>0</v>
      </c>
      <c r="Z418" s="179">
        <v>0</v>
      </c>
      <c r="AA418" s="179">
        <v>0</v>
      </c>
      <c r="AB418" s="179">
        <v>0</v>
      </c>
      <c r="AC418" s="179">
        <v>13.281000000000001</v>
      </c>
      <c r="AD418" s="179">
        <v>0</v>
      </c>
      <c r="AE418" s="179">
        <v>0</v>
      </c>
      <c r="AF418" s="179">
        <v>0</v>
      </c>
      <c r="AG418" s="179">
        <v>0</v>
      </c>
      <c r="AH418" s="179">
        <v>5.9562999999999997</v>
      </c>
      <c r="AI418" s="179">
        <v>0</v>
      </c>
      <c r="AJ418" s="179">
        <v>0</v>
      </c>
      <c r="AK418" s="179">
        <v>0</v>
      </c>
      <c r="AL418" s="179">
        <v>0</v>
      </c>
      <c r="AM418" s="179">
        <v>25.859000000000002</v>
      </c>
      <c r="AN418" s="179">
        <v>19.202999999999999</v>
      </c>
      <c r="AO418" s="179">
        <v>117</v>
      </c>
      <c r="AP418" s="179">
        <v>0</v>
      </c>
      <c r="AQ418" s="179">
        <v>0</v>
      </c>
      <c r="AR418" s="179">
        <v>0</v>
      </c>
      <c r="AS418" s="179">
        <v>0</v>
      </c>
      <c r="AT418" s="179">
        <v>0</v>
      </c>
      <c r="AU418" s="179">
        <v>0</v>
      </c>
      <c r="AV418" s="179">
        <v>-3823</v>
      </c>
      <c r="AW418" s="179">
        <v>0</v>
      </c>
      <c r="AX418" s="179">
        <v>886.25027770800784</v>
      </c>
      <c r="AY418" s="179">
        <v>0</v>
      </c>
      <c r="AZ418" s="179">
        <v>40089.881226431724</v>
      </c>
      <c r="BA418" s="183">
        <v>4.523539482561393E-2</v>
      </c>
      <c r="BB418" s="183">
        <v>0</v>
      </c>
      <c r="BC418" s="183">
        <v>0</v>
      </c>
      <c r="BD418" s="183">
        <v>2.7019487400986149E-2</v>
      </c>
      <c r="BE418" s="183">
        <v>5.0706958389334748E-3</v>
      </c>
      <c r="BF418" s="183">
        <v>0.18766809909015544</v>
      </c>
      <c r="BG418" s="183">
        <v>1.2283405722837816E-2</v>
      </c>
      <c r="BH418" s="1">
        <v>226194308001.88992</v>
      </c>
    </row>
    <row r="419" spans="2:60">
      <c r="B419" s="174"/>
      <c r="C419" s="174"/>
      <c r="D419" s="64">
        <v>45408</v>
      </c>
      <c r="E419" s="174"/>
      <c r="F419" s="174"/>
      <c r="G419" s="174"/>
      <c r="H419" s="174"/>
      <c r="I419" s="179">
        <v>62.528599999999997</v>
      </c>
      <c r="J419" s="179">
        <v>0</v>
      </c>
      <c r="K419" s="179">
        <v>0</v>
      </c>
      <c r="L419" s="179">
        <v>0</v>
      </c>
      <c r="M419" s="179">
        <v>0</v>
      </c>
      <c r="N419" s="179">
        <v>9.3840000000000003</v>
      </c>
      <c r="O419" s="179">
        <v>0</v>
      </c>
      <c r="P419" s="179">
        <v>0</v>
      </c>
      <c r="Q419" s="179">
        <v>0</v>
      </c>
      <c r="R419" s="179">
        <v>0</v>
      </c>
      <c r="S419" s="179">
        <v>75.941000000000003</v>
      </c>
      <c r="T419" s="179">
        <v>0</v>
      </c>
      <c r="U419" s="179">
        <v>0</v>
      </c>
      <c r="V419" s="179">
        <v>0</v>
      </c>
      <c r="W419" s="179">
        <v>0</v>
      </c>
      <c r="X419" s="179">
        <v>8.52271</v>
      </c>
      <c r="Y419" s="179">
        <v>0</v>
      </c>
      <c r="Z419" s="179">
        <v>0</v>
      </c>
      <c r="AA419" s="179">
        <v>0</v>
      </c>
      <c r="AB419" s="179">
        <v>0</v>
      </c>
      <c r="AC419" s="179">
        <v>13.397</v>
      </c>
      <c r="AD419" s="179">
        <v>0</v>
      </c>
      <c r="AE419" s="179">
        <v>0</v>
      </c>
      <c r="AF419" s="179">
        <v>0</v>
      </c>
      <c r="AG419" s="179">
        <v>0</v>
      </c>
      <c r="AH419" s="179">
        <v>5.9562999999999997</v>
      </c>
      <c r="AI419" s="179">
        <v>0</v>
      </c>
      <c r="AJ419" s="179">
        <v>0</v>
      </c>
      <c r="AK419" s="179">
        <v>0</v>
      </c>
      <c r="AL419" s="179">
        <v>0</v>
      </c>
      <c r="AM419" s="179">
        <v>30.603999999999999</v>
      </c>
      <c r="AN419" s="179">
        <v>19.2</v>
      </c>
      <c r="AO419" s="179">
        <v>67</v>
      </c>
      <c r="AP419" s="179">
        <v>0</v>
      </c>
      <c r="AQ419" s="179">
        <v>0</v>
      </c>
      <c r="AR419" s="179">
        <v>0</v>
      </c>
      <c r="AS419" s="179">
        <v>0</v>
      </c>
      <c r="AT419" s="179">
        <v>0</v>
      </c>
      <c r="AU419" s="179">
        <v>0</v>
      </c>
      <c r="AV419" s="179">
        <v>-3950</v>
      </c>
      <c r="AW419" s="179">
        <v>0</v>
      </c>
      <c r="AX419" s="179">
        <v>891.24639992500545</v>
      </c>
      <c r="AY419" s="179">
        <v>0</v>
      </c>
      <c r="AZ419" s="179">
        <v>45742.710726610501</v>
      </c>
      <c r="BA419" s="183">
        <v>5.1324426926672072E-2</v>
      </c>
      <c r="BB419" s="183">
        <v>0</v>
      </c>
      <c r="BC419" s="183">
        <v>0</v>
      </c>
      <c r="BD419" s="183">
        <v>1.4943869069316695E-2</v>
      </c>
      <c r="BE419" s="183">
        <v>4.0232776121718354E-3</v>
      </c>
      <c r="BF419" s="183">
        <v>0.26922596775373103</v>
      </c>
      <c r="BG419" s="183">
        <v>9.2639876788764442E-3</v>
      </c>
      <c r="BH419" s="1">
        <v>0</v>
      </c>
    </row>
    <row r="420" spans="2:60">
      <c r="B420" s="24" t="s">
        <v>82</v>
      </c>
      <c r="C420" s="21"/>
      <c r="D420" s="21"/>
      <c r="E420" s="25"/>
      <c r="F420" s="25"/>
      <c r="G420" s="25"/>
      <c r="H420" s="25"/>
      <c r="I420" s="182">
        <v>39.678800000000003</v>
      </c>
      <c r="J420" s="182" t="e">
        <v>#N/A</v>
      </c>
      <c r="K420" s="182" t="e">
        <v>#N/A</v>
      </c>
      <c r="L420" s="182" t="e">
        <v>#N/A</v>
      </c>
      <c r="M420" s="182" t="e">
        <v>#N/A</v>
      </c>
      <c r="N420" s="182">
        <v>8.5457999999999998</v>
      </c>
      <c r="O420" s="182" t="e">
        <v>#N/A</v>
      </c>
      <c r="P420" s="182" t="e">
        <v>#N/A</v>
      </c>
      <c r="Q420" s="182" t="e">
        <v>#N/A</v>
      </c>
      <c r="R420" s="182" t="e">
        <v>#N/A</v>
      </c>
      <c r="S420" s="182">
        <v>62.363799999999991</v>
      </c>
      <c r="T420" s="182" t="e">
        <v>#N/A</v>
      </c>
      <c r="U420" s="182" t="e">
        <v>#N/A</v>
      </c>
      <c r="V420" s="182" t="e">
        <v>#N/A</v>
      </c>
      <c r="W420" s="182" t="e">
        <v>#N/A</v>
      </c>
      <c r="X420" s="182">
        <v>8.8817100000000018</v>
      </c>
      <c r="Y420" s="182" t="e">
        <v>#N/A</v>
      </c>
      <c r="Z420" s="182" t="e">
        <v>#N/A</v>
      </c>
      <c r="AA420" s="182" t="e">
        <v>#N/A</v>
      </c>
      <c r="AB420" s="182" t="e">
        <v>#N/A</v>
      </c>
      <c r="AC420" s="182">
        <v>13.324000000000002</v>
      </c>
      <c r="AD420" s="182" t="e">
        <v>#N/A</v>
      </c>
      <c r="AE420" s="182" t="e">
        <v>#N/A</v>
      </c>
      <c r="AF420" s="182" t="e">
        <v>#N/A</v>
      </c>
      <c r="AG420" s="182" t="e">
        <v>#N/A</v>
      </c>
      <c r="AH420" s="182">
        <v>4.7562999999999995</v>
      </c>
      <c r="AI420" s="182" t="e">
        <v>#N/A</v>
      </c>
      <c r="AJ420" s="182" t="e">
        <v>#N/A</v>
      </c>
      <c r="AK420" s="182" t="e">
        <v>#N/A</v>
      </c>
      <c r="AL420" s="182" t="e">
        <v>#N/A</v>
      </c>
      <c r="AM420" s="182">
        <v>28.741599999999995</v>
      </c>
      <c r="AN420" s="182">
        <v>19.205000000000002</v>
      </c>
      <c r="AO420" s="182">
        <v>117</v>
      </c>
      <c r="AP420" s="182" t="e">
        <v>#N/A</v>
      </c>
      <c r="AQ420" s="182">
        <v>0</v>
      </c>
      <c r="AR420" s="182" t="e">
        <v>#N/A</v>
      </c>
      <c r="AS420" s="182" t="e">
        <v>#N/A</v>
      </c>
      <c r="AT420" s="182" t="e">
        <v>#N/A</v>
      </c>
      <c r="AU420" s="182" t="e">
        <v>#N/A</v>
      </c>
      <c r="AV420" s="182">
        <v>-3622.2</v>
      </c>
      <c r="AW420" s="182" t="e">
        <v>#N/A</v>
      </c>
      <c r="AX420" s="182">
        <v>868.12004039297994</v>
      </c>
      <c r="AY420" s="182" t="e">
        <v>#N/A</v>
      </c>
      <c r="AZ420" s="182">
        <v>38776.268167481612</v>
      </c>
      <c r="BA420" s="184">
        <v>4.4666942776633051E-2</v>
      </c>
      <c r="BB420" s="184" t="e">
        <v>#N/A</v>
      </c>
      <c r="BC420" s="184" t="e">
        <v>#N/A</v>
      </c>
      <c r="BD420" s="184">
        <v>2.5041335410352677E-2</v>
      </c>
      <c r="BE420" s="184">
        <v>2.263708621050073E-3</v>
      </c>
      <c r="BF420" s="185">
        <v>9.0398877853543017E-2</v>
      </c>
      <c r="BG420" s="184">
        <v>6.957078203452649E-3</v>
      </c>
      <c r="BH420" s="1">
        <v>679793797351.88989</v>
      </c>
    </row>
    <row r="421" spans="2:60">
      <c r="B421" s="50" t="s">
        <v>110</v>
      </c>
      <c r="C421" s="186"/>
      <c r="D421" s="66"/>
      <c r="E421" s="41"/>
      <c r="F421" s="41"/>
      <c r="G421" s="41"/>
      <c r="H421" s="41"/>
      <c r="I421" s="187">
        <v>35.186126315789473</v>
      </c>
      <c r="J421" s="187" t="e">
        <v>#N/A</v>
      </c>
      <c r="K421" s="187" t="e">
        <v>#N/A</v>
      </c>
      <c r="L421" s="187" t="e">
        <v>#N/A</v>
      </c>
      <c r="M421" s="187" t="e">
        <v>#N/A</v>
      </c>
      <c r="N421" s="187">
        <v>13.727894736842105</v>
      </c>
      <c r="O421" s="187" t="e">
        <v>#N/A</v>
      </c>
      <c r="P421" s="187" t="e">
        <v>#N/A</v>
      </c>
      <c r="Q421" s="187" t="e">
        <v>#N/A</v>
      </c>
      <c r="R421" s="187" t="e">
        <v>#N/A</v>
      </c>
      <c r="S421" s="187">
        <v>48.312947368421057</v>
      </c>
      <c r="T421" s="187" t="e">
        <v>#N/A</v>
      </c>
      <c r="U421" s="187" t="e">
        <v>#N/A</v>
      </c>
      <c r="V421" s="187" t="e">
        <v>#N/A</v>
      </c>
      <c r="W421" s="187" t="e">
        <v>#N/A</v>
      </c>
      <c r="X421" s="187">
        <v>10.696973157894735</v>
      </c>
      <c r="Y421" s="187" t="e">
        <v>#N/A</v>
      </c>
      <c r="Z421" s="187" t="e">
        <v>#N/A</v>
      </c>
      <c r="AA421" s="187" t="e">
        <v>#N/A</v>
      </c>
      <c r="AB421" s="187" t="e">
        <v>#N/A</v>
      </c>
      <c r="AC421" s="187">
        <v>13.979578947368422</v>
      </c>
      <c r="AD421" s="187" t="e">
        <v>#N/A</v>
      </c>
      <c r="AE421" s="187" t="e">
        <v>#N/A</v>
      </c>
      <c r="AF421" s="187" t="e">
        <v>#N/A</v>
      </c>
      <c r="AG421" s="187" t="e">
        <v>#N/A</v>
      </c>
      <c r="AH421" s="187">
        <v>3.3071947368421046</v>
      </c>
      <c r="AI421" s="187" t="e">
        <v>#N/A</v>
      </c>
      <c r="AJ421" s="187" t="e">
        <v>#N/A</v>
      </c>
      <c r="AK421" s="187" t="e">
        <v>#N/A</v>
      </c>
      <c r="AL421" s="187" t="e">
        <v>#N/A</v>
      </c>
      <c r="AM421" s="187">
        <v>19.785052631578946</v>
      </c>
      <c r="AN421" s="187">
        <v>19.213157894736838</v>
      </c>
      <c r="AO421" s="187">
        <v>136.52631578947367</v>
      </c>
      <c r="AP421" s="187" t="e">
        <v>#N/A</v>
      </c>
      <c r="AQ421" s="187">
        <v>0</v>
      </c>
      <c r="AR421" s="187" t="e">
        <v>#N/A</v>
      </c>
      <c r="AS421" s="187" t="e">
        <v>#N/A</v>
      </c>
      <c r="AT421" s="187" t="e">
        <v>#N/A</v>
      </c>
      <c r="AU421" s="187" t="e">
        <v>#N/A</v>
      </c>
      <c r="AV421" s="187">
        <v>-3609.5263157894738</v>
      </c>
      <c r="AW421" s="187" t="e">
        <v>#N/A</v>
      </c>
      <c r="AX421" s="187">
        <v>846.07629913332278</v>
      </c>
      <c r="AY421" s="187" t="e">
        <v>#N/A</v>
      </c>
      <c r="AZ421" s="187">
        <v>45742.710726610501</v>
      </c>
      <c r="BA421" s="42">
        <v>5.406452204543135E-2</v>
      </c>
      <c r="BB421" s="42" t="e">
        <v>#N/A</v>
      </c>
      <c r="BC421" s="42" t="e">
        <v>#N/A</v>
      </c>
      <c r="BD421" s="42">
        <v>1.1158438165370542E-2</v>
      </c>
      <c r="BE421" s="42">
        <v>2.2589292160767375E-3</v>
      </c>
      <c r="BF421" s="43">
        <v>0.20244134372560951</v>
      </c>
      <c r="BG421" s="42">
        <v>5.596643424685902E-3</v>
      </c>
      <c r="BH421" s="1">
        <v>2900485856757.8901</v>
      </c>
    </row>
    <row r="422" spans="2:60">
      <c r="B422" s="174"/>
      <c r="C422" s="174"/>
      <c r="D422" s="64">
        <v>45414</v>
      </c>
      <c r="E422" s="174"/>
      <c r="F422" s="174"/>
      <c r="G422" s="174"/>
      <c r="H422" s="174"/>
      <c r="I422" s="179">
        <v>87.247600000000006</v>
      </c>
      <c r="J422" s="179">
        <v>0</v>
      </c>
      <c r="K422" s="179">
        <v>0</v>
      </c>
      <c r="L422" s="179">
        <v>0</v>
      </c>
      <c r="M422" s="179">
        <v>0</v>
      </c>
      <c r="N422" s="179">
        <v>9.4589999999999996</v>
      </c>
      <c r="O422" s="179">
        <v>0</v>
      </c>
      <c r="P422" s="179">
        <v>0</v>
      </c>
      <c r="Q422" s="179">
        <v>0</v>
      </c>
      <c r="R422" s="179">
        <v>0</v>
      </c>
      <c r="S422" s="179">
        <v>76.028000000000006</v>
      </c>
      <c r="T422" s="179">
        <v>0</v>
      </c>
      <c r="U422" s="179">
        <v>0</v>
      </c>
      <c r="V422" s="179">
        <v>0</v>
      </c>
      <c r="W422" s="179">
        <v>0</v>
      </c>
      <c r="X422" s="179">
        <v>7.8917099999999998</v>
      </c>
      <c r="Y422" s="179">
        <v>0</v>
      </c>
      <c r="Z422" s="179">
        <v>0</v>
      </c>
      <c r="AA422" s="179">
        <v>0</v>
      </c>
      <c r="AB422" s="179">
        <v>0</v>
      </c>
      <c r="AC422" s="179">
        <v>13.407999999999999</v>
      </c>
      <c r="AD422" s="179">
        <v>0</v>
      </c>
      <c r="AE422" s="179">
        <v>0</v>
      </c>
      <c r="AF422" s="179">
        <v>0</v>
      </c>
      <c r="AG422" s="179">
        <v>0</v>
      </c>
      <c r="AH422" s="179">
        <v>5.9562999999999997</v>
      </c>
      <c r="AI422" s="179">
        <v>0</v>
      </c>
      <c r="AJ422" s="179">
        <v>0</v>
      </c>
      <c r="AK422" s="179">
        <v>0</v>
      </c>
      <c r="AL422" s="179">
        <v>0</v>
      </c>
      <c r="AM422" s="179">
        <v>30.605</v>
      </c>
      <c r="AN422" s="179">
        <v>19.201000000000001</v>
      </c>
      <c r="AO422" s="179">
        <v>58</v>
      </c>
      <c r="AP422" s="179">
        <v>0</v>
      </c>
      <c r="AQ422" s="179">
        <v>0</v>
      </c>
      <c r="AR422" s="179">
        <v>0</v>
      </c>
      <c r="AS422" s="179">
        <v>0</v>
      </c>
      <c r="AT422" s="179">
        <v>0</v>
      </c>
      <c r="AU422" s="179">
        <v>0</v>
      </c>
      <c r="AV422" s="179">
        <v>-4343</v>
      </c>
      <c r="AW422" s="179">
        <v>0</v>
      </c>
      <c r="AX422" s="179">
        <v>932.33991014591606</v>
      </c>
      <c r="AY422" s="179">
        <v>0</v>
      </c>
      <c r="AZ422" s="179">
        <v>44392.988394093525</v>
      </c>
      <c r="BA422" s="183">
        <v>4.7614596255078037E-2</v>
      </c>
      <c r="BB422" s="183">
        <v>0</v>
      </c>
      <c r="BC422" s="183">
        <v>0</v>
      </c>
      <c r="BD422" s="183">
        <v>1.468403355693512E-2</v>
      </c>
      <c r="BE422" s="183">
        <v>4.1079659276761224E-3</v>
      </c>
      <c r="BF422" s="183">
        <v>0.27975732360921851</v>
      </c>
      <c r="BG422" s="183">
        <v>5.8984688983027712E-3</v>
      </c>
      <c r="BH422" s="1">
        <v>226194308001.88992</v>
      </c>
    </row>
    <row r="423" spans="2:60">
      <c r="B423" s="174"/>
      <c r="C423" s="174"/>
      <c r="D423" s="64">
        <v>45415</v>
      </c>
      <c r="E423" s="174"/>
      <c r="F423" s="174"/>
      <c r="G423" s="174"/>
      <c r="H423" s="174"/>
      <c r="I423" s="179">
        <v>85.509600000000006</v>
      </c>
      <c r="J423" s="179">
        <v>0</v>
      </c>
      <c r="K423" s="179">
        <v>0</v>
      </c>
      <c r="L423" s="179">
        <v>0</v>
      </c>
      <c r="M423" s="179">
        <v>0</v>
      </c>
      <c r="N423" s="179">
        <v>10.055999999999999</v>
      </c>
      <c r="O423" s="179">
        <v>0</v>
      </c>
      <c r="P423" s="179">
        <v>0</v>
      </c>
      <c r="Q423" s="179">
        <v>0</v>
      </c>
      <c r="R423" s="179">
        <v>0</v>
      </c>
      <c r="S423" s="179">
        <v>61.722999999999999</v>
      </c>
      <c r="T423" s="179">
        <v>0</v>
      </c>
      <c r="U423" s="179">
        <v>0</v>
      </c>
      <c r="V423" s="179">
        <v>0</v>
      </c>
      <c r="W423" s="179">
        <v>0</v>
      </c>
      <c r="X423" s="179">
        <v>7.41371</v>
      </c>
      <c r="Y423" s="179">
        <v>0</v>
      </c>
      <c r="Z423" s="179">
        <v>0</v>
      </c>
      <c r="AA423" s="179">
        <v>0</v>
      </c>
      <c r="AB423" s="179">
        <v>0</v>
      </c>
      <c r="AC423" s="179">
        <v>13.442</v>
      </c>
      <c r="AD423" s="179">
        <v>0</v>
      </c>
      <c r="AE423" s="179">
        <v>0</v>
      </c>
      <c r="AF423" s="179">
        <v>0</v>
      </c>
      <c r="AG423" s="179">
        <v>0</v>
      </c>
      <c r="AH423" s="179">
        <v>5.9562999999999997</v>
      </c>
      <c r="AI423" s="179">
        <v>0</v>
      </c>
      <c r="AJ423" s="179">
        <v>0</v>
      </c>
      <c r="AK423" s="179">
        <v>0</v>
      </c>
      <c r="AL423" s="179">
        <v>0</v>
      </c>
      <c r="AM423" s="179">
        <v>30.468</v>
      </c>
      <c r="AN423" s="179">
        <v>19.201000000000001</v>
      </c>
      <c r="AO423" s="179">
        <v>11</v>
      </c>
      <c r="AP423" s="179">
        <v>0</v>
      </c>
      <c r="AQ423" s="179">
        <v>0</v>
      </c>
      <c r="AR423" s="179">
        <v>0</v>
      </c>
      <c r="AS423" s="179">
        <v>0</v>
      </c>
      <c r="AT423" s="179">
        <v>0</v>
      </c>
      <c r="AU423" s="179">
        <v>0</v>
      </c>
      <c r="AV423" s="179">
        <v>-4050</v>
      </c>
      <c r="AW423" s="179">
        <v>0</v>
      </c>
      <c r="AX423" s="179">
        <v>855.46972969992373</v>
      </c>
      <c r="AY423" s="179">
        <v>0</v>
      </c>
      <c r="AZ423" s="179">
        <v>44111.378335793328</v>
      </c>
      <c r="BA423" s="183">
        <v>5.1563926582494549E-2</v>
      </c>
      <c r="BB423" s="183">
        <v>0</v>
      </c>
      <c r="BC423" s="183">
        <v>0</v>
      </c>
      <c r="BD423" s="183">
        <v>1.3098600736475736E-2</v>
      </c>
      <c r="BE423" s="183">
        <v>1.4245498228947662E-3</v>
      </c>
      <c r="BF423" s="183">
        <v>0.10875587794105483</v>
      </c>
      <c r="BG423" s="183">
        <v>4.4923215868609284E-3</v>
      </c>
      <c r="BH423" s="1">
        <v>0</v>
      </c>
    </row>
    <row r="424" spans="2:60">
      <c r="B424" s="24" t="s">
        <v>82</v>
      </c>
      <c r="C424" s="21"/>
      <c r="D424" s="21"/>
      <c r="E424" s="25"/>
      <c r="F424" s="25"/>
      <c r="G424" s="25"/>
      <c r="H424" s="25"/>
      <c r="I424" s="182">
        <v>86.378600000000006</v>
      </c>
      <c r="J424" s="182" t="e">
        <v>#N/A</v>
      </c>
      <c r="K424" s="182" t="e">
        <v>#N/A</v>
      </c>
      <c r="L424" s="182" t="e">
        <v>#N/A</v>
      </c>
      <c r="M424" s="182" t="e">
        <v>#N/A</v>
      </c>
      <c r="N424" s="182">
        <v>9.7575000000000003</v>
      </c>
      <c r="O424" s="182" t="e">
        <v>#N/A</v>
      </c>
      <c r="P424" s="182" t="e">
        <v>#N/A</v>
      </c>
      <c r="Q424" s="182" t="e">
        <v>#N/A</v>
      </c>
      <c r="R424" s="182" t="e">
        <v>#N/A</v>
      </c>
      <c r="S424" s="182">
        <v>63.875500000000002</v>
      </c>
      <c r="T424" s="182" t="e">
        <v>#N/A</v>
      </c>
      <c r="U424" s="182" t="e">
        <v>#N/A</v>
      </c>
      <c r="V424" s="182" t="e">
        <v>#N/A</v>
      </c>
      <c r="W424" s="182" t="e">
        <v>#N/A</v>
      </c>
      <c r="X424" s="182">
        <v>7.6527099999999999</v>
      </c>
      <c r="Y424" s="182" t="e">
        <v>#N/A</v>
      </c>
      <c r="Z424" s="182" t="e">
        <v>#N/A</v>
      </c>
      <c r="AA424" s="182" t="e">
        <v>#N/A</v>
      </c>
      <c r="AB424" s="182" t="e">
        <v>#N/A</v>
      </c>
      <c r="AC424" s="182">
        <v>13.425000000000001</v>
      </c>
      <c r="AD424" s="182" t="e">
        <v>#N/A</v>
      </c>
      <c r="AE424" s="182" t="e">
        <v>#N/A</v>
      </c>
      <c r="AF424" s="182" t="e">
        <v>#N/A</v>
      </c>
      <c r="AG424" s="182" t="e">
        <v>#N/A</v>
      </c>
      <c r="AH424" s="182">
        <v>5.9562999999999997</v>
      </c>
      <c r="AI424" s="182" t="e">
        <v>#N/A</v>
      </c>
      <c r="AJ424" s="182" t="e">
        <v>#N/A</v>
      </c>
      <c r="AK424" s="182" t="e">
        <v>#N/A</v>
      </c>
      <c r="AL424" s="182" t="e">
        <v>#N/A</v>
      </c>
      <c r="AM424" s="182">
        <v>30.5365</v>
      </c>
      <c r="AN424" s="182">
        <v>19.201000000000001</v>
      </c>
      <c r="AO424" s="182">
        <v>58</v>
      </c>
      <c r="AP424" s="182" t="e">
        <v>#N/A</v>
      </c>
      <c r="AQ424" s="182">
        <v>0</v>
      </c>
      <c r="AR424" s="182" t="e">
        <v>#N/A</v>
      </c>
      <c r="AS424" s="182" t="e">
        <v>#N/A</v>
      </c>
      <c r="AT424" s="182" t="e">
        <v>#N/A</v>
      </c>
      <c r="AU424" s="182" t="e">
        <v>#N/A</v>
      </c>
      <c r="AV424" s="182">
        <v>-4196.5</v>
      </c>
      <c r="AW424" s="182" t="e">
        <v>#N/A</v>
      </c>
      <c r="AX424" s="182">
        <v>886.14977500038981</v>
      </c>
      <c r="AY424" s="182" t="e">
        <v>#N/A</v>
      </c>
      <c r="AZ424" s="182">
        <v>44883.538051453448</v>
      </c>
      <c r="BA424" s="184">
        <v>5.065005862178739E-2</v>
      </c>
      <c r="BB424" s="184" t="e">
        <v>#N/A</v>
      </c>
      <c r="BC424" s="184" t="e">
        <v>#N/A</v>
      </c>
      <c r="BD424" s="184">
        <v>1.3822337881956656E-2</v>
      </c>
      <c r="BE424" s="184">
        <v>2.6482406863731355E-3</v>
      </c>
      <c r="BF424" s="185">
        <v>0.19159137252968506</v>
      </c>
      <c r="BG424" s="184">
        <v>5.1329496686602274E-3</v>
      </c>
      <c r="BH424" s="1">
        <v>679793797351.88989</v>
      </c>
    </row>
    <row r="425" spans="2:60">
      <c r="B425" s="174"/>
      <c r="C425" s="174"/>
      <c r="D425" s="64">
        <v>45418</v>
      </c>
      <c r="E425" s="174"/>
      <c r="F425" s="174"/>
      <c r="G425" s="174"/>
      <c r="H425" s="174"/>
      <c r="I425" s="179">
        <v>86.727599999999995</v>
      </c>
      <c r="J425" s="179">
        <v>0</v>
      </c>
      <c r="K425" s="179">
        <v>0</v>
      </c>
      <c r="L425" s="179">
        <v>0</v>
      </c>
      <c r="M425" s="179">
        <v>0</v>
      </c>
      <c r="N425" s="179">
        <v>9.9819999999999993</v>
      </c>
      <c r="O425" s="179">
        <v>0</v>
      </c>
      <c r="P425" s="179">
        <v>0</v>
      </c>
      <c r="Q425" s="179">
        <v>0</v>
      </c>
      <c r="R425" s="179">
        <v>0</v>
      </c>
      <c r="S425" s="179">
        <v>61.59</v>
      </c>
      <c r="T425" s="179">
        <v>0</v>
      </c>
      <c r="U425" s="179">
        <v>0</v>
      </c>
      <c r="V425" s="179">
        <v>0</v>
      </c>
      <c r="W425" s="179">
        <v>0</v>
      </c>
      <c r="X425" s="179">
        <v>8.3257100000000008</v>
      </c>
      <c r="Y425" s="179">
        <v>0</v>
      </c>
      <c r="Z425" s="179">
        <v>0</v>
      </c>
      <c r="AA425" s="179">
        <v>0</v>
      </c>
      <c r="AB425" s="179">
        <v>0</v>
      </c>
      <c r="AC425" s="179">
        <v>13.452999999999999</v>
      </c>
      <c r="AD425" s="179">
        <v>0</v>
      </c>
      <c r="AE425" s="179">
        <v>0</v>
      </c>
      <c r="AF425" s="179">
        <v>0</v>
      </c>
      <c r="AG425" s="179">
        <v>0</v>
      </c>
      <c r="AH425" s="179">
        <v>5.9562999999999997</v>
      </c>
      <c r="AI425" s="179">
        <v>0</v>
      </c>
      <c r="AJ425" s="179">
        <v>0</v>
      </c>
      <c r="AK425" s="179">
        <v>0</v>
      </c>
      <c r="AL425" s="179">
        <v>0</v>
      </c>
      <c r="AM425" s="179">
        <v>30.646999999999998</v>
      </c>
      <c r="AN425" s="179">
        <v>19.2</v>
      </c>
      <c r="AO425" s="179">
        <v>11</v>
      </c>
      <c r="AP425" s="179">
        <v>0</v>
      </c>
      <c r="AQ425" s="179">
        <v>0</v>
      </c>
      <c r="AR425" s="179">
        <v>0</v>
      </c>
      <c r="AS425" s="179">
        <v>0</v>
      </c>
      <c r="AT425" s="179">
        <v>0</v>
      </c>
      <c r="AU425" s="179">
        <v>0</v>
      </c>
      <c r="AV425" s="179">
        <v>-4390</v>
      </c>
      <c r="AW425" s="179">
        <v>0</v>
      </c>
      <c r="AX425" s="179">
        <v>901.18130057648898</v>
      </c>
      <c r="AY425" s="179">
        <v>0</v>
      </c>
      <c r="AZ425" s="179">
        <v>47725.166860673577</v>
      </c>
      <c r="BA425" s="183">
        <v>5.2958452233910776E-2</v>
      </c>
      <c r="BB425" s="183">
        <v>0</v>
      </c>
      <c r="BC425" s="183">
        <v>0</v>
      </c>
      <c r="BD425" s="183">
        <v>6.7368644395627711E-3</v>
      </c>
      <c r="BE425" s="183">
        <v>2.5102827851367332E-4</v>
      </c>
      <c r="BF425" s="183">
        <v>3.7261886559493439E-2</v>
      </c>
      <c r="BG425" s="183">
        <v>1.7430801495302455E-3</v>
      </c>
    </row>
    <row r="426" spans="2:60">
      <c r="B426" s="174"/>
      <c r="C426" s="174"/>
      <c r="D426" s="64">
        <v>45419</v>
      </c>
      <c r="E426" s="174"/>
      <c r="F426" s="174"/>
      <c r="G426" s="174"/>
      <c r="H426" s="174"/>
      <c r="I426" s="179">
        <v>87.750600000000006</v>
      </c>
      <c r="J426" s="179">
        <v>0</v>
      </c>
      <c r="K426" s="179">
        <v>0</v>
      </c>
      <c r="L426" s="179">
        <v>0</v>
      </c>
      <c r="M426" s="179">
        <v>0</v>
      </c>
      <c r="N426" s="179">
        <v>10.891</v>
      </c>
      <c r="O426" s="179">
        <v>0</v>
      </c>
      <c r="P426" s="179">
        <v>0</v>
      </c>
      <c r="Q426" s="179">
        <v>0</v>
      </c>
      <c r="R426" s="179">
        <v>0</v>
      </c>
      <c r="S426" s="179">
        <v>53.127000000000002</v>
      </c>
      <c r="T426" s="179">
        <v>0</v>
      </c>
      <c r="U426" s="179">
        <v>0</v>
      </c>
      <c r="V426" s="179">
        <v>0</v>
      </c>
      <c r="W426" s="179">
        <v>0</v>
      </c>
      <c r="X426" s="179">
        <v>7.8787099999999999</v>
      </c>
      <c r="Y426" s="179">
        <v>0</v>
      </c>
      <c r="Z426" s="179">
        <v>0</v>
      </c>
      <c r="AA426" s="179">
        <v>0</v>
      </c>
      <c r="AB426" s="179">
        <v>0</v>
      </c>
      <c r="AC426" s="179">
        <v>13.5</v>
      </c>
      <c r="AD426" s="179">
        <v>0</v>
      </c>
      <c r="AE426" s="179">
        <v>0</v>
      </c>
      <c r="AF426" s="179">
        <v>0</v>
      </c>
      <c r="AG426" s="179">
        <v>0</v>
      </c>
      <c r="AH426" s="179">
        <v>5.9562999999999997</v>
      </c>
      <c r="AI426" s="179">
        <v>0</v>
      </c>
      <c r="AJ426" s="179">
        <v>0</v>
      </c>
      <c r="AK426" s="179">
        <v>0</v>
      </c>
      <c r="AL426" s="179">
        <v>0</v>
      </c>
      <c r="AM426" s="179">
        <v>88.447000000000003</v>
      </c>
      <c r="AN426" s="179">
        <v>19.2</v>
      </c>
      <c r="AO426" s="179">
        <v>11</v>
      </c>
      <c r="AP426" s="179">
        <v>0</v>
      </c>
      <c r="AQ426" s="179" t="s">
        <v>45</v>
      </c>
      <c r="AR426" s="179">
        <v>0</v>
      </c>
      <c r="AS426" s="179">
        <v>0</v>
      </c>
      <c r="AT426" s="179">
        <v>0</v>
      </c>
      <c r="AU426" s="179">
        <v>0</v>
      </c>
      <c r="AV426" s="179">
        <v>-3979</v>
      </c>
      <c r="AW426" s="179">
        <v>0</v>
      </c>
      <c r="AX426" s="179">
        <v>830.90046075366263</v>
      </c>
      <c r="AY426" s="179">
        <v>0</v>
      </c>
      <c r="AZ426" s="179">
        <v>48847.858317438688</v>
      </c>
      <c r="BA426" s="183">
        <v>5.8789061535880684E-2</v>
      </c>
      <c r="BB426" s="183">
        <v>0</v>
      </c>
      <c r="BC426" s="183">
        <v>0</v>
      </c>
      <c r="BD426" s="183">
        <v>1.0220564910624378E-2</v>
      </c>
      <c r="BE426" s="183">
        <v>1.4318582154835273E-3</v>
      </c>
      <c r="BF426" s="183">
        <v>0.14009579979234774</v>
      </c>
      <c r="BG426" s="183">
        <v>3.5497334060779172E-3</v>
      </c>
    </row>
    <row r="427" spans="2:60">
      <c r="B427" s="174"/>
      <c r="C427" s="174"/>
      <c r="D427" s="64">
        <v>45420</v>
      </c>
      <c r="E427" s="174"/>
      <c r="F427" s="174"/>
      <c r="G427" s="174"/>
      <c r="H427" s="174"/>
      <c r="I427" s="179">
        <v>108.9796</v>
      </c>
      <c r="J427" s="179">
        <v>0</v>
      </c>
      <c r="K427" s="179">
        <v>0</v>
      </c>
      <c r="L427" s="179">
        <v>0</v>
      </c>
      <c r="M427" s="179">
        <v>0</v>
      </c>
      <c r="N427" s="179">
        <v>19.073</v>
      </c>
      <c r="O427" s="179">
        <v>0</v>
      </c>
      <c r="P427" s="179">
        <v>0</v>
      </c>
      <c r="Q427" s="179">
        <v>0</v>
      </c>
      <c r="R427" s="179">
        <v>0</v>
      </c>
      <c r="S427" s="179">
        <v>49.094000000000001</v>
      </c>
      <c r="T427" s="179">
        <v>0</v>
      </c>
      <c r="U427" s="179">
        <v>0</v>
      </c>
      <c r="V427" s="179">
        <v>0</v>
      </c>
      <c r="W427" s="179">
        <v>0</v>
      </c>
      <c r="X427" s="179">
        <v>7.1967100000000004</v>
      </c>
      <c r="Y427" s="179">
        <v>0</v>
      </c>
      <c r="Z427" s="179">
        <v>0</v>
      </c>
      <c r="AA427" s="179">
        <v>0</v>
      </c>
      <c r="AB427" s="179">
        <v>0</v>
      </c>
      <c r="AC427" s="179">
        <v>13.484</v>
      </c>
      <c r="AD427" s="179">
        <v>0</v>
      </c>
      <c r="AE427" s="179">
        <v>0</v>
      </c>
      <c r="AF427" s="179">
        <v>0</v>
      </c>
      <c r="AG427" s="179">
        <v>0</v>
      </c>
      <c r="AH427" s="179">
        <v>5.9562999999999997</v>
      </c>
      <c r="AI427" s="179">
        <v>0</v>
      </c>
      <c r="AJ427" s="179">
        <v>0</v>
      </c>
      <c r="AK427" s="179">
        <v>0</v>
      </c>
      <c r="AL427" s="179">
        <v>0</v>
      </c>
      <c r="AM427" s="179">
        <v>88.563000000000002</v>
      </c>
      <c r="AN427" s="179">
        <v>19.2</v>
      </c>
      <c r="AO427" s="179">
        <v>112</v>
      </c>
      <c r="AP427" s="179">
        <v>0</v>
      </c>
      <c r="AQ427" s="179">
        <v>0</v>
      </c>
      <c r="AR427" s="179">
        <v>0</v>
      </c>
      <c r="AS427" s="179">
        <v>0</v>
      </c>
      <c r="AT427" s="179">
        <v>0</v>
      </c>
      <c r="AU427" s="179">
        <v>0</v>
      </c>
      <c r="AV427" s="179">
        <v>-3760</v>
      </c>
      <c r="AW427" s="179">
        <v>0</v>
      </c>
      <c r="AX427" s="179">
        <v>807.96213333785863</v>
      </c>
      <c r="AY427" s="179">
        <v>0</v>
      </c>
      <c r="AZ427" s="179">
        <v>47834.954467585776</v>
      </c>
      <c r="BA427" s="183">
        <v>5.920445091896781E-2</v>
      </c>
      <c r="BB427" s="183">
        <v>0</v>
      </c>
      <c r="BC427" s="183">
        <v>0</v>
      </c>
      <c r="BD427" s="183">
        <v>8.4929639268676946E-3</v>
      </c>
      <c r="BE427" s="183">
        <v>5.6451058226228814E-3</v>
      </c>
      <c r="BF427" s="183">
        <v>0.66468030139212697</v>
      </c>
      <c r="BG427" s="183">
        <v>6.9563216885458632E-3</v>
      </c>
    </row>
    <row r="428" spans="2:60">
      <c r="B428" s="174"/>
      <c r="C428" s="174"/>
      <c r="D428" s="64">
        <v>45421</v>
      </c>
      <c r="E428" s="174"/>
      <c r="F428" s="174"/>
      <c r="G428" s="174"/>
      <c r="H428" s="174"/>
      <c r="I428" s="179">
        <v>109.50060000000001</v>
      </c>
      <c r="J428" s="179">
        <v>0</v>
      </c>
      <c r="K428" s="179">
        <v>0</v>
      </c>
      <c r="L428" s="179">
        <v>0</v>
      </c>
      <c r="M428" s="179">
        <v>0</v>
      </c>
      <c r="N428" s="179">
        <v>19.356999999999999</v>
      </c>
      <c r="O428" s="179">
        <v>0</v>
      </c>
      <c r="P428" s="179">
        <v>0</v>
      </c>
      <c r="Q428" s="179">
        <v>0</v>
      </c>
      <c r="R428" s="179">
        <v>0</v>
      </c>
      <c r="S428" s="179">
        <v>42.118000000000002</v>
      </c>
      <c r="T428" s="179">
        <v>0</v>
      </c>
      <c r="U428" s="179">
        <v>0</v>
      </c>
      <c r="V428" s="179">
        <v>0</v>
      </c>
      <c r="W428" s="179">
        <v>0</v>
      </c>
      <c r="X428" s="179">
        <v>7.6207099999999999</v>
      </c>
      <c r="Y428" s="179">
        <v>0</v>
      </c>
      <c r="Z428" s="179">
        <v>0</v>
      </c>
      <c r="AA428" s="179">
        <v>0</v>
      </c>
      <c r="AB428" s="179">
        <v>0</v>
      </c>
      <c r="AC428" s="179">
        <v>13.503</v>
      </c>
      <c r="AD428" s="179">
        <v>0</v>
      </c>
      <c r="AE428" s="179">
        <v>0</v>
      </c>
      <c r="AF428" s="179">
        <v>0</v>
      </c>
      <c r="AG428" s="179">
        <v>0</v>
      </c>
      <c r="AH428" s="179">
        <v>5.9562999999999997</v>
      </c>
      <c r="AI428" s="179">
        <v>0</v>
      </c>
      <c r="AJ428" s="179">
        <v>0</v>
      </c>
      <c r="AK428" s="179">
        <v>0</v>
      </c>
      <c r="AL428" s="179">
        <v>0</v>
      </c>
      <c r="AM428" s="179">
        <v>88.566999999999993</v>
      </c>
      <c r="AN428" s="179">
        <v>19.201000000000001</v>
      </c>
      <c r="AO428" s="179">
        <v>33</v>
      </c>
      <c r="AP428" s="179">
        <v>0</v>
      </c>
      <c r="AQ428" s="179">
        <v>0</v>
      </c>
      <c r="AR428" s="179">
        <v>0</v>
      </c>
      <c r="AS428" s="179">
        <v>0</v>
      </c>
      <c r="AT428" s="179">
        <v>0</v>
      </c>
      <c r="AU428" s="179">
        <v>0</v>
      </c>
      <c r="AV428" s="179">
        <v>-3923</v>
      </c>
      <c r="AW428" s="179">
        <v>0</v>
      </c>
      <c r="AX428" s="179">
        <v>839.43965869606018</v>
      </c>
      <c r="AY428" s="179">
        <v>0</v>
      </c>
      <c r="AZ428" s="179">
        <v>51920.048615485051</v>
      </c>
      <c r="BA428" s="183">
        <v>6.1850840709783507E-2</v>
      </c>
      <c r="BB428" s="183">
        <v>0</v>
      </c>
      <c r="BC428" s="183">
        <v>0</v>
      </c>
      <c r="BD428" s="183">
        <v>1.3986877884035196E-3</v>
      </c>
      <c r="BE428" s="183">
        <v>5.6201659633541403E-4</v>
      </c>
      <c r="BF428" s="183">
        <v>0.40181704665978896</v>
      </c>
      <c r="BG428" s="183">
        <v>2.0253543088167626E-3</v>
      </c>
    </row>
    <row r="429" spans="2:60">
      <c r="B429" s="174"/>
      <c r="C429" s="174"/>
      <c r="D429" s="64">
        <v>45422</v>
      </c>
      <c r="E429" s="174"/>
      <c r="F429" s="174"/>
      <c r="G429" s="174"/>
      <c r="H429" s="174"/>
      <c r="I429" s="179">
        <v>78.5886</v>
      </c>
      <c r="J429" s="179">
        <v>0</v>
      </c>
      <c r="K429" s="179">
        <v>0</v>
      </c>
      <c r="L429" s="179">
        <v>0</v>
      </c>
      <c r="M429" s="179">
        <v>0</v>
      </c>
      <c r="N429" s="179">
        <v>19.350000000000001</v>
      </c>
      <c r="O429" s="179">
        <v>0</v>
      </c>
      <c r="P429" s="179">
        <v>0</v>
      </c>
      <c r="Q429" s="179">
        <v>0</v>
      </c>
      <c r="R429" s="179">
        <v>0</v>
      </c>
      <c r="S429" s="179">
        <v>35.741999999999997</v>
      </c>
      <c r="T429" s="179">
        <v>0</v>
      </c>
      <c r="U429" s="179">
        <v>0</v>
      </c>
      <c r="V429" s="179">
        <v>0</v>
      </c>
      <c r="W429" s="179">
        <v>0</v>
      </c>
      <c r="X429" s="179">
        <v>7.2147100000000002</v>
      </c>
      <c r="Y429" s="179">
        <v>0</v>
      </c>
      <c r="Z429" s="179">
        <v>0</v>
      </c>
      <c r="AA429" s="179">
        <v>0</v>
      </c>
      <c r="AB429" s="179">
        <v>0</v>
      </c>
      <c r="AC429" s="179">
        <v>13.419</v>
      </c>
      <c r="AD429" s="179">
        <v>0</v>
      </c>
      <c r="AE429" s="179">
        <v>0</v>
      </c>
      <c r="AF429" s="179">
        <v>0</v>
      </c>
      <c r="AG429" s="179">
        <v>0</v>
      </c>
      <c r="AH429" s="179">
        <v>5.9562999999999997</v>
      </c>
      <c r="AI429" s="179">
        <v>0</v>
      </c>
      <c r="AJ429" s="179">
        <v>0</v>
      </c>
      <c r="AK429" s="179">
        <v>0</v>
      </c>
      <c r="AL429" s="179">
        <v>0</v>
      </c>
      <c r="AM429" s="179">
        <v>88.475999999999999</v>
      </c>
      <c r="AN429" s="179">
        <v>19.201000000000001</v>
      </c>
      <c r="AO429" s="179">
        <v>52</v>
      </c>
      <c r="AP429" s="179">
        <v>0</v>
      </c>
      <c r="AQ429" s="179">
        <v>0</v>
      </c>
      <c r="AR429" s="179">
        <v>0</v>
      </c>
      <c r="AS429" s="179">
        <v>0</v>
      </c>
      <c r="AT429" s="179">
        <v>0</v>
      </c>
      <c r="AU429" s="179">
        <v>0</v>
      </c>
      <c r="AV429" s="179">
        <v>-4006</v>
      </c>
      <c r="AW429" s="179">
        <v>0</v>
      </c>
      <c r="AX429" s="179">
        <v>840.49747143315426</v>
      </c>
      <c r="AY429" s="179">
        <v>0</v>
      </c>
      <c r="AZ429" s="179">
        <v>50192.493921557063</v>
      </c>
      <c r="BA429" s="183">
        <v>5.9717602524101021E-2</v>
      </c>
      <c r="BB429" s="183">
        <v>0</v>
      </c>
      <c r="BC429" s="183">
        <v>0</v>
      </c>
      <c r="BD429" s="183">
        <v>3.8793516447028511E-3</v>
      </c>
      <c r="BE429" s="183">
        <v>2.8085500206795275E-3</v>
      </c>
      <c r="BF429" s="183">
        <v>0.72397407554288773</v>
      </c>
      <c r="BG429" s="183">
        <v>7.2273494143641186E-3</v>
      </c>
    </row>
    <row r="430" spans="2:60">
      <c r="B430" s="24" t="s">
        <v>82</v>
      </c>
      <c r="C430" s="21"/>
      <c r="D430" s="21"/>
      <c r="E430" s="25"/>
      <c r="F430" s="25"/>
      <c r="G430" s="25"/>
      <c r="H430" s="25"/>
      <c r="I430" s="182">
        <v>74.309400000000011</v>
      </c>
      <c r="J430" s="182" t="e">
        <v>#N/A</v>
      </c>
      <c r="K430" s="182" t="e">
        <v>#N/A</v>
      </c>
      <c r="L430" s="182" t="e">
        <v>#N/A</v>
      </c>
      <c r="M430" s="182" t="e">
        <v>#N/A</v>
      </c>
      <c r="N430" s="182">
        <v>15.730599999999999</v>
      </c>
      <c r="O430" s="182" t="e">
        <v>#N/A</v>
      </c>
      <c r="P430" s="182" t="e">
        <v>#N/A</v>
      </c>
      <c r="Q430" s="182" t="e">
        <v>#N/A</v>
      </c>
      <c r="R430" s="182" t="e">
        <v>#N/A</v>
      </c>
      <c r="S430" s="182">
        <v>48.334199999999996</v>
      </c>
      <c r="T430" s="182" t="e">
        <v>#N/A</v>
      </c>
      <c r="U430" s="182" t="e">
        <v>#N/A</v>
      </c>
      <c r="V430" s="182" t="e">
        <v>#N/A</v>
      </c>
      <c r="W430" s="182" t="e">
        <v>#N/A</v>
      </c>
      <c r="X430" s="182">
        <v>7.6473099999999992</v>
      </c>
      <c r="Y430" s="182" t="e">
        <v>#N/A</v>
      </c>
      <c r="Z430" s="182" t="e">
        <v>#N/A</v>
      </c>
      <c r="AA430" s="182" t="e">
        <v>#N/A</v>
      </c>
      <c r="AB430" s="182" t="e">
        <v>#N/A</v>
      </c>
      <c r="AC430" s="182">
        <v>13.471799999999998</v>
      </c>
      <c r="AD430" s="182" t="e">
        <v>#N/A</v>
      </c>
      <c r="AE430" s="182" t="e">
        <v>#N/A</v>
      </c>
      <c r="AF430" s="182" t="e">
        <v>#N/A</v>
      </c>
      <c r="AG430" s="182" t="e">
        <v>#N/A</v>
      </c>
      <c r="AH430" s="182">
        <v>5.9562999999999997</v>
      </c>
      <c r="AI430" s="182" t="e">
        <v>#N/A</v>
      </c>
      <c r="AJ430" s="182" t="e">
        <v>#N/A</v>
      </c>
      <c r="AK430" s="182" t="e">
        <v>#N/A</v>
      </c>
      <c r="AL430" s="182" t="e">
        <v>#N/A</v>
      </c>
      <c r="AM430" s="182">
        <v>65.34</v>
      </c>
      <c r="AN430" s="182">
        <v>19.200399999999995</v>
      </c>
      <c r="AO430" s="182">
        <v>33</v>
      </c>
      <c r="AP430" s="182" t="e">
        <v>#N/A</v>
      </c>
      <c r="AQ430" s="182">
        <v>0</v>
      </c>
      <c r="AR430" s="182" t="e">
        <v>#N/A</v>
      </c>
      <c r="AS430" s="182" t="e">
        <v>#N/A</v>
      </c>
      <c r="AT430" s="182" t="e">
        <v>#N/A</v>
      </c>
      <c r="AU430" s="182" t="e">
        <v>#N/A</v>
      </c>
      <c r="AV430" s="182">
        <v>-4011.6</v>
      </c>
      <c r="AW430" s="182" t="e">
        <v>#N/A</v>
      </c>
      <c r="AX430" s="182">
        <v>826.43755321138667</v>
      </c>
      <c r="AY430" s="182" t="e">
        <v>#N/A</v>
      </c>
      <c r="AZ430" s="182">
        <v>51821.977646604995</v>
      </c>
      <c r="BA430" s="184">
        <v>6.2705255158401474E-2</v>
      </c>
      <c r="BB430" s="184" t="e">
        <v>#N/A</v>
      </c>
      <c r="BC430" s="184" t="e">
        <v>#N/A</v>
      </c>
      <c r="BD430" s="184">
        <v>6.2421751821445321E-3</v>
      </c>
      <c r="BE430" s="184">
        <v>2.2393194286697365E-3</v>
      </c>
      <c r="BF430" s="185">
        <v>0.35874024091397039</v>
      </c>
      <c r="BG430" s="184">
        <v>4.2902406398386021E-3</v>
      </c>
      <c r="BH430" s="1">
        <v>679793797351.88989</v>
      </c>
    </row>
    <row r="431" spans="2:60">
      <c r="B431" s="174"/>
      <c r="C431" s="174"/>
      <c r="D431" s="64">
        <v>45425</v>
      </c>
      <c r="E431" s="174"/>
      <c r="F431" s="174"/>
      <c r="G431" s="174"/>
      <c r="H431" s="174"/>
      <c r="I431" s="179">
        <v>28.775600000000001</v>
      </c>
      <c r="J431" s="179">
        <v>0</v>
      </c>
      <c r="K431" s="179">
        <v>0</v>
      </c>
      <c r="L431" s="179">
        <v>0</v>
      </c>
      <c r="M431" s="179">
        <v>0</v>
      </c>
      <c r="N431" s="179">
        <v>16.579000000000001</v>
      </c>
      <c r="O431" s="179">
        <v>0</v>
      </c>
      <c r="P431" s="179">
        <v>0</v>
      </c>
      <c r="Q431" s="179">
        <v>0</v>
      </c>
      <c r="R431" s="179">
        <v>0</v>
      </c>
      <c r="S431" s="179">
        <v>34.860999999999997</v>
      </c>
      <c r="T431" s="179">
        <v>0</v>
      </c>
      <c r="U431" s="179">
        <v>0</v>
      </c>
      <c r="V431" s="179">
        <v>0</v>
      </c>
      <c r="W431" s="179">
        <v>0</v>
      </c>
      <c r="X431" s="179">
        <v>8.7717100000000006</v>
      </c>
      <c r="Y431" s="179">
        <v>0</v>
      </c>
      <c r="Z431" s="179">
        <v>0</v>
      </c>
      <c r="AA431" s="179">
        <v>0</v>
      </c>
      <c r="AB431" s="179">
        <v>0</v>
      </c>
      <c r="AC431" s="179">
        <v>13.411</v>
      </c>
      <c r="AD431" s="179">
        <v>0</v>
      </c>
      <c r="AE431" s="179">
        <v>0</v>
      </c>
      <c r="AF431" s="179">
        <v>0</v>
      </c>
      <c r="AG431" s="179">
        <v>0</v>
      </c>
      <c r="AH431" s="179">
        <v>5.9562999999999997</v>
      </c>
      <c r="AI431" s="179">
        <v>0</v>
      </c>
      <c r="AJ431" s="179">
        <v>0</v>
      </c>
      <c r="AK431" s="179">
        <v>0</v>
      </c>
      <c r="AL431" s="179">
        <v>0</v>
      </c>
      <c r="AM431" s="179">
        <v>88.314999999999998</v>
      </c>
      <c r="AN431" s="179">
        <v>19.199000000000002</v>
      </c>
      <c r="AO431" s="179">
        <v>74</v>
      </c>
      <c r="AP431" s="179">
        <v>0</v>
      </c>
      <c r="AQ431" s="179">
        <v>0</v>
      </c>
      <c r="AR431" s="179">
        <v>0</v>
      </c>
      <c r="AS431" s="179">
        <v>0</v>
      </c>
      <c r="AT431" s="179">
        <v>0</v>
      </c>
      <c r="AU431" s="179">
        <v>0</v>
      </c>
      <c r="AV431" s="179">
        <v>-3333</v>
      </c>
      <c r="AW431" s="179">
        <v>0</v>
      </c>
      <c r="AX431" s="179">
        <v>724.17343074487462</v>
      </c>
      <c r="AY431" s="179">
        <v>0</v>
      </c>
      <c r="AZ431" s="179">
        <v>49192.712465352728</v>
      </c>
      <c r="BA431" s="183">
        <v>6.792946327063365E-2</v>
      </c>
      <c r="BB431" s="183">
        <v>0</v>
      </c>
      <c r="BC431" s="183">
        <v>0</v>
      </c>
      <c r="BD431" s="183">
        <v>6.4718058365839737E-3</v>
      </c>
      <c r="BE431" s="183">
        <v>5.1481118015239344E-3</v>
      </c>
      <c r="BF431" s="183">
        <v>0.79546759150631019</v>
      </c>
      <c r="BG431" s="183">
        <v>1.1651685724054322E-2</v>
      </c>
    </row>
    <row r="432" spans="2:60">
      <c r="B432" s="174"/>
      <c r="C432" s="174"/>
      <c r="D432" s="64">
        <v>45426</v>
      </c>
      <c r="E432" s="174"/>
      <c r="F432" s="174"/>
      <c r="G432" s="174"/>
      <c r="H432" s="174"/>
      <c r="I432" s="179">
        <v>28.855599999999999</v>
      </c>
      <c r="J432" s="179">
        <v>0</v>
      </c>
      <c r="K432" s="179">
        <v>0</v>
      </c>
      <c r="L432" s="179">
        <v>0</v>
      </c>
      <c r="M432" s="179">
        <v>0</v>
      </c>
      <c r="N432" s="179">
        <v>16.687999999999999</v>
      </c>
      <c r="O432" s="179">
        <v>0</v>
      </c>
      <c r="P432" s="179">
        <v>0</v>
      </c>
      <c r="Q432" s="179">
        <v>0</v>
      </c>
      <c r="R432" s="179">
        <v>0</v>
      </c>
      <c r="S432" s="179">
        <v>37.884999999999998</v>
      </c>
      <c r="T432" s="179">
        <v>0</v>
      </c>
      <c r="U432" s="179">
        <v>0</v>
      </c>
      <c r="V432" s="179">
        <v>0</v>
      </c>
      <c r="W432" s="179">
        <v>0</v>
      </c>
      <c r="X432" s="179">
        <v>9.1917100000000005</v>
      </c>
      <c r="Y432" s="179">
        <v>0</v>
      </c>
      <c r="Z432" s="179">
        <v>0</v>
      </c>
      <c r="AA432" s="179">
        <v>0</v>
      </c>
      <c r="AB432" s="179">
        <v>0</v>
      </c>
      <c r="AC432" s="179">
        <v>13.558999999999999</v>
      </c>
      <c r="AD432" s="179">
        <v>0</v>
      </c>
      <c r="AE432" s="179">
        <v>0</v>
      </c>
      <c r="AF432" s="179">
        <v>0</v>
      </c>
      <c r="AG432" s="179">
        <v>0</v>
      </c>
      <c r="AH432" s="179">
        <v>5.9562999999999997</v>
      </c>
      <c r="AI432" s="179">
        <v>0</v>
      </c>
      <c r="AJ432" s="179">
        <v>0</v>
      </c>
      <c r="AK432" s="179">
        <v>0</v>
      </c>
      <c r="AL432" s="179">
        <v>0</v>
      </c>
      <c r="AM432" s="179">
        <v>125.316</v>
      </c>
      <c r="AN432" s="179">
        <v>19.198</v>
      </c>
      <c r="AO432" s="179">
        <v>56</v>
      </c>
      <c r="AP432" s="179">
        <v>0</v>
      </c>
      <c r="AQ432" s="179" t="s">
        <v>45</v>
      </c>
      <c r="AR432" s="179">
        <v>0</v>
      </c>
      <c r="AS432" s="179">
        <v>0</v>
      </c>
      <c r="AT432" s="179">
        <v>0</v>
      </c>
      <c r="AU432" s="179">
        <v>0</v>
      </c>
      <c r="AV432" s="179">
        <v>-3587</v>
      </c>
      <c r="AW432" s="179">
        <v>0</v>
      </c>
      <c r="AX432" s="179">
        <v>771.11590584605733</v>
      </c>
      <c r="AY432" s="179">
        <v>0</v>
      </c>
      <c r="AZ432" s="179">
        <v>49143.527294847125</v>
      </c>
      <c r="BA432" s="183">
        <v>6.3730402812697207E-2</v>
      </c>
      <c r="BB432" s="183">
        <v>0</v>
      </c>
      <c r="BC432" s="183">
        <v>0</v>
      </c>
      <c r="BD432" s="183">
        <v>1.4254564103188627E-3</v>
      </c>
      <c r="BE432" s="183">
        <v>6.8261846398823018E-4</v>
      </c>
      <c r="BF432" s="183">
        <v>0.47887712247583503</v>
      </c>
      <c r="BG432" s="183">
        <v>3.1119085607598839E-3</v>
      </c>
    </row>
    <row r="433" spans="2:60">
      <c r="B433" s="174"/>
      <c r="C433" s="174"/>
      <c r="D433" s="64">
        <v>45427</v>
      </c>
      <c r="E433" s="174"/>
      <c r="F433" s="174"/>
      <c r="G433" s="174"/>
      <c r="H433" s="174"/>
      <c r="I433" s="179">
        <v>30.261600000000001</v>
      </c>
      <c r="J433" s="179">
        <v>0</v>
      </c>
      <c r="K433" s="179">
        <v>0</v>
      </c>
      <c r="L433" s="179">
        <v>0</v>
      </c>
      <c r="M433" s="179">
        <v>0</v>
      </c>
      <c r="N433" s="179" t="s">
        <v>135</v>
      </c>
      <c r="O433" s="179">
        <v>0</v>
      </c>
      <c r="P433" s="179">
        <v>0</v>
      </c>
      <c r="Q433" s="179">
        <v>0</v>
      </c>
      <c r="R433" s="179">
        <v>0</v>
      </c>
      <c r="S433" s="179">
        <v>38.92</v>
      </c>
      <c r="T433" s="179">
        <v>0</v>
      </c>
      <c r="U433" s="179">
        <v>0</v>
      </c>
      <c r="V433" s="179">
        <v>0</v>
      </c>
      <c r="W433" s="179">
        <v>0</v>
      </c>
      <c r="X433" s="179">
        <v>10.17571</v>
      </c>
      <c r="Y433" s="179">
        <v>0</v>
      </c>
      <c r="Z433" s="179">
        <v>0</v>
      </c>
      <c r="AA433" s="179">
        <v>0</v>
      </c>
      <c r="AB433" s="179">
        <v>0</v>
      </c>
      <c r="AC433" s="179">
        <v>13.824999999999999</v>
      </c>
      <c r="AD433" s="179">
        <v>0</v>
      </c>
      <c r="AE433" s="179">
        <v>0</v>
      </c>
      <c r="AF433" s="179">
        <v>0</v>
      </c>
      <c r="AG433" s="179">
        <v>0</v>
      </c>
      <c r="AH433" s="179">
        <v>4.2592999999999996</v>
      </c>
      <c r="AI433" s="179">
        <v>0</v>
      </c>
      <c r="AJ433" s="179">
        <v>0</v>
      </c>
      <c r="AK433" s="179">
        <v>0</v>
      </c>
      <c r="AL433" s="179">
        <v>0</v>
      </c>
      <c r="AM433" s="179">
        <v>125.611</v>
      </c>
      <c r="AN433" s="179">
        <v>19.196999999999999</v>
      </c>
      <c r="AO433" s="179">
        <v>85</v>
      </c>
      <c r="AP433" s="179">
        <v>0</v>
      </c>
      <c r="AQ433" s="179">
        <v>0</v>
      </c>
      <c r="AR433" s="179">
        <v>0</v>
      </c>
      <c r="AS433" s="179">
        <v>0</v>
      </c>
      <c r="AT433" s="179">
        <v>0</v>
      </c>
      <c r="AU433" s="179">
        <v>0</v>
      </c>
      <c r="AV433" s="179">
        <v>-3938</v>
      </c>
      <c r="AW433" s="179">
        <v>0</v>
      </c>
      <c r="AX433" s="179">
        <v>825.53435009547002</v>
      </c>
      <c r="AY433" s="179">
        <v>0</v>
      </c>
      <c r="AZ433" s="179">
        <v>49893.027243750519</v>
      </c>
      <c r="BA433" s="183">
        <v>6.0437251627361813E-2</v>
      </c>
      <c r="BB433" s="183">
        <v>0</v>
      </c>
      <c r="BC433" s="183">
        <v>0</v>
      </c>
      <c r="BD433" s="183">
        <v>2.2851016022724241E-3</v>
      </c>
      <c r="BE433" s="183">
        <v>3.2363348553837929E-4</v>
      </c>
      <c r="BF433" s="183">
        <v>0.14162761306391861</v>
      </c>
      <c r="BG433" s="183">
        <v>1.3208536943295349E-3</v>
      </c>
    </row>
    <row r="434" spans="2:60" ht="11.25" customHeight="1">
      <c r="B434" s="174"/>
      <c r="C434" s="174"/>
      <c r="D434" s="64">
        <v>45428</v>
      </c>
      <c r="E434" s="174"/>
      <c r="F434" s="174"/>
      <c r="G434" s="174"/>
      <c r="H434" s="174"/>
      <c r="I434" s="179">
        <v>36.093600000000002</v>
      </c>
      <c r="J434" s="179">
        <v>0</v>
      </c>
      <c r="K434" s="179">
        <v>0</v>
      </c>
      <c r="L434" s="179">
        <v>0</v>
      </c>
      <c r="M434" s="179">
        <v>0</v>
      </c>
      <c r="N434" s="179">
        <v>15.818</v>
      </c>
      <c r="O434" s="179">
        <v>0</v>
      </c>
      <c r="P434" s="179">
        <v>0</v>
      </c>
      <c r="Q434" s="179">
        <v>0</v>
      </c>
      <c r="R434" s="179">
        <v>0</v>
      </c>
      <c r="S434" s="179">
        <v>40.817</v>
      </c>
      <c r="T434" s="179">
        <v>0</v>
      </c>
      <c r="U434" s="179">
        <v>0</v>
      </c>
      <c r="V434" s="179">
        <v>0</v>
      </c>
      <c r="W434" s="179">
        <v>0</v>
      </c>
      <c r="X434" s="179">
        <v>11.39071</v>
      </c>
      <c r="Y434" s="179">
        <v>0</v>
      </c>
      <c r="Z434" s="179">
        <v>0</v>
      </c>
      <c r="AA434" s="179">
        <v>0</v>
      </c>
      <c r="AB434" s="179">
        <v>0</v>
      </c>
      <c r="AC434" s="179">
        <v>14.279</v>
      </c>
      <c r="AD434" s="179">
        <v>0</v>
      </c>
      <c r="AE434" s="179">
        <v>0</v>
      </c>
      <c r="AF434" s="179">
        <v>0</v>
      </c>
      <c r="AG434" s="179">
        <v>0</v>
      </c>
      <c r="AH434" s="179">
        <v>4.2592999999999996</v>
      </c>
      <c r="AI434" s="179">
        <v>0</v>
      </c>
      <c r="AJ434" s="179">
        <v>0</v>
      </c>
      <c r="AK434" s="179">
        <v>0</v>
      </c>
      <c r="AL434" s="179">
        <v>0</v>
      </c>
      <c r="AM434" s="179">
        <v>126.179</v>
      </c>
      <c r="AN434" s="179">
        <v>19.193999999999999</v>
      </c>
      <c r="AO434" s="179">
        <v>66</v>
      </c>
      <c r="AP434" s="179">
        <v>0</v>
      </c>
      <c r="AQ434" s="179">
        <v>0</v>
      </c>
      <c r="AR434" s="179">
        <v>0</v>
      </c>
      <c r="AS434" s="179">
        <v>0</v>
      </c>
      <c r="AT434" s="179">
        <v>0</v>
      </c>
      <c r="AU434" s="179">
        <v>0</v>
      </c>
      <c r="AV434" s="179">
        <v>-3919</v>
      </c>
      <c r="AW434" s="179">
        <v>0</v>
      </c>
      <c r="AX434" s="179">
        <v>829.32454045503732</v>
      </c>
      <c r="AY434" s="179">
        <v>0</v>
      </c>
      <c r="AZ434" s="179">
        <v>54159.421960124397</v>
      </c>
      <c r="BA434" s="183">
        <v>6.530546163557148E-2</v>
      </c>
      <c r="BB434" s="183">
        <v>0</v>
      </c>
      <c r="BC434" s="183">
        <v>0</v>
      </c>
      <c r="BD434" s="183">
        <v>3.2368355679336263E-3</v>
      </c>
      <c r="BE434" s="183">
        <v>1.8899691120401866E-3</v>
      </c>
      <c r="BF434" s="183">
        <v>0.58389407567179263</v>
      </c>
      <c r="BG434" s="183">
        <v>5.0987963011164617E-3</v>
      </c>
    </row>
    <row r="435" spans="2:60">
      <c r="B435" s="174"/>
      <c r="C435" s="174"/>
      <c r="D435" s="64">
        <v>45429</v>
      </c>
      <c r="E435" s="174"/>
      <c r="F435" s="174"/>
      <c r="G435" s="174"/>
      <c r="H435" s="174"/>
      <c r="I435" s="179">
        <v>36.031599999999997</v>
      </c>
      <c r="J435" s="179">
        <v>0</v>
      </c>
      <c r="K435" s="179">
        <v>0</v>
      </c>
      <c r="L435" s="179">
        <v>0</v>
      </c>
      <c r="M435" s="179">
        <v>0</v>
      </c>
      <c r="N435" s="179">
        <v>11.696999999999999</v>
      </c>
      <c r="O435" s="179">
        <v>0</v>
      </c>
      <c r="P435" s="179">
        <v>0</v>
      </c>
      <c r="Q435" s="179">
        <v>0</v>
      </c>
      <c r="R435" s="179">
        <v>0</v>
      </c>
      <c r="S435" s="179">
        <v>39.677</v>
      </c>
      <c r="T435" s="179">
        <v>0</v>
      </c>
      <c r="U435" s="179">
        <v>0</v>
      </c>
      <c r="V435" s="179">
        <v>0</v>
      </c>
      <c r="W435" s="179">
        <v>0</v>
      </c>
      <c r="X435" s="179">
        <v>11.501709999999999</v>
      </c>
      <c r="Y435" s="179">
        <v>0</v>
      </c>
      <c r="Z435" s="179">
        <v>0</v>
      </c>
      <c r="AA435" s="179">
        <v>0</v>
      </c>
      <c r="AB435" s="179">
        <v>0</v>
      </c>
      <c r="AC435" s="179">
        <v>14.298999999999999</v>
      </c>
      <c r="AD435" s="179">
        <v>0</v>
      </c>
      <c r="AE435" s="179">
        <v>0</v>
      </c>
      <c r="AF435" s="179">
        <v>0</v>
      </c>
      <c r="AG435" s="179">
        <v>0</v>
      </c>
      <c r="AH435" s="179">
        <v>4.2592999999999996</v>
      </c>
      <c r="AI435" s="179">
        <v>0</v>
      </c>
      <c r="AJ435" s="179">
        <v>0</v>
      </c>
      <c r="AK435" s="179">
        <v>0</v>
      </c>
      <c r="AL435" s="179">
        <v>0</v>
      </c>
      <c r="AM435" s="179">
        <v>126.21</v>
      </c>
      <c r="AN435" s="179">
        <v>19.192</v>
      </c>
      <c r="AO435" s="179">
        <v>62</v>
      </c>
      <c r="AP435" s="179">
        <v>0</v>
      </c>
      <c r="AQ435" s="179">
        <v>0</v>
      </c>
      <c r="AR435" s="179">
        <v>0</v>
      </c>
      <c r="AS435" s="179">
        <v>0</v>
      </c>
      <c r="AT435" s="179">
        <v>0</v>
      </c>
      <c r="AU435" s="179">
        <v>0</v>
      </c>
      <c r="AV435" s="179">
        <v>-3854</v>
      </c>
      <c r="AW435" s="179">
        <v>0</v>
      </c>
      <c r="AX435" s="179">
        <v>821.32447431786079</v>
      </c>
      <c r="AY435" s="179">
        <v>0</v>
      </c>
      <c r="AZ435" s="179">
        <v>56637.973809304705</v>
      </c>
      <c r="BA435" s="183">
        <v>6.8959315812845534E-2</v>
      </c>
      <c r="BB435" s="183">
        <v>0</v>
      </c>
      <c r="BC435" s="183">
        <v>0</v>
      </c>
      <c r="BD435" s="183">
        <v>4.7083431164085402E-3</v>
      </c>
      <c r="BE435" s="183">
        <v>1.3529768064369113E-3</v>
      </c>
      <c r="BF435" s="183">
        <v>0.28735730871477855</v>
      </c>
      <c r="BG435" s="183">
        <v>3.1431815039613693E-3</v>
      </c>
    </row>
    <row r="436" spans="2:60">
      <c r="B436" s="24" t="s">
        <v>82</v>
      </c>
      <c r="C436" s="21"/>
      <c r="D436" s="21"/>
      <c r="E436" s="25"/>
      <c r="F436" s="25"/>
      <c r="G436" s="25"/>
      <c r="H436" s="25"/>
      <c r="I436" s="182">
        <v>32.003599999999999</v>
      </c>
      <c r="J436" s="182" t="e">
        <v>#N/A</v>
      </c>
      <c r="K436" s="182" t="e">
        <v>#N/A</v>
      </c>
      <c r="L436" s="182" t="e">
        <v>#N/A</v>
      </c>
      <c r="M436" s="182" t="e">
        <v>#N/A</v>
      </c>
      <c r="N436" s="182">
        <v>15.510200000000001</v>
      </c>
      <c r="O436" s="182" t="e">
        <v>#N/A</v>
      </c>
      <c r="P436" s="182" t="e">
        <v>#N/A</v>
      </c>
      <c r="Q436" s="182" t="e">
        <v>#N/A</v>
      </c>
      <c r="R436" s="182" t="e">
        <v>#N/A</v>
      </c>
      <c r="S436" s="182">
        <v>38.432000000000002</v>
      </c>
      <c r="T436" s="182" t="e">
        <v>#N/A</v>
      </c>
      <c r="U436" s="182" t="e">
        <v>#N/A</v>
      </c>
      <c r="V436" s="182" t="e">
        <v>#N/A</v>
      </c>
      <c r="W436" s="182" t="e">
        <v>#N/A</v>
      </c>
      <c r="X436" s="182">
        <v>10.206309999999998</v>
      </c>
      <c r="Y436" s="182" t="e">
        <v>#N/A</v>
      </c>
      <c r="Z436" s="182" t="e">
        <v>#N/A</v>
      </c>
      <c r="AA436" s="182" t="e">
        <v>#N/A</v>
      </c>
      <c r="AB436" s="182" t="e">
        <v>#N/A</v>
      </c>
      <c r="AC436" s="182">
        <v>13.874599999999997</v>
      </c>
      <c r="AD436" s="182" t="e">
        <v>#N/A</v>
      </c>
      <c r="AE436" s="182" t="e">
        <v>#N/A</v>
      </c>
      <c r="AF436" s="182" t="e">
        <v>#N/A</v>
      </c>
      <c r="AG436" s="182" t="e">
        <v>#N/A</v>
      </c>
      <c r="AH436" s="182">
        <v>4.9381000000000004</v>
      </c>
      <c r="AI436" s="182" t="e">
        <v>#N/A</v>
      </c>
      <c r="AJ436" s="182" t="e">
        <v>#N/A</v>
      </c>
      <c r="AK436" s="182" t="e">
        <v>#N/A</v>
      </c>
      <c r="AL436" s="182" t="e">
        <v>#N/A</v>
      </c>
      <c r="AM436" s="182">
        <v>103.52620000000002</v>
      </c>
      <c r="AN436" s="182">
        <v>19.196000000000005</v>
      </c>
      <c r="AO436" s="182">
        <v>66</v>
      </c>
      <c r="AP436" s="182" t="e">
        <v>#N/A</v>
      </c>
      <c r="AQ436" s="182">
        <v>0</v>
      </c>
      <c r="AR436" s="182" t="e">
        <v>#N/A</v>
      </c>
      <c r="AS436" s="182" t="e">
        <v>#N/A</v>
      </c>
      <c r="AT436" s="182" t="e">
        <v>#N/A</v>
      </c>
      <c r="AU436" s="182" t="e">
        <v>#N/A</v>
      </c>
      <c r="AV436" s="182">
        <v>-3726.2</v>
      </c>
      <c r="AW436" s="182" t="e">
        <v>#N/A</v>
      </c>
      <c r="AX436" s="182">
        <v>781.8687888249367</v>
      </c>
      <c r="AY436" s="182" t="e">
        <v>#N/A</v>
      </c>
      <c r="AZ436" s="182">
        <v>53830.769107474393</v>
      </c>
      <c r="BA436" s="184">
        <v>6.8848852744686426E-2</v>
      </c>
      <c r="BB436" s="184" t="e">
        <v>#N/A</v>
      </c>
      <c r="BC436" s="184" t="e">
        <v>#N/A</v>
      </c>
      <c r="BD436" s="184">
        <v>3.6343358056345632E-3</v>
      </c>
      <c r="BE436" s="184">
        <v>1.7929801268215346E-3</v>
      </c>
      <c r="BF436" s="185">
        <v>0.49334465022240187</v>
      </c>
      <c r="BG436" s="184">
        <v>4.6330298155314795E-3</v>
      </c>
      <c r="BH436" s="1">
        <v>679793797351.88989</v>
      </c>
    </row>
    <row r="437" spans="2:60">
      <c r="B437" s="174"/>
      <c r="C437" s="174"/>
      <c r="D437" s="64">
        <v>45432</v>
      </c>
      <c r="E437" s="174"/>
      <c r="F437" s="174"/>
      <c r="G437" s="174"/>
      <c r="H437" s="174"/>
      <c r="I437" s="179">
        <v>77.888599999999997</v>
      </c>
      <c r="J437" s="179">
        <v>0</v>
      </c>
      <c r="K437" s="179">
        <v>0</v>
      </c>
      <c r="L437" s="179">
        <v>0</v>
      </c>
      <c r="M437" s="179">
        <v>0</v>
      </c>
      <c r="N437" s="179">
        <v>11.912000000000001</v>
      </c>
      <c r="O437" s="179">
        <v>0</v>
      </c>
      <c r="P437" s="179">
        <v>0</v>
      </c>
      <c r="Q437" s="179">
        <v>0</v>
      </c>
      <c r="R437" s="179">
        <v>0</v>
      </c>
      <c r="S437" s="179">
        <v>42.514000000000003</v>
      </c>
      <c r="T437" s="179">
        <v>0</v>
      </c>
      <c r="U437" s="179">
        <v>0</v>
      </c>
      <c r="V437" s="179">
        <v>0</v>
      </c>
      <c r="W437" s="179">
        <v>0</v>
      </c>
      <c r="X437" s="179">
        <v>11.66671</v>
      </c>
      <c r="Y437" s="179">
        <v>0</v>
      </c>
      <c r="Z437" s="179">
        <v>0</v>
      </c>
      <c r="AA437" s="179">
        <v>0</v>
      </c>
      <c r="AB437" s="179">
        <v>0</v>
      </c>
      <c r="AC437" s="179">
        <v>14.382</v>
      </c>
      <c r="AD437" s="179">
        <v>0</v>
      </c>
      <c r="AE437" s="179">
        <v>0</v>
      </c>
      <c r="AF437" s="179">
        <v>0</v>
      </c>
      <c r="AG437" s="179">
        <v>0</v>
      </c>
      <c r="AH437" s="179">
        <v>4.2592999999999996</v>
      </c>
      <c r="AI437" s="179">
        <v>0</v>
      </c>
      <c r="AJ437" s="179">
        <v>0</v>
      </c>
      <c r="AK437" s="179">
        <v>0</v>
      </c>
      <c r="AL437" s="179">
        <v>0</v>
      </c>
      <c r="AM437" s="179">
        <v>125.96299999999999</v>
      </c>
      <c r="AN437" s="179">
        <v>19.189</v>
      </c>
      <c r="AO437" s="179">
        <v>82</v>
      </c>
      <c r="AP437" s="179">
        <v>0</v>
      </c>
      <c r="AQ437" s="179">
        <v>0</v>
      </c>
      <c r="AR437" s="179">
        <v>0</v>
      </c>
      <c r="AS437" s="179">
        <v>0</v>
      </c>
      <c r="AT437" s="179">
        <v>0</v>
      </c>
      <c r="AU437" s="179">
        <v>0</v>
      </c>
      <c r="AV437" s="179">
        <v>-5987</v>
      </c>
      <c r="AW437" s="179">
        <v>0</v>
      </c>
      <c r="AX437" s="179">
        <v>1150.228233301714</v>
      </c>
      <c r="AY437" s="179">
        <v>0</v>
      </c>
      <c r="AZ437" s="179">
        <v>58044.121787790762</v>
      </c>
      <c r="BA437" s="183">
        <v>5.0463134278295289E-2</v>
      </c>
      <c r="BB437" s="183">
        <v>0</v>
      </c>
      <c r="BC437" s="183">
        <v>0</v>
      </c>
      <c r="BD437" s="183">
        <v>5.2561706080898989E-3</v>
      </c>
      <c r="BE437" s="183">
        <v>3.4866853660795384E-3</v>
      </c>
      <c r="BF437" s="183">
        <v>0.66335087386872427</v>
      </c>
      <c r="BG437" s="183">
        <v>6.757176450307727E-3</v>
      </c>
    </row>
    <row r="438" spans="2:60">
      <c r="B438" s="174"/>
      <c r="C438" s="174"/>
      <c r="D438" s="64">
        <v>45433</v>
      </c>
      <c r="E438" s="174"/>
      <c r="F438" s="174"/>
      <c r="G438" s="174"/>
      <c r="H438" s="174"/>
      <c r="I438" s="179">
        <v>81.270600000000002</v>
      </c>
      <c r="J438" s="179">
        <v>0</v>
      </c>
      <c r="K438" s="179">
        <v>0</v>
      </c>
      <c r="L438" s="179">
        <v>0</v>
      </c>
      <c r="M438" s="179">
        <v>0</v>
      </c>
      <c r="N438" s="179">
        <v>11.913</v>
      </c>
      <c r="O438" s="179">
        <v>0</v>
      </c>
      <c r="P438" s="179">
        <v>0</v>
      </c>
      <c r="Q438" s="179">
        <v>0</v>
      </c>
      <c r="R438" s="179">
        <v>0</v>
      </c>
      <c r="S438" s="179">
        <v>40.322000000000003</v>
      </c>
      <c r="T438" s="179">
        <v>0</v>
      </c>
      <c r="U438" s="179">
        <v>0</v>
      </c>
      <c r="V438" s="179">
        <v>0</v>
      </c>
      <c r="W438" s="179">
        <v>0</v>
      </c>
      <c r="X438" s="179">
        <v>11.54471</v>
      </c>
      <c r="Y438" s="179">
        <v>0</v>
      </c>
      <c r="Z438" s="179">
        <v>0</v>
      </c>
      <c r="AA438" s="179">
        <v>0</v>
      </c>
      <c r="AB438" s="179">
        <v>0</v>
      </c>
      <c r="AC438" s="179">
        <v>14.343</v>
      </c>
      <c r="AD438" s="179">
        <v>0</v>
      </c>
      <c r="AE438" s="179">
        <v>0</v>
      </c>
      <c r="AF438" s="179">
        <v>0</v>
      </c>
      <c r="AG438" s="179">
        <v>0</v>
      </c>
      <c r="AH438" s="179">
        <v>4.2592999999999996</v>
      </c>
      <c r="AI438" s="179">
        <v>0</v>
      </c>
      <c r="AJ438" s="179">
        <v>0</v>
      </c>
      <c r="AK438" s="179">
        <v>0</v>
      </c>
      <c r="AL438" s="179">
        <v>0</v>
      </c>
      <c r="AM438" s="179">
        <v>125.96299999999999</v>
      </c>
      <c r="AN438" s="179">
        <v>19.190000000000001</v>
      </c>
      <c r="AO438" s="179">
        <v>184</v>
      </c>
      <c r="AP438" s="179">
        <v>0</v>
      </c>
      <c r="AQ438" s="179" t="s">
        <v>45</v>
      </c>
      <c r="AR438" s="179">
        <v>0</v>
      </c>
      <c r="AS438" s="179">
        <v>0</v>
      </c>
      <c r="AT438" s="179">
        <v>0</v>
      </c>
      <c r="AU438" s="179">
        <v>0</v>
      </c>
      <c r="AV438" s="179">
        <v>-6007</v>
      </c>
      <c r="AW438" s="179">
        <v>0</v>
      </c>
      <c r="AX438" s="179">
        <v>1158.5164164978105</v>
      </c>
      <c r="AY438" s="179">
        <v>0</v>
      </c>
      <c r="AZ438" s="179">
        <v>55039.907506546588</v>
      </c>
      <c r="BA438" s="183">
        <v>4.7508957769396107E-2</v>
      </c>
      <c r="BB438" s="183">
        <v>0</v>
      </c>
      <c r="BC438" s="183">
        <v>0</v>
      </c>
      <c r="BD438" s="183">
        <v>2.5237464248872602E-3</v>
      </c>
      <c r="BE438" s="183">
        <v>8.4489167116561783E-4</v>
      </c>
      <c r="BF438" s="183">
        <v>0.33477676791691163</v>
      </c>
      <c r="BG438" s="183">
        <v>1.2718909824544456E-3</v>
      </c>
    </row>
    <row r="439" spans="2:60">
      <c r="B439" s="174"/>
      <c r="C439" s="174"/>
      <c r="D439" s="64">
        <v>45434</v>
      </c>
      <c r="E439" s="174"/>
      <c r="F439" s="174"/>
      <c r="G439" s="174"/>
      <c r="H439" s="174"/>
      <c r="I439" s="179">
        <v>55.239600000000003</v>
      </c>
      <c r="J439" s="179">
        <v>0</v>
      </c>
      <c r="K439" s="179">
        <v>0</v>
      </c>
      <c r="L439" s="179">
        <v>0</v>
      </c>
      <c r="M439" s="179">
        <v>0</v>
      </c>
      <c r="N439" s="179">
        <v>15.522</v>
      </c>
      <c r="O439" s="179">
        <v>0</v>
      </c>
      <c r="P439" s="179">
        <v>0</v>
      </c>
      <c r="Q439" s="179">
        <v>0</v>
      </c>
      <c r="R439" s="179">
        <v>0</v>
      </c>
      <c r="S439" s="179">
        <v>12.323</v>
      </c>
      <c r="T439" s="179">
        <v>0</v>
      </c>
      <c r="U439" s="179">
        <v>0</v>
      </c>
      <c r="V439" s="179">
        <v>0</v>
      </c>
      <c r="W439" s="179">
        <v>0</v>
      </c>
      <c r="X439" s="179">
        <v>11.59571</v>
      </c>
      <c r="Y439" s="179">
        <v>0</v>
      </c>
      <c r="Z439" s="179">
        <v>0</v>
      </c>
      <c r="AA439" s="179">
        <v>0</v>
      </c>
      <c r="AB439" s="179">
        <v>0</v>
      </c>
      <c r="AC439" s="179">
        <v>14.259</v>
      </c>
      <c r="AD439" s="179">
        <v>0</v>
      </c>
      <c r="AE439" s="179">
        <v>0</v>
      </c>
      <c r="AF439" s="179">
        <v>0</v>
      </c>
      <c r="AG439" s="179">
        <v>0</v>
      </c>
      <c r="AH439" s="179">
        <v>4.2592999999999996</v>
      </c>
      <c r="AI439" s="179">
        <v>0</v>
      </c>
      <c r="AJ439" s="179">
        <v>0</v>
      </c>
      <c r="AK439" s="179">
        <v>0</v>
      </c>
      <c r="AL439" s="179">
        <v>0</v>
      </c>
      <c r="AM439" s="179">
        <v>125.681</v>
      </c>
      <c r="AN439" s="179">
        <v>19.189</v>
      </c>
      <c r="AO439" s="179">
        <v>164</v>
      </c>
      <c r="AP439" s="179">
        <v>0</v>
      </c>
      <c r="AQ439" s="179">
        <v>0</v>
      </c>
      <c r="AR439" s="179">
        <v>0</v>
      </c>
      <c r="AS439" s="179">
        <v>0</v>
      </c>
      <c r="AT439" s="179">
        <v>0</v>
      </c>
      <c r="AU439" s="179">
        <v>0</v>
      </c>
      <c r="AV439" s="179">
        <v>-4993</v>
      </c>
      <c r="AW439" s="179">
        <v>0</v>
      </c>
      <c r="AX439" s="179">
        <v>1003.4914611688176</v>
      </c>
      <c r="AY439" s="179">
        <v>0</v>
      </c>
      <c r="AZ439" s="179">
        <v>59243.589771025581</v>
      </c>
      <c r="BA439" s="183">
        <v>5.9037462762285546E-2</v>
      </c>
      <c r="BB439" s="183">
        <v>0</v>
      </c>
      <c r="BC439" s="183">
        <v>0</v>
      </c>
      <c r="BD439" s="183">
        <v>4.9060455632750294E-3</v>
      </c>
      <c r="BE439" s="183">
        <v>1.9352334181917813E-3</v>
      </c>
      <c r="BF439" s="183">
        <v>0.39445891670437661</v>
      </c>
      <c r="BG439" s="183">
        <v>5.5522278116772687E-3</v>
      </c>
    </row>
    <row r="440" spans="2:60" ht="11.25" customHeight="1">
      <c r="B440" s="174"/>
      <c r="C440" s="174"/>
      <c r="D440" s="64">
        <v>45435</v>
      </c>
      <c r="E440" s="174"/>
      <c r="F440" s="174"/>
      <c r="G440" s="174"/>
      <c r="H440" s="174"/>
      <c r="I440" s="179">
        <v>27.115600000000001</v>
      </c>
      <c r="J440" s="179">
        <v>0</v>
      </c>
      <c r="K440" s="179">
        <v>0</v>
      </c>
      <c r="L440" s="179">
        <v>0</v>
      </c>
      <c r="M440" s="179">
        <v>0</v>
      </c>
      <c r="N440" s="179">
        <v>15.542999999999999</v>
      </c>
      <c r="O440" s="179">
        <v>0</v>
      </c>
      <c r="P440" s="179">
        <v>0</v>
      </c>
      <c r="Q440" s="179">
        <v>0</v>
      </c>
      <c r="R440" s="179">
        <v>0</v>
      </c>
      <c r="S440" s="179">
        <v>14.002000000000001</v>
      </c>
      <c r="T440" s="179">
        <v>0</v>
      </c>
      <c r="U440" s="179">
        <v>0</v>
      </c>
      <c r="V440" s="179">
        <v>0</v>
      </c>
      <c r="W440" s="179">
        <v>0</v>
      </c>
      <c r="X440" s="179">
        <v>11.738709999999999</v>
      </c>
      <c r="Y440" s="179">
        <v>0</v>
      </c>
      <c r="Z440" s="179">
        <v>0</v>
      </c>
      <c r="AA440" s="179">
        <v>0</v>
      </c>
      <c r="AB440" s="179">
        <v>0</v>
      </c>
      <c r="AC440" s="179">
        <v>14.342000000000001</v>
      </c>
      <c r="AD440" s="179">
        <v>0</v>
      </c>
      <c r="AE440" s="179">
        <v>0</v>
      </c>
      <c r="AF440" s="179">
        <v>0</v>
      </c>
      <c r="AG440" s="179">
        <v>0</v>
      </c>
      <c r="AH440" s="179">
        <v>4.2592999999999996</v>
      </c>
      <c r="AI440" s="179">
        <v>0</v>
      </c>
      <c r="AJ440" s="179">
        <v>0</v>
      </c>
      <c r="AK440" s="179">
        <v>0</v>
      </c>
      <c r="AL440" s="179">
        <v>0</v>
      </c>
      <c r="AM440" s="179">
        <v>21.538</v>
      </c>
      <c r="AN440" s="179">
        <v>19.187999999999999</v>
      </c>
      <c r="AO440" s="179">
        <v>164</v>
      </c>
      <c r="AP440" s="179">
        <v>0</v>
      </c>
      <c r="AQ440" s="179">
        <v>0</v>
      </c>
      <c r="AR440" s="179">
        <v>0</v>
      </c>
      <c r="AS440" s="179">
        <v>0</v>
      </c>
      <c r="AT440" s="179">
        <v>0</v>
      </c>
      <c r="AU440" s="179">
        <v>0</v>
      </c>
      <c r="AV440" s="179">
        <v>-3368</v>
      </c>
      <c r="AW440" s="179">
        <v>0</v>
      </c>
      <c r="AX440" s="179">
        <v>873.63525799449997</v>
      </c>
      <c r="AY440" s="179">
        <v>0</v>
      </c>
      <c r="AZ440" s="179">
        <v>64116.663083259627</v>
      </c>
      <c r="BA440" s="183">
        <v>7.3390654162063682E-2</v>
      </c>
      <c r="BB440" s="183">
        <v>0</v>
      </c>
      <c r="BC440" s="183">
        <v>0</v>
      </c>
      <c r="BD440" s="183">
        <v>2.049437218547304E-2</v>
      </c>
      <c r="BE440" s="183">
        <v>1.6623513062673265E-2</v>
      </c>
      <c r="BF440" s="183">
        <v>0.81112575258374864</v>
      </c>
      <c r="BG440" s="183">
        <v>2.27640280158364E-2</v>
      </c>
    </row>
    <row r="441" spans="2:60">
      <c r="B441" s="174"/>
      <c r="C441" s="174"/>
      <c r="D441" s="64">
        <v>45436</v>
      </c>
      <c r="E441" s="174"/>
      <c r="F441" s="174"/>
      <c r="G441" s="174"/>
      <c r="H441" s="174"/>
      <c r="I441" s="179">
        <v>43.3386</v>
      </c>
      <c r="J441" s="179">
        <v>0</v>
      </c>
      <c r="K441" s="179">
        <v>0</v>
      </c>
      <c r="L441" s="179">
        <v>0</v>
      </c>
      <c r="M441" s="179">
        <v>0</v>
      </c>
      <c r="N441" s="179">
        <v>15.015000000000001</v>
      </c>
      <c r="O441" s="179">
        <v>0</v>
      </c>
      <c r="P441" s="179">
        <v>0</v>
      </c>
      <c r="Q441" s="179">
        <v>0</v>
      </c>
      <c r="R441" s="179">
        <v>0</v>
      </c>
      <c r="S441" s="179">
        <v>35.682000000000002</v>
      </c>
      <c r="T441" s="179">
        <v>0</v>
      </c>
      <c r="U441" s="179">
        <v>0</v>
      </c>
      <c r="V441" s="179">
        <v>0</v>
      </c>
      <c r="W441" s="179">
        <v>0</v>
      </c>
      <c r="X441" s="179">
        <v>13.254709999999999</v>
      </c>
      <c r="Y441" s="179">
        <v>0</v>
      </c>
      <c r="Z441" s="179">
        <v>0</v>
      </c>
      <c r="AA441" s="179">
        <v>0</v>
      </c>
      <c r="AB441" s="179">
        <v>0</v>
      </c>
      <c r="AC441" s="179">
        <v>14.311</v>
      </c>
      <c r="AD441" s="179">
        <v>0</v>
      </c>
      <c r="AE441" s="179">
        <v>0</v>
      </c>
      <c r="AF441" s="179">
        <v>0</v>
      </c>
      <c r="AG441" s="179">
        <v>0</v>
      </c>
      <c r="AH441" s="179">
        <v>4.2592999999999996</v>
      </c>
      <c r="AI441" s="179">
        <v>0</v>
      </c>
      <c r="AJ441" s="179">
        <v>0</v>
      </c>
      <c r="AK441" s="179">
        <v>0</v>
      </c>
      <c r="AL441" s="179">
        <v>0</v>
      </c>
      <c r="AM441" s="179">
        <v>22.547000000000001</v>
      </c>
      <c r="AN441" s="179">
        <v>19.187999999999999</v>
      </c>
      <c r="AO441" s="179">
        <v>278</v>
      </c>
      <c r="AP441" s="179">
        <v>0</v>
      </c>
      <c r="AQ441" s="179">
        <v>0</v>
      </c>
      <c r="AR441" s="179">
        <v>0</v>
      </c>
      <c r="AS441" s="179">
        <v>0</v>
      </c>
      <c r="AT441" s="179">
        <v>0</v>
      </c>
      <c r="AU441" s="179">
        <v>0</v>
      </c>
      <c r="AV441" s="179">
        <v>-4143</v>
      </c>
      <c r="AW441" s="179">
        <v>0</v>
      </c>
      <c r="AX441" s="179">
        <v>997.15076374980492</v>
      </c>
      <c r="AY441" s="179">
        <v>0</v>
      </c>
      <c r="AZ441" s="179">
        <v>59509.038934125041</v>
      </c>
      <c r="BA441" s="183">
        <v>5.9679078728616865E-2</v>
      </c>
      <c r="BB441" s="183">
        <v>0</v>
      </c>
      <c r="BC441" s="183">
        <v>0</v>
      </c>
      <c r="BD441" s="183">
        <v>7.8506775340722815E-3</v>
      </c>
      <c r="BE441" s="183">
        <v>4.5968896240462407E-3</v>
      </c>
      <c r="BF441" s="183">
        <v>0.58554049686737741</v>
      </c>
      <c r="BG441" s="183">
        <v>4.5968896240462407E-3</v>
      </c>
    </row>
    <row r="442" spans="2:60">
      <c r="B442" s="24" t="s">
        <v>82</v>
      </c>
      <c r="C442" s="21"/>
      <c r="D442" s="21"/>
      <c r="E442" s="25"/>
      <c r="F442" s="25"/>
      <c r="G442" s="25"/>
      <c r="H442" s="25"/>
      <c r="I442" s="182">
        <v>43.3386</v>
      </c>
      <c r="J442" s="182" t="e">
        <v>#N/A</v>
      </c>
      <c r="K442" s="182" t="e">
        <v>#N/A</v>
      </c>
      <c r="L442" s="182" t="e">
        <v>#N/A</v>
      </c>
      <c r="M442" s="182" t="e">
        <v>#N/A</v>
      </c>
      <c r="N442" s="182">
        <v>13.981</v>
      </c>
      <c r="O442" s="182" t="e">
        <v>#N/A</v>
      </c>
      <c r="P442" s="182" t="e">
        <v>#N/A</v>
      </c>
      <c r="Q442" s="182" t="e">
        <v>#N/A</v>
      </c>
      <c r="R442" s="182" t="e">
        <v>#N/A</v>
      </c>
      <c r="S442" s="182">
        <v>28.968600000000002</v>
      </c>
      <c r="T442" s="182" t="e">
        <v>#N/A</v>
      </c>
      <c r="U442" s="182" t="e">
        <v>#N/A</v>
      </c>
      <c r="V442" s="182" t="e">
        <v>#N/A</v>
      </c>
      <c r="W442" s="182" t="e">
        <v>#N/A</v>
      </c>
      <c r="X442" s="182">
        <v>11.96011</v>
      </c>
      <c r="Y442" s="182" t="e">
        <v>#N/A</v>
      </c>
      <c r="Z442" s="182" t="e">
        <v>#N/A</v>
      </c>
      <c r="AA442" s="182" t="e">
        <v>#N/A</v>
      </c>
      <c r="AB442" s="182" t="e">
        <v>#N/A</v>
      </c>
      <c r="AC442" s="182">
        <v>14.327400000000001</v>
      </c>
      <c r="AD442" s="182" t="e">
        <v>#N/A</v>
      </c>
      <c r="AE442" s="182" t="e">
        <v>#N/A</v>
      </c>
      <c r="AF442" s="182" t="e">
        <v>#N/A</v>
      </c>
      <c r="AG442" s="182" t="e">
        <v>#N/A</v>
      </c>
      <c r="AH442" s="182">
        <v>4.2592999999999996</v>
      </c>
      <c r="AI442" s="182" t="e">
        <v>#N/A</v>
      </c>
      <c r="AJ442" s="182" t="e">
        <v>#N/A</v>
      </c>
      <c r="AK442" s="182" t="e">
        <v>#N/A</v>
      </c>
      <c r="AL442" s="182" t="e">
        <v>#N/A</v>
      </c>
      <c r="AM442" s="182">
        <v>84.338400000000007</v>
      </c>
      <c r="AN442" s="182">
        <v>19.188800000000001</v>
      </c>
      <c r="AO442" s="182">
        <v>278</v>
      </c>
      <c r="AP442" s="182" t="e">
        <v>#N/A</v>
      </c>
      <c r="AQ442" s="182">
        <v>0</v>
      </c>
      <c r="AR442" s="182" t="e">
        <v>#N/A</v>
      </c>
      <c r="AS442" s="182" t="e">
        <v>#N/A</v>
      </c>
      <c r="AT442" s="182" t="e">
        <v>#N/A</v>
      </c>
      <c r="AU442" s="182" t="e">
        <v>#N/A</v>
      </c>
      <c r="AV442" s="182">
        <v>-4899.6000000000004</v>
      </c>
      <c r="AW442" s="182" t="e">
        <v>#N/A</v>
      </c>
      <c r="AX442" s="182">
        <v>1029.1798998597301</v>
      </c>
      <c r="AY442" s="182" t="e">
        <v>#N/A</v>
      </c>
      <c r="AZ442" s="182">
        <v>60754.326914457808</v>
      </c>
      <c r="BA442" s="184">
        <v>5.9031785329987686E-2</v>
      </c>
      <c r="BB442" s="184" t="e">
        <v>#N/A</v>
      </c>
      <c r="BC442" s="184" t="e">
        <v>#N/A</v>
      </c>
      <c r="BD442" s="184">
        <v>7.9396552840775396E-3</v>
      </c>
      <c r="BE442" s="184">
        <v>5.2050468248705101E-3</v>
      </c>
      <c r="BF442" s="185">
        <v>0.65557592094821693</v>
      </c>
      <c r="BG442" s="184">
        <v>5.2050468248705101E-3</v>
      </c>
      <c r="BH442" s="1">
        <v>679793797351.88989</v>
      </c>
    </row>
    <row r="443" spans="2:60">
      <c r="B443" s="174"/>
      <c r="C443" s="174"/>
      <c r="D443" s="64">
        <v>45439</v>
      </c>
      <c r="E443" s="174"/>
      <c r="F443" s="174"/>
      <c r="G443" s="174"/>
      <c r="H443" s="174"/>
      <c r="I443" s="179">
        <v>53.444600000000001</v>
      </c>
      <c r="J443" s="179">
        <v>0</v>
      </c>
      <c r="K443" s="179">
        <v>0</v>
      </c>
      <c r="L443" s="179">
        <v>0</v>
      </c>
      <c r="M443" s="179">
        <v>0</v>
      </c>
      <c r="N443" s="179">
        <v>16.484000000000002</v>
      </c>
      <c r="O443" s="179">
        <v>0</v>
      </c>
      <c r="P443" s="179">
        <v>0</v>
      </c>
      <c r="Q443" s="179">
        <v>0</v>
      </c>
      <c r="R443" s="179">
        <v>0</v>
      </c>
      <c r="S443" s="179">
        <v>38.439</v>
      </c>
      <c r="T443" s="179">
        <v>0</v>
      </c>
      <c r="U443" s="179">
        <v>0</v>
      </c>
      <c r="V443" s="179">
        <v>0</v>
      </c>
      <c r="W443" s="179">
        <v>0</v>
      </c>
      <c r="X443" s="179">
        <v>12.43271</v>
      </c>
      <c r="Y443" s="179">
        <v>0</v>
      </c>
      <c r="Z443" s="179">
        <v>0</v>
      </c>
      <c r="AA443" s="179">
        <v>0</v>
      </c>
      <c r="AB443" s="179">
        <v>0</v>
      </c>
      <c r="AC443" s="179">
        <v>14.292</v>
      </c>
      <c r="AD443" s="179">
        <v>0</v>
      </c>
      <c r="AE443" s="179">
        <v>0</v>
      </c>
      <c r="AF443" s="179">
        <v>0</v>
      </c>
      <c r="AG443" s="179">
        <v>0</v>
      </c>
      <c r="AH443" s="179">
        <v>4.2592999999999996</v>
      </c>
      <c r="AI443" s="179">
        <v>0</v>
      </c>
      <c r="AJ443" s="179">
        <v>0</v>
      </c>
      <c r="AK443" s="179">
        <v>0</v>
      </c>
      <c r="AL443" s="179">
        <v>0</v>
      </c>
      <c r="AM443" s="179">
        <v>22.481000000000002</v>
      </c>
      <c r="AN443" s="179">
        <v>18.661000000000001</v>
      </c>
      <c r="AO443" s="179">
        <v>181</v>
      </c>
      <c r="AP443" s="179">
        <v>0</v>
      </c>
      <c r="AQ443" s="179">
        <v>0</v>
      </c>
      <c r="AR443" s="179">
        <v>0</v>
      </c>
      <c r="AS443" s="179">
        <v>0</v>
      </c>
      <c r="AT443" s="179">
        <v>0</v>
      </c>
      <c r="AU443" s="179">
        <v>0</v>
      </c>
      <c r="AV443" s="179">
        <v>-4979</v>
      </c>
      <c r="AW443" s="179">
        <v>0</v>
      </c>
      <c r="AX443" s="179">
        <v>1027.1418617186598</v>
      </c>
      <c r="AY443" s="179">
        <v>0</v>
      </c>
      <c r="AZ443" s="179">
        <v>59316.594794352422</v>
      </c>
      <c r="BA443" s="183">
        <v>5.7749174680799438E-2</v>
      </c>
      <c r="BB443" s="183">
        <v>0</v>
      </c>
      <c r="BC443" s="183">
        <v>0</v>
      </c>
      <c r="BD443" s="183">
        <v>6.4517301787766134E-3</v>
      </c>
      <c r="BE443" s="183">
        <v>5.1704276313697265E-3</v>
      </c>
      <c r="BF443" s="183">
        <v>0.80140171521403436</v>
      </c>
      <c r="BG443" s="183">
        <v>9.3584318997187027E-3</v>
      </c>
    </row>
    <row r="444" spans="2:60">
      <c r="B444" s="174"/>
      <c r="C444" s="174"/>
      <c r="D444" s="64">
        <v>45440</v>
      </c>
      <c r="E444" s="174"/>
      <c r="F444" s="174"/>
      <c r="G444" s="174"/>
      <c r="H444" s="174"/>
      <c r="I444" s="179">
        <v>58.745600000000003</v>
      </c>
      <c r="J444" s="179">
        <v>0</v>
      </c>
      <c r="K444" s="179">
        <v>0</v>
      </c>
      <c r="L444" s="179">
        <v>0</v>
      </c>
      <c r="M444" s="179">
        <v>0</v>
      </c>
      <c r="N444" s="179">
        <v>18.027999999999999</v>
      </c>
      <c r="O444" s="179">
        <v>0</v>
      </c>
      <c r="P444" s="179">
        <v>0</v>
      </c>
      <c r="Q444" s="179">
        <v>0</v>
      </c>
      <c r="R444" s="179">
        <v>0</v>
      </c>
      <c r="S444" s="179">
        <v>34.756</v>
      </c>
      <c r="T444" s="179">
        <v>0</v>
      </c>
      <c r="U444" s="179">
        <v>0</v>
      </c>
      <c r="V444" s="179">
        <v>0</v>
      </c>
      <c r="W444" s="179">
        <v>0</v>
      </c>
      <c r="X444" s="179">
        <v>12.556710000000001</v>
      </c>
      <c r="Y444" s="179">
        <v>0</v>
      </c>
      <c r="Z444" s="179">
        <v>0</v>
      </c>
      <c r="AA444" s="179">
        <v>0</v>
      </c>
      <c r="AB444" s="179">
        <v>0</v>
      </c>
      <c r="AC444" s="179">
        <v>14.29</v>
      </c>
      <c r="AD444" s="179">
        <v>0</v>
      </c>
      <c r="AE444" s="179">
        <v>0</v>
      </c>
      <c r="AF444" s="179">
        <v>0</v>
      </c>
      <c r="AG444" s="179">
        <v>0</v>
      </c>
      <c r="AH444" s="179">
        <v>4.2592999999999996</v>
      </c>
      <c r="AI444" s="179">
        <v>0</v>
      </c>
      <c r="AJ444" s="179">
        <v>0</v>
      </c>
      <c r="AK444" s="179">
        <v>0</v>
      </c>
      <c r="AL444" s="179">
        <v>0</v>
      </c>
      <c r="AM444" s="179">
        <v>22.481999999999999</v>
      </c>
      <c r="AN444" s="179">
        <v>18.66</v>
      </c>
      <c r="AO444" s="179">
        <v>105</v>
      </c>
      <c r="AP444" s="179">
        <v>0</v>
      </c>
      <c r="AQ444" s="179" t="s">
        <v>45</v>
      </c>
      <c r="AR444" s="179">
        <v>0</v>
      </c>
      <c r="AS444" s="179">
        <v>0</v>
      </c>
      <c r="AT444" s="179">
        <v>0</v>
      </c>
      <c r="AU444" s="179">
        <v>0</v>
      </c>
      <c r="AV444" s="179">
        <v>-4099</v>
      </c>
      <c r="AW444" s="179">
        <v>0</v>
      </c>
      <c r="AX444" s="179">
        <v>879.30340043515696</v>
      </c>
      <c r="AY444" s="179">
        <v>0</v>
      </c>
      <c r="AZ444" s="179">
        <v>61494.586235488285</v>
      </c>
      <c r="BA444" s="183">
        <v>6.993557195963912E-2</v>
      </c>
      <c r="BB444" s="183">
        <v>0</v>
      </c>
      <c r="BC444" s="183">
        <v>0</v>
      </c>
      <c r="BD444" s="183">
        <v>4.6590795706200174E-3</v>
      </c>
      <c r="BE444" s="183">
        <v>2.3014084790854727E-3</v>
      </c>
      <c r="BF444" s="183">
        <v>0.49396204640892355</v>
      </c>
      <c r="BG444" s="183">
        <v>6.5660569351955085E-3</v>
      </c>
    </row>
    <row r="445" spans="2:60">
      <c r="B445" s="174"/>
      <c r="C445" s="174"/>
      <c r="D445" s="64">
        <v>45441</v>
      </c>
      <c r="E445" s="174"/>
      <c r="F445" s="174"/>
      <c r="G445" s="174"/>
      <c r="H445" s="174"/>
      <c r="I445" s="179">
        <v>71.021600000000007</v>
      </c>
      <c r="J445" s="179">
        <v>0</v>
      </c>
      <c r="K445" s="179">
        <v>0</v>
      </c>
      <c r="L445" s="179">
        <v>0</v>
      </c>
      <c r="M445" s="179">
        <v>0</v>
      </c>
      <c r="N445" s="179">
        <v>14.997999999999999</v>
      </c>
      <c r="O445" s="179">
        <v>0</v>
      </c>
      <c r="P445" s="179">
        <v>0</v>
      </c>
      <c r="Q445" s="179">
        <v>0</v>
      </c>
      <c r="R445" s="179">
        <v>0</v>
      </c>
      <c r="S445" s="179">
        <v>25.800999999999998</v>
      </c>
      <c r="T445" s="179">
        <v>0</v>
      </c>
      <c r="U445" s="179">
        <v>0</v>
      </c>
      <c r="V445" s="179">
        <v>0</v>
      </c>
      <c r="W445" s="179">
        <v>0</v>
      </c>
      <c r="X445" s="179">
        <v>12.97071</v>
      </c>
      <c r="Y445" s="179">
        <v>0</v>
      </c>
      <c r="Z445" s="179">
        <v>0</v>
      </c>
      <c r="AA445" s="179">
        <v>0</v>
      </c>
      <c r="AB445" s="179">
        <v>0</v>
      </c>
      <c r="AC445" s="179">
        <v>14.198</v>
      </c>
      <c r="AD445" s="179">
        <v>0</v>
      </c>
      <c r="AE445" s="179">
        <v>0</v>
      </c>
      <c r="AF445" s="179">
        <v>0</v>
      </c>
      <c r="AG445" s="179">
        <v>0</v>
      </c>
      <c r="AH445" s="179">
        <v>4.2592999999999996</v>
      </c>
      <c r="AI445" s="179">
        <v>0</v>
      </c>
      <c r="AJ445" s="179">
        <v>0</v>
      </c>
      <c r="AK445" s="179">
        <v>0</v>
      </c>
      <c r="AL445" s="179">
        <v>0</v>
      </c>
      <c r="AM445" s="179">
        <v>22.312000000000001</v>
      </c>
      <c r="AN445" s="179">
        <v>18.66</v>
      </c>
      <c r="AO445" s="179">
        <v>62</v>
      </c>
      <c r="AP445" s="179">
        <v>0</v>
      </c>
      <c r="AQ445" s="179">
        <v>0</v>
      </c>
      <c r="AR445" s="179">
        <v>0</v>
      </c>
      <c r="AS445" s="179">
        <v>0</v>
      </c>
      <c r="AT445" s="179">
        <v>0</v>
      </c>
      <c r="AU445" s="179">
        <v>0</v>
      </c>
      <c r="AV445" s="179">
        <v>-1559</v>
      </c>
      <c r="AW445" s="179">
        <v>0</v>
      </c>
      <c r="AX445" s="179">
        <v>691.03207679956802</v>
      </c>
      <c r="AY445" s="179">
        <v>0</v>
      </c>
      <c r="AZ445" s="179">
        <v>61700.418483566689</v>
      </c>
      <c r="BA445" s="183">
        <v>8.7730107644700073E-2</v>
      </c>
      <c r="BB445" s="183">
        <v>0</v>
      </c>
      <c r="BC445" s="183">
        <v>0</v>
      </c>
      <c r="BD445" s="183">
        <v>5.4127872592185568E-3</v>
      </c>
      <c r="BE445" s="183">
        <v>2.849321892522994E-3</v>
      </c>
      <c r="BF445" s="183">
        <v>0.5264056679246526</v>
      </c>
      <c r="BG445" s="183">
        <v>7.2376422189299548E-3</v>
      </c>
    </row>
    <row r="446" spans="2:60" ht="11.25" customHeight="1">
      <c r="B446" s="174"/>
      <c r="C446" s="174"/>
      <c r="D446" s="64">
        <v>45442</v>
      </c>
      <c r="E446" s="174"/>
      <c r="F446" s="174"/>
      <c r="G446" s="174"/>
      <c r="H446" s="174"/>
      <c r="I446" s="179">
        <v>43.142600000000002</v>
      </c>
      <c r="J446" s="179">
        <v>0</v>
      </c>
      <c r="K446" s="179">
        <v>0</v>
      </c>
      <c r="L446" s="179">
        <v>0</v>
      </c>
      <c r="M446" s="179">
        <v>0</v>
      </c>
      <c r="N446" s="179">
        <v>18.902000000000001</v>
      </c>
      <c r="O446" s="179">
        <v>0</v>
      </c>
      <c r="P446" s="179">
        <v>0</v>
      </c>
      <c r="Q446" s="179">
        <v>0</v>
      </c>
      <c r="R446" s="179">
        <v>0</v>
      </c>
      <c r="S446" s="179">
        <v>27.013000000000002</v>
      </c>
      <c r="T446" s="179">
        <v>0</v>
      </c>
      <c r="U446" s="179">
        <v>0</v>
      </c>
      <c r="V446" s="179">
        <v>0</v>
      </c>
      <c r="W446" s="179">
        <v>0</v>
      </c>
      <c r="X446" s="179">
        <v>12.062709999999999</v>
      </c>
      <c r="Y446" s="179">
        <v>0</v>
      </c>
      <c r="Z446" s="179">
        <v>0</v>
      </c>
      <c r="AA446" s="179">
        <v>0</v>
      </c>
      <c r="AB446" s="179">
        <v>0</v>
      </c>
      <c r="AC446" s="179">
        <v>14.097</v>
      </c>
      <c r="AD446" s="179">
        <v>0</v>
      </c>
      <c r="AE446" s="179">
        <v>0</v>
      </c>
      <c r="AF446" s="179">
        <v>0</v>
      </c>
      <c r="AG446" s="179">
        <v>0</v>
      </c>
      <c r="AH446" s="179">
        <v>4.2592999999999996</v>
      </c>
      <c r="AI446" s="179">
        <v>0</v>
      </c>
      <c r="AJ446" s="179">
        <v>0</v>
      </c>
      <c r="AK446" s="179">
        <v>0</v>
      </c>
      <c r="AL446" s="179">
        <v>0</v>
      </c>
      <c r="AM446" s="179">
        <v>22.283999999999999</v>
      </c>
      <c r="AN446" s="179">
        <v>18.655000000000001</v>
      </c>
      <c r="AO446" s="179">
        <v>78</v>
      </c>
      <c r="AP446" s="179">
        <v>0</v>
      </c>
      <c r="AQ446" s="179">
        <v>0</v>
      </c>
      <c r="AR446" s="179">
        <v>0</v>
      </c>
      <c r="AS446" s="179">
        <v>0</v>
      </c>
      <c r="AT446" s="179">
        <v>0</v>
      </c>
      <c r="AU446" s="179">
        <v>0</v>
      </c>
      <c r="AV446" s="179">
        <v>-3134</v>
      </c>
      <c r="AW446" s="179">
        <v>0</v>
      </c>
      <c r="AX446" s="179">
        <v>678.49978302190232</v>
      </c>
      <c r="AY446" s="179">
        <v>0</v>
      </c>
      <c r="AZ446" s="179">
        <v>64106.267723456433</v>
      </c>
      <c r="BA446" s="183">
        <v>9.1017225456449358E-2</v>
      </c>
      <c r="BB446" s="183">
        <v>0</v>
      </c>
      <c r="BC446" s="183">
        <v>0</v>
      </c>
      <c r="BD446" s="183">
        <v>2.6628340844350633E-3</v>
      </c>
      <c r="BE446" s="183">
        <v>1.1128489449638555E-3</v>
      </c>
      <c r="BF446" s="183">
        <v>0.41791899520467241</v>
      </c>
      <c r="BG446" s="183">
        <v>3.7449915842409621E-3</v>
      </c>
    </row>
    <row r="447" spans="2:60">
      <c r="B447" s="174"/>
      <c r="C447" s="174"/>
      <c r="D447" s="64">
        <v>45443</v>
      </c>
      <c r="E447" s="174"/>
      <c r="F447" s="174"/>
      <c r="G447" s="174"/>
      <c r="H447" s="174"/>
      <c r="I447" s="179">
        <v>29.961600000000001</v>
      </c>
      <c r="J447" s="179">
        <v>0</v>
      </c>
      <c r="K447" s="179">
        <v>0</v>
      </c>
      <c r="L447" s="179">
        <v>0</v>
      </c>
      <c r="M447" s="179">
        <v>0</v>
      </c>
      <c r="N447" s="179">
        <v>19.523</v>
      </c>
      <c r="O447" s="179">
        <v>0</v>
      </c>
      <c r="P447" s="179">
        <v>0</v>
      </c>
      <c r="Q447" s="179">
        <v>0</v>
      </c>
      <c r="R447" s="179">
        <v>0</v>
      </c>
      <c r="S447" s="179">
        <v>26.065000000000001</v>
      </c>
      <c r="T447" s="179">
        <v>0</v>
      </c>
      <c r="U447" s="179">
        <v>0</v>
      </c>
      <c r="V447" s="179">
        <v>0</v>
      </c>
      <c r="W447" s="179">
        <v>0</v>
      </c>
      <c r="X447" s="179">
        <v>11.767709999999999</v>
      </c>
      <c r="Y447" s="179">
        <v>0</v>
      </c>
      <c r="Z447" s="179">
        <v>0</v>
      </c>
      <c r="AA447" s="179">
        <v>0</v>
      </c>
      <c r="AB447" s="179">
        <v>0</v>
      </c>
      <c r="AC447" s="179">
        <v>14.083</v>
      </c>
      <c r="AD447" s="179">
        <v>0</v>
      </c>
      <c r="AE447" s="179">
        <v>0</v>
      </c>
      <c r="AF447" s="179">
        <v>0</v>
      </c>
      <c r="AG447" s="179">
        <v>0</v>
      </c>
      <c r="AH447" s="179">
        <v>4.2592999999999996</v>
      </c>
      <c r="AI447" s="179">
        <v>0</v>
      </c>
      <c r="AJ447" s="179">
        <v>0</v>
      </c>
      <c r="AK447" s="179">
        <v>0</v>
      </c>
      <c r="AL447" s="179">
        <v>0</v>
      </c>
      <c r="AM447" s="179">
        <v>22.093</v>
      </c>
      <c r="AN447" s="179">
        <v>19.181000000000001</v>
      </c>
      <c r="AO447" s="179">
        <v>97</v>
      </c>
      <c r="AP447" s="179">
        <v>0</v>
      </c>
      <c r="AQ447" s="179">
        <v>0</v>
      </c>
      <c r="AR447" s="179">
        <v>0</v>
      </c>
      <c r="AS447" s="179">
        <v>0</v>
      </c>
      <c r="AT447" s="179">
        <v>0</v>
      </c>
      <c r="AU447" s="179">
        <v>0</v>
      </c>
      <c r="AV447" s="179">
        <v>-2945</v>
      </c>
      <c r="AW447" s="179">
        <v>0</v>
      </c>
      <c r="AX447" s="179">
        <v>650.18149917345988</v>
      </c>
      <c r="AY447" s="179">
        <v>0</v>
      </c>
      <c r="AZ447" s="179">
        <v>64413.813661481217</v>
      </c>
      <c r="BA447" s="183">
        <v>9.9070511454673799E-2</v>
      </c>
      <c r="BB447" s="183">
        <v>0</v>
      </c>
      <c r="BC447" s="183">
        <v>0</v>
      </c>
      <c r="BD447" s="183">
        <v>4.2460157216840716E-3</v>
      </c>
      <c r="BE447" s="183">
        <v>2.7415895506626678E-3</v>
      </c>
      <c r="BF447" s="183">
        <v>0.64568520946862806</v>
      </c>
      <c r="BG447" s="183">
        <v>5.127319451747373E-3</v>
      </c>
    </row>
    <row r="448" spans="2:60">
      <c r="B448" s="24" t="s">
        <v>82</v>
      </c>
      <c r="C448" s="21"/>
      <c r="D448" s="21"/>
      <c r="E448" s="25"/>
      <c r="F448" s="25"/>
      <c r="G448" s="25"/>
      <c r="H448" s="25"/>
      <c r="I448" s="182">
        <v>43.263199999999998</v>
      </c>
      <c r="J448" s="182" t="e">
        <v>#N/A</v>
      </c>
      <c r="K448" s="182" t="e">
        <v>#N/A</v>
      </c>
      <c r="L448" s="182" t="e">
        <v>#N/A</v>
      </c>
      <c r="M448" s="182" t="e">
        <v>#N/A</v>
      </c>
      <c r="N448" s="182">
        <v>17.587</v>
      </c>
      <c r="O448" s="182" t="e">
        <v>#N/A</v>
      </c>
      <c r="P448" s="182" t="e">
        <v>#N/A</v>
      </c>
      <c r="Q448" s="182" t="e">
        <v>#N/A</v>
      </c>
      <c r="R448" s="182" t="e">
        <v>#N/A</v>
      </c>
      <c r="S448" s="182">
        <v>30.517000000000003</v>
      </c>
      <c r="T448" s="182" t="e">
        <v>#N/A</v>
      </c>
      <c r="U448" s="182" t="e">
        <v>#N/A</v>
      </c>
      <c r="V448" s="182" t="e">
        <v>#N/A</v>
      </c>
      <c r="W448" s="182" t="e">
        <v>#N/A</v>
      </c>
      <c r="X448" s="182">
        <v>12.35811</v>
      </c>
      <c r="Y448" s="182" t="e">
        <v>#N/A</v>
      </c>
      <c r="Z448" s="182" t="e">
        <v>#N/A</v>
      </c>
      <c r="AA448" s="182" t="e">
        <v>#N/A</v>
      </c>
      <c r="AB448" s="182" t="e">
        <v>#N/A</v>
      </c>
      <c r="AC448" s="182">
        <v>14.192000000000002</v>
      </c>
      <c r="AD448" s="182" t="e">
        <v>#N/A</v>
      </c>
      <c r="AE448" s="182" t="e">
        <v>#N/A</v>
      </c>
      <c r="AF448" s="182" t="e">
        <v>#N/A</v>
      </c>
      <c r="AG448" s="182" t="e">
        <v>#N/A</v>
      </c>
      <c r="AH448" s="182">
        <v>4.2592999999999996</v>
      </c>
      <c r="AI448" s="182" t="e">
        <v>#N/A</v>
      </c>
      <c r="AJ448" s="182" t="e">
        <v>#N/A</v>
      </c>
      <c r="AK448" s="182" t="e">
        <v>#N/A</v>
      </c>
      <c r="AL448" s="182" t="e">
        <v>#N/A</v>
      </c>
      <c r="AM448" s="182">
        <v>22.330400000000001</v>
      </c>
      <c r="AN448" s="182">
        <v>18.763399999999997</v>
      </c>
      <c r="AO448" s="182">
        <v>78</v>
      </c>
      <c r="AP448" s="182" t="e">
        <v>#N/A</v>
      </c>
      <c r="AQ448" s="182">
        <v>0</v>
      </c>
      <c r="AR448" s="182" t="e">
        <v>#N/A</v>
      </c>
      <c r="AS448" s="182" t="e">
        <v>#N/A</v>
      </c>
      <c r="AT448" s="182" t="e">
        <v>#N/A</v>
      </c>
      <c r="AU448" s="182" t="e">
        <v>#N/A</v>
      </c>
      <c r="AV448" s="182">
        <v>-3683.2</v>
      </c>
      <c r="AW448" s="182" t="e">
        <v>#N/A</v>
      </c>
      <c r="AX448" s="182">
        <v>783.50507040305149</v>
      </c>
      <c r="AY448" s="182" t="e">
        <v>#N/A</v>
      </c>
      <c r="AZ448" s="182">
        <v>63643.258143226485</v>
      </c>
      <c r="BA448" s="184">
        <v>8.1228903994822979E-2</v>
      </c>
      <c r="BB448" s="184" t="e">
        <v>#N/A</v>
      </c>
      <c r="BC448" s="184" t="e">
        <v>#N/A</v>
      </c>
      <c r="BD448" s="184">
        <v>4.5459338870742121E-3</v>
      </c>
      <c r="BE448" s="184">
        <v>2.6562000178250869E-3</v>
      </c>
      <c r="BF448" s="185">
        <v>0.58430238622203801</v>
      </c>
      <c r="BG448" s="184">
        <v>6.2144492521114458E-3</v>
      </c>
      <c r="BH448" s="1">
        <v>679793797351.88989</v>
      </c>
    </row>
    <row r="449" spans="2:60">
      <c r="B449" s="50" t="s">
        <v>134</v>
      </c>
      <c r="C449" s="186"/>
      <c r="D449" s="66"/>
      <c r="E449" s="41"/>
      <c r="F449" s="41"/>
      <c r="G449" s="41"/>
      <c r="H449" s="41"/>
      <c r="I449" s="187">
        <v>45.204145454545461</v>
      </c>
      <c r="J449" s="187" t="e">
        <v>#N/A</v>
      </c>
      <c r="K449" s="187" t="e">
        <v>#N/A</v>
      </c>
      <c r="L449" s="187" t="e">
        <v>#N/A</v>
      </c>
      <c r="M449" s="187" t="e">
        <v>#N/A</v>
      </c>
      <c r="N449" s="187">
        <v>15.161772727272728</v>
      </c>
      <c r="O449" s="187" t="e">
        <v>#N/A</v>
      </c>
      <c r="P449" s="187" t="e">
        <v>#N/A</v>
      </c>
      <c r="Q449" s="187" t="e">
        <v>#N/A</v>
      </c>
      <c r="R449" s="187" t="e">
        <v>#N/A</v>
      </c>
      <c r="S449" s="187">
        <v>39.455000000000005</v>
      </c>
      <c r="T449" s="187" t="e">
        <v>#N/A</v>
      </c>
      <c r="U449" s="187" t="e">
        <v>#N/A</v>
      </c>
      <c r="V449" s="187" t="e">
        <v>#N/A</v>
      </c>
      <c r="W449" s="187" t="e">
        <v>#N/A</v>
      </c>
      <c r="X449" s="187">
        <v>10.28021</v>
      </c>
      <c r="Y449" s="187" t="e">
        <v>#N/A</v>
      </c>
      <c r="Z449" s="187" t="e">
        <v>#N/A</v>
      </c>
      <c r="AA449" s="187" t="e">
        <v>#N/A</v>
      </c>
      <c r="AB449" s="187" t="e">
        <v>#N/A</v>
      </c>
      <c r="AC449" s="187">
        <v>13.917227272727272</v>
      </c>
      <c r="AD449" s="187" t="e">
        <v>#N/A</v>
      </c>
      <c r="AE449" s="187" t="e">
        <v>#N/A</v>
      </c>
      <c r="AF449" s="187" t="e">
        <v>#N/A</v>
      </c>
      <c r="AG449" s="187" t="e">
        <v>#N/A</v>
      </c>
      <c r="AH449" s="187">
        <v>4.9535272727272703</v>
      </c>
      <c r="AI449" s="187" t="e">
        <v>#N/A</v>
      </c>
      <c r="AJ449" s="187" t="e">
        <v>#N/A</v>
      </c>
      <c r="AK449" s="187" t="e">
        <v>#N/A</v>
      </c>
      <c r="AL449" s="187" t="e">
        <v>#N/A</v>
      </c>
      <c r="AM449" s="187">
        <v>65.397636363636366</v>
      </c>
      <c r="AN449" s="187">
        <v>19.0975</v>
      </c>
      <c r="AO449" s="187">
        <v>97.272727272727266</v>
      </c>
      <c r="AP449" s="187" t="e">
        <v>#N/A</v>
      </c>
      <c r="AQ449" s="187">
        <v>0</v>
      </c>
      <c r="AR449" s="187" t="e">
        <v>#N/A</v>
      </c>
      <c r="AS449" s="187" t="e">
        <v>#N/A</v>
      </c>
      <c r="AT449" s="187" t="e">
        <v>#N/A</v>
      </c>
      <c r="AU449" s="187" t="e">
        <v>#N/A</v>
      </c>
      <c r="AV449" s="187">
        <v>-4090.7272727272725</v>
      </c>
      <c r="AW449" s="187" t="e">
        <v>#N/A</v>
      </c>
      <c r="AX449" s="187">
        <v>858.05150646523794</v>
      </c>
      <c r="AY449" s="187" t="e">
        <v>#N/A</v>
      </c>
      <c r="AZ449" s="187">
        <v>64413.813661481239</v>
      </c>
      <c r="BA449" s="42">
        <v>7.5069868389177896E-2</v>
      </c>
      <c r="BB449" s="42" t="e">
        <v>#N/A</v>
      </c>
      <c r="BC449" s="42" t="e">
        <v>#N/A</v>
      </c>
      <c r="BD449" s="42">
        <v>6.2831631923919058E-3</v>
      </c>
      <c r="BE449" s="42">
        <v>3.1371149172244811E-3</v>
      </c>
      <c r="BF449" s="43">
        <v>0.49928910346035887</v>
      </c>
      <c r="BG449" s="42">
        <v>6.0690445987055574E-3</v>
      </c>
      <c r="BH449" s="1">
        <v>2900485856757.8901</v>
      </c>
    </row>
    <row r="450" spans="2:60">
      <c r="B450" s="174"/>
      <c r="C450" s="174"/>
      <c r="D450" s="64">
        <v>45446</v>
      </c>
      <c r="E450" s="174"/>
      <c r="F450" s="174"/>
      <c r="G450" s="174"/>
      <c r="H450" s="174"/>
      <c r="I450" s="179">
        <v>22.404599999999999</v>
      </c>
      <c r="J450" s="179" t="e">
        <v>#N/A</v>
      </c>
      <c r="K450" s="179" t="e">
        <v>#N/A</v>
      </c>
      <c r="L450" s="179" t="e">
        <v>#N/A</v>
      </c>
      <c r="M450" s="179" t="e">
        <v>#N/A</v>
      </c>
      <c r="N450" s="179">
        <v>16.452999999999999</v>
      </c>
      <c r="O450" s="179" t="e">
        <v>#N/A</v>
      </c>
      <c r="P450" s="179" t="e">
        <v>#N/A</v>
      </c>
      <c r="Q450" s="179" t="e">
        <v>#N/A</v>
      </c>
      <c r="R450" s="179" t="e">
        <v>#N/A</v>
      </c>
      <c r="S450" s="179">
        <v>36.034999999999997</v>
      </c>
      <c r="T450" s="179" t="e">
        <v>#N/A</v>
      </c>
      <c r="U450" s="179" t="e">
        <v>#N/A</v>
      </c>
      <c r="V450" s="179" t="e">
        <v>#N/A</v>
      </c>
      <c r="W450" s="179" t="e">
        <v>#N/A</v>
      </c>
      <c r="X450" s="179">
        <v>12.34571</v>
      </c>
      <c r="Y450" s="179" t="e">
        <v>#N/A</v>
      </c>
      <c r="Z450" s="179" t="e">
        <v>#N/A</v>
      </c>
      <c r="AA450" s="179" t="e">
        <v>#N/A</v>
      </c>
      <c r="AB450" s="179" t="e">
        <v>#N/A</v>
      </c>
      <c r="AC450" s="179">
        <v>14.153</v>
      </c>
      <c r="AD450" s="179" t="e">
        <v>#N/A</v>
      </c>
      <c r="AE450" s="179" t="e">
        <v>#N/A</v>
      </c>
      <c r="AF450" s="179" t="e">
        <v>#N/A</v>
      </c>
      <c r="AG450" s="179" t="e">
        <v>#N/A</v>
      </c>
      <c r="AH450" s="179">
        <v>4.2592999999999996</v>
      </c>
      <c r="AI450" s="179" t="e">
        <v>#N/A</v>
      </c>
      <c r="AJ450" s="179" t="e">
        <v>#N/A</v>
      </c>
      <c r="AK450" s="179" t="e">
        <v>#N/A</v>
      </c>
      <c r="AL450" s="179" t="e">
        <v>#N/A</v>
      </c>
      <c r="AM450" s="179">
        <v>21.992000000000001</v>
      </c>
      <c r="AN450" s="179">
        <v>19.181000000000001</v>
      </c>
      <c r="AO450" s="179">
        <v>151</v>
      </c>
      <c r="AP450" s="179" t="e">
        <v>#N/A</v>
      </c>
      <c r="AQ450" s="179">
        <v>0</v>
      </c>
      <c r="AR450" s="179" t="e">
        <v>#N/A</v>
      </c>
      <c r="AS450" s="179" t="e">
        <v>#N/A</v>
      </c>
      <c r="AT450" s="179" t="e">
        <v>#N/A</v>
      </c>
      <c r="AU450" s="179" t="e">
        <v>#N/A</v>
      </c>
      <c r="AV450" s="179">
        <v>-4083</v>
      </c>
      <c r="AW450" s="179" t="e">
        <v>#N/A</v>
      </c>
      <c r="AX450" s="179">
        <v>865.98264406334806</v>
      </c>
      <c r="AY450" s="179" t="e">
        <v>#N/A</v>
      </c>
      <c r="AZ450" s="179">
        <v>58702.900800329546</v>
      </c>
      <c r="BA450" s="183">
        <v>6.7787618150041501E-2</v>
      </c>
      <c r="BB450" s="183" t="e">
        <v>#N/A</v>
      </c>
      <c r="BC450" s="183" t="e">
        <v>#N/A</v>
      </c>
      <c r="BD450" s="183">
        <v>3.8873986507124594E-3</v>
      </c>
      <c r="BE450" s="183">
        <v>1.4672077138631878E-3</v>
      </c>
      <c r="BF450" s="183">
        <v>0.3774266149920813</v>
      </c>
      <c r="BG450" s="183">
        <v>4.8433538951125083E-3</v>
      </c>
    </row>
    <row r="451" spans="2:60">
      <c r="B451" s="174"/>
      <c r="C451" s="174"/>
      <c r="D451" s="64">
        <v>45447</v>
      </c>
      <c r="E451" s="174"/>
      <c r="F451" s="174"/>
      <c r="G451" s="174"/>
      <c r="H451" s="174"/>
      <c r="I451" s="179">
        <v>37.372599999999998</v>
      </c>
      <c r="J451" s="179" t="e">
        <v>#N/A</v>
      </c>
      <c r="K451" s="179" t="e">
        <v>#N/A</v>
      </c>
      <c r="L451" s="179" t="e">
        <v>#N/A</v>
      </c>
      <c r="M451" s="179" t="e">
        <v>#N/A</v>
      </c>
      <c r="N451" s="179">
        <v>15.455</v>
      </c>
      <c r="O451" s="179" t="e">
        <v>#N/A</v>
      </c>
      <c r="P451" s="179" t="e">
        <v>#N/A</v>
      </c>
      <c r="Q451" s="179" t="e">
        <v>#N/A</v>
      </c>
      <c r="R451" s="179" t="e">
        <v>#N/A</v>
      </c>
      <c r="S451" s="179">
        <v>24.417999999999999</v>
      </c>
      <c r="T451" s="179" t="e">
        <v>#N/A</v>
      </c>
      <c r="U451" s="179" t="e">
        <v>#N/A</v>
      </c>
      <c r="V451" s="179" t="e">
        <v>#N/A</v>
      </c>
      <c r="W451" s="179" t="e">
        <v>#N/A</v>
      </c>
      <c r="X451" s="179">
        <v>12.44271</v>
      </c>
      <c r="Y451" s="179" t="e">
        <v>#N/A</v>
      </c>
      <c r="Z451" s="179" t="e">
        <v>#N/A</v>
      </c>
      <c r="AA451" s="179" t="e">
        <v>#N/A</v>
      </c>
      <c r="AB451" s="179" t="e">
        <v>#N/A</v>
      </c>
      <c r="AC451" s="179">
        <v>15.249000000000001</v>
      </c>
      <c r="AD451" s="179" t="e">
        <v>#N/A</v>
      </c>
      <c r="AE451" s="179" t="e">
        <v>#N/A</v>
      </c>
      <c r="AF451" s="179" t="e">
        <v>#N/A</v>
      </c>
      <c r="AG451" s="179" t="e">
        <v>#N/A</v>
      </c>
      <c r="AH451" s="179">
        <v>4.2592999999999996</v>
      </c>
      <c r="AI451" s="179" t="e">
        <v>#N/A</v>
      </c>
      <c r="AJ451" s="179" t="e">
        <v>#N/A</v>
      </c>
      <c r="AK451" s="179" t="e">
        <v>#N/A</v>
      </c>
      <c r="AL451" s="179" t="e">
        <v>#N/A</v>
      </c>
      <c r="AM451" s="179">
        <v>21.988</v>
      </c>
      <c r="AN451" s="179">
        <v>19.181000000000001</v>
      </c>
      <c r="AO451" s="179">
        <v>134</v>
      </c>
      <c r="AP451" s="179" t="e">
        <v>#N/A</v>
      </c>
      <c r="AQ451" s="179">
        <v>0</v>
      </c>
      <c r="AR451" s="179" t="e">
        <v>#N/A</v>
      </c>
      <c r="AS451" s="179" t="e">
        <v>#N/A</v>
      </c>
      <c r="AT451" s="179" t="e">
        <v>#N/A</v>
      </c>
      <c r="AU451" s="179" t="e">
        <v>#N/A</v>
      </c>
      <c r="AV451" s="179">
        <v>-3581</v>
      </c>
      <c r="AW451" s="179" t="e">
        <v>#N/A</v>
      </c>
      <c r="AX451" s="179">
        <v>787.22874605982679</v>
      </c>
      <c r="AY451" s="179" t="e">
        <v>#N/A</v>
      </c>
      <c r="AZ451" s="179">
        <v>67792.93206691512</v>
      </c>
      <c r="BA451" s="183">
        <v>8.61159255251117E-2</v>
      </c>
      <c r="BB451" s="183" t="e">
        <v>#N/A</v>
      </c>
      <c r="BC451" s="183" t="e">
        <v>#N/A</v>
      </c>
      <c r="BD451" s="183">
        <v>6.5731981709977851E-3</v>
      </c>
      <c r="BE451" s="183">
        <v>2.6215742595958251E-3</v>
      </c>
      <c r="BF451" s="183">
        <v>0.39882781431460795</v>
      </c>
      <c r="BG451" s="183">
        <v>5.2767489131659313E-3</v>
      </c>
    </row>
    <row r="452" spans="2:60">
      <c r="B452" s="174"/>
      <c r="C452" s="174"/>
      <c r="D452" s="64">
        <v>45448</v>
      </c>
      <c r="E452" s="174"/>
      <c r="F452" s="174"/>
      <c r="G452" s="174"/>
      <c r="H452" s="174"/>
      <c r="I452" s="179">
        <v>51.753599999999999</v>
      </c>
      <c r="J452" s="179" t="e">
        <v>#N/A</v>
      </c>
      <c r="K452" s="179" t="e">
        <v>#N/A</v>
      </c>
      <c r="L452" s="179" t="e">
        <v>#N/A</v>
      </c>
      <c r="M452" s="179" t="e">
        <v>#N/A</v>
      </c>
      <c r="N452" s="179">
        <v>22.591999999999999</v>
      </c>
      <c r="O452" s="179" t="e">
        <v>#N/A</v>
      </c>
      <c r="P452" s="179" t="e">
        <v>#N/A</v>
      </c>
      <c r="Q452" s="179" t="e">
        <v>#N/A</v>
      </c>
      <c r="R452" s="179" t="e">
        <v>#N/A</v>
      </c>
      <c r="S452" s="179">
        <v>37.298000000000002</v>
      </c>
      <c r="T452" s="179" t="e">
        <v>#N/A</v>
      </c>
      <c r="U452" s="179" t="e">
        <v>#N/A</v>
      </c>
      <c r="V452" s="179" t="e">
        <v>#N/A</v>
      </c>
      <c r="W452" s="179" t="e">
        <v>#N/A</v>
      </c>
      <c r="X452" s="179">
        <v>12.825710000000001</v>
      </c>
      <c r="Y452" s="179" t="e">
        <v>#N/A</v>
      </c>
      <c r="Z452" s="179" t="e">
        <v>#N/A</v>
      </c>
      <c r="AA452" s="179" t="e">
        <v>#N/A</v>
      </c>
      <c r="AB452" s="179" t="e">
        <v>#N/A</v>
      </c>
      <c r="AC452" s="179">
        <v>15.792999999999999</v>
      </c>
      <c r="AD452" s="179" t="e">
        <v>#N/A</v>
      </c>
      <c r="AE452" s="179" t="e">
        <v>#N/A</v>
      </c>
      <c r="AF452" s="179" t="e">
        <v>#N/A</v>
      </c>
      <c r="AG452" s="179" t="e">
        <v>#N/A</v>
      </c>
      <c r="AH452" s="179">
        <v>4.3193000000000001</v>
      </c>
      <c r="AI452" s="179" t="e">
        <v>#N/A</v>
      </c>
      <c r="AJ452" s="179" t="e">
        <v>#N/A</v>
      </c>
      <c r="AK452" s="179" t="e">
        <v>#N/A</v>
      </c>
      <c r="AL452" s="179" t="e">
        <v>#N/A</v>
      </c>
      <c r="AM452" s="179">
        <v>22.513999999999999</v>
      </c>
      <c r="AN452" s="179">
        <v>19.181999999999999</v>
      </c>
      <c r="AO452" s="179">
        <v>163</v>
      </c>
      <c r="AP452" s="179" t="e">
        <v>#N/A</v>
      </c>
      <c r="AQ452" s="179">
        <v>0</v>
      </c>
      <c r="AR452" s="179" t="e">
        <v>#N/A</v>
      </c>
      <c r="AS452" s="179" t="e">
        <v>#N/A</v>
      </c>
      <c r="AT452" s="179" t="e">
        <v>#N/A</v>
      </c>
      <c r="AU452" s="179" t="e">
        <v>#N/A</v>
      </c>
      <c r="AV452" s="179">
        <v>-5133</v>
      </c>
      <c r="AW452" s="179" t="e">
        <v>#N/A</v>
      </c>
      <c r="AX452" s="179">
        <v>1028.3083893468647</v>
      </c>
      <c r="AY452" s="179" t="e">
        <v>#N/A</v>
      </c>
      <c r="AZ452" s="179">
        <v>68007.076672877942</v>
      </c>
      <c r="BA452" s="183">
        <v>6.6134904059348354E-2</v>
      </c>
      <c r="BB452" s="183" t="e">
        <v>#N/A</v>
      </c>
      <c r="BC452" s="183" t="e">
        <v>#N/A</v>
      </c>
      <c r="BD452" s="183">
        <v>6.2226606010620158E-3</v>
      </c>
      <c r="BE452" s="183">
        <v>3.1374737179951581E-3</v>
      </c>
      <c r="BF452" s="183">
        <v>0.5042013246648368</v>
      </c>
      <c r="BG452" s="183">
        <v>5.8209929425375017E-3</v>
      </c>
    </row>
    <row r="453" spans="2:60" ht="11.25" customHeight="1">
      <c r="B453" s="174"/>
      <c r="C453" s="174"/>
      <c r="D453" s="64">
        <v>45449</v>
      </c>
      <c r="E453" s="174"/>
      <c r="F453" s="174"/>
      <c r="G453" s="174"/>
      <c r="H453" s="174"/>
      <c r="I453" s="179">
        <v>59.203600000000002</v>
      </c>
      <c r="J453" s="179" t="e">
        <v>#N/A</v>
      </c>
      <c r="K453" s="179" t="e">
        <v>#N/A</v>
      </c>
      <c r="L453" s="179" t="e">
        <v>#N/A</v>
      </c>
      <c r="M453" s="179" t="e">
        <v>#N/A</v>
      </c>
      <c r="N453" s="179">
        <v>27.228999999999999</v>
      </c>
      <c r="O453" s="179" t="e">
        <v>#N/A</v>
      </c>
      <c r="P453" s="179" t="e">
        <v>#N/A</v>
      </c>
      <c r="Q453" s="179" t="e">
        <v>#N/A</v>
      </c>
      <c r="R453" s="179" t="e">
        <v>#N/A</v>
      </c>
      <c r="S453" s="179">
        <v>41.156999999999996</v>
      </c>
      <c r="T453" s="179" t="e">
        <v>#N/A</v>
      </c>
      <c r="U453" s="179" t="e">
        <v>#N/A</v>
      </c>
      <c r="V453" s="179" t="e">
        <v>#N/A</v>
      </c>
      <c r="W453" s="179" t="e">
        <v>#N/A</v>
      </c>
      <c r="X453" s="179">
        <v>12.754709999999999</v>
      </c>
      <c r="Y453" s="179" t="e">
        <v>#N/A</v>
      </c>
      <c r="Z453" s="179" t="e">
        <v>#N/A</v>
      </c>
      <c r="AA453" s="179" t="e">
        <v>#N/A</v>
      </c>
      <c r="AB453" s="179" t="e">
        <v>#N/A</v>
      </c>
      <c r="AC453" s="179">
        <v>15.753</v>
      </c>
      <c r="AD453" s="179" t="e">
        <v>#N/A</v>
      </c>
      <c r="AE453" s="179" t="e">
        <v>#N/A</v>
      </c>
      <c r="AF453" s="179" t="e">
        <v>#N/A</v>
      </c>
      <c r="AG453" s="179" t="e">
        <v>#N/A</v>
      </c>
      <c r="AH453" s="179">
        <v>4.3193000000000001</v>
      </c>
      <c r="AI453" s="179" t="e">
        <v>#N/A</v>
      </c>
      <c r="AJ453" s="179" t="e">
        <v>#N/A</v>
      </c>
      <c r="AK453" s="179" t="e">
        <v>#N/A</v>
      </c>
      <c r="AL453" s="179" t="e">
        <v>#N/A</v>
      </c>
      <c r="AM453" s="179">
        <v>22.497</v>
      </c>
      <c r="AN453" s="179">
        <v>19.181999999999999</v>
      </c>
      <c r="AO453" s="179">
        <v>80</v>
      </c>
      <c r="AP453" s="179" t="e">
        <v>#N/A</v>
      </c>
      <c r="AQ453" s="179">
        <v>0</v>
      </c>
      <c r="AR453" s="179" t="e">
        <v>#N/A</v>
      </c>
      <c r="AS453" s="179" t="e">
        <v>#N/A</v>
      </c>
      <c r="AT453" s="179" t="e">
        <v>#N/A</v>
      </c>
      <c r="AU453" s="179" t="e">
        <v>#N/A</v>
      </c>
      <c r="AV453" s="179">
        <v>-4313</v>
      </c>
      <c r="AW453" s="179" t="e">
        <v>#N/A</v>
      </c>
      <c r="AX453" s="179">
        <v>892.82519201439084</v>
      </c>
      <c r="AY453" s="179" t="e">
        <v>#N/A</v>
      </c>
      <c r="AZ453" s="179">
        <v>66720.800641082635</v>
      </c>
      <c r="BA453" s="183">
        <v>7.4729970925828448E-2</v>
      </c>
      <c r="BB453" s="183" t="e">
        <v>#N/A</v>
      </c>
      <c r="BC453" s="183" t="e">
        <v>#N/A</v>
      </c>
      <c r="BD453" s="183">
        <v>5.441349285177895E-3</v>
      </c>
      <c r="BE453" s="183">
        <v>3.1520644729512801E-3</v>
      </c>
      <c r="BF453" s="183">
        <v>0.57927993733786365</v>
      </c>
      <c r="BG453" s="183">
        <v>7.0023220013303508E-3</v>
      </c>
    </row>
    <row r="454" spans="2:60">
      <c r="B454" s="174"/>
      <c r="C454" s="174"/>
      <c r="D454" s="64">
        <v>45450</v>
      </c>
      <c r="E454" s="174"/>
      <c r="F454" s="174"/>
      <c r="G454" s="174"/>
      <c r="H454" s="174"/>
      <c r="I454" s="179">
        <v>77.029600000000002</v>
      </c>
      <c r="J454" s="179" t="e">
        <v>#N/A</v>
      </c>
      <c r="K454" s="179" t="e">
        <v>#N/A</v>
      </c>
      <c r="L454" s="179" t="e">
        <v>#N/A</v>
      </c>
      <c r="M454" s="179" t="e">
        <v>#N/A</v>
      </c>
      <c r="N454" s="179">
        <v>29.347999999999999</v>
      </c>
      <c r="O454" s="179" t="e">
        <v>#N/A</v>
      </c>
      <c r="P454" s="179" t="e">
        <v>#N/A</v>
      </c>
      <c r="Q454" s="179" t="e">
        <v>#N/A</v>
      </c>
      <c r="R454" s="179" t="e">
        <v>#N/A</v>
      </c>
      <c r="S454" s="179">
        <v>45.332000000000001</v>
      </c>
      <c r="T454" s="179" t="e">
        <v>#N/A</v>
      </c>
      <c r="U454" s="179" t="e">
        <v>#N/A</v>
      </c>
      <c r="V454" s="179" t="e">
        <v>#N/A</v>
      </c>
      <c r="W454" s="179" t="e">
        <v>#N/A</v>
      </c>
      <c r="X454" s="179">
        <v>12.789709999999999</v>
      </c>
      <c r="Y454" s="179" t="e">
        <v>#N/A</v>
      </c>
      <c r="Z454" s="179" t="e">
        <v>#N/A</v>
      </c>
      <c r="AA454" s="179" t="e">
        <v>#N/A</v>
      </c>
      <c r="AB454" s="179" t="e">
        <v>#N/A</v>
      </c>
      <c r="AC454" s="179">
        <v>15.750999999999999</v>
      </c>
      <c r="AD454" s="179" t="e">
        <v>#N/A</v>
      </c>
      <c r="AE454" s="179" t="e">
        <v>#N/A</v>
      </c>
      <c r="AF454" s="179" t="e">
        <v>#N/A</v>
      </c>
      <c r="AG454" s="179" t="e">
        <v>#N/A</v>
      </c>
      <c r="AH454" s="179">
        <v>4.3193000000000001</v>
      </c>
      <c r="AI454" s="179" t="e">
        <v>#N/A</v>
      </c>
      <c r="AJ454" s="179" t="e">
        <v>#N/A</v>
      </c>
      <c r="AK454" s="179" t="e">
        <v>#N/A</v>
      </c>
      <c r="AL454" s="179" t="e">
        <v>#N/A</v>
      </c>
      <c r="AM454" s="179">
        <v>22.506</v>
      </c>
      <c r="AN454" s="179">
        <v>19.181999999999999</v>
      </c>
      <c r="AO454" s="179">
        <v>97</v>
      </c>
      <c r="AP454" s="179" t="e">
        <v>#N/A</v>
      </c>
      <c r="AQ454" s="179">
        <v>0</v>
      </c>
      <c r="AR454" s="179" t="e">
        <v>#N/A</v>
      </c>
      <c r="AS454" s="179" t="e">
        <v>#N/A</v>
      </c>
      <c r="AT454" s="179" t="e">
        <v>#N/A</v>
      </c>
      <c r="AU454" s="179" t="e">
        <v>#N/A</v>
      </c>
      <c r="AV454" s="179">
        <v>-4839</v>
      </c>
      <c r="AW454" s="179" t="e">
        <v>#N/A</v>
      </c>
      <c r="AX454" s="179">
        <v>976.43938636860878</v>
      </c>
      <c r="AY454" s="179" t="e">
        <v>#N/A</v>
      </c>
      <c r="AZ454" s="179">
        <v>66995.421919460787</v>
      </c>
      <c r="BA454" s="183">
        <v>6.8611961842933902E-2</v>
      </c>
      <c r="BB454" s="183" t="e">
        <v>#N/A</v>
      </c>
      <c r="BC454" s="183" t="e">
        <v>#N/A</v>
      </c>
      <c r="BD454" s="183">
        <v>6.587762861264476E-3</v>
      </c>
      <c r="BE454" s="183">
        <v>4.2862750883425529E-3</v>
      </c>
      <c r="BF454" s="183">
        <v>0.65064198250752325</v>
      </c>
      <c r="BG454" s="183">
        <v>8.0911772147888236E-3</v>
      </c>
    </row>
    <row r="455" spans="2:60">
      <c r="B455" s="24" t="s">
        <v>82</v>
      </c>
      <c r="C455" s="21"/>
      <c r="D455" s="21"/>
      <c r="E455" s="25"/>
      <c r="F455" s="25"/>
      <c r="G455" s="25"/>
      <c r="H455" s="25"/>
      <c r="I455" s="182">
        <v>49.556600000000003</v>
      </c>
      <c r="J455" s="182" t="e">
        <v>#N/A</v>
      </c>
      <c r="K455" s="182" t="e">
        <v>#N/A</v>
      </c>
      <c r="L455" s="182" t="e">
        <v>#N/A</v>
      </c>
      <c r="M455" s="182" t="e">
        <v>#N/A</v>
      </c>
      <c r="N455" s="182">
        <v>22.215799999999998</v>
      </c>
      <c r="O455" s="182" t="e">
        <v>#N/A</v>
      </c>
      <c r="P455" s="182" t="e">
        <v>#N/A</v>
      </c>
      <c r="Q455" s="182" t="e">
        <v>#N/A</v>
      </c>
      <c r="R455" s="182" t="e">
        <v>#N/A</v>
      </c>
      <c r="S455" s="182">
        <v>36.848199999999999</v>
      </c>
      <c r="T455" s="182" t="e">
        <v>#N/A</v>
      </c>
      <c r="U455" s="182" t="e">
        <v>#N/A</v>
      </c>
      <c r="V455" s="182" t="e">
        <v>#N/A</v>
      </c>
      <c r="W455" s="182" t="e">
        <v>#N/A</v>
      </c>
      <c r="X455" s="182">
        <v>12.631710000000002</v>
      </c>
      <c r="Y455" s="182" t="e">
        <v>#N/A</v>
      </c>
      <c r="Z455" s="182" t="e">
        <v>#N/A</v>
      </c>
      <c r="AA455" s="182" t="e">
        <v>#N/A</v>
      </c>
      <c r="AB455" s="182" t="e">
        <v>#N/A</v>
      </c>
      <c r="AC455" s="182">
        <v>15.3398</v>
      </c>
      <c r="AD455" s="182" t="e">
        <v>#N/A</v>
      </c>
      <c r="AE455" s="182" t="e">
        <v>#N/A</v>
      </c>
      <c r="AF455" s="182" t="e">
        <v>#N/A</v>
      </c>
      <c r="AG455" s="182" t="e">
        <v>#N/A</v>
      </c>
      <c r="AH455" s="182">
        <v>4.2953000000000001</v>
      </c>
      <c r="AI455" s="182" t="e">
        <v>#N/A</v>
      </c>
      <c r="AJ455" s="182" t="e">
        <v>#N/A</v>
      </c>
      <c r="AK455" s="182" t="e">
        <v>#N/A</v>
      </c>
      <c r="AL455" s="182" t="e">
        <v>#N/A</v>
      </c>
      <c r="AM455" s="182">
        <v>22.299399999999999</v>
      </c>
      <c r="AN455" s="182">
        <v>19.1816</v>
      </c>
      <c r="AO455" s="182">
        <v>80</v>
      </c>
      <c r="AP455" s="182" t="e">
        <v>#N/A</v>
      </c>
      <c r="AQ455" s="182">
        <v>0</v>
      </c>
      <c r="AR455" s="182" t="e">
        <v>#N/A</v>
      </c>
      <c r="AS455" s="182" t="e">
        <v>#N/A</v>
      </c>
      <c r="AT455" s="182" t="e">
        <v>#N/A</v>
      </c>
      <c r="AU455" s="182" t="e">
        <v>#N/A</v>
      </c>
      <c r="AV455" s="182">
        <v>-4389.8</v>
      </c>
      <c r="AW455" s="182" t="e">
        <v>#N/A</v>
      </c>
      <c r="AX455" s="182">
        <v>910.2100010675897</v>
      </c>
      <c r="AY455" s="182" t="e">
        <v>#N/A</v>
      </c>
      <c r="AZ455" s="182">
        <v>66720.78757947922</v>
      </c>
      <c r="BA455" s="184">
        <v>7.3302630712936662E-2</v>
      </c>
      <c r="BB455" s="184" t="e">
        <v>#N/A</v>
      </c>
      <c r="BC455" s="184" t="e">
        <v>#N/A</v>
      </c>
      <c r="BD455" s="184">
        <v>5.6793241111498119E-3</v>
      </c>
      <c r="BE455" s="184">
        <v>2.8431822885251787E-3</v>
      </c>
      <c r="BF455" s="185">
        <v>0.50061983307896829</v>
      </c>
      <c r="BG455" s="184">
        <v>6.0813791183881678E-3</v>
      </c>
    </row>
    <row r="456" spans="2:60">
      <c r="B456" s="174"/>
      <c r="C456" s="174"/>
      <c r="D456" s="64">
        <v>45453</v>
      </c>
      <c r="E456" s="174"/>
      <c r="F456" s="174"/>
      <c r="G456" s="174"/>
      <c r="H456" s="174"/>
      <c r="I456" s="179">
        <v>63.066600000000001</v>
      </c>
      <c r="J456" s="179" t="e">
        <v>#N/A</v>
      </c>
      <c r="K456" s="179" t="e">
        <v>#N/A</v>
      </c>
      <c r="L456" s="179" t="e">
        <v>#N/A</v>
      </c>
      <c r="M456" s="179" t="e">
        <v>#N/A</v>
      </c>
      <c r="N456" s="179">
        <v>31.468</v>
      </c>
      <c r="O456" s="179" t="e">
        <v>#N/A</v>
      </c>
      <c r="P456" s="179" t="e">
        <v>#N/A</v>
      </c>
      <c r="Q456" s="179" t="e">
        <v>#N/A</v>
      </c>
      <c r="R456" s="179" t="e">
        <v>#N/A</v>
      </c>
      <c r="S456" s="179">
        <v>40.106999999999999</v>
      </c>
      <c r="T456" s="179" t="e">
        <v>#N/A</v>
      </c>
      <c r="U456" s="179" t="e">
        <v>#N/A</v>
      </c>
      <c r="V456" s="179" t="e">
        <v>#N/A</v>
      </c>
      <c r="W456" s="179" t="e">
        <v>#N/A</v>
      </c>
      <c r="X456" s="179">
        <v>13.16071</v>
      </c>
      <c r="Y456" s="179" t="e">
        <v>#N/A</v>
      </c>
      <c r="Z456" s="179" t="e">
        <v>#N/A</v>
      </c>
      <c r="AA456" s="179" t="e">
        <v>#N/A</v>
      </c>
      <c r="AB456" s="179" t="e">
        <v>#N/A</v>
      </c>
      <c r="AC456" s="179">
        <v>15.782999999999999</v>
      </c>
      <c r="AD456" s="179" t="e">
        <v>#N/A</v>
      </c>
      <c r="AE456" s="179" t="e">
        <v>#N/A</v>
      </c>
      <c r="AF456" s="179" t="e">
        <v>#N/A</v>
      </c>
      <c r="AG456" s="179" t="e">
        <v>#N/A</v>
      </c>
      <c r="AH456" s="179">
        <v>4.3193000000000001</v>
      </c>
      <c r="AI456" s="179" t="e">
        <v>#N/A</v>
      </c>
      <c r="AJ456" s="179" t="e">
        <v>#N/A</v>
      </c>
      <c r="AK456" s="179" t="e">
        <v>#N/A</v>
      </c>
      <c r="AL456" s="179" t="e">
        <v>#N/A</v>
      </c>
      <c r="AM456" s="179">
        <v>22.507000000000001</v>
      </c>
      <c r="AN456" s="179">
        <v>19.181999999999999</v>
      </c>
      <c r="AO456" s="179">
        <v>197</v>
      </c>
      <c r="AP456" s="179" t="e">
        <v>#N/A</v>
      </c>
      <c r="AQ456" s="179">
        <v>0</v>
      </c>
      <c r="AR456" s="179" t="e">
        <v>#N/A</v>
      </c>
      <c r="AS456" s="179" t="e">
        <v>#N/A</v>
      </c>
      <c r="AT456" s="179" t="e">
        <v>#N/A</v>
      </c>
      <c r="AU456" s="179" t="e">
        <v>#N/A</v>
      </c>
      <c r="AV456" s="179">
        <v>-4691</v>
      </c>
      <c r="AW456" s="179" t="e">
        <v>#N/A</v>
      </c>
      <c r="AX456" s="179">
        <v>946.53383873425719</v>
      </c>
      <c r="AY456" s="179" t="e">
        <v>#N/A</v>
      </c>
      <c r="AZ456" s="179">
        <v>68704.363201120403</v>
      </c>
      <c r="BA456" s="183">
        <v>7.2585216068972891E-2</v>
      </c>
      <c r="BB456" s="183" t="e">
        <v>#N/A</v>
      </c>
      <c r="BC456" s="183" t="e">
        <v>#N/A</v>
      </c>
      <c r="BD456" s="183">
        <v>3.4624164422630936E-3</v>
      </c>
      <c r="BE456" s="183">
        <v>1.0580932760484803E-3</v>
      </c>
      <c r="BF456" s="183">
        <v>0.30559388037011881</v>
      </c>
      <c r="BG456" s="183">
        <v>2.0457878542325053E-3</v>
      </c>
    </row>
    <row r="457" spans="2:60">
      <c r="B457" s="174"/>
      <c r="C457" s="174"/>
      <c r="D457" s="64">
        <v>45454</v>
      </c>
      <c r="E457" s="174"/>
      <c r="F457" s="174"/>
      <c r="G457" s="174"/>
      <c r="H457" s="174"/>
      <c r="I457" s="179">
        <v>42.4056</v>
      </c>
      <c r="J457" s="179" t="e">
        <v>#N/A</v>
      </c>
      <c r="K457" s="179" t="e">
        <v>#N/A</v>
      </c>
      <c r="L457" s="179" t="e">
        <v>#N/A</v>
      </c>
      <c r="M457" s="179" t="e">
        <v>#N/A</v>
      </c>
      <c r="N457" s="179">
        <v>30.949000000000002</v>
      </c>
      <c r="O457" s="179" t="e">
        <v>#N/A</v>
      </c>
      <c r="P457" s="179" t="e">
        <v>#N/A</v>
      </c>
      <c r="Q457" s="179" t="e">
        <v>#N/A</v>
      </c>
      <c r="R457" s="179" t="e">
        <v>#N/A</v>
      </c>
      <c r="S457" s="179">
        <v>42.962000000000003</v>
      </c>
      <c r="T457" s="179" t="e">
        <v>#N/A</v>
      </c>
      <c r="U457" s="179" t="e">
        <v>#N/A</v>
      </c>
      <c r="V457" s="179" t="e">
        <v>#N/A</v>
      </c>
      <c r="W457" s="179" t="e">
        <v>#N/A</v>
      </c>
      <c r="X457" s="179">
        <v>12.613709999999999</v>
      </c>
      <c r="Y457" s="179" t="e">
        <v>#N/A</v>
      </c>
      <c r="Z457" s="179" t="e">
        <v>#N/A</v>
      </c>
      <c r="AA457" s="179" t="e">
        <v>#N/A</v>
      </c>
      <c r="AB457" s="179" t="e">
        <v>#N/A</v>
      </c>
      <c r="AC457" s="179">
        <v>15.856</v>
      </c>
      <c r="AD457" s="179" t="e">
        <v>#N/A</v>
      </c>
      <c r="AE457" s="179" t="e">
        <v>#N/A</v>
      </c>
      <c r="AF457" s="179" t="e">
        <v>#N/A</v>
      </c>
      <c r="AG457" s="179" t="e">
        <v>#N/A</v>
      </c>
      <c r="AH457" s="179">
        <v>4.3193000000000001</v>
      </c>
      <c r="AI457" s="179" t="e">
        <v>#N/A</v>
      </c>
      <c r="AJ457" s="179" t="e">
        <v>#N/A</v>
      </c>
      <c r="AK457" s="179" t="e">
        <v>#N/A</v>
      </c>
      <c r="AL457" s="179" t="e">
        <v>#N/A</v>
      </c>
      <c r="AM457" s="179">
        <v>22.356999999999999</v>
      </c>
      <c r="AN457" s="179">
        <v>19.181000000000001</v>
      </c>
      <c r="AO457" s="179">
        <v>168</v>
      </c>
      <c r="AP457" s="179" t="e">
        <v>#N/A</v>
      </c>
      <c r="AQ457" s="179">
        <v>0</v>
      </c>
      <c r="AR457" s="179" t="e">
        <v>#N/A</v>
      </c>
      <c r="AS457" s="179" t="e">
        <v>#N/A</v>
      </c>
      <c r="AT457" s="179" t="e">
        <v>#N/A</v>
      </c>
      <c r="AU457" s="179" t="e">
        <v>#N/A</v>
      </c>
      <c r="AV457" s="179">
        <v>-4356</v>
      </c>
      <c r="AW457" s="179" t="e">
        <v>#N/A</v>
      </c>
      <c r="AX457" s="179">
        <v>874.34366374418983</v>
      </c>
      <c r="AY457" s="179" t="e">
        <v>#N/A</v>
      </c>
      <c r="AZ457" s="179">
        <v>71372.696074972249</v>
      </c>
      <c r="BA457" s="183">
        <v>8.1630026080744891E-2</v>
      </c>
      <c r="BB457" s="183" t="e">
        <v>#N/A</v>
      </c>
      <c r="BC457" s="183" t="e">
        <v>#N/A</v>
      </c>
      <c r="BD457" s="183">
        <v>4.4272411947686562E-3</v>
      </c>
      <c r="BE457" s="183">
        <v>8.3922960241500637E-4</v>
      </c>
      <c r="BF457" s="183">
        <v>0.18956039788540593</v>
      </c>
      <c r="BG457" s="183">
        <v>3.5678338555956784E-3</v>
      </c>
    </row>
    <row r="458" spans="2:60">
      <c r="B458" s="174"/>
      <c r="C458" s="174"/>
      <c r="D458" s="64">
        <v>45455</v>
      </c>
      <c r="E458" s="174"/>
      <c r="F458" s="174"/>
      <c r="G458" s="174"/>
      <c r="H458" s="174"/>
      <c r="I458" s="179">
        <v>44.050600000000003</v>
      </c>
      <c r="J458" s="179" t="e">
        <v>#N/A</v>
      </c>
      <c r="K458" s="179" t="e">
        <v>#N/A</v>
      </c>
      <c r="L458" s="179" t="e">
        <v>#N/A</v>
      </c>
      <c r="M458" s="179" t="e">
        <v>#N/A</v>
      </c>
      <c r="N458" s="179">
        <v>37.531999999999996</v>
      </c>
      <c r="O458" s="179" t="e">
        <v>#N/A</v>
      </c>
      <c r="P458" s="179" t="e">
        <v>#N/A</v>
      </c>
      <c r="Q458" s="179" t="e">
        <v>#N/A</v>
      </c>
      <c r="R458" s="179" t="e">
        <v>#N/A</v>
      </c>
      <c r="S458" s="179">
        <v>40.4</v>
      </c>
      <c r="T458" s="179" t="e">
        <v>#N/A</v>
      </c>
      <c r="U458" s="179" t="e">
        <v>#N/A</v>
      </c>
      <c r="V458" s="179" t="e">
        <v>#N/A</v>
      </c>
      <c r="W458" s="179" t="e">
        <v>#N/A</v>
      </c>
      <c r="X458" s="179">
        <v>11.633710000000001</v>
      </c>
      <c r="Y458" s="179" t="e">
        <v>#N/A</v>
      </c>
      <c r="Z458" s="179" t="e">
        <v>#N/A</v>
      </c>
      <c r="AA458" s="179" t="e">
        <v>#N/A</v>
      </c>
      <c r="AB458" s="179" t="e">
        <v>#N/A</v>
      </c>
      <c r="AC458" s="179">
        <v>16.071000000000002</v>
      </c>
      <c r="AD458" s="179" t="e">
        <v>#N/A</v>
      </c>
      <c r="AE458" s="179" t="e">
        <v>#N/A</v>
      </c>
      <c r="AF458" s="179" t="e">
        <v>#N/A</v>
      </c>
      <c r="AG458" s="179" t="e">
        <v>#N/A</v>
      </c>
      <c r="AH458" s="179">
        <v>4.3193000000000001</v>
      </c>
      <c r="AI458" s="179" t="e">
        <v>#N/A</v>
      </c>
      <c r="AJ458" s="179" t="e">
        <v>#N/A</v>
      </c>
      <c r="AK458" s="179" t="e">
        <v>#N/A</v>
      </c>
      <c r="AL458" s="179" t="e">
        <v>#N/A</v>
      </c>
      <c r="AM458" s="179">
        <v>23.468</v>
      </c>
      <c r="AN458" s="179">
        <v>19.178000000000001</v>
      </c>
      <c r="AO458" s="179">
        <v>161</v>
      </c>
      <c r="AP458" s="179" t="e">
        <v>#N/A</v>
      </c>
      <c r="AQ458" s="179">
        <v>0</v>
      </c>
      <c r="AR458" s="179" t="e">
        <v>#N/A</v>
      </c>
      <c r="AS458" s="179" t="e">
        <v>#N/A</v>
      </c>
      <c r="AT458" s="179" t="e">
        <v>#N/A</v>
      </c>
      <c r="AU458" s="179" t="e">
        <v>#N/A</v>
      </c>
      <c r="AV458" s="179">
        <v>-4281</v>
      </c>
      <c r="AW458" s="179" t="e">
        <v>#N/A</v>
      </c>
      <c r="AX458" s="179">
        <v>857.32735265294059</v>
      </c>
      <c r="AY458" s="179" t="e">
        <v>#N/A</v>
      </c>
      <c r="AZ458" s="179">
        <v>74740.34140940939</v>
      </c>
      <c r="BA458" s="183">
        <v>8.7178300305164116E-2</v>
      </c>
      <c r="BB458" s="183" t="e">
        <v>#N/A</v>
      </c>
      <c r="BC458" s="183" t="e">
        <v>#N/A</v>
      </c>
      <c r="BD458" s="183">
        <v>4.9118418467474423E-3</v>
      </c>
      <c r="BE458" s="183">
        <v>1.386297024875678E-3</v>
      </c>
      <c r="BF458" s="183">
        <v>0.28223568024562229</v>
      </c>
      <c r="BG458" s="183">
        <v>7.0492371588690844E-3</v>
      </c>
    </row>
    <row r="459" spans="2:60" ht="11.25" customHeight="1">
      <c r="B459" s="174"/>
      <c r="C459" s="174"/>
      <c r="D459" s="64">
        <v>45456</v>
      </c>
      <c r="E459" s="174"/>
      <c r="F459" s="174"/>
      <c r="G459" s="174"/>
      <c r="H459" s="174"/>
      <c r="I459" s="179">
        <v>42.9026</v>
      </c>
      <c r="J459" s="179" t="e">
        <v>#N/A</v>
      </c>
      <c r="K459" s="179" t="e">
        <v>#N/A</v>
      </c>
      <c r="L459" s="179" t="e">
        <v>#N/A</v>
      </c>
      <c r="M459" s="179" t="e">
        <v>#N/A</v>
      </c>
      <c r="N459" s="179">
        <v>31.562000000000001</v>
      </c>
      <c r="O459" s="179" t="e">
        <v>#N/A</v>
      </c>
      <c r="P459" s="179" t="e">
        <v>#N/A</v>
      </c>
      <c r="Q459" s="179" t="e">
        <v>#N/A</v>
      </c>
      <c r="R459" s="179" t="e">
        <v>#N/A</v>
      </c>
      <c r="S459" s="179">
        <v>33.558</v>
      </c>
      <c r="T459" s="179" t="e">
        <v>#N/A</v>
      </c>
      <c r="U459" s="179" t="e">
        <v>#N/A</v>
      </c>
      <c r="V459" s="179" t="e">
        <v>#N/A</v>
      </c>
      <c r="W459" s="179" t="e">
        <v>#N/A</v>
      </c>
      <c r="X459" s="179">
        <v>11.77871</v>
      </c>
      <c r="Y459" s="179" t="e">
        <v>#N/A</v>
      </c>
      <c r="Z459" s="179" t="e">
        <v>#N/A</v>
      </c>
      <c r="AA459" s="179" t="e">
        <v>#N/A</v>
      </c>
      <c r="AB459" s="179" t="e">
        <v>#N/A</v>
      </c>
      <c r="AC459" s="179">
        <v>16.501000000000001</v>
      </c>
      <c r="AD459" s="179" t="e">
        <v>#N/A</v>
      </c>
      <c r="AE459" s="179" t="e">
        <v>#N/A</v>
      </c>
      <c r="AF459" s="179" t="e">
        <v>#N/A</v>
      </c>
      <c r="AG459" s="179" t="e">
        <v>#N/A</v>
      </c>
      <c r="AH459" s="179">
        <v>4.3193000000000001</v>
      </c>
      <c r="AI459" s="179" t="e">
        <v>#N/A</v>
      </c>
      <c r="AJ459" s="179" t="e">
        <v>#N/A</v>
      </c>
      <c r="AK459" s="179" t="e">
        <v>#N/A</v>
      </c>
      <c r="AL459" s="179" t="e">
        <v>#N/A</v>
      </c>
      <c r="AM459" s="179">
        <v>24.009</v>
      </c>
      <c r="AN459" s="179">
        <v>19.177</v>
      </c>
      <c r="AO459" s="179">
        <v>175</v>
      </c>
      <c r="AP459" s="179" t="e">
        <v>#N/A</v>
      </c>
      <c r="AQ459" s="179">
        <v>0</v>
      </c>
      <c r="AR459" s="179" t="e">
        <v>#N/A</v>
      </c>
      <c r="AS459" s="179" t="e">
        <v>#N/A</v>
      </c>
      <c r="AT459" s="179" t="e">
        <v>#N/A</v>
      </c>
      <c r="AU459" s="179" t="e">
        <v>#N/A</v>
      </c>
      <c r="AV459" s="179">
        <v>-4243</v>
      </c>
      <c r="AW459" s="179" t="e">
        <v>#N/A</v>
      </c>
      <c r="AX459" s="179">
        <v>845.33557287244025</v>
      </c>
      <c r="AY459" s="179" t="e">
        <v>#N/A</v>
      </c>
      <c r="AZ459" s="179">
        <v>76929.151192826073</v>
      </c>
      <c r="BA459" s="183">
        <v>9.1004275297940834E-2</v>
      </c>
      <c r="BB459" s="183" t="e">
        <v>#N/A</v>
      </c>
      <c r="BC459" s="183" t="e">
        <v>#N/A</v>
      </c>
      <c r="BD459" s="183">
        <v>4.4640576694172486E-3</v>
      </c>
      <c r="BE459" s="183">
        <v>2.1649990361767724E-3</v>
      </c>
      <c r="BF459" s="183">
        <v>0.48498455810930369</v>
      </c>
      <c r="BG459" s="183">
        <v>3.59392824165514E-3</v>
      </c>
    </row>
    <row r="460" spans="2:60">
      <c r="B460" s="174"/>
      <c r="C460" s="174"/>
      <c r="D460" s="64">
        <v>45457</v>
      </c>
      <c r="E460" s="174"/>
      <c r="F460" s="174"/>
      <c r="G460" s="174"/>
      <c r="H460" s="174"/>
      <c r="I460" s="179">
        <v>43.928600000000003</v>
      </c>
      <c r="J460" s="179" t="e">
        <v>#N/A</v>
      </c>
      <c r="K460" s="179" t="e">
        <v>#N/A</v>
      </c>
      <c r="L460" s="179" t="e">
        <v>#N/A</v>
      </c>
      <c r="M460" s="179" t="e">
        <v>#N/A</v>
      </c>
      <c r="N460" s="179">
        <v>42.345999999999997</v>
      </c>
      <c r="O460" s="179" t="e">
        <v>#N/A</v>
      </c>
      <c r="P460" s="179" t="e">
        <v>#N/A</v>
      </c>
      <c r="Q460" s="179" t="e">
        <v>#N/A</v>
      </c>
      <c r="R460" s="179" t="e">
        <v>#N/A</v>
      </c>
      <c r="S460" s="179">
        <v>33.677</v>
      </c>
      <c r="T460" s="179" t="e">
        <v>#N/A</v>
      </c>
      <c r="U460" s="179" t="e">
        <v>#N/A</v>
      </c>
      <c r="V460" s="179" t="e">
        <v>#N/A</v>
      </c>
      <c r="W460" s="179" t="e">
        <v>#N/A</v>
      </c>
      <c r="X460" s="179">
        <v>11.523709999999999</v>
      </c>
      <c r="Y460" s="179" t="e">
        <v>#N/A</v>
      </c>
      <c r="Z460" s="179" t="e">
        <v>#N/A</v>
      </c>
      <c r="AA460" s="179" t="e">
        <v>#N/A</v>
      </c>
      <c r="AB460" s="179" t="e">
        <v>#N/A</v>
      </c>
      <c r="AC460" s="179">
        <v>16.161999999999999</v>
      </c>
      <c r="AD460" s="179" t="e">
        <v>#N/A</v>
      </c>
      <c r="AE460" s="179" t="e">
        <v>#N/A</v>
      </c>
      <c r="AF460" s="179" t="e">
        <v>#N/A</v>
      </c>
      <c r="AG460" s="179" t="e">
        <v>#N/A</v>
      </c>
      <c r="AH460" s="179">
        <v>4.3193000000000001</v>
      </c>
      <c r="AI460" s="179" t="e">
        <v>#N/A</v>
      </c>
      <c r="AJ460" s="179" t="e">
        <v>#N/A</v>
      </c>
      <c r="AK460" s="179" t="e">
        <v>#N/A</v>
      </c>
      <c r="AL460" s="179" t="e">
        <v>#N/A</v>
      </c>
      <c r="AM460" s="179">
        <v>23.756</v>
      </c>
      <c r="AN460" s="179">
        <v>19.175999999999998</v>
      </c>
      <c r="AO460" s="179">
        <v>141</v>
      </c>
      <c r="AP460" s="179" t="e">
        <v>#N/A</v>
      </c>
      <c r="AQ460" s="179">
        <v>0</v>
      </c>
      <c r="AR460" s="179" t="e">
        <v>#N/A</v>
      </c>
      <c r="AS460" s="179" t="e">
        <v>#N/A</v>
      </c>
      <c r="AT460" s="179" t="e">
        <v>#N/A</v>
      </c>
      <c r="AU460" s="179" t="e">
        <v>#N/A</v>
      </c>
      <c r="AV460" s="179">
        <v>-3959</v>
      </c>
      <c r="AW460" s="179" t="e">
        <v>#N/A</v>
      </c>
      <c r="AX460" s="179">
        <v>796.96986704595588</v>
      </c>
      <c r="AY460" s="179" t="e">
        <v>#N/A</v>
      </c>
      <c r="AZ460" s="179">
        <v>76910.786958826066</v>
      </c>
      <c r="BA460" s="183">
        <v>9.6504008669616545E-2</v>
      </c>
      <c r="BB460" s="183" t="e">
        <v>#N/A</v>
      </c>
      <c r="BC460" s="183" t="e">
        <v>#N/A</v>
      </c>
      <c r="BD460" s="183">
        <v>4.0428971200904707E-3</v>
      </c>
      <c r="BE460" s="183">
        <v>1.491063657513377E-3</v>
      </c>
      <c r="BF460" s="183">
        <v>0.36881068531370653</v>
      </c>
      <c r="BG460" s="183">
        <v>2.9783710709716535E-3</v>
      </c>
    </row>
    <row r="461" spans="2:60">
      <c r="B461" s="24" t="s">
        <v>82</v>
      </c>
      <c r="C461" s="21"/>
      <c r="D461" s="21"/>
      <c r="E461" s="25"/>
      <c r="F461" s="25"/>
      <c r="G461" s="25"/>
      <c r="H461" s="25"/>
      <c r="I461" s="182">
        <v>43.270800000000008</v>
      </c>
      <c r="J461" s="182" t="e">
        <v>#N/A</v>
      </c>
      <c r="K461" s="182" t="e">
        <v>#N/A</v>
      </c>
      <c r="L461" s="182" t="e">
        <v>#N/A</v>
      </c>
      <c r="M461" s="182" t="e">
        <v>#N/A</v>
      </c>
      <c r="N461" s="182">
        <v>34.7714</v>
      </c>
      <c r="O461" s="182" t="e">
        <v>#N/A</v>
      </c>
      <c r="P461" s="182" t="e">
        <v>#N/A</v>
      </c>
      <c r="Q461" s="182" t="e">
        <v>#N/A</v>
      </c>
      <c r="R461" s="182" t="e">
        <v>#N/A</v>
      </c>
      <c r="S461" s="182">
        <v>38.140799999999999</v>
      </c>
      <c r="T461" s="182" t="e">
        <v>#N/A</v>
      </c>
      <c r="U461" s="182" t="e">
        <v>#N/A</v>
      </c>
      <c r="V461" s="182" t="e">
        <v>#N/A</v>
      </c>
      <c r="W461" s="182" t="e">
        <v>#N/A</v>
      </c>
      <c r="X461" s="182">
        <v>12.142110000000001</v>
      </c>
      <c r="Y461" s="182" t="e">
        <v>#N/A</v>
      </c>
      <c r="Z461" s="182" t="e">
        <v>#N/A</v>
      </c>
      <c r="AA461" s="182" t="e">
        <v>#N/A</v>
      </c>
      <c r="AB461" s="182" t="e">
        <v>#N/A</v>
      </c>
      <c r="AC461" s="182">
        <v>16.074599999999997</v>
      </c>
      <c r="AD461" s="182" t="e">
        <v>#N/A</v>
      </c>
      <c r="AE461" s="182" t="e">
        <v>#N/A</v>
      </c>
      <c r="AF461" s="182" t="e">
        <v>#N/A</v>
      </c>
      <c r="AG461" s="182" t="e">
        <v>#N/A</v>
      </c>
      <c r="AH461" s="182">
        <v>4.3193000000000001</v>
      </c>
      <c r="AI461" s="182" t="e">
        <v>#N/A</v>
      </c>
      <c r="AJ461" s="182" t="e">
        <v>#N/A</v>
      </c>
      <c r="AK461" s="182" t="e">
        <v>#N/A</v>
      </c>
      <c r="AL461" s="182" t="e">
        <v>#N/A</v>
      </c>
      <c r="AM461" s="182">
        <v>23.2194</v>
      </c>
      <c r="AN461" s="182">
        <v>19.178799999999999</v>
      </c>
      <c r="AO461" s="182">
        <v>175</v>
      </c>
      <c r="AP461" s="182" t="e">
        <v>#N/A</v>
      </c>
      <c r="AQ461" s="182">
        <v>0</v>
      </c>
      <c r="AR461" s="182" t="e">
        <v>#N/A</v>
      </c>
      <c r="AS461" s="182" t="e">
        <v>#N/A</v>
      </c>
      <c r="AT461" s="182" t="e">
        <v>#N/A</v>
      </c>
      <c r="AU461" s="182" t="e">
        <v>#N/A</v>
      </c>
      <c r="AV461" s="182">
        <v>-4306</v>
      </c>
      <c r="AW461" s="182" t="e">
        <v>#N/A</v>
      </c>
      <c r="AX461" s="182">
        <v>865.23671260763854</v>
      </c>
      <c r="AY461" s="182" t="e">
        <v>#N/A</v>
      </c>
      <c r="AZ461" s="182">
        <v>76503.904458856152</v>
      </c>
      <c r="BA461" s="184">
        <f>AZ461/AX461/1000</f>
        <v>8.8419623605995326E-2</v>
      </c>
      <c r="BB461" s="184" t="e">
        <v>#N/A</v>
      </c>
      <c r="BC461" s="184" t="e">
        <v>#N/A</v>
      </c>
      <c r="BD461" s="184">
        <v>4.6989411913221056E-3</v>
      </c>
      <c r="BE461" s="184">
        <v>1.8291435239711782E-3</v>
      </c>
      <c r="BF461" s="185">
        <v>0.38926716668623085</v>
      </c>
      <c r="BG461" s="184">
        <v>4.7553720635666839E-3</v>
      </c>
    </row>
    <row r="462" spans="2:60">
      <c r="B462" s="174"/>
      <c r="C462" s="174"/>
      <c r="D462" s="64">
        <v>45460</v>
      </c>
      <c r="E462" s="174"/>
      <c r="F462" s="174"/>
      <c r="G462" s="174"/>
      <c r="H462" s="174"/>
      <c r="I462" s="179">
        <v>50.307600000000001</v>
      </c>
      <c r="J462" s="179" t="e">
        <v>#N/A</v>
      </c>
      <c r="K462" s="179" t="e">
        <v>#N/A</v>
      </c>
      <c r="L462" s="179" t="e">
        <v>#N/A</v>
      </c>
      <c r="M462" s="179" t="e">
        <v>#N/A</v>
      </c>
      <c r="N462" s="179">
        <v>37.573999999999998</v>
      </c>
      <c r="O462" s="179" t="e">
        <v>#N/A</v>
      </c>
      <c r="P462" s="179" t="e">
        <v>#N/A</v>
      </c>
      <c r="Q462" s="179" t="e">
        <v>#N/A</v>
      </c>
      <c r="R462" s="179" t="e">
        <v>#N/A</v>
      </c>
      <c r="S462" s="179">
        <v>42.499000000000002</v>
      </c>
      <c r="T462" s="179" t="e">
        <v>#N/A</v>
      </c>
      <c r="U462" s="179" t="e">
        <v>#N/A</v>
      </c>
      <c r="V462" s="179" t="e">
        <v>#N/A</v>
      </c>
      <c r="W462" s="179" t="e">
        <v>#N/A</v>
      </c>
      <c r="X462" s="179">
        <v>10.607710000000001</v>
      </c>
      <c r="Y462" s="179" t="e">
        <v>#N/A</v>
      </c>
      <c r="Z462" s="179" t="e">
        <v>#N/A</v>
      </c>
      <c r="AA462" s="179" t="e">
        <v>#N/A</v>
      </c>
      <c r="AB462" s="179" t="e">
        <v>#N/A</v>
      </c>
      <c r="AC462" s="179">
        <v>15.717000000000001</v>
      </c>
      <c r="AD462" s="179" t="e">
        <v>#N/A</v>
      </c>
      <c r="AE462" s="179" t="e">
        <v>#N/A</v>
      </c>
      <c r="AF462" s="179" t="e">
        <v>#N/A</v>
      </c>
      <c r="AG462" s="179" t="e">
        <v>#N/A</v>
      </c>
      <c r="AH462" s="179">
        <v>4.3193000000000001</v>
      </c>
      <c r="AI462" s="179" t="e">
        <v>#N/A</v>
      </c>
      <c r="AJ462" s="179" t="e">
        <v>#N/A</v>
      </c>
      <c r="AK462" s="179" t="e">
        <v>#N/A</v>
      </c>
      <c r="AL462" s="179" t="e">
        <v>#N/A</v>
      </c>
      <c r="AM462" s="179">
        <v>23.506</v>
      </c>
      <c r="AN462" s="179">
        <v>19.167999999999999</v>
      </c>
      <c r="AO462" s="179">
        <v>133</v>
      </c>
      <c r="AP462" s="179" t="e">
        <v>#N/A</v>
      </c>
      <c r="AQ462" s="179">
        <v>0</v>
      </c>
      <c r="AR462" s="179" t="e">
        <v>#N/A</v>
      </c>
      <c r="AS462" s="179" t="e">
        <v>#N/A</v>
      </c>
      <c r="AT462" s="179" t="e">
        <v>#N/A</v>
      </c>
      <c r="AU462" s="179" t="e">
        <v>#N/A</v>
      </c>
      <c r="AV462" s="179">
        <v>-4043</v>
      </c>
      <c r="AW462" s="179" t="e">
        <v>#N/A</v>
      </c>
      <c r="AX462" s="179">
        <v>815.42192157023146</v>
      </c>
      <c r="AY462" s="179" t="e">
        <v>#N/A</v>
      </c>
      <c r="AZ462" s="179">
        <v>72788.580501103803</v>
      </c>
      <c r="BA462" s="183">
        <v>8.9264929695460238E-2</v>
      </c>
      <c r="BB462" s="183" t="e">
        <v>#N/A</v>
      </c>
      <c r="BC462" s="183" t="e">
        <v>#N/A</v>
      </c>
      <c r="BD462" s="183">
        <v>6.9422394087161774E-3</v>
      </c>
      <c r="BE462" s="183">
        <v>4.873543244729172E-3</v>
      </c>
      <c r="BF462" s="183">
        <v>0.70106361509180226</v>
      </c>
      <c r="BG462" s="183">
        <v>7.3997977973517346E-3</v>
      </c>
    </row>
    <row r="463" spans="2:60">
      <c r="B463" s="174"/>
      <c r="C463" s="174"/>
      <c r="D463" s="64">
        <v>45461</v>
      </c>
      <c r="E463" s="174"/>
      <c r="F463" s="174"/>
      <c r="G463" s="174"/>
      <c r="H463" s="174"/>
      <c r="I463" s="179">
        <v>55.451599999999999</v>
      </c>
      <c r="J463" s="179" t="e">
        <v>#N/A</v>
      </c>
      <c r="K463" s="179" t="e">
        <v>#N/A</v>
      </c>
      <c r="L463" s="179" t="e">
        <v>#N/A</v>
      </c>
      <c r="M463" s="179" t="e">
        <v>#N/A</v>
      </c>
      <c r="N463" s="179">
        <v>36.622999999999998</v>
      </c>
      <c r="O463" s="179" t="e">
        <v>#N/A</v>
      </c>
      <c r="P463" s="179" t="e">
        <v>#N/A</v>
      </c>
      <c r="Q463" s="179" t="e">
        <v>#N/A</v>
      </c>
      <c r="R463" s="179" t="e">
        <v>#N/A</v>
      </c>
      <c r="S463" s="179">
        <v>44.695999999999998</v>
      </c>
      <c r="T463" s="179" t="e">
        <v>#N/A</v>
      </c>
      <c r="U463" s="179" t="e">
        <v>#N/A</v>
      </c>
      <c r="V463" s="179" t="e">
        <v>#N/A</v>
      </c>
      <c r="W463" s="179" t="e">
        <v>#N/A</v>
      </c>
      <c r="X463" s="179">
        <v>9.9687099999999997</v>
      </c>
      <c r="Y463" s="179" t="e">
        <v>#N/A</v>
      </c>
      <c r="Z463" s="179" t="e">
        <v>#N/A</v>
      </c>
      <c r="AA463" s="179" t="e">
        <v>#N/A</v>
      </c>
      <c r="AB463" s="179" t="e">
        <v>#N/A</v>
      </c>
      <c r="AC463" s="179">
        <v>15.605</v>
      </c>
      <c r="AD463" s="179" t="e">
        <v>#N/A</v>
      </c>
      <c r="AE463" s="179" t="e">
        <v>#N/A</v>
      </c>
      <c r="AF463" s="179" t="e">
        <v>#N/A</v>
      </c>
      <c r="AG463" s="179" t="e">
        <v>#N/A</v>
      </c>
      <c r="AH463" s="179">
        <v>4.3193000000000001</v>
      </c>
      <c r="AI463" s="179" t="e">
        <v>#N/A</v>
      </c>
      <c r="AJ463" s="179" t="e">
        <v>#N/A</v>
      </c>
      <c r="AK463" s="179" t="e">
        <v>#N/A</v>
      </c>
      <c r="AL463" s="179" t="e">
        <v>#N/A</v>
      </c>
      <c r="AM463" s="179">
        <v>15.815</v>
      </c>
      <c r="AN463" s="179">
        <v>19.167999999999999</v>
      </c>
      <c r="AO463" s="179">
        <v>100</v>
      </c>
      <c r="AP463" s="179" t="e">
        <v>#N/A</v>
      </c>
      <c r="AQ463" s="179">
        <v>0</v>
      </c>
      <c r="AR463" s="179" t="e">
        <v>#N/A</v>
      </c>
      <c r="AS463" s="179" t="e">
        <v>#N/A</v>
      </c>
      <c r="AT463" s="179" t="e">
        <v>#N/A</v>
      </c>
      <c r="AU463" s="179" t="e">
        <v>#N/A</v>
      </c>
      <c r="AV463" s="179">
        <v>-4161</v>
      </c>
      <c r="AW463" s="179" t="e">
        <v>#N/A</v>
      </c>
      <c r="AX463" s="179">
        <v>836.96944464552837</v>
      </c>
      <c r="AY463" s="179" t="e">
        <v>#N/A</v>
      </c>
      <c r="AZ463" s="179">
        <v>73901.831693321787</v>
      </c>
      <c r="BA463" s="183">
        <v>8.8296929076808223E-2</v>
      </c>
      <c r="BB463" s="183" t="e">
        <v>#N/A</v>
      </c>
      <c r="BC463" s="183" t="e">
        <v>#N/A</v>
      </c>
      <c r="BD463" s="183">
        <v>2.8841098367656218E-3</v>
      </c>
      <c r="BE463" s="183">
        <v>1.7309680174430811E-3</v>
      </c>
      <c r="BF463" s="183">
        <v>0.6001740971780295</v>
      </c>
      <c r="BG463" s="183">
        <v>2.5220331118957335E-3</v>
      </c>
    </row>
    <row r="464" spans="2:60">
      <c r="B464" s="174"/>
      <c r="C464" s="174"/>
      <c r="D464" s="64">
        <v>45462</v>
      </c>
      <c r="E464" s="174"/>
      <c r="F464" s="174"/>
      <c r="G464" s="174"/>
      <c r="H464" s="174"/>
      <c r="I464" s="179">
        <v>37.765599999999999</v>
      </c>
      <c r="J464" s="179" t="e">
        <v>#N/A</v>
      </c>
      <c r="K464" s="179" t="e">
        <v>#N/A</v>
      </c>
      <c r="L464" s="179" t="e">
        <v>#N/A</v>
      </c>
      <c r="M464" s="179" t="e">
        <v>#N/A</v>
      </c>
      <c r="N464" s="179">
        <v>45.546999999999997</v>
      </c>
      <c r="O464" s="179" t="e">
        <v>#N/A</v>
      </c>
      <c r="P464" s="179" t="e">
        <v>#N/A</v>
      </c>
      <c r="Q464" s="179" t="e">
        <v>#N/A</v>
      </c>
      <c r="R464" s="179" t="e">
        <v>#N/A</v>
      </c>
      <c r="S464" s="179">
        <v>39.667000000000002</v>
      </c>
      <c r="T464" s="179" t="e">
        <v>#N/A</v>
      </c>
      <c r="U464" s="179" t="e">
        <v>#N/A</v>
      </c>
      <c r="V464" s="179" t="e">
        <v>#N/A</v>
      </c>
      <c r="W464" s="179" t="e">
        <v>#N/A</v>
      </c>
      <c r="X464" s="179">
        <v>8.8967100000000006</v>
      </c>
      <c r="Y464" s="179" t="e">
        <v>#N/A</v>
      </c>
      <c r="Z464" s="179" t="e">
        <v>#N/A</v>
      </c>
      <c r="AA464" s="179" t="e">
        <v>#N/A</v>
      </c>
      <c r="AB464" s="179" t="e">
        <v>#N/A</v>
      </c>
      <c r="AC464" s="179">
        <v>15.474</v>
      </c>
      <c r="AD464" s="179" t="e">
        <v>#N/A</v>
      </c>
      <c r="AE464" s="179" t="e">
        <v>#N/A</v>
      </c>
      <c r="AF464" s="179" t="e">
        <v>#N/A</v>
      </c>
      <c r="AG464" s="179" t="e">
        <v>#N/A</v>
      </c>
      <c r="AH464" s="179">
        <v>4.3193000000000001</v>
      </c>
      <c r="AI464" s="179" t="e">
        <v>#N/A</v>
      </c>
      <c r="AJ464" s="179" t="e">
        <v>#N/A</v>
      </c>
      <c r="AK464" s="179" t="e">
        <v>#N/A</v>
      </c>
      <c r="AL464" s="179" t="e">
        <v>#N/A</v>
      </c>
      <c r="AM464" s="179">
        <v>15.577999999999999</v>
      </c>
      <c r="AN464" s="179">
        <v>19.167999999999999</v>
      </c>
      <c r="AO464" s="179">
        <v>189</v>
      </c>
      <c r="AP464" s="179" t="e">
        <v>#N/A</v>
      </c>
      <c r="AQ464" s="179">
        <v>0</v>
      </c>
      <c r="AR464" s="179" t="e">
        <v>#N/A</v>
      </c>
      <c r="AS464" s="179" t="e">
        <v>#N/A</v>
      </c>
      <c r="AT464" s="179" t="e">
        <v>#N/A</v>
      </c>
      <c r="AU464" s="179" t="e">
        <v>#N/A</v>
      </c>
      <c r="AV464" s="179">
        <v>-4672</v>
      </c>
      <c r="AW464" s="179" t="e">
        <v>#N/A</v>
      </c>
      <c r="AX464" s="179">
        <v>919.64950170579152</v>
      </c>
      <c r="AY464" s="179" t="e">
        <v>#N/A</v>
      </c>
      <c r="AZ464" s="179">
        <v>72727.697822284477</v>
      </c>
      <c r="BA464" s="183">
        <v>7.9081973825231369E-2</v>
      </c>
      <c r="BB464" s="183" t="e">
        <v>#N/A</v>
      </c>
      <c r="BC464" s="183" t="e">
        <v>#N/A</v>
      </c>
      <c r="BD464" s="183">
        <v>7.682949721223519E-3</v>
      </c>
      <c r="BE464" s="183">
        <v>2.9839778322549955E-3</v>
      </c>
      <c r="BF464" s="183">
        <v>0.38838960822716323</v>
      </c>
      <c r="BG464" s="183">
        <v>4.8560973640310937E-3</v>
      </c>
    </row>
    <row r="465" spans="2:59" ht="11.25" customHeight="1">
      <c r="B465" s="174"/>
      <c r="C465" s="174"/>
      <c r="D465" s="64">
        <v>45463</v>
      </c>
      <c r="E465" s="174"/>
      <c r="F465" s="174"/>
      <c r="G465" s="174"/>
      <c r="H465" s="174"/>
      <c r="I465" s="179">
        <v>14.964600000000001</v>
      </c>
      <c r="J465" s="179" t="e">
        <v>#N/A</v>
      </c>
      <c r="K465" s="179" t="e">
        <v>#N/A</v>
      </c>
      <c r="L465" s="179" t="e">
        <v>#N/A</v>
      </c>
      <c r="M465" s="179" t="e">
        <v>#N/A</v>
      </c>
      <c r="N465" s="179">
        <v>48.094000000000001</v>
      </c>
      <c r="O465" s="179" t="e">
        <v>#N/A</v>
      </c>
      <c r="P465" s="179" t="e">
        <v>#N/A</v>
      </c>
      <c r="Q465" s="179" t="e">
        <v>#N/A</v>
      </c>
      <c r="R465" s="179" t="e">
        <v>#N/A</v>
      </c>
      <c r="S465" s="179">
        <v>30.256</v>
      </c>
      <c r="T465" s="179" t="e">
        <v>#N/A</v>
      </c>
      <c r="U465" s="179" t="e">
        <v>#N/A</v>
      </c>
      <c r="V465" s="179" t="e">
        <v>#N/A</v>
      </c>
      <c r="W465" s="179" t="e">
        <v>#N/A</v>
      </c>
      <c r="X465" s="179">
        <v>8.7997099999999993</v>
      </c>
      <c r="Y465" s="179" t="e">
        <v>#N/A</v>
      </c>
      <c r="Z465" s="179" t="e">
        <v>#N/A</v>
      </c>
      <c r="AA465" s="179" t="e">
        <v>#N/A</v>
      </c>
      <c r="AB465" s="179" t="e">
        <v>#N/A</v>
      </c>
      <c r="AC465" s="179">
        <v>15.196</v>
      </c>
      <c r="AD465" s="179" t="e">
        <v>#N/A</v>
      </c>
      <c r="AE465" s="179" t="e">
        <v>#N/A</v>
      </c>
      <c r="AF465" s="179" t="e">
        <v>#N/A</v>
      </c>
      <c r="AG465" s="179" t="e">
        <v>#N/A</v>
      </c>
      <c r="AH465" s="179">
        <v>4.3193000000000001</v>
      </c>
      <c r="AI465" s="179" t="e">
        <v>#N/A</v>
      </c>
      <c r="AJ465" s="179" t="e">
        <v>#N/A</v>
      </c>
      <c r="AK465" s="179" t="e">
        <v>#N/A</v>
      </c>
      <c r="AL465" s="179" t="e">
        <v>#N/A</v>
      </c>
      <c r="AM465" s="179">
        <v>26.62</v>
      </c>
      <c r="AN465" s="179">
        <v>19.167000000000002</v>
      </c>
      <c r="AO465" s="179">
        <v>215</v>
      </c>
      <c r="AP465" s="179" t="e">
        <v>#N/A</v>
      </c>
      <c r="AQ465" s="179">
        <v>0</v>
      </c>
      <c r="AR465" s="179" t="e">
        <v>#N/A</v>
      </c>
      <c r="AS465" s="179" t="e">
        <v>#N/A</v>
      </c>
      <c r="AT465" s="179" t="e">
        <v>#N/A</v>
      </c>
      <c r="AU465" s="179" t="e">
        <v>#N/A</v>
      </c>
      <c r="AV465" s="179">
        <v>-4864</v>
      </c>
      <c r="AW465" s="179" t="e">
        <v>#N/A</v>
      </c>
      <c r="AX465" s="179">
        <v>936.34696937485921</v>
      </c>
      <c r="AY465" s="179" t="e">
        <v>#N/A</v>
      </c>
      <c r="AZ465" s="179">
        <v>78450.180774287554</v>
      </c>
      <c r="BA465" s="183">
        <v>8.3783237774202296E-2</v>
      </c>
      <c r="BB465" s="183" t="e">
        <v>#N/A</v>
      </c>
      <c r="BC465" s="183" t="e">
        <v>#N/A</v>
      </c>
      <c r="BD465" s="183">
        <v>1.0143939002669595E-2</v>
      </c>
      <c r="BE465" s="183">
        <v>5.6118396935767815E-3</v>
      </c>
      <c r="BF465" s="183">
        <v>0.55322096200498694</v>
      </c>
      <c r="BG465" s="183">
        <v>7.6940377172678154E-3</v>
      </c>
    </row>
    <row r="466" spans="2:59">
      <c r="B466" s="174"/>
      <c r="C466" s="174"/>
      <c r="D466" s="64">
        <v>45464</v>
      </c>
      <c r="E466" s="174"/>
      <c r="F466" s="174"/>
      <c r="G466" s="174"/>
      <c r="H466" s="174"/>
      <c r="I466" s="179">
        <v>14.823600000000001</v>
      </c>
      <c r="J466" s="179" t="e">
        <v>#N/A</v>
      </c>
      <c r="K466" s="179" t="e">
        <v>#N/A</v>
      </c>
      <c r="L466" s="179" t="e">
        <v>#N/A</v>
      </c>
      <c r="M466" s="179" t="e">
        <v>#N/A</v>
      </c>
      <c r="N466" s="179">
        <v>49.07</v>
      </c>
      <c r="O466" s="179" t="e">
        <v>#N/A</v>
      </c>
      <c r="P466" s="179" t="e">
        <v>#N/A</v>
      </c>
      <c r="Q466" s="179" t="e">
        <v>#N/A</v>
      </c>
      <c r="R466" s="179" t="e">
        <v>#N/A</v>
      </c>
      <c r="S466" s="179">
        <v>34.853999999999999</v>
      </c>
      <c r="T466" s="179" t="e">
        <v>#N/A</v>
      </c>
      <c r="U466" s="179" t="e">
        <v>#N/A</v>
      </c>
      <c r="V466" s="179" t="e">
        <v>#N/A</v>
      </c>
      <c r="W466" s="179" t="e">
        <v>#N/A</v>
      </c>
      <c r="X466" s="179">
        <v>8.1417099999999998</v>
      </c>
      <c r="Y466" s="179" t="e">
        <v>#N/A</v>
      </c>
      <c r="Z466" s="179" t="e">
        <v>#N/A</v>
      </c>
      <c r="AA466" s="179" t="e">
        <v>#N/A</v>
      </c>
      <c r="AB466" s="179" t="e">
        <v>#N/A</v>
      </c>
      <c r="AC466" s="179">
        <v>15.118</v>
      </c>
      <c r="AD466" s="179" t="e">
        <v>#N/A</v>
      </c>
      <c r="AE466" s="179" t="e">
        <v>#N/A</v>
      </c>
      <c r="AF466" s="179" t="e">
        <v>#N/A</v>
      </c>
      <c r="AG466" s="179" t="e">
        <v>#N/A</v>
      </c>
      <c r="AH466" s="179">
        <v>4.3193000000000001</v>
      </c>
      <c r="AI466" s="179" t="e">
        <v>#N/A</v>
      </c>
      <c r="AJ466" s="179" t="e">
        <v>#N/A</v>
      </c>
      <c r="AK466" s="179" t="e">
        <v>#N/A</v>
      </c>
      <c r="AL466" s="179" t="e">
        <v>#N/A</v>
      </c>
      <c r="AM466" s="179">
        <v>26.619</v>
      </c>
      <c r="AN466" s="179">
        <v>19.167000000000002</v>
      </c>
      <c r="AO466" s="179">
        <v>176</v>
      </c>
      <c r="AP466" s="179" t="e">
        <v>#N/A</v>
      </c>
      <c r="AQ466" s="179">
        <v>0</v>
      </c>
      <c r="AR466" s="179" t="e">
        <v>#N/A</v>
      </c>
      <c r="AS466" s="179" t="e">
        <v>#N/A</v>
      </c>
      <c r="AT466" s="179" t="e">
        <v>#N/A</v>
      </c>
      <c r="AU466" s="179" t="e">
        <v>#N/A</v>
      </c>
      <c r="AV466" s="179">
        <v>-4065</v>
      </c>
      <c r="AW466" s="179" t="e">
        <v>#N/A</v>
      </c>
      <c r="AX466" s="179">
        <v>831.64433316568022</v>
      </c>
      <c r="AY466" s="179" t="e">
        <v>#N/A</v>
      </c>
      <c r="AZ466" s="179">
        <v>76565.884747005941</v>
      </c>
      <c r="BA466" s="183">
        <v>9.2065660395418678E-2</v>
      </c>
      <c r="BB466" s="183" t="e">
        <v>#N/A</v>
      </c>
      <c r="BC466" s="183" t="e">
        <v>#N/A</v>
      </c>
      <c r="BD466" s="183">
        <v>3.2233944603950737E-3</v>
      </c>
      <c r="BE466" s="183">
        <v>5.1528605256820489E-4</v>
      </c>
      <c r="BF466" s="183">
        <v>0.15985820503800491</v>
      </c>
      <c r="BG466" s="183">
        <v>2.6065048901661408E-3</v>
      </c>
    </row>
    <row r="467" spans="2:59">
      <c r="B467" s="24" t="s">
        <v>82</v>
      </c>
      <c r="C467" s="21"/>
      <c r="D467" s="21"/>
      <c r="E467" s="25"/>
      <c r="F467" s="25"/>
      <c r="G467" s="25"/>
      <c r="H467" s="25"/>
      <c r="I467" s="182">
        <v>26.662600000000005</v>
      </c>
      <c r="J467" s="182" t="e">
        <v>#N/A</v>
      </c>
      <c r="K467" s="182" t="e">
        <v>#N/A</v>
      </c>
      <c r="L467" s="182" t="e">
        <v>#N/A</v>
      </c>
      <c r="M467" s="182" t="e">
        <v>#N/A</v>
      </c>
      <c r="N467" s="182">
        <v>43.381599999999999</v>
      </c>
      <c r="O467" s="182" t="e">
        <v>#N/A</v>
      </c>
      <c r="P467" s="182" t="e">
        <v>#N/A</v>
      </c>
      <c r="Q467" s="182" t="e">
        <v>#N/A</v>
      </c>
      <c r="R467" s="182" t="e">
        <v>#N/A</v>
      </c>
      <c r="S467" s="182">
        <v>34.394399999999997</v>
      </c>
      <c r="T467" s="182" t="e">
        <v>#N/A</v>
      </c>
      <c r="U467" s="182" t="e">
        <v>#N/A</v>
      </c>
      <c r="V467" s="182" t="e">
        <v>#N/A</v>
      </c>
      <c r="W467" s="182" t="e">
        <v>#N/A</v>
      </c>
      <c r="X467" s="182">
        <v>9.2829099999999976</v>
      </c>
      <c r="Y467" s="182" t="e">
        <v>#N/A</v>
      </c>
      <c r="Z467" s="182" t="e">
        <v>#N/A</v>
      </c>
      <c r="AA467" s="182" t="e">
        <v>#N/A</v>
      </c>
      <c r="AB467" s="182" t="e">
        <v>#N/A</v>
      </c>
      <c r="AC467" s="182">
        <v>15.422000000000001</v>
      </c>
      <c r="AD467" s="182" t="e">
        <v>#N/A</v>
      </c>
      <c r="AE467" s="182" t="e">
        <v>#N/A</v>
      </c>
      <c r="AF467" s="182" t="e">
        <v>#N/A</v>
      </c>
      <c r="AG467" s="182" t="e">
        <v>#N/A</v>
      </c>
      <c r="AH467" s="182">
        <v>4.3193000000000001</v>
      </c>
      <c r="AI467" s="182" t="e">
        <v>#N/A</v>
      </c>
      <c r="AJ467" s="182" t="e">
        <v>#N/A</v>
      </c>
      <c r="AK467" s="182" t="e">
        <v>#N/A</v>
      </c>
      <c r="AL467" s="182" t="e">
        <v>#N/A</v>
      </c>
      <c r="AM467" s="182">
        <v>29.627600000000001</v>
      </c>
      <c r="AN467" s="182">
        <v>19.1676</v>
      </c>
      <c r="AO467" s="182">
        <v>215</v>
      </c>
      <c r="AP467" s="182" t="e">
        <v>#N/A</v>
      </c>
      <c r="AQ467" s="182">
        <v>0</v>
      </c>
      <c r="AR467" s="182" t="e">
        <v>#N/A</v>
      </c>
      <c r="AS467" s="182" t="e">
        <v>#N/A</v>
      </c>
      <c r="AT467" s="182" t="e">
        <v>#N/A</v>
      </c>
      <c r="AU467" s="182" t="e">
        <v>#N/A</v>
      </c>
      <c r="AV467" s="182">
        <v>-4361</v>
      </c>
      <c r="AW467" s="182" t="e">
        <v>#N/A</v>
      </c>
      <c r="AX467" s="182">
        <v>858.03690765372414</v>
      </c>
      <c r="AY467" s="182" t="e">
        <v>#N/A</v>
      </c>
      <c r="AZ467" s="182">
        <v>77103.270463307621</v>
      </c>
      <c r="BA467" s="184">
        <v>8.9860086175248766E-2</v>
      </c>
      <c r="BB467" s="184" t="e">
        <v>#N/A</v>
      </c>
      <c r="BC467" s="184" t="e">
        <v>#N/A</v>
      </c>
      <c r="BD467" s="184">
        <v>6.2843334683378403E-3</v>
      </c>
      <c r="BE467" s="184">
        <v>3.2514743387219249E-3</v>
      </c>
      <c r="BF467" s="185">
        <v>0.517393667141269</v>
      </c>
      <c r="BG467" s="184">
        <v>4.9971972781731886E-3</v>
      </c>
    </row>
    <row r="468" spans="2:59">
      <c r="B468" s="174"/>
      <c r="C468" s="174"/>
      <c r="D468" s="64">
        <v>45467</v>
      </c>
      <c r="E468" s="174"/>
      <c r="F468" s="174"/>
      <c r="G468" s="174"/>
      <c r="H468" s="174"/>
      <c r="I468" s="179">
        <v>15.883599999999999</v>
      </c>
      <c r="J468" s="179" t="e">
        <v>#N/A</v>
      </c>
      <c r="K468" s="179" t="e">
        <v>#N/A</v>
      </c>
      <c r="L468" s="179" t="e">
        <v>#N/A</v>
      </c>
      <c r="M468" s="179" t="e">
        <v>#N/A</v>
      </c>
      <c r="N468" s="179">
        <v>53.404000000000003</v>
      </c>
      <c r="O468" s="179" t="e">
        <v>#N/A</v>
      </c>
      <c r="P468" s="179" t="e">
        <v>#N/A</v>
      </c>
      <c r="Q468" s="179" t="e">
        <v>#N/A</v>
      </c>
      <c r="R468" s="179" t="e">
        <v>#N/A</v>
      </c>
      <c r="S468" s="179">
        <v>33.787999999999997</v>
      </c>
      <c r="T468" s="179" t="e">
        <v>#N/A</v>
      </c>
      <c r="U468" s="179" t="e">
        <v>#N/A</v>
      </c>
      <c r="V468" s="179" t="e">
        <v>#N/A</v>
      </c>
      <c r="W468" s="179" t="e">
        <v>#N/A</v>
      </c>
      <c r="X468" s="179">
        <v>6.5967099999999999</v>
      </c>
      <c r="Y468" s="179" t="e">
        <v>#N/A</v>
      </c>
      <c r="Z468" s="179" t="e">
        <v>#N/A</v>
      </c>
      <c r="AA468" s="179" t="e">
        <v>#N/A</v>
      </c>
      <c r="AB468" s="179" t="e">
        <v>#N/A</v>
      </c>
      <c r="AC468" s="179">
        <v>14.847</v>
      </c>
      <c r="AD468" s="179" t="e">
        <v>#N/A</v>
      </c>
      <c r="AE468" s="179" t="e">
        <v>#N/A</v>
      </c>
      <c r="AF468" s="179" t="e">
        <v>#N/A</v>
      </c>
      <c r="AG468" s="179" t="e">
        <v>#N/A</v>
      </c>
      <c r="AH468" s="179">
        <v>4.3193000000000001</v>
      </c>
      <c r="AI468" s="179" t="e">
        <v>#N/A</v>
      </c>
      <c r="AJ468" s="179" t="e">
        <v>#N/A</v>
      </c>
      <c r="AK468" s="179" t="e">
        <v>#N/A</v>
      </c>
      <c r="AL468" s="179" t="e">
        <v>#N/A</v>
      </c>
      <c r="AM468" s="179">
        <v>26.460999999999999</v>
      </c>
      <c r="AN468" s="179">
        <v>19.164000000000001</v>
      </c>
      <c r="AO468" s="179">
        <v>201</v>
      </c>
      <c r="AP468" s="179" t="e">
        <v>#N/A</v>
      </c>
      <c r="AQ468" s="179">
        <v>0</v>
      </c>
      <c r="AR468" s="179" t="e">
        <v>#N/A</v>
      </c>
      <c r="AS468" s="179" t="e">
        <v>#N/A</v>
      </c>
      <c r="AT468" s="179" t="e">
        <v>#N/A</v>
      </c>
      <c r="AU468" s="179" t="e">
        <v>#N/A</v>
      </c>
      <c r="AV468" s="179">
        <v>-5189</v>
      </c>
      <c r="AW468" s="179" t="e">
        <v>#N/A</v>
      </c>
      <c r="AX468" s="179">
        <v>1024.7201346414918</v>
      </c>
      <c r="AY468" s="179" t="e">
        <v>#N/A</v>
      </c>
      <c r="AZ468" s="179">
        <v>72710.596569813264</v>
      </c>
      <c r="BA468" s="183">
        <v>7.0956541314816421E-2</v>
      </c>
      <c r="BB468" s="183" t="e">
        <v>#N/A</v>
      </c>
      <c r="BC468" s="183" t="e">
        <v>#N/A</v>
      </c>
      <c r="BD468" s="183">
        <v>6.042681915432108E-3</v>
      </c>
      <c r="BE468" s="183">
        <v>3.844478142999915E-3</v>
      </c>
      <c r="BF468" s="183">
        <v>0.63622050553111054</v>
      </c>
      <c r="BG468" s="183">
        <v>7.6132195320645236E-3</v>
      </c>
    </row>
    <row r="469" spans="2:59">
      <c r="B469" s="174"/>
      <c r="C469" s="174"/>
      <c r="D469" s="64">
        <v>45468</v>
      </c>
      <c r="E469" s="174"/>
      <c r="F469" s="174"/>
      <c r="G469" s="174"/>
      <c r="H469" s="174"/>
      <c r="I469" s="179">
        <v>28.7026</v>
      </c>
      <c r="J469" s="179" t="e">
        <v>#N/A</v>
      </c>
      <c r="K469" s="179" t="e">
        <v>#N/A</v>
      </c>
      <c r="L469" s="179" t="e">
        <v>#N/A</v>
      </c>
      <c r="M469" s="179" t="e">
        <v>#N/A</v>
      </c>
      <c r="N469" s="179">
        <v>49.686</v>
      </c>
      <c r="O469" s="179" t="e">
        <v>#N/A</v>
      </c>
      <c r="P469" s="179" t="e">
        <v>#N/A</v>
      </c>
      <c r="Q469" s="179" t="e">
        <v>#N/A</v>
      </c>
      <c r="R469" s="179" t="e">
        <v>#N/A</v>
      </c>
      <c r="S469" s="179">
        <v>31.866</v>
      </c>
      <c r="T469" s="179" t="e">
        <v>#N/A</v>
      </c>
      <c r="U469" s="179" t="e">
        <v>#N/A</v>
      </c>
      <c r="V469" s="179" t="e">
        <v>#N/A</v>
      </c>
      <c r="W469" s="179" t="e">
        <v>#N/A</v>
      </c>
      <c r="X469" s="179">
        <v>6.8917099999999998</v>
      </c>
      <c r="Y469" s="179" t="e">
        <v>#N/A</v>
      </c>
      <c r="Z469" s="179" t="e">
        <v>#N/A</v>
      </c>
      <c r="AA469" s="179" t="e">
        <v>#N/A</v>
      </c>
      <c r="AB469" s="179" t="e">
        <v>#N/A</v>
      </c>
      <c r="AC469" s="179">
        <v>14.677</v>
      </c>
      <c r="AD469" s="179" t="e">
        <v>#N/A</v>
      </c>
      <c r="AE469" s="179" t="e">
        <v>#N/A</v>
      </c>
      <c r="AF469" s="179" t="e">
        <v>#N/A</v>
      </c>
      <c r="AG469" s="179" t="e">
        <v>#N/A</v>
      </c>
      <c r="AH469" s="179">
        <v>4.3193000000000001</v>
      </c>
      <c r="AI469" s="179" t="e">
        <v>#N/A</v>
      </c>
      <c r="AJ469" s="179" t="e">
        <v>#N/A</v>
      </c>
      <c r="AK469" s="179" t="e">
        <v>#N/A</v>
      </c>
      <c r="AL469" s="179" t="e">
        <v>#N/A</v>
      </c>
      <c r="AM469" s="179">
        <v>26.460999999999999</v>
      </c>
      <c r="AN469" s="179">
        <v>19.164000000000001</v>
      </c>
      <c r="AO469" s="179">
        <v>172</v>
      </c>
      <c r="AP469" s="179" t="e">
        <v>#N/A</v>
      </c>
      <c r="AQ469" s="179">
        <v>0</v>
      </c>
      <c r="AR469" s="179" t="e">
        <v>#N/A</v>
      </c>
      <c r="AS469" s="179" t="e">
        <v>#N/A</v>
      </c>
      <c r="AT469" s="179" t="e">
        <v>#N/A</v>
      </c>
      <c r="AU469" s="179" t="e">
        <v>#N/A</v>
      </c>
      <c r="AV469" s="179">
        <v>-4798</v>
      </c>
      <c r="AW469" s="179" t="e">
        <v>#N/A</v>
      </c>
      <c r="AX469" s="179">
        <v>1003.1346982007221</v>
      </c>
      <c r="AY469" s="179" t="e">
        <v>#N/A</v>
      </c>
      <c r="AZ469" s="179">
        <v>73343.220349042764</v>
      </c>
      <c r="BA469" s="183">
        <v>7.3114029930970603E-2</v>
      </c>
      <c r="BB469" s="183" t="e">
        <v>#N/A</v>
      </c>
      <c r="BC469" s="183" t="e">
        <v>#N/A</v>
      </c>
      <c r="BD469" s="183">
        <v>3.1670390536848822E-2</v>
      </c>
      <c r="BE469" s="183">
        <v>4.5645921008578873E-3</v>
      </c>
      <c r="BF469" s="183">
        <v>0.14412806484173088</v>
      </c>
      <c r="BG469" s="183">
        <v>7.2369880359004499E-3</v>
      </c>
    </row>
    <row r="470" spans="2:59">
      <c r="B470" s="174"/>
      <c r="C470" s="174"/>
      <c r="D470" s="64">
        <v>45469</v>
      </c>
      <c r="E470" s="174"/>
      <c r="F470" s="174"/>
      <c r="G470" s="174"/>
      <c r="H470" s="174"/>
      <c r="I470" s="179">
        <v>23.804600000000001</v>
      </c>
      <c r="J470" s="179" t="e">
        <v>#N/A</v>
      </c>
      <c r="K470" s="179" t="e">
        <v>#N/A</v>
      </c>
      <c r="L470" s="179" t="e">
        <v>#N/A</v>
      </c>
      <c r="M470" s="179" t="e">
        <v>#N/A</v>
      </c>
      <c r="N470" s="179">
        <v>47.893000000000001</v>
      </c>
      <c r="O470" s="179" t="e">
        <v>#N/A</v>
      </c>
      <c r="P470" s="179" t="e">
        <v>#N/A</v>
      </c>
      <c r="Q470" s="179" t="e">
        <v>#N/A</v>
      </c>
      <c r="R470" s="179" t="e">
        <v>#N/A</v>
      </c>
      <c r="S470" s="179">
        <v>66.477000000000004</v>
      </c>
      <c r="T470" s="179" t="e">
        <v>#N/A</v>
      </c>
      <c r="U470" s="179" t="e">
        <v>#N/A</v>
      </c>
      <c r="V470" s="179" t="e">
        <v>#N/A</v>
      </c>
      <c r="W470" s="179" t="e">
        <v>#N/A</v>
      </c>
      <c r="X470" s="179">
        <v>7.3247099999999996</v>
      </c>
      <c r="Y470" s="179" t="e">
        <v>#N/A</v>
      </c>
      <c r="Z470" s="179" t="e">
        <v>#N/A</v>
      </c>
      <c r="AA470" s="179" t="e">
        <v>#N/A</v>
      </c>
      <c r="AB470" s="179" t="e">
        <v>#N/A</v>
      </c>
      <c r="AC470" s="179">
        <v>14.781000000000001</v>
      </c>
      <c r="AD470" s="179" t="e">
        <v>#N/A</v>
      </c>
      <c r="AE470" s="179" t="e">
        <v>#N/A</v>
      </c>
      <c r="AF470" s="179" t="e">
        <v>#N/A</v>
      </c>
      <c r="AG470" s="179" t="e">
        <v>#N/A</v>
      </c>
      <c r="AH470" s="179">
        <v>4.3193000000000001</v>
      </c>
      <c r="AI470" s="179" t="e">
        <v>#N/A</v>
      </c>
      <c r="AJ470" s="179" t="e">
        <v>#N/A</v>
      </c>
      <c r="AK470" s="179" t="e">
        <v>#N/A</v>
      </c>
      <c r="AL470" s="179" t="e">
        <v>#N/A</v>
      </c>
      <c r="AM470" s="179">
        <v>26.137</v>
      </c>
      <c r="AN470" s="179">
        <v>19.16</v>
      </c>
      <c r="AO470" s="179">
        <v>211</v>
      </c>
      <c r="AP470" s="179" t="e">
        <v>#N/A</v>
      </c>
      <c r="AQ470" s="179">
        <v>0</v>
      </c>
      <c r="AR470" s="179" t="e">
        <v>#N/A</v>
      </c>
      <c r="AS470" s="179" t="e">
        <v>#N/A</v>
      </c>
      <c r="AT470" s="179" t="e">
        <v>#N/A</v>
      </c>
      <c r="AU470" s="179" t="e">
        <v>#N/A</v>
      </c>
      <c r="AV470" s="179">
        <v>-5676</v>
      </c>
      <c r="AW470" s="179" t="e">
        <v>#N/A</v>
      </c>
      <c r="AX470" s="179">
        <v>1125.9109360734353</v>
      </c>
      <c r="AY470" s="179" t="e">
        <v>#N/A</v>
      </c>
      <c r="AZ470" s="179">
        <v>70115.09046140709</v>
      </c>
      <c r="BA470" s="183">
        <v>6.2274100210741694E-2</v>
      </c>
      <c r="BB470" s="183" t="e">
        <v>#N/A</v>
      </c>
      <c r="BC470" s="183" t="e">
        <v>#N/A</v>
      </c>
      <c r="BD470" s="183">
        <v>1.6342555530186355E-2</v>
      </c>
      <c r="BE470" s="183">
        <v>4.8213473510620381E-3</v>
      </c>
      <c r="BF470" s="183">
        <v>0.29501795739084513</v>
      </c>
      <c r="BG470" s="183">
        <v>7.6389154874106748E-3</v>
      </c>
    </row>
    <row r="471" spans="2:59" ht="11.25" customHeight="1">
      <c r="B471" s="174"/>
      <c r="C471" s="174"/>
      <c r="D471" s="64">
        <v>45470</v>
      </c>
      <c r="E471" s="174"/>
      <c r="F471" s="174"/>
      <c r="G471" s="174"/>
      <c r="H471" s="174"/>
      <c r="I471" s="179">
        <v>18.8216</v>
      </c>
      <c r="J471" s="179" t="e">
        <v>#N/A</v>
      </c>
      <c r="K471" s="179" t="e">
        <v>#N/A</v>
      </c>
      <c r="L471" s="179" t="e">
        <v>#N/A</v>
      </c>
      <c r="M471" s="179" t="e">
        <v>#N/A</v>
      </c>
      <c r="N471" s="179">
        <v>43.514000000000003</v>
      </c>
      <c r="O471" s="179" t="e">
        <v>#N/A</v>
      </c>
      <c r="P471" s="179" t="e">
        <v>#N/A</v>
      </c>
      <c r="Q471" s="179" t="e">
        <v>#N/A</v>
      </c>
      <c r="R471" s="179" t="e">
        <v>#N/A</v>
      </c>
      <c r="S471" s="179">
        <v>76.382000000000005</v>
      </c>
      <c r="T471" s="179" t="e">
        <v>#N/A</v>
      </c>
      <c r="U471" s="179" t="e">
        <v>#N/A</v>
      </c>
      <c r="V471" s="179" t="e">
        <v>#N/A</v>
      </c>
      <c r="W471" s="179" t="e">
        <v>#N/A</v>
      </c>
      <c r="X471" s="179">
        <v>6.8297100000000004</v>
      </c>
      <c r="Y471" s="179" t="e">
        <v>#N/A</v>
      </c>
      <c r="Z471" s="179" t="e">
        <v>#N/A</v>
      </c>
      <c r="AA471" s="179" t="e">
        <v>#N/A</v>
      </c>
      <c r="AB471" s="179" t="e">
        <v>#N/A</v>
      </c>
      <c r="AC471" s="179">
        <v>14.763999999999999</v>
      </c>
      <c r="AD471" s="179" t="e">
        <v>#N/A</v>
      </c>
      <c r="AE471" s="179" t="e">
        <v>#N/A</v>
      </c>
      <c r="AF471" s="179" t="e">
        <v>#N/A</v>
      </c>
      <c r="AG471" s="179" t="e">
        <v>#N/A</v>
      </c>
      <c r="AH471" s="179">
        <v>4.3193000000000001</v>
      </c>
      <c r="AI471" s="179" t="e">
        <v>#N/A</v>
      </c>
      <c r="AJ471" s="179" t="e">
        <v>#N/A</v>
      </c>
      <c r="AK471" s="179" t="e">
        <v>#N/A</v>
      </c>
      <c r="AL471" s="179" t="e">
        <v>#N/A</v>
      </c>
      <c r="AM471" s="179">
        <v>23.06</v>
      </c>
      <c r="AN471" s="179">
        <v>19.16</v>
      </c>
      <c r="AO471" s="179">
        <v>144</v>
      </c>
      <c r="AP471" s="179" t="e">
        <v>#N/A</v>
      </c>
      <c r="AQ471" s="179">
        <v>0</v>
      </c>
      <c r="AR471" s="179" t="e">
        <v>#N/A</v>
      </c>
      <c r="AS471" s="179" t="e">
        <v>#N/A</v>
      </c>
      <c r="AT471" s="179" t="e">
        <v>#N/A</v>
      </c>
      <c r="AU471" s="179" t="e">
        <v>#N/A</v>
      </c>
      <c r="AV471" s="179">
        <v>-4929</v>
      </c>
      <c r="AW471" s="179" t="e">
        <v>#N/A</v>
      </c>
      <c r="AX471" s="179">
        <v>980.54093742833413</v>
      </c>
      <c r="AY471" s="179" t="e">
        <v>#N/A</v>
      </c>
      <c r="AZ471" s="179">
        <v>74300.488338349009</v>
      </c>
      <c r="BA471" s="183">
        <v>7.5774998780996319E-2</v>
      </c>
      <c r="BB471" s="183" t="e">
        <v>#N/A</v>
      </c>
      <c r="BC471" s="183" t="e">
        <v>#N/A</v>
      </c>
      <c r="BD471" s="183">
        <v>5.121858391788018E-2</v>
      </c>
      <c r="BE471" s="183">
        <v>3.5388777747608897E-3</v>
      </c>
      <c r="BF471" s="183">
        <v>6.909362782139479E-2</v>
      </c>
      <c r="BG471" s="183">
        <v>1.0847758744824031E-2</v>
      </c>
    </row>
    <row r="472" spans="2:59">
      <c r="B472" s="174"/>
      <c r="C472" s="174"/>
      <c r="D472" s="64">
        <v>45471</v>
      </c>
      <c r="E472" s="174"/>
      <c r="F472" s="174"/>
      <c r="G472" s="174"/>
      <c r="H472" s="174"/>
      <c r="I472" s="179">
        <v>14.9376</v>
      </c>
      <c r="J472" s="179" t="e">
        <v>#N/A</v>
      </c>
      <c r="K472" s="179" t="e">
        <v>#N/A</v>
      </c>
      <c r="L472" s="179" t="e">
        <v>#N/A</v>
      </c>
      <c r="M472" s="179" t="e">
        <v>#N/A</v>
      </c>
      <c r="N472" s="179">
        <v>38.246000000000002</v>
      </c>
      <c r="O472" s="179" t="e">
        <v>#N/A</v>
      </c>
      <c r="P472" s="179" t="e">
        <v>#N/A</v>
      </c>
      <c r="Q472" s="179" t="e">
        <v>#N/A</v>
      </c>
      <c r="R472" s="179" t="e">
        <v>#N/A</v>
      </c>
      <c r="S472" s="179">
        <v>98.177000000000007</v>
      </c>
      <c r="T472" s="179" t="e">
        <v>#N/A</v>
      </c>
      <c r="U472" s="179" t="e">
        <v>#N/A</v>
      </c>
      <c r="V472" s="179" t="e">
        <v>#N/A</v>
      </c>
      <c r="W472" s="179" t="e">
        <v>#N/A</v>
      </c>
      <c r="X472" s="179">
        <v>5.2147100000000002</v>
      </c>
      <c r="Y472" s="179" t="e">
        <v>#N/A</v>
      </c>
      <c r="Z472" s="179" t="e">
        <v>#N/A</v>
      </c>
      <c r="AA472" s="179" t="e">
        <v>#N/A</v>
      </c>
      <c r="AB472" s="179" t="e">
        <v>#N/A</v>
      </c>
      <c r="AC472" s="179">
        <v>14.666</v>
      </c>
      <c r="AD472" s="179" t="e">
        <v>#N/A</v>
      </c>
      <c r="AE472" s="179" t="e">
        <v>#N/A</v>
      </c>
      <c r="AF472" s="179" t="e">
        <v>#N/A</v>
      </c>
      <c r="AG472" s="179" t="e">
        <v>#N/A</v>
      </c>
      <c r="AH472" s="179">
        <v>4.3193000000000001</v>
      </c>
      <c r="AI472" s="179" t="e">
        <v>#N/A</v>
      </c>
      <c r="AJ472" s="179" t="e">
        <v>#N/A</v>
      </c>
      <c r="AK472" s="179" t="e">
        <v>#N/A</v>
      </c>
      <c r="AL472" s="179" t="e">
        <v>#N/A</v>
      </c>
      <c r="AM472" s="179">
        <v>21.058</v>
      </c>
      <c r="AN472" s="179">
        <v>29.157</v>
      </c>
      <c r="AO472" s="179">
        <v>100</v>
      </c>
      <c r="AP472" s="179" t="e">
        <v>#N/A</v>
      </c>
      <c r="AQ472" s="179">
        <v>0</v>
      </c>
      <c r="AR472" s="179" t="e">
        <v>#N/A</v>
      </c>
      <c r="AS472" s="179" t="e">
        <v>#N/A</v>
      </c>
      <c r="AT472" s="179" t="e">
        <v>#N/A</v>
      </c>
      <c r="AU472" s="179" t="e">
        <v>#N/A</v>
      </c>
      <c r="AV472" s="179">
        <v>-5273</v>
      </c>
      <c r="AW472" s="179" t="e">
        <v>#N/A</v>
      </c>
      <c r="AX472" s="179">
        <v>1025.1870122009245</v>
      </c>
      <c r="AY472" s="179" t="e">
        <v>#N/A</v>
      </c>
      <c r="AZ472" s="179">
        <v>74528.13103001815</v>
      </c>
      <c r="BA472" s="183">
        <v>7.2697108081790168E-2</v>
      </c>
      <c r="BB472" s="183" t="e">
        <v>#N/A</v>
      </c>
      <c r="BC472" s="183" t="e">
        <v>#N/A</v>
      </c>
      <c r="BD472" s="183">
        <v>1.9075562003515008E-2</v>
      </c>
      <c r="BE472" s="183">
        <v>4.0288582557490857E-3</v>
      </c>
      <c r="BF472" s="183">
        <v>0.21120521927514888</v>
      </c>
      <c r="BG472" s="183">
        <v>5.5253467089517484E-3</v>
      </c>
    </row>
    <row r="473" spans="2:59">
      <c r="B473" s="24" t="s">
        <v>82</v>
      </c>
      <c r="C473" s="21"/>
      <c r="D473" s="21"/>
      <c r="E473" s="25"/>
      <c r="F473" s="25"/>
      <c r="G473" s="25"/>
      <c r="H473" s="25"/>
      <c r="I473" s="182">
        <v>21.830000000000002</v>
      </c>
      <c r="J473" s="182" t="e">
        <v>#N/A</v>
      </c>
      <c r="K473" s="182" t="e">
        <v>#N/A</v>
      </c>
      <c r="L473" s="182" t="e">
        <v>#N/A</v>
      </c>
      <c r="M473" s="182" t="e">
        <v>#N/A</v>
      </c>
      <c r="N473" s="182">
        <v>46.548600000000008</v>
      </c>
      <c r="O473" s="182" t="e">
        <v>#N/A</v>
      </c>
      <c r="P473" s="182" t="e">
        <v>#N/A</v>
      </c>
      <c r="Q473" s="182" t="e">
        <v>#N/A</v>
      </c>
      <c r="R473" s="182" t="e">
        <v>#N/A</v>
      </c>
      <c r="S473" s="182">
        <v>62.137999999999998</v>
      </c>
      <c r="T473" s="182" t="e">
        <v>#N/A</v>
      </c>
      <c r="U473" s="182" t="e">
        <v>#N/A</v>
      </c>
      <c r="V473" s="182" t="e">
        <v>#N/A</v>
      </c>
      <c r="W473" s="182" t="e">
        <v>#N/A</v>
      </c>
      <c r="X473" s="182">
        <v>6.5715100000000009</v>
      </c>
      <c r="Y473" s="182" t="e">
        <v>#N/A</v>
      </c>
      <c r="Z473" s="182" t="e">
        <v>#N/A</v>
      </c>
      <c r="AA473" s="182" t="e">
        <v>#N/A</v>
      </c>
      <c r="AB473" s="182" t="e">
        <v>#N/A</v>
      </c>
      <c r="AC473" s="182">
        <v>14.747</v>
      </c>
      <c r="AD473" s="182" t="e">
        <v>#N/A</v>
      </c>
      <c r="AE473" s="182" t="e">
        <v>#N/A</v>
      </c>
      <c r="AF473" s="182" t="e">
        <v>#N/A</v>
      </c>
      <c r="AG473" s="182" t="e">
        <v>#N/A</v>
      </c>
      <c r="AH473" s="182">
        <v>4.3193000000000001</v>
      </c>
      <c r="AI473" s="182" t="e">
        <v>#N/A</v>
      </c>
      <c r="AJ473" s="182" t="e">
        <v>#N/A</v>
      </c>
      <c r="AK473" s="182" t="e">
        <v>#N/A</v>
      </c>
      <c r="AL473" s="182" t="e">
        <v>#N/A</v>
      </c>
      <c r="AM473" s="182">
        <v>24.635399999999997</v>
      </c>
      <c r="AN473" s="182">
        <v>21.160999999999998</v>
      </c>
      <c r="AO473" s="182">
        <v>144</v>
      </c>
      <c r="AP473" s="182" t="e">
        <v>#N/A</v>
      </c>
      <c r="AQ473" s="182">
        <v>0</v>
      </c>
      <c r="AR473" s="182" t="e">
        <v>#N/A</v>
      </c>
      <c r="AS473" s="182" t="e">
        <v>#N/A</v>
      </c>
      <c r="AT473" s="182" t="e">
        <v>#N/A</v>
      </c>
      <c r="AU473" s="182" t="e">
        <v>#N/A</v>
      </c>
      <c r="AV473" s="182">
        <v>-5173</v>
      </c>
      <c r="AW473" s="182" t="e">
        <v>#N/A</v>
      </c>
      <c r="AX473" s="182">
        <v>997.49505265481753</v>
      </c>
      <c r="AY473" s="182" t="e">
        <v>#N/A</v>
      </c>
      <c r="AZ473" s="182">
        <v>71050.136121840478</v>
      </c>
      <c r="BA473" s="184">
        <v>7.1228559913897968E-2</v>
      </c>
      <c r="BB473" s="184" t="e">
        <v>#N/A</v>
      </c>
      <c r="BC473" s="184" t="e">
        <v>#N/A</v>
      </c>
      <c r="BD473" s="184">
        <v>1.8496514714498015E-2</v>
      </c>
      <c r="BE473" s="184">
        <v>3.4548418713683058E-3</v>
      </c>
      <c r="BF473" s="185">
        <v>0.18678339809933583</v>
      </c>
      <c r="BG473" s="184">
        <v>6.9977904716245079E-3</v>
      </c>
    </row>
    <row r="474" spans="2:59">
      <c r="B474" s="50" t="s">
        <v>136</v>
      </c>
      <c r="C474" s="186"/>
      <c r="D474" s="66"/>
      <c r="E474" s="41"/>
      <c r="F474" s="41"/>
      <c r="G474" s="41"/>
      <c r="H474" s="41"/>
      <c r="I474" s="187">
        <v>32.33</v>
      </c>
      <c r="J474" s="187" t="e">
        <v>#N/A</v>
      </c>
      <c r="K474" s="187" t="e">
        <v>#N/A</v>
      </c>
      <c r="L474" s="187" t="e">
        <v>#N/A</v>
      </c>
      <c r="M474" s="187" t="e">
        <v>#N/A</v>
      </c>
      <c r="N474" s="187">
        <v>36.729350000000004</v>
      </c>
      <c r="O474" s="187" t="e">
        <v>#N/A</v>
      </c>
      <c r="P474" s="187" t="e">
        <v>#N/A</v>
      </c>
      <c r="Q474" s="187" t="e">
        <v>#N/A</v>
      </c>
      <c r="R474" s="187" t="e">
        <v>#N/A</v>
      </c>
      <c r="S474" s="187">
        <v>42.880350000000007</v>
      </c>
      <c r="T474" s="187" t="e">
        <v>#N/A</v>
      </c>
      <c r="U474" s="187" t="e">
        <v>#N/A</v>
      </c>
      <c r="V474" s="187" t="e">
        <v>#N/A</v>
      </c>
      <c r="W474" s="187" t="e">
        <v>#N/A</v>
      </c>
      <c r="X474" s="187">
        <v>10.15706</v>
      </c>
      <c r="Y474" s="187" t="e">
        <v>#N/A</v>
      </c>
      <c r="Z474" s="187" t="e">
        <v>#N/A</v>
      </c>
      <c r="AA474" s="187" t="e">
        <v>#N/A</v>
      </c>
      <c r="AB474" s="187" t="e">
        <v>#N/A</v>
      </c>
      <c r="AC474" s="187">
        <v>15.395850000000001</v>
      </c>
      <c r="AD474" s="187" t="e">
        <v>#N/A</v>
      </c>
      <c r="AE474" s="187" t="e">
        <v>#N/A</v>
      </c>
      <c r="AF474" s="187" t="e">
        <v>#N/A</v>
      </c>
      <c r="AG474" s="187" t="e">
        <v>#N/A</v>
      </c>
      <c r="AH474" s="187">
        <v>4.313299999999999</v>
      </c>
      <c r="AI474" s="187" t="e">
        <v>#N/A</v>
      </c>
      <c r="AJ474" s="187" t="e">
        <v>#N/A</v>
      </c>
      <c r="AK474" s="187" t="e">
        <v>#N/A</v>
      </c>
      <c r="AL474" s="187" t="e">
        <v>#N/A</v>
      </c>
      <c r="AM474" s="187">
        <v>24.945450000000001</v>
      </c>
      <c r="AN474" s="187">
        <v>19.672249999999998</v>
      </c>
      <c r="AO474" s="187">
        <v>155.4</v>
      </c>
      <c r="AP474" s="187" t="e">
        <v>#N/A</v>
      </c>
      <c r="AQ474" s="187">
        <v>0</v>
      </c>
      <c r="AR474" s="187" t="e">
        <v>#N/A</v>
      </c>
      <c r="AS474" s="187" t="e">
        <v>#N/A</v>
      </c>
      <c r="AT474" s="187" t="e">
        <v>#N/A</v>
      </c>
      <c r="AU474" s="187" t="e">
        <v>#N/A</v>
      </c>
      <c r="AV474" s="187">
        <v>-4557.45</v>
      </c>
      <c r="AW474" s="187" t="e">
        <v>#N/A</v>
      </c>
      <c r="AX474" s="187">
        <v>918.4175823740112</v>
      </c>
      <c r="AY474" s="187" t="e">
        <v>#N/A</v>
      </c>
      <c r="AZ474" s="187">
        <v>74528.13103001815</v>
      </c>
      <c r="BA474" s="42">
        <v>8.1148414904439123E-2</v>
      </c>
      <c r="BB474" s="42" t="e">
        <v>#N/A</v>
      </c>
      <c r="BC474" s="42" t="e">
        <v>#N/A</v>
      </c>
      <c r="BD474" s="42">
        <v>9.2500084910654857E-3</v>
      </c>
      <c r="BE474" s="42">
        <v>2.850096297675562E-3</v>
      </c>
      <c r="BF474" s="43">
        <v>0.30811823582956155</v>
      </c>
      <c r="BG474" s="42">
        <v>5.5886778991923155E-3</v>
      </c>
    </row>
    <row r="475" spans="2:59">
      <c r="B475" s="51" t="s">
        <v>133</v>
      </c>
      <c r="C475" s="188"/>
      <c r="D475" s="44"/>
      <c r="E475" s="45"/>
      <c r="F475" s="45"/>
      <c r="G475" s="45"/>
      <c r="H475" s="45"/>
      <c r="I475" s="189">
        <v>37.573423923444977</v>
      </c>
      <c r="J475" s="189" t="e">
        <v>#N/A</v>
      </c>
      <c r="K475" s="189" t="e">
        <v>#N/A</v>
      </c>
      <c r="L475" s="189" t="e">
        <v>#N/A</v>
      </c>
      <c r="M475" s="189" t="e">
        <v>#N/A</v>
      </c>
      <c r="N475" s="189">
        <v>21.873128628389157</v>
      </c>
      <c r="O475" s="189" t="e">
        <v>#N/A</v>
      </c>
      <c r="P475" s="189" t="e">
        <v>#N/A</v>
      </c>
      <c r="Q475" s="189" t="e">
        <v>#N/A</v>
      </c>
      <c r="R475" s="189" t="e">
        <v>#N/A</v>
      </c>
      <c r="S475" s="189">
        <v>42.321362280701763</v>
      </c>
      <c r="T475" s="189" t="e">
        <v>#N/A</v>
      </c>
      <c r="U475" s="189" t="e">
        <v>#N/A</v>
      </c>
      <c r="V475" s="189" t="e">
        <v>#N/A</v>
      </c>
      <c r="W475" s="189" t="e">
        <v>#N/A</v>
      </c>
      <c r="X475" s="189">
        <v>10.378081052631579</v>
      </c>
      <c r="Y475" s="189" t="e">
        <v>#N/A</v>
      </c>
      <c r="Z475" s="189" t="e">
        <v>#N/A</v>
      </c>
      <c r="AA475" s="189" t="e">
        <v>#N/A</v>
      </c>
      <c r="AB475" s="189" t="e">
        <v>#N/A</v>
      </c>
      <c r="AC475" s="189">
        <v>14.430885406698565</v>
      </c>
      <c r="AD475" s="189" t="e">
        <v>#N/A</v>
      </c>
      <c r="AE475" s="189" t="e">
        <v>#N/A</v>
      </c>
      <c r="AF475" s="189" t="e">
        <v>#N/A</v>
      </c>
      <c r="AG475" s="189" t="e">
        <v>#N/A</v>
      </c>
      <c r="AH475" s="189">
        <v>4.1913406698564577</v>
      </c>
      <c r="AI475" s="189" t="e">
        <v>#N/A</v>
      </c>
      <c r="AJ475" s="189" t="e">
        <v>#N/A</v>
      </c>
      <c r="AK475" s="189" t="e">
        <v>#N/A</v>
      </c>
      <c r="AL475" s="189" t="e">
        <v>#N/A</v>
      </c>
      <c r="AM475" s="189">
        <v>36.709379665071772</v>
      </c>
      <c r="AN475" s="189">
        <v>19.327635964912279</v>
      </c>
      <c r="AO475" s="189">
        <v>129.733014354067</v>
      </c>
      <c r="AP475" s="189" t="e">
        <v>#N/A</v>
      </c>
      <c r="AQ475" s="189">
        <v>0</v>
      </c>
      <c r="AR475" s="189" t="e">
        <v>#N/A</v>
      </c>
      <c r="AS475" s="189" t="e">
        <v>#N/A</v>
      </c>
      <c r="AT475" s="189" t="e">
        <v>#N/A</v>
      </c>
      <c r="AU475" s="189" t="e">
        <v>#N/A</v>
      </c>
      <c r="AV475" s="189">
        <v>-4060.1436204146726</v>
      </c>
      <c r="AW475" s="189" t="e">
        <v>#N/A</v>
      </c>
      <c r="AX475" s="189">
        <v>872.30540703125678</v>
      </c>
      <c r="AY475" s="189" t="e">
        <v>#N/A</v>
      </c>
      <c r="AZ475" s="189">
        <v>74528.13103001815</v>
      </c>
      <c r="BA475" s="46">
        <v>8.5438116546430659E-2</v>
      </c>
      <c r="BB475" s="46" t="e">
        <v>#N/A</v>
      </c>
      <c r="BC475" s="46" t="e">
        <v>#N/A</v>
      </c>
      <c r="BD475" s="46">
        <v>8.7649434163821188E-3</v>
      </c>
      <c r="BE475" s="46">
        <v>2.83892388397112E-3</v>
      </c>
      <c r="BF475" s="47">
        <v>0.32389528934836348</v>
      </c>
      <c r="BG475" s="46">
        <v>5.8282486954099374E-3</v>
      </c>
    </row>
    <row r="476" spans="2:59">
      <c r="B476" s="174"/>
      <c r="C476" s="174"/>
      <c r="D476" s="64">
        <v>45474</v>
      </c>
      <c r="E476" s="174"/>
      <c r="F476" s="174"/>
      <c r="G476" s="174"/>
      <c r="H476" s="174"/>
      <c r="I476" s="179">
        <v>23.884599999999999</v>
      </c>
      <c r="J476" s="179" t="e">
        <v>#N/A</v>
      </c>
      <c r="K476" s="179" t="e">
        <v>#N/A</v>
      </c>
      <c r="L476" s="179" t="e">
        <v>#N/A</v>
      </c>
      <c r="M476" s="179" t="e">
        <v>#N/A</v>
      </c>
      <c r="N476" s="179">
        <v>38.274000000000001</v>
      </c>
      <c r="O476" s="179" t="e">
        <v>#N/A</v>
      </c>
      <c r="P476" s="179" t="e">
        <v>#N/A</v>
      </c>
      <c r="Q476" s="179" t="e">
        <v>#N/A</v>
      </c>
      <c r="R476" s="179" t="e">
        <v>#N/A</v>
      </c>
      <c r="S476" s="179">
        <v>112.892</v>
      </c>
      <c r="T476" s="179" t="e">
        <v>#N/A</v>
      </c>
      <c r="U476" s="179" t="e">
        <v>#N/A</v>
      </c>
      <c r="V476" s="179" t="e">
        <v>#N/A</v>
      </c>
      <c r="W476" s="179" t="e">
        <v>#N/A</v>
      </c>
      <c r="X476" s="179">
        <v>4.0657100000000002</v>
      </c>
      <c r="Y476" s="179" t="e">
        <v>#N/A</v>
      </c>
      <c r="Z476" s="179" t="e">
        <v>#N/A</v>
      </c>
      <c r="AA476" s="179" t="e">
        <v>#N/A</v>
      </c>
      <c r="AB476" s="179" t="e">
        <v>#N/A</v>
      </c>
      <c r="AC476" s="179">
        <v>14.725</v>
      </c>
      <c r="AD476" s="179" t="e">
        <v>#N/A</v>
      </c>
      <c r="AE476" s="179" t="e">
        <v>#N/A</v>
      </c>
      <c r="AF476" s="179" t="e">
        <v>#N/A</v>
      </c>
      <c r="AG476" s="179" t="e">
        <v>#N/A</v>
      </c>
      <c r="AH476" s="179">
        <v>4.3193000000000001</v>
      </c>
      <c r="AI476" s="179" t="e">
        <v>#N/A</v>
      </c>
      <c r="AJ476" s="179" t="e">
        <v>#N/A</v>
      </c>
      <c r="AK476" s="179" t="e">
        <v>#N/A</v>
      </c>
      <c r="AL476" s="179" t="e">
        <v>#N/A</v>
      </c>
      <c r="AM476" s="179">
        <v>18.242000000000001</v>
      </c>
      <c r="AN476" s="179">
        <v>44.145000000000003</v>
      </c>
      <c r="AO476" s="179">
        <v>100</v>
      </c>
      <c r="AP476" s="179" t="e">
        <v>#N/A</v>
      </c>
      <c r="AQ476" s="179">
        <v>0</v>
      </c>
      <c r="AR476" s="179" t="e">
        <v>#N/A</v>
      </c>
      <c r="AS476" s="179" t="e">
        <v>#N/A</v>
      </c>
      <c r="AT476" s="179" t="e">
        <v>#N/A</v>
      </c>
      <c r="AU476" s="179" t="e">
        <v>#N/A</v>
      </c>
      <c r="AV476" s="179">
        <v>-6266</v>
      </c>
      <c r="AW476" s="179" t="e">
        <v>#N/A</v>
      </c>
      <c r="AX476" s="179">
        <v>1177.602056588903</v>
      </c>
      <c r="AY476" s="179" t="e">
        <v>#N/A</v>
      </c>
      <c r="AZ476" s="179">
        <v>69940.298255679809</v>
      </c>
      <c r="BA476" s="183">
        <v>5.9392133245989846E-2</v>
      </c>
      <c r="BB476" s="183" t="e">
        <v>#N/A</v>
      </c>
      <c r="BC476" s="183" t="e">
        <v>#N/A</v>
      </c>
      <c r="BD476" s="183">
        <v>2.8615018934471742E-2</v>
      </c>
      <c r="BE476" s="183">
        <v>7.9483904894725871E-3</v>
      </c>
      <c r="BF476" s="183">
        <v>0.27776988397856256</v>
      </c>
      <c r="BG476" s="183">
        <v>1.3116690519333138E-2</v>
      </c>
    </row>
    <row r="477" spans="2:59">
      <c r="B477" s="174"/>
      <c r="C477" s="174"/>
      <c r="D477" s="64">
        <v>45475</v>
      </c>
      <c r="E477" s="174"/>
      <c r="F477" s="174"/>
      <c r="G477" s="174"/>
      <c r="H477" s="174"/>
      <c r="I477" s="179">
        <v>13.666600000000001</v>
      </c>
      <c r="J477" s="179" t="e">
        <v>#N/A</v>
      </c>
      <c r="K477" s="179" t="e">
        <v>#N/A</v>
      </c>
      <c r="L477" s="179" t="e">
        <v>#N/A</v>
      </c>
      <c r="M477" s="179" t="e">
        <v>#N/A</v>
      </c>
      <c r="N477" s="179">
        <v>38.261000000000003</v>
      </c>
      <c r="O477" s="179" t="e">
        <v>#N/A</v>
      </c>
      <c r="P477" s="179" t="e">
        <v>#N/A</v>
      </c>
      <c r="Q477" s="179" t="e">
        <v>#N/A</v>
      </c>
      <c r="R477" s="179" t="e">
        <v>#N/A</v>
      </c>
      <c r="S477" s="179">
        <v>87.135000000000005</v>
      </c>
      <c r="T477" s="179" t="e">
        <v>#N/A</v>
      </c>
      <c r="U477" s="179" t="e">
        <v>#N/A</v>
      </c>
      <c r="V477" s="179" t="e">
        <v>#N/A</v>
      </c>
      <c r="W477" s="179" t="e">
        <v>#N/A</v>
      </c>
      <c r="X477" s="179">
        <v>3.6027100000000001</v>
      </c>
      <c r="Y477" s="179" t="e">
        <v>#N/A</v>
      </c>
      <c r="Z477" s="179" t="e">
        <v>#N/A</v>
      </c>
      <c r="AA477" s="179" t="e">
        <v>#N/A</v>
      </c>
      <c r="AB477" s="179" t="e">
        <v>#N/A</v>
      </c>
      <c r="AC477" s="179">
        <v>14.821</v>
      </c>
      <c r="AD477" s="179" t="e">
        <v>#N/A</v>
      </c>
      <c r="AE477" s="179" t="e">
        <v>#N/A</v>
      </c>
      <c r="AF477" s="179" t="e">
        <v>#N/A</v>
      </c>
      <c r="AG477" s="179" t="e">
        <v>#N/A</v>
      </c>
      <c r="AH477" s="179">
        <v>4.3193000000000001</v>
      </c>
      <c r="AI477" s="179" t="e">
        <v>#N/A</v>
      </c>
      <c r="AJ477" s="179" t="e">
        <v>#N/A</v>
      </c>
      <c r="AK477" s="179" t="e">
        <v>#N/A</v>
      </c>
      <c r="AL477" s="179" t="e">
        <v>#N/A</v>
      </c>
      <c r="AM477" s="179">
        <v>18.25</v>
      </c>
      <c r="AN477" s="179">
        <v>47.728000000000002</v>
      </c>
      <c r="AO477" s="179">
        <v>50</v>
      </c>
      <c r="AP477" s="179" t="e">
        <v>#N/A</v>
      </c>
      <c r="AQ477" s="179">
        <v>0</v>
      </c>
      <c r="AR477" s="179" t="e">
        <v>#N/A</v>
      </c>
      <c r="AS477" s="179" t="e">
        <v>#N/A</v>
      </c>
      <c r="AT477" s="179" t="e">
        <v>#N/A</v>
      </c>
      <c r="AU477" s="179" t="e">
        <v>#N/A</v>
      </c>
      <c r="AV477" s="179">
        <v>-4704</v>
      </c>
      <c r="AW477" s="179" t="e">
        <v>#N/A</v>
      </c>
      <c r="AX477" s="179">
        <v>932.35486208900875</v>
      </c>
      <c r="AY477" s="179" t="e">
        <v>#N/A</v>
      </c>
      <c r="AZ477" s="179">
        <v>72621.097775646209</v>
      </c>
      <c r="BA477" s="183">
        <v>7.7676907971533107E-2</v>
      </c>
      <c r="BB477" s="183" t="e">
        <v>#N/A</v>
      </c>
      <c r="BC477" s="183" t="e">
        <v>#N/A</v>
      </c>
      <c r="BD477" s="183">
        <v>4.7348871904978277E-3</v>
      </c>
      <c r="BE477" s="183">
        <v>3.8234882761754483E-3</v>
      </c>
      <c r="BF477" s="183">
        <v>0.80751412279654444</v>
      </c>
      <c r="BG477" s="183">
        <v>1.1138846019759199E-2</v>
      </c>
    </row>
    <row r="478" spans="2:59">
      <c r="B478" s="174"/>
      <c r="C478" s="174"/>
      <c r="D478" s="64">
        <v>45476</v>
      </c>
      <c r="E478" s="174"/>
      <c r="F478" s="174"/>
      <c r="G478" s="174"/>
      <c r="H478" s="174"/>
      <c r="I478" s="179">
        <v>7.9526000000000003</v>
      </c>
      <c r="J478" s="179" t="e">
        <v>#N/A</v>
      </c>
      <c r="K478" s="179" t="e">
        <v>#N/A</v>
      </c>
      <c r="L478" s="179" t="e">
        <v>#N/A</v>
      </c>
      <c r="M478" s="179" t="e">
        <v>#N/A</v>
      </c>
      <c r="N478" s="179">
        <v>34.814</v>
      </c>
      <c r="O478" s="179" t="e">
        <v>#N/A</v>
      </c>
      <c r="P478" s="179" t="e">
        <v>#N/A</v>
      </c>
      <c r="Q478" s="179" t="e">
        <v>#N/A</v>
      </c>
      <c r="R478" s="179" t="e">
        <v>#N/A</v>
      </c>
      <c r="S478" s="179">
        <v>65.468000000000004</v>
      </c>
      <c r="T478" s="179" t="e">
        <v>#N/A</v>
      </c>
      <c r="U478" s="179" t="e">
        <v>#N/A</v>
      </c>
      <c r="V478" s="179" t="e">
        <v>#N/A</v>
      </c>
      <c r="W478" s="179" t="e">
        <v>#N/A</v>
      </c>
      <c r="X478" s="179">
        <v>3.4037099999999998</v>
      </c>
      <c r="Y478" s="179" t="e">
        <v>#N/A</v>
      </c>
      <c r="Z478" s="179" t="e">
        <v>#N/A</v>
      </c>
      <c r="AA478" s="179" t="e">
        <v>#N/A</v>
      </c>
      <c r="AB478" s="179" t="e">
        <v>#N/A</v>
      </c>
      <c r="AC478" s="179">
        <v>14.802</v>
      </c>
      <c r="AD478" s="179" t="e">
        <v>#N/A</v>
      </c>
      <c r="AE478" s="179" t="e">
        <v>#N/A</v>
      </c>
      <c r="AF478" s="179" t="e">
        <v>#N/A</v>
      </c>
      <c r="AG478" s="179" t="e">
        <v>#N/A</v>
      </c>
      <c r="AH478" s="179">
        <v>4.3193000000000001</v>
      </c>
      <c r="AI478" s="179" t="e">
        <v>#N/A</v>
      </c>
      <c r="AJ478" s="179" t="e">
        <v>#N/A</v>
      </c>
      <c r="AK478" s="179" t="e">
        <v>#N/A</v>
      </c>
      <c r="AL478" s="179" t="e">
        <v>#N/A</v>
      </c>
      <c r="AM478" s="179">
        <v>18.795999999999999</v>
      </c>
      <c r="AN478" s="179">
        <v>37.722999999999999</v>
      </c>
      <c r="AO478" s="179">
        <v>100</v>
      </c>
      <c r="AP478" s="179" t="e">
        <v>#N/A</v>
      </c>
      <c r="AQ478" s="179">
        <v>0</v>
      </c>
      <c r="AR478" s="179" t="e">
        <v>#N/A</v>
      </c>
      <c r="AS478" s="179" t="e">
        <v>#N/A</v>
      </c>
      <c r="AT478" s="179" t="e">
        <v>#N/A</v>
      </c>
      <c r="AU478" s="179" t="e">
        <v>#N/A</v>
      </c>
      <c r="AV478" s="179">
        <v>-4990</v>
      </c>
      <c r="AW478" s="179" t="e">
        <v>#N/A</v>
      </c>
      <c r="AX478" s="179">
        <v>978.52752354810195</v>
      </c>
      <c r="AY478" s="179" t="e">
        <v>#N/A</v>
      </c>
      <c r="AZ478" s="179">
        <v>72528.961933304439</v>
      </c>
      <c r="BA478" s="183">
        <v>7.4120512901177604E-2</v>
      </c>
      <c r="BB478" s="183" t="e">
        <v>#N/A</v>
      </c>
      <c r="BC478" s="183" t="e">
        <v>#N/A</v>
      </c>
      <c r="BD478" s="183">
        <v>4.5933232208503778E-3</v>
      </c>
      <c r="BE478" s="183">
        <v>2.5260178746610387E-3</v>
      </c>
      <c r="BF478" s="183">
        <v>0.54993253320270119</v>
      </c>
      <c r="BG478" s="183">
        <v>7.6421873732921029E-3</v>
      </c>
    </row>
    <row r="479" spans="2:59" ht="11.25" customHeight="1">
      <c r="B479" s="174"/>
      <c r="C479" s="174"/>
      <c r="D479" s="64">
        <v>45477</v>
      </c>
      <c r="E479" s="174"/>
      <c r="F479" s="174"/>
      <c r="G479" s="174"/>
      <c r="H479" s="174"/>
      <c r="I479" s="179">
        <v>18.992599999999999</v>
      </c>
      <c r="J479" s="179" t="e">
        <v>#N/A</v>
      </c>
      <c r="K479" s="179" t="e">
        <v>#N/A</v>
      </c>
      <c r="L479" s="179" t="e">
        <v>#N/A</v>
      </c>
      <c r="M479" s="179" t="e">
        <v>#N/A</v>
      </c>
      <c r="N479" s="179">
        <v>34.125</v>
      </c>
      <c r="O479" s="179" t="e">
        <v>#N/A</v>
      </c>
      <c r="P479" s="179" t="e">
        <v>#N/A</v>
      </c>
      <c r="Q479" s="179" t="e">
        <v>#N/A</v>
      </c>
      <c r="R479" s="179" t="e">
        <v>#N/A</v>
      </c>
      <c r="S479" s="179">
        <v>34.701000000000001</v>
      </c>
      <c r="T479" s="179" t="e">
        <v>#N/A</v>
      </c>
      <c r="U479" s="179" t="e">
        <v>#N/A</v>
      </c>
      <c r="V479" s="179" t="e">
        <v>#N/A</v>
      </c>
      <c r="W479" s="179" t="e">
        <v>#N/A</v>
      </c>
      <c r="X479" s="179">
        <v>12.77971</v>
      </c>
      <c r="Y479" s="179" t="e">
        <v>#N/A</v>
      </c>
      <c r="Z479" s="179" t="e">
        <v>#N/A</v>
      </c>
      <c r="AA479" s="179" t="e">
        <v>#N/A</v>
      </c>
      <c r="AB479" s="179" t="e">
        <v>#N/A</v>
      </c>
      <c r="AC479" s="179">
        <v>14.738</v>
      </c>
      <c r="AD479" s="179" t="e">
        <v>#N/A</v>
      </c>
      <c r="AE479" s="179" t="e">
        <v>#N/A</v>
      </c>
      <c r="AF479" s="179" t="e">
        <v>#N/A</v>
      </c>
      <c r="AG479" s="179" t="e">
        <v>#N/A</v>
      </c>
      <c r="AH479" s="179">
        <v>4.3193000000000001</v>
      </c>
      <c r="AI479" s="179" t="e">
        <v>#N/A</v>
      </c>
      <c r="AJ479" s="179" t="e">
        <v>#N/A</v>
      </c>
      <c r="AK479" s="179" t="e">
        <v>#N/A</v>
      </c>
      <c r="AL479" s="179" t="e">
        <v>#N/A</v>
      </c>
      <c r="AM479" s="179">
        <v>18.800999999999998</v>
      </c>
      <c r="AN479" s="179">
        <v>22.725000000000001</v>
      </c>
      <c r="AO479" s="179">
        <v>160</v>
      </c>
      <c r="AP479" s="179" t="e">
        <v>#N/A</v>
      </c>
      <c r="AQ479" s="179">
        <v>0</v>
      </c>
      <c r="AR479" s="179" t="e">
        <v>#N/A</v>
      </c>
      <c r="AS479" s="179" t="e">
        <v>#N/A</v>
      </c>
      <c r="AT479" s="179" t="e">
        <v>#N/A</v>
      </c>
      <c r="AU479" s="179" t="e">
        <v>#N/A</v>
      </c>
      <c r="AV479" s="179">
        <v>-4445</v>
      </c>
      <c r="AW479" s="179" t="e">
        <v>#N/A</v>
      </c>
      <c r="AX479" s="179">
        <v>902.79249824478291</v>
      </c>
      <c r="AY479" s="179" t="e">
        <v>#N/A</v>
      </c>
      <c r="AZ479" s="179">
        <v>75772.521620318352</v>
      </c>
      <c r="BA479" s="183">
        <v>8.3931270771119587E-2</v>
      </c>
      <c r="BB479" s="183" t="e">
        <v>#N/A</v>
      </c>
      <c r="BC479" s="183" t="e">
        <v>#N/A</v>
      </c>
      <c r="BD479" s="183">
        <v>8.6170752190910735E-3</v>
      </c>
      <c r="BE479" s="183">
        <v>5.9278830125901877E-3</v>
      </c>
      <c r="BF479" s="183">
        <v>0.6879228580315746</v>
      </c>
      <c r="BG479" s="183">
        <v>9.7575560425910771E-3</v>
      </c>
    </row>
    <row r="480" spans="2:59">
      <c r="B480" s="174"/>
      <c r="C480" s="174"/>
      <c r="D480" s="64">
        <v>45478</v>
      </c>
      <c r="E480" s="174"/>
      <c r="F480" s="174"/>
      <c r="G480" s="174"/>
      <c r="H480" s="174"/>
      <c r="I480" s="179">
        <v>23.243600000000001</v>
      </c>
      <c r="J480" s="179" t="e">
        <v>#N/A</v>
      </c>
      <c r="K480" s="179" t="e">
        <v>#N/A</v>
      </c>
      <c r="L480" s="179" t="e">
        <v>#N/A</v>
      </c>
      <c r="M480" s="179" t="e">
        <v>#N/A</v>
      </c>
      <c r="N480" s="179">
        <v>43.121000000000002</v>
      </c>
      <c r="O480" s="179" t="e">
        <v>#N/A</v>
      </c>
      <c r="P480" s="179" t="e">
        <v>#N/A</v>
      </c>
      <c r="Q480" s="179" t="e">
        <v>#N/A</v>
      </c>
      <c r="R480" s="179" t="e">
        <v>#N/A</v>
      </c>
      <c r="S480" s="179">
        <v>36.936999999999998</v>
      </c>
      <c r="T480" s="179" t="e">
        <v>#N/A</v>
      </c>
      <c r="U480" s="179" t="e">
        <v>#N/A</v>
      </c>
      <c r="V480" s="179" t="e">
        <v>#N/A</v>
      </c>
      <c r="W480" s="179" t="e">
        <v>#N/A</v>
      </c>
      <c r="X480" s="179">
        <v>12.26671</v>
      </c>
      <c r="Y480" s="179" t="e">
        <v>#N/A</v>
      </c>
      <c r="Z480" s="179" t="e">
        <v>#N/A</v>
      </c>
      <c r="AA480" s="179" t="e">
        <v>#N/A</v>
      </c>
      <c r="AB480" s="179" t="e">
        <v>#N/A</v>
      </c>
      <c r="AC480" s="179">
        <v>14.728999999999999</v>
      </c>
      <c r="AD480" s="179" t="e">
        <v>#N/A</v>
      </c>
      <c r="AE480" s="179" t="e">
        <v>#N/A</v>
      </c>
      <c r="AF480" s="179" t="e">
        <v>#N/A</v>
      </c>
      <c r="AG480" s="179" t="e">
        <v>#N/A</v>
      </c>
      <c r="AH480" s="179">
        <v>4.3193000000000001</v>
      </c>
      <c r="AI480" s="179" t="e">
        <v>#N/A</v>
      </c>
      <c r="AJ480" s="179" t="e">
        <v>#N/A</v>
      </c>
      <c r="AK480" s="179" t="e">
        <v>#N/A</v>
      </c>
      <c r="AL480" s="179" t="e">
        <v>#N/A</v>
      </c>
      <c r="AM480" s="179">
        <v>18.763000000000002</v>
      </c>
      <c r="AN480" s="179">
        <v>22.721</v>
      </c>
      <c r="AO480" s="179">
        <v>150</v>
      </c>
      <c r="AP480" s="179" t="e">
        <v>#N/A</v>
      </c>
      <c r="AQ480" s="179">
        <v>0</v>
      </c>
      <c r="AR480" s="179" t="e">
        <v>#N/A</v>
      </c>
      <c r="AS480" s="179" t="e">
        <v>#N/A</v>
      </c>
      <c r="AT480" s="179" t="e">
        <v>#N/A</v>
      </c>
      <c r="AU480" s="179" t="e">
        <v>#N/A</v>
      </c>
      <c r="AV480" s="179">
        <v>-4627</v>
      </c>
      <c r="AW480" s="179" t="e">
        <v>#N/A</v>
      </c>
      <c r="AX480" s="179">
        <v>929.53374240932089</v>
      </c>
      <c r="AY480" s="179" t="e">
        <v>#N/A</v>
      </c>
      <c r="AZ480" s="179">
        <v>76281.719524575135</v>
      </c>
      <c r="BA480" s="183">
        <v>8.2064497547830198E-2</v>
      </c>
      <c r="BB480" s="183" t="e">
        <v>#N/A</v>
      </c>
      <c r="BC480" s="183" t="e">
        <v>#N/A</v>
      </c>
      <c r="BD480" s="183">
        <v>1.2120003325968362E-2</v>
      </c>
      <c r="BE480" s="183">
        <v>4.3971009259697082E-3</v>
      </c>
      <c r="BF480" s="183">
        <v>0.36279700654441771</v>
      </c>
      <c r="BG480" s="183">
        <v>7.0117749828509397E-3</v>
      </c>
    </row>
    <row r="481" spans="2:59">
      <c r="B481" s="24" t="s">
        <v>82</v>
      </c>
      <c r="C481" s="21"/>
      <c r="D481" s="21"/>
      <c r="E481" s="25"/>
      <c r="F481" s="25"/>
      <c r="G481" s="25"/>
      <c r="H481" s="25"/>
      <c r="I481" s="182">
        <v>19.744599999999998</v>
      </c>
      <c r="J481" s="182" t="e">
        <v>#N/A</v>
      </c>
      <c r="K481" s="182" t="e">
        <v>#N/A</v>
      </c>
      <c r="L481" s="182" t="e">
        <v>#N/A</v>
      </c>
      <c r="M481" s="182" t="e">
        <v>#N/A</v>
      </c>
      <c r="N481" s="182">
        <v>37.719000000000001</v>
      </c>
      <c r="O481" s="182" t="e">
        <v>#N/A</v>
      </c>
      <c r="P481" s="182" t="e">
        <v>#N/A</v>
      </c>
      <c r="Q481" s="182" t="e">
        <v>#N/A</v>
      </c>
      <c r="R481" s="182" t="e">
        <v>#N/A</v>
      </c>
      <c r="S481" s="182">
        <v>49.226599999999998</v>
      </c>
      <c r="T481" s="182" t="e">
        <v>#N/A</v>
      </c>
      <c r="U481" s="182" t="e">
        <v>#N/A</v>
      </c>
      <c r="V481" s="182" t="e">
        <v>#N/A</v>
      </c>
      <c r="W481" s="182" t="e">
        <v>#N/A</v>
      </c>
      <c r="X481" s="182">
        <v>11.223710000000001</v>
      </c>
      <c r="Y481" s="182" t="e">
        <v>#N/A</v>
      </c>
      <c r="Z481" s="182" t="e">
        <v>#N/A</v>
      </c>
      <c r="AA481" s="182" t="e">
        <v>#N/A</v>
      </c>
      <c r="AB481" s="182" t="e">
        <v>#N/A</v>
      </c>
      <c r="AC481" s="182">
        <v>14.763</v>
      </c>
      <c r="AD481" s="182" t="e">
        <v>#N/A</v>
      </c>
      <c r="AE481" s="182" t="e">
        <v>#N/A</v>
      </c>
      <c r="AF481" s="182" t="e">
        <v>#N/A</v>
      </c>
      <c r="AG481" s="182" t="e">
        <v>#N/A</v>
      </c>
      <c r="AH481" s="182">
        <v>4.3193000000000001</v>
      </c>
      <c r="AI481" s="182" t="e">
        <v>#N/A</v>
      </c>
      <c r="AJ481" s="182" t="e">
        <v>#N/A</v>
      </c>
      <c r="AK481" s="182" t="e">
        <v>#N/A</v>
      </c>
      <c r="AL481" s="182" t="e">
        <v>#N/A</v>
      </c>
      <c r="AM481" s="182">
        <v>18.570399999999999</v>
      </c>
      <c r="AN481" s="182">
        <v>23.008400000000002</v>
      </c>
      <c r="AO481" s="182">
        <v>160</v>
      </c>
      <c r="AP481" s="182" t="e">
        <v>#N/A</v>
      </c>
      <c r="AQ481" s="182">
        <v>0</v>
      </c>
      <c r="AR481" s="182" t="e">
        <v>#N/A</v>
      </c>
      <c r="AS481" s="182" t="e">
        <v>#N/A</v>
      </c>
      <c r="AT481" s="182" t="e">
        <v>#N/A</v>
      </c>
      <c r="AU481" s="182" t="e">
        <v>#N/A</v>
      </c>
      <c r="AV481" s="182">
        <v>-5006.3999999999996</v>
      </c>
      <c r="AW481" s="182" t="e">
        <v>#N/A</v>
      </c>
      <c r="AX481" s="182">
        <v>979.20420441649333</v>
      </c>
      <c r="AY481" s="182" t="e">
        <v>#N/A</v>
      </c>
      <c r="AZ481" s="182">
        <v>75772.521620318352</v>
      </c>
      <c r="BA481" s="184">
        <v>7.7381736392227923E-2</v>
      </c>
      <c r="BB481" s="184" t="e">
        <v>#N/A</v>
      </c>
      <c r="BC481" s="184" t="e">
        <v>#N/A</v>
      </c>
      <c r="BD481" s="184">
        <v>1.3281271603687892E-2</v>
      </c>
      <c r="BE481" s="184">
        <v>4.6996841675876946E-3</v>
      </c>
      <c r="BF481" s="185">
        <v>0.35385799702211529</v>
      </c>
      <c r="BG481" s="184">
        <v>9.013332811806999E-3</v>
      </c>
    </row>
    <row r="482" spans="2:59">
      <c r="B482" s="174"/>
      <c r="C482" s="174"/>
      <c r="D482" s="64">
        <v>45481</v>
      </c>
      <c r="E482" s="174"/>
      <c r="F482" s="174"/>
      <c r="G482" s="174"/>
      <c r="H482" s="174"/>
      <c r="I482" s="179">
        <v>17.256599999999999</v>
      </c>
      <c r="J482" s="179" t="e">
        <v>#N/A</v>
      </c>
      <c r="K482" s="179" t="e">
        <v>#N/A</v>
      </c>
      <c r="L482" s="179" t="e">
        <v>#N/A</v>
      </c>
      <c r="M482" s="179" t="e">
        <v>#N/A</v>
      </c>
      <c r="N482" s="179">
        <v>39.829000000000001</v>
      </c>
      <c r="O482" s="179" t="e">
        <v>#N/A</v>
      </c>
      <c r="P482" s="179" t="e">
        <v>#N/A</v>
      </c>
      <c r="Q482" s="179" t="e">
        <v>#N/A</v>
      </c>
      <c r="R482" s="179" t="e">
        <v>#N/A</v>
      </c>
      <c r="S482" s="179">
        <v>27.462</v>
      </c>
      <c r="T482" s="179" t="e">
        <v>#N/A</v>
      </c>
      <c r="U482" s="179" t="e">
        <v>#N/A</v>
      </c>
      <c r="V482" s="179" t="e">
        <v>#N/A</v>
      </c>
      <c r="W482" s="179" t="e">
        <v>#N/A</v>
      </c>
      <c r="X482" s="179">
        <v>11.34671</v>
      </c>
      <c r="Y482" s="179" t="e">
        <v>#N/A</v>
      </c>
      <c r="Z482" s="179" t="e">
        <v>#N/A</v>
      </c>
      <c r="AA482" s="179" t="e">
        <v>#N/A</v>
      </c>
      <c r="AB482" s="179" t="e">
        <v>#N/A</v>
      </c>
      <c r="AC482" s="179">
        <v>14.749000000000001</v>
      </c>
      <c r="AD482" s="179" t="e">
        <v>#N/A</v>
      </c>
      <c r="AE482" s="179" t="e">
        <v>#N/A</v>
      </c>
      <c r="AF482" s="179" t="e">
        <v>#N/A</v>
      </c>
      <c r="AG482" s="179" t="e">
        <v>#N/A</v>
      </c>
      <c r="AH482" s="179">
        <v>4.3193000000000001</v>
      </c>
      <c r="AI482" s="179" t="e">
        <v>#N/A</v>
      </c>
      <c r="AJ482" s="179" t="e">
        <v>#N/A</v>
      </c>
      <c r="AK482" s="179" t="e">
        <v>#N/A</v>
      </c>
      <c r="AL482" s="179" t="e">
        <v>#N/A</v>
      </c>
      <c r="AM482" s="179">
        <v>18.266999999999999</v>
      </c>
      <c r="AN482" s="179">
        <v>22.715</v>
      </c>
      <c r="AO482" s="179">
        <v>24</v>
      </c>
      <c r="AP482" s="179" t="e">
        <v>#N/A</v>
      </c>
      <c r="AQ482" s="179">
        <v>0</v>
      </c>
      <c r="AR482" s="179" t="e">
        <v>#N/A</v>
      </c>
      <c r="AS482" s="179" t="e">
        <v>#N/A</v>
      </c>
      <c r="AT482" s="179" t="e">
        <v>#N/A</v>
      </c>
      <c r="AU482" s="179" t="e">
        <v>#N/A</v>
      </c>
      <c r="AV482" s="179">
        <v>-2913</v>
      </c>
      <c r="AW482" s="179" t="e">
        <v>#N/A</v>
      </c>
      <c r="AX482" s="179">
        <v>640.92635332890893</v>
      </c>
      <c r="AY482" s="179" t="e">
        <v>#N/A</v>
      </c>
      <c r="AZ482" s="179">
        <v>77528.230165655754</v>
      </c>
      <c r="BA482" s="183">
        <v>0.12096277483829729</v>
      </c>
      <c r="BB482" s="183" t="e">
        <v>#N/A</v>
      </c>
      <c r="BC482" s="183" t="e">
        <v>#N/A</v>
      </c>
      <c r="BD482" s="183">
        <v>5.0789677542106846E-3</v>
      </c>
      <c r="BE482" s="183">
        <v>1.601828108337214E-3</v>
      </c>
      <c r="BF482" s="183">
        <v>0.31538457927976193</v>
      </c>
      <c r="BG482" s="183">
        <v>6.8561101192502645E-3</v>
      </c>
    </row>
    <row r="483" spans="2:59">
      <c r="B483" s="174"/>
      <c r="C483" s="174"/>
      <c r="D483" s="64">
        <v>45482</v>
      </c>
      <c r="E483" s="174"/>
      <c r="F483" s="174"/>
      <c r="G483" s="174"/>
      <c r="H483" s="174"/>
      <c r="I483" s="179">
        <v>8.3795999999999999</v>
      </c>
      <c r="J483" s="179" t="e">
        <v>#N/A</v>
      </c>
      <c r="K483" s="179" t="e">
        <v>#N/A</v>
      </c>
      <c r="L483" s="179" t="e">
        <v>#N/A</v>
      </c>
      <c r="M483" s="179" t="e">
        <v>#N/A</v>
      </c>
      <c r="N483" s="179">
        <v>43.57</v>
      </c>
      <c r="O483" s="179" t="e">
        <v>#N/A</v>
      </c>
      <c r="P483" s="179" t="e">
        <v>#N/A</v>
      </c>
      <c r="Q483" s="179" t="e">
        <v>#N/A</v>
      </c>
      <c r="R483" s="179" t="e">
        <v>#N/A</v>
      </c>
      <c r="S483" s="179">
        <v>15.653</v>
      </c>
      <c r="T483" s="179" t="e">
        <v>#N/A</v>
      </c>
      <c r="U483" s="179" t="e">
        <v>#N/A</v>
      </c>
      <c r="V483" s="179" t="e">
        <v>#N/A</v>
      </c>
      <c r="W483" s="179" t="e">
        <v>#N/A</v>
      </c>
      <c r="X483" s="179">
        <v>11.287710000000001</v>
      </c>
      <c r="Y483" s="179" t="e">
        <v>#N/A</v>
      </c>
      <c r="Z483" s="179" t="e">
        <v>#N/A</v>
      </c>
      <c r="AA483" s="179" t="e">
        <v>#N/A</v>
      </c>
      <c r="AB483" s="179" t="e">
        <v>#N/A</v>
      </c>
      <c r="AC483" s="179">
        <v>14.827</v>
      </c>
      <c r="AD483" s="179" t="e">
        <v>#N/A</v>
      </c>
      <c r="AE483" s="179" t="e">
        <v>#N/A</v>
      </c>
      <c r="AF483" s="179" t="e">
        <v>#N/A</v>
      </c>
      <c r="AG483" s="179" t="e">
        <v>#N/A</v>
      </c>
      <c r="AH483" s="179">
        <v>4.3193000000000001</v>
      </c>
      <c r="AI483" s="179" t="e">
        <v>#N/A</v>
      </c>
      <c r="AJ483" s="179" t="e">
        <v>#N/A</v>
      </c>
      <c r="AK483" s="179" t="e">
        <v>#N/A</v>
      </c>
      <c r="AL483" s="179" t="e">
        <v>#N/A</v>
      </c>
      <c r="AM483" s="179">
        <v>18.265999999999998</v>
      </c>
      <c r="AN483" s="179">
        <v>22.712</v>
      </c>
      <c r="AO483" s="179">
        <v>70</v>
      </c>
      <c r="AP483" s="179" t="e">
        <v>#N/A</v>
      </c>
      <c r="AQ483" s="179">
        <v>0</v>
      </c>
      <c r="AR483" s="179" t="e">
        <v>#N/A</v>
      </c>
      <c r="AS483" s="179" t="e">
        <v>#N/A</v>
      </c>
      <c r="AT483" s="179" t="e">
        <v>#N/A</v>
      </c>
      <c r="AU483" s="179" t="e">
        <v>#N/A</v>
      </c>
      <c r="AV483" s="179">
        <v>-3238</v>
      </c>
      <c r="AW483" s="179" t="e">
        <v>#N/A</v>
      </c>
      <c r="AX483" s="179">
        <v>688.97044046677377</v>
      </c>
      <c r="AY483" s="179" t="e">
        <v>#N/A</v>
      </c>
      <c r="AZ483" s="179">
        <v>79393.313822215452</v>
      </c>
      <c r="BA483" s="183">
        <v>0.11523471713594408</v>
      </c>
      <c r="BB483" s="183" t="e">
        <v>#N/A</v>
      </c>
      <c r="BC483" s="183" t="e">
        <v>#N/A</v>
      </c>
      <c r="BD483" s="183">
        <v>7.298293712285687E-3</v>
      </c>
      <c r="BE483" s="183">
        <v>3.8538291082635236E-3</v>
      </c>
      <c r="BF483" s="183">
        <v>0.52804521990888431</v>
      </c>
      <c r="BG483" s="183">
        <v>7.4461917137639494E-3</v>
      </c>
    </row>
    <row r="484" spans="2:59">
      <c r="B484" s="174"/>
      <c r="C484" s="174"/>
      <c r="D484" s="64">
        <v>45483</v>
      </c>
      <c r="E484" s="174"/>
      <c r="F484" s="174"/>
      <c r="G484" s="174"/>
      <c r="H484" s="174"/>
      <c r="I484" s="179">
        <v>9.5695999999999994</v>
      </c>
      <c r="J484" s="179" t="e">
        <v>#N/A</v>
      </c>
      <c r="K484" s="179" t="e">
        <v>#N/A</v>
      </c>
      <c r="L484" s="179" t="e">
        <v>#N/A</v>
      </c>
      <c r="M484" s="179" t="e">
        <v>#N/A</v>
      </c>
      <c r="N484" s="179">
        <v>46.579000000000001</v>
      </c>
      <c r="O484" s="179" t="e">
        <v>#N/A</v>
      </c>
      <c r="P484" s="179" t="e">
        <v>#N/A</v>
      </c>
      <c r="Q484" s="179" t="e">
        <v>#N/A</v>
      </c>
      <c r="R484" s="179" t="e">
        <v>#N/A</v>
      </c>
      <c r="S484" s="179">
        <v>19.576000000000001</v>
      </c>
      <c r="T484" s="179" t="e">
        <v>#N/A</v>
      </c>
      <c r="U484" s="179" t="e">
        <v>#N/A</v>
      </c>
      <c r="V484" s="179" t="e">
        <v>#N/A</v>
      </c>
      <c r="W484" s="179" t="e">
        <v>#N/A</v>
      </c>
      <c r="X484" s="179">
        <v>10.19571</v>
      </c>
      <c r="Y484" s="179" t="e">
        <v>#N/A</v>
      </c>
      <c r="Z484" s="179" t="e">
        <v>#N/A</v>
      </c>
      <c r="AA484" s="179" t="e">
        <v>#N/A</v>
      </c>
      <c r="AB484" s="179" t="e">
        <v>#N/A</v>
      </c>
      <c r="AC484" s="179">
        <v>14.688000000000001</v>
      </c>
      <c r="AD484" s="179" t="e">
        <v>#N/A</v>
      </c>
      <c r="AE484" s="179" t="e">
        <v>#N/A</v>
      </c>
      <c r="AF484" s="179" t="e">
        <v>#N/A</v>
      </c>
      <c r="AG484" s="179" t="e">
        <v>#N/A</v>
      </c>
      <c r="AH484" s="179">
        <v>4.5193000000000003</v>
      </c>
      <c r="AI484" s="179" t="e">
        <v>#N/A</v>
      </c>
      <c r="AJ484" s="179" t="e">
        <v>#N/A</v>
      </c>
      <c r="AK484" s="179" t="e">
        <v>#N/A</v>
      </c>
      <c r="AL484" s="179" t="e">
        <v>#N/A</v>
      </c>
      <c r="AM484" s="179">
        <v>18.068000000000001</v>
      </c>
      <c r="AN484" s="179">
        <v>22.713000000000001</v>
      </c>
      <c r="AO484" s="179">
        <v>130</v>
      </c>
      <c r="AP484" s="179" t="e">
        <v>#N/A</v>
      </c>
      <c r="AQ484" s="179">
        <v>0</v>
      </c>
      <c r="AR484" s="179" t="e">
        <v>#N/A</v>
      </c>
      <c r="AS484" s="179" t="e">
        <v>#N/A</v>
      </c>
      <c r="AT484" s="179" t="e">
        <v>#N/A</v>
      </c>
      <c r="AU484" s="179" t="e">
        <v>#N/A</v>
      </c>
      <c r="AV484" s="179">
        <v>-4160</v>
      </c>
      <c r="AW484" s="179" t="e">
        <v>#N/A</v>
      </c>
      <c r="AX484" s="179">
        <v>845.38712120547086</v>
      </c>
      <c r="AY484" s="179" t="e">
        <v>#N/A</v>
      </c>
      <c r="AZ484" s="179">
        <v>79119.058789608403</v>
      </c>
      <c r="BA484" s="183">
        <v>9.3589146090597444E-2</v>
      </c>
      <c r="BB484" s="183" t="e">
        <v>#N/A</v>
      </c>
      <c r="BC484" s="183" t="e">
        <v>#N/A</v>
      </c>
      <c r="BD484" s="183">
        <v>6.7474674050757265E-3</v>
      </c>
      <c r="BE484" s="183">
        <v>2.9915232734099369E-3</v>
      </c>
      <c r="BF484" s="183">
        <v>0.44335497955271164</v>
      </c>
      <c r="BG484" s="183">
        <v>5.9915315231536554E-3</v>
      </c>
    </row>
    <row r="485" spans="2:59" ht="11.25" customHeight="1">
      <c r="B485" s="174"/>
      <c r="C485" s="174"/>
      <c r="D485" s="64">
        <v>45484</v>
      </c>
      <c r="E485" s="174"/>
      <c r="F485" s="174"/>
      <c r="G485" s="174"/>
      <c r="H485" s="174"/>
      <c r="I485" s="179">
        <v>14.5976</v>
      </c>
      <c r="J485" s="179" t="e">
        <v>#N/A</v>
      </c>
      <c r="K485" s="179" t="e">
        <v>#N/A</v>
      </c>
      <c r="L485" s="179" t="e">
        <v>#N/A</v>
      </c>
      <c r="M485" s="179" t="e">
        <v>#N/A</v>
      </c>
      <c r="N485" s="179">
        <v>44.823</v>
      </c>
      <c r="O485" s="179" t="e">
        <v>#N/A</v>
      </c>
      <c r="P485" s="179" t="e">
        <v>#N/A</v>
      </c>
      <c r="Q485" s="179" t="e">
        <v>#N/A</v>
      </c>
      <c r="R485" s="179" t="e">
        <v>#N/A</v>
      </c>
      <c r="S485" s="179">
        <v>22.943000000000001</v>
      </c>
      <c r="T485" s="179" t="e">
        <v>#N/A</v>
      </c>
      <c r="U485" s="179" t="e">
        <v>#N/A</v>
      </c>
      <c r="V485" s="179" t="e">
        <v>#N/A</v>
      </c>
      <c r="W485" s="179" t="e">
        <v>#N/A</v>
      </c>
      <c r="X485" s="179">
        <v>8.5097100000000001</v>
      </c>
      <c r="Y485" s="179" t="e">
        <v>#N/A</v>
      </c>
      <c r="Z485" s="179" t="e">
        <v>#N/A</v>
      </c>
      <c r="AA485" s="179" t="e">
        <v>#N/A</v>
      </c>
      <c r="AB485" s="179" t="e">
        <v>#N/A</v>
      </c>
      <c r="AC485" s="179">
        <v>14.670999999999999</v>
      </c>
      <c r="AD485" s="179" t="e">
        <v>#N/A</v>
      </c>
      <c r="AE485" s="179" t="e">
        <v>#N/A</v>
      </c>
      <c r="AF485" s="179" t="e">
        <v>#N/A</v>
      </c>
      <c r="AG485" s="179" t="e">
        <v>#N/A</v>
      </c>
      <c r="AH485" s="179">
        <v>4.5193000000000003</v>
      </c>
      <c r="AI485" s="179" t="e">
        <v>#N/A</v>
      </c>
      <c r="AJ485" s="179" t="e">
        <v>#N/A</v>
      </c>
      <c r="AK485" s="179" t="e">
        <v>#N/A</v>
      </c>
      <c r="AL485" s="179" t="e">
        <v>#N/A</v>
      </c>
      <c r="AM485" s="179">
        <v>17.757000000000001</v>
      </c>
      <c r="AN485" s="179">
        <v>22.704000000000001</v>
      </c>
      <c r="AO485" s="179">
        <v>160</v>
      </c>
      <c r="AP485" s="179" t="e">
        <v>#N/A</v>
      </c>
      <c r="AQ485" s="179">
        <v>0</v>
      </c>
      <c r="AR485" s="179" t="e">
        <v>#N/A</v>
      </c>
      <c r="AS485" s="179" t="e">
        <v>#N/A</v>
      </c>
      <c r="AT485" s="179" t="e">
        <v>#N/A</v>
      </c>
      <c r="AU485" s="179" t="e">
        <v>#N/A</v>
      </c>
      <c r="AV485" s="179">
        <v>-4638</v>
      </c>
      <c r="AW485" s="179" t="e">
        <v>#N/A</v>
      </c>
      <c r="AX485" s="179">
        <v>923.89976377535959</v>
      </c>
      <c r="AY485" s="179" t="e">
        <v>#N/A</v>
      </c>
      <c r="AZ485" s="179">
        <v>78578.344693417603</v>
      </c>
      <c r="BA485" s="183">
        <v>8.5050724953452242E-2</v>
      </c>
      <c r="BB485" s="183" t="e">
        <v>#N/A</v>
      </c>
      <c r="BC485" s="183" t="e">
        <v>#N/A</v>
      </c>
      <c r="BD485" s="183">
        <v>3.9445798945900593E-3</v>
      </c>
      <c r="BE485" s="183">
        <v>2.0591198277850062E-3</v>
      </c>
      <c r="BF485" s="183">
        <v>0.52201245324224832</v>
      </c>
      <c r="BG485" s="183">
        <v>5.3648475383660677E-3</v>
      </c>
    </row>
    <row r="486" spans="2:59">
      <c r="B486" s="174"/>
      <c r="C486" s="174"/>
      <c r="D486" s="64">
        <v>45485</v>
      </c>
      <c r="E486" s="174"/>
      <c r="F486" s="174"/>
      <c r="G486" s="174"/>
      <c r="H486" s="174"/>
      <c r="I486" s="179">
        <v>1.5456000000000001</v>
      </c>
      <c r="J486" s="179" t="e">
        <v>#N/A</v>
      </c>
      <c r="K486" s="179" t="e">
        <v>#N/A</v>
      </c>
      <c r="L486" s="179" t="e">
        <v>#N/A</v>
      </c>
      <c r="M486" s="179" t="e">
        <v>#N/A</v>
      </c>
      <c r="N486" s="179">
        <v>45.847000000000001</v>
      </c>
      <c r="O486" s="179" t="e">
        <v>#N/A</v>
      </c>
      <c r="P486" s="179" t="e">
        <v>#N/A</v>
      </c>
      <c r="Q486" s="179" t="e">
        <v>#N/A</v>
      </c>
      <c r="R486" s="179" t="e">
        <v>#N/A</v>
      </c>
      <c r="S486" s="179">
        <v>21.699000000000002</v>
      </c>
      <c r="T486" s="179" t="e">
        <v>#N/A</v>
      </c>
      <c r="U486" s="179" t="e">
        <v>#N/A</v>
      </c>
      <c r="V486" s="179" t="e">
        <v>#N/A</v>
      </c>
      <c r="W486" s="179" t="e">
        <v>#N/A</v>
      </c>
      <c r="X486" s="179">
        <v>7.6487100000000003</v>
      </c>
      <c r="Y486" s="179" t="e">
        <v>#N/A</v>
      </c>
      <c r="Z486" s="179" t="e">
        <v>#N/A</v>
      </c>
      <c r="AA486" s="179" t="e">
        <v>#N/A</v>
      </c>
      <c r="AB486" s="179" t="e">
        <v>#N/A</v>
      </c>
      <c r="AC486" s="179">
        <v>14.632</v>
      </c>
      <c r="AD486" s="179" t="e">
        <v>#N/A</v>
      </c>
      <c r="AE486" s="179" t="e">
        <v>#N/A</v>
      </c>
      <c r="AF486" s="179" t="e">
        <v>#N/A</v>
      </c>
      <c r="AG486" s="179" t="e">
        <v>#N/A</v>
      </c>
      <c r="AH486" s="179">
        <v>4.5193000000000003</v>
      </c>
      <c r="AI486" s="179" t="e">
        <v>#N/A</v>
      </c>
      <c r="AJ486" s="179" t="e">
        <v>#N/A</v>
      </c>
      <c r="AK486" s="179" t="e">
        <v>#N/A</v>
      </c>
      <c r="AL486" s="179" t="e">
        <v>#N/A</v>
      </c>
      <c r="AM486" s="179">
        <v>17.742999999999999</v>
      </c>
      <c r="AN486" s="179">
        <v>22.704000000000001</v>
      </c>
      <c r="AO486" s="179">
        <v>160</v>
      </c>
      <c r="AP486" s="179" t="e">
        <v>#N/A</v>
      </c>
      <c r="AQ486" s="179">
        <v>0</v>
      </c>
      <c r="AR486" s="179" t="e">
        <v>#N/A</v>
      </c>
      <c r="AS486" s="179" t="e">
        <v>#N/A</v>
      </c>
      <c r="AT486" s="179" t="e">
        <v>#N/A</v>
      </c>
      <c r="AU486" s="179" t="e">
        <v>#N/A</v>
      </c>
      <c r="AV486" s="179">
        <v>-4375</v>
      </c>
      <c r="AW486" s="179" t="e">
        <v>#N/A</v>
      </c>
      <c r="AX486" s="179">
        <v>888.19146079477491</v>
      </c>
      <c r="AY486" s="179" t="e">
        <v>#N/A</v>
      </c>
      <c r="AZ486" s="179">
        <v>79203.232814065428</v>
      </c>
      <c r="BA486" s="183">
        <v>8.9173603113896743E-2</v>
      </c>
      <c r="BB486" s="183" t="e">
        <v>#N/A</v>
      </c>
      <c r="BC486" s="183" t="e">
        <v>#N/A</v>
      </c>
      <c r="BD486" s="183">
        <v>6.2707324965397635E-3</v>
      </c>
      <c r="BE486" s="183">
        <v>3.6293609343346382E-3</v>
      </c>
      <c r="BF486" s="183">
        <v>0.5787778280029241</v>
      </c>
      <c r="BG486" s="183">
        <v>6.9255499090537737E-3</v>
      </c>
    </row>
    <row r="487" spans="2:59">
      <c r="B487" s="24" t="s">
        <v>82</v>
      </c>
      <c r="C487" s="21"/>
      <c r="D487" s="21"/>
      <c r="E487" s="25"/>
      <c r="F487" s="25"/>
      <c r="G487" s="25"/>
      <c r="H487" s="25"/>
      <c r="I487" s="182">
        <v>20.2698</v>
      </c>
      <c r="J487" s="182" t="e">
        <v>#N/A</v>
      </c>
      <c r="K487" s="182" t="e">
        <v>#N/A</v>
      </c>
      <c r="L487" s="182" t="e">
        <v>#N/A</v>
      </c>
      <c r="M487" s="182" t="e">
        <v>#N/A</v>
      </c>
      <c r="N487" s="182">
        <v>44.129600000000003</v>
      </c>
      <c r="O487" s="182" t="e">
        <v>#N/A</v>
      </c>
      <c r="P487" s="182" t="e">
        <v>#N/A</v>
      </c>
      <c r="Q487" s="182" t="e">
        <v>#N/A</v>
      </c>
      <c r="R487" s="182" t="e">
        <v>#N/A</v>
      </c>
      <c r="S487" s="182">
        <v>21.4666</v>
      </c>
      <c r="T487" s="182" t="e">
        <v>#N/A</v>
      </c>
      <c r="U487" s="182" t="e">
        <v>#N/A</v>
      </c>
      <c r="V487" s="182" t="e">
        <v>#N/A</v>
      </c>
      <c r="W487" s="182" t="e">
        <v>#N/A</v>
      </c>
      <c r="X487" s="182">
        <v>9.7977099999999986</v>
      </c>
      <c r="Y487" s="182" t="e">
        <v>#N/A</v>
      </c>
      <c r="Z487" s="182" t="e">
        <v>#N/A</v>
      </c>
      <c r="AA487" s="182" t="e">
        <v>#N/A</v>
      </c>
      <c r="AB487" s="182" t="e">
        <v>#N/A</v>
      </c>
      <c r="AC487" s="182">
        <v>14.713400000000002</v>
      </c>
      <c r="AD487" s="182" t="e">
        <v>#N/A</v>
      </c>
      <c r="AE487" s="182" t="e">
        <v>#N/A</v>
      </c>
      <c r="AF487" s="182" t="e">
        <v>#N/A</v>
      </c>
      <c r="AG487" s="182" t="e">
        <v>#N/A</v>
      </c>
      <c r="AH487" s="182">
        <v>4.4393000000000011</v>
      </c>
      <c r="AI487" s="182" t="e">
        <v>#N/A</v>
      </c>
      <c r="AJ487" s="182" t="e">
        <v>#N/A</v>
      </c>
      <c r="AK487" s="182" t="e">
        <v>#N/A</v>
      </c>
      <c r="AL487" s="182" t="e">
        <v>#N/A</v>
      </c>
      <c r="AM487" s="182">
        <v>18.020199999999999</v>
      </c>
      <c r="AN487" s="182">
        <v>22.709600000000002</v>
      </c>
      <c r="AO487" s="182">
        <v>160</v>
      </c>
      <c r="AP487" s="182" t="e">
        <v>#N/A</v>
      </c>
      <c r="AQ487" s="182">
        <v>0</v>
      </c>
      <c r="AR487" s="182" t="e">
        <v>#N/A</v>
      </c>
      <c r="AS487" s="182" t="e">
        <v>#N/A</v>
      </c>
      <c r="AT487" s="182" t="e">
        <v>#N/A</v>
      </c>
      <c r="AU487" s="182" t="e">
        <v>#N/A</v>
      </c>
      <c r="AV487" s="182">
        <v>-3864.8</v>
      </c>
      <c r="AW487" s="182" t="e">
        <v>#N/A</v>
      </c>
      <c r="AX487" s="182">
        <v>817.08415163954783</v>
      </c>
      <c r="AY487" s="182" t="e">
        <v>#N/A</v>
      </c>
      <c r="AZ487" s="182">
        <v>78578.344693417603</v>
      </c>
      <c r="BA487" s="184">
        <v>9.6169218966912495E-2</v>
      </c>
      <c r="BB487" s="184" t="e">
        <v>#N/A</v>
      </c>
      <c r="BC487" s="184" t="e">
        <v>#N/A</v>
      </c>
      <c r="BD487" s="184">
        <v>6.8763168907775597E-3</v>
      </c>
      <c r="BE487" s="184">
        <v>2.9583947260594431E-3</v>
      </c>
      <c r="BF487" s="185">
        <v>0.43022955065192087</v>
      </c>
      <c r="BG487" s="184">
        <v>6.5440135874811432E-3</v>
      </c>
    </row>
    <row r="488" spans="2:59">
      <c r="B488" s="174"/>
      <c r="C488" s="174"/>
      <c r="D488" s="64">
        <v>45488</v>
      </c>
      <c r="E488" s="174"/>
      <c r="F488" s="174"/>
      <c r="G488" s="174"/>
      <c r="H488" s="174"/>
      <c r="I488" s="179">
        <v>-1.4543999999999999</v>
      </c>
      <c r="J488" s="179" t="e">
        <v>#N/A</v>
      </c>
      <c r="K488" s="179" t="e">
        <v>#N/A</v>
      </c>
      <c r="L488" s="179" t="e">
        <v>#N/A</v>
      </c>
      <c r="M488" s="179" t="e">
        <v>#N/A</v>
      </c>
      <c r="N488" s="179">
        <v>44.802</v>
      </c>
      <c r="O488" s="179" t="e">
        <v>#N/A</v>
      </c>
      <c r="P488" s="179" t="e">
        <v>#N/A</v>
      </c>
      <c r="Q488" s="179" t="e">
        <v>#N/A</v>
      </c>
      <c r="R488" s="179" t="e">
        <v>#N/A</v>
      </c>
      <c r="S488" s="179">
        <v>19.594999999999999</v>
      </c>
      <c r="T488" s="179" t="e">
        <v>#N/A</v>
      </c>
      <c r="U488" s="179" t="e">
        <v>#N/A</v>
      </c>
      <c r="V488" s="179" t="e">
        <v>#N/A</v>
      </c>
      <c r="W488" s="179" t="e">
        <v>#N/A</v>
      </c>
      <c r="X488" s="179">
        <v>6.3377100000000004</v>
      </c>
      <c r="Y488" s="179" t="e">
        <v>#N/A</v>
      </c>
      <c r="Z488" s="179" t="e">
        <v>#N/A</v>
      </c>
      <c r="AA488" s="179" t="e">
        <v>#N/A</v>
      </c>
      <c r="AB488" s="179" t="e">
        <v>#N/A</v>
      </c>
      <c r="AC488" s="179">
        <v>14.579000000000001</v>
      </c>
      <c r="AD488" s="179" t="e">
        <v>#N/A</v>
      </c>
      <c r="AE488" s="179" t="e">
        <v>#N/A</v>
      </c>
      <c r="AF488" s="179" t="e">
        <v>#N/A</v>
      </c>
      <c r="AG488" s="179" t="e">
        <v>#N/A</v>
      </c>
      <c r="AH488" s="179">
        <v>4.5193000000000003</v>
      </c>
      <c r="AI488" s="179" t="e">
        <v>#N/A</v>
      </c>
      <c r="AJ488" s="179" t="e">
        <v>#N/A</v>
      </c>
      <c r="AK488" s="179" t="e">
        <v>#N/A</v>
      </c>
      <c r="AL488" s="179" t="e">
        <v>#N/A</v>
      </c>
      <c r="AM488" s="179">
        <v>17.724</v>
      </c>
      <c r="AN488" s="179">
        <v>22.702999999999999</v>
      </c>
      <c r="AO488" s="179">
        <v>160</v>
      </c>
      <c r="AP488" s="179" t="e">
        <v>#N/A</v>
      </c>
      <c r="AQ488" s="179">
        <v>0</v>
      </c>
      <c r="AR488" s="179" t="e">
        <v>#N/A</v>
      </c>
      <c r="AS488" s="179" t="e">
        <v>#N/A</v>
      </c>
      <c r="AT488" s="179" t="e">
        <v>#N/A</v>
      </c>
      <c r="AU488" s="179" t="e">
        <v>#N/A</v>
      </c>
      <c r="AV488" s="179">
        <v>-3741</v>
      </c>
      <c r="AW488" s="179" t="e">
        <v>#N/A</v>
      </c>
      <c r="AX488" s="179">
        <v>780.2212938372686</v>
      </c>
      <c r="AY488" s="179" t="e">
        <v>#N/A</v>
      </c>
      <c r="AZ488" s="179">
        <v>78154.866762365054</v>
      </c>
      <c r="BA488" s="183">
        <v>0.1001701278594761</v>
      </c>
      <c r="BB488" s="183" t="e">
        <v>#N/A</v>
      </c>
      <c r="BC488" s="183" t="e">
        <v>#N/A</v>
      </c>
      <c r="BD488" s="183">
        <v>3.0149955866367564E-3</v>
      </c>
      <c r="BE488" s="183">
        <v>2.0716609085458279E-3</v>
      </c>
      <c r="BF488" s="183">
        <v>0.68711905175847254</v>
      </c>
      <c r="BG488" s="183">
        <v>6.0721110348535721E-3</v>
      </c>
    </row>
    <row r="489" spans="2:59">
      <c r="B489" s="174"/>
      <c r="C489" s="174"/>
      <c r="D489" s="64">
        <v>45489</v>
      </c>
      <c r="E489" s="174"/>
      <c r="F489" s="174"/>
      <c r="G489" s="174"/>
      <c r="H489" s="174"/>
      <c r="I489" s="179">
        <v>31.421600000000002</v>
      </c>
      <c r="J489" s="179" t="e">
        <v>#N/A</v>
      </c>
      <c r="K489" s="179" t="e">
        <v>#N/A</v>
      </c>
      <c r="L489" s="179" t="e">
        <v>#N/A</v>
      </c>
      <c r="M489" s="179" t="e">
        <v>#N/A</v>
      </c>
      <c r="N489" s="179">
        <v>43.156999999999996</v>
      </c>
      <c r="O489" s="179" t="e">
        <v>#N/A</v>
      </c>
      <c r="P489" s="179" t="e">
        <v>#N/A</v>
      </c>
      <c r="Q489" s="179" t="e">
        <v>#N/A</v>
      </c>
      <c r="R489" s="179" t="e">
        <v>#N/A</v>
      </c>
      <c r="S489" s="179">
        <v>20.550999999999998</v>
      </c>
      <c r="T489" s="179" t="e">
        <v>#N/A</v>
      </c>
      <c r="U489" s="179" t="e">
        <v>#N/A</v>
      </c>
      <c r="V489" s="179" t="e">
        <v>#N/A</v>
      </c>
      <c r="W489" s="179" t="e">
        <v>#N/A</v>
      </c>
      <c r="X489" s="179">
        <v>5.6257099999999998</v>
      </c>
      <c r="Y489" s="179" t="e">
        <v>#N/A</v>
      </c>
      <c r="Z489" s="179" t="e">
        <v>#N/A</v>
      </c>
      <c r="AA489" s="179" t="e">
        <v>#N/A</v>
      </c>
      <c r="AB489" s="179" t="e">
        <v>#N/A</v>
      </c>
      <c r="AC489" s="179">
        <v>14.638</v>
      </c>
      <c r="AD489" s="179" t="e">
        <v>#N/A</v>
      </c>
      <c r="AE489" s="179" t="e">
        <v>#N/A</v>
      </c>
      <c r="AF489" s="179" t="e">
        <v>#N/A</v>
      </c>
      <c r="AG489" s="179" t="e">
        <v>#N/A</v>
      </c>
      <c r="AH489" s="179">
        <v>4.5193000000000003</v>
      </c>
      <c r="AI489" s="179" t="e">
        <v>#N/A</v>
      </c>
      <c r="AJ489" s="179" t="e">
        <v>#N/A</v>
      </c>
      <c r="AK489" s="179" t="e">
        <v>#N/A</v>
      </c>
      <c r="AL489" s="179" t="e">
        <v>#N/A</v>
      </c>
      <c r="AM489" s="179">
        <v>17.73</v>
      </c>
      <c r="AN489" s="179">
        <v>22.202000000000002</v>
      </c>
      <c r="AO489" s="179">
        <v>160</v>
      </c>
      <c r="AP489" s="179" t="e">
        <v>#N/A</v>
      </c>
      <c r="AQ489" s="179">
        <v>0</v>
      </c>
      <c r="AR489" s="179" t="e">
        <v>#N/A</v>
      </c>
      <c r="AS489" s="179" t="e">
        <v>#N/A</v>
      </c>
      <c r="AT489" s="179" t="e">
        <v>#N/A</v>
      </c>
      <c r="AU489" s="179" t="e">
        <v>#N/A</v>
      </c>
      <c r="AV489" s="179">
        <v>-4235</v>
      </c>
      <c r="AW489" s="179" t="e">
        <v>#N/A</v>
      </c>
      <c r="AX489" s="179">
        <v>862.62289467654682</v>
      </c>
      <c r="AY489" s="179" t="e">
        <v>#N/A</v>
      </c>
      <c r="AZ489" s="179">
        <v>79857.097896411069</v>
      </c>
      <c r="BA489" s="183">
        <v>9.2574748930533177E-2</v>
      </c>
      <c r="BB489" s="183" t="e">
        <v>#N/A</v>
      </c>
      <c r="BC489" s="183" t="e">
        <v>#N/A</v>
      </c>
      <c r="BD489" s="183">
        <v>3.0380564738746851E-3</v>
      </c>
      <c r="BE489" s="183">
        <v>1.6526949870867527E-3</v>
      </c>
      <c r="BF489" s="183">
        <v>0.54399745406277256</v>
      </c>
      <c r="BG489" s="183">
        <v>4.1972769055814855E-3</v>
      </c>
    </row>
    <row r="490" spans="2:59">
      <c r="B490" s="174"/>
      <c r="C490" s="174"/>
      <c r="D490" s="64">
        <v>45490</v>
      </c>
      <c r="E490" s="174"/>
      <c r="F490" s="174"/>
      <c r="G490" s="174"/>
      <c r="H490" s="174"/>
      <c r="I490" s="179">
        <v>20.416599999999999</v>
      </c>
      <c r="J490" s="179" t="e">
        <v>#N/A</v>
      </c>
      <c r="K490" s="179" t="e">
        <v>#N/A</v>
      </c>
      <c r="L490" s="179" t="e">
        <v>#N/A</v>
      </c>
      <c r="M490" s="179" t="e">
        <v>#N/A</v>
      </c>
      <c r="N490" s="179">
        <v>30.978000000000002</v>
      </c>
      <c r="O490" s="179" t="e">
        <v>#N/A</v>
      </c>
      <c r="P490" s="179" t="e">
        <v>#N/A</v>
      </c>
      <c r="Q490" s="179" t="e">
        <v>#N/A</v>
      </c>
      <c r="R490" s="179" t="e">
        <v>#N/A</v>
      </c>
      <c r="S490" s="179">
        <v>38.146000000000001</v>
      </c>
      <c r="T490" s="179" t="e">
        <v>#N/A</v>
      </c>
      <c r="U490" s="179" t="e">
        <v>#N/A</v>
      </c>
      <c r="V490" s="179" t="e">
        <v>#N/A</v>
      </c>
      <c r="W490" s="179" t="e">
        <v>#N/A</v>
      </c>
      <c r="X490" s="179">
        <v>5.2017100000000003</v>
      </c>
      <c r="Y490" s="179" t="e">
        <v>#N/A</v>
      </c>
      <c r="Z490" s="179" t="e">
        <v>#N/A</v>
      </c>
      <c r="AA490" s="179" t="e">
        <v>#N/A</v>
      </c>
      <c r="AB490" s="179" t="e">
        <v>#N/A</v>
      </c>
      <c r="AC490" s="179">
        <v>14.813000000000001</v>
      </c>
      <c r="AD490" s="179" t="e">
        <v>#N/A</v>
      </c>
      <c r="AE490" s="179" t="e">
        <v>#N/A</v>
      </c>
      <c r="AF490" s="179" t="e">
        <v>#N/A</v>
      </c>
      <c r="AG490" s="179" t="e">
        <v>#N/A</v>
      </c>
      <c r="AH490" s="179">
        <v>6.0193000000000003</v>
      </c>
      <c r="AI490" s="179" t="e">
        <v>#N/A</v>
      </c>
      <c r="AJ490" s="179" t="e">
        <v>#N/A</v>
      </c>
      <c r="AK490" s="179" t="e">
        <v>#N/A</v>
      </c>
      <c r="AL490" s="179" t="e">
        <v>#N/A</v>
      </c>
      <c r="AM490" s="179">
        <v>17.728999999999999</v>
      </c>
      <c r="AN490" s="179">
        <v>21.928999999999998</v>
      </c>
      <c r="AO490" s="179">
        <v>88</v>
      </c>
      <c r="AP490" s="179" t="e">
        <v>#N/A</v>
      </c>
      <c r="AQ490" s="179">
        <v>0</v>
      </c>
      <c r="AR490" s="179" t="e">
        <v>#N/A</v>
      </c>
      <c r="AS490" s="179" t="e">
        <v>#N/A</v>
      </c>
      <c r="AT490" s="179" t="e">
        <v>#N/A</v>
      </c>
      <c r="AU490" s="179" t="e">
        <v>#N/A</v>
      </c>
      <c r="AV490" s="179">
        <v>-4168</v>
      </c>
      <c r="AW490" s="179" t="e">
        <v>#N/A</v>
      </c>
      <c r="AX490" s="179">
        <v>860.80110008385384</v>
      </c>
      <c r="AY490" s="179" t="e">
        <v>#N/A</v>
      </c>
      <c r="AZ490" s="179">
        <v>78412.766486135675</v>
      </c>
      <c r="BA490" s="183">
        <v>9.1092781454969352E-2</v>
      </c>
      <c r="BB490" s="183" t="e">
        <v>#N/A</v>
      </c>
      <c r="BC490" s="183" t="e">
        <v>#N/A</v>
      </c>
      <c r="BD490" s="183">
        <v>5.3887985102327269E-3</v>
      </c>
      <c r="BE490" s="183">
        <v>2.8720652847340415E-3</v>
      </c>
      <c r="BF490" s="183">
        <v>0.53296950689106493</v>
      </c>
      <c r="BG490" s="183">
        <v>6.6288075700777398E-3</v>
      </c>
    </row>
    <row r="491" spans="2:59" ht="11.25" customHeight="1">
      <c r="B491" s="174"/>
      <c r="C491" s="174"/>
      <c r="D491" s="64">
        <v>45491</v>
      </c>
      <c r="E491" s="174"/>
      <c r="F491" s="174"/>
      <c r="G491" s="174"/>
      <c r="H491" s="174"/>
      <c r="I491" s="179">
        <v>17.2956</v>
      </c>
      <c r="J491" s="179" t="e">
        <v>#N/A</v>
      </c>
      <c r="K491" s="179" t="e">
        <v>#N/A</v>
      </c>
      <c r="L491" s="179" t="e">
        <v>#N/A</v>
      </c>
      <c r="M491" s="179" t="e">
        <v>#N/A</v>
      </c>
      <c r="N491" s="179">
        <v>28.803999999999998</v>
      </c>
      <c r="O491" s="179" t="e">
        <v>#N/A</v>
      </c>
      <c r="P491" s="179" t="e">
        <v>#N/A</v>
      </c>
      <c r="Q491" s="179" t="e">
        <v>#N/A</v>
      </c>
      <c r="R491" s="179" t="e">
        <v>#N/A</v>
      </c>
      <c r="S491" s="179">
        <v>40.225000000000001</v>
      </c>
      <c r="T491" s="179" t="e">
        <v>#N/A</v>
      </c>
      <c r="U491" s="179" t="e">
        <v>#N/A</v>
      </c>
      <c r="V491" s="179" t="e">
        <v>#N/A</v>
      </c>
      <c r="W491" s="179" t="e">
        <v>#N/A</v>
      </c>
      <c r="X491" s="179">
        <v>3.16771</v>
      </c>
      <c r="Y491" s="179" t="e">
        <v>#N/A</v>
      </c>
      <c r="Z491" s="179" t="e">
        <v>#N/A</v>
      </c>
      <c r="AA491" s="179" t="e">
        <v>#N/A</v>
      </c>
      <c r="AB491" s="179" t="e">
        <v>#N/A</v>
      </c>
      <c r="AC491" s="179">
        <v>14.571</v>
      </c>
      <c r="AD491" s="179" t="e">
        <v>#N/A</v>
      </c>
      <c r="AE491" s="179" t="e">
        <v>#N/A</v>
      </c>
      <c r="AF491" s="179" t="e">
        <v>#N/A</v>
      </c>
      <c r="AG491" s="179" t="e">
        <v>#N/A</v>
      </c>
      <c r="AH491" s="179">
        <v>6.0183</v>
      </c>
      <c r="AI491" s="179" t="e">
        <v>#N/A</v>
      </c>
      <c r="AJ491" s="179" t="e">
        <v>#N/A</v>
      </c>
      <c r="AK491" s="179" t="e">
        <v>#N/A</v>
      </c>
      <c r="AL491" s="179" t="e">
        <v>#N/A</v>
      </c>
      <c r="AM491" s="179">
        <v>17.759</v>
      </c>
      <c r="AN491" s="179">
        <v>21.927</v>
      </c>
      <c r="AO491" s="179">
        <v>180</v>
      </c>
      <c r="AP491" s="179" t="e">
        <v>#N/A</v>
      </c>
      <c r="AQ491" s="179">
        <v>0</v>
      </c>
      <c r="AR491" s="179" t="e">
        <v>#N/A</v>
      </c>
      <c r="AS491" s="179" t="e">
        <v>#N/A</v>
      </c>
      <c r="AT491" s="179" t="e">
        <v>#N/A</v>
      </c>
      <c r="AU491" s="179" t="e">
        <v>#N/A</v>
      </c>
      <c r="AV491" s="179">
        <v>-5642</v>
      </c>
      <c r="AW491" s="179" t="e">
        <v>#N/A</v>
      </c>
      <c r="AX491" s="179">
        <v>1075.3056002107676</v>
      </c>
      <c r="AY491" s="179" t="e">
        <v>#N/A</v>
      </c>
      <c r="AZ491" s="179">
        <v>78048.511713300526</v>
      </c>
      <c r="BA491" s="183">
        <v>7.2582632972433586E-2</v>
      </c>
      <c r="BB491" s="183" t="e">
        <v>#N/A</v>
      </c>
      <c r="BC491" s="183" t="e">
        <v>#N/A</v>
      </c>
      <c r="BD491" s="183">
        <v>5.6110401275842993E-3</v>
      </c>
      <c r="BE491" s="183">
        <v>3.3128220353064175E-3</v>
      </c>
      <c r="BF491" s="183">
        <v>0.59041139610111371</v>
      </c>
      <c r="BG491" s="183">
        <v>1.2540330731997319E-2</v>
      </c>
    </row>
    <row r="492" spans="2:59">
      <c r="B492" s="174"/>
      <c r="C492" s="174"/>
      <c r="D492" s="64">
        <v>45492</v>
      </c>
      <c r="E492" s="174"/>
      <c r="F492" s="174"/>
      <c r="G492" s="174"/>
      <c r="H492" s="174"/>
      <c r="I492" s="179">
        <v>25.712599999999998</v>
      </c>
      <c r="J492" s="179" t="e">
        <v>#N/A</v>
      </c>
      <c r="K492" s="179" t="e">
        <v>#N/A</v>
      </c>
      <c r="L492" s="179" t="e">
        <v>#N/A</v>
      </c>
      <c r="M492" s="179" t="e">
        <v>#N/A</v>
      </c>
      <c r="N492" s="179">
        <v>28.05</v>
      </c>
      <c r="O492" s="179" t="e">
        <v>#N/A</v>
      </c>
      <c r="P492" s="179" t="e">
        <v>#N/A</v>
      </c>
      <c r="Q492" s="179" t="e">
        <v>#N/A</v>
      </c>
      <c r="R492" s="179" t="e">
        <v>#N/A</v>
      </c>
      <c r="S492" s="179">
        <v>47.326999999999998</v>
      </c>
      <c r="T492" s="179" t="e">
        <v>#N/A</v>
      </c>
      <c r="U492" s="179" t="e">
        <v>#N/A</v>
      </c>
      <c r="V492" s="179" t="e">
        <v>#N/A</v>
      </c>
      <c r="W492" s="179" t="e">
        <v>#N/A</v>
      </c>
      <c r="X492" s="179">
        <v>1.7737099999999999</v>
      </c>
      <c r="Y492" s="179" t="e">
        <v>#N/A</v>
      </c>
      <c r="Z492" s="179" t="e">
        <v>#N/A</v>
      </c>
      <c r="AA492" s="179" t="e">
        <v>#N/A</v>
      </c>
      <c r="AB492" s="179" t="e">
        <v>#N/A</v>
      </c>
      <c r="AC492" s="179">
        <v>14.555</v>
      </c>
      <c r="AD492" s="179" t="e">
        <v>#N/A</v>
      </c>
      <c r="AE492" s="179" t="e">
        <v>#N/A</v>
      </c>
      <c r="AF492" s="179" t="e">
        <v>#N/A</v>
      </c>
      <c r="AG492" s="179" t="e">
        <v>#N/A</v>
      </c>
      <c r="AH492" s="179">
        <v>6.0183</v>
      </c>
      <c r="AI492" s="179" t="e">
        <v>#N/A</v>
      </c>
      <c r="AJ492" s="179" t="e">
        <v>#N/A</v>
      </c>
      <c r="AK492" s="179" t="e">
        <v>#N/A</v>
      </c>
      <c r="AL492" s="179" t="e">
        <v>#N/A</v>
      </c>
      <c r="AM492" s="179">
        <v>17.759</v>
      </c>
      <c r="AN492" s="179">
        <v>22.213000000000001</v>
      </c>
      <c r="AO492" s="179">
        <v>160</v>
      </c>
      <c r="AP492" s="179" t="e">
        <v>#N/A</v>
      </c>
      <c r="AQ492" s="179">
        <v>0</v>
      </c>
      <c r="AR492" s="179" t="e">
        <v>#N/A</v>
      </c>
      <c r="AS492" s="179" t="e">
        <v>#N/A</v>
      </c>
      <c r="AT492" s="179" t="e">
        <v>#N/A</v>
      </c>
      <c r="AU492" s="179" t="e">
        <v>#N/A</v>
      </c>
      <c r="AV492" s="179">
        <v>-5443</v>
      </c>
      <c r="AW492" s="179" t="e">
        <v>#N/A</v>
      </c>
      <c r="AX492" s="179">
        <v>1045.7876774318456</v>
      </c>
      <c r="AY492" s="179" t="e">
        <v>#N/A</v>
      </c>
      <c r="AZ492" s="179">
        <v>80187.020727783514</v>
      </c>
      <c r="BA492" s="183">
        <v>7.6676195807450942E-2</v>
      </c>
      <c r="BB492" s="183" t="e">
        <v>#N/A</v>
      </c>
      <c r="BC492" s="183" t="e">
        <v>#N/A</v>
      </c>
      <c r="BD492" s="183">
        <v>3.7690614513261936E-3</v>
      </c>
      <c r="BE492" s="183">
        <v>1.7120540868219593E-3</v>
      </c>
      <c r="BF492" s="183">
        <v>0.45423883609526999</v>
      </c>
      <c r="BG492" s="183">
        <v>4.5656700017151176E-3</v>
      </c>
    </row>
    <row r="493" spans="2:59">
      <c r="B493" s="24" t="s">
        <v>82</v>
      </c>
      <c r="C493" s="21"/>
      <c r="D493" s="21"/>
      <c r="E493" s="25"/>
      <c r="F493" s="25"/>
      <c r="G493" s="25"/>
      <c r="H493" s="25"/>
      <c r="I493" s="182">
        <v>26.078400000000006</v>
      </c>
      <c r="J493" s="182" t="e">
        <v>#N/A</v>
      </c>
      <c r="K493" s="182" t="e">
        <v>#N/A</v>
      </c>
      <c r="L493" s="182" t="e">
        <v>#N/A</v>
      </c>
      <c r="M493" s="182" t="e">
        <v>#N/A</v>
      </c>
      <c r="N493" s="182">
        <v>35.158200000000008</v>
      </c>
      <c r="O493" s="182" t="e">
        <v>#N/A</v>
      </c>
      <c r="P493" s="182" t="e">
        <v>#N/A</v>
      </c>
      <c r="Q493" s="182" t="e">
        <v>#N/A</v>
      </c>
      <c r="R493" s="182" t="e">
        <v>#N/A</v>
      </c>
      <c r="S493" s="182">
        <v>33.568799999999996</v>
      </c>
      <c r="T493" s="182" t="e">
        <v>#N/A</v>
      </c>
      <c r="U493" s="182" t="e">
        <v>#N/A</v>
      </c>
      <c r="V493" s="182" t="e">
        <v>#N/A</v>
      </c>
      <c r="W493" s="182" t="e">
        <v>#N/A</v>
      </c>
      <c r="X493" s="182">
        <v>4.4213100000000001</v>
      </c>
      <c r="Y493" s="182" t="e">
        <v>#N/A</v>
      </c>
      <c r="Z493" s="182" t="e">
        <v>#N/A</v>
      </c>
      <c r="AA493" s="182" t="e">
        <v>#N/A</v>
      </c>
      <c r="AB493" s="182" t="e">
        <v>#N/A</v>
      </c>
      <c r="AC493" s="182">
        <v>14.631200000000002</v>
      </c>
      <c r="AD493" s="182" t="e">
        <v>#N/A</v>
      </c>
      <c r="AE493" s="182" t="e">
        <v>#N/A</v>
      </c>
      <c r="AF493" s="182" t="e">
        <v>#N/A</v>
      </c>
      <c r="AG493" s="182" t="e">
        <v>#N/A</v>
      </c>
      <c r="AH493" s="182">
        <v>5.4188999999999998</v>
      </c>
      <c r="AI493" s="182" t="e">
        <v>#N/A</v>
      </c>
      <c r="AJ493" s="182" t="e">
        <v>#N/A</v>
      </c>
      <c r="AK493" s="182" t="e">
        <v>#N/A</v>
      </c>
      <c r="AL493" s="182" t="e">
        <v>#N/A</v>
      </c>
      <c r="AM493" s="182">
        <v>17.740200000000002</v>
      </c>
      <c r="AN493" s="182">
        <v>22.194799999999997</v>
      </c>
      <c r="AO493" s="182">
        <v>180</v>
      </c>
      <c r="AP493" s="182" t="e">
        <v>#N/A</v>
      </c>
      <c r="AQ493" s="182">
        <v>0</v>
      </c>
      <c r="AR493" s="182" t="e">
        <v>#N/A</v>
      </c>
      <c r="AS493" s="182" t="e">
        <v>#N/A</v>
      </c>
      <c r="AT493" s="182" t="e">
        <v>#N/A</v>
      </c>
      <c r="AU493" s="182" t="e">
        <v>#N/A</v>
      </c>
      <c r="AV493" s="182">
        <v>-4645.8</v>
      </c>
      <c r="AW493" s="182" t="e">
        <v>#N/A</v>
      </c>
      <c r="AX493" s="182">
        <v>903.71890071822475</v>
      </c>
      <c r="AY493" s="182" t="e">
        <v>#N/A</v>
      </c>
      <c r="AZ493" s="182">
        <v>78048.511713300526</v>
      </c>
      <c r="BA493" s="184">
        <v>8.6363704080186857E-2</v>
      </c>
      <c r="BB493" s="184" t="e">
        <v>#N/A</v>
      </c>
      <c r="BC493" s="184" t="e">
        <v>#N/A</v>
      </c>
      <c r="BD493" s="184">
        <v>4.7994955180220454E-3</v>
      </c>
      <c r="BE493" s="184">
        <v>2.7467777039643366E-3</v>
      </c>
      <c r="BF493" s="185">
        <v>0.57230550453692908</v>
      </c>
      <c r="BG493" s="184">
        <v>7.3512040612344039E-3</v>
      </c>
    </row>
    <row r="494" spans="2:59">
      <c r="B494" s="174"/>
      <c r="C494" s="174"/>
      <c r="D494" s="64">
        <v>45495</v>
      </c>
      <c r="E494" s="174"/>
      <c r="F494" s="174"/>
      <c r="G494" s="174"/>
      <c r="H494" s="174"/>
      <c r="I494" s="179">
        <v>25.740600000000001</v>
      </c>
      <c r="J494" s="179" t="e">
        <v>#N/A</v>
      </c>
      <c r="K494" s="179" t="e">
        <v>#N/A</v>
      </c>
      <c r="L494" s="179" t="e">
        <v>#N/A</v>
      </c>
      <c r="M494" s="179" t="e">
        <v>#N/A</v>
      </c>
      <c r="N494" s="179">
        <v>23.06</v>
      </c>
      <c r="O494" s="179" t="e">
        <v>#N/A</v>
      </c>
      <c r="P494" s="179" t="e">
        <v>#N/A</v>
      </c>
      <c r="Q494" s="179" t="e">
        <v>#N/A</v>
      </c>
      <c r="R494" s="179" t="e">
        <v>#N/A</v>
      </c>
      <c r="S494" s="179">
        <v>55.39</v>
      </c>
      <c r="T494" s="179" t="e">
        <v>#N/A</v>
      </c>
      <c r="U494" s="179" t="e">
        <v>#N/A</v>
      </c>
      <c r="V494" s="179" t="e">
        <v>#N/A</v>
      </c>
      <c r="W494" s="179" t="e">
        <v>#N/A</v>
      </c>
      <c r="X494" s="179">
        <v>10.283709999999999</v>
      </c>
      <c r="Y494" s="179" t="e">
        <v>#N/A</v>
      </c>
      <c r="Z494" s="179" t="e">
        <v>#N/A</v>
      </c>
      <c r="AA494" s="179" t="e">
        <v>#N/A</v>
      </c>
      <c r="AB494" s="179" t="e">
        <v>#N/A</v>
      </c>
      <c r="AC494" s="179">
        <v>14.448</v>
      </c>
      <c r="AD494" s="179" t="e">
        <v>#N/A</v>
      </c>
      <c r="AE494" s="179" t="e">
        <v>#N/A</v>
      </c>
      <c r="AF494" s="179" t="e">
        <v>#N/A</v>
      </c>
      <c r="AG494" s="179" t="e">
        <v>#N/A</v>
      </c>
      <c r="AH494" s="179">
        <v>6.0183</v>
      </c>
      <c r="AI494" s="179" t="e">
        <v>#N/A</v>
      </c>
      <c r="AJ494" s="179" t="e">
        <v>#N/A</v>
      </c>
      <c r="AK494" s="179" t="e">
        <v>#N/A</v>
      </c>
      <c r="AL494" s="179" t="e">
        <v>#N/A</v>
      </c>
      <c r="AM494" s="179">
        <v>2.7429999999999999</v>
      </c>
      <c r="AN494" s="179">
        <v>22.210999999999999</v>
      </c>
      <c r="AO494" s="179">
        <v>160</v>
      </c>
      <c r="AP494" s="179" t="e">
        <v>#N/A</v>
      </c>
      <c r="AQ494" s="179">
        <v>0</v>
      </c>
      <c r="AR494" s="179" t="e">
        <v>#N/A</v>
      </c>
      <c r="AS494" s="179" t="e">
        <v>#N/A</v>
      </c>
      <c r="AT494" s="179" t="e">
        <v>#N/A</v>
      </c>
      <c r="AU494" s="179" t="e">
        <v>#N/A</v>
      </c>
      <c r="AV494" s="179">
        <v>-4990</v>
      </c>
      <c r="AW494" s="179" t="e">
        <v>#N/A</v>
      </c>
      <c r="AX494" s="179">
        <v>979.69523068940043</v>
      </c>
      <c r="AY494" s="179" t="e">
        <v>#N/A</v>
      </c>
      <c r="AZ494" s="179">
        <v>73886.142680137506</v>
      </c>
      <c r="BA494" s="183">
        <v>7.5417477155772919E-2</v>
      </c>
      <c r="BB494" s="183" t="e">
        <v>#N/A</v>
      </c>
      <c r="BC494" s="183" t="e">
        <v>#N/A</v>
      </c>
      <c r="BD494" s="183">
        <v>3.97056493359831E-3</v>
      </c>
      <c r="BE494" s="183">
        <v>1.9605479862599105E-3</v>
      </c>
      <c r="BF494" s="183">
        <v>0.49377053871353543</v>
      </c>
      <c r="BG494" s="183">
        <v>7.2879901853484339E-3</v>
      </c>
    </row>
    <row r="495" spans="2:59">
      <c r="B495" s="174"/>
      <c r="C495" s="174"/>
      <c r="D495" s="64">
        <v>45496</v>
      </c>
      <c r="E495" s="174"/>
      <c r="F495" s="174"/>
      <c r="G495" s="174"/>
      <c r="H495" s="174"/>
      <c r="I495" s="179">
        <v>31.445599999999999</v>
      </c>
      <c r="J495" s="179" t="e">
        <v>#N/A</v>
      </c>
      <c r="K495" s="179" t="e">
        <v>#N/A</v>
      </c>
      <c r="L495" s="179" t="e">
        <v>#N/A</v>
      </c>
      <c r="M495" s="179" t="e">
        <v>#N/A</v>
      </c>
      <c r="N495" s="179">
        <v>32.570999999999998</v>
      </c>
      <c r="O495" s="179" t="e">
        <v>#N/A</v>
      </c>
      <c r="P495" s="179" t="e">
        <v>#N/A</v>
      </c>
      <c r="Q495" s="179" t="e">
        <v>#N/A</v>
      </c>
      <c r="R495" s="179" t="e">
        <v>#N/A</v>
      </c>
      <c r="S495" s="179">
        <v>49.600999999999999</v>
      </c>
      <c r="T495" s="179" t="e">
        <v>#N/A</v>
      </c>
      <c r="U495" s="179" t="e">
        <v>#N/A</v>
      </c>
      <c r="V495" s="179" t="e">
        <v>#N/A</v>
      </c>
      <c r="W495" s="179" t="e">
        <v>#N/A</v>
      </c>
      <c r="X495" s="179">
        <v>9.5037099999999999</v>
      </c>
      <c r="Y495" s="179" t="e">
        <v>#N/A</v>
      </c>
      <c r="Z495" s="179" t="e">
        <v>#N/A</v>
      </c>
      <c r="AA495" s="179" t="e">
        <v>#N/A</v>
      </c>
      <c r="AB495" s="179" t="e">
        <v>#N/A</v>
      </c>
      <c r="AC495" s="179">
        <v>14.507999999999999</v>
      </c>
      <c r="AD495" s="179" t="e">
        <v>#N/A</v>
      </c>
      <c r="AE495" s="179" t="e">
        <v>#N/A</v>
      </c>
      <c r="AF495" s="179" t="e">
        <v>#N/A</v>
      </c>
      <c r="AG495" s="179" t="e">
        <v>#N/A</v>
      </c>
      <c r="AH495" s="179">
        <v>6.0183</v>
      </c>
      <c r="AI495" s="179" t="e">
        <v>#N/A</v>
      </c>
      <c r="AJ495" s="179" t="e">
        <v>#N/A</v>
      </c>
      <c r="AK495" s="179" t="e">
        <v>#N/A</v>
      </c>
      <c r="AL495" s="179" t="e">
        <v>#N/A</v>
      </c>
      <c r="AM495" s="179">
        <v>17.742999999999999</v>
      </c>
      <c r="AN495" s="179">
        <v>22.210999999999999</v>
      </c>
      <c r="AO495" s="179">
        <v>160</v>
      </c>
      <c r="AP495" s="179" t="e">
        <v>#N/A</v>
      </c>
      <c r="AQ495" s="179">
        <v>0</v>
      </c>
      <c r="AR495" s="179" t="e">
        <v>#N/A</v>
      </c>
      <c r="AS495" s="179" t="e">
        <v>#N/A</v>
      </c>
      <c r="AT495" s="179" t="e">
        <v>#N/A</v>
      </c>
      <c r="AU495" s="179" t="e">
        <v>#N/A</v>
      </c>
      <c r="AV495" s="179">
        <v>-5553</v>
      </c>
      <c r="AW495" s="179" t="e">
        <v>#N/A</v>
      </c>
      <c r="AX495" s="179">
        <v>1118.4093382249689</v>
      </c>
      <c r="AY495" s="179" t="e">
        <v>#N/A</v>
      </c>
      <c r="AZ495" s="179">
        <v>71204.109588326901</v>
      </c>
      <c r="BA495" s="183">
        <v>6.3665517762338419E-2</v>
      </c>
      <c r="BB495" s="183" t="e">
        <v>#N/A</v>
      </c>
      <c r="BC495" s="183" t="e">
        <v>#N/A</v>
      </c>
      <c r="BD495" s="183">
        <v>6.2261186014363791E-3</v>
      </c>
      <c r="BE495" s="183">
        <v>2.746334603010128E-3</v>
      </c>
      <c r="BF495" s="183">
        <v>0.44109898619286542</v>
      </c>
      <c r="BG495" s="183">
        <v>8.2690435435766717E-3</v>
      </c>
    </row>
    <row r="496" spans="2:59">
      <c r="B496" s="174"/>
      <c r="C496" s="174"/>
      <c r="D496" s="64">
        <v>45497</v>
      </c>
      <c r="E496" s="174"/>
      <c r="F496" s="174"/>
      <c r="G496" s="174"/>
      <c r="H496" s="174"/>
      <c r="I496" s="179">
        <v>23.428599999999999</v>
      </c>
      <c r="J496" s="179" t="e">
        <v>#N/A</v>
      </c>
      <c r="K496" s="179" t="e">
        <v>#N/A</v>
      </c>
      <c r="L496" s="179" t="e">
        <v>#N/A</v>
      </c>
      <c r="M496" s="179" t="e">
        <v>#N/A</v>
      </c>
      <c r="N496" s="179">
        <v>36.908000000000001</v>
      </c>
      <c r="O496" s="179" t="e">
        <v>#N/A</v>
      </c>
      <c r="P496" s="179" t="e">
        <v>#N/A</v>
      </c>
      <c r="Q496" s="179" t="e">
        <v>#N/A</v>
      </c>
      <c r="R496" s="179" t="e">
        <v>#N/A</v>
      </c>
      <c r="S496" s="179">
        <v>48.628</v>
      </c>
      <c r="T496" s="179" t="e">
        <v>#N/A</v>
      </c>
      <c r="U496" s="179" t="e">
        <v>#N/A</v>
      </c>
      <c r="V496" s="179" t="e">
        <v>#N/A</v>
      </c>
      <c r="W496" s="179" t="e">
        <v>#N/A</v>
      </c>
      <c r="X496" s="179">
        <v>5.5787100000000001</v>
      </c>
      <c r="Y496" s="179" t="e">
        <v>#N/A</v>
      </c>
      <c r="Z496" s="179" t="e">
        <v>#N/A</v>
      </c>
      <c r="AA496" s="179" t="e">
        <v>#N/A</v>
      </c>
      <c r="AB496" s="179" t="e">
        <v>#N/A</v>
      </c>
      <c r="AC496" s="179">
        <v>14.769</v>
      </c>
      <c r="AD496" s="179" t="e">
        <v>#N/A</v>
      </c>
      <c r="AE496" s="179" t="e">
        <v>#N/A</v>
      </c>
      <c r="AF496" s="179" t="e">
        <v>#N/A</v>
      </c>
      <c r="AG496" s="179" t="e">
        <v>#N/A</v>
      </c>
      <c r="AH496" s="179">
        <v>6.0183</v>
      </c>
      <c r="AI496" s="179" t="e">
        <v>#N/A</v>
      </c>
      <c r="AJ496" s="179" t="e">
        <v>#N/A</v>
      </c>
      <c r="AK496" s="179" t="e">
        <v>#N/A</v>
      </c>
      <c r="AL496" s="179" t="e">
        <v>#N/A</v>
      </c>
      <c r="AM496" s="179">
        <v>17.742000000000001</v>
      </c>
      <c r="AN496" s="179">
        <v>22.207999999999998</v>
      </c>
      <c r="AO496" s="179">
        <v>160</v>
      </c>
      <c r="AP496" s="179" t="e">
        <v>#N/A</v>
      </c>
      <c r="AQ496" s="179">
        <v>0</v>
      </c>
      <c r="AR496" s="179" t="e">
        <v>#N/A</v>
      </c>
      <c r="AS496" s="179" t="e">
        <v>#N/A</v>
      </c>
      <c r="AT496" s="179" t="e">
        <v>#N/A</v>
      </c>
      <c r="AU496" s="179" t="e">
        <v>#N/A</v>
      </c>
      <c r="AV496" s="179">
        <v>-6608</v>
      </c>
      <c r="AW496" s="179" t="e">
        <v>#N/A</v>
      </c>
      <c r="AX496" s="179">
        <v>1245.4103646162105</v>
      </c>
      <c r="AY496" s="179" t="e">
        <v>#N/A</v>
      </c>
      <c r="AZ496" s="179">
        <v>72739.139863287244</v>
      </c>
      <c r="BA496" s="183">
        <v>5.8405760807766167E-2</v>
      </c>
      <c r="BB496" s="183" t="e">
        <v>#N/A</v>
      </c>
      <c r="BC496" s="183" t="e">
        <v>#N/A</v>
      </c>
      <c r="BD496" s="183">
        <v>9.543359184396083E-3</v>
      </c>
      <c r="BE496" s="183">
        <v>8.0509896076455933E-3</v>
      </c>
      <c r="BF496" s="183">
        <v>0.84362219341061839</v>
      </c>
      <c r="BG496" s="183">
        <v>1.5785651602977992E-2</v>
      </c>
    </row>
    <row r="497" spans="2:59" ht="11.25" customHeight="1">
      <c r="B497" s="174"/>
      <c r="C497" s="174"/>
      <c r="D497" s="64">
        <v>45498</v>
      </c>
      <c r="E497" s="174"/>
      <c r="F497" s="174"/>
      <c r="G497" s="174"/>
      <c r="H497" s="174"/>
      <c r="I497" s="179">
        <v>38.738599999999998</v>
      </c>
      <c r="J497" s="179" t="e">
        <v>#N/A</v>
      </c>
      <c r="K497" s="179" t="e">
        <v>#N/A</v>
      </c>
      <c r="L497" s="179" t="e">
        <v>#N/A</v>
      </c>
      <c r="M497" s="179" t="e">
        <v>#N/A</v>
      </c>
      <c r="N497" s="179">
        <v>42.915999999999997</v>
      </c>
      <c r="O497" s="179" t="e">
        <v>#N/A</v>
      </c>
      <c r="P497" s="179" t="e">
        <v>#N/A</v>
      </c>
      <c r="Q497" s="179" t="e">
        <v>#N/A</v>
      </c>
      <c r="R497" s="179" t="e">
        <v>#N/A</v>
      </c>
      <c r="S497" s="179">
        <v>46.46</v>
      </c>
      <c r="T497" s="179" t="e">
        <v>#N/A</v>
      </c>
      <c r="U497" s="179" t="e">
        <v>#N/A</v>
      </c>
      <c r="V497" s="179" t="e">
        <v>#N/A</v>
      </c>
      <c r="W497" s="179" t="e">
        <v>#N/A</v>
      </c>
      <c r="X497" s="179">
        <v>4.6127099999999999</v>
      </c>
      <c r="Y497" s="179" t="e">
        <v>#N/A</v>
      </c>
      <c r="Z497" s="179" t="e">
        <v>#N/A</v>
      </c>
      <c r="AA497" s="179" t="e">
        <v>#N/A</v>
      </c>
      <c r="AB497" s="179" t="e">
        <v>#N/A</v>
      </c>
      <c r="AC497" s="179">
        <v>14.701000000000001</v>
      </c>
      <c r="AD497" s="179" t="e">
        <v>#N/A</v>
      </c>
      <c r="AE497" s="179" t="e">
        <v>#N/A</v>
      </c>
      <c r="AF497" s="179" t="e">
        <v>#N/A</v>
      </c>
      <c r="AG497" s="179" t="e">
        <v>#N/A</v>
      </c>
      <c r="AH497" s="179">
        <v>6.0183</v>
      </c>
      <c r="AI497" s="179" t="e">
        <v>#N/A</v>
      </c>
      <c r="AJ497" s="179" t="e">
        <v>#N/A</v>
      </c>
      <c r="AK497" s="179" t="e">
        <v>#N/A</v>
      </c>
      <c r="AL497" s="179" t="e">
        <v>#N/A</v>
      </c>
      <c r="AM497" s="179">
        <v>25.742000000000001</v>
      </c>
      <c r="AN497" s="179">
        <v>22.202000000000002</v>
      </c>
      <c r="AO497" s="179">
        <v>160</v>
      </c>
      <c r="AP497" s="179" t="e">
        <v>#N/A</v>
      </c>
      <c r="AQ497" s="179">
        <v>0</v>
      </c>
      <c r="AR497" s="179" t="e">
        <v>#N/A</v>
      </c>
      <c r="AS497" s="179" t="e">
        <v>#N/A</v>
      </c>
      <c r="AT497" s="179" t="e">
        <v>#N/A</v>
      </c>
      <c r="AU497" s="179" t="e">
        <v>#N/A</v>
      </c>
      <c r="AV497" s="179">
        <v>-6423</v>
      </c>
      <c r="AW497" s="179" t="e">
        <v>#N/A</v>
      </c>
      <c r="AX497" s="179">
        <v>1223.7054434878855</v>
      </c>
      <c r="AY497" s="179" t="e">
        <v>#N/A</v>
      </c>
      <c r="AZ497" s="179">
        <v>71212.895800530459</v>
      </c>
      <c r="BA497" s="183">
        <v>5.8194474969037319E-2</v>
      </c>
      <c r="BB497" s="183" t="e">
        <v>#N/A</v>
      </c>
      <c r="BC497" s="183" t="e">
        <v>#N/A</v>
      </c>
      <c r="BD497" s="183">
        <v>6.8206213753816752E-3</v>
      </c>
      <c r="BE497" s="183">
        <v>4.3854827250127725E-3</v>
      </c>
      <c r="BF497" s="183">
        <v>0.64297407576994625</v>
      </c>
      <c r="BG497" s="183">
        <v>8.592223975400215E-3</v>
      </c>
    </row>
    <row r="498" spans="2:59">
      <c r="B498" s="174"/>
      <c r="C498" s="174"/>
      <c r="D498" s="64">
        <v>45499</v>
      </c>
      <c r="E498" s="174"/>
      <c r="F498" s="174"/>
      <c r="G498" s="174"/>
      <c r="H498" s="174"/>
      <c r="I498" s="179">
        <v>40.5486</v>
      </c>
      <c r="J498" s="179" t="e">
        <v>#N/A</v>
      </c>
      <c r="K498" s="179" t="e">
        <v>#N/A</v>
      </c>
      <c r="L498" s="179" t="e">
        <v>#N/A</v>
      </c>
      <c r="M498" s="179" t="e">
        <v>#N/A</v>
      </c>
      <c r="N498" s="179">
        <v>42.915999999999997</v>
      </c>
      <c r="O498" s="179" t="e">
        <v>#N/A</v>
      </c>
      <c r="P498" s="179" t="e">
        <v>#N/A</v>
      </c>
      <c r="Q498" s="179" t="e">
        <v>#N/A</v>
      </c>
      <c r="R498" s="179" t="e">
        <v>#N/A</v>
      </c>
      <c r="S498" s="179">
        <v>46.515999999999998</v>
      </c>
      <c r="T498" s="179" t="e">
        <v>#N/A</v>
      </c>
      <c r="U498" s="179" t="e">
        <v>#N/A</v>
      </c>
      <c r="V498" s="179" t="e">
        <v>#N/A</v>
      </c>
      <c r="W498" s="179" t="e">
        <v>#N/A</v>
      </c>
      <c r="X498" s="179">
        <v>3.25671</v>
      </c>
      <c r="Y498" s="179" t="e">
        <v>#N/A</v>
      </c>
      <c r="Z498" s="179" t="e">
        <v>#N/A</v>
      </c>
      <c r="AA498" s="179" t="e">
        <v>#N/A</v>
      </c>
      <c r="AB498" s="179" t="e">
        <v>#N/A</v>
      </c>
      <c r="AC498" s="179">
        <v>14.522</v>
      </c>
      <c r="AD498" s="179" t="e">
        <v>#N/A</v>
      </c>
      <c r="AE498" s="179" t="e">
        <v>#N/A</v>
      </c>
      <c r="AF498" s="179" t="e">
        <v>#N/A</v>
      </c>
      <c r="AG498" s="179" t="e">
        <v>#N/A</v>
      </c>
      <c r="AH498" s="179">
        <v>6.0183</v>
      </c>
      <c r="AI498" s="179" t="e">
        <v>#N/A</v>
      </c>
      <c r="AJ498" s="179" t="e">
        <v>#N/A</v>
      </c>
      <c r="AK498" s="179" t="e">
        <v>#N/A</v>
      </c>
      <c r="AL498" s="179" t="e">
        <v>#N/A</v>
      </c>
      <c r="AM498" s="179">
        <v>5.742</v>
      </c>
      <c r="AN498" s="179">
        <v>22.196000000000002</v>
      </c>
      <c r="AO498" s="179">
        <v>160</v>
      </c>
      <c r="AP498" s="179" t="e">
        <v>#N/A</v>
      </c>
      <c r="AQ498" s="179">
        <v>0</v>
      </c>
      <c r="AR498" s="179" t="e">
        <v>#N/A</v>
      </c>
      <c r="AS498" s="179" t="e">
        <v>#N/A</v>
      </c>
      <c r="AT498" s="179" t="e">
        <v>#N/A</v>
      </c>
      <c r="AU498" s="179" t="e">
        <v>#N/A</v>
      </c>
      <c r="AV498" s="179">
        <v>-6448</v>
      </c>
      <c r="AW498" s="179" t="e">
        <v>#N/A</v>
      </c>
      <c r="AX498" s="179">
        <v>1208.556430197699</v>
      </c>
      <c r="AY498" s="179" t="e">
        <v>#N/A</v>
      </c>
      <c r="AZ498" s="179">
        <v>72995.235910722899</v>
      </c>
      <c r="BA498" s="183">
        <v>6.0398698883081664E-2</v>
      </c>
      <c r="BB498" s="183" t="e">
        <v>#N/A</v>
      </c>
      <c r="BC498" s="183" t="e">
        <v>#N/A</v>
      </c>
      <c r="BD498" s="183">
        <v>2.1654068965742562E-3</v>
      </c>
      <c r="BE498" s="183">
        <v>4.9197180685255017E-4</v>
      </c>
      <c r="BF498" s="183">
        <v>0.22719600996508577</v>
      </c>
      <c r="BG498" s="183">
        <v>5.7987060739349092E-3</v>
      </c>
    </row>
    <row r="499" spans="2:59">
      <c r="B499" s="24" t="s">
        <v>82</v>
      </c>
      <c r="C499" s="21"/>
      <c r="D499" s="21"/>
      <c r="E499" s="25"/>
      <c r="F499" s="25"/>
      <c r="G499" s="25"/>
      <c r="H499" s="25"/>
      <c r="I499" s="182">
        <v>31.980399999999996</v>
      </c>
      <c r="J499" s="182" t="e">
        <v>#N/A</v>
      </c>
      <c r="K499" s="182" t="e">
        <v>#N/A</v>
      </c>
      <c r="L499" s="182" t="e">
        <v>#N/A</v>
      </c>
      <c r="M499" s="182" t="e">
        <v>#N/A</v>
      </c>
      <c r="N499" s="182">
        <v>35.674199999999999</v>
      </c>
      <c r="O499" s="182" t="e">
        <v>#N/A</v>
      </c>
      <c r="P499" s="182" t="e">
        <v>#N/A</v>
      </c>
      <c r="Q499" s="182" t="e">
        <v>#N/A</v>
      </c>
      <c r="R499" s="182" t="e">
        <v>#N/A</v>
      </c>
      <c r="S499" s="182">
        <v>49.319000000000003</v>
      </c>
      <c r="T499" s="182" t="e">
        <v>#N/A</v>
      </c>
      <c r="U499" s="182" t="e">
        <v>#N/A</v>
      </c>
      <c r="V499" s="182" t="e">
        <v>#N/A</v>
      </c>
      <c r="W499" s="182" t="e">
        <v>#N/A</v>
      </c>
      <c r="X499" s="182">
        <v>6.6471099999999996</v>
      </c>
      <c r="Y499" s="182" t="e">
        <v>#N/A</v>
      </c>
      <c r="Z499" s="182" t="e">
        <v>#N/A</v>
      </c>
      <c r="AA499" s="182" t="e">
        <v>#N/A</v>
      </c>
      <c r="AB499" s="182" t="e">
        <v>#N/A</v>
      </c>
      <c r="AC499" s="182">
        <v>14.589600000000001</v>
      </c>
      <c r="AD499" s="182" t="e">
        <v>#N/A</v>
      </c>
      <c r="AE499" s="182" t="e">
        <v>#N/A</v>
      </c>
      <c r="AF499" s="182" t="e">
        <v>#N/A</v>
      </c>
      <c r="AG499" s="182" t="e">
        <v>#N/A</v>
      </c>
      <c r="AH499" s="182">
        <v>6.0183</v>
      </c>
      <c r="AI499" s="182" t="e">
        <v>#N/A</v>
      </c>
      <c r="AJ499" s="182" t="e">
        <v>#N/A</v>
      </c>
      <c r="AK499" s="182" t="e">
        <v>#N/A</v>
      </c>
      <c r="AL499" s="182" t="e">
        <v>#N/A</v>
      </c>
      <c r="AM499" s="182">
        <v>12.942399999999997</v>
      </c>
      <c r="AN499" s="182">
        <v>22.205599999999997</v>
      </c>
      <c r="AO499" s="182">
        <v>160</v>
      </c>
      <c r="AP499" s="182" t="e">
        <v>#N/A</v>
      </c>
      <c r="AQ499" s="182">
        <v>0</v>
      </c>
      <c r="AR499" s="182" t="e">
        <v>#N/A</v>
      </c>
      <c r="AS499" s="182" t="e">
        <v>#N/A</v>
      </c>
      <c r="AT499" s="182" t="e">
        <v>#N/A</v>
      </c>
      <c r="AU499" s="182" t="e">
        <v>#N/A</v>
      </c>
      <c r="AV499" s="182">
        <v>-6004.4</v>
      </c>
      <c r="AW499" s="182" t="e">
        <v>#N/A</v>
      </c>
      <c r="AX499" s="182">
        <v>1122.4942169471813</v>
      </c>
      <c r="AY499" s="182" t="e">
        <v>#N/A</v>
      </c>
      <c r="AZ499" s="182">
        <v>71212.895800530459</v>
      </c>
      <c r="BA499" s="184">
        <v>6.3441659409352105E-2</v>
      </c>
      <c r="BB499" s="184" t="e">
        <v>#N/A</v>
      </c>
      <c r="BC499" s="184" t="e">
        <v>#N/A</v>
      </c>
      <c r="BD499" s="184">
        <v>5.9149811813787251E-3</v>
      </c>
      <c r="BE499" s="184">
        <v>3.640063645798127E-3</v>
      </c>
      <c r="BF499" s="185">
        <v>0.61539733334361402</v>
      </c>
      <c r="BG499" s="184">
        <v>8.8693656141572551E-3</v>
      </c>
    </row>
    <row r="500" spans="2:59">
      <c r="B500" s="174"/>
      <c r="C500" s="174"/>
      <c r="D500" s="64">
        <v>45502</v>
      </c>
      <c r="E500" s="174"/>
      <c r="F500" s="174"/>
      <c r="G500" s="174"/>
      <c r="H500" s="174"/>
      <c r="I500" s="179">
        <v>40.476599999999998</v>
      </c>
      <c r="J500" s="179" t="e">
        <v>#N/A</v>
      </c>
      <c r="K500" s="179" t="e">
        <v>#N/A</v>
      </c>
      <c r="L500" s="179" t="e">
        <v>#N/A</v>
      </c>
      <c r="M500" s="179" t="e">
        <v>#N/A</v>
      </c>
      <c r="N500" s="179">
        <v>42.304000000000002</v>
      </c>
      <c r="O500" s="179" t="e">
        <v>#N/A</v>
      </c>
      <c r="P500" s="179" t="e">
        <v>#N/A</v>
      </c>
      <c r="Q500" s="179" t="e">
        <v>#N/A</v>
      </c>
      <c r="R500" s="179" t="e">
        <v>#N/A</v>
      </c>
      <c r="S500" s="179">
        <v>47.182000000000002</v>
      </c>
      <c r="T500" s="179" t="e">
        <v>#N/A</v>
      </c>
      <c r="U500" s="179" t="e">
        <v>#N/A</v>
      </c>
      <c r="V500" s="179" t="e">
        <v>#N/A</v>
      </c>
      <c r="W500" s="179" t="e">
        <v>#N/A</v>
      </c>
      <c r="X500" s="179">
        <v>13.03271</v>
      </c>
      <c r="Y500" s="179" t="e">
        <v>#N/A</v>
      </c>
      <c r="Z500" s="179" t="e">
        <v>#N/A</v>
      </c>
      <c r="AA500" s="179" t="e">
        <v>#N/A</v>
      </c>
      <c r="AB500" s="179" t="e">
        <v>#N/A</v>
      </c>
      <c r="AC500" s="179">
        <v>14.515000000000001</v>
      </c>
      <c r="AD500" s="179" t="e">
        <v>#N/A</v>
      </c>
      <c r="AE500" s="179" t="e">
        <v>#N/A</v>
      </c>
      <c r="AF500" s="179" t="e">
        <v>#N/A</v>
      </c>
      <c r="AG500" s="179" t="e">
        <v>#N/A</v>
      </c>
      <c r="AH500" s="179">
        <v>6.0183</v>
      </c>
      <c r="AI500" s="179" t="e">
        <v>#N/A</v>
      </c>
      <c r="AJ500" s="179" t="e">
        <v>#N/A</v>
      </c>
      <c r="AK500" s="179" t="e">
        <v>#N/A</v>
      </c>
      <c r="AL500" s="179" t="e">
        <v>#N/A</v>
      </c>
      <c r="AM500" s="179">
        <v>25.757000000000001</v>
      </c>
      <c r="AN500" s="179">
        <v>22.196000000000002</v>
      </c>
      <c r="AO500" s="179">
        <v>160</v>
      </c>
      <c r="AP500" s="179" t="e">
        <v>#N/A</v>
      </c>
      <c r="AQ500" s="179">
        <v>0</v>
      </c>
      <c r="AR500" s="179" t="e">
        <v>#N/A</v>
      </c>
      <c r="AS500" s="179" t="e">
        <v>#N/A</v>
      </c>
      <c r="AT500" s="179" t="e">
        <v>#N/A</v>
      </c>
      <c r="AU500" s="179" t="e">
        <v>#N/A</v>
      </c>
      <c r="AV500" s="179">
        <v>-6191</v>
      </c>
      <c r="AW500" s="179" t="e">
        <v>#N/A</v>
      </c>
      <c r="AX500" s="179">
        <v>1170.1818568222925</v>
      </c>
      <c r="AY500" s="179" t="e">
        <v>#N/A</v>
      </c>
      <c r="AZ500" s="179">
        <v>74040.928393475187</v>
      </c>
      <c r="BA500" s="183">
        <v>6.3273010055495418E-2</v>
      </c>
      <c r="BB500" s="183" t="e">
        <v>#N/A</v>
      </c>
      <c r="BC500" s="183" t="e">
        <v>#N/A</v>
      </c>
      <c r="BD500" s="183">
        <v>3.0101020709285236E-3</v>
      </c>
      <c r="BE500" s="183">
        <v>1.3391855209085608E-3</v>
      </c>
      <c r="BF500" s="183">
        <v>0.44489704646309997</v>
      </c>
      <c r="BG500" s="183">
        <v>3.6208050443729562E-3</v>
      </c>
    </row>
    <row r="501" spans="2:59">
      <c r="B501" s="174"/>
      <c r="C501" s="174"/>
      <c r="D501" s="64">
        <v>45503</v>
      </c>
      <c r="E501" s="174"/>
      <c r="F501" s="174"/>
      <c r="G501" s="174"/>
      <c r="H501" s="174"/>
      <c r="I501" s="179">
        <v>40.119599999999998</v>
      </c>
      <c r="J501" s="179" t="e">
        <v>#N/A</v>
      </c>
      <c r="K501" s="179" t="e">
        <v>#N/A</v>
      </c>
      <c r="L501" s="179" t="e">
        <v>#N/A</v>
      </c>
      <c r="M501" s="179" t="e">
        <v>#N/A</v>
      </c>
      <c r="N501" s="179">
        <v>42.311</v>
      </c>
      <c r="O501" s="179" t="e">
        <v>#N/A</v>
      </c>
      <c r="P501" s="179" t="e">
        <v>#N/A</v>
      </c>
      <c r="Q501" s="179" t="e">
        <v>#N/A</v>
      </c>
      <c r="R501" s="179" t="e">
        <v>#N/A</v>
      </c>
      <c r="S501" s="179">
        <v>51.232999999999997</v>
      </c>
      <c r="T501" s="179" t="e">
        <v>#N/A</v>
      </c>
      <c r="U501" s="179" t="e">
        <v>#N/A</v>
      </c>
      <c r="V501" s="179" t="e">
        <v>#N/A</v>
      </c>
      <c r="W501" s="179" t="e">
        <v>#N/A</v>
      </c>
      <c r="X501" s="179">
        <v>12.62471</v>
      </c>
      <c r="Y501" s="179" t="e">
        <v>#N/A</v>
      </c>
      <c r="Z501" s="179" t="e">
        <v>#N/A</v>
      </c>
      <c r="AA501" s="179" t="e">
        <v>#N/A</v>
      </c>
      <c r="AB501" s="179" t="e">
        <v>#N/A</v>
      </c>
      <c r="AC501" s="179">
        <v>14.236000000000001</v>
      </c>
      <c r="AD501" s="179" t="e">
        <v>#N/A</v>
      </c>
      <c r="AE501" s="179" t="e">
        <v>#N/A</v>
      </c>
      <c r="AF501" s="179" t="e">
        <v>#N/A</v>
      </c>
      <c r="AG501" s="179" t="e">
        <v>#N/A</v>
      </c>
      <c r="AH501" s="179">
        <v>6.0183</v>
      </c>
      <c r="AI501" s="179" t="e">
        <v>#N/A</v>
      </c>
      <c r="AJ501" s="179" t="e">
        <v>#N/A</v>
      </c>
      <c r="AK501" s="179" t="e">
        <v>#N/A</v>
      </c>
      <c r="AL501" s="179" t="e">
        <v>#N/A</v>
      </c>
      <c r="AM501" s="179">
        <v>25.753</v>
      </c>
      <c r="AN501" s="179">
        <v>22.195</v>
      </c>
      <c r="AO501" s="179">
        <v>160</v>
      </c>
      <c r="AP501" s="179" t="e">
        <v>#N/A</v>
      </c>
      <c r="AQ501" s="179">
        <v>0</v>
      </c>
      <c r="AR501" s="179" t="e">
        <v>#N/A</v>
      </c>
      <c r="AS501" s="179" t="e">
        <v>#N/A</v>
      </c>
      <c r="AT501" s="179" t="e">
        <v>#N/A</v>
      </c>
      <c r="AU501" s="179" t="e">
        <v>#N/A</v>
      </c>
      <c r="AV501" s="179">
        <v>-5996</v>
      </c>
      <c r="AW501" s="179" t="e">
        <v>#N/A</v>
      </c>
      <c r="AX501" s="179">
        <v>1142.2759932824638</v>
      </c>
      <c r="AY501" s="179" t="e">
        <v>#N/A</v>
      </c>
      <c r="AZ501" s="179">
        <v>71796.06746750843</v>
      </c>
      <c r="BA501" s="183">
        <v>6.2853520418645947E-2</v>
      </c>
      <c r="BB501" s="183" t="e">
        <v>#N/A</v>
      </c>
      <c r="BC501" s="183" t="e">
        <v>#N/A</v>
      </c>
      <c r="BD501" s="183">
        <v>5.17305968865175E-3</v>
      </c>
      <c r="BE501" s="183">
        <v>2.8692345400288676E-3</v>
      </c>
      <c r="BF501" s="183">
        <v>0.55464941692499081</v>
      </c>
      <c r="BG501" s="183">
        <v>7.291510839580408E-3</v>
      </c>
    </row>
    <row r="502" spans="2:59">
      <c r="B502" s="174"/>
      <c r="C502" s="174"/>
      <c r="D502" s="64">
        <v>45504</v>
      </c>
      <c r="E502" s="174"/>
      <c r="F502" s="174"/>
      <c r="G502" s="174"/>
      <c r="H502" s="174"/>
      <c r="I502" s="179">
        <v>40.142600000000002</v>
      </c>
      <c r="J502" s="179" t="e">
        <v>#N/A</v>
      </c>
      <c r="K502" s="179" t="e">
        <v>#N/A</v>
      </c>
      <c r="L502" s="179" t="e">
        <v>#N/A</v>
      </c>
      <c r="M502" s="179" t="e">
        <v>#N/A</v>
      </c>
      <c r="N502" s="179">
        <v>42.353000000000002</v>
      </c>
      <c r="O502" s="179" t="e">
        <v>#N/A</v>
      </c>
      <c r="P502" s="179" t="e">
        <v>#N/A</v>
      </c>
      <c r="Q502" s="179" t="e">
        <v>#N/A</v>
      </c>
      <c r="R502" s="179" t="e">
        <v>#N/A</v>
      </c>
      <c r="S502" s="179">
        <v>51.677999999999997</v>
      </c>
      <c r="T502" s="179" t="e">
        <v>#N/A</v>
      </c>
      <c r="U502" s="179" t="e">
        <v>#N/A</v>
      </c>
      <c r="V502" s="179" t="e">
        <v>#N/A</v>
      </c>
      <c r="W502" s="179" t="e">
        <v>#N/A</v>
      </c>
      <c r="X502" s="179">
        <v>12.42971</v>
      </c>
      <c r="Y502" s="179" t="e">
        <v>#N/A</v>
      </c>
      <c r="Z502" s="179" t="e">
        <v>#N/A</v>
      </c>
      <c r="AA502" s="179" t="e">
        <v>#N/A</v>
      </c>
      <c r="AB502" s="179" t="e">
        <v>#N/A</v>
      </c>
      <c r="AC502" s="179">
        <v>14.337</v>
      </c>
      <c r="AD502" s="179" t="e">
        <v>#N/A</v>
      </c>
      <c r="AE502" s="179" t="e">
        <v>#N/A</v>
      </c>
      <c r="AF502" s="179" t="e">
        <v>#N/A</v>
      </c>
      <c r="AG502" s="179" t="e">
        <v>#N/A</v>
      </c>
      <c r="AH502" s="179">
        <v>6.0183</v>
      </c>
      <c r="AI502" s="179" t="e">
        <v>#N/A</v>
      </c>
      <c r="AJ502" s="179" t="e">
        <v>#N/A</v>
      </c>
      <c r="AK502" s="179" t="e">
        <v>#N/A</v>
      </c>
      <c r="AL502" s="179" t="e">
        <v>#N/A</v>
      </c>
      <c r="AM502" s="179">
        <v>25.754000000000001</v>
      </c>
      <c r="AN502" s="179">
        <v>22.193000000000001</v>
      </c>
      <c r="AO502" s="179">
        <v>160</v>
      </c>
      <c r="AP502" s="179" t="e">
        <v>#N/A</v>
      </c>
      <c r="AQ502" s="179">
        <v>0</v>
      </c>
      <c r="AR502" s="179" t="e">
        <v>#N/A</v>
      </c>
      <c r="AS502" s="179" t="e">
        <v>#N/A</v>
      </c>
      <c r="AT502" s="179" t="e">
        <v>#N/A</v>
      </c>
      <c r="AU502" s="179" t="e">
        <v>#N/A</v>
      </c>
      <c r="AV502" s="179">
        <v>-5168</v>
      </c>
      <c r="AW502" s="179" t="e">
        <v>#N/A</v>
      </c>
      <c r="AX502" s="179">
        <v>1012.7791699962346</v>
      </c>
      <c r="AY502" s="179" t="e">
        <v>#N/A</v>
      </c>
      <c r="AZ502" s="179">
        <v>70390.412663761133</v>
      </c>
      <c r="BA502" s="183">
        <v>6.9502231828111993E-2</v>
      </c>
      <c r="BB502" s="183" t="e">
        <v>#N/A</v>
      </c>
      <c r="BC502" s="183" t="e">
        <v>#N/A</v>
      </c>
      <c r="BD502" s="183">
        <v>1.6237215866337273E-3</v>
      </c>
      <c r="BE502" s="183">
        <v>2.1691152120243798E-4</v>
      </c>
      <c r="BF502" s="183">
        <v>0.13358910972670834</v>
      </c>
      <c r="BG502" s="183">
        <v>4.3905828725315545E-3</v>
      </c>
    </row>
    <row r="503" spans="2:59">
      <c r="B503" s="50" t="s">
        <v>119</v>
      </c>
      <c r="C503" s="186"/>
      <c r="D503" s="66"/>
      <c r="E503" s="41"/>
      <c r="F503" s="41"/>
      <c r="G503" s="41"/>
      <c r="H503" s="41"/>
      <c r="I503" s="187">
        <v>27.656730434782613</v>
      </c>
      <c r="J503" s="187" t="e">
        <v>#N/A</v>
      </c>
      <c r="K503" s="187" t="e">
        <v>#N/A</v>
      </c>
      <c r="L503" s="187" t="e">
        <v>#N/A</v>
      </c>
      <c r="M503" s="187" t="e">
        <v>#N/A</v>
      </c>
      <c r="N503" s="187">
        <v>38.711869565217377</v>
      </c>
      <c r="O503" s="187" t="e">
        <v>#N/A</v>
      </c>
      <c r="P503" s="187" t="e">
        <v>#N/A</v>
      </c>
      <c r="Q503" s="187" t="e">
        <v>#N/A</v>
      </c>
      <c r="R503" s="187" t="e">
        <v>#N/A</v>
      </c>
      <c r="S503" s="187">
        <v>39.912956521739133</v>
      </c>
      <c r="T503" s="187" t="e">
        <v>#N/A</v>
      </c>
      <c r="U503" s="187" t="e">
        <v>#N/A</v>
      </c>
      <c r="V503" s="187" t="e">
        <v>#N/A</v>
      </c>
      <c r="W503" s="187" t="e">
        <v>#N/A</v>
      </c>
      <c r="X503" s="187">
        <v>9.0667969565217401</v>
      </c>
      <c r="Y503" s="187" t="e">
        <v>#N/A</v>
      </c>
      <c r="Z503" s="187" t="e">
        <v>#N/A</v>
      </c>
      <c r="AA503" s="187" t="e">
        <v>#N/A</v>
      </c>
      <c r="AB503" s="187" t="e">
        <v>#N/A</v>
      </c>
      <c r="AC503" s="187">
        <v>14.633652173913044</v>
      </c>
      <c r="AD503" s="187" t="e">
        <v>#N/A</v>
      </c>
      <c r="AE503" s="187" t="e">
        <v>#N/A</v>
      </c>
      <c r="AF503" s="187" t="e">
        <v>#N/A</v>
      </c>
      <c r="AG503" s="187" t="e">
        <v>#N/A</v>
      </c>
      <c r="AH503" s="187">
        <v>5.1753869565217379</v>
      </c>
      <c r="AI503" s="187" t="e">
        <v>#N/A</v>
      </c>
      <c r="AJ503" s="187" t="e">
        <v>#N/A</v>
      </c>
      <c r="AK503" s="187" t="e">
        <v>#N/A</v>
      </c>
      <c r="AL503" s="187" t="e">
        <v>#N/A</v>
      </c>
      <c r="AM503" s="187">
        <v>19.723043478260873</v>
      </c>
      <c r="AN503" s="187">
        <v>22.485913043478266</v>
      </c>
      <c r="AO503" s="187">
        <v>136.17391304347825</v>
      </c>
      <c r="AP503" s="187" t="e">
        <v>#N/A</v>
      </c>
      <c r="AQ503" s="187">
        <v>0</v>
      </c>
      <c r="AR503" s="187" t="e">
        <v>#N/A</v>
      </c>
      <c r="AS503" s="187" t="e">
        <v>#N/A</v>
      </c>
      <c r="AT503" s="187" t="e">
        <v>#N/A</v>
      </c>
      <c r="AU503" s="187" t="e">
        <v>#N/A</v>
      </c>
      <c r="AV503" s="187">
        <v>-4998.347826086957</v>
      </c>
      <c r="AW503" s="187" t="e">
        <v>#N/A</v>
      </c>
      <c r="AX503" s="187">
        <v>985.82367434517892</v>
      </c>
      <c r="AY503" s="187" t="e">
        <v>#N/A</v>
      </c>
      <c r="AZ503" s="187">
        <v>70390.412663761133</v>
      </c>
      <c r="BA503" s="42">
        <v>7.1402639737290843E-2</v>
      </c>
      <c r="BB503" s="42" t="e">
        <v>#N/A</v>
      </c>
      <c r="BC503" s="42" t="e">
        <v>#N/A</v>
      </c>
      <c r="BD503" s="42">
        <v>6.2450898353796453E-3</v>
      </c>
      <c r="BE503" s="42">
        <v>3.1036894909566575E-3</v>
      </c>
      <c r="BF503" s="43">
        <v>0.49698075972801137</v>
      </c>
      <c r="BG503" s="42">
        <v>7.6244378355619421E-3</v>
      </c>
    </row>
    <row r="504" spans="2:59" ht="11.25" customHeight="1">
      <c r="B504" s="174"/>
      <c r="C504" s="174"/>
      <c r="D504" s="64">
        <v>45505</v>
      </c>
      <c r="E504" s="174"/>
      <c r="F504" s="174"/>
      <c r="G504" s="174"/>
      <c r="H504" s="174"/>
      <c r="I504" s="179">
        <v>29.0626</v>
      </c>
      <c r="J504" s="179" t="e">
        <v>#N/A</v>
      </c>
      <c r="K504" s="179" t="e">
        <v>#N/A</v>
      </c>
      <c r="L504" s="179" t="e">
        <v>#N/A</v>
      </c>
      <c r="M504" s="179" t="e">
        <v>#N/A</v>
      </c>
      <c r="N504" s="179">
        <v>52.268999999999998</v>
      </c>
      <c r="O504" s="179" t="e">
        <v>#N/A</v>
      </c>
      <c r="P504" s="179" t="e">
        <v>#N/A</v>
      </c>
      <c r="Q504" s="179" t="e">
        <v>#N/A</v>
      </c>
      <c r="R504" s="179" t="e">
        <v>#N/A</v>
      </c>
      <c r="S504" s="179">
        <v>48.506</v>
      </c>
      <c r="T504" s="179" t="e">
        <v>#N/A</v>
      </c>
      <c r="U504" s="179" t="e">
        <v>#N/A</v>
      </c>
      <c r="V504" s="179" t="e">
        <v>#N/A</v>
      </c>
      <c r="W504" s="179" t="e">
        <v>#N/A</v>
      </c>
      <c r="X504" s="179">
        <v>10.08071</v>
      </c>
      <c r="Y504" s="179" t="e">
        <v>#N/A</v>
      </c>
      <c r="Z504" s="179" t="e">
        <v>#N/A</v>
      </c>
      <c r="AA504" s="179" t="e">
        <v>#N/A</v>
      </c>
      <c r="AB504" s="179" t="e">
        <v>#N/A</v>
      </c>
      <c r="AC504" s="179">
        <v>14.263999999999999</v>
      </c>
      <c r="AD504" s="179" t="e">
        <v>#N/A</v>
      </c>
      <c r="AE504" s="179" t="e">
        <v>#N/A</v>
      </c>
      <c r="AF504" s="179" t="e">
        <v>#N/A</v>
      </c>
      <c r="AG504" s="179" t="e">
        <v>#N/A</v>
      </c>
      <c r="AH504" s="179">
        <v>6.0183</v>
      </c>
      <c r="AI504" s="179" t="e">
        <v>#N/A</v>
      </c>
      <c r="AJ504" s="179" t="e">
        <v>#N/A</v>
      </c>
      <c r="AK504" s="179" t="e">
        <v>#N/A</v>
      </c>
      <c r="AL504" s="179" t="e">
        <v>#N/A</v>
      </c>
      <c r="AM504" s="179">
        <v>0.751</v>
      </c>
      <c r="AN504" s="179">
        <v>22.196999999999999</v>
      </c>
      <c r="AO504" s="179">
        <v>160</v>
      </c>
      <c r="AP504" s="179" t="e">
        <v>#N/A</v>
      </c>
      <c r="AQ504" s="179">
        <v>0</v>
      </c>
      <c r="AR504" s="179" t="e">
        <v>#N/A</v>
      </c>
      <c r="AS504" s="179" t="e">
        <v>#N/A</v>
      </c>
      <c r="AT504" s="179" t="e">
        <v>#N/A</v>
      </c>
      <c r="AU504" s="179" t="e">
        <v>#N/A</v>
      </c>
      <c r="AV504" s="179">
        <v>-5753</v>
      </c>
      <c r="AW504" s="179" t="e">
        <v>#N/A</v>
      </c>
      <c r="AX504" s="179">
        <v>1102.1632000634347</v>
      </c>
      <c r="AY504" s="179" t="e">
        <v>#N/A</v>
      </c>
      <c r="AZ504" s="179">
        <v>68348.166157533211</v>
      </c>
      <c r="BA504" s="183">
        <v>6.2012745620248846E-2</v>
      </c>
      <c r="BB504" s="183" t="e">
        <v>#N/A</v>
      </c>
      <c r="BC504" s="183" t="e">
        <v>#N/A</v>
      </c>
      <c r="BD504" s="183">
        <v>7.1499095397643186E-3</v>
      </c>
      <c r="BE504" s="183">
        <v>3.9499040794867945E-3</v>
      </c>
      <c r="BF504" s="183">
        <v>0.55244112635542442</v>
      </c>
      <c r="BG504" s="183">
        <v>9.9353828386167329E-3</v>
      </c>
    </row>
    <row r="505" spans="2:59">
      <c r="B505" s="174"/>
      <c r="C505" s="174"/>
      <c r="D505" s="64">
        <v>45506</v>
      </c>
      <c r="E505" s="174"/>
      <c r="F505" s="174"/>
      <c r="G505" s="174"/>
      <c r="H505" s="174"/>
      <c r="I505" s="179">
        <v>40.308599999999998</v>
      </c>
      <c r="J505" s="179" t="e">
        <v>#N/A</v>
      </c>
      <c r="K505" s="179" t="e">
        <v>#N/A</v>
      </c>
      <c r="L505" s="179" t="e">
        <v>#N/A</v>
      </c>
      <c r="M505" s="179" t="e">
        <v>#N/A</v>
      </c>
      <c r="N505" s="179">
        <v>52.017000000000003</v>
      </c>
      <c r="O505" s="179" t="e">
        <v>#N/A</v>
      </c>
      <c r="P505" s="179" t="e">
        <v>#N/A</v>
      </c>
      <c r="Q505" s="179" t="e">
        <v>#N/A</v>
      </c>
      <c r="R505" s="179" t="e">
        <v>#N/A</v>
      </c>
      <c r="S505" s="179">
        <v>48.295999999999999</v>
      </c>
      <c r="T505" s="179" t="e">
        <v>#N/A</v>
      </c>
      <c r="U505" s="179" t="e">
        <v>#N/A</v>
      </c>
      <c r="V505" s="179" t="e">
        <v>#N/A</v>
      </c>
      <c r="W505" s="179" t="e">
        <v>#N/A</v>
      </c>
      <c r="X505" s="179">
        <v>6.9847099999999998</v>
      </c>
      <c r="Y505" s="179" t="e">
        <v>#N/A</v>
      </c>
      <c r="Z505" s="179" t="e">
        <v>#N/A</v>
      </c>
      <c r="AA505" s="179" t="e">
        <v>#N/A</v>
      </c>
      <c r="AB505" s="179" t="e">
        <v>#N/A</v>
      </c>
      <c r="AC505" s="179">
        <v>14.074999999999999</v>
      </c>
      <c r="AD505" s="179" t="e">
        <v>#N/A</v>
      </c>
      <c r="AE505" s="179" t="e">
        <v>#N/A</v>
      </c>
      <c r="AF505" s="179" t="e">
        <v>#N/A</v>
      </c>
      <c r="AG505" s="179" t="e">
        <v>#N/A</v>
      </c>
      <c r="AH505" s="179">
        <v>6.0183</v>
      </c>
      <c r="AI505" s="179" t="e">
        <v>#N/A</v>
      </c>
      <c r="AJ505" s="179" t="e">
        <v>#N/A</v>
      </c>
      <c r="AK505" s="179" t="e">
        <v>#N/A</v>
      </c>
      <c r="AL505" s="179" t="e">
        <v>#N/A</v>
      </c>
      <c r="AM505" s="179">
        <v>0.64100000000000001</v>
      </c>
      <c r="AN505" s="179">
        <v>22.193000000000001</v>
      </c>
      <c r="AO505" s="179">
        <v>160</v>
      </c>
      <c r="AP505" s="179" t="e">
        <v>#N/A</v>
      </c>
      <c r="AQ505" s="179">
        <v>0</v>
      </c>
      <c r="AR505" s="179" t="e">
        <v>#N/A</v>
      </c>
      <c r="AS505" s="179" t="e">
        <v>#N/A</v>
      </c>
      <c r="AT505" s="179" t="e">
        <v>#N/A</v>
      </c>
      <c r="AU505" s="179" t="e">
        <v>#N/A</v>
      </c>
      <c r="AV505" s="179">
        <v>-5295</v>
      </c>
      <c r="AW505" s="179" t="e">
        <v>#N/A</v>
      </c>
      <c r="AX505" s="179">
        <v>1039.509644830662</v>
      </c>
      <c r="AY505" s="179" t="e">
        <v>#N/A</v>
      </c>
      <c r="AZ505" s="179">
        <v>72583.797239466308</v>
      </c>
      <c r="BA505" s="183">
        <v>6.9825034909888062E-2</v>
      </c>
      <c r="BB505" s="183" t="e">
        <v>#N/A</v>
      </c>
      <c r="BC505" s="183" t="e">
        <v>#N/A</v>
      </c>
      <c r="BD505" s="183">
        <v>4.4866369485716245E-3</v>
      </c>
      <c r="BE505" s="183">
        <v>2.6266217387099565E-3</v>
      </c>
      <c r="BF505" s="183">
        <v>0.58543219984540396</v>
      </c>
      <c r="BG505" s="183">
        <v>5.7126878891466028E-3</v>
      </c>
    </row>
    <row r="506" spans="2:59">
      <c r="B506" s="24" t="s">
        <v>82</v>
      </c>
      <c r="C506" s="21"/>
      <c r="D506" s="21"/>
      <c r="E506" s="25"/>
      <c r="F506" s="25"/>
      <c r="G506" s="25"/>
      <c r="H506" s="25"/>
      <c r="I506" s="182">
        <v>38.022000000000006</v>
      </c>
      <c r="J506" s="182" t="e">
        <v>#N/A</v>
      </c>
      <c r="K506" s="182" t="e">
        <v>#N/A</v>
      </c>
      <c r="L506" s="182" t="e">
        <v>#N/A</v>
      </c>
      <c r="M506" s="182" t="e">
        <v>#N/A</v>
      </c>
      <c r="N506" s="182">
        <v>46.250800000000005</v>
      </c>
      <c r="O506" s="182" t="e">
        <v>#N/A</v>
      </c>
      <c r="P506" s="182" t="e">
        <v>#N/A</v>
      </c>
      <c r="Q506" s="182" t="e">
        <v>#N/A</v>
      </c>
      <c r="R506" s="182" t="e">
        <v>#N/A</v>
      </c>
      <c r="S506" s="182">
        <v>50.181399999999996</v>
      </c>
      <c r="T506" s="182" t="e">
        <v>#N/A</v>
      </c>
      <c r="U506" s="182" t="e">
        <v>#N/A</v>
      </c>
      <c r="V506" s="182" t="e">
        <v>#N/A</v>
      </c>
      <c r="W506" s="182" t="e">
        <v>#N/A</v>
      </c>
      <c r="X506" s="182">
        <v>11.03051</v>
      </c>
      <c r="Y506" s="182" t="e">
        <v>#N/A</v>
      </c>
      <c r="Z506" s="182" t="e">
        <v>#N/A</v>
      </c>
      <c r="AA506" s="182" t="e">
        <v>#N/A</v>
      </c>
      <c r="AB506" s="182" t="e">
        <v>#N/A</v>
      </c>
      <c r="AC506" s="182">
        <v>14.285400000000001</v>
      </c>
      <c r="AD506" s="182" t="e">
        <v>#N/A</v>
      </c>
      <c r="AE506" s="182" t="e">
        <v>#N/A</v>
      </c>
      <c r="AF506" s="182" t="e">
        <v>#N/A</v>
      </c>
      <c r="AG506" s="182" t="e">
        <v>#N/A</v>
      </c>
      <c r="AH506" s="182">
        <v>6.0183</v>
      </c>
      <c r="AI506" s="182" t="e">
        <v>#N/A</v>
      </c>
      <c r="AJ506" s="182" t="e">
        <v>#N/A</v>
      </c>
      <c r="AK506" s="182" t="e">
        <v>#N/A</v>
      </c>
      <c r="AL506" s="182" t="e">
        <v>#N/A</v>
      </c>
      <c r="AM506" s="182">
        <v>15.731200000000005</v>
      </c>
      <c r="AN506" s="182">
        <v>22.194800000000001</v>
      </c>
      <c r="AO506" s="182">
        <v>160</v>
      </c>
      <c r="AP506" s="182" t="e">
        <v>#N/A</v>
      </c>
      <c r="AQ506" s="182">
        <v>0</v>
      </c>
      <c r="AR506" s="182" t="e">
        <v>#N/A</v>
      </c>
      <c r="AS506" s="182" t="e">
        <v>#N/A</v>
      </c>
      <c r="AT506" s="182" t="e">
        <v>#N/A</v>
      </c>
      <c r="AU506" s="182" t="e">
        <v>#N/A</v>
      </c>
      <c r="AV506" s="182">
        <v>-5680.6</v>
      </c>
      <c r="AW506" s="182" t="e">
        <v>#N/A</v>
      </c>
      <c r="AX506" s="182">
        <v>1129.7003274512213</v>
      </c>
      <c r="AY506" s="182" t="e">
        <v>#N/A</v>
      </c>
      <c r="AZ506" s="182">
        <v>68348.166157533211</v>
      </c>
      <c r="BA506" s="184">
        <v>6.0501147513816564E-2</v>
      </c>
      <c r="BB506" s="184" t="e">
        <v>#N/A</v>
      </c>
      <c r="BC506" s="184" t="e">
        <v>#N/A</v>
      </c>
      <c r="BD506" s="184">
        <v>4.134026563629589E-3</v>
      </c>
      <c r="BE506" s="184">
        <v>1.973203773141914E-3</v>
      </c>
      <c r="BF506" s="185">
        <v>0.47730795696907236</v>
      </c>
      <c r="BG506" s="184">
        <v>6.5948371755027236E-3</v>
      </c>
    </row>
    <row r="507" spans="2:59">
      <c r="B507" s="50" t="s">
        <v>120</v>
      </c>
      <c r="C507" s="186"/>
      <c r="D507" s="66"/>
      <c r="E507" s="41"/>
      <c r="F507" s="41"/>
      <c r="G507" s="41"/>
      <c r="H507" s="41"/>
      <c r="I507" s="187">
        <v>34.685600000000001</v>
      </c>
      <c r="J507" s="187" t="e">
        <v>#N/A</v>
      </c>
      <c r="K507" s="187" t="e">
        <v>#N/A</v>
      </c>
      <c r="L507" s="187" t="e">
        <v>#N/A</v>
      </c>
      <c r="M507" s="187" t="e">
        <v>#N/A</v>
      </c>
      <c r="N507" s="187">
        <v>52.143000000000001</v>
      </c>
      <c r="O507" s="187" t="e">
        <v>#N/A</v>
      </c>
      <c r="P507" s="187" t="e">
        <v>#N/A</v>
      </c>
      <c r="Q507" s="187" t="e">
        <v>#N/A</v>
      </c>
      <c r="R507" s="187" t="e">
        <v>#N/A</v>
      </c>
      <c r="S507" s="187">
        <v>48.902500000000003</v>
      </c>
      <c r="T507" s="187" t="e">
        <v>#N/A</v>
      </c>
      <c r="U507" s="187" t="e">
        <v>#N/A</v>
      </c>
      <c r="V507" s="187" t="e">
        <v>#N/A</v>
      </c>
      <c r="W507" s="187" t="e">
        <v>#N/A</v>
      </c>
      <c r="X507" s="187">
        <v>8.5327099999999998</v>
      </c>
      <c r="Y507" s="187" t="e">
        <v>#N/A</v>
      </c>
      <c r="Z507" s="187" t="e">
        <v>#N/A</v>
      </c>
      <c r="AA507" s="187" t="e">
        <v>#N/A</v>
      </c>
      <c r="AB507" s="187" t="e">
        <v>#N/A</v>
      </c>
      <c r="AC507" s="187">
        <v>14.169499999999999</v>
      </c>
      <c r="AD507" s="187" t="e">
        <v>#N/A</v>
      </c>
      <c r="AE507" s="187" t="e">
        <v>#N/A</v>
      </c>
      <c r="AF507" s="187" t="e">
        <v>#N/A</v>
      </c>
      <c r="AG507" s="187" t="e">
        <v>#N/A</v>
      </c>
      <c r="AH507" s="187">
        <v>6.0183</v>
      </c>
      <c r="AI507" s="187" t="e">
        <v>#N/A</v>
      </c>
      <c r="AJ507" s="187" t="e">
        <v>#N/A</v>
      </c>
      <c r="AK507" s="187" t="e">
        <v>#N/A</v>
      </c>
      <c r="AL507" s="187" t="e">
        <v>#N/A</v>
      </c>
      <c r="AM507" s="187">
        <v>0.69599999999999995</v>
      </c>
      <c r="AN507" s="187">
        <v>22.195</v>
      </c>
      <c r="AO507" s="187">
        <v>160</v>
      </c>
      <c r="AP507" s="187" t="e">
        <v>#N/A</v>
      </c>
      <c r="AQ507" s="187">
        <v>0</v>
      </c>
      <c r="AR507" s="187" t="e">
        <v>#N/A</v>
      </c>
      <c r="AS507" s="187" t="e">
        <v>#N/A</v>
      </c>
      <c r="AT507" s="187" t="e">
        <v>#N/A</v>
      </c>
      <c r="AU507" s="187" t="e">
        <v>#N/A</v>
      </c>
      <c r="AV507" s="187">
        <v>-5524</v>
      </c>
      <c r="AW507" s="187" t="e">
        <v>#N/A</v>
      </c>
      <c r="AX507" s="187">
        <v>1071.6147463279551</v>
      </c>
      <c r="AY507" s="187" t="e">
        <v>#N/A</v>
      </c>
      <c r="AZ507" s="187">
        <v>72583.797239466308</v>
      </c>
      <c r="BA507" s="42">
        <v>6.7733107899257003E-2</v>
      </c>
      <c r="BB507" s="42" t="e">
        <v>#N/A</v>
      </c>
      <c r="BC507" s="42" t="e">
        <v>#N/A</v>
      </c>
      <c r="BD507" s="42">
        <v>5.9933086000005511E-3</v>
      </c>
      <c r="BE507" s="42">
        <v>3.3752315491657877E-3</v>
      </c>
      <c r="BF507" s="43">
        <v>0.56316665375206565</v>
      </c>
      <c r="BG507" s="42">
        <v>8.1015589322487539E-3</v>
      </c>
    </row>
    <row r="508" spans="2:59">
      <c r="B508" s="174"/>
      <c r="C508" s="174"/>
      <c r="D508" s="64">
        <v>45509</v>
      </c>
      <c r="E508" s="174"/>
      <c r="F508" s="174"/>
      <c r="G508" s="174"/>
      <c r="H508" s="174"/>
      <c r="I508" s="179">
        <v>69.4876</v>
      </c>
      <c r="J508" s="179" t="e">
        <v>#N/A</v>
      </c>
      <c r="K508" s="179" t="e">
        <v>#N/A</v>
      </c>
      <c r="L508" s="179" t="e">
        <v>#N/A</v>
      </c>
      <c r="M508" s="179" t="e">
        <v>#N/A</v>
      </c>
      <c r="N508" s="179">
        <v>51.466999999999999</v>
      </c>
      <c r="O508" s="179" t="e">
        <v>#N/A</v>
      </c>
      <c r="P508" s="179" t="e">
        <v>#N/A</v>
      </c>
      <c r="Q508" s="179" t="e">
        <v>#N/A</v>
      </c>
      <c r="R508" s="179" t="e">
        <v>#N/A</v>
      </c>
      <c r="S508" s="179">
        <v>50.865000000000002</v>
      </c>
      <c r="T508" s="179" t="e">
        <v>#N/A</v>
      </c>
      <c r="U508" s="179" t="e">
        <v>#N/A</v>
      </c>
      <c r="V508" s="179" t="e">
        <v>#N/A</v>
      </c>
      <c r="W508" s="179" t="e">
        <v>#N/A</v>
      </c>
      <c r="X508" s="179">
        <v>4.01471</v>
      </c>
      <c r="Y508" s="179" t="e">
        <v>#N/A</v>
      </c>
      <c r="Z508" s="179" t="e">
        <v>#N/A</v>
      </c>
      <c r="AA508" s="179" t="e">
        <v>#N/A</v>
      </c>
      <c r="AB508" s="179" t="e">
        <v>#N/A</v>
      </c>
      <c r="AC508" s="179">
        <v>13.446</v>
      </c>
      <c r="AD508" s="179" t="e">
        <v>#N/A</v>
      </c>
      <c r="AE508" s="179" t="e">
        <v>#N/A</v>
      </c>
      <c r="AF508" s="179" t="e">
        <v>#N/A</v>
      </c>
      <c r="AG508" s="179" t="e">
        <v>#N/A</v>
      </c>
      <c r="AH508" s="179">
        <v>6.0183</v>
      </c>
      <c r="AI508" s="179" t="e">
        <v>#N/A</v>
      </c>
      <c r="AJ508" s="179" t="e">
        <v>#N/A</v>
      </c>
      <c r="AK508" s="179" t="e">
        <v>#N/A</v>
      </c>
      <c r="AL508" s="179" t="e">
        <v>#N/A</v>
      </c>
      <c r="AM508" s="179">
        <v>0.63900000000000001</v>
      </c>
      <c r="AN508" s="179">
        <v>22.593</v>
      </c>
      <c r="AO508" s="179">
        <v>100</v>
      </c>
      <c r="AP508" s="179" t="e">
        <v>#N/A</v>
      </c>
      <c r="AQ508" s="179">
        <v>0</v>
      </c>
      <c r="AR508" s="179" t="e">
        <v>#N/A</v>
      </c>
      <c r="AS508" s="179" t="e">
        <v>#N/A</v>
      </c>
      <c r="AT508" s="179" t="e">
        <v>#N/A</v>
      </c>
      <c r="AU508" s="179" t="e">
        <v>#N/A</v>
      </c>
      <c r="AV508" s="179">
        <v>-4680</v>
      </c>
      <c r="AW508" s="179" t="e">
        <v>#N/A</v>
      </c>
      <c r="AX508" s="179">
        <v>971.44753286032119</v>
      </c>
      <c r="AY508" s="179" t="e">
        <v>#N/A</v>
      </c>
      <c r="AZ508" s="179">
        <v>63799.565089664982</v>
      </c>
      <c r="BA508" s="183">
        <v>6.5674740973209481E-2</v>
      </c>
      <c r="BB508" s="183" t="e">
        <v>#N/A</v>
      </c>
      <c r="BC508" s="183" t="e">
        <v>#N/A</v>
      </c>
      <c r="BD508" s="183">
        <v>1.0467732665137558E-2</v>
      </c>
      <c r="BE508" s="183">
        <v>7.5256279654090262E-3</v>
      </c>
      <c r="BF508" s="183">
        <v>0.71893581983354282</v>
      </c>
      <c r="BG508" s="183">
        <v>1.0711830523906063E-2</v>
      </c>
    </row>
    <row r="509" spans="2:59">
      <c r="B509" s="174"/>
      <c r="C509" s="174"/>
      <c r="D509" s="64">
        <v>45510</v>
      </c>
      <c r="E509" s="174"/>
      <c r="F509" s="174"/>
      <c r="G509" s="174"/>
      <c r="H509" s="174"/>
      <c r="I509" s="179">
        <v>90.826599999999999</v>
      </c>
      <c r="J509" s="179" t="e">
        <v>#N/A</v>
      </c>
      <c r="K509" s="179" t="e">
        <v>#N/A</v>
      </c>
      <c r="L509" s="179" t="e">
        <v>#N/A</v>
      </c>
      <c r="M509" s="179" t="e">
        <v>#N/A</v>
      </c>
      <c r="N509" s="179">
        <v>48.835999999999999</v>
      </c>
      <c r="O509" s="179" t="e">
        <v>#N/A</v>
      </c>
      <c r="P509" s="179" t="e">
        <v>#N/A</v>
      </c>
      <c r="Q509" s="179" t="e">
        <v>#N/A</v>
      </c>
      <c r="R509" s="179" t="e">
        <v>#N/A</v>
      </c>
      <c r="S509" s="179">
        <v>52.424999999999997</v>
      </c>
      <c r="T509" s="179" t="e">
        <v>#N/A</v>
      </c>
      <c r="U509" s="179" t="e">
        <v>#N/A</v>
      </c>
      <c r="V509" s="179" t="e">
        <v>#N/A</v>
      </c>
      <c r="W509" s="179" t="e">
        <v>#N/A</v>
      </c>
      <c r="X509" s="179">
        <v>2.27271</v>
      </c>
      <c r="Y509" s="179" t="e">
        <v>#N/A</v>
      </c>
      <c r="Z509" s="179" t="e">
        <v>#N/A</v>
      </c>
      <c r="AA509" s="179" t="e">
        <v>#N/A</v>
      </c>
      <c r="AB509" s="179" t="e">
        <v>#N/A</v>
      </c>
      <c r="AC509" s="179">
        <v>13.627000000000001</v>
      </c>
      <c r="AD509" s="179" t="e">
        <v>#N/A</v>
      </c>
      <c r="AE509" s="179" t="e">
        <v>#N/A</v>
      </c>
      <c r="AF509" s="179" t="e">
        <v>#N/A</v>
      </c>
      <c r="AG509" s="179" t="e">
        <v>#N/A</v>
      </c>
      <c r="AH509" s="179">
        <v>6.0042999999999997</v>
      </c>
      <c r="AI509" s="179" t="e">
        <v>#N/A</v>
      </c>
      <c r="AJ509" s="179" t="e">
        <v>#N/A</v>
      </c>
      <c r="AK509" s="179" t="e">
        <v>#N/A</v>
      </c>
      <c r="AL509" s="179" t="e">
        <v>#N/A</v>
      </c>
      <c r="AM509" s="179">
        <v>0.63800000000000001</v>
      </c>
      <c r="AN509" s="179">
        <v>22.792000000000002</v>
      </c>
      <c r="AO509" s="179">
        <v>100</v>
      </c>
      <c r="AP509" s="179" t="e">
        <v>#N/A</v>
      </c>
      <c r="AQ509" s="179">
        <v>0</v>
      </c>
      <c r="AR509" s="179" t="e">
        <v>#N/A</v>
      </c>
      <c r="AS509" s="179" t="e">
        <v>#N/A</v>
      </c>
      <c r="AT509" s="179" t="e">
        <v>#N/A</v>
      </c>
      <c r="AU509" s="179" t="e">
        <v>#N/A</v>
      </c>
      <c r="AV509" s="179">
        <v>-4820</v>
      </c>
      <c r="AW509" s="179" t="e">
        <v>#N/A</v>
      </c>
      <c r="AX509" s="179">
        <v>981.87559126906967</v>
      </c>
      <c r="AY509" s="179" t="e">
        <v>#N/A</v>
      </c>
      <c r="AZ509" s="179">
        <v>68126.089310186828</v>
      </c>
      <c r="BA509" s="183">
        <v>6.9383626516404354E-2</v>
      </c>
      <c r="BB509" s="183" t="e">
        <v>#N/A</v>
      </c>
      <c r="BC509" s="183" t="e">
        <v>#N/A</v>
      </c>
      <c r="BD509" s="183">
        <v>5.5379434177984573E-3</v>
      </c>
      <c r="BE509" s="183">
        <v>3.7458406341798231E-3</v>
      </c>
      <c r="BF509" s="183">
        <v>0.67639561324173603</v>
      </c>
      <c r="BG509" s="183">
        <v>9.6855945961272921E-3</v>
      </c>
    </row>
    <row r="510" spans="2:59">
      <c r="B510" s="174"/>
      <c r="C510" s="174"/>
      <c r="D510" s="64">
        <v>45511</v>
      </c>
      <c r="E510" s="174"/>
      <c r="F510" s="174"/>
      <c r="G510" s="174"/>
      <c r="H510" s="174"/>
      <c r="I510" s="179">
        <v>106.3836</v>
      </c>
      <c r="J510" s="179" t="e">
        <v>#N/A</v>
      </c>
      <c r="K510" s="179" t="e">
        <v>#N/A</v>
      </c>
      <c r="L510" s="179" t="e">
        <v>#N/A</v>
      </c>
      <c r="M510" s="179" t="e">
        <v>#N/A</v>
      </c>
      <c r="N510" s="179">
        <v>51.942999999999998</v>
      </c>
      <c r="O510" s="179" t="e">
        <v>#N/A</v>
      </c>
      <c r="P510" s="179" t="e">
        <v>#N/A</v>
      </c>
      <c r="Q510" s="179" t="e">
        <v>#N/A</v>
      </c>
      <c r="R510" s="179" t="e">
        <v>#N/A</v>
      </c>
      <c r="S510" s="179">
        <v>53.764000000000003</v>
      </c>
      <c r="T510" s="179" t="e">
        <v>#N/A</v>
      </c>
      <c r="U510" s="179" t="e">
        <v>#N/A</v>
      </c>
      <c r="V510" s="179" t="e">
        <v>#N/A</v>
      </c>
      <c r="W510" s="179" t="e">
        <v>#N/A</v>
      </c>
      <c r="X510" s="179">
        <v>0.67071000000000003</v>
      </c>
      <c r="Y510" s="179" t="e">
        <v>#N/A</v>
      </c>
      <c r="Z510" s="179" t="e">
        <v>#N/A</v>
      </c>
      <c r="AA510" s="179" t="e">
        <v>#N/A</v>
      </c>
      <c r="AB510" s="179" t="e">
        <v>#N/A</v>
      </c>
      <c r="AC510" s="179">
        <v>13.327</v>
      </c>
      <c r="AD510" s="179" t="e">
        <v>#N/A</v>
      </c>
      <c r="AE510" s="179" t="e">
        <v>#N/A</v>
      </c>
      <c r="AF510" s="179" t="e">
        <v>#N/A</v>
      </c>
      <c r="AG510" s="179" t="e">
        <v>#N/A</v>
      </c>
      <c r="AH510" s="179">
        <v>5.9603000000000002</v>
      </c>
      <c r="AI510" s="179" t="e">
        <v>#N/A</v>
      </c>
      <c r="AJ510" s="179" t="e">
        <v>#N/A</v>
      </c>
      <c r="AK510" s="179" t="e">
        <v>#N/A</v>
      </c>
      <c r="AL510" s="179" t="e">
        <v>#N/A</v>
      </c>
      <c r="AM510" s="179">
        <v>0.63900000000000001</v>
      </c>
      <c r="AN510" s="179">
        <v>22.791</v>
      </c>
      <c r="AO510" s="179">
        <v>160</v>
      </c>
      <c r="AP510" s="179" t="e">
        <v>#N/A</v>
      </c>
      <c r="AQ510" s="179">
        <v>0</v>
      </c>
      <c r="AR510" s="179" t="e">
        <v>#N/A</v>
      </c>
      <c r="AS510" s="179" t="e">
        <v>#N/A</v>
      </c>
      <c r="AT510" s="179" t="e">
        <v>#N/A</v>
      </c>
      <c r="AU510" s="179" t="e">
        <v>#N/A</v>
      </c>
      <c r="AV510" s="179">
        <v>-5036</v>
      </c>
      <c r="AW510" s="179" t="e">
        <v>#N/A</v>
      </c>
      <c r="AX510" s="179">
        <v>1012.5511347875133</v>
      </c>
      <c r="AY510" s="179" t="e">
        <v>#N/A</v>
      </c>
      <c r="AZ510" s="179">
        <v>67105.845051956174</v>
      </c>
      <c r="BA510" s="183">
        <v>6.6274030758988328E-2</v>
      </c>
      <c r="BB510" s="183" t="e">
        <v>#N/A</v>
      </c>
      <c r="BC510" s="183" t="e">
        <v>#N/A</v>
      </c>
      <c r="BD510" s="183">
        <v>9.7302549181092213E-3</v>
      </c>
      <c r="BE510" s="183">
        <v>6.3448723570460348E-3</v>
      </c>
      <c r="BF510" s="183">
        <v>0.65207668354478909</v>
      </c>
      <c r="BG510" s="183">
        <v>7.0940868620291029E-3</v>
      </c>
    </row>
    <row r="511" spans="2:59" ht="11.25" customHeight="1">
      <c r="B511" s="174"/>
      <c r="C511" s="174"/>
      <c r="D511" s="64">
        <v>45512</v>
      </c>
      <c r="E511" s="174"/>
      <c r="F511" s="174"/>
      <c r="G511" s="174"/>
      <c r="H511" s="174"/>
      <c r="I511" s="179">
        <v>120.1866</v>
      </c>
      <c r="J511" s="179" t="e">
        <v>#N/A</v>
      </c>
      <c r="K511" s="179" t="e">
        <v>#N/A</v>
      </c>
      <c r="L511" s="179" t="e">
        <v>#N/A</v>
      </c>
      <c r="M511" s="179" t="e">
        <v>#N/A</v>
      </c>
      <c r="N511" s="179">
        <v>52.767000000000003</v>
      </c>
      <c r="O511" s="179" t="e">
        <v>#N/A</v>
      </c>
      <c r="P511" s="179" t="e">
        <v>#N/A</v>
      </c>
      <c r="Q511" s="179" t="e">
        <v>#N/A</v>
      </c>
      <c r="R511" s="179" t="e">
        <v>#N/A</v>
      </c>
      <c r="S511" s="179">
        <v>53.087000000000003</v>
      </c>
      <c r="T511" s="179" t="e">
        <v>#N/A</v>
      </c>
      <c r="U511" s="179" t="e">
        <v>#N/A</v>
      </c>
      <c r="V511" s="179" t="e">
        <v>#N/A</v>
      </c>
      <c r="W511" s="179" t="e">
        <v>#N/A</v>
      </c>
      <c r="X511" s="179">
        <v>0.17471</v>
      </c>
      <c r="Y511" s="179" t="e">
        <v>#N/A</v>
      </c>
      <c r="Z511" s="179" t="e">
        <v>#N/A</v>
      </c>
      <c r="AA511" s="179" t="e">
        <v>#N/A</v>
      </c>
      <c r="AB511" s="179" t="e">
        <v>#N/A</v>
      </c>
      <c r="AC511" s="179">
        <v>13.265000000000001</v>
      </c>
      <c r="AD511" s="179" t="e">
        <v>#N/A</v>
      </c>
      <c r="AE511" s="179" t="e">
        <v>#N/A</v>
      </c>
      <c r="AF511" s="179" t="e">
        <v>#N/A</v>
      </c>
      <c r="AG511" s="179" t="e">
        <v>#N/A</v>
      </c>
      <c r="AH511" s="179">
        <v>5.9162999999999997</v>
      </c>
      <c r="AI511" s="179" t="e">
        <v>#N/A</v>
      </c>
      <c r="AJ511" s="179" t="e">
        <v>#N/A</v>
      </c>
      <c r="AK511" s="179" t="e">
        <v>#N/A</v>
      </c>
      <c r="AL511" s="179" t="e">
        <v>#N/A</v>
      </c>
      <c r="AM511" s="179">
        <v>0.64</v>
      </c>
      <c r="AN511" s="179">
        <v>22.794</v>
      </c>
      <c r="AO511" s="179">
        <v>160</v>
      </c>
      <c r="AP511" s="179" t="e">
        <v>#N/A</v>
      </c>
      <c r="AQ511" s="179">
        <v>0</v>
      </c>
      <c r="AR511" s="179" t="e">
        <v>#N/A</v>
      </c>
      <c r="AS511" s="179" t="e">
        <v>#N/A</v>
      </c>
      <c r="AT511" s="179" t="e">
        <v>#N/A</v>
      </c>
      <c r="AU511" s="179" t="e">
        <v>#N/A</v>
      </c>
      <c r="AV511" s="179">
        <v>-4814</v>
      </c>
      <c r="AW511" s="179" t="e">
        <v>#N/A</v>
      </c>
      <c r="AX511" s="179">
        <v>968.27071584791713</v>
      </c>
      <c r="AY511" s="179" t="e">
        <v>#N/A</v>
      </c>
      <c r="AZ511" s="179">
        <v>65178.610404806517</v>
      </c>
      <c r="BA511" s="183">
        <v>6.7314449707104332E-2</v>
      </c>
      <c r="BB511" s="183" t="e">
        <v>#N/A</v>
      </c>
      <c r="BC511" s="183" t="e">
        <v>#N/A</v>
      </c>
      <c r="BD511" s="183">
        <v>5.6923246592131037E-3</v>
      </c>
      <c r="BE511" s="183">
        <v>2.9144026269332531E-3</v>
      </c>
      <c r="BF511" s="183">
        <v>0.51198812460850307</v>
      </c>
      <c r="BG511" s="183">
        <v>4.8644652536445291E-3</v>
      </c>
    </row>
    <row r="512" spans="2:59">
      <c r="B512" s="174"/>
      <c r="C512" s="174"/>
      <c r="D512" s="64">
        <v>45513</v>
      </c>
      <c r="E512" s="174"/>
      <c r="F512" s="174"/>
      <c r="G512" s="174"/>
      <c r="H512" s="174"/>
      <c r="I512" s="179">
        <v>129.87360000000001</v>
      </c>
      <c r="J512" s="179" t="e">
        <v>#N/A</v>
      </c>
      <c r="K512" s="179" t="e">
        <v>#N/A</v>
      </c>
      <c r="L512" s="179" t="e">
        <v>#N/A</v>
      </c>
      <c r="M512" s="179" t="e">
        <v>#N/A</v>
      </c>
      <c r="N512" s="179">
        <v>53.484999999999999</v>
      </c>
      <c r="O512" s="179" t="e">
        <v>#N/A</v>
      </c>
      <c r="P512" s="179" t="e">
        <v>#N/A</v>
      </c>
      <c r="Q512" s="179" t="e">
        <v>#N/A</v>
      </c>
      <c r="R512" s="179" t="e">
        <v>#N/A</v>
      </c>
      <c r="S512" s="179">
        <v>54.167999999999999</v>
      </c>
      <c r="T512" s="179" t="e">
        <v>#N/A</v>
      </c>
      <c r="U512" s="179" t="e">
        <v>#N/A</v>
      </c>
      <c r="V512" s="179" t="e">
        <v>#N/A</v>
      </c>
      <c r="W512" s="179" t="e">
        <v>#N/A</v>
      </c>
      <c r="X512" s="179">
        <v>2.7709999999999999E-2</v>
      </c>
      <c r="Y512" s="179" t="e">
        <v>#N/A</v>
      </c>
      <c r="Z512" s="179" t="e">
        <v>#N/A</v>
      </c>
      <c r="AA512" s="179" t="e">
        <v>#N/A</v>
      </c>
      <c r="AB512" s="179" t="e">
        <v>#N/A</v>
      </c>
      <c r="AC512" s="179">
        <v>13.294</v>
      </c>
      <c r="AD512" s="179" t="e">
        <v>#N/A</v>
      </c>
      <c r="AE512" s="179" t="e">
        <v>#N/A</v>
      </c>
      <c r="AF512" s="179" t="e">
        <v>#N/A</v>
      </c>
      <c r="AG512" s="179" t="e">
        <v>#N/A</v>
      </c>
      <c r="AH512" s="179">
        <v>5.9123000000000001</v>
      </c>
      <c r="AI512" s="179" t="e">
        <v>#N/A</v>
      </c>
      <c r="AJ512" s="179" t="e">
        <v>#N/A</v>
      </c>
      <c r="AK512" s="179" t="e">
        <v>#N/A</v>
      </c>
      <c r="AL512" s="179" t="e">
        <v>#N/A</v>
      </c>
      <c r="AM512" s="179">
        <v>7.64</v>
      </c>
      <c r="AN512" s="179">
        <v>23.294</v>
      </c>
      <c r="AO512" s="179">
        <v>160</v>
      </c>
      <c r="AP512" s="179" t="e">
        <v>#N/A</v>
      </c>
      <c r="AQ512" s="179">
        <v>0</v>
      </c>
      <c r="AR512" s="179" t="e">
        <v>#N/A</v>
      </c>
      <c r="AS512" s="179" t="e">
        <v>#N/A</v>
      </c>
      <c r="AT512" s="179" t="e">
        <v>#N/A</v>
      </c>
      <c r="AU512" s="179" t="e">
        <v>#N/A</v>
      </c>
      <c r="AV512" s="179">
        <v>-4691</v>
      </c>
      <c r="AW512" s="179" t="e">
        <v>#N/A</v>
      </c>
      <c r="AX512" s="179">
        <v>954.19225255887625</v>
      </c>
      <c r="AY512" s="179" t="e">
        <v>#N/A</v>
      </c>
      <c r="AZ512" s="179">
        <v>66424.826200329655</v>
      </c>
      <c r="BA512" s="183">
        <v>6.9613671691629117E-2</v>
      </c>
      <c r="BB512" s="183" t="e">
        <v>#N/A</v>
      </c>
      <c r="BC512" s="183" t="e">
        <v>#N/A</v>
      </c>
      <c r="BD512" s="183">
        <v>5.0169593210965284E-3</v>
      </c>
      <c r="BE512" s="183">
        <v>3.1026301269985114E-3</v>
      </c>
      <c r="BF512" s="183">
        <v>0.61842840023673684</v>
      </c>
      <c r="BG512" s="183">
        <v>5.2760166786985042E-3</v>
      </c>
    </row>
    <row r="513" spans="2:59">
      <c r="B513" s="174"/>
      <c r="C513" s="174"/>
      <c r="D513" s="64">
        <v>45516</v>
      </c>
      <c r="E513" s="174"/>
      <c r="F513" s="174"/>
      <c r="G513" s="174"/>
      <c r="H513" s="174"/>
      <c r="I513" s="179">
        <v>80.033600000000007</v>
      </c>
      <c r="J513" s="179" t="e">
        <v>#N/A</v>
      </c>
      <c r="K513" s="179" t="e">
        <v>#N/A</v>
      </c>
      <c r="L513" s="179" t="e">
        <v>#N/A</v>
      </c>
      <c r="M513" s="179" t="e">
        <v>#N/A</v>
      </c>
      <c r="N513" s="179">
        <v>53.457000000000001</v>
      </c>
      <c r="O513" s="179" t="e">
        <v>#N/A</v>
      </c>
      <c r="P513" s="179" t="e">
        <v>#N/A</v>
      </c>
      <c r="Q513" s="179" t="e">
        <v>#N/A</v>
      </c>
      <c r="R513" s="179" t="e">
        <v>#N/A</v>
      </c>
      <c r="S513" s="179">
        <v>42.62</v>
      </c>
      <c r="T513" s="179" t="e">
        <v>#N/A</v>
      </c>
      <c r="U513" s="179" t="e">
        <v>#N/A</v>
      </c>
      <c r="V513" s="179" t="e">
        <v>#N/A</v>
      </c>
      <c r="W513" s="179" t="e">
        <v>#N/A</v>
      </c>
      <c r="X513" s="179">
        <v>3.0710000000000001E-2</v>
      </c>
      <c r="Y513" s="179" t="e">
        <v>#N/A</v>
      </c>
      <c r="Z513" s="179" t="e">
        <v>#N/A</v>
      </c>
      <c r="AA513" s="179" t="e">
        <v>#N/A</v>
      </c>
      <c r="AB513" s="179" t="e">
        <v>#N/A</v>
      </c>
      <c r="AC513" s="179">
        <v>13.262</v>
      </c>
      <c r="AD513" s="179" t="e">
        <v>#N/A</v>
      </c>
      <c r="AE513" s="179" t="e">
        <v>#N/A</v>
      </c>
      <c r="AF513" s="179" t="e">
        <v>#N/A</v>
      </c>
      <c r="AG513" s="179" t="e">
        <v>#N/A</v>
      </c>
      <c r="AH513" s="179">
        <v>5.9123000000000001</v>
      </c>
      <c r="AI513" s="179" t="e">
        <v>#N/A</v>
      </c>
      <c r="AJ513" s="179" t="e">
        <v>#N/A</v>
      </c>
      <c r="AK513" s="179" t="e">
        <v>#N/A</v>
      </c>
      <c r="AL513" s="179" t="e">
        <v>#N/A</v>
      </c>
      <c r="AM513" s="179">
        <v>7.6440000000000001</v>
      </c>
      <c r="AN513" s="179">
        <v>23.295000000000002</v>
      </c>
      <c r="AO513" s="179">
        <v>81</v>
      </c>
      <c r="AP513" s="179" t="e">
        <v>#N/A</v>
      </c>
      <c r="AQ513" s="179">
        <v>0</v>
      </c>
      <c r="AR513" s="179" t="e">
        <v>#N/A</v>
      </c>
      <c r="AS513" s="179" t="e">
        <v>#N/A</v>
      </c>
      <c r="AT513" s="179" t="e">
        <v>#N/A</v>
      </c>
      <c r="AU513" s="179" t="e">
        <v>#N/A</v>
      </c>
      <c r="AV513" s="179">
        <v>-3914</v>
      </c>
      <c r="AW513" s="179" t="e">
        <v>#N/A</v>
      </c>
      <c r="AX513" s="179">
        <v>826.61245739288302</v>
      </c>
      <c r="AY513" s="179" t="e">
        <v>#N/A</v>
      </c>
      <c r="AZ513" s="179">
        <v>69285.720787644779</v>
      </c>
      <c r="BA513" s="183">
        <v>8.3818868404391567E-2</v>
      </c>
      <c r="BB513" s="183" t="e">
        <v>#N/A</v>
      </c>
      <c r="BC513" s="183" t="e">
        <v>#N/A</v>
      </c>
      <c r="BD513" s="183">
        <v>1.4766148086752106E-3</v>
      </c>
      <c r="BE513" s="183">
        <v>6.5806037388566161E-4</v>
      </c>
      <c r="BF513" s="183">
        <v>0.44565473000779415</v>
      </c>
      <c r="BG513" s="183">
        <v>5.7755907649938727E-3</v>
      </c>
    </row>
    <row r="514" spans="2:59">
      <c r="B514" s="174"/>
      <c r="C514" s="174"/>
      <c r="D514" s="64">
        <v>45517</v>
      </c>
      <c r="E514" s="174"/>
      <c r="F514" s="174"/>
      <c r="G514" s="174"/>
      <c r="H514" s="174"/>
      <c r="I514" s="179">
        <v>41.115600000000001</v>
      </c>
      <c r="J514" s="179" t="e">
        <v>#N/A</v>
      </c>
      <c r="K514" s="179" t="e">
        <v>#N/A</v>
      </c>
      <c r="L514" s="179" t="e">
        <v>#N/A</v>
      </c>
      <c r="M514" s="179" t="e">
        <v>#N/A</v>
      </c>
      <c r="N514" s="179">
        <v>49.53</v>
      </c>
      <c r="O514" s="179" t="e">
        <v>#N/A</v>
      </c>
      <c r="P514" s="179" t="e">
        <v>#N/A</v>
      </c>
      <c r="Q514" s="179" t="e">
        <v>#N/A</v>
      </c>
      <c r="R514" s="179" t="e">
        <v>#N/A</v>
      </c>
      <c r="S514" s="179">
        <v>40.994</v>
      </c>
      <c r="T514" s="179" t="e">
        <v>#N/A</v>
      </c>
      <c r="U514" s="179" t="e">
        <v>#N/A</v>
      </c>
      <c r="V514" s="179" t="e">
        <v>#N/A</v>
      </c>
      <c r="W514" s="179" t="e">
        <v>#N/A</v>
      </c>
      <c r="X514" s="179">
        <v>3.0710000000000001E-2</v>
      </c>
      <c r="Y514" s="179" t="e">
        <v>#N/A</v>
      </c>
      <c r="Z514" s="179" t="e">
        <v>#N/A</v>
      </c>
      <c r="AA514" s="179" t="e">
        <v>#N/A</v>
      </c>
      <c r="AB514" s="179" t="e">
        <v>#N/A</v>
      </c>
      <c r="AC514" s="179">
        <v>13.228999999999999</v>
      </c>
      <c r="AD514" s="179" t="e">
        <v>#N/A</v>
      </c>
      <c r="AE514" s="179" t="e">
        <v>#N/A</v>
      </c>
      <c r="AF514" s="179" t="e">
        <v>#N/A</v>
      </c>
      <c r="AG514" s="179" t="e">
        <v>#N/A</v>
      </c>
      <c r="AH514" s="179">
        <v>5.9123000000000001</v>
      </c>
      <c r="AI514" s="179" t="e">
        <v>#N/A</v>
      </c>
      <c r="AJ514" s="179" t="e">
        <v>#N/A</v>
      </c>
      <c r="AK514" s="179" t="e">
        <v>#N/A</v>
      </c>
      <c r="AL514" s="179" t="e">
        <v>#N/A</v>
      </c>
      <c r="AM514" s="179">
        <v>7.3410000000000002</v>
      </c>
      <c r="AN514" s="179">
        <v>23.295999999999999</v>
      </c>
      <c r="AO514" s="179">
        <v>160</v>
      </c>
      <c r="AP514" s="179" t="e">
        <v>#N/A</v>
      </c>
      <c r="AQ514" s="179">
        <v>0</v>
      </c>
      <c r="AR514" s="179" t="e">
        <v>#N/A</v>
      </c>
      <c r="AS514" s="179" t="e">
        <v>#N/A</v>
      </c>
      <c r="AT514" s="179" t="e">
        <v>#N/A</v>
      </c>
      <c r="AU514" s="179" t="e">
        <v>#N/A</v>
      </c>
      <c r="AV514" s="179">
        <v>-3892</v>
      </c>
      <c r="AW514" s="179" t="e">
        <v>#N/A</v>
      </c>
      <c r="AX514" s="179">
        <v>823.54017677930358</v>
      </c>
      <c r="AY514" s="179" t="e">
        <v>#N/A</v>
      </c>
      <c r="AZ514" s="179">
        <v>68912.973826627232</v>
      </c>
      <c r="BA514" s="183">
        <v>8.3678945811887076E-2</v>
      </c>
      <c r="BB514" s="183" t="e">
        <v>#N/A</v>
      </c>
      <c r="BC514" s="183" t="e">
        <v>#N/A</v>
      </c>
      <c r="BD514" s="183">
        <v>4.2474169098758114E-3</v>
      </c>
      <c r="BE514" s="183">
        <v>1.5074263388153621E-3</v>
      </c>
      <c r="BF514" s="183">
        <v>0.35490425611632204</v>
      </c>
      <c r="BG514" s="183">
        <v>6.5493662305135337E-3</v>
      </c>
    </row>
    <row r="515" spans="2:59">
      <c r="B515" s="174"/>
      <c r="C515" s="174"/>
      <c r="D515" s="64">
        <v>45518</v>
      </c>
      <c r="E515" s="174"/>
      <c r="F515" s="174"/>
      <c r="G515" s="174"/>
      <c r="H515" s="174"/>
      <c r="I515" s="179">
        <v>40.992600000000003</v>
      </c>
      <c r="J515" s="179" t="e">
        <v>#N/A</v>
      </c>
      <c r="K515" s="179" t="e">
        <v>#N/A</v>
      </c>
      <c r="L515" s="179" t="e">
        <v>#N/A</v>
      </c>
      <c r="M515" s="179" t="e">
        <v>#N/A</v>
      </c>
      <c r="N515" s="179">
        <v>49.581000000000003</v>
      </c>
      <c r="O515" s="179" t="e">
        <v>#N/A</v>
      </c>
      <c r="P515" s="179" t="e">
        <v>#N/A</v>
      </c>
      <c r="Q515" s="179" t="e">
        <v>#N/A</v>
      </c>
      <c r="R515" s="179" t="e">
        <v>#N/A</v>
      </c>
      <c r="S515" s="179">
        <v>37.728000000000002</v>
      </c>
      <c r="T515" s="179" t="e">
        <v>#N/A</v>
      </c>
      <c r="U515" s="179" t="e">
        <v>#N/A</v>
      </c>
      <c r="V515" s="179" t="e">
        <v>#N/A</v>
      </c>
      <c r="W515" s="179" t="e">
        <v>#N/A</v>
      </c>
      <c r="X515" s="179">
        <v>0.23871000000000001</v>
      </c>
      <c r="Y515" s="179" t="e">
        <v>#N/A</v>
      </c>
      <c r="Z515" s="179" t="e">
        <v>#N/A</v>
      </c>
      <c r="AA515" s="179" t="e">
        <v>#N/A</v>
      </c>
      <c r="AB515" s="179" t="e">
        <v>#N/A</v>
      </c>
      <c r="AC515" s="179">
        <v>13.301</v>
      </c>
      <c r="AD515" s="179" t="e">
        <v>#N/A</v>
      </c>
      <c r="AE515" s="179" t="e">
        <v>#N/A</v>
      </c>
      <c r="AF515" s="179" t="e">
        <v>#N/A</v>
      </c>
      <c r="AG515" s="179" t="e">
        <v>#N/A</v>
      </c>
      <c r="AH515" s="179">
        <v>5.9103000000000003</v>
      </c>
      <c r="AI515" s="179" t="e">
        <v>#N/A</v>
      </c>
      <c r="AJ515" s="179" t="e">
        <v>#N/A</v>
      </c>
      <c r="AK515" s="179" t="e">
        <v>#N/A</v>
      </c>
      <c r="AL515" s="179" t="e">
        <v>#N/A</v>
      </c>
      <c r="AM515" s="179">
        <v>7.3419999999999996</v>
      </c>
      <c r="AN515" s="179">
        <v>23.295999999999999</v>
      </c>
      <c r="AO515" s="179">
        <v>160</v>
      </c>
      <c r="AP515" s="179" t="e">
        <v>#N/A</v>
      </c>
      <c r="AQ515" s="179">
        <v>0</v>
      </c>
      <c r="AR515" s="179" t="e">
        <v>#N/A</v>
      </c>
      <c r="AS515" s="179" t="e">
        <v>#N/A</v>
      </c>
      <c r="AT515" s="179" t="e">
        <v>#N/A</v>
      </c>
      <c r="AU515" s="179" t="e">
        <v>#N/A</v>
      </c>
      <c r="AV515" s="179">
        <v>-4035</v>
      </c>
      <c r="AW515" s="179" t="e">
        <v>#N/A</v>
      </c>
      <c r="AX515" s="179">
        <v>845.91426969200234</v>
      </c>
      <c r="AY515" s="179" t="e">
        <v>#N/A</v>
      </c>
      <c r="AZ515" s="179">
        <v>68616.78503709787</v>
      </c>
      <c r="BA515" s="183">
        <v>8.1115530846974912E-2</v>
      </c>
      <c r="BB515" s="183" t="e">
        <v>#N/A</v>
      </c>
      <c r="BC515" s="183" t="e">
        <v>#N/A</v>
      </c>
      <c r="BD515" s="183">
        <v>2.5249470733193801E-3</v>
      </c>
      <c r="BE515" s="183">
        <v>1.2368676134190634E-3</v>
      </c>
      <c r="BF515" s="183">
        <v>0.48985882773100498</v>
      </c>
      <c r="BG515" s="183">
        <v>3.362324653016171E-3</v>
      </c>
    </row>
    <row r="516" spans="2:59" ht="11.25" customHeight="1">
      <c r="B516" s="174"/>
      <c r="C516" s="174"/>
      <c r="D516" s="64">
        <v>45519</v>
      </c>
      <c r="E516" s="174"/>
      <c r="F516" s="174"/>
      <c r="G516" s="174"/>
      <c r="H516" s="174"/>
      <c r="I516" s="179">
        <v>38.047600000000003</v>
      </c>
      <c r="J516" s="179" t="e">
        <v>#N/A</v>
      </c>
      <c r="K516" s="179" t="e">
        <v>#N/A</v>
      </c>
      <c r="L516" s="179" t="e">
        <v>#N/A</v>
      </c>
      <c r="M516" s="179" t="e">
        <v>#N/A</v>
      </c>
      <c r="N516" s="179">
        <v>49.575000000000003</v>
      </c>
      <c r="O516" s="179" t="e">
        <v>#N/A</v>
      </c>
      <c r="P516" s="179" t="e">
        <v>#N/A</v>
      </c>
      <c r="Q516" s="179" t="e">
        <v>#N/A</v>
      </c>
      <c r="R516" s="179" t="e">
        <v>#N/A</v>
      </c>
      <c r="S516" s="179">
        <v>37.595999999999997</v>
      </c>
      <c r="T516" s="179" t="e">
        <v>#N/A</v>
      </c>
      <c r="U516" s="179" t="e">
        <v>#N/A</v>
      </c>
      <c r="V516" s="179" t="e">
        <v>#N/A</v>
      </c>
      <c r="W516" s="179" t="e">
        <v>#N/A</v>
      </c>
      <c r="X516" s="179">
        <v>10.248710000000001</v>
      </c>
      <c r="Y516" s="179" t="e">
        <v>#N/A</v>
      </c>
      <c r="Z516" s="179" t="e">
        <v>#N/A</v>
      </c>
      <c r="AA516" s="179" t="e">
        <v>#N/A</v>
      </c>
      <c r="AB516" s="179" t="e">
        <v>#N/A</v>
      </c>
      <c r="AC516" s="179">
        <v>13.298</v>
      </c>
      <c r="AD516" s="179" t="e">
        <v>#N/A</v>
      </c>
      <c r="AE516" s="179" t="e">
        <v>#N/A</v>
      </c>
      <c r="AF516" s="179" t="e">
        <v>#N/A</v>
      </c>
      <c r="AG516" s="179" t="e">
        <v>#N/A</v>
      </c>
      <c r="AH516" s="179">
        <v>5.9103000000000003</v>
      </c>
      <c r="AI516" s="179" t="e">
        <v>#N/A</v>
      </c>
      <c r="AJ516" s="179" t="e">
        <v>#N/A</v>
      </c>
      <c r="AK516" s="179" t="e">
        <v>#N/A</v>
      </c>
      <c r="AL516" s="179" t="e">
        <v>#N/A</v>
      </c>
      <c r="AM516" s="179">
        <v>7.335</v>
      </c>
      <c r="AN516" s="179">
        <v>23.295999999999999</v>
      </c>
      <c r="AO516" s="179">
        <v>160</v>
      </c>
      <c r="AP516" s="179" t="e">
        <v>#N/A</v>
      </c>
      <c r="AQ516" s="179">
        <v>0</v>
      </c>
      <c r="AR516" s="179" t="e">
        <v>#N/A</v>
      </c>
      <c r="AS516" s="179" t="e">
        <v>#N/A</v>
      </c>
      <c r="AT516" s="179" t="e">
        <v>#N/A</v>
      </c>
      <c r="AU516" s="179" t="e">
        <v>#N/A</v>
      </c>
      <c r="AV516" s="179">
        <v>-3082</v>
      </c>
      <c r="AW516" s="179" t="e">
        <v>#N/A</v>
      </c>
      <c r="AX516" s="179">
        <v>709.53999161290369</v>
      </c>
      <c r="AY516" s="179" t="e">
        <v>#N/A</v>
      </c>
      <c r="AZ516" s="179">
        <v>68630.764019063572</v>
      </c>
      <c r="BA516" s="183">
        <v>9.6725716422346147E-2</v>
      </c>
      <c r="BB516" s="183" t="e">
        <v>#N/A</v>
      </c>
      <c r="BC516" s="183" t="e">
        <v>#N/A</v>
      </c>
      <c r="BD516" s="183">
        <v>3.1895564646307866E-3</v>
      </c>
      <c r="BE516" s="183">
        <v>1.257258331514589E-3</v>
      </c>
      <c r="BF516" s="183">
        <v>0.3941796752797494</v>
      </c>
      <c r="BG516" s="183">
        <v>7.1801556694572923E-3</v>
      </c>
    </row>
    <row r="517" spans="2:59">
      <c r="B517" s="174"/>
      <c r="C517" s="174"/>
      <c r="D517" s="64">
        <v>45520</v>
      </c>
      <c r="E517" s="174"/>
      <c r="F517" s="174"/>
      <c r="G517" s="174"/>
      <c r="H517" s="174"/>
      <c r="I517" s="179">
        <v>34.189599999999999</v>
      </c>
      <c r="J517" s="179" t="e">
        <v>#N/A</v>
      </c>
      <c r="K517" s="179" t="e">
        <v>#N/A</v>
      </c>
      <c r="L517" s="179" t="e">
        <v>#N/A</v>
      </c>
      <c r="M517" s="179" t="e">
        <v>#N/A</v>
      </c>
      <c r="N517" s="179">
        <v>42.561999999999998</v>
      </c>
      <c r="O517" s="179" t="e">
        <v>#N/A</v>
      </c>
      <c r="P517" s="179" t="e">
        <v>#N/A</v>
      </c>
      <c r="Q517" s="179" t="e">
        <v>#N/A</v>
      </c>
      <c r="R517" s="179" t="e">
        <v>#N/A</v>
      </c>
      <c r="S517" s="179">
        <v>25.97</v>
      </c>
      <c r="T517" s="179" t="e">
        <v>#N/A</v>
      </c>
      <c r="U517" s="179" t="e">
        <v>#N/A</v>
      </c>
      <c r="V517" s="179" t="e">
        <v>#N/A</v>
      </c>
      <c r="W517" s="179" t="e">
        <v>#N/A</v>
      </c>
      <c r="X517" s="179">
        <v>9.7717100000000006</v>
      </c>
      <c r="Y517" s="179" t="e">
        <v>#N/A</v>
      </c>
      <c r="Z517" s="179" t="e">
        <v>#N/A</v>
      </c>
      <c r="AA517" s="179" t="e">
        <v>#N/A</v>
      </c>
      <c r="AB517" s="179" t="e">
        <v>#N/A</v>
      </c>
      <c r="AC517" s="179">
        <v>13.427</v>
      </c>
      <c r="AD517" s="179" t="e">
        <v>#N/A</v>
      </c>
      <c r="AE517" s="179" t="e">
        <v>#N/A</v>
      </c>
      <c r="AF517" s="179" t="e">
        <v>#N/A</v>
      </c>
      <c r="AG517" s="179" t="e">
        <v>#N/A</v>
      </c>
      <c r="AH517" s="179">
        <v>5.9002999999999997</v>
      </c>
      <c r="AI517" s="179" t="e">
        <v>#N/A</v>
      </c>
      <c r="AJ517" s="179" t="e">
        <v>#N/A</v>
      </c>
      <c r="AK517" s="179" t="e">
        <v>#N/A</v>
      </c>
      <c r="AL517" s="179" t="e">
        <v>#N/A</v>
      </c>
      <c r="AM517" s="179">
        <v>7.53</v>
      </c>
      <c r="AN517" s="179">
        <v>23.294</v>
      </c>
      <c r="AO517" s="179">
        <v>92</v>
      </c>
      <c r="AP517" s="179" t="e">
        <v>#N/A</v>
      </c>
      <c r="AQ517" s="179">
        <v>0</v>
      </c>
      <c r="AR517" s="179" t="e">
        <v>#N/A</v>
      </c>
      <c r="AS517" s="179" t="e">
        <v>#N/A</v>
      </c>
      <c r="AT517" s="179" t="e">
        <v>#N/A</v>
      </c>
      <c r="AU517" s="179" t="e">
        <v>#N/A</v>
      </c>
      <c r="AV517" s="179">
        <v>-3040</v>
      </c>
      <c r="AW517" s="179" t="e">
        <v>#N/A</v>
      </c>
      <c r="AX517" s="179">
        <v>689.10349165007369</v>
      </c>
      <c r="AY517" s="179" t="e">
        <v>#N/A</v>
      </c>
      <c r="AZ517" s="179">
        <v>73504.242331369038</v>
      </c>
      <c r="BA517" s="183">
        <v>0.10666647785423562</v>
      </c>
      <c r="BB517" s="183" t="e">
        <v>#N/A</v>
      </c>
      <c r="BC517" s="183" t="e">
        <v>#N/A</v>
      </c>
      <c r="BD517" s="183">
        <v>4.0263886206118463E-3</v>
      </c>
      <c r="BE517" s="183">
        <v>1.7542390022597611E-3</v>
      </c>
      <c r="BF517" s="183">
        <v>0.43568546594818969</v>
      </c>
      <c r="BG517" s="183">
        <v>3.0873244645977793E-3</v>
      </c>
    </row>
    <row r="518" spans="2:59">
      <c r="B518" s="24" t="s">
        <v>82</v>
      </c>
      <c r="C518" s="21"/>
      <c r="D518" s="21"/>
      <c r="E518" s="25"/>
      <c r="F518" s="25"/>
      <c r="G518" s="25"/>
      <c r="H518" s="25"/>
      <c r="I518" s="182">
        <v>38.883000000000003</v>
      </c>
      <c r="J518" s="182" t="e">
        <v>#N/A</v>
      </c>
      <c r="K518" s="182" t="e">
        <v>#N/A</v>
      </c>
      <c r="L518" s="182" t="e">
        <v>#N/A</v>
      </c>
      <c r="M518" s="182" t="e">
        <v>#N/A</v>
      </c>
      <c r="N518" s="182">
        <v>48.942399999999999</v>
      </c>
      <c r="O518" s="182" t="e">
        <v>#N/A</v>
      </c>
      <c r="P518" s="182" t="e">
        <v>#N/A</v>
      </c>
      <c r="Q518" s="182" t="e">
        <v>#N/A</v>
      </c>
      <c r="R518" s="182" t="e">
        <v>#N/A</v>
      </c>
      <c r="S518" s="182">
        <v>36.9816</v>
      </c>
      <c r="T518" s="182" t="e">
        <v>#N/A</v>
      </c>
      <c r="U518" s="182" t="e">
        <v>#N/A</v>
      </c>
      <c r="V518" s="182" t="e">
        <v>#N/A</v>
      </c>
      <c r="W518" s="182" t="e">
        <v>#N/A</v>
      </c>
      <c r="X518" s="182">
        <v>6.0641099999999994</v>
      </c>
      <c r="Y518" s="182" t="e">
        <v>#N/A</v>
      </c>
      <c r="Z518" s="182" t="e">
        <v>#N/A</v>
      </c>
      <c r="AA518" s="182" t="e">
        <v>#N/A</v>
      </c>
      <c r="AB518" s="182" t="e">
        <v>#N/A</v>
      </c>
      <c r="AC518" s="182">
        <v>13.3034</v>
      </c>
      <c r="AD518" s="182" t="e">
        <v>#N/A</v>
      </c>
      <c r="AE518" s="182" t="e">
        <v>#N/A</v>
      </c>
      <c r="AF518" s="182" t="e">
        <v>#N/A</v>
      </c>
      <c r="AG518" s="182" t="e">
        <v>#N/A</v>
      </c>
      <c r="AH518" s="182">
        <v>5.9090999999999996</v>
      </c>
      <c r="AI518" s="182" t="e">
        <v>#N/A</v>
      </c>
      <c r="AJ518" s="182" t="e">
        <v>#N/A</v>
      </c>
      <c r="AK518" s="182" t="e">
        <v>#N/A</v>
      </c>
      <c r="AL518" s="182" t="e">
        <v>#N/A</v>
      </c>
      <c r="AM518" s="182">
        <v>7.4383999999999997</v>
      </c>
      <c r="AN518" s="182">
        <v>23.295399999999997</v>
      </c>
      <c r="AO518" s="182">
        <v>92</v>
      </c>
      <c r="AP518" s="182" t="e">
        <v>#N/A</v>
      </c>
      <c r="AQ518" s="182">
        <v>0</v>
      </c>
      <c r="AR518" s="182" t="e">
        <v>#N/A</v>
      </c>
      <c r="AS518" s="182" t="e">
        <v>#N/A</v>
      </c>
      <c r="AT518" s="182" t="e">
        <v>#N/A</v>
      </c>
      <c r="AU518" s="182" t="e">
        <v>#N/A</v>
      </c>
      <c r="AV518" s="182">
        <v>-3592.6</v>
      </c>
      <c r="AW518" s="182" t="e">
        <v>#N/A</v>
      </c>
      <c r="AX518" s="182">
        <v>820.85603158754839</v>
      </c>
      <c r="AY518" s="182" t="e">
        <v>#N/A</v>
      </c>
      <c r="AZ518" s="182">
        <v>68630.764019063572</v>
      </c>
      <c r="BA518" s="184">
        <v>8.3608771061023449E-2</v>
      </c>
      <c r="BB518" s="184" t="e">
        <v>#N/A</v>
      </c>
      <c r="BC518" s="184" t="e">
        <v>#N/A</v>
      </c>
      <c r="BD518" s="184">
        <v>3.3042367037230216E-3</v>
      </c>
      <c r="BE518" s="184">
        <v>1.57746151040405E-3</v>
      </c>
      <c r="BF518" s="185">
        <v>0.47740572236445961</v>
      </c>
      <c r="BG518" s="184">
        <v>5.5877426557126263E-3</v>
      </c>
    </row>
    <row r="519" spans="2:59">
      <c r="B519" s="174"/>
      <c r="C519" s="174"/>
      <c r="D519" s="64">
        <v>45523</v>
      </c>
      <c r="E519" s="174"/>
      <c r="F519" s="174"/>
      <c r="G519" s="174"/>
      <c r="H519" s="174"/>
      <c r="I519" s="179">
        <v>32.376600000000003</v>
      </c>
      <c r="J519" s="179" t="e">
        <v>#N/A</v>
      </c>
      <c r="K519" s="179" t="e">
        <v>#N/A</v>
      </c>
      <c r="L519" s="179" t="e">
        <v>#N/A</v>
      </c>
      <c r="M519" s="179" t="e">
        <v>#N/A</v>
      </c>
      <c r="N519" s="179">
        <v>33.256999999999998</v>
      </c>
      <c r="O519" s="179" t="e">
        <v>#N/A</v>
      </c>
      <c r="P519" s="179" t="e">
        <v>#N/A</v>
      </c>
      <c r="Q519" s="179" t="e">
        <v>#N/A</v>
      </c>
      <c r="R519" s="179" t="e">
        <v>#N/A</v>
      </c>
      <c r="S519" s="179">
        <v>19.190999999999999</v>
      </c>
      <c r="T519" s="179" t="e">
        <v>#N/A</v>
      </c>
      <c r="U519" s="179" t="e">
        <v>#N/A</v>
      </c>
      <c r="V519" s="179" t="e">
        <v>#N/A</v>
      </c>
      <c r="W519" s="179" t="e">
        <v>#N/A</v>
      </c>
      <c r="X519" s="179">
        <v>10.168710000000001</v>
      </c>
      <c r="Y519" s="179" t="e">
        <v>#N/A</v>
      </c>
      <c r="Z519" s="179" t="e">
        <v>#N/A</v>
      </c>
      <c r="AA519" s="179" t="e">
        <v>#N/A</v>
      </c>
      <c r="AB519" s="179" t="e">
        <v>#N/A</v>
      </c>
      <c r="AC519" s="179">
        <v>13.468</v>
      </c>
      <c r="AD519" s="179" t="e">
        <v>#N/A</v>
      </c>
      <c r="AE519" s="179" t="e">
        <v>#N/A</v>
      </c>
      <c r="AF519" s="179" t="e">
        <v>#N/A</v>
      </c>
      <c r="AG519" s="179" t="e">
        <v>#N/A</v>
      </c>
      <c r="AH519" s="179">
        <v>5.8933</v>
      </c>
      <c r="AI519" s="179" t="e">
        <v>#N/A</v>
      </c>
      <c r="AJ519" s="179" t="e">
        <v>#N/A</v>
      </c>
      <c r="AK519" s="179" t="e">
        <v>#N/A</v>
      </c>
      <c r="AL519" s="179" t="e">
        <v>#N/A</v>
      </c>
      <c r="AM519" s="179">
        <v>7.4969999999999999</v>
      </c>
      <c r="AN519" s="179">
        <v>23.241</v>
      </c>
      <c r="AO519" s="179">
        <v>160</v>
      </c>
      <c r="AP519" s="179" t="e">
        <v>#N/A</v>
      </c>
      <c r="AQ519" s="179">
        <v>0</v>
      </c>
      <c r="AR519" s="179" t="e">
        <v>#N/A</v>
      </c>
      <c r="AS519" s="179" t="e">
        <v>#N/A</v>
      </c>
      <c r="AT519" s="179" t="e">
        <v>#N/A</v>
      </c>
      <c r="AU519" s="179" t="e">
        <v>#N/A</v>
      </c>
      <c r="AV519" s="179">
        <v>-3347</v>
      </c>
      <c r="AW519" s="179" t="e">
        <v>#N/A</v>
      </c>
      <c r="AX519" s="179">
        <v>731.79062598456755</v>
      </c>
      <c r="AY519" s="179" t="e">
        <v>#N/A</v>
      </c>
      <c r="AZ519" s="179">
        <v>76613.310138561545</v>
      </c>
      <c r="BA519" s="183">
        <v>0.10469293732136055</v>
      </c>
      <c r="BB519" s="183" t="e">
        <v>#N/A</v>
      </c>
      <c r="BC519" s="183" t="e">
        <v>#N/A</v>
      </c>
      <c r="BD519" s="183">
        <v>3.9448558929357719E-3</v>
      </c>
      <c r="BE519" s="183">
        <v>1.6833625644953078E-3</v>
      </c>
      <c r="BF519" s="183">
        <v>0.42672346219535667</v>
      </c>
      <c r="BG519" s="183">
        <v>4.460864755213418E-3</v>
      </c>
    </row>
    <row r="520" spans="2:59">
      <c r="B520" s="174"/>
      <c r="C520" s="174"/>
      <c r="D520" s="64">
        <v>45524</v>
      </c>
      <c r="E520" s="174"/>
      <c r="F520" s="174"/>
      <c r="G520" s="174"/>
      <c r="H520" s="174"/>
      <c r="I520" s="179">
        <v>35.1066</v>
      </c>
      <c r="J520" s="179" t="e">
        <v>#N/A</v>
      </c>
      <c r="K520" s="179" t="e">
        <v>#N/A</v>
      </c>
      <c r="L520" s="179" t="e">
        <v>#N/A</v>
      </c>
      <c r="M520" s="179" t="e">
        <v>#N/A</v>
      </c>
      <c r="N520" s="179">
        <v>31.641999999999999</v>
      </c>
      <c r="O520" s="179" t="e">
        <v>#N/A</v>
      </c>
      <c r="P520" s="179" t="e">
        <v>#N/A</v>
      </c>
      <c r="Q520" s="179" t="e">
        <v>#N/A</v>
      </c>
      <c r="R520" s="179" t="e">
        <v>#N/A</v>
      </c>
      <c r="S520" s="179">
        <v>20.170000000000002</v>
      </c>
      <c r="T520" s="179" t="e">
        <v>#N/A</v>
      </c>
      <c r="U520" s="179" t="e">
        <v>#N/A</v>
      </c>
      <c r="V520" s="179" t="e">
        <v>#N/A</v>
      </c>
      <c r="W520" s="179" t="e">
        <v>#N/A</v>
      </c>
      <c r="X520" s="179">
        <v>11.77271</v>
      </c>
      <c r="Y520" s="179" t="e">
        <v>#N/A</v>
      </c>
      <c r="Z520" s="179" t="e">
        <v>#N/A</v>
      </c>
      <c r="AA520" s="179" t="e">
        <v>#N/A</v>
      </c>
      <c r="AB520" s="179" t="e">
        <v>#N/A</v>
      </c>
      <c r="AC520" s="179">
        <v>12.478999999999999</v>
      </c>
      <c r="AD520" s="179" t="e">
        <v>#N/A</v>
      </c>
      <c r="AE520" s="179" t="e">
        <v>#N/A</v>
      </c>
      <c r="AF520" s="179" t="e">
        <v>#N/A</v>
      </c>
      <c r="AG520" s="179" t="e">
        <v>#N/A</v>
      </c>
      <c r="AH520" s="179">
        <v>5.8933</v>
      </c>
      <c r="AI520" s="179" t="e">
        <v>#N/A</v>
      </c>
      <c r="AJ520" s="179" t="e">
        <v>#N/A</v>
      </c>
      <c r="AK520" s="179" t="e">
        <v>#N/A</v>
      </c>
      <c r="AL520" s="179" t="e">
        <v>#N/A</v>
      </c>
      <c r="AM520" s="179">
        <v>7.5049999999999999</v>
      </c>
      <c r="AN520" s="179">
        <v>23.228999999999999</v>
      </c>
      <c r="AO520" s="179">
        <v>160</v>
      </c>
      <c r="AP520" s="179" t="e">
        <v>#N/A</v>
      </c>
      <c r="AQ520" s="179">
        <v>0</v>
      </c>
      <c r="AR520" s="179" t="e">
        <v>#N/A</v>
      </c>
      <c r="AS520" s="179" t="e">
        <v>#N/A</v>
      </c>
      <c r="AT520" s="179" t="e">
        <v>#N/A</v>
      </c>
      <c r="AU520" s="179" t="e">
        <v>#N/A</v>
      </c>
      <c r="AV520" s="179">
        <v>-3456</v>
      </c>
      <c r="AW520" s="179" t="e">
        <v>#N/A</v>
      </c>
      <c r="AX520" s="179">
        <v>743.41715554455425</v>
      </c>
      <c r="AY520" s="179" t="e">
        <v>#N/A</v>
      </c>
      <c r="AZ520" s="179">
        <v>79463.397094582702</v>
      </c>
      <c r="BA520" s="183">
        <v>0.10688937765550434</v>
      </c>
      <c r="BB520" s="183" t="e">
        <v>#N/A</v>
      </c>
      <c r="BC520" s="183" t="e">
        <v>#N/A</v>
      </c>
      <c r="BD520" s="183">
        <v>3.8619372114435356E-3</v>
      </c>
      <c r="BE520" s="183">
        <v>2.0072877515117087E-3</v>
      </c>
      <c r="BF520" s="183">
        <v>0.5197618815665348</v>
      </c>
      <c r="BG520" s="183">
        <v>3.9058332537754308E-3</v>
      </c>
    </row>
    <row r="521" spans="2:59">
      <c r="B521" s="174"/>
      <c r="C521" s="174"/>
      <c r="D521" s="64">
        <v>45525</v>
      </c>
      <c r="E521" s="174"/>
      <c r="F521" s="174"/>
      <c r="G521" s="174"/>
      <c r="H521" s="174"/>
      <c r="I521" s="179">
        <v>38.456600000000002</v>
      </c>
      <c r="J521" s="179" t="e">
        <v>#N/A</v>
      </c>
      <c r="K521" s="179" t="e">
        <v>#N/A</v>
      </c>
      <c r="L521" s="179" t="e">
        <v>#N/A</v>
      </c>
      <c r="M521" s="179" t="e">
        <v>#N/A</v>
      </c>
      <c r="N521" s="179">
        <v>26.431000000000001</v>
      </c>
      <c r="O521" s="179" t="e">
        <v>#N/A</v>
      </c>
      <c r="P521" s="179" t="e">
        <v>#N/A</v>
      </c>
      <c r="Q521" s="179" t="e">
        <v>#N/A</v>
      </c>
      <c r="R521" s="179" t="e">
        <v>#N/A</v>
      </c>
      <c r="S521" s="179">
        <v>18.285</v>
      </c>
      <c r="T521" s="179" t="e">
        <v>#N/A</v>
      </c>
      <c r="U521" s="179" t="e">
        <v>#N/A</v>
      </c>
      <c r="V521" s="179" t="e">
        <v>#N/A</v>
      </c>
      <c r="W521" s="179" t="e">
        <v>#N/A</v>
      </c>
      <c r="X521" s="179">
        <v>12.934710000000001</v>
      </c>
      <c r="Y521" s="179" t="e">
        <v>#N/A</v>
      </c>
      <c r="Z521" s="179" t="e">
        <v>#N/A</v>
      </c>
      <c r="AA521" s="179" t="e">
        <v>#N/A</v>
      </c>
      <c r="AB521" s="179" t="e">
        <v>#N/A</v>
      </c>
      <c r="AC521" s="179">
        <v>12.625999999999999</v>
      </c>
      <c r="AD521" s="179" t="e">
        <v>#N/A</v>
      </c>
      <c r="AE521" s="179" t="e">
        <v>#N/A</v>
      </c>
      <c r="AF521" s="179" t="e">
        <v>#N/A</v>
      </c>
      <c r="AG521" s="179" t="e">
        <v>#N/A</v>
      </c>
      <c r="AH521" s="179">
        <v>5.8933</v>
      </c>
      <c r="AI521" s="179" t="e">
        <v>#N/A</v>
      </c>
      <c r="AJ521" s="179" t="e">
        <v>#N/A</v>
      </c>
      <c r="AK521" s="179" t="e">
        <v>#N/A</v>
      </c>
      <c r="AL521" s="179" t="e">
        <v>#N/A</v>
      </c>
      <c r="AM521" s="179">
        <v>7.5410000000000004</v>
      </c>
      <c r="AN521" s="179">
        <v>23.231999999999999</v>
      </c>
      <c r="AO521" s="179">
        <v>160</v>
      </c>
      <c r="AP521" s="179" t="e">
        <v>#N/A</v>
      </c>
      <c r="AQ521" s="179">
        <v>0</v>
      </c>
      <c r="AR521" s="179" t="e">
        <v>#N/A</v>
      </c>
      <c r="AS521" s="179" t="e">
        <v>#N/A</v>
      </c>
      <c r="AT521" s="179" t="e">
        <v>#N/A</v>
      </c>
      <c r="AU521" s="179" t="e">
        <v>#N/A</v>
      </c>
      <c r="AV521" s="179">
        <v>-3367</v>
      </c>
      <c r="AW521" s="179" t="e">
        <v>#N/A</v>
      </c>
      <c r="AX521" s="179">
        <v>733.03697925514939</v>
      </c>
      <c r="AY521" s="179" t="e">
        <v>#N/A</v>
      </c>
      <c r="AZ521" s="179">
        <v>81720.545246425943</v>
      </c>
      <c r="BA521" s="183">
        <v>0.11148215923494539</v>
      </c>
      <c r="BB521" s="183" t="e">
        <v>#N/A</v>
      </c>
      <c r="BC521" s="183" t="e">
        <v>#N/A</v>
      </c>
      <c r="BD521" s="183">
        <v>6.696028381464352E-3</v>
      </c>
      <c r="BE521" s="183">
        <v>4.1463437720214826E-3</v>
      </c>
      <c r="BF521" s="183">
        <v>0.61922434252208469</v>
      </c>
      <c r="BG521" s="183">
        <v>7.3585371391717063E-3</v>
      </c>
    </row>
    <row r="522" spans="2:59" ht="11.25" customHeight="1">
      <c r="B522" s="174"/>
      <c r="C522" s="174"/>
      <c r="D522" s="64">
        <v>45526</v>
      </c>
      <c r="E522" s="174"/>
      <c r="F522" s="174"/>
      <c r="G522" s="174"/>
      <c r="H522" s="174"/>
      <c r="I522" s="179">
        <v>36.890599999999999</v>
      </c>
      <c r="J522" s="179" t="e">
        <v>#N/A</v>
      </c>
      <c r="K522" s="179" t="e">
        <v>#N/A</v>
      </c>
      <c r="L522" s="179" t="e">
        <v>#N/A</v>
      </c>
      <c r="M522" s="179" t="e">
        <v>#N/A</v>
      </c>
      <c r="N522" s="179">
        <v>23.190999999999999</v>
      </c>
      <c r="O522" s="179" t="e">
        <v>#N/A</v>
      </c>
      <c r="P522" s="179" t="e">
        <v>#N/A</v>
      </c>
      <c r="Q522" s="179" t="e">
        <v>#N/A</v>
      </c>
      <c r="R522" s="179" t="e">
        <v>#N/A</v>
      </c>
      <c r="S522" s="179">
        <v>13.423999999999999</v>
      </c>
      <c r="T522" s="179" t="e">
        <v>#N/A</v>
      </c>
      <c r="U522" s="179" t="e">
        <v>#N/A</v>
      </c>
      <c r="V522" s="179" t="e">
        <v>#N/A</v>
      </c>
      <c r="W522" s="179" t="e">
        <v>#N/A</v>
      </c>
      <c r="X522" s="179">
        <v>13.70471</v>
      </c>
      <c r="Y522" s="179" t="e">
        <v>#N/A</v>
      </c>
      <c r="Z522" s="179" t="e">
        <v>#N/A</v>
      </c>
      <c r="AA522" s="179" t="e">
        <v>#N/A</v>
      </c>
      <c r="AB522" s="179" t="e">
        <v>#N/A</v>
      </c>
      <c r="AC522" s="179">
        <v>12.651</v>
      </c>
      <c r="AD522" s="179" t="e">
        <v>#N/A</v>
      </c>
      <c r="AE522" s="179" t="e">
        <v>#N/A</v>
      </c>
      <c r="AF522" s="179" t="e">
        <v>#N/A</v>
      </c>
      <c r="AG522" s="179" t="e">
        <v>#N/A</v>
      </c>
      <c r="AH522" s="179">
        <v>5.8933</v>
      </c>
      <c r="AI522" s="179" t="e">
        <v>#N/A</v>
      </c>
      <c r="AJ522" s="179" t="e">
        <v>#N/A</v>
      </c>
      <c r="AK522" s="179" t="e">
        <v>#N/A</v>
      </c>
      <c r="AL522" s="179" t="e">
        <v>#N/A</v>
      </c>
      <c r="AM522" s="179">
        <v>8.8550000000000004</v>
      </c>
      <c r="AN522" s="179">
        <v>23.231999999999999</v>
      </c>
      <c r="AO522" s="179">
        <v>159</v>
      </c>
      <c r="AP522" s="179" t="e">
        <v>#N/A</v>
      </c>
      <c r="AQ522" s="179">
        <v>0</v>
      </c>
      <c r="AR522" s="179" t="e">
        <v>#N/A</v>
      </c>
      <c r="AS522" s="179" t="e">
        <v>#N/A</v>
      </c>
      <c r="AT522" s="179" t="e">
        <v>#N/A</v>
      </c>
      <c r="AU522" s="179" t="e">
        <v>#N/A</v>
      </c>
      <c r="AV522" s="179">
        <v>-2659</v>
      </c>
      <c r="AW522" s="179" t="e">
        <v>#N/A</v>
      </c>
      <c r="AX522" s="179">
        <v>617.82275333861412</v>
      </c>
      <c r="AY522" s="179" t="e">
        <v>#N/A</v>
      </c>
      <c r="AZ522" s="179">
        <v>82249.547026321176</v>
      </c>
      <c r="BA522" s="183">
        <v>0.13398891036640778</v>
      </c>
      <c r="BB522" s="183" t="e">
        <v>#N/A</v>
      </c>
      <c r="BC522" s="183" t="e">
        <v>#N/A</v>
      </c>
      <c r="BD522" s="183">
        <v>2.9705543362079827E-3</v>
      </c>
      <c r="BE522" s="183">
        <v>1.2294656794489989E-3</v>
      </c>
      <c r="BF522" s="183">
        <v>0.41388425872675844</v>
      </c>
      <c r="BG522" s="183">
        <v>4.4774057686946724E-3</v>
      </c>
    </row>
    <row r="523" spans="2:59">
      <c r="B523" s="174"/>
      <c r="C523" s="174"/>
      <c r="D523" s="64">
        <v>45527</v>
      </c>
      <c r="E523" s="174"/>
      <c r="F523" s="174"/>
      <c r="G523" s="174"/>
      <c r="H523" s="174"/>
      <c r="I523" s="179">
        <v>23.671600000000002</v>
      </c>
      <c r="J523" s="179" t="e">
        <v>#N/A</v>
      </c>
      <c r="K523" s="179" t="e">
        <v>#N/A</v>
      </c>
      <c r="L523" s="179" t="e">
        <v>#N/A</v>
      </c>
      <c r="M523" s="179" t="e">
        <v>#N/A</v>
      </c>
      <c r="N523" s="179">
        <v>25.466000000000001</v>
      </c>
      <c r="O523" s="179" t="e">
        <v>#N/A</v>
      </c>
      <c r="P523" s="179" t="e">
        <v>#N/A</v>
      </c>
      <c r="Q523" s="179" t="e">
        <v>#N/A</v>
      </c>
      <c r="R523" s="179" t="e">
        <v>#N/A</v>
      </c>
      <c r="S523" s="179">
        <v>19.541</v>
      </c>
      <c r="T523" s="179" t="e">
        <v>#N/A</v>
      </c>
      <c r="U523" s="179" t="e">
        <v>#N/A</v>
      </c>
      <c r="V523" s="179" t="e">
        <v>#N/A</v>
      </c>
      <c r="W523" s="179" t="e">
        <v>#N/A</v>
      </c>
      <c r="X523" s="179">
        <v>14.12571</v>
      </c>
      <c r="Y523" s="179" t="e">
        <v>#N/A</v>
      </c>
      <c r="Z523" s="179" t="e">
        <v>#N/A</v>
      </c>
      <c r="AA523" s="179" t="e">
        <v>#N/A</v>
      </c>
      <c r="AB523" s="179" t="e">
        <v>#N/A</v>
      </c>
      <c r="AC523" s="179">
        <v>7.827</v>
      </c>
      <c r="AD523" s="179" t="e">
        <v>#N/A</v>
      </c>
      <c r="AE523" s="179" t="e">
        <v>#N/A</v>
      </c>
      <c r="AF523" s="179" t="e">
        <v>#N/A</v>
      </c>
      <c r="AG523" s="179" t="e">
        <v>#N/A</v>
      </c>
      <c r="AH523" s="179">
        <v>5.8933</v>
      </c>
      <c r="AI523" s="179" t="e">
        <v>#N/A</v>
      </c>
      <c r="AJ523" s="179" t="e">
        <v>#N/A</v>
      </c>
      <c r="AK523" s="179" t="e">
        <v>#N/A</v>
      </c>
      <c r="AL523" s="179" t="e">
        <v>#N/A</v>
      </c>
      <c r="AM523" s="179">
        <v>8.9109999999999996</v>
      </c>
      <c r="AN523" s="179">
        <v>23.231999999999999</v>
      </c>
      <c r="AO523" s="179">
        <v>117</v>
      </c>
      <c r="AP523" s="179" t="e">
        <v>#N/A</v>
      </c>
      <c r="AQ523" s="179">
        <v>0</v>
      </c>
      <c r="AR523" s="179" t="e">
        <v>#N/A</v>
      </c>
      <c r="AS523" s="179" t="e">
        <v>#N/A</v>
      </c>
      <c r="AT523" s="179" t="e">
        <v>#N/A</v>
      </c>
      <c r="AU523" s="179" t="e">
        <v>#N/A</v>
      </c>
      <c r="AV523" s="179">
        <v>-3550</v>
      </c>
      <c r="AW523" s="179" t="e">
        <v>#N/A</v>
      </c>
      <c r="AX523" s="179">
        <v>745.5164086706211</v>
      </c>
      <c r="AY523" s="179" t="e">
        <v>#N/A</v>
      </c>
      <c r="AZ523" s="179">
        <v>83260.024694571548</v>
      </c>
      <c r="BA523" s="183">
        <v>0.11168100893049143</v>
      </c>
      <c r="BB523" s="183" t="e">
        <v>#N/A</v>
      </c>
      <c r="BC523" s="183" t="e">
        <v>#N/A</v>
      </c>
      <c r="BD523" s="183">
        <v>3.7997546161505488E-3</v>
      </c>
      <c r="BE523" s="183">
        <v>2.3007445289095984E-3</v>
      </c>
      <c r="BF523" s="183">
        <v>0.60549818641721509</v>
      </c>
      <c r="BG523" s="183">
        <v>6.5262015697564934E-3</v>
      </c>
    </row>
    <row r="524" spans="2:59">
      <c r="B524" s="24" t="s">
        <v>82</v>
      </c>
      <c r="C524" s="21"/>
      <c r="D524" s="21"/>
      <c r="E524" s="25"/>
      <c r="F524" s="25"/>
      <c r="G524" s="25"/>
      <c r="H524" s="25"/>
      <c r="I524" s="182">
        <v>25.300400000000003</v>
      </c>
      <c r="J524" s="182" t="e">
        <v>#N/A</v>
      </c>
      <c r="K524" s="182" t="e">
        <v>#N/A</v>
      </c>
      <c r="L524" s="182" t="e">
        <v>#N/A</v>
      </c>
      <c r="M524" s="182" t="e">
        <v>#N/A</v>
      </c>
      <c r="N524" s="182">
        <v>27.997399999999999</v>
      </c>
      <c r="O524" s="182" t="e">
        <v>#N/A</v>
      </c>
      <c r="P524" s="182" t="e">
        <v>#N/A</v>
      </c>
      <c r="Q524" s="182" t="e">
        <v>#N/A</v>
      </c>
      <c r="R524" s="182" t="e">
        <v>#N/A</v>
      </c>
      <c r="S524" s="182">
        <v>18.122199999999999</v>
      </c>
      <c r="T524" s="182" t="e">
        <v>#N/A</v>
      </c>
      <c r="U524" s="182" t="e">
        <v>#N/A</v>
      </c>
      <c r="V524" s="182" t="e">
        <v>#N/A</v>
      </c>
      <c r="W524" s="182" t="e">
        <v>#N/A</v>
      </c>
      <c r="X524" s="182">
        <v>12.541309999999999</v>
      </c>
      <c r="Y524" s="182" t="e">
        <v>#N/A</v>
      </c>
      <c r="Z524" s="182" t="e">
        <v>#N/A</v>
      </c>
      <c r="AA524" s="182" t="e">
        <v>#N/A</v>
      </c>
      <c r="AB524" s="182" t="e">
        <v>#N/A</v>
      </c>
      <c r="AC524" s="182">
        <v>11.8102</v>
      </c>
      <c r="AD524" s="182" t="e">
        <v>#N/A</v>
      </c>
      <c r="AE524" s="182" t="e">
        <v>#N/A</v>
      </c>
      <c r="AF524" s="182" t="e">
        <v>#N/A</v>
      </c>
      <c r="AG524" s="182" t="e">
        <v>#N/A</v>
      </c>
      <c r="AH524" s="182">
        <v>5.8933</v>
      </c>
      <c r="AI524" s="182" t="e">
        <v>#N/A</v>
      </c>
      <c r="AJ524" s="182" t="e">
        <v>#N/A</v>
      </c>
      <c r="AK524" s="182" t="e">
        <v>#N/A</v>
      </c>
      <c r="AL524" s="182" t="e">
        <v>#N/A</v>
      </c>
      <c r="AM524" s="182">
        <v>8.0617999999999999</v>
      </c>
      <c r="AN524" s="182">
        <v>23.2332</v>
      </c>
      <c r="AO524" s="182">
        <v>117</v>
      </c>
      <c r="AP524" s="182" t="e">
        <v>#N/A</v>
      </c>
      <c r="AQ524" s="182">
        <v>0</v>
      </c>
      <c r="AR524" s="182" t="e">
        <v>#N/A</v>
      </c>
      <c r="AS524" s="182" t="e">
        <v>#N/A</v>
      </c>
      <c r="AT524" s="182" t="e">
        <v>#N/A</v>
      </c>
      <c r="AU524" s="182" t="e">
        <v>#N/A</v>
      </c>
      <c r="AV524" s="182">
        <v>-3277.6</v>
      </c>
      <c r="AW524" s="182" t="e">
        <v>#N/A</v>
      </c>
      <c r="AX524" s="182">
        <v>700.64733316539684</v>
      </c>
      <c r="AY524" s="182" t="e">
        <v>#N/A</v>
      </c>
      <c r="AZ524" s="182">
        <v>82249.547026321176</v>
      </c>
      <c r="BA524" s="184">
        <v>0.11739079438828766</v>
      </c>
      <c r="BB524" s="184" t="e">
        <v>#N/A</v>
      </c>
      <c r="BC524" s="184" t="e">
        <v>#N/A</v>
      </c>
      <c r="BD524" s="184">
        <v>4.3838891224132516E-3</v>
      </c>
      <c r="BE524" s="184">
        <v>2.2240860823896963E-3</v>
      </c>
      <c r="BF524" s="185">
        <v>0.5073317367947886</v>
      </c>
      <c r="BG524" s="184">
        <v>4.6428988982420705E-3</v>
      </c>
    </row>
    <row r="525" spans="2:59">
      <c r="B525" s="174"/>
      <c r="C525" s="174"/>
      <c r="D525" s="64">
        <v>45530</v>
      </c>
      <c r="E525" s="174"/>
      <c r="F525" s="174"/>
      <c r="G525" s="174"/>
      <c r="H525" s="174"/>
      <c r="I525" s="179">
        <v>23.9146</v>
      </c>
      <c r="J525" s="179" t="e">
        <v>#N/A</v>
      </c>
      <c r="K525" s="179" t="e">
        <v>#N/A</v>
      </c>
      <c r="L525" s="179" t="e">
        <v>#N/A</v>
      </c>
      <c r="M525" s="179" t="e">
        <v>#N/A</v>
      </c>
      <c r="N525" s="179">
        <v>23.684000000000001</v>
      </c>
      <c r="O525" s="179" t="e">
        <v>#N/A</v>
      </c>
      <c r="P525" s="179" t="e">
        <v>#N/A</v>
      </c>
      <c r="Q525" s="179" t="e">
        <v>#N/A</v>
      </c>
      <c r="R525" s="179" t="e">
        <v>#N/A</v>
      </c>
      <c r="S525" s="179">
        <v>29.596</v>
      </c>
      <c r="T525" s="179" t="e">
        <v>#N/A</v>
      </c>
      <c r="U525" s="179" t="e">
        <v>#N/A</v>
      </c>
      <c r="V525" s="179" t="e">
        <v>#N/A</v>
      </c>
      <c r="W525" s="179" t="e">
        <v>#N/A</v>
      </c>
      <c r="X525" s="179">
        <v>14.17371</v>
      </c>
      <c r="Y525" s="179" t="e">
        <v>#N/A</v>
      </c>
      <c r="Z525" s="179" t="e">
        <v>#N/A</v>
      </c>
      <c r="AA525" s="179" t="e">
        <v>#N/A</v>
      </c>
      <c r="AB525" s="179" t="e">
        <v>#N/A</v>
      </c>
      <c r="AC525" s="179">
        <v>7.9729999999999999</v>
      </c>
      <c r="AD525" s="179" t="e">
        <v>#N/A</v>
      </c>
      <c r="AE525" s="179" t="e">
        <v>#N/A</v>
      </c>
      <c r="AF525" s="179" t="e">
        <v>#N/A</v>
      </c>
      <c r="AG525" s="179" t="e">
        <v>#N/A</v>
      </c>
      <c r="AH525" s="179">
        <v>5.8933</v>
      </c>
      <c r="AI525" s="179" t="e">
        <v>#N/A</v>
      </c>
      <c r="AJ525" s="179" t="e">
        <v>#N/A</v>
      </c>
      <c r="AK525" s="179" t="e">
        <v>#N/A</v>
      </c>
      <c r="AL525" s="179" t="e">
        <v>#N/A</v>
      </c>
      <c r="AM525" s="179">
        <v>8.9740000000000002</v>
      </c>
      <c r="AN525" s="179">
        <v>23.21</v>
      </c>
      <c r="AO525" s="179">
        <v>172</v>
      </c>
      <c r="AP525" s="179" t="e">
        <v>#N/A</v>
      </c>
      <c r="AQ525" s="179">
        <v>0</v>
      </c>
      <c r="AR525" s="179" t="e">
        <v>#N/A</v>
      </c>
      <c r="AS525" s="179" t="e">
        <v>#N/A</v>
      </c>
      <c r="AT525" s="179" t="e">
        <v>#N/A</v>
      </c>
      <c r="AU525" s="179" t="e">
        <v>#N/A</v>
      </c>
      <c r="AV525" s="179">
        <v>-3782</v>
      </c>
      <c r="AW525" s="179" t="e">
        <v>#N/A</v>
      </c>
      <c r="AX525" s="179">
        <v>784.15969436117371</v>
      </c>
      <c r="AY525" s="179" t="e">
        <v>#N/A</v>
      </c>
      <c r="AZ525" s="179">
        <v>80586.792988310932</v>
      </c>
      <c r="BA525" s="183">
        <v>0.10365320766859874</v>
      </c>
      <c r="BB525" s="183" t="e">
        <v>#N/A</v>
      </c>
      <c r="BC525" s="183" t="e">
        <v>#N/A</v>
      </c>
      <c r="BD525" s="183">
        <v>2.8539195667429745E-3</v>
      </c>
      <c r="BE525" s="183">
        <v>1.0069857074515676E-3</v>
      </c>
      <c r="BF525" s="183">
        <v>0.35284305808267274</v>
      </c>
      <c r="BG525" s="183">
        <v>3.3504773450414834E-3</v>
      </c>
    </row>
    <row r="526" spans="2:59">
      <c r="B526" s="174"/>
      <c r="C526" s="174"/>
      <c r="D526" s="64">
        <v>45531</v>
      </c>
      <c r="E526" s="174"/>
      <c r="F526" s="174"/>
      <c r="G526" s="174"/>
      <c r="H526" s="174"/>
      <c r="I526" s="179">
        <v>26.028600000000001</v>
      </c>
      <c r="J526" s="179" t="e">
        <v>#N/A</v>
      </c>
      <c r="K526" s="179" t="e">
        <v>#N/A</v>
      </c>
      <c r="L526" s="179" t="e">
        <v>#N/A</v>
      </c>
      <c r="M526" s="179" t="e">
        <v>#N/A</v>
      </c>
      <c r="N526" s="179">
        <v>23.748999999999999</v>
      </c>
      <c r="O526" s="179" t="e">
        <v>#N/A</v>
      </c>
      <c r="P526" s="179" t="e">
        <v>#N/A</v>
      </c>
      <c r="Q526" s="179" t="e">
        <v>#N/A</v>
      </c>
      <c r="R526" s="179" t="e">
        <v>#N/A</v>
      </c>
      <c r="S526" s="179">
        <v>36.279000000000003</v>
      </c>
      <c r="T526" s="179" t="e">
        <v>#N/A</v>
      </c>
      <c r="U526" s="179" t="e">
        <v>#N/A</v>
      </c>
      <c r="V526" s="179" t="e">
        <v>#N/A</v>
      </c>
      <c r="W526" s="179" t="e">
        <v>#N/A</v>
      </c>
      <c r="X526" s="179">
        <v>14.761710000000001</v>
      </c>
      <c r="Y526" s="179" t="e">
        <v>#N/A</v>
      </c>
      <c r="Z526" s="179" t="e">
        <v>#N/A</v>
      </c>
      <c r="AA526" s="179" t="e">
        <v>#N/A</v>
      </c>
      <c r="AB526" s="179" t="e">
        <v>#N/A</v>
      </c>
      <c r="AC526" s="179">
        <v>8.1829999999999998</v>
      </c>
      <c r="AD526" s="179" t="e">
        <v>#N/A</v>
      </c>
      <c r="AE526" s="179" t="e">
        <v>#N/A</v>
      </c>
      <c r="AF526" s="179" t="e">
        <v>#N/A</v>
      </c>
      <c r="AG526" s="179" t="e">
        <v>#N/A</v>
      </c>
      <c r="AH526" s="179">
        <v>5.8933</v>
      </c>
      <c r="AI526" s="179" t="e">
        <v>#N/A</v>
      </c>
      <c r="AJ526" s="179" t="e">
        <v>#N/A</v>
      </c>
      <c r="AK526" s="179" t="e">
        <v>#N/A</v>
      </c>
      <c r="AL526" s="179" t="e">
        <v>#N/A</v>
      </c>
      <c r="AM526" s="179">
        <v>11.465</v>
      </c>
      <c r="AN526" s="179">
        <v>23.21</v>
      </c>
      <c r="AO526" s="179">
        <v>172</v>
      </c>
      <c r="AP526" s="179" t="e">
        <v>#N/A</v>
      </c>
      <c r="AQ526" s="179">
        <v>0</v>
      </c>
      <c r="AR526" s="179" t="e">
        <v>#N/A</v>
      </c>
      <c r="AS526" s="179" t="e">
        <v>#N/A</v>
      </c>
      <c r="AT526" s="179" t="e">
        <v>#N/A</v>
      </c>
      <c r="AU526" s="179" t="e">
        <v>#N/A</v>
      </c>
      <c r="AV526" s="179">
        <v>-3829</v>
      </c>
      <c r="AW526" s="179" t="e">
        <v>#N/A</v>
      </c>
      <c r="AX526" s="179">
        <v>788.95700294722724</v>
      </c>
      <c r="AY526" s="179" t="e">
        <v>#N/A</v>
      </c>
      <c r="AZ526" s="179">
        <v>79347.015420195545</v>
      </c>
      <c r="BA526" s="183">
        <v>0.10057204020470935</v>
      </c>
      <c r="BB526" s="183" t="e">
        <v>#N/A</v>
      </c>
      <c r="BC526" s="183" t="e">
        <v>#N/A</v>
      </c>
      <c r="BD526" s="183">
        <v>2.3499147182727523E-3</v>
      </c>
      <c r="BE526" s="183">
        <v>1.1015490859398597E-3</v>
      </c>
      <c r="BF526" s="183">
        <v>0.46876130328232785</v>
      </c>
      <c r="BG526" s="183">
        <v>2.6850909457997196E-3</v>
      </c>
    </row>
    <row r="527" spans="2:59">
      <c r="B527" s="174"/>
      <c r="C527" s="174"/>
      <c r="D527" s="64">
        <v>45532</v>
      </c>
      <c r="E527" s="174"/>
      <c r="F527" s="174"/>
      <c r="G527" s="174"/>
      <c r="H527" s="174"/>
      <c r="I527" s="179">
        <v>39.622599999999998</v>
      </c>
      <c r="J527" s="179" t="e">
        <v>#N/A</v>
      </c>
      <c r="K527" s="179" t="e">
        <v>#N/A</v>
      </c>
      <c r="L527" s="179" t="e">
        <v>#N/A</v>
      </c>
      <c r="M527" s="179" t="e">
        <v>#N/A</v>
      </c>
      <c r="N527" s="179">
        <v>19.797999999999998</v>
      </c>
      <c r="O527" s="179" t="e">
        <v>#N/A</v>
      </c>
      <c r="P527" s="179" t="e">
        <v>#N/A</v>
      </c>
      <c r="Q527" s="179" t="e">
        <v>#N/A</v>
      </c>
      <c r="R527" s="179" t="e">
        <v>#N/A</v>
      </c>
      <c r="S527" s="179">
        <v>35.273000000000003</v>
      </c>
      <c r="T527" s="179" t="e">
        <v>#N/A</v>
      </c>
      <c r="U527" s="179" t="e">
        <v>#N/A</v>
      </c>
      <c r="V527" s="179" t="e">
        <v>#N/A</v>
      </c>
      <c r="W527" s="179" t="e">
        <v>#N/A</v>
      </c>
      <c r="X527" s="179">
        <v>16.629709999999999</v>
      </c>
      <c r="Y527" s="179" t="e">
        <v>#N/A</v>
      </c>
      <c r="Z527" s="179" t="e">
        <v>#N/A</v>
      </c>
      <c r="AA527" s="179" t="e">
        <v>#N/A</v>
      </c>
      <c r="AB527" s="179" t="e">
        <v>#N/A</v>
      </c>
      <c r="AC527" s="179">
        <v>8.173</v>
      </c>
      <c r="AD527" s="179" t="e">
        <v>#N/A</v>
      </c>
      <c r="AE527" s="179" t="e">
        <v>#N/A</v>
      </c>
      <c r="AF527" s="179" t="e">
        <v>#N/A</v>
      </c>
      <c r="AG527" s="179" t="e">
        <v>#N/A</v>
      </c>
      <c r="AH527" s="179">
        <v>5.8933</v>
      </c>
      <c r="AI527" s="179" t="e">
        <v>#N/A</v>
      </c>
      <c r="AJ527" s="179" t="e">
        <v>#N/A</v>
      </c>
      <c r="AK527" s="179" t="e">
        <v>#N/A</v>
      </c>
      <c r="AL527" s="179" t="e">
        <v>#N/A</v>
      </c>
      <c r="AM527" s="179">
        <v>21.561</v>
      </c>
      <c r="AN527" s="179">
        <v>23.210999999999999</v>
      </c>
      <c r="AO527" s="179">
        <v>161</v>
      </c>
      <c r="AP527" s="179" t="e">
        <v>#N/A</v>
      </c>
      <c r="AQ527" s="179">
        <v>0</v>
      </c>
      <c r="AR527" s="179" t="e">
        <v>#N/A</v>
      </c>
      <c r="AS527" s="179" t="e">
        <v>#N/A</v>
      </c>
      <c r="AT527" s="179" t="e">
        <v>#N/A</v>
      </c>
      <c r="AU527" s="179" t="e">
        <v>#N/A</v>
      </c>
      <c r="AV527" s="179">
        <v>-3787</v>
      </c>
      <c r="AW527" s="179" t="e">
        <v>#N/A</v>
      </c>
      <c r="AX527" s="179">
        <v>791.18195967335282</v>
      </c>
      <c r="AY527" s="179" t="e">
        <v>#N/A</v>
      </c>
      <c r="AZ527" s="179">
        <v>79961.391422108776</v>
      </c>
      <c r="BA527" s="183">
        <v>0.10106574150796059</v>
      </c>
      <c r="BB527" s="183" t="e">
        <v>#N/A</v>
      </c>
      <c r="BC527" s="183" t="e">
        <v>#N/A</v>
      </c>
      <c r="BD527" s="183">
        <v>5.6183523665377334E-3</v>
      </c>
      <c r="BE527" s="183">
        <v>3.819943407330008E-3</v>
      </c>
      <c r="BF527" s="183">
        <v>0.6799045624267277</v>
      </c>
      <c r="BG527" s="183">
        <v>8.5707998294511575E-3</v>
      </c>
    </row>
    <row r="528" spans="2:59" ht="11.25" customHeight="1">
      <c r="B528" s="174"/>
      <c r="C528" s="174"/>
      <c r="D528" s="64">
        <v>45533</v>
      </c>
      <c r="E528" s="174"/>
      <c r="F528" s="174"/>
      <c r="G528" s="174"/>
      <c r="H528" s="174"/>
      <c r="I528" s="179">
        <v>40.9176</v>
      </c>
      <c r="J528" s="179" t="e">
        <v>#N/A</v>
      </c>
      <c r="K528" s="179" t="e">
        <v>#N/A</v>
      </c>
      <c r="L528" s="179" t="e">
        <v>#N/A</v>
      </c>
      <c r="M528" s="179" t="e">
        <v>#N/A</v>
      </c>
      <c r="N528" s="179">
        <v>8.1760000000000002</v>
      </c>
      <c r="O528" s="179" t="e">
        <v>#N/A</v>
      </c>
      <c r="P528" s="179" t="e">
        <v>#N/A</v>
      </c>
      <c r="Q528" s="179" t="e">
        <v>#N/A</v>
      </c>
      <c r="R528" s="179" t="e">
        <v>#N/A</v>
      </c>
      <c r="S528" s="179">
        <v>38.082000000000001</v>
      </c>
      <c r="T528" s="179" t="e">
        <v>#N/A</v>
      </c>
      <c r="U528" s="179" t="e">
        <v>#N/A</v>
      </c>
      <c r="V528" s="179" t="e">
        <v>#N/A</v>
      </c>
      <c r="W528" s="179" t="e">
        <v>#N/A</v>
      </c>
      <c r="X528" s="179">
        <v>18.727709999999998</v>
      </c>
      <c r="Y528" s="179" t="e">
        <v>#N/A</v>
      </c>
      <c r="Z528" s="179" t="e">
        <v>#N/A</v>
      </c>
      <c r="AA528" s="179" t="e">
        <v>#N/A</v>
      </c>
      <c r="AB528" s="179" t="e">
        <v>#N/A</v>
      </c>
      <c r="AC528" s="179">
        <v>8.3170000000000002</v>
      </c>
      <c r="AD528" s="179" t="e">
        <v>#N/A</v>
      </c>
      <c r="AE528" s="179" t="e">
        <v>#N/A</v>
      </c>
      <c r="AF528" s="179" t="e">
        <v>#N/A</v>
      </c>
      <c r="AG528" s="179" t="e">
        <v>#N/A</v>
      </c>
      <c r="AH528" s="179">
        <v>5.8933</v>
      </c>
      <c r="AI528" s="179" t="e">
        <v>#N/A</v>
      </c>
      <c r="AJ528" s="179" t="e">
        <v>#N/A</v>
      </c>
      <c r="AK528" s="179" t="e">
        <v>#N/A</v>
      </c>
      <c r="AL528" s="179" t="e">
        <v>#N/A</v>
      </c>
      <c r="AM528" s="179">
        <v>21.561</v>
      </c>
      <c r="AN528" s="179">
        <v>23.202999999999999</v>
      </c>
      <c r="AO528" s="179">
        <v>160</v>
      </c>
      <c r="AP528" s="179" t="e">
        <v>#N/A</v>
      </c>
      <c r="AQ528" s="179">
        <v>0</v>
      </c>
      <c r="AR528" s="179" t="e">
        <v>#N/A</v>
      </c>
      <c r="AS528" s="179" t="e">
        <v>#N/A</v>
      </c>
      <c r="AT528" s="179" t="e">
        <v>#N/A</v>
      </c>
      <c r="AU528" s="179" t="e">
        <v>#N/A</v>
      </c>
      <c r="AV528" s="179">
        <v>-4003</v>
      </c>
      <c r="AW528" s="179" t="e">
        <v>#N/A</v>
      </c>
      <c r="AX528" s="179">
        <v>819.33985811962168</v>
      </c>
      <c r="AY528" s="179" t="e">
        <v>#N/A</v>
      </c>
      <c r="AZ528" s="179">
        <v>79747.416921084732</v>
      </c>
      <c r="BA528" s="183">
        <v>9.7331304135629862E-2</v>
      </c>
      <c r="BB528" s="183" t="e">
        <v>#N/A</v>
      </c>
      <c r="BC528" s="183" t="e">
        <v>#N/A</v>
      </c>
      <c r="BD528" s="183">
        <v>5.9008560623573028E-3</v>
      </c>
      <c r="BE528" s="183">
        <v>3.4508502881268194E-3</v>
      </c>
      <c r="BF528" s="183">
        <v>0.58480502687405955</v>
      </c>
      <c r="BG528" s="183">
        <v>6.4151139338956258E-3</v>
      </c>
    </row>
    <row r="529" spans="2:59">
      <c r="B529" s="174"/>
      <c r="C529" s="174"/>
      <c r="D529" s="64">
        <v>45534</v>
      </c>
      <c r="E529" s="174"/>
      <c r="F529" s="174"/>
      <c r="G529" s="174"/>
      <c r="H529" s="174"/>
      <c r="I529" s="179">
        <v>33.993600000000001</v>
      </c>
      <c r="J529" s="179" t="e">
        <v>#N/A</v>
      </c>
      <c r="K529" s="179" t="e">
        <v>#N/A</v>
      </c>
      <c r="L529" s="179" t="e">
        <v>#N/A</v>
      </c>
      <c r="M529" s="179" t="e">
        <v>#N/A</v>
      </c>
      <c r="N529" s="179">
        <v>13.427</v>
      </c>
      <c r="O529" s="179" t="e">
        <v>#N/A</v>
      </c>
      <c r="P529" s="179" t="e">
        <v>#N/A</v>
      </c>
      <c r="Q529" s="179" t="e">
        <v>#N/A</v>
      </c>
      <c r="R529" s="179" t="e">
        <v>#N/A</v>
      </c>
      <c r="S529" s="179">
        <v>40.453000000000003</v>
      </c>
      <c r="T529" s="179" t="e">
        <v>#N/A</v>
      </c>
      <c r="U529" s="179" t="e">
        <v>#N/A</v>
      </c>
      <c r="V529" s="179" t="e">
        <v>#N/A</v>
      </c>
      <c r="W529" s="179" t="e">
        <v>#N/A</v>
      </c>
      <c r="X529" s="179">
        <v>19.988710000000001</v>
      </c>
      <c r="Y529" s="179" t="e">
        <v>#N/A</v>
      </c>
      <c r="Z529" s="179" t="e">
        <v>#N/A</v>
      </c>
      <c r="AA529" s="179" t="e">
        <v>#N/A</v>
      </c>
      <c r="AB529" s="179" t="e">
        <v>#N/A</v>
      </c>
      <c r="AC529" s="179">
        <v>8.3409999999999993</v>
      </c>
      <c r="AD529" s="179" t="e">
        <v>#N/A</v>
      </c>
      <c r="AE529" s="179" t="e">
        <v>#N/A</v>
      </c>
      <c r="AF529" s="179" t="e">
        <v>#N/A</v>
      </c>
      <c r="AG529" s="179" t="e">
        <v>#N/A</v>
      </c>
      <c r="AH529" s="179">
        <v>5.8933</v>
      </c>
      <c r="AI529" s="179" t="e">
        <v>#N/A</v>
      </c>
      <c r="AJ529" s="179" t="e">
        <v>#N/A</v>
      </c>
      <c r="AK529" s="179" t="e">
        <v>#N/A</v>
      </c>
      <c r="AL529" s="179" t="e">
        <v>#N/A</v>
      </c>
      <c r="AM529" s="179">
        <v>21.635000000000002</v>
      </c>
      <c r="AN529" s="179">
        <v>23.202000000000002</v>
      </c>
      <c r="AO529" s="179">
        <v>160</v>
      </c>
      <c r="AP529" s="179" t="e">
        <v>#N/A</v>
      </c>
      <c r="AQ529" s="179">
        <v>0</v>
      </c>
      <c r="AR529" s="179" t="e">
        <v>#N/A</v>
      </c>
      <c r="AS529" s="179" t="e">
        <v>#N/A</v>
      </c>
      <c r="AT529" s="179" t="e">
        <v>#N/A</v>
      </c>
      <c r="AU529" s="179" t="e">
        <v>#N/A</v>
      </c>
      <c r="AV529" s="179">
        <v>-4464</v>
      </c>
      <c r="AW529" s="179" t="e">
        <v>#N/A</v>
      </c>
      <c r="AX529" s="179">
        <v>888.12864626146347</v>
      </c>
      <c r="AY529" s="179" t="e">
        <v>#N/A</v>
      </c>
      <c r="AZ529" s="179">
        <v>79767.801541569454</v>
      </c>
      <c r="BA529" s="183">
        <v>8.981559358247064E-2</v>
      </c>
      <c r="BB529" s="183" t="e">
        <v>#N/A</v>
      </c>
      <c r="BC529" s="183" t="e">
        <v>#N/A</v>
      </c>
      <c r="BD529" s="183">
        <v>7.9948845412760334E-3</v>
      </c>
      <c r="BE529" s="183">
        <v>2.766385143081097E-3</v>
      </c>
      <c r="BF529" s="183">
        <v>0.3460193988792194</v>
      </c>
      <c r="BG529" s="183">
        <v>4.6345107588244361E-3</v>
      </c>
    </row>
    <row r="530" spans="2:59">
      <c r="B530" s="24" t="s">
        <v>82</v>
      </c>
      <c r="C530" s="21"/>
      <c r="D530" s="21"/>
      <c r="E530" s="25"/>
      <c r="F530" s="25"/>
      <c r="G530" s="25"/>
      <c r="H530" s="25"/>
      <c r="I530" s="182">
        <v>28.895399999999995</v>
      </c>
      <c r="J530" s="182" t="e">
        <v>#N/A</v>
      </c>
      <c r="K530" s="182" t="e">
        <v>#N/A</v>
      </c>
      <c r="L530" s="182" t="e">
        <v>#N/A</v>
      </c>
      <c r="M530" s="182" t="e">
        <v>#N/A</v>
      </c>
      <c r="N530" s="182">
        <v>17.7668</v>
      </c>
      <c r="O530" s="182" t="e">
        <v>#N/A</v>
      </c>
      <c r="P530" s="182" t="e">
        <v>#N/A</v>
      </c>
      <c r="Q530" s="182" t="e">
        <v>#N/A</v>
      </c>
      <c r="R530" s="182" t="e">
        <v>#N/A</v>
      </c>
      <c r="S530" s="182">
        <v>35.936599999999999</v>
      </c>
      <c r="T530" s="182" t="e">
        <v>#N/A</v>
      </c>
      <c r="U530" s="182" t="e">
        <v>#N/A</v>
      </c>
      <c r="V530" s="182" t="e">
        <v>#N/A</v>
      </c>
      <c r="W530" s="182" t="e">
        <v>#N/A</v>
      </c>
      <c r="X530" s="182">
        <v>16.856310000000001</v>
      </c>
      <c r="Y530" s="182" t="e">
        <v>#N/A</v>
      </c>
      <c r="Z530" s="182" t="e">
        <v>#N/A</v>
      </c>
      <c r="AA530" s="182" t="e">
        <v>#N/A</v>
      </c>
      <c r="AB530" s="182" t="e">
        <v>#N/A</v>
      </c>
      <c r="AC530" s="182">
        <v>8.1974</v>
      </c>
      <c r="AD530" s="182" t="e">
        <v>#N/A</v>
      </c>
      <c r="AE530" s="182" t="e">
        <v>#N/A</v>
      </c>
      <c r="AF530" s="182" t="e">
        <v>#N/A</v>
      </c>
      <c r="AG530" s="182" t="e">
        <v>#N/A</v>
      </c>
      <c r="AH530" s="182">
        <v>5.8933</v>
      </c>
      <c r="AI530" s="182" t="e">
        <v>#N/A</v>
      </c>
      <c r="AJ530" s="182" t="e">
        <v>#N/A</v>
      </c>
      <c r="AK530" s="182" t="e">
        <v>#N/A</v>
      </c>
      <c r="AL530" s="182" t="e">
        <v>#N/A</v>
      </c>
      <c r="AM530" s="182">
        <v>17.039200000000001</v>
      </c>
      <c r="AN530" s="182">
        <v>23.2072</v>
      </c>
      <c r="AO530" s="182">
        <v>160</v>
      </c>
      <c r="AP530" s="182" t="e">
        <v>#N/A</v>
      </c>
      <c r="AQ530" s="182">
        <v>0</v>
      </c>
      <c r="AR530" s="182" t="e">
        <v>#N/A</v>
      </c>
      <c r="AS530" s="182" t="e">
        <v>#N/A</v>
      </c>
      <c r="AT530" s="182" t="e">
        <v>#N/A</v>
      </c>
      <c r="AU530" s="182" t="e">
        <v>#N/A</v>
      </c>
      <c r="AV530" s="182">
        <v>-3973</v>
      </c>
      <c r="AW530" s="182" t="e">
        <v>#N/A</v>
      </c>
      <c r="AX530" s="182">
        <v>784.73986370158059</v>
      </c>
      <c r="AY530" s="182" t="e">
        <v>#N/A</v>
      </c>
      <c r="AZ530" s="182">
        <v>79747.416921084732</v>
      </c>
      <c r="BA530" s="184">
        <v>0.10162274227400653</v>
      </c>
      <c r="BB530" s="184" t="e">
        <v>#N/A</v>
      </c>
      <c r="BC530" s="184" t="e">
        <v>#N/A</v>
      </c>
      <c r="BD530" s="184">
        <v>4.0196287827381815E-3</v>
      </c>
      <c r="BE530" s="184">
        <v>2.2718979834164118E-3</v>
      </c>
      <c r="BF530" s="185">
        <v>0.565200944219727</v>
      </c>
      <c r="BG530" s="184">
        <v>5.4448235332712723E-3</v>
      </c>
    </row>
    <row r="531" spans="2:59">
      <c r="B531" s="50" t="s">
        <v>120</v>
      </c>
      <c r="C531" s="186"/>
      <c r="D531" s="66"/>
      <c r="E531" s="41"/>
      <c r="F531" s="41"/>
      <c r="G531" s="41"/>
      <c r="H531" s="41"/>
      <c r="I531" s="187">
        <v>41.432872727272724</v>
      </c>
      <c r="J531" s="187" t="e">
        <v>#N/A</v>
      </c>
      <c r="K531" s="187" t="e">
        <v>#N/A</v>
      </c>
      <c r="L531" s="187" t="e">
        <v>#N/A</v>
      </c>
      <c r="M531" s="187" t="e">
        <v>#N/A</v>
      </c>
      <c r="N531" s="187">
        <v>38.014409090909105</v>
      </c>
      <c r="O531" s="187" t="e">
        <v>#N/A</v>
      </c>
      <c r="P531" s="187" t="e">
        <v>#N/A</v>
      </c>
      <c r="Q531" s="187" t="e">
        <v>#N/A</v>
      </c>
      <c r="R531" s="187" t="e">
        <v>#N/A</v>
      </c>
      <c r="S531" s="187">
        <v>36.241636363636367</v>
      </c>
      <c r="T531" s="187" t="e">
        <v>#N/A</v>
      </c>
      <c r="U531" s="187" t="e">
        <v>#N/A</v>
      </c>
      <c r="V531" s="187" t="e">
        <v>#N/A</v>
      </c>
      <c r="W531" s="187" t="e">
        <v>#N/A</v>
      </c>
      <c r="X531" s="187">
        <v>9.1606645454545443</v>
      </c>
      <c r="Y531" s="187" t="e">
        <v>#N/A</v>
      </c>
      <c r="Z531" s="187" t="e">
        <v>#N/A</v>
      </c>
      <c r="AA531" s="187" t="e">
        <v>#N/A</v>
      </c>
      <c r="AB531" s="187" t="e">
        <v>#N/A</v>
      </c>
      <c r="AC531" s="187">
        <v>11.90240909090909</v>
      </c>
      <c r="AD531" s="187" t="e">
        <v>#N/A</v>
      </c>
      <c r="AE531" s="187" t="e">
        <v>#N/A</v>
      </c>
      <c r="AF531" s="187" t="e">
        <v>#N/A</v>
      </c>
      <c r="AG531" s="187" t="e">
        <v>#N/A</v>
      </c>
      <c r="AH531" s="187">
        <v>5.9239363636363631</v>
      </c>
      <c r="AI531" s="187" t="e">
        <v>#N/A</v>
      </c>
      <c r="AJ531" s="187" t="e">
        <v>#N/A</v>
      </c>
      <c r="AK531" s="187" t="e">
        <v>#N/A</v>
      </c>
      <c r="AL531" s="187" t="e">
        <v>#N/A</v>
      </c>
      <c r="AM531" s="187">
        <v>7.9220454545454553</v>
      </c>
      <c r="AN531" s="187">
        <v>23.060590909090902</v>
      </c>
      <c r="AO531" s="187">
        <v>146.36363636363637</v>
      </c>
      <c r="AP531" s="187" t="e">
        <v>#N/A</v>
      </c>
      <c r="AQ531" s="187">
        <v>0</v>
      </c>
      <c r="AR531" s="187" t="e">
        <v>#N/A</v>
      </c>
      <c r="AS531" s="187" t="e">
        <v>#N/A</v>
      </c>
      <c r="AT531" s="187" t="e">
        <v>#N/A</v>
      </c>
      <c r="AU531" s="187" t="e">
        <v>#N/A</v>
      </c>
      <c r="AV531" s="187">
        <v>-4059.409090909091</v>
      </c>
      <c r="AW531" s="187" t="e">
        <v>#N/A</v>
      </c>
      <c r="AX531" s="187">
        <v>839.39180642518249</v>
      </c>
      <c r="AY531" s="187" t="e">
        <v>#N/A</v>
      </c>
      <c r="AZ531" s="187">
        <v>79767.801541569454</v>
      </c>
      <c r="BA531" s="42">
        <v>9.5030474363677744E-2</v>
      </c>
      <c r="BB531" s="42" t="e">
        <v>#N/A</v>
      </c>
      <c r="BC531" s="42" t="e">
        <v>#N/A</v>
      </c>
      <c r="BD531" s="42">
        <v>5.1233258404553526E-3</v>
      </c>
      <c r="BE531" s="42">
        <v>2.8604526427135775E-3</v>
      </c>
      <c r="BF531" s="43">
        <v>0.55831948460637926</v>
      </c>
      <c r="BG531" s="42">
        <v>6.0780544375379037E-3</v>
      </c>
    </row>
    <row r="532" spans="2:59">
      <c r="B532" s="51" t="s">
        <v>141</v>
      </c>
      <c r="C532" s="188"/>
      <c r="D532" s="44"/>
      <c r="E532" s="45"/>
      <c r="F532" s="45"/>
      <c r="G532" s="45"/>
      <c r="H532" s="45"/>
      <c r="I532" s="189">
        <v>34.54480158102767</v>
      </c>
      <c r="J532" s="189" t="e">
        <v>#N/A</v>
      </c>
      <c r="K532" s="189" t="e">
        <v>#N/A</v>
      </c>
      <c r="L532" s="189" t="e">
        <v>#N/A</v>
      </c>
      <c r="M532" s="189" t="e">
        <v>#N/A</v>
      </c>
      <c r="N532" s="189">
        <v>38.363139328063241</v>
      </c>
      <c r="O532" s="189" t="e">
        <v>#N/A</v>
      </c>
      <c r="P532" s="189" t="e">
        <v>#N/A</v>
      </c>
      <c r="Q532" s="189" t="e">
        <v>#N/A</v>
      </c>
      <c r="R532" s="189" t="e">
        <v>#N/A</v>
      </c>
      <c r="S532" s="189">
        <v>38.251731225296446</v>
      </c>
      <c r="T532" s="189" t="e">
        <v>#N/A</v>
      </c>
      <c r="U532" s="189" t="e">
        <v>#N/A</v>
      </c>
      <c r="V532" s="189" t="e">
        <v>#N/A</v>
      </c>
      <c r="W532" s="189" t="e">
        <v>#N/A</v>
      </c>
      <c r="X532" s="189">
        <v>9.1137307509881431</v>
      </c>
      <c r="Y532" s="189" t="e">
        <v>#N/A</v>
      </c>
      <c r="Z532" s="189" t="e">
        <v>#N/A</v>
      </c>
      <c r="AA532" s="189" t="e">
        <v>#N/A</v>
      </c>
      <c r="AB532" s="189" t="e">
        <v>#N/A</v>
      </c>
      <c r="AC532" s="189">
        <v>13.268030632411067</v>
      </c>
      <c r="AD532" s="189" t="e">
        <v>#N/A</v>
      </c>
      <c r="AE532" s="189" t="e">
        <v>#N/A</v>
      </c>
      <c r="AF532" s="189" t="e">
        <v>#N/A</v>
      </c>
      <c r="AG532" s="189" t="e">
        <v>#N/A</v>
      </c>
      <c r="AH532" s="189">
        <v>5.5496616600790505</v>
      </c>
      <c r="AI532" s="189" t="e">
        <v>#N/A</v>
      </c>
      <c r="AJ532" s="189" t="e">
        <v>#N/A</v>
      </c>
      <c r="AK532" s="189" t="e">
        <v>#N/A</v>
      </c>
      <c r="AL532" s="189" t="e">
        <v>#N/A</v>
      </c>
      <c r="AM532" s="189">
        <v>13.822544466403164</v>
      </c>
      <c r="AN532" s="189">
        <v>22.773251976284584</v>
      </c>
      <c r="AO532" s="189">
        <v>141.26877470355731</v>
      </c>
      <c r="AP532" s="189" t="e">
        <v>#N/A</v>
      </c>
      <c r="AQ532" s="189">
        <v>0</v>
      </c>
      <c r="AR532" s="189" t="e">
        <v>#N/A</v>
      </c>
      <c r="AS532" s="189" t="e">
        <v>#N/A</v>
      </c>
      <c r="AT532" s="189" t="e">
        <v>#N/A</v>
      </c>
      <c r="AU532" s="189" t="e">
        <v>#N/A</v>
      </c>
      <c r="AV532" s="189">
        <v>-4528.878458498024</v>
      </c>
      <c r="AW532" s="189" t="e">
        <v>#N/A</v>
      </c>
      <c r="AX532" s="189">
        <v>912.87820595600806</v>
      </c>
      <c r="AY532" s="189" t="e">
        <v>#N/A</v>
      </c>
      <c r="AZ532" s="189">
        <v>79767.801541569454</v>
      </c>
      <c r="BA532" s="46">
        <v>8.7380551996016756E-2</v>
      </c>
      <c r="BB532" s="46" t="e">
        <v>#N/A</v>
      </c>
      <c r="BC532" s="46" t="e">
        <v>#N/A</v>
      </c>
      <c r="BD532" s="46">
        <v>5.7092362617411465E-3</v>
      </c>
      <c r="BE532" s="46">
        <v>2.9878877790977475E-3</v>
      </c>
      <c r="BF532" s="47">
        <v>0.52334281541652838</v>
      </c>
      <c r="BG532" s="46">
        <v>6.88374747647725E-3</v>
      </c>
    </row>
    <row r="533" spans="2:59">
      <c r="B533" s="52" t="s">
        <v>127</v>
      </c>
      <c r="C533" s="219"/>
      <c r="D533" s="48"/>
      <c r="E533" s="49">
        <v>23.673761250000005</v>
      </c>
      <c r="F533" s="49">
        <v>904</v>
      </c>
      <c r="G533" s="49">
        <v>1056.55</v>
      </c>
      <c r="H533" s="49">
        <v>182.43199999999999</v>
      </c>
      <c r="I533" s="194">
        <v>39.438943939201323</v>
      </c>
      <c r="J533" s="194" t="e">
        <v>#N/A</v>
      </c>
      <c r="K533" s="194" t="e">
        <v>#N/A</v>
      </c>
      <c r="L533" s="194" t="e">
        <v>#N/A</v>
      </c>
      <c r="M533" s="194" t="e">
        <v>#N/A</v>
      </c>
      <c r="N533" s="194">
        <v>24.819615322905971</v>
      </c>
      <c r="O533" s="194" t="e">
        <v>#N/A</v>
      </c>
      <c r="P533" s="194" t="e">
        <v>#N/A</v>
      </c>
      <c r="Q533" s="194" t="e">
        <v>#N/A</v>
      </c>
      <c r="R533" s="194" t="e">
        <v>#N/A</v>
      </c>
      <c r="S533" s="194">
        <v>42.021841251638648</v>
      </c>
      <c r="T533" s="194" t="e">
        <v>#N/A</v>
      </c>
      <c r="U533" s="194" t="e">
        <v>#N/A</v>
      </c>
      <c r="V533" s="194" t="e">
        <v>#N/A</v>
      </c>
      <c r="W533" s="194" t="e">
        <v>#N/A</v>
      </c>
      <c r="X533" s="194">
        <v>11.643524313327788</v>
      </c>
      <c r="Y533" s="194" t="e">
        <v>#N/A</v>
      </c>
      <c r="Z533" s="194" t="e">
        <v>#N/A</v>
      </c>
      <c r="AA533" s="194" t="e">
        <v>#N/A</v>
      </c>
      <c r="AB533" s="194" t="e">
        <v>#N/A</v>
      </c>
      <c r="AC533" s="194">
        <v>11.422678632805663</v>
      </c>
      <c r="AD533" s="194" t="e">
        <v>#N/A</v>
      </c>
      <c r="AE533" s="194" t="e">
        <v>#N/A</v>
      </c>
      <c r="AF533" s="194" t="e">
        <v>#N/A</v>
      </c>
      <c r="AG533" s="194" t="e">
        <v>#N/A</v>
      </c>
      <c r="AH533" s="194">
        <v>3.6333441628885552</v>
      </c>
      <c r="AI533" s="194" t="e">
        <v>#N/A</v>
      </c>
      <c r="AJ533" s="194" t="e">
        <v>#N/A</v>
      </c>
      <c r="AK533" s="194" t="e">
        <v>#N/A</v>
      </c>
      <c r="AL533" s="194" t="e">
        <v>#N/A</v>
      </c>
      <c r="AM533" s="194">
        <v>21.127087535166972</v>
      </c>
      <c r="AN533" s="194">
        <v>20.387937785353259</v>
      </c>
      <c r="AO533" s="194">
        <v>125.59475219669729</v>
      </c>
      <c r="AP533" s="194" t="e">
        <v>#N/A</v>
      </c>
      <c r="AQ533" s="194">
        <v>0</v>
      </c>
      <c r="AR533" s="194" t="e">
        <v>#N/A</v>
      </c>
      <c r="AS533" s="194" t="e">
        <v>#N/A</v>
      </c>
      <c r="AT533" s="194" t="e">
        <v>#N/A</v>
      </c>
      <c r="AU533" s="194" t="e">
        <v>#N/A</v>
      </c>
      <c r="AV533" s="194">
        <v>-4117.7432603109664</v>
      </c>
      <c r="AW533" s="194" t="e">
        <v>#N/A</v>
      </c>
      <c r="AX533" s="194">
        <v>868.49065387062728</v>
      </c>
      <c r="AY533" s="194" t="e">
        <v>#N/A</v>
      </c>
      <c r="AZ533" s="194">
        <v>79767.801541569454</v>
      </c>
      <c r="BA533" s="192">
        <v>9.1846470869969637E-2</v>
      </c>
      <c r="BB533" s="192" t="e">
        <v>#N/A</v>
      </c>
      <c r="BC533" s="192" t="e">
        <v>#N/A</v>
      </c>
      <c r="BD533" s="192">
        <v>7.2558307044805976E-3</v>
      </c>
      <c r="BE533" s="192">
        <v>2.5721002764222916E-3</v>
      </c>
      <c r="BF533" s="193">
        <v>0.3544873607420273</v>
      </c>
      <c r="BG533" s="192">
        <v>5.7763813692564133E-3</v>
      </c>
    </row>
  </sheetData>
  <mergeCells count="21">
    <mergeCell ref="BG4:BG6"/>
    <mergeCell ref="D4:D6"/>
    <mergeCell ref="AH5:AH6"/>
    <mergeCell ref="D2:BF2"/>
    <mergeCell ref="I5:I6"/>
    <mergeCell ref="S5:S6"/>
    <mergeCell ref="AV4:AV6"/>
    <mergeCell ref="BD3:BF3"/>
    <mergeCell ref="AZ4:AZ6"/>
    <mergeCell ref="BA4:BA6"/>
    <mergeCell ref="BD4:BD6"/>
    <mergeCell ref="BE4:BE6"/>
    <mergeCell ref="BF4:BF6"/>
    <mergeCell ref="AX4:AX6"/>
    <mergeCell ref="AO4:AO6"/>
    <mergeCell ref="AC5:AC6"/>
    <mergeCell ref="AM5:AM6"/>
    <mergeCell ref="N5:N6"/>
    <mergeCell ref="X5:X6"/>
    <mergeCell ref="AQ4:AQ6"/>
    <mergeCell ref="AN5:AN6"/>
  </mergeCells>
  <pageMargins left="0" right="0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N1488"/>
  <sheetViews>
    <sheetView tabSelected="1" zoomScaleNormal="100" workbookViewId="0">
      <pane xSplit="1" ySplit="2" topLeftCell="B1457" activePane="bottomRight" state="frozen"/>
      <selection pane="topRight" activeCell="B1" sqref="B1"/>
      <selection pane="bottomLeft" activeCell="A3" sqref="A3"/>
      <selection pane="bottomRight" activeCell="F1480" sqref="F1480"/>
    </sheetView>
  </sheetViews>
  <sheetFormatPr defaultColWidth="9.140625" defaultRowHeight="12.75" zeroHeight="1"/>
  <cols>
    <col min="1" max="1" width="10.140625" style="77" bestFit="1" customWidth="1"/>
    <col min="2" max="2" width="19.140625" style="77" bestFit="1" customWidth="1"/>
    <col min="3" max="3" width="20.5703125" style="77" bestFit="1" customWidth="1"/>
    <col min="4" max="4" width="16" style="218" customWidth="1"/>
    <col min="5" max="5" width="16" style="204" bestFit="1" customWidth="1"/>
    <col min="6" max="6" width="16" style="96" bestFit="1" customWidth="1"/>
    <col min="7" max="7" width="8.7109375" style="139" customWidth="1"/>
    <col min="8" max="8" width="12.85546875" style="77" bestFit="1" customWidth="1"/>
    <col min="9" max="9" width="8.7109375" style="77" customWidth="1"/>
    <col min="10" max="10" width="13.85546875" style="77" bestFit="1" customWidth="1"/>
    <col min="11" max="11" width="9.140625" style="77" customWidth="1"/>
    <col min="12" max="12" width="16" style="77" bestFit="1" customWidth="1"/>
    <col min="13" max="13" width="8.85546875" style="77" customWidth="1"/>
    <col min="14" max="14" width="13.85546875" style="77" bestFit="1" customWidth="1"/>
    <col min="15" max="15" width="8.5703125" style="77" customWidth="1"/>
    <col min="16" max="16" width="13.85546875" style="77" bestFit="1" customWidth="1"/>
    <col min="17" max="17" width="7.5703125" style="77" customWidth="1"/>
    <col min="18" max="18" width="12.85546875" style="77" customWidth="1"/>
    <col min="19" max="19" width="6.85546875" style="77" customWidth="1"/>
    <col min="20" max="20" width="16.140625" style="77" customWidth="1"/>
    <col min="21" max="21" width="7.140625" style="77" bestFit="1" customWidth="1"/>
    <col min="22" max="22" width="13.85546875" style="77" customWidth="1"/>
    <col min="23" max="23" width="7.7109375" style="77" customWidth="1"/>
    <col min="24" max="24" width="14.7109375" style="77" bestFit="1" customWidth="1"/>
    <col min="25" max="25" width="7.7109375" style="77" customWidth="1"/>
    <col min="26" max="26" width="14.7109375" style="77" bestFit="1" customWidth="1"/>
    <col min="27" max="27" width="7.7109375" style="77" customWidth="1"/>
    <col min="28" max="28" width="10.7109375" style="77" bestFit="1" customWidth="1"/>
    <col min="29" max="29" width="7.7109375" style="77" customWidth="1"/>
    <col min="30" max="30" width="16.140625" style="77" customWidth="1"/>
    <col min="31" max="31" width="14.28515625" style="77" bestFit="1" customWidth="1"/>
    <col min="32" max="32" width="15.140625" style="77" bestFit="1" customWidth="1"/>
    <col min="33" max="33" width="16" style="77" bestFit="1" customWidth="1"/>
    <col min="34" max="35" width="14.28515625" style="77" bestFit="1" customWidth="1"/>
    <col min="36" max="36" width="15.140625" style="91" bestFit="1" customWidth="1"/>
    <col min="37" max="37" width="15.85546875" style="91" customWidth="1"/>
    <col min="38" max="39" width="13.85546875" style="91" customWidth="1"/>
    <col min="40" max="40" width="13.85546875" style="91" bestFit="1" customWidth="1"/>
    <col min="41" max="42" width="13.85546875" style="91" customWidth="1"/>
    <col min="43" max="43" width="16.5703125" style="87" customWidth="1"/>
    <col min="44" max="46" width="16.5703125" style="76" customWidth="1"/>
    <col min="47" max="51" width="9.140625" style="76" customWidth="1"/>
    <col min="52" max="52" width="8.42578125" style="76" customWidth="1"/>
    <col min="53" max="53" width="2.42578125" style="76" customWidth="1"/>
    <col min="54" max="456" width="9.140625" style="76"/>
    <col min="457" max="16384" width="9.140625" style="77"/>
  </cols>
  <sheetData>
    <row r="1" spans="1:42" ht="33.75">
      <c r="B1" s="169" t="s">
        <v>18</v>
      </c>
      <c r="C1" s="169" t="s">
        <v>19</v>
      </c>
      <c r="D1" s="195" t="s">
        <v>20</v>
      </c>
      <c r="E1" s="196" t="s">
        <v>22</v>
      </c>
      <c r="F1" s="169" t="s">
        <v>50</v>
      </c>
      <c r="G1" s="170" t="s">
        <v>51</v>
      </c>
      <c r="H1" s="170" t="s">
        <v>52</v>
      </c>
      <c r="I1" s="170" t="s">
        <v>53</v>
      </c>
      <c r="J1" s="170" t="s">
        <v>54</v>
      </c>
      <c r="K1" s="170" t="s">
        <v>55</v>
      </c>
      <c r="L1" s="170" t="s">
        <v>56</v>
      </c>
      <c r="M1" s="170" t="s">
        <v>57</v>
      </c>
      <c r="N1" s="170" t="s">
        <v>58</v>
      </c>
      <c r="O1" s="170" t="s">
        <v>59</v>
      </c>
      <c r="P1" s="170" t="s">
        <v>60</v>
      </c>
      <c r="Q1" s="170" t="s">
        <v>61</v>
      </c>
      <c r="R1" s="170" t="s">
        <v>62</v>
      </c>
      <c r="S1" s="170" t="s">
        <v>63</v>
      </c>
      <c r="T1" s="169" t="s">
        <v>64</v>
      </c>
      <c r="U1" s="170" t="s">
        <v>65</v>
      </c>
      <c r="V1" s="169" t="s">
        <v>66</v>
      </c>
      <c r="W1" s="170" t="s">
        <v>67</v>
      </c>
      <c r="X1" s="169" t="s">
        <v>68</v>
      </c>
      <c r="Y1" s="170" t="s">
        <v>69</v>
      </c>
      <c r="Z1" s="169" t="s">
        <v>128</v>
      </c>
      <c r="AA1" s="170" t="s">
        <v>129</v>
      </c>
      <c r="AB1" s="169" t="s">
        <v>142</v>
      </c>
      <c r="AC1" s="170" t="s">
        <v>143</v>
      </c>
      <c r="AD1" s="169" t="s">
        <v>70</v>
      </c>
      <c r="AE1" s="169" t="s">
        <v>71</v>
      </c>
      <c r="AF1" s="169" t="s">
        <v>72</v>
      </c>
      <c r="AG1" s="169" t="s">
        <v>73</v>
      </c>
      <c r="AH1" s="169" t="s">
        <v>74</v>
      </c>
      <c r="AI1" s="169" t="s">
        <v>75</v>
      </c>
      <c r="AJ1" s="169" t="s">
        <v>76</v>
      </c>
      <c r="AK1" s="169" t="s">
        <v>77</v>
      </c>
      <c r="AL1" s="169" t="s">
        <v>78</v>
      </c>
      <c r="AM1" s="169" t="s">
        <v>79</v>
      </c>
      <c r="AN1" s="169" t="s">
        <v>80</v>
      </c>
      <c r="AO1" s="169" t="s">
        <v>130</v>
      </c>
      <c r="AP1" s="169" t="s">
        <v>144</v>
      </c>
    </row>
    <row r="2" spans="1:42" ht="15" customHeight="1">
      <c r="A2" s="242" t="s">
        <v>0</v>
      </c>
      <c r="B2" s="242" t="s">
        <v>18</v>
      </c>
      <c r="C2" s="237" t="s">
        <v>19</v>
      </c>
      <c r="D2" s="244" t="s">
        <v>20</v>
      </c>
      <c r="E2" s="246" t="s">
        <v>22</v>
      </c>
      <c r="F2" s="239" t="s">
        <v>20</v>
      </c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  <c r="T2" s="240"/>
      <c r="U2" s="241"/>
      <c r="V2" s="152"/>
      <c r="W2" s="152"/>
      <c r="X2" s="152"/>
      <c r="Y2" s="152"/>
      <c r="Z2" s="152"/>
      <c r="AA2" s="152"/>
      <c r="AB2" s="220"/>
      <c r="AC2" s="220"/>
      <c r="AD2" s="237" t="s">
        <v>33</v>
      </c>
      <c r="AE2" s="237" t="s">
        <v>41</v>
      </c>
      <c r="AF2" s="237" t="s">
        <v>34</v>
      </c>
      <c r="AG2" s="237" t="s">
        <v>35</v>
      </c>
      <c r="AH2" s="237" t="s">
        <v>38</v>
      </c>
      <c r="AI2" s="237" t="s">
        <v>39</v>
      </c>
      <c r="AJ2" s="237" t="s">
        <v>42</v>
      </c>
      <c r="AK2" s="237" t="s">
        <v>44</v>
      </c>
      <c r="AL2" s="237" t="s">
        <v>48</v>
      </c>
      <c r="AM2" s="237" t="s">
        <v>49</v>
      </c>
      <c r="AN2" s="237" t="s">
        <v>47</v>
      </c>
      <c r="AO2" s="237" t="s">
        <v>131</v>
      </c>
      <c r="AP2" s="237" t="s">
        <v>145</v>
      </c>
    </row>
    <row r="3" spans="1:42" ht="37.5" customHeight="1">
      <c r="A3" s="243"/>
      <c r="B3" s="243"/>
      <c r="C3" s="238"/>
      <c r="D3" s="245"/>
      <c r="E3" s="247"/>
      <c r="F3" s="78" t="s">
        <v>33</v>
      </c>
      <c r="G3" s="79" t="s">
        <v>46</v>
      </c>
      <c r="H3" s="153" t="s">
        <v>41</v>
      </c>
      <c r="I3" s="80" t="s">
        <v>46</v>
      </c>
      <c r="J3" s="153" t="s">
        <v>34</v>
      </c>
      <c r="K3" s="80" t="s">
        <v>46</v>
      </c>
      <c r="L3" s="153" t="s">
        <v>35</v>
      </c>
      <c r="M3" s="80" t="s">
        <v>46</v>
      </c>
      <c r="N3" s="153" t="s">
        <v>38</v>
      </c>
      <c r="O3" s="80" t="s">
        <v>46</v>
      </c>
      <c r="P3" s="153" t="s">
        <v>39</v>
      </c>
      <c r="Q3" s="80" t="s">
        <v>46</v>
      </c>
      <c r="R3" s="153" t="s">
        <v>42</v>
      </c>
      <c r="S3" s="80" t="s">
        <v>46</v>
      </c>
      <c r="T3" s="153" t="s">
        <v>44</v>
      </c>
      <c r="U3" s="80" t="s">
        <v>46</v>
      </c>
      <c r="V3" s="153" t="s">
        <v>48</v>
      </c>
      <c r="W3" s="80" t="s">
        <v>46</v>
      </c>
      <c r="X3" s="153" t="s">
        <v>49</v>
      </c>
      <c r="Y3" s="80" t="s">
        <v>46</v>
      </c>
      <c r="Z3" s="153" t="s">
        <v>131</v>
      </c>
      <c r="AA3" s="80" t="s">
        <v>46</v>
      </c>
      <c r="AB3" s="153" t="s">
        <v>145</v>
      </c>
      <c r="AC3" s="80" t="s">
        <v>46</v>
      </c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</row>
    <row r="4" spans="1:42" ht="16.5" customHeight="1">
      <c r="A4" s="81">
        <v>43734</v>
      </c>
      <c r="B4" s="82">
        <v>8435599751136</v>
      </c>
      <c r="C4" s="83">
        <v>67528000000</v>
      </c>
      <c r="D4" s="197">
        <v>19472822600</v>
      </c>
      <c r="E4" s="198"/>
      <c r="F4" s="84"/>
      <c r="G4" s="85"/>
      <c r="H4" s="82"/>
      <c r="I4" s="85"/>
      <c r="J4" s="82"/>
      <c r="K4" s="85"/>
      <c r="L4" s="82"/>
      <c r="M4" s="85"/>
      <c r="N4" s="82"/>
      <c r="O4" s="85"/>
      <c r="P4" s="82"/>
      <c r="Q4" s="85"/>
      <c r="R4" s="82"/>
      <c r="S4" s="85"/>
      <c r="T4" s="82"/>
      <c r="U4" s="85"/>
      <c r="V4" s="82"/>
      <c r="W4" s="85"/>
      <c r="X4" s="82"/>
      <c r="Y4" s="85"/>
      <c r="Z4" s="82"/>
      <c r="AA4" s="85"/>
      <c r="AB4" s="85"/>
      <c r="AC4" s="85"/>
      <c r="AD4" s="82"/>
      <c r="AE4" s="82"/>
      <c r="AF4" s="82"/>
      <c r="AG4" s="82"/>
      <c r="AH4" s="83"/>
      <c r="AI4" s="83"/>
      <c r="AJ4" s="86"/>
      <c r="AK4" s="86"/>
      <c r="AL4" s="86"/>
      <c r="AM4" s="86"/>
      <c r="AN4" s="86"/>
      <c r="AO4" s="86"/>
      <c r="AP4" s="86"/>
    </row>
    <row r="5" spans="1:42" ht="16.5" customHeight="1">
      <c r="A5" s="81">
        <v>43735</v>
      </c>
      <c r="B5" s="82">
        <v>9539972854972</v>
      </c>
      <c r="C5" s="83">
        <v>83934771800</v>
      </c>
      <c r="D5" s="197">
        <v>23567670400</v>
      </c>
      <c r="E5" s="198"/>
      <c r="F5" s="84"/>
      <c r="G5" s="85"/>
      <c r="H5" s="82"/>
      <c r="I5" s="85"/>
      <c r="J5" s="82"/>
      <c r="K5" s="85"/>
      <c r="L5" s="82"/>
      <c r="M5" s="85"/>
      <c r="N5" s="82"/>
      <c r="O5" s="85"/>
      <c r="P5" s="82"/>
      <c r="Q5" s="85"/>
      <c r="R5" s="82"/>
      <c r="S5" s="85"/>
      <c r="T5" s="82"/>
      <c r="U5" s="85"/>
      <c r="V5" s="82"/>
      <c r="W5" s="85"/>
      <c r="X5" s="82"/>
      <c r="Y5" s="85"/>
      <c r="Z5" s="82"/>
      <c r="AA5" s="85"/>
      <c r="AB5" s="85"/>
      <c r="AC5" s="85"/>
      <c r="AD5" s="82"/>
      <c r="AE5" s="82"/>
      <c r="AF5" s="82"/>
      <c r="AG5" s="82"/>
      <c r="AH5" s="83"/>
      <c r="AI5" s="83"/>
      <c r="AJ5" s="86"/>
      <c r="AK5" s="86"/>
      <c r="AL5" s="86"/>
      <c r="AM5" s="86"/>
      <c r="AN5" s="86"/>
      <c r="AO5" s="86"/>
      <c r="AP5" s="86"/>
    </row>
    <row r="6" spans="1:42" ht="16.5" customHeight="1">
      <c r="A6" s="81">
        <v>43738</v>
      </c>
      <c r="B6" s="82">
        <v>8846177549000</v>
      </c>
      <c r="C6" s="83">
        <v>35783793000</v>
      </c>
      <c r="D6" s="197">
        <v>22568292500</v>
      </c>
      <c r="E6" s="198"/>
      <c r="F6" s="84"/>
      <c r="G6" s="85"/>
      <c r="H6" s="82"/>
      <c r="I6" s="85"/>
      <c r="J6" s="82"/>
      <c r="K6" s="85"/>
      <c r="L6" s="82"/>
      <c r="M6" s="85"/>
      <c r="N6" s="82"/>
      <c r="O6" s="85"/>
      <c r="P6" s="82"/>
      <c r="Q6" s="85"/>
      <c r="R6" s="82"/>
      <c r="S6" s="85"/>
      <c r="T6" s="82"/>
      <c r="U6" s="85"/>
      <c r="V6" s="82"/>
      <c r="W6" s="85"/>
      <c r="X6" s="82"/>
      <c r="Y6" s="85"/>
      <c r="Z6" s="82"/>
      <c r="AA6" s="85"/>
      <c r="AB6" s="85"/>
      <c r="AC6" s="85"/>
      <c r="AD6" s="82"/>
      <c r="AE6" s="82"/>
      <c r="AF6" s="82"/>
      <c r="AG6" s="82"/>
      <c r="AH6" s="83"/>
      <c r="AI6" s="83"/>
      <c r="AJ6" s="86"/>
      <c r="AK6" s="86"/>
      <c r="AL6" s="86"/>
      <c r="AM6" s="86"/>
      <c r="AN6" s="86"/>
      <c r="AO6" s="86"/>
      <c r="AP6" s="86"/>
    </row>
    <row r="7" spans="1:42" ht="16.5" customHeight="1">
      <c r="A7" s="81">
        <v>43739</v>
      </c>
      <c r="B7" s="82">
        <v>11047692357908</v>
      </c>
      <c r="C7" s="83">
        <v>20518000000</v>
      </c>
      <c r="D7" s="197">
        <v>9349559200</v>
      </c>
      <c r="E7" s="198"/>
      <c r="F7" s="84"/>
      <c r="G7" s="85"/>
      <c r="H7" s="82"/>
      <c r="I7" s="85"/>
      <c r="J7" s="82"/>
      <c r="K7" s="85"/>
      <c r="L7" s="82"/>
      <c r="M7" s="85"/>
      <c r="N7" s="82"/>
      <c r="O7" s="85"/>
      <c r="P7" s="82"/>
      <c r="Q7" s="85"/>
      <c r="R7" s="82"/>
      <c r="S7" s="85"/>
      <c r="T7" s="82"/>
      <c r="U7" s="85"/>
      <c r="V7" s="82"/>
      <c r="W7" s="85"/>
      <c r="X7" s="82"/>
      <c r="Y7" s="85"/>
      <c r="Z7" s="82"/>
      <c r="AA7" s="85"/>
      <c r="AB7" s="85"/>
      <c r="AC7" s="85"/>
      <c r="AD7" s="82"/>
      <c r="AE7" s="82"/>
      <c r="AF7" s="82"/>
      <c r="AG7" s="82"/>
      <c r="AH7" s="83"/>
      <c r="AI7" s="83"/>
      <c r="AJ7" s="86"/>
      <c r="AK7" s="86"/>
      <c r="AL7" s="86"/>
      <c r="AM7" s="86"/>
      <c r="AN7" s="86"/>
      <c r="AO7" s="86"/>
      <c r="AP7" s="86"/>
    </row>
    <row r="8" spans="1:42" ht="16.5" customHeight="1">
      <c r="A8" s="81">
        <v>43740</v>
      </c>
      <c r="B8" s="82">
        <v>9597825857416</v>
      </c>
      <c r="C8" s="83">
        <v>49528000000</v>
      </c>
      <c r="D8" s="197">
        <v>25813333200</v>
      </c>
      <c r="E8" s="198"/>
      <c r="F8" s="84"/>
      <c r="G8" s="85"/>
      <c r="H8" s="82"/>
      <c r="I8" s="85"/>
      <c r="J8" s="82"/>
      <c r="K8" s="85"/>
      <c r="L8" s="82"/>
      <c r="M8" s="85"/>
      <c r="N8" s="82"/>
      <c r="O8" s="85"/>
      <c r="P8" s="82"/>
      <c r="Q8" s="85"/>
      <c r="R8" s="82"/>
      <c r="S8" s="85"/>
      <c r="T8" s="82"/>
      <c r="U8" s="85"/>
      <c r="V8" s="82"/>
      <c r="W8" s="85"/>
      <c r="X8" s="82"/>
      <c r="Y8" s="85"/>
      <c r="Z8" s="82"/>
      <c r="AA8" s="85"/>
      <c r="AB8" s="85"/>
      <c r="AC8" s="85"/>
      <c r="AD8" s="82"/>
      <c r="AE8" s="82"/>
      <c r="AF8" s="82"/>
      <c r="AG8" s="82"/>
      <c r="AH8" s="83"/>
      <c r="AI8" s="83"/>
      <c r="AJ8" s="86"/>
      <c r="AK8" s="86"/>
      <c r="AL8" s="86"/>
      <c r="AM8" s="86"/>
      <c r="AN8" s="86"/>
      <c r="AO8" s="86"/>
      <c r="AP8" s="86"/>
    </row>
    <row r="9" spans="1:42" ht="16.5" customHeight="1">
      <c r="A9" s="81">
        <v>43741</v>
      </c>
      <c r="B9" s="82">
        <v>10566962048200</v>
      </c>
      <c r="C9" s="83">
        <v>4096000000</v>
      </c>
      <c r="D9" s="197">
        <v>1522056056</v>
      </c>
      <c r="E9" s="198"/>
      <c r="F9" s="84"/>
      <c r="G9" s="85"/>
      <c r="H9" s="82"/>
      <c r="I9" s="85"/>
      <c r="J9" s="82"/>
      <c r="K9" s="85"/>
      <c r="L9" s="82"/>
      <c r="M9" s="85"/>
      <c r="N9" s="82"/>
      <c r="O9" s="85"/>
      <c r="P9" s="82"/>
      <c r="Q9" s="85"/>
      <c r="R9" s="82"/>
      <c r="S9" s="85"/>
      <c r="T9" s="82"/>
      <c r="U9" s="85"/>
      <c r="V9" s="82"/>
      <c r="W9" s="85"/>
      <c r="X9" s="82"/>
      <c r="Y9" s="85"/>
      <c r="Z9" s="82"/>
      <c r="AA9" s="85"/>
      <c r="AB9" s="85"/>
      <c r="AC9" s="85"/>
      <c r="AD9" s="82"/>
      <c r="AE9" s="82"/>
      <c r="AF9" s="82"/>
      <c r="AG9" s="82"/>
      <c r="AH9" s="83"/>
      <c r="AI9" s="83"/>
      <c r="AJ9" s="86"/>
      <c r="AK9" s="86"/>
      <c r="AL9" s="86"/>
      <c r="AM9" s="86"/>
      <c r="AN9" s="86"/>
      <c r="AO9" s="86"/>
      <c r="AP9" s="86"/>
    </row>
    <row r="10" spans="1:42" ht="16.5" customHeight="1">
      <c r="A10" s="81">
        <v>43742</v>
      </c>
      <c r="B10" s="82">
        <v>9995505495560</v>
      </c>
      <c r="C10" s="83">
        <v>32822000000</v>
      </c>
      <c r="D10" s="197">
        <v>4770073000</v>
      </c>
      <c r="E10" s="198"/>
      <c r="F10" s="84"/>
      <c r="G10" s="85"/>
      <c r="H10" s="82"/>
      <c r="I10" s="85"/>
      <c r="J10" s="82"/>
      <c r="K10" s="85"/>
      <c r="L10" s="82"/>
      <c r="M10" s="85"/>
      <c r="N10" s="82"/>
      <c r="O10" s="85"/>
      <c r="P10" s="82"/>
      <c r="Q10" s="85"/>
      <c r="R10" s="82"/>
      <c r="S10" s="85"/>
      <c r="T10" s="82"/>
      <c r="U10" s="85"/>
      <c r="V10" s="82"/>
      <c r="W10" s="85"/>
      <c r="X10" s="82"/>
      <c r="Y10" s="85"/>
      <c r="Z10" s="82"/>
      <c r="AA10" s="85"/>
      <c r="AB10" s="85"/>
      <c r="AC10" s="85"/>
      <c r="AD10" s="82"/>
      <c r="AE10" s="82"/>
      <c r="AF10" s="82"/>
      <c r="AG10" s="82"/>
      <c r="AH10" s="83"/>
      <c r="AI10" s="83"/>
      <c r="AJ10" s="86"/>
      <c r="AK10" s="86"/>
      <c r="AL10" s="86"/>
      <c r="AM10" s="86"/>
      <c r="AN10" s="86"/>
      <c r="AO10" s="86"/>
      <c r="AP10" s="86"/>
    </row>
    <row r="11" spans="1:42" ht="16.5" customHeight="1">
      <c r="A11" s="81">
        <v>43745</v>
      </c>
      <c r="B11" s="82">
        <v>9313533460568</v>
      </c>
      <c r="C11" s="83">
        <v>8852875200</v>
      </c>
      <c r="D11" s="197">
        <v>4763074300</v>
      </c>
      <c r="E11" s="198"/>
      <c r="F11" s="84"/>
      <c r="G11" s="85"/>
      <c r="H11" s="82"/>
      <c r="I11" s="85"/>
      <c r="J11" s="82"/>
      <c r="K11" s="85"/>
      <c r="L11" s="82"/>
      <c r="M11" s="85"/>
      <c r="N11" s="82"/>
      <c r="O11" s="85"/>
      <c r="P11" s="82"/>
      <c r="Q11" s="85"/>
      <c r="R11" s="82"/>
      <c r="S11" s="85"/>
      <c r="T11" s="82"/>
      <c r="U11" s="85"/>
      <c r="V11" s="82"/>
      <c r="W11" s="85"/>
      <c r="X11" s="82"/>
      <c r="Y11" s="85"/>
      <c r="Z11" s="82"/>
      <c r="AA11" s="85"/>
      <c r="AB11" s="85"/>
      <c r="AC11" s="85"/>
      <c r="AD11" s="82"/>
      <c r="AE11" s="82"/>
      <c r="AF11" s="82"/>
      <c r="AG11" s="82"/>
      <c r="AH11" s="83"/>
      <c r="AI11" s="83"/>
      <c r="AJ11" s="86"/>
      <c r="AK11" s="86"/>
      <c r="AL11" s="86"/>
      <c r="AM11" s="86"/>
      <c r="AN11" s="86"/>
      <c r="AO11" s="86"/>
      <c r="AP11" s="86"/>
    </row>
    <row r="12" spans="1:42" ht="16.5" customHeight="1">
      <c r="A12" s="81">
        <v>43746</v>
      </c>
      <c r="B12" s="13">
        <v>8239576373970</v>
      </c>
      <c r="C12" s="83">
        <v>8638114800</v>
      </c>
      <c r="D12" s="197">
        <v>2066760600</v>
      </c>
      <c r="E12" s="198"/>
      <c r="F12" s="84"/>
      <c r="G12" s="85"/>
      <c r="H12" s="82"/>
      <c r="I12" s="85"/>
      <c r="J12" s="82"/>
      <c r="K12" s="85"/>
      <c r="L12" s="82"/>
      <c r="M12" s="85"/>
      <c r="N12" s="82"/>
      <c r="O12" s="85"/>
      <c r="P12" s="82"/>
      <c r="Q12" s="85"/>
      <c r="R12" s="82"/>
      <c r="S12" s="85"/>
      <c r="T12" s="82"/>
      <c r="U12" s="85"/>
      <c r="V12" s="82"/>
      <c r="W12" s="85"/>
      <c r="X12" s="82"/>
      <c r="Y12" s="85"/>
      <c r="Z12" s="82"/>
      <c r="AA12" s="85"/>
      <c r="AB12" s="85"/>
      <c r="AC12" s="85"/>
      <c r="AD12" s="82"/>
      <c r="AE12" s="82"/>
      <c r="AF12" s="82"/>
      <c r="AG12" s="82"/>
      <c r="AH12" s="83"/>
      <c r="AI12" s="83"/>
      <c r="AJ12" s="86"/>
      <c r="AK12" s="86"/>
      <c r="AL12" s="86"/>
      <c r="AM12" s="86"/>
      <c r="AN12" s="86"/>
      <c r="AO12" s="86"/>
      <c r="AP12" s="86"/>
    </row>
    <row r="13" spans="1:42" ht="16.5" customHeight="1">
      <c r="A13" s="81">
        <v>43747</v>
      </c>
      <c r="B13" s="13">
        <v>9379024353598</v>
      </c>
      <c r="C13" s="83">
        <v>14451444200</v>
      </c>
      <c r="D13" s="197">
        <v>7122029600</v>
      </c>
      <c r="E13" s="198"/>
      <c r="F13" s="84"/>
      <c r="G13" s="85"/>
      <c r="H13" s="82"/>
      <c r="I13" s="85"/>
      <c r="J13" s="82"/>
      <c r="K13" s="85"/>
      <c r="L13" s="82"/>
      <c r="M13" s="85"/>
      <c r="N13" s="82"/>
      <c r="O13" s="85"/>
      <c r="P13" s="82"/>
      <c r="Q13" s="85"/>
      <c r="R13" s="82"/>
      <c r="S13" s="85"/>
      <c r="T13" s="82"/>
      <c r="U13" s="85"/>
      <c r="V13" s="82"/>
      <c r="W13" s="85"/>
      <c r="X13" s="82"/>
      <c r="Y13" s="85"/>
      <c r="Z13" s="82"/>
      <c r="AA13" s="85"/>
      <c r="AB13" s="85"/>
      <c r="AC13" s="85"/>
      <c r="AD13" s="82"/>
      <c r="AE13" s="82"/>
      <c r="AF13" s="82"/>
      <c r="AG13" s="82"/>
      <c r="AH13" s="83"/>
      <c r="AI13" s="83"/>
      <c r="AJ13" s="86"/>
      <c r="AK13" s="86"/>
      <c r="AL13" s="86"/>
      <c r="AM13" s="86"/>
      <c r="AN13" s="86"/>
      <c r="AO13" s="86"/>
      <c r="AP13" s="86"/>
    </row>
    <row r="14" spans="1:42" ht="16.5" customHeight="1">
      <c r="A14" s="81">
        <v>43748</v>
      </c>
      <c r="B14" s="82">
        <v>9603126353582</v>
      </c>
      <c r="C14" s="83">
        <v>18483527000</v>
      </c>
      <c r="D14" s="197">
        <v>2941541400</v>
      </c>
      <c r="E14" s="198"/>
      <c r="F14" s="84"/>
      <c r="G14" s="85"/>
      <c r="H14" s="82"/>
      <c r="I14" s="85"/>
      <c r="J14" s="82"/>
      <c r="K14" s="85"/>
      <c r="L14" s="82"/>
      <c r="M14" s="85"/>
      <c r="N14" s="82"/>
      <c r="O14" s="85"/>
      <c r="P14" s="82"/>
      <c r="Q14" s="85"/>
      <c r="R14" s="82"/>
      <c r="S14" s="85"/>
      <c r="T14" s="82"/>
      <c r="U14" s="85"/>
      <c r="V14" s="82"/>
      <c r="W14" s="85"/>
      <c r="X14" s="82"/>
      <c r="Y14" s="85"/>
      <c r="Z14" s="82"/>
      <c r="AA14" s="85"/>
      <c r="AB14" s="85"/>
      <c r="AC14" s="85"/>
      <c r="AD14" s="82"/>
      <c r="AE14" s="82"/>
      <c r="AF14" s="82"/>
      <c r="AG14" s="82"/>
      <c r="AH14" s="83"/>
      <c r="AI14" s="83"/>
      <c r="AJ14" s="86"/>
      <c r="AK14" s="86"/>
      <c r="AL14" s="86"/>
      <c r="AM14" s="86"/>
      <c r="AN14" s="86"/>
      <c r="AO14" s="86"/>
      <c r="AP14" s="86"/>
    </row>
    <row r="15" spans="1:42" ht="16.5" customHeight="1">
      <c r="A15" s="81">
        <v>43749</v>
      </c>
      <c r="B15" s="14">
        <v>8813746475800</v>
      </c>
      <c r="C15" s="83">
        <v>5923551400</v>
      </c>
      <c r="D15" s="197">
        <v>1246800400</v>
      </c>
      <c r="E15" s="198"/>
      <c r="F15" s="84"/>
      <c r="G15" s="85"/>
      <c r="H15" s="82"/>
      <c r="I15" s="85"/>
      <c r="J15" s="82"/>
      <c r="K15" s="85"/>
      <c r="L15" s="82"/>
      <c r="M15" s="85"/>
      <c r="N15" s="82"/>
      <c r="O15" s="85"/>
      <c r="P15" s="82"/>
      <c r="Q15" s="85"/>
      <c r="R15" s="82"/>
      <c r="S15" s="85"/>
      <c r="T15" s="82"/>
      <c r="U15" s="85"/>
      <c r="V15" s="82"/>
      <c r="W15" s="85"/>
      <c r="X15" s="82"/>
      <c r="Y15" s="85"/>
      <c r="Z15" s="82"/>
      <c r="AA15" s="85"/>
      <c r="AB15" s="85"/>
      <c r="AC15" s="85"/>
      <c r="AD15" s="82"/>
      <c r="AE15" s="82"/>
      <c r="AF15" s="82"/>
      <c r="AG15" s="82"/>
      <c r="AH15" s="83"/>
      <c r="AI15" s="83"/>
      <c r="AJ15" s="86"/>
      <c r="AK15" s="86"/>
      <c r="AL15" s="86"/>
      <c r="AM15" s="86"/>
      <c r="AN15" s="86"/>
      <c r="AO15" s="86"/>
      <c r="AP15" s="86"/>
    </row>
    <row r="16" spans="1:42" ht="16.5" customHeight="1">
      <c r="A16" s="81">
        <v>43752</v>
      </c>
      <c r="B16" s="82">
        <v>10226097308200</v>
      </c>
      <c r="C16" s="83">
        <v>12253557400</v>
      </c>
      <c r="D16" s="197">
        <v>2767844700</v>
      </c>
      <c r="E16" s="198"/>
      <c r="F16" s="84"/>
      <c r="G16" s="85"/>
      <c r="H16" s="82"/>
      <c r="I16" s="85"/>
      <c r="J16" s="82"/>
      <c r="K16" s="85"/>
      <c r="L16" s="82"/>
      <c r="M16" s="85"/>
      <c r="N16" s="82"/>
      <c r="O16" s="85"/>
      <c r="P16" s="82"/>
      <c r="Q16" s="85"/>
      <c r="R16" s="82"/>
      <c r="S16" s="85"/>
      <c r="T16" s="82"/>
      <c r="U16" s="85"/>
      <c r="V16" s="82"/>
      <c r="W16" s="85"/>
      <c r="X16" s="82"/>
      <c r="Y16" s="85"/>
      <c r="Z16" s="82"/>
      <c r="AA16" s="85"/>
      <c r="AB16" s="85"/>
      <c r="AC16" s="85"/>
      <c r="AD16" s="82"/>
      <c r="AE16" s="82"/>
      <c r="AF16" s="82"/>
      <c r="AG16" s="82"/>
      <c r="AH16" s="83"/>
      <c r="AI16" s="83"/>
      <c r="AJ16" s="86"/>
      <c r="AK16" s="86"/>
      <c r="AL16" s="86"/>
      <c r="AM16" s="86"/>
      <c r="AN16" s="86"/>
      <c r="AO16" s="86"/>
      <c r="AP16" s="86"/>
    </row>
    <row r="17" spans="1:42" ht="16.5" customHeight="1">
      <c r="A17" s="81">
        <v>43753</v>
      </c>
      <c r="B17" s="82">
        <v>9487650469086</v>
      </c>
      <c r="C17" s="83">
        <v>26127912800</v>
      </c>
      <c r="D17" s="197">
        <v>5851847600</v>
      </c>
      <c r="E17" s="198"/>
      <c r="F17" s="84"/>
      <c r="G17" s="85"/>
      <c r="H17" s="82"/>
      <c r="I17" s="85"/>
      <c r="J17" s="82"/>
      <c r="K17" s="85"/>
      <c r="L17" s="82"/>
      <c r="M17" s="85"/>
      <c r="N17" s="82"/>
      <c r="O17" s="85"/>
      <c r="P17" s="82"/>
      <c r="Q17" s="85"/>
      <c r="R17" s="82"/>
      <c r="S17" s="85"/>
      <c r="T17" s="82"/>
      <c r="U17" s="85"/>
      <c r="V17" s="82"/>
      <c r="W17" s="85"/>
      <c r="X17" s="82"/>
      <c r="Y17" s="85"/>
      <c r="Z17" s="82"/>
      <c r="AA17" s="85"/>
      <c r="AB17" s="85"/>
      <c r="AC17" s="85"/>
      <c r="AD17" s="82"/>
      <c r="AE17" s="82"/>
      <c r="AF17" s="82"/>
      <c r="AG17" s="82"/>
      <c r="AH17" s="83"/>
      <c r="AI17" s="83"/>
      <c r="AJ17" s="86"/>
      <c r="AK17" s="86"/>
      <c r="AL17" s="86"/>
      <c r="AM17" s="86"/>
      <c r="AN17" s="86"/>
      <c r="AO17" s="86"/>
      <c r="AP17" s="86"/>
    </row>
    <row r="18" spans="1:42" ht="16.5" customHeight="1">
      <c r="A18" s="81">
        <v>43754</v>
      </c>
      <c r="B18" s="82">
        <v>8536609768016</v>
      </c>
      <c r="C18" s="83">
        <v>14521737400</v>
      </c>
      <c r="D18" s="197">
        <v>3327274000</v>
      </c>
      <c r="E18" s="198"/>
      <c r="F18" s="84"/>
      <c r="G18" s="85"/>
      <c r="H18" s="82"/>
      <c r="I18" s="85"/>
      <c r="J18" s="82"/>
      <c r="K18" s="85"/>
      <c r="L18" s="82"/>
      <c r="M18" s="85"/>
      <c r="N18" s="82"/>
      <c r="O18" s="85"/>
      <c r="P18" s="82"/>
      <c r="Q18" s="85"/>
      <c r="R18" s="82"/>
      <c r="S18" s="85"/>
      <c r="T18" s="82"/>
      <c r="U18" s="85"/>
      <c r="V18" s="82"/>
      <c r="W18" s="85"/>
      <c r="X18" s="82"/>
      <c r="Y18" s="85"/>
      <c r="Z18" s="82"/>
      <c r="AA18" s="85"/>
      <c r="AB18" s="85"/>
      <c r="AC18" s="85"/>
      <c r="AD18" s="82"/>
      <c r="AE18" s="82"/>
      <c r="AF18" s="82"/>
      <c r="AG18" s="82"/>
      <c r="AH18" s="83"/>
      <c r="AI18" s="83"/>
      <c r="AJ18" s="86"/>
      <c r="AK18" s="86"/>
      <c r="AL18" s="86"/>
      <c r="AM18" s="86"/>
      <c r="AN18" s="86"/>
      <c r="AO18" s="86"/>
      <c r="AP18" s="86"/>
    </row>
    <row r="19" spans="1:42" ht="16.5" customHeight="1">
      <c r="A19" s="81">
        <v>43755</v>
      </c>
      <c r="B19" s="82">
        <v>9020669105960</v>
      </c>
      <c r="C19" s="83">
        <v>104522987800</v>
      </c>
      <c r="D19" s="197">
        <v>7424221500</v>
      </c>
      <c r="E19" s="198"/>
      <c r="F19" s="84"/>
      <c r="G19" s="85"/>
      <c r="H19" s="82"/>
      <c r="I19" s="85"/>
      <c r="J19" s="82"/>
      <c r="K19" s="85"/>
      <c r="L19" s="82"/>
      <c r="M19" s="85"/>
      <c r="N19" s="82"/>
      <c r="O19" s="85"/>
      <c r="P19" s="82"/>
      <c r="Q19" s="85"/>
      <c r="R19" s="82"/>
      <c r="S19" s="85"/>
      <c r="T19" s="82"/>
      <c r="U19" s="85"/>
      <c r="V19" s="82"/>
      <c r="W19" s="85"/>
      <c r="X19" s="82"/>
      <c r="Y19" s="85"/>
      <c r="Z19" s="82"/>
      <c r="AA19" s="85"/>
      <c r="AB19" s="85"/>
      <c r="AC19" s="85"/>
      <c r="AD19" s="82"/>
      <c r="AE19" s="82"/>
      <c r="AF19" s="82"/>
      <c r="AG19" s="82"/>
      <c r="AH19" s="83"/>
      <c r="AI19" s="83"/>
      <c r="AJ19" s="86"/>
      <c r="AK19" s="86"/>
      <c r="AL19" s="86"/>
      <c r="AM19" s="86"/>
      <c r="AN19" s="86"/>
      <c r="AO19" s="86"/>
      <c r="AP19" s="86"/>
    </row>
    <row r="20" spans="1:42" ht="16.5" customHeight="1">
      <c r="A20" s="81">
        <v>43756</v>
      </c>
      <c r="B20" s="82">
        <v>8041009419444</v>
      </c>
      <c r="C20" s="83">
        <v>21940133800</v>
      </c>
      <c r="D20" s="197">
        <v>4448301800</v>
      </c>
      <c r="E20" s="198"/>
      <c r="F20" s="84"/>
      <c r="G20" s="85"/>
      <c r="H20" s="82"/>
      <c r="I20" s="85"/>
      <c r="J20" s="82"/>
      <c r="K20" s="85"/>
      <c r="L20" s="82"/>
      <c r="M20" s="85"/>
      <c r="N20" s="82"/>
      <c r="O20" s="85"/>
      <c r="P20" s="82"/>
      <c r="Q20" s="85"/>
      <c r="R20" s="82"/>
      <c r="S20" s="85"/>
      <c r="T20" s="82"/>
      <c r="U20" s="85"/>
      <c r="V20" s="82"/>
      <c r="W20" s="85"/>
      <c r="X20" s="82"/>
      <c r="Y20" s="85"/>
      <c r="Z20" s="82"/>
      <c r="AA20" s="85"/>
      <c r="AB20" s="85"/>
      <c r="AC20" s="85"/>
      <c r="AD20" s="82"/>
      <c r="AE20" s="82"/>
      <c r="AF20" s="82"/>
      <c r="AG20" s="82"/>
      <c r="AH20" s="83"/>
      <c r="AI20" s="83"/>
      <c r="AJ20" s="86"/>
      <c r="AK20" s="86"/>
      <c r="AL20" s="86"/>
      <c r="AM20" s="86"/>
      <c r="AN20" s="86"/>
      <c r="AO20" s="86"/>
      <c r="AP20" s="86"/>
    </row>
    <row r="21" spans="1:42" ht="16.5" customHeight="1">
      <c r="A21" s="81">
        <v>43759</v>
      </c>
      <c r="B21" s="82">
        <v>9332667291896</v>
      </c>
      <c r="C21" s="83">
        <v>17860561800</v>
      </c>
      <c r="D21" s="197">
        <v>2514882400</v>
      </c>
      <c r="E21" s="198"/>
      <c r="F21" s="84"/>
      <c r="G21" s="85"/>
      <c r="H21" s="82"/>
      <c r="I21" s="85"/>
      <c r="J21" s="82"/>
      <c r="K21" s="85"/>
      <c r="L21" s="82"/>
      <c r="M21" s="85"/>
      <c r="N21" s="82"/>
      <c r="O21" s="85"/>
      <c r="P21" s="82"/>
      <c r="Q21" s="85"/>
      <c r="R21" s="82"/>
      <c r="S21" s="85"/>
      <c r="T21" s="82"/>
      <c r="U21" s="85"/>
      <c r="V21" s="82"/>
      <c r="W21" s="85"/>
      <c r="X21" s="82"/>
      <c r="Y21" s="85"/>
      <c r="Z21" s="82"/>
      <c r="AA21" s="85"/>
      <c r="AB21" s="85"/>
      <c r="AC21" s="85"/>
      <c r="AD21" s="82"/>
      <c r="AE21" s="82"/>
      <c r="AF21" s="82"/>
      <c r="AG21" s="82"/>
      <c r="AH21" s="83"/>
      <c r="AI21" s="83"/>
      <c r="AJ21" s="86"/>
      <c r="AK21" s="86"/>
      <c r="AL21" s="86"/>
      <c r="AM21" s="86"/>
      <c r="AN21" s="86"/>
      <c r="AO21" s="86"/>
      <c r="AP21" s="86"/>
    </row>
    <row r="22" spans="1:42" ht="16.5" customHeight="1">
      <c r="A22" s="81">
        <v>43760</v>
      </c>
      <c r="B22" s="82">
        <v>9076212067800</v>
      </c>
      <c r="C22" s="83">
        <v>7079854600</v>
      </c>
      <c r="D22" s="197">
        <v>3204848100</v>
      </c>
      <c r="E22" s="198"/>
      <c r="F22" s="84"/>
      <c r="G22" s="85"/>
      <c r="H22" s="82"/>
      <c r="I22" s="85"/>
      <c r="J22" s="82"/>
      <c r="K22" s="85"/>
      <c r="L22" s="82"/>
      <c r="M22" s="85"/>
      <c r="N22" s="82"/>
      <c r="O22" s="85"/>
      <c r="P22" s="82"/>
      <c r="Q22" s="85"/>
      <c r="R22" s="82"/>
      <c r="S22" s="85"/>
      <c r="T22" s="82"/>
      <c r="U22" s="85"/>
      <c r="V22" s="82"/>
      <c r="W22" s="85"/>
      <c r="X22" s="82"/>
      <c r="Y22" s="85"/>
      <c r="Z22" s="82"/>
      <c r="AA22" s="85"/>
      <c r="AB22" s="85"/>
      <c r="AC22" s="85"/>
      <c r="AD22" s="82"/>
      <c r="AE22" s="82"/>
      <c r="AF22" s="82"/>
      <c r="AG22" s="82"/>
      <c r="AH22" s="83"/>
      <c r="AI22" s="83"/>
      <c r="AJ22" s="86"/>
      <c r="AK22" s="86"/>
      <c r="AL22" s="86"/>
      <c r="AM22" s="86"/>
      <c r="AN22" s="86"/>
      <c r="AO22" s="86"/>
      <c r="AP22" s="86"/>
    </row>
    <row r="23" spans="1:42" ht="16.5" customHeight="1">
      <c r="A23" s="81">
        <v>43761</v>
      </c>
      <c r="B23" s="82">
        <v>7945154031760</v>
      </c>
      <c r="C23" s="83">
        <v>11381827200</v>
      </c>
      <c r="D23" s="197">
        <v>5687257800</v>
      </c>
      <c r="E23" s="198"/>
      <c r="F23" s="84"/>
      <c r="G23" s="85"/>
      <c r="H23" s="82"/>
      <c r="I23" s="85"/>
      <c r="J23" s="82"/>
      <c r="K23" s="85"/>
      <c r="L23" s="82"/>
      <c r="M23" s="85"/>
      <c r="N23" s="82"/>
      <c r="O23" s="85"/>
      <c r="P23" s="82"/>
      <c r="Q23" s="85"/>
      <c r="R23" s="82"/>
      <c r="S23" s="85"/>
      <c r="T23" s="82"/>
      <c r="U23" s="85"/>
      <c r="V23" s="82"/>
      <c r="W23" s="85"/>
      <c r="X23" s="82"/>
      <c r="Y23" s="85"/>
      <c r="Z23" s="82"/>
      <c r="AA23" s="85"/>
      <c r="AB23" s="85"/>
      <c r="AC23" s="85"/>
      <c r="AD23" s="82"/>
      <c r="AE23" s="82"/>
      <c r="AF23" s="82"/>
      <c r="AG23" s="82"/>
      <c r="AH23" s="83"/>
      <c r="AI23" s="83"/>
      <c r="AJ23" s="86"/>
      <c r="AK23" s="86"/>
      <c r="AL23" s="86"/>
      <c r="AM23" s="86"/>
      <c r="AN23" s="86"/>
      <c r="AO23" s="86"/>
      <c r="AP23" s="86"/>
    </row>
    <row r="24" spans="1:42" ht="16.5" customHeight="1">
      <c r="A24" s="81">
        <v>43762</v>
      </c>
      <c r="B24" s="82">
        <v>8174370889800</v>
      </c>
      <c r="C24" s="83">
        <v>21961110000</v>
      </c>
      <c r="D24" s="197">
        <v>6391321500</v>
      </c>
      <c r="E24" s="198"/>
      <c r="F24" s="84"/>
      <c r="G24" s="85"/>
      <c r="H24" s="82"/>
      <c r="I24" s="85"/>
      <c r="J24" s="82"/>
      <c r="K24" s="85"/>
      <c r="L24" s="82"/>
      <c r="M24" s="85"/>
      <c r="N24" s="82"/>
      <c r="O24" s="85"/>
      <c r="P24" s="82"/>
      <c r="Q24" s="85"/>
      <c r="R24" s="82"/>
      <c r="S24" s="85"/>
      <c r="T24" s="82"/>
      <c r="U24" s="85"/>
      <c r="V24" s="82"/>
      <c r="W24" s="85"/>
      <c r="X24" s="82"/>
      <c r="Y24" s="85"/>
      <c r="Z24" s="82"/>
      <c r="AA24" s="85"/>
      <c r="AB24" s="85"/>
      <c r="AC24" s="85"/>
      <c r="AD24" s="82"/>
      <c r="AE24" s="82"/>
      <c r="AF24" s="82"/>
      <c r="AG24" s="82"/>
      <c r="AH24" s="83"/>
      <c r="AI24" s="83"/>
      <c r="AJ24" s="86"/>
      <c r="AK24" s="86"/>
      <c r="AL24" s="86"/>
      <c r="AM24" s="86"/>
      <c r="AN24" s="86"/>
      <c r="AO24" s="86"/>
      <c r="AP24" s="86"/>
    </row>
    <row r="25" spans="1:42" ht="16.5" customHeight="1">
      <c r="A25" s="81">
        <v>43763</v>
      </c>
      <c r="B25" s="15">
        <v>8650800838600</v>
      </c>
      <c r="C25" s="83">
        <v>21643683400</v>
      </c>
      <c r="D25" s="197">
        <v>847439700</v>
      </c>
      <c r="E25" s="198"/>
      <c r="F25" s="84"/>
      <c r="G25" s="85"/>
      <c r="H25" s="82"/>
      <c r="I25" s="85"/>
      <c r="J25" s="82"/>
      <c r="K25" s="85"/>
      <c r="L25" s="82"/>
      <c r="M25" s="85"/>
      <c r="N25" s="82"/>
      <c r="O25" s="85"/>
      <c r="P25" s="82"/>
      <c r="Q25" s="85"/>
      <c r="R25" s="82"/>
      <c r="S25" s="85"/>
      <c r="T25" s="82"/>
      <c r="U25" s="85"/>
      <c r="V25" s="82"/>
      <c r="W25" s="85"/>
      <c r="X25" s="82"/>
      <c r="Y25" s="85"/>
      <c r="Z25" s="82"/>
      <c r="AA25" s="85"/>
      <c r="AB25" s="85"/>
      <c r="AC25" s="85"/>
      <c r="AD25" s="82"/>
      <c r="AE25" s="82"/>
      <c r="AF25" s="82"/>
      <c r="AG25" s="82"/>
      <c r="AH25" s="83"/>
      <c r="AI25" s="83"/>
      <c r="AJ25" s="86"/>
      <c r="AK25" s="86"/>
      <c r="AL25" s="86"/>
      <c r="AM25" s="86"/>
      <c r="AN25" s="86"/>
      <c r="AO25" s="86"/>
      <c r="AP25" s="86"/>
    </row>
    <row r="26" spans="1:42" ht="16.5" customHeight="1">
      <c r="A26" s="81">
        <v>43766</v>
      </c>
      <c r="B26" s="82">
        <v>8359350969600</v>
      </c>
      <c r="C26" s="83">
        <v>15380000000</v>
      </c>
      <c r="D26" s="197">
        <v>7633625700</v>
      </c>
      <c r="E26" s="198"/>
      <c r="F26" s="84"/>
      <c r="G26" s="85"/>
      <c r="H26" s="82"/>
      <c r="I26" s="85"/>
      <c r="J26" s="82"/>
      <c r="K26" s="85"/>
      <c r="L26" s="82"/>
      <c r="M26" s="85"/>
      <c r="N26" s="82"/>
      <c r="O26" s="85"/>
      <c r="P26" s="82"/>
      <c r="Q26" s="85"/>
      <c r="R26" s="82"/>
      <c r="S26" s="85"/>
      <c r="T26" s="82"/>
      <c r="U26" s="85"/>
      <c r="V26" s="82"/>
      <c r="W26" s="85"/>
      <c r="X26" s="82"/>
      <c r="Y26" s="85"/>
      <c r="Z26" s="82"/>
      <c r="AA26" s="85"/>
      <c r="AB26" s="85"/>
      <c r="AC26" s="85"/>
      <c r="AD26" s="82"/>
      <c r="AE26" s="82"/>
      <c r="AF26" s="82"/>
      <c r="AG26" s="82"/>
      <c r="AH26" s="83"/>
      <c r="AI26" s="83"/>
      <c r="AJ26" s="86"/>
      <c r="AK26" s="86"/>
      <c r="AL26" s="86"/>
      <c r="AM26" s="86"/>
      <c r="AN26" s="86"/>
      <c r="AO26" s="86"/>
      <c r="AP26" s="86"/>
    </row>
    <row r="27" spans="1:42" ht="16.5" customHeight="1">
      <c r="A27" s="81">
        <v>43767</v>
      </c>
      <c r="B27" s="16">
        <v>9187598857400</v>
      </c>
      <c r="C27" s="83">
        <v>12643529000</v>
      </c>
      <c r="D27" s="197">
        <v>4240271300</v>
      </c>
      <c r="E27" s="198"/>
      <c r="F27" s="84"/>
      <c r="G27" s="85"/>
      <c r="H27" s="82"/>
      <c r="I27" s="85"/>
      <c r="J27" s="82"/>
      <c r="K27" s="85"/>
      <c r="L27" s="82"/>
      <c r="M27" s="85"/>
      <c r="N27" s="82"/>
      <c r="O27" s="85"/>
      <c r="P27" s="82"/>
      <c r="Q27" s="85"/>
      <c r="R27" s="82"/>
      <c r="S27" s="85"/>
      <c r="T27" s="82"/>
      <c r="U27" s="85"/>
      <c r="V27" s="82"/>
      <c r="W27" s="85"/>
      <c r="X27" s="82"/>
      <c r="Y27" s="85"/>
      <c r="Z27" s="82"/>
      <c r="AA27" s="85"/>
      <c r="AB27" s="85"/>
      <c r="AC27" s="85"/>
      <c r="AD27" s="82"/>
      <c r="AE27" s="82"/>
      <c r="AF27" s="82"/>
      <c r="AG27" s="82"/>
      <c r="AH27" s="83"/>
      <c r="AI27" s="83"/>
      <c r="AJ27" s="86"/>
      <c r="AK27" s="86"/>
      <c r="AL27" s="86"/>
      <c r="AM27" s="86"/>
      <c r="AN27" s="86"/>
      <c r="AO27" s="86"/>
      <c r="AP27" s="86"/>
    </row>
    <row r="28" spans="1:42" ht="16.5" customHeight="1">
      <c r="A28" s="81">
        <v>43768</v>
      </c>
      <c r="B28" s="13">
        <v>11561198013200</v>
      </c>
      <c r="C28" s="83">
        <v>24725615000</v>
      </c>
      <c r="D28" s="197">
        <v>6421991800</v>
      </c>
      <c r="E28" s="198"/>
      <c r="F28" s="84"/>
      <c r="G28" s="85"/>
      <c r="H28" s="82"/>
      <c r="I28" s="85"/>
      <c r="J28" s="82"/>
      <c r="K28" s="85"/>
      <c r="L28" s="82"/>
      <c r="M28" s="85"/>
      <c r="N28" s="82"/>
      <c r="O28" s="85"/>
      <c r="P28" s="82"/>
      <c r="Q28" s="85"/>
      <c r="R28" s="82"/>
      <c r="S28" s="85"/>
      <c r="T28" s="82"/>
      <c r="U28" s="85"/>
      <c r="V28" s="82"/>
      <c r="W28" s="85"/>
      <c r="X28" s="82"/>
      <c r="Y28" s="85"/>
      <c r="Z28" s="82"/>
      <c r="AA28" s="85"/>
      <c r="AB28" s="85"/>
      <c r="AC28" s="85"/>
      <c r="AD28" s="82"/>
      <c r="AE28" s="82"/>
      <c r="AF28" s="82"/>
      <c r="AG28" s="82"/>
      <c r="AH28" s="83"/>
      <c r="AI28" s="83"/>
      <c r="AJ28" s="86"/>
      <c r="AK28" s="86"/>
      <c r="AL28" s="86"/>
      <c r="AM28" s="86"/>
      <c r="AN28" s="86"/>
      <c r="AO28" s="86"/>
      <c r="AP28" s="86"/>
    </row>
    <row r="29" spans="1:42" ht="16.5" customHeight="1">
      <c r="A29" s="81">
        <v>43769</v>
      </c>
      <c r="B29" s="17">
        <v>9688432794200</v>
      </c>
      <c r="C29" s="83">
        <v>10659938400</v>
      </c>
      <c r="D29" s="197">
        <v>4160484400</v>
      </c>
      <c r="E29" s="198"/>
      <c r="F29" s="84"/>
      <c r="G29" s="85"/>
      <c r="H29" s="82"/>
      <c r="I29" s="85"/>
      <c r="J29" s="82"/>
      <c r="K29" s="85"/>
      <c r="L29" s="82"/>
      <c r="M29" s="85"/>
      <c r="N29" s="82"/>
      <c r="O29" s="85"/>
      <c r="P29" s="82"/>
      <c r="Q29" s="85"/>
      <c r="R29" s="82"/>
      <c r="S29" s="85"/>
      <c r="T29" s="82"/>
      <c r="U29" s="85"/>
      <c r="V29" s="82"/>
      <c r="W29" s="85"/>
      <c r="X29" s="82"/>
      <c r="Y29" s="85"/>
      <c r="Z29" s="82"/>
      <c r="AA29" s="85"/>
      <c r="AB29" s="85"/>
      <c r="AC29" s="85"/>
      <c r="AD29" s="82"/>
      <c r="AE29" s="82"/>
      <c r="AF29" s="82"/>
      <c r="AG29" s="82"/>
      <c r="AH29" s="83"/>
      <c r="AI29" s="83"/>
      <c r="AJ29" s="86"/>
      <c r="AK29" s="86"/>
      <c r="AL29" s="86"/>
      <c r="AM29" s="86"/>
      <c r="AN29" s="86"/>
      <c r="AO29" s="86"/>
      <c r="AP29" s="86"/>
    </row>
    <row r="30" spans="1:42" ht="16.5" customHeight="1">
      <c r="A30" s="81">
        <v>43770</v>
      </c>
      <c r="B30" s="82">
        <v>11760465069120</v>
      </c>
      <c r="C30" s="83">
        <v>32227660600</v>
      </c>
      <c r="D30" s="197">
        <v>8898846900</v>
      </c>
      <c r="E30" s="198"/>
      <c r="F30" s="84"/>
      <c r="G30" s="85"/>
      <c r="H30" s="82"/>
      <c r="I30" s="85"/>
      <c r="J30" s="82"/>
      <c r="K30" s="85"/>
      <c r="L30" s="82"/>
      <c r="M30" s="85"/>
      <c r="N30" s="82"/>
      <c r="O30" s="85"/>
      <c r="P30" s="82"/>
      <c r="Q30" s="85"/>
      <c r="R30" s="82"/>
      <c r="S30" s="85"/>
      <c r="T30" s="82"/>
      <c r="U30" s="85"/>
      <c r="V30" s="82"/>
      <c r="W30" s="85"/>
      <c r="X30" s="82"/>
      <c r="Y30" s="85"/>
      <c r="Z30" s="82"/>
      <c r="AA30" s="85"/>
      <c r="AB30" s="85"/>
      <c r="AC30" s="85"/>
      <c r="AD30" s="82"/>
      <c r="AE30" s="82"/>
      <c r="AF30" s="82"/>
      <c r="AG30" s="82"/>
      <c r="AH30" s="83"/>
      <c r="AI30" s="83"/>
      <c r="AJ30" s="86"/>
      <c r="AK30" s="86"/>
      <c r="AL30" s="86"/>
      <c r="AM30" s="86"/>
      <c r="AN30" s="86"/>
      <c r="AO30" s="86"/>
      <c r="AP30" s="86"/>
    </row>
    <row r="31" spans="1:42" ht="16.5" customHeight="1">
      <c r="A31" s="81">
        <v>43773</v>
      </c>
      <c r="B31" s="18">
        <v>11575495061600</v>
      </c>
      <c r="C31" s="83">
        <v>43422057200</v>
      </c>
      <c r="D31" s="197">
        <v>7606622600</v>
      </c>
      <c r="E31" s="198"/>
      <c r="F31" s="84"/>
      <c r="G31" s="85"/>
      <c r="H31" s="82"/>
      <c r="I31" s="85"/>
      <c r="J31" s="82"/>
      <c r="K31" s="85"/>
      <c r="L31" s="82"/>
      <c r="M31" s="85"/>
      <c r="N31" s="82"/>
      <c r="O31" s="85"/>
      <c r="P31" s="82"/>
      <c r="Q31" s="85"/>
      <c r="R31" s="82"/>
      <c r="S31" s="85"/>
      <c r="T31" s="82"/>
      <c r="U31" s="85"/>
      <c r="V31" s="82"/>
      <c r="W31" s="85"/>
      <c r="X31" s="82"/>
      <c r="Y31" s="85"/>
      <c r="Z31" s="82"/>
      <c r="AA31" s="85"/>
      <c r="AB31" s="85"/>
      <c r="AC31" s="85"/>
      <c r="AD31" s="82"/>
      <c r="AE31" s="82"/>
      <c r="AF31" s="82"/>
      <c r="AG31" s="82"/>
      <c r="AH31" s="83"/>
      <c r="AI31" s="83"/>
      <c r="AJ31" s="86"/>
      <c r="AK31" s="86"/>
      <c r="AL31" s="86"/>
      <c r="AM31" s="86"/>
      <c r="AN31" s="86"/>
      <c r="AO31" s="86"/>
      <c r="AP31" s="86"/>
    </row>
    <row r="32" spans="1:42" ht="16.5" customHeight="1">
      <c r="A32" s="81">
        <v>43774</v>
      </c>
      <c r="B32" s="12">
        <v>10455282230520</v>
      </c>
      <c r="C32" s="83">
        <v>24972218800</v>
      </c>
      <c r="D32" s="197">
        <v>4674869400</v>
      </c>
      <c r="E32" s="198"/>
      <c r="F32" s="84"/>
      <c r="G32" s="85"/>
      <c r="H32" s="82"/>
      <c r="I32" s="85"/>
      <c r="J32" s="82"/>
      <c r="K32" s="85"/>
      <c r="L32" s="82"/>
      <c r="M32" s="85"/>
      <c r="N32" s="82"/>
      <c r="O32" s="85"/>
      <c r="P32" s="82"/>
      <c r="Q32" s="85"/>
      <c r="R32" s="82"/>
      <c r="S32" s="85"/>
      <c r="T32" s="82"/>
      <c r="U32" s="85"/>
      <c r="V32" s="82"/>
      <c r="W32" s="85"/>
      <c r="X32" s="82"/>
      <c r="Y32" s="85"/>
      <c r="Z32" s="82"/>
      <c r="AA32" s="85"/>
      <c r="AB32" s="85"/>
      <c r="AC32" s="85"/>
      <c r="AD32" s="82"/>
      <c r="AE32" s="82"/>
      <c r="AF32" s="82"/>
      <c r="AG32" s="82"/>
      <c r="AH32" s="83"/>
      <c r="AI32" s="83"/>
      <c r="AJ32" s="86"/>
      <c r="AK32" s="86"/>
      <c r="AL32" s="86"/>
      <c r="AM32" s="86"/>
      <c r="AN32" s="86"/>
      <c r="AO32" s="86"/>
      <c r="AP32" s="86"/>
    </row>
    <row r="33" spans="1:42" ht="16.5" customHeight="1">
      <c r="A33" s="81">
        <v>43775</v>
      </c>
      <c r="B33" s="82">
        <v>10646073137100</v>
      </c>
      <c r="C33" s="83">
        <v>71753386800</v>
      </c>
      <c r="D33" s="197">
        <v>7428900500</v>
      </c>
      <c r="E33" s="198"/>
      <c r="F33" s="84"/>
      <c r="G33" s="85"/>
      <c r="H33" s="82"/>
      <c r="I33" s="85"/>
      <c r="J33" s="82"/>
      <c r="K33" s="85"/>
      <c r="L33" s="82"/>
      <c r="M33" s="85"/>
      <c r="N33" s="82"/>
      <c r="O33" s="85"/>
      <c r="P33" s="82"/>
      <c r="Q33" s="85"/>
      <c r="R33" s="82"/>
      <c r="S33" s="85"/>
      <c r="T33" s="82"/>
      <c r="U33" s="85"/>
      <c r="V33" s="82"/>
      <c r="W33" s="85"/>
      <c r="X33" s="82"/>
      <c r="Y33" s="85"/>
      <c r="Z33" s="82"/>
      <c r="AA33" s="85"/>
      <c r="AB33" s="85"/>
      <c r="AC33" s="85"/>
      <c r="AD33" s="82"/>
      <c r="AE33" s="82"/>
      <c r="AF33" s="82"/>
      <c r="AG33" s="82"/>
      <c r="AH33" s="83"/>
      <c r="AI33" s="83"/>
      <c r="AJ33" s="86"/>
      <c r="AK33" s="86"/>
      <c r="AL33" s="86"/>
      <c r="AM33" s="86"/>
      <c r="AN33" s="86"/>
      <c r="AO33" s="86"/>
      <c r="AP33" s="86"/>
    </row>
    <row r="34" spans="1:42" ht="16.5" customHeight="1">
      <c r="A34" s="81">
        <v>43776</v>
      </c>
      <c r="B34" s="82">
        <v>9929829676680</v>
      </c>
      <c r="C34" s="83">
        <v>18591336000</v>
      </c>
      <c r="D34" s="197">
        <v>2544508800</v>
      </c>
      <c r="E34" s="198"/>
      <c r="F34" s="84"/>
      <c r="G34" s="85"/>
      <c r="H34" s="82"/>
      <c r="I34" s="85"/>
      <c r="J34" s="82"/>
      <c r="K34" s="85"/>
      <c r="L34" s="82"/>
      <c r="M34" s="85"/>
      <c r="N34" s="82"/>
      <c r="O34" s="85"/>
      <c r="P34" s="82"/>
      <c r="Q34" s="85"/>
      <c r="R34" s="82"/>
      <c r="S34" s="85"/>
      <c r="T34" s="82"/>
      <c r="U34" s="85"/>
      <c r="V34" s="82"/>
      <c r="W34" s="85"/>
      <c r="X34" s="82"/>
      <c r="Y34" s="85"/>
      <c r="Z34" s="82"/>
      <c r="AA34" s="85"/>
      <c r="AB34" s="85"/>
      <c r="AC34" s="85"/>
      <c r="AD34" s="82"/>
      <c r="AE34" s="82"/>
      <c r="AF34" s="82"/>
      <c r="AG34" s="82"/>
      <c r="AH34" s="83"/>
      <c r="AI34" s="83"/>
      <c r="AJ34" s="86"/>
      <c r="AK34" s="86"/>
      <c r="AL34" s="86"/>
      <c r="AM34" s="86"/>
      <c r="AN34" s="86"/>
      <c r="AO34" s="86"/>
      <c r="AP34" s="86"/>
    </row>
    <row r="35" spans="1:42" ht="16.5" customHeight="1">
      <c r="A35" s="81">
        <v>43777</v>
      </c>
      <c r="B35" s="82">
        <v>9511453080762</v>
      </c>
      <c r="C35" s="83">
        <v>33234894200</v>
      </c>
      <c r="D35" s="197">
        <v>12450999600</v>
      </c>
      <c r="E35" s="198"/>
      <c r="F35" s="84"/>
      <c r="G35" s="85"/>
      <c r="H35" s="82"/>
      <c r="I35" s="85"/>
      <c r="J35" s="82"/>
      <c r="K35" s="85"/>
      <c r="L35" s="82"/>
      <c r="M35" s="85"/>
      <c r="N35" s="82"/>
      <c r="O35" s="85"/>
      <c r="P35" s="82"/>
      <c r="Q35" s="85"/>
      <c r="R35" s="82"/>
      <c r="S35" s="85"/>
      <c r="T35" s="82"/>
      <c r="U35" s="85"/>
      <c r="V35" s="82"/>
      <c r="W35" s="85"/>
      <c r="X35" s="82"/>
      <c r="Y35" s="85"/>
      <c r="Z35" s="82"/>
      <c r="AA35" s="85"/>
      <c r="AB35" s="85"/>
      <c r="AC35" s="85"/>
      <c r="AD35" s="82"/>
      <c r="AE35" s="82"/>
      <c r="AF35" s="82"/>
      <c r="AG35" s="82"/>
      <c r="AH35" s="83"/>
      <c r="AI35" s="83"/>
      <c r="AJ35" s="86"/>
      <c r="AK35" s="86"/>
      <c r="AL35" s="86"/>
      <c r="AM35" s="86"/>
      <c r="AN35" s="86"/>
      <c r="AO35" s="86"/>
      <c r="AP35" s="86"/>
    </row>
    <row r="36" spans="1:42" ht="16.5" customHeight="1">
      <c r="A36" s="81">
        <v>43780</v>
      </c>
      <c r="B36" s="82">
        <v>10286248159330</v>
      </c>
      <c r="C36" s="83">
        <v>59816136600</v>
      </c>
      <c r="D36" s="197">
        <v>13674128100</v>
      </c>
      <c r="E36" s="198"/>
      <c r="F36" s="84"/>
      <c r="G36" s="85"/>
      <c r="H36" s="82"/>
      <c r="I36" s="85"/>
      <c r="J36" s="82"/>
      <c r="K36" s="85"/>
      <c r="L36" s="82"/>
      <c r="M36" s="85"/>
      <c r="N36" s="82"/>
      <c r="O36" s="85"/>
      <c r="P36" s="82"/>
      <c r="Q36" s="85"/>
      <c r="R36" s="82"/>
      <c r="S36" s="85"/>
      <c r="T36" s="82"/>
      <c r="U36" s="85"/>
      <c r="V36" s="82"/>
      <c r="W36" s="85"/>
      <c r="X36" s="82"/>
      <c r="Y36" s="85"/>
      <c r="Z36" s="82"/>
      <c r="AA36" s="85"/>
      <c r="AB36" s="85"/>
      <c r="AC36" s="85"/>
      <c r="AD36" s="82"/>
      <c r="AE36" s="82"/>
      <c r="AF36" s="82"/>
      <c r="AG36" s="82"/>
      <c r="AH36" s="83"/>
      <c r="AI36" s="83"/>
      <c r="AJ36" s="86"/>
      <c r="AK36" s="86"/>
      <c r="AL36" s="86"/>
      <c r="AM36" s="86"/>
      <c r="AN36" s="86"/>
      <c r="AO36" s="86"/>
      <c r="AP36" s="86"/>
    </row>
    <row r="37" spans="1:42" ht="16.5" customHeight="1">
      <c r="A37" s="81">
        <v>43781</v>
      </c>
      <c r="B37" s="82">
        <v>10465109935542</v>
      </c>
      <c r="C37" s="83">
        <v>50344964200</v>
      </c>
      <c r="D37" s="197">
        <v>9466474500</v>
      </c>
      <c r="E37" s="198"/>
      <c r="F37" s="84"/>
      <c r="G37" s="85"/>
      <c r="H37" s="82"/>
      <c r="I37" s="85"/>
      <c r="J37" s="82"/>
      <c r="K37" s="85"/>
      <c r="L37" s="82"/>
      <c r="M37" s="85"/>
      <c r="N37" s="82"/>
      <c r="O37" s="85"/>
      <c r="P37" s="82"/>
      <c r="Q37" s="85"/>
      <c r="R37" s="82"/>
      <c r="S37" s="85"/>
      <c r="T37" s="82"/>
      <c r="U37" s="85"/>
      <c r="V37" s="82"/>
      <c r="W37" s="85"/>
      <c r="X37" s="82"/>
      <c r="Y37" s="85"/>
      <c r="Z37" s="82"/>
      <c r="AA37" s="85"/>
      <c r="AB37" s="85"/>
      <c r="AC37" s="85"/>
      <c r="AD37" s="82"/>
      <c r="AE37" s="82"/>
      <c r="AF37" s="82"/>
      <c r="AG37" s="82"/>
      <c r="AH37" s="83"/>
      <c r="AI37" s="83"/>
      <c r="AJ37" s="86"/>
      <c r="AK37" s="86"/>
      <c r="AL37" s="86"/>
      <c r="AM37" s="86"/>
      <c r="AN37" s="86"/>
      <c r="AO37" s="86"/>
      <c r="AP37" s="86"/>
    </row>
    <row r="38" spans="1:42" ht="16.5" customHeight="1">
      <c r="A38" s="81">
        <v>43782</v>
      </c>
      <c r="B38" s="82">
        <v>14615370052400</v>
      </c>
      <c r="C38" s="83">
        <v>51653708200</v>
      </c>
      <c r="D38" s="197">
        <v>5313138500</v>
      </c>
      <c r="E38" s="198"/>
      <c r="F38" s="84"/>
      <c r="G38" s="85"/>
      <c r="H38" s="82"/>
      <c r="I38" s="85"/>
      <c r="J38" s="82"/>
      <c r="K38" s="85"/>
      <c r="L38" s="82"/>
      <c r="M38" s="85"/>
      <c r="N38" s="82"/>
      <c r="O38" s="85"/>
      <c r="P38" s="82"/>
      <c r="Q38" s="85"/>
      <c r="R38" s="82"/>
      <c r="S38" s="85"/>
      <c r="T38" s="82"/>
      <c r="U38" s="85"/>
      <c r="V38" s="82"/>
      <c r="W38" s="85"/>
      <c r="X38" s="82"/>
      <c r="Y38" s="85"/>
      <c r="Z38" s="82"/>
      <c r="AA38" s="85"/>
      <c r="AB38" s="85"/>
      <c r="AC38" s="85"/>
      <c r="AD38" s="82"/>
      <c r="AE38" s="82"/>
      <c r="AF38" s="82"/>
      <c r="AG38" s="82"/>
      <c r="AH38" s="83"/>
      <c r="AI38" s="83"/>
      <c r="AJ38" s="86"/>
      <c r="AK38" s="86"/>
      <c r="AL38" s="86"/>
      <c r="AM38" s="86"/>
      <c r="AN38" s="86"/>
      <c r="AO38" s="86"/>
      <c r="AP38" s="86"/>
    </row>
    <row r="39" spans="1:42" ht="16.5" customHeight="1">
      <c r="A39" s="81">
        <v>43783</v>
      </c>
      <c r="B39" s="12">
        <v>10145567009428</v>
      </c>
      <c r="C39" s="83">
        <v>43237880400</v>
      </c>
      <c r="D39" s="197">
        <v>8299508200</v>
      </c>
      <c r="E39" s="198"/>
      <c r="F39" s="84"/>
      <c r="G39" s="85"/>
      <c r="H39" s="82"/>
      <c r="I39" s="85"/>
      <c r="J39" s="82"/>
      <c r="K39" s="85"/>
      <c r="L39" s="82"/>
      <c r="M39" s="85"/>
      <c r="N39" s="82"/>
      <c r="O39" s="85"/>
      <c r="P39" s="82"/>
      <c r="Q39" s="85"/>
      <c r="R39" s="82"/>
      <c r="S39" s="85"/>
      <c r="T39" s="82"/>
      <c r="U39" s="85"/>
      <c r="V39" s="82"/>
      <c r="W39" s="85"/>
      <c r="X39" s="82"/>
      <c r="Y39" s="85"/>
      <c r="Z39" s="82"/>
      <c r="AA39" s="85"/>
      <c r="AB39" s="85"/>
      <c r="AC39" s="85"/>
      <c r="AD39" s="82"/>
      <c r="AE39" s="82"/>
      <c r="AF39" s="82"/>
      <c r="AG39" s="82"/>
      <c r="AH39" s="83"/>
      <c r="AI39" s="83"/>
      <c r="AJ39" s="86"/>
      <c r="AK39" s="86"/>
      <c r="AL39" s="86"/>
      <c r="AM39" s="86"/>
      <c r="AN39" s="86"/>
      <c r="AO39" s="86"/>
      <c r="AP39" s="86"/>
    </row>
    <row r="40" spans="1:42" ht="16.5" customHeight="1">
      <c r="A40" s="81">
        <v>43784</v>
      </c>
      <c r="B40" s="12">
        <v>11485244198368</v>
      </c>
      <c r="C40" s="83">
        <v>50570299000</v>
      </c>
      <c r="D40" s="197">
        <v>35496000000</v>
      </c>
      <c r="E40" s="198"/>
      <c r="F40" s="84"/>
      <c r="G40" s="85"/>
      <c r="H40" s="82"/>
      <c r="I40" s="85"/>
      <c r="J40" s="82"/>
      <c r="K40" s="85"/>
      <c r="L40" s="82"/>
      <c r="M40" s="85"/>
      <c r="N40" s="82"/>
      <c r="O40" s="85"/>
      <c r="P40" s="82"/>
      <c r="Q40" s="85"/>
      <c r="R40" s="82"/>
      <c r="S40" s="85"/>
      <c r="T40" s="82"/>
      <c r="U40" s="85"/>
      <c r="V40" s="82"/>
      <c r="W40" s="85"/>
      <c r="X40" s="82"/>
      <c r="Y40" s="85"/>
      <c r="Z40" s="82"/>
      <c r="AA40" s="85"/>
      <c r="AB40" s="85"/>
      <c r="AC40" s="85"/>
      <c r="AD40" s="82"/>
      <c r="AE40" s="82"/>
      <c r="AF40" s="82"/>
      <c r="AG40" s="82"/>
      <c r="AH40" s="83"/>
      <c r="AI40" s="83"/>
      <c r="AJ40" s="86"/>
      <c r="AK40" s="86"/>
      <c r="AL40" s="86"/>
      <c r="AM40" s="86"/>
      <c r="AN40" s="86"/>
      <c r="AO40" s="86"/>
      <c r="AP40" s="86"/>
    </row>
    <row r="41" spans="1:42" ht="16.5" customHeight="1">
      <c r="A41" s="81">
        <v>43787</v>
      </c>
      <c r="B41" s="12">
        <v>9596324321550</v>
      </c>
      <c r="C41" s="83">
        <v>10066674600</v>
      </c>
      <c r="D41" s="197">
        <v>0</v>
      </c>
      <c r="E41" s="198"/>
      <c r="F41" s="84"/>
      <c r="G41" s="85"/>
      <c r="H41" s="82"/>
      <c r="I41" s="85"/>
      <c r="J41" s="82"/>
      <c r="K41" s="85"/>
      <c r="L41" s="82"/>
      <c r="M41" s="85"/>
      <c r="N41" s="82"/>
      <c r="O41" s="85"/>
      <c r="P41" s="82"/>
      <c r="Q41" s="85"/>
      <c r="R41" s="82"/>
      <c r="S41" s="85"/>
      <c r="T41" s="82"/>
      <c r="U41" s="85"/>
      <c r="V41" s="82"/>
      <c r="W41" s="85"/>
      <c r="X41" s="82"/>
      <c r="Y41" s="85"/>
      <c r="Z41" s="82"/>
      <c r="AA41" s="85"/>
      <c r="AB41" s="85"/>
      <c r="AC41" s="85"/>
      <c r="AD41" s="82"/>
      <c r="AE41" s="82"/>
      <c r="AF41" s="82"/>
      <c r="AG41" s="82"/>
      <c r="AH41" s="83"/>
      <c r="AI41" s="83"/>
      <c r="AJ41" s="86"/>
      <c r="AK41" s="86"/>
      <c r="AL41" s="86"/>
      <c r="AM41" s="86"/>
      <c r="AN41" s="86"/>
      <c r="AO41" s="86"/>
      <c r="AP41" s="86"/>
    </row>
    <row r="42" spans="1:42" ht="16.5" customHeight="1">
      <c r="A42" s="81">
        <v>43788</v>
      </c>
      <c r="B42" s="82">
        <v>10383787028000</v>
      </c>
      <c r="C42" s="83">
        <v>31095747200</v>
      </c>
      <c r="D42" s="197">
        <v>15436420300</v>
      </c>
      <c r="E42" s="198"/>
      <c r="F42" s="84"/>
      <c r="G42" s="85"/>
      <c r="H42" s="82"/>
      <c r="I42" s="85"/>
      <c r="J42" s="82"/>
      <c r="K42" s="85"/>
      <c r="L42" s="82"/>
      <c r="M42" s="85"/>
      <c r="N42" s="82"/>
      <c r="O42" s="85"/>
      <c r="P42" s="82"/>
      <c r="Q42" s="85"/>
      <c r="R42" s="82"/>
      <c r="S42" s="85"/>
      <c r="T42" s="82"/>
      <c r="U42" s="85"/>
      <c r="V42" s="82"/>
      <c r="W42" s="85"/>
      <c r="X42" s="82"/>
      <c r="Y42" s="85"/>
      <c r="Z42" s="82"/>
      <c r="AA42" s="85"/>
      <c r="AB42" s="85"/>
      <c r="AC42" s="85"/>
      <c r="AD42" s="82"/>
      <c r="AE42" s="82"/>
      <c r="AF42" s="82"/>
      <c r="AG42" s="82"/>
      <c r="AH42" s="83"/>
      <c r="AI42" s="83"/>
      <c r="AJ42" s="86"/>
      <c r="AK42" s="86"/>
      <c r="AL42" s="86"/>
      <c r="AM42" s="86"/>
      <c r="AN42" s="86"/>
      <c r="AO42" s="86"/>
      <c r="AP42" s="86"/>
    </row>
    <row r="43" spans="1:42" ht="16.5" customHeight="1">
      <c r="A43" s="81">
        <v>43789</v>
      </c>
      <c r="B43" s="82">
        <v>9857870749400</v>
      </c>
      <c r="C43" s="83">
        <v>23537727600</v>
      </c>
      <c r="D43" s="197">
        <v>5371182800</v>
      </c>
      <c r="E43" s="198"/>
      <c r="F43" s="84"/>
      <c r="G43" s="85"/>
      <c r="H43" s="82"/>
      <c r="I43" s="85"/>
      <c r="J43" s="82"/>
      <c r="K43" s="85"/>
      <c r="L43" s="82"/>
      <c r="M43" s="85"/>
      <c r="N43" s="82"/>
      <c r="O43" s="85"/>
      <c r="P43" s="82"/>
      <c r="Q43" s="85"/>
      <c r="R43" s="82"/>
      <c r="S43" s="85"/>
      <c r="T43" s="82"/>
      <c r="U43" s="85"/>
      <c r="V43" s="82"/>
      <c r="W43" s="85"/>
      <c r="X43" s="82"/>
      <c r="Y43" s="85"/>
      <c r="Z43" s="82"/>
      <c r="AA43" s="85"/>
      <c r="AB43" s="85"/>
      <c r="AC43" s="85"/>
      <c r="AD43" s="82"/>
      <c r="AE43" s="82"/>
      <c r="AF43" s="82"/>
      <c r="AG43" s="82"/>
      <c r="AH43" s="83"/>
      <c r="AI43" s="83"/>
      <c r="AJ43" s="86"/>
      <c r="AK43" s="86"/>
      <c r="AL43" s="86"/>
      <c r="AM43" s="86"/>
      <c r="AN43" s="86"/>
      <c r="AO43" s="86"/>
      <c r="AP43" s="86"/>
    </row>
    <row r="44" spans="1:42" ht="16.5" customHeight="1">
      <c r="A44" s="81">
        <v>43790</v>
      </c>
      <c r="B44" s="82">
        <v>11694062643438</v>
      </c>
      <c r="C44" s="83">
        <v>23080503200</v>
      </c>
      <c r="D44" s="197">
        <v>16918024100</v>
      </c>
      <c r="E44" s="198"/>
      <c r="F44" s="84"/>
      <c r="G44" s="85"/>
      <c r="H44" s="82"/>
      <c r="I44" s="85"/>
      <c r="J44" s="82"/>
      <c r="K44" s="85"/>
      <c r="L44" s="82"/>
      <c r="M44" s="85"/>
      <c r="N44" s="82"/>
      <c r="O44" s="85"/>
      <c r="P44" s="82"/>
      <c r="Q44" s="85"/>
      <c r="R44" s="82"/>
      <c r="S44" s="85"/>
      <c r="T44" s="82"/>
      <c r="U44" s="85"/>
      <c r="V44" s="82"/>
      <c r="W44" s="85"/>
      <c r="X44" s="82"/>
      <c r="Y44" s="85"/>
      <c r="Z44" s="82"/>
      <c r="AA44" s="85"/>
      <c r="AB44" s="85"/>
      <c r="AC44" s="85"/>
      <c r="AD44" s="82"/>
      <c r="AE44" s="82"/>
      <c r="AF44" s="82"/>
      <c r="AG44" s="82"/>
      <c r="AH44" s="83"/>
      <c r="AI44" s="83"/>
      <c r="AJ44" s="86"/>
      <c r="AK44" s="86"/>
      <c r="AL44" s="86"/>
      <c r="AM44" s="86"/>
      <c r="AN44" s="86"/>
      <c r="AO44" s="86"/>
      <c r="AP44" s="86"/>
    </row>
    <row r="45" spans="1:42">
      <c r="A45" s="81">
        <v>43791</v>
      </c>
      <c r="B45" s="88">
        <v>12413263620600</v>
      </c>
      <c r="C45" s="89">
        <v>70051602000</v>
      </c>
      <c r="D45" s="199">
        <v>26389813000</v>
      </c>
      <c r="E45" s="200"/>
      <c r="F45" s="90"/>
      <c r="G45" s="85"/>
      <c r="H45" s="88"/>
      <c r="I45" s="85"/>
      <c r="J45" s="88"/>
      <c r="K45" s="85"/>
      <c r="L45" s="88"/>
      <c r="M45" s="85"/>
      <c r="N45" s="88"/>
      <c r="O45" s="85"/>
      <c r="P45" s="88"/>
      <c r="Q45" s="85"/>
      <c r="R45" s="88"/>
      <c r="S45" s="85"/>
      <c r="T45" s="88"/>
      <c r="U45" s="85"/>
      <c r="V45" s="88"/>
      <c r="W45" s="85"/>
      <c r="X45" s="88"/>
      <c r="Y45" s="85"/>
      <c r="Z45" s="88"/>
      <c r="AA45" s="85"/>
      <c r="AB45" s="85"/>
      <c r="AC45" s="85"/>
      <c r="AD45" s="88"/>
      <c r="AE45" s="88"/>
      <c r="AF45" s="88"/>
      <c r="AG45" s="88"/>
      <c r="AH45" s="89"/>
      <c r="AI45" s="89"/>
      <c r="AJ45" s="88"/>
      <c r="AK45" s="88"/>
      <c r="AL45" s="88"/>
      <c r="AM45" s="88"/>
      <c r="AN45" s="88"/>
      <c r="AO45" s="88"/>
      <c r="AP45" s="88"/>
    </row>
    <row r="46" spans="1:42">
      <c r="A46" s="81">
        <v>43794</v>
      </c>
      <c r="B46" s="88">
        <v>9313107518100</v>
      </c>
      <c r="C46" s="89">
        <v>137442895000</v>
      </c>
      <c r="D46" s="199">
        <v>9547615300</v>
      </c>
      <c r="E46" s="200"/>
      <c r="F46" s="90"/>
      <c r="G46" s="85"/>
      <c r="H46" s="88"/>
      <c r="I46" s="85"/>
      <c r="J46" s="88"/>
      <c r="K46" s="85"/>
      <c r="L46" s="88"/>
      <c r="M46" s="85"/>
      <c r="N46" s="88"/>
      <c r="O46" s="85"/>
      <c r="P46" s="88"/>
      <c r="Q46" s="85"/>
      <c r="R46" s="88"/>
      <c r="S46" s="85"/>
      <c r="T46" s="88"/>
      <c r="U46" s="85"/>
      <c r="V46" s="88"/>
      <c r="W46" s="85"/>
      <c r="X46" s="88"/>
      <c r="Y46" s="85"/>
      <c r="Z46" s="88"/>
      <c r="AA46" s="85"/>
      <c r="AB46" s="85"/>
      <c r="AC46" s="85"/>
      <c r="AD46" s="88"/>
      <c r="AE46" s="88"/>
      <c r="AF46" s="88"/>
      <c r="AG46" s="88"/>
      <c r="AH46" s="89"/>
      <c r="AI46" s="89"/>
      <c r="AJ46" s="88"/>
      <c r="AK46" s="88"/>
      <c r="AL46" s="88"/>
      <c r="AM46" s="88"/>
      <c r="AN46" s="88"/>
      <c r="AO46" s="88"/>
      <c r="AP46" s="88"/>
    </row>
    <row r="47" spans="1:42">
      <c r="A47" s="81">
        <v>43795</v>
      </c>
      <c r="B47" s="61">
        <v>9813192686400</v>
      </c>
      <c r="C47" s="89">
        <v>31112856600</v>
      </c>
      <c r="D47" s="199">
        <v>20545762800</v>
      </c>
      <c r="E47" s="200"/>
      <c r="F47" s="90"/>
      <c r="G47" s="85"/>
      <c r="H47" s="88"/>
      <c r="I47" s="85"/>
      <c r="J47" s="88"/>
      <c r="K47" s="85"/>
      <c r="L47" s="88"/>
      <c r="M47" s="85"/>
      <c r="N47" s="88"/>
      <c r="O47" s="85"/>
      <c r="P47" s="88"/>
      <c r="Q47" s="85"/>
      <c r="R47" s="88"/>
      <c r="S47" s="85"/>
      <c r="T47" s="88"/>
      <c r="U47" s="85"/>
      <c r="V47" s="88"/>
      <c r="W47" s="85"/>
      <c r="X47" s="88"/>
      <c r="Y47" s="85"/>
      <c r="Z47" s="88"/>
      <c r="AA47" s="85"/>
      <c r="AB47" s="85"/>
      <c r="AC47" s="85"/>
      <c r="AD47" s="88"/>
      <c r="AE47" s="88"/>
      <c r="AF47" s="88"/>
      <c r="AG47" s="88"/>
      <c r="AH47" s="89"/>
      <c r="AI47" s="89"/>
      <c r="AJ47" s="88"/>
      <c r="AK47" s="88"/>
      <c r="AL47" s="88"/>
      <c r="AM47" s="88"/>
      <c r="AN47" s="88"/>
      <c r="AO47" s="88"/>
      <c r="AP47" s="88"/>
    </row>
    <row r="48" spans="1:42">
      <c r="A48" s="81">
        <v>43796</v>
      </c>
      <c r="B48" s="88">
        <v>8175430201800</v>
      </c>
      <c r="C48" s="89">
        <v>48128704000</v>
      </c>
      <c r="D48" s="199">
        <v>20342749400</v>
      </c>
      <c r="E48" s="200"/>
      <c r="F48" s="90"/>
      <c r="G48" s="85"/>
      <c r="H48" s="88"/>
      <c r="I48" s="85"/>
      <c r="J48" s="88"/>
      <c r="K48" s="85"/>
      <c r="L48" s="88"/>
      <c r="M48" s="85"/>
      <c r="N48" s="88"/>
      <c r="O48" s="85"/>
      <c r="P48" s="88"/>
      <c r="Q48" s="85"/>
      <c r="R48" s="88"/>
      <c r="S48" s="85"/>
      <c r="T48" s="88"/>
      <c r="U48" s="85"/>
      <c r="V48" s="88"/>
      <c r="W48" s="85"/>
      <c r="X48" s="88"/>
      <c r="Y48" s="85"/>
      <c r="Z48" s="88"/>
      <c r="AA48" s="85"/>
      <c r="AB48" s="85"/>
      <c r="AC48" s="85"/>
      <c r="AD48" s="88"/>
      <c r="AE48" s="88"/>
      <c r="AF48" s="88"/>
      <c r="AG48" s="88"/>
      <c r="AH48" s="89"/>
      <c r="AI48" s="89"/>
      <c r="AJ48" s="88"/>
      <c r="AK48" s="88"/>
      <c r="AL48" s="88"/>
      <c r="AM48" s="88"/>
      <c r="AN48" s="88"/>
      <c r="AO48" s="88"/>
      <c r="AP48" s="88"/>
    </row>
    <row r="49" spans="1:42">
      <c r="A49" s="81">
        <v>43797</v>
      </c>
      <c r="B49" s="88">
        <v>9480258734900</v>
      </c>
      <c r="C49" s="89">
        <v>27387995600</v>
      </c>
      <c r="D49" s="199">
        <v>10934836100</v>
      </c>
      <c r="E49" s="200"/>
      <c r="F49" s="90"/>
      <c r="G49" s="85"/>
      <c r="H49" s="88"/>
      <c r="I49" s="85"/>
      <c r="J49" s="88"/>
      <c r="K49" s="85"/>
      <c r="L49" s="88"/>
      <c r="M49" s="85"/>
      <c r="N49" s="88"/>
      <c r="O49" s="85"/>
      <c r="P49" s="88"/>
      <c r="Q49" s="85"/>
      <c r="R49" s="88"/>
      <c r="S49" s="85"/>
      <c r="T49" s="88"/>
      <c r="U49" s="85"/>
      <c r="V49" s="88"/>
      <c r="W49" s="85"/>
      <c r="X49" s="88"/>
      <c r="Y49" s="85"/>
      <c r="Z49" s="88"/>
      <c r="AA49" s="85"/>
      <c r="AB49" s="85"/>
      <c r="AC49" s="85"/>
      <c r="AD49" s="88"/>
      <c r="AE49" s="88"/>
      <c r="AF49" s="88"/>
      <c r="AG49" s="88"/>
      <c r="AH49" s="89"/>
      <c r="AI49" s="89"/>
    </row>
    <row r="50" spans="1:42">
      <c r="A50" s="81">
        <v>43798</v>
      </c>
      <c r="B50" s="88">
        <v>8310196335716</v>
      </c>
      <c r="C50" s="88">
        <v>12150851000</v>
      </c>
      <c r="D50" s="199">
        <v>8976104200</v>
      </c>
      <c r="E50" s="200"/>
      <c r="F50" s="90"/>
      <c r="G50" s="85"/>
      <c r="H50" s="88"/>
      <c r="I50" s="85"/>
      <c r="J50" s="88"/>
      <c r="K50" s="85"/>
      <c r="L50" s="88"/>
      <c r="M50" s="85"/>
      <c r="N50" s="88"/>
      <c r="O50" s="85"/>
      <c r="P50" s="88"/>
      <c r="Q50" s="85"/>
      <c r="R50" s="88"/>
      <c r="S50" s="85"/>
      <c r="T50" s="88"/>
      <c r="U50" s="85"/>
      <c r="V50" s="88"/>
      <c r="W50" s="85"/>
      <c r="X50" s="88"/>
      <c r="Y50" s="85"/>
      <c r="Z50" s="88"/>
      <c r="AA50" s="85"/>
      <c r="AB50" s="85"/>
      <c r="AC50" s="85"/>
      <c r="AD50" s="88"/>
      <c r="AE50" s="88"/>
      <c r="AF50" s="88"/>
      <c r="AG50" s="88"/>
      <c r="AH50" s="89"/>
      <c r="AI50" s="89"/>
    </row>
    <row r="51" spans="1:42">
      <c r="A51" s="81">
        <v>43801</v>
      </c>
      <c r="B51" s="88">
        <v>10654412117200</v>
      </c>
      <c r="C51" s="89">
        <v>25700107600</v>
      </c>
      <c r="D51" s="199">
        <v>19291843800</v>
      </c>
      <c r="E51" s="200"/>
      <c r="F51" s="90"/>
      <c r="G51" s="85"/>
      <c r="H51" s="88"/>
      <c r="I51" s="85"/>
      <c r="J51" s="88"/>
      <c r="K51" s="85"/>
      <c r="L51" s="88"/>
      <c r="M51" s="85"/>
      <c r="N51" s="88"/>
      <c r="O51" s="85"/>
      <c r="P51" s="88"/>
      <c r="Q51" s="85"/>
      <c r="R51" s="88"/>
      <c r="S51" s="85"/>
      <c r="T51" s="88"/>
      <c r="U51" s="85"/>
      <c r="V51" s="88"/>
      <c r="W51" s="85"/>
      <c r="X51" s="88"/>
      <c r="Y51" s="85"/>
      <c r="Z51" s="88"/>
      <c r="AA51" s="85"/>
      <c r="AB51" s="85"/>
      <c r="AC51" s="85"/>
      <c r="AD51" s="88"/>
      <c r="AE51" s="88"/>
      <c r="AF51" s="88"/>
      <c r="AG51" s="88"/>
      <c r="AH51" s="89"/>
      <c r="AI51" s="89"/>
    </row>
    <row r="52" spans="1:42">
      <c r="A52" s="81">
        <v>43802</v>
      </c>
      <c r="B52" s="88">
        <v>17439193834168</v>
      </c>
      <c r="C52" s="89">
        <v>36832986000</v>
      </c>
      <c r="D52" s="199">
        <v>16720608800</v>
      </c>
      <c r="E52" s="200"/>
      <c r="F52" s="90"/>
      <c r="G52" s="85"/>
      <c r="H52" s="88"/>
      <c r="I52" s="85"/>
      <c r="J52" s="88"/>
      <c r="K52" s="85"/>
      <c r="L52" s="88"/>
      <c r="M52" s="85"/>
      <c r="N52" s="88"/>
      <c r="O52" s="85"/>
      <c r="P52" s="88"/>
      <c r="Q52" s="85"/>
      <c r="R52" s="88"/>
      <c r="S52" s="85"/>
      <c r="T52" s="88"/>
      <c r="U52" s="85"/>
      <c r="V52" s="88"/>
      <c r="W52" s="85"/>
      <c r="X52" s="88"/>
      <c r="Y52" s="85"/>
      <c r="Z52" s="88"/>
      <c r="AA52" s="85"/>
      <c r="AB52" s="85"/>
      <c r="AC52" s="85"/>
      <c r="AD52" s="88"/>
      <c r="AE52" s="88"/>
      <c r="AF52" s="88"/>
      <c r="AG52" s="88"/>
      <c r="AH52" s="89"/>
      <c r="AI52" s="89"/>
    </row>
    <row r="53" spans="1:42">
      <c r="A53" s="81">
        <v>43803</v>
      </c>
      <c r="B53" s="88">
        <v>10646817098800</v>
      </c>
      <c r="C53" s="88">
        <v>8015501000</v>
      </c>
      <c r="D53" s="199">
        <v>3974775800</v>
      </c>
      <c r="E53" s="200"/>
      <c r="F53" s="90"/>
      <c r="G53" s="85"/>
      <c r="H53" s="88"/>
      <c r="I53" s="85"/>
      <c r="J53" s="88"/>
      <c r="K53" s="85"/>
      <c r="L53" s="88"/>
      <c r="M53" s="85"/>
      <c r="N53" s="88"/>
      <c r="O53" s="85"/>
      <c r="P53" s="88"/>
      <c r="Q53" s="85"/>
      <c r="R53" s="88"/>
      <c r="S53" s="85"/>
      <c r="T53" s="88"/>
      <c r="U53" s="85"/>
      <c r="V53" s="88"/>
      <c r="W53" s="85"/>
      <c r="X53" s="88"/>
      <c r="Y53" s="85"/>
      <c r="Z53" s="88"/>
      <c r="AA53" s="85"/>
      <c r="AB53" s="85"/>
      <c r="AC53" s="85"/>
      <c r="AD53" s="88"/>
      <c r="AE53" s="88"/>
      <c r="AF53" s="88"/>
      <c r="AG53" s="88"/>
      <c r="AH53" s="89"/>
      <c r="AI53" s="89"/>
    </row>
    <row r="54" spans="1:42">
      <c r="A54" s="81">
        <v>43804</v>
      </c>
      <c r="B54" s="88">
        <v>9329602521296</v>
      </c>
      <c r="C54" s="89">
        <v>3794491400</v>
      </c>
      <c r="D54" s="199">
        <v>1493923700</v>
      </c>
      <c r="E54" s="200"/>
      <c r="F54" s="90"/>
      <c r="G54" s="85"/>
      <c r="H54" s="88"/>
      <c r="I54" s="85"/>
      <c r="J54" s="88"/>
      <c r="K54" s="85"/>
      <c r="L54" s="88"/>
      <c r="M54" s="85"/>
      <c r="N54" s="88"/>
      <c r="O54" s="85"/>
      <c r="P54" s="88"/>
      <c r="Q54" s="85"/>
      <c r="R54" s="88"/>
      <c r="S54" s="85"/>
      <c r="T54" s="88"/>
      <c r="U54" s="85"/>
      <c r="V54" s="88"/>
      <c r="W54" s="85"/>
      <c r="X54" s="88"/>
      <c r="Y54" s="85"/>
      <c r="Z54" s="88"/>
      <c r="AA54" s="85"/>
      <c r="AB54" s="85"/>
      <c r="AC54" s="85"/>
      <c r="AD54" s="88"/>
      <c r="AE54" s="88"/>
      <c r="AF54" s="88"/>
      <c r="AG54" s="88"/>
      <c r="AH54" s="89"/>
      <c r="AI54" s="89"/>
    </row>
    <row r="55" spans="1:42">
      <c r="A55" s="81">
        <v>43805</v>
      </c>
      <c r="B55" s="88">
        <v>8422005762300</v>
      </c>
      <c r="C55" s="89">
        <v>7860104600</v>
      </c>
      <c r="D55" s="199">
        <v>3720542700</v>
      </c>
      <c r="E55" s="200"/>
      <c r="F55" s="90"/>
      <c r="G55" s="85"/>
      <c r="H55" s="88"/>
      <c r="I55" s="85"/>
      <c r="J55" s="88"/>
      <c r="K55" s="85"/>
      <c r="L55" s="88"/>
      <c r="M55" s="85"/>
      <c r="N55" s="88"/>
      <c r="O55" s="85"/>
      <c r="P55" s="88"/>
      <c r="Q55" s="85"/>
      <c r="R55" s="88"/>
      <c r="S55" s="85"/>
      <c r="T55" s="88"/>
      <c r="U55" s="85"/>
      <c r="V55" s="88"/>
      <c r="W55" s="85"/>
      <c r="X55" s="88"/>
      <c r="Y55" s="85"/>
      <c r="Z55" s="88"/>
      <c r="AA55" s="85"/>
      <c r="AB55" s="85"/>
      <c r="AC55" s="85"/>
      <c r="AD55" s="88"/>
      <c r="AE55" s="88"/>
      <c r="AF55" s="88"/>
      <c r="AG55" s="88"/>
      <c r="AH55" s="89"/>
      <c r="AI55" s="89"/>
    </row>
    <row r="56" spans="1:42">
      <c r="A56" s="81">
        <v>43808</v>
      </c>
      <c r="B56" s="12">
        <v>10611248055836</v>
      </c>
      <c r="C56" s="12">
        <v>18036319800</v>
      </c>
      <c r="D56" s="199">
        <v>8785449900</v>
      </c>
      <c r="E56" s="200"/>
      <c r="F56" s="90"/>
      <c r="G56" s="85"/>
      <c r="H56" s="88"/>
      <c r="I56" s="85"/>
      <c r="J56" s="88"/>
      <c r="K56" s="85"/>
      <c r="L56" s="88"/>
      <c r="M56" s="85"/>
      <c r="N56" s="88"/>
      <c r="O56" s="85"/>
      <c r="P56" s="88"/>
      <c r="Q56" s="85"/>
      <c r="R56" s="88"/>
      <c r="S56" s="85"/>
      <c r="T56" s="88"/>
      <c r="U56" s="85"/>
      <c r="V56" s="88"/>
      <c r="W56" s="85"/>
      <c r="X56" s="88"/>
      <c r="Y56" s="85"/>
      <c r="Z56" s="88"/>
      <c r="AA56" s="85"/>
      <c r="AB56" s="85"/>
      <c r="AC56" s="85"/>
      <c r="AD56" s="88"/>
      <c r="AE56" s="88"/>
      <c r="AF56" s="88"/>
      <c r="AG56" s="88"/>
      <c r="AH56" s="89"/>
      <c r="AI56" s="89"/>
    </row>
    <row r="57" spans="1:42">
      <c r="A57" s="81">
        <v>43809</v>
      </c>
      <c r="B57" s="12">
        <v>11162664018142</v>
      </c>
      <c r="C57" s="88">
        <v>13623739000</v>
      </c>
      <c r="D57" s="199">
        <v>6697374500</v>
      </c>
      <c r="E57" s="200"/>
      <c r="F57" s="90"/>
      <c r="G57" s="85"/>
      <c r="H57" s="88"/>
      <c r="I57" s="85"/>
      <c r="J57" s="88"/>
      <c r="K57" s="85"/>
      <c r="L57" s="88"/>
      <c r="M57" s="85"/>
      <c r="N57" s="88"/>
      <c r="O57" s="85"/>
      <c r="P57" s="88"/>
      <c r="Q57" s="85"/>
      <c r="R57" s="88"/>
      <c r="S57" s="85"/>
      <c r="T57" s="88"/>
      <c r="U57" s="85"/>
      <c r="V57" s="88"/>
      <c r="W57" s="85"/>
      <c r="X57" s="88"/>
      <c r="Y57" s="85"/>
      <c r="Z57" s="88"/>
      <c r="AA57" s="85"/>
      <c r="AB57" s="85"/>
      <c r="AC57" s="85"/>
      <c r="AD57" s="88"/>
      <c r="AE57" s="88"/>
      <c r="AF57" s="88"/>
      <c r="AG57" s="88"/>
      <c r="AH57" s="89"/>
      <c r="AI57" s="89"/>
    </row>
    <row r="58" spans="1:42">
      <c r="A58" s="81">
        <v>43810</v>
      </c>
      <c r="B58" s="12">
        <v>9710477074494</v>
      </c>
      <c r="C58" s="12">
        <v>21594655200</v>
      </c>
      <c r="D58" s="199">
        <v>7635584600</v>
      </c>
      <c r="E58" s="200"/>
      <c r="F58" s="90"/>
      <c r="G58" s="85"/>
      <c r="H58" s="88"/>
      <c r="I58" s="85"/>
      <c r="J58" s="88"/>
      <c r="K58" s="85"/>
      <c r="L58" s="88"/>
      <c r="M58" s="85"/>
      <c r="N58" s="88"/>
      <c r="O58" s="85"/>
      <c r="P58" s="88"/>
      <c r="Q58" s="85"/>
      <c r="R58" s="88"/>
      <c r="S58" s="85"/>
      <c r="T58" s="88"/>
      <c r="U58" s="85"/>
      <c r="V58" s="88"/>
      <c r="W58" s="85"/>
      <c r="X58" s="88"/>
      <c r="Y58" s="85"/>
      <c r="Z58" s="88"/>
      <c r="AA58" s="85"/>
      <c r="AB58" s="85"/>
      <c r="AC58" s="85"/>
      <c r="AD58" s="88"/>
      <c r="AE58" s="88"/>
      <c r="AF58" s="88"/>
      <c r="AG58" s="88"/>
      <c r="AH58" s="89"/>
      <c r="AI58" s="89"/>
    </row>
    <row r="59" spans="1:42">
      <c r="A59" s="81">
        <v>43811</v>
      </c>
      <c r="B59" s="12">
        <v>9362350294200</v>
      </c>
      <c r="C59" s="12">
        <v>754023000</v>
      </c>
      <c r="D59" s="199">
        <v>448553900</v>
      </c>
      <c r="E59" s="200"/>
      <c r="F59" s="90"/>
      <c r="G59" s="85"/>
      <c r="H59" s="88"/>
      <c r="I59" s="85"/>
      <c r="J59" s="88"/>
      <c r="K59" s="85"/>
      <c r="L59" s="88"/>
      <c r="M59" s="85"/>
      <c r="N59" s="88"/>
      <c r="O59" s="85"/>
      <c r="P59" s="88"/>
      <c r="Q59" s="85"/>
      <c r="R59" s="88"/>
      <c r="S59" s="85"/>
      <c r="T59" s="88"/>
      <c r="U59" s="85"/>
      <c r="V59" s="88"/>
      <c r="W59" s="85"/>
      <c r="X59" s="88"/>
      <c r="Y59" s="85"/>
      <c r="Z59" s="88"/>
      <c r="AA59" s="85"/>
      <c r="AB59" s="85"/>
      <c r="AC59" s="85"/>
      <c r="AD59" s="88"/>
      <c r="AE59" s="88"/>
      <c r="AF59" s="88"/>
      <c r="AG59" s="88"/>
      <c r="AH59" s="89"/>
      <c r="AI59" s="89"/>
    </row>
    <row r="60" spans="1:42">
      <c r="A60" s="81">
        <v>43812</v>
      </c>
      <c r="B60" s="88">
        <v>9632681205600</v>
      </c>
      <c r="C60" s="88">
        <v>139361281800</v>
      </c>
      <c r="D60" s="201">
        <v>23377918700</v>
      </c>
      <c r="E60" s="202"/>
      <c r="F60" s="94"/>
      <c r="G60" s="85"/>
      <c r="H60" s="93"/>
      <c r="I60" s="85"/>
      <c r="J60" s="93"/>
      <c r="K60" s="85"/>
      <c r="L60" s="93"/>
      <c r="M60" s="85"/>
      <c r="N60" s="93"/>
      <c r="O60" s="85"/>
      <c r="P60" s="93"/>
      <c r="Q60" s="85"/>
      <c r="R60" s="93"/>
      <c r="S60" s="85"/>
      <c r="T60" s="93"/>
      <c r="U60" s="85"/>
      <c r="V60" s="93"/>
      <c r="W60" s="85"/>
      <c r="X60" s="93"/>
      <c r="Y60" s="85"/>
      <c r="Z60" s="93"/>
      <c r="AA60" s="85"/>
      <c r="AB60" s="85"/>
      <c r="AC60" s="85"/>
      <c r="AD60" s="93"/>
      <c r="AE60" s="93"/>
      <c r="AF60" s="93"/>
      <c r="AG60" s="93"/>
      <c r="AH60" s="92"/>
      <c r="AI60" s="92"/>
      <c r="AJ60" s="88"/>
      <c r="AK60" s="88"/>
      <c r="AL60" s="88"/>
      <c r="AM60" s="88"/>
      <c r="AN60" s="88"/>
      <c r="AO60" s="88"/>
      <c r="AP60" s="88"/>
    </row>
    <row r="61" spans="1:42">
      <c r="A61" s="81">
        <v>43815</v>
      </c>
      <c r="B61" s="12">
        <v>12525172955000</v>
      </c>
      <c r="C61" s="89">
        <v>48469783200</v>
      </c>
      <c r="D61" s="201">
        <v>14492400200</v>
      </c>
      <c r="E61" s="202"/>
      <c r="F61" s="94"/>
      <c r="G61" s="85"/>
      <c r="H61" s="93"/>
      <c r="I61" s="85"/>
      <c r="J61" s="93"/>
      <c r="K61" s="85"/>
      <c r="L61" s="93"/>
      <c r="M61" s="85"/>
      <c r="N61" s="93"/>
      <c r="O61" s="85"/>
      <c r="P61" s="93"/>
      <c r="Q61" s="85"/>
      <c r="R61" s="93"/>
      <c r="S61" s="85"/>
      <c r="T61" s="93"/>
      <c r="U61" s="85"/>
      <c r="V61" s="93"/>
      <c r="W61" s="85"/>
      <c r="X61" s="93"/>
      <c r="Y61" s="85"/>
      <c r="Z61" s="93"/>
      <c r="AA61" s="85"/>
      <c r="AB61" s="85"/>
      <c r="AC61" s="85"/>
      <c r="AD61" s="93"/>
      <c r="AE61" s="93"/>
      <c r="AF61" s="93"/>
      <c r="AG61" s="93"/>
      <c r="AH61" s="92"/>
      <c r="AI61" s="92"/>
    </row>
    <row r="62" spans="1:42">
      <c r="A62" s="81">
        <v>43816</v>
      </c>
      <c r="B62" s="12">
        <v>10042568266000</v>
      </c>
      <c r="C62" s="89">
        <v>44729203600</v>
      </c>
      <c r="D62" s="199">
        <v>26419550600</v>
      </c>
      <c r="E62" s="200"/>
      <c r="F62" s="90"/>
      <c r="G62" s="85"/>
      <c r="H62" s="88"/>
      <c r="I62" s="85"/>
      <c r="J62" s="88"/>
      <c r="K62" s="85"/>
      <c r="L62" s="88"/>
      <c r="M62" s="85"/>
      <c r="N62" s="88"/>
      <c r="O62" s="85"/>
      <c r="P62" s="88"/>
      <c r="Q62" s="85"/>
      <c r="R62" s="88"/>
      <c r="S62" s="85"/>
      <c r="T62" s="88"/>
      <c r="U62" s="85"/>
      <c r="V62" s="88"/>
      <c r="W62" s="85"/>
      <c r="X62" s="88"/>
      <c r="Y62" s="85"/>
      <c r="Z62" s="88"/>
      <c r="AA62" s="85"/>
      <c r="AB62" s="85"/>
      <c r="AC62" s="85"/>
      <c r="AD62" s="88"/>
      <c r="AE62" s="88"/>
      <c r="AF62" s="88"/>
      <c r="AG62" s="88"/>
      <c r="AH62" s="89"/>
      <c r="AI62" s="89"/>
    </row>
    <row r="63" spans="1:42">
      <c r="A63" s="81">
        <v>43817</v>
      </c>
      <c r="B63" s="12">
        <v>14316593782000</v>
      </c>
      <c r="C63" s="12">
        <v>68677915400</v>
      </c>
      <c r="D63" s="199">
        <v>36661104200</v>
      </c>
      <c r="E63" s="200"/>
      <c r="F63" s="90"/>
      <c r="G63" s="85"/>
      <c r="H63" s="88"/>
      <c r="I63" s="85"/>
      <c r="J63" s="88"/>
      <c r="K63" s="85"/>
      <c r="L63" s="88"/>
      <c r="M63" s="85"/>
      <c r="N63" s="88"/>
      <c r="O63" s="85"/>
      <c r="P63" s="88"/>
      <c r="Q63" s="85"/>
      <c r="R63" s="88"/>
      <c r="S63" s="85"/>
      <c r="T63" s="88"/>
      <c r="U63" s="85"/>
      <c r="V63" s="88"/>
      <c r="W63" s="85"/>
      <c r="X63" s="88"/>
      <c r="Y63" s="85"/>
      <c r="Z63" s="88"/>
      <c r="AA63" s="85"/>
      <c r="AB63" s="85"/>
      <c r="AC63" s="85"/>
      <c r="AD63" s="88"/>
      <c r="AE63" s="88"/>
      <c r="AF63" s="88"/>
      <c r="AG63" s="88"/>
      <c r="AH63" s="89"/>
      <c r="AI63" s="89"/>
    </row>
    <row r="64" spans="1:42">
      <c r="A64" s="81">
        <v>43818</v>
      </c>
      <c r="B64" s="88">
        <v>9797920905720</v>
      </c>
      <c r="C64" s="88">
        <v>72590665600</v>
      </c>
      <c r="D64" s="199">
        <v>26627582400</v>
      </c>
      <c r="E64" s="200"/>
      <c r="F64" s="90"/>
      <c r="G64" s="85"/>
      <c r="H64" s="88"/>
      <c r="I64" s="85"/>
      <c r="J64" s="88"/>
      <c r="K64" s="85"/>
      <c r="L64" s="88"/>
      <c r="M64" s="85"/>
      <c r="N64" s="88"/>
      <c r="O64" s="85"/>
      <c r="P64" s="88"/>
      <c r="Q64" s="85"/>
      <c r="R64" s="88"/>
      <c r="S64" s="85"/>
      <c r="T64" s="88"/>
      <c r="U64" s="85"/>
      <c r="V64" s="88"/>
      <c r="W64" s="85"/>
      <c r="X64" s="88"/>
      <c r="Y64" s="85"/>
      <c r="Z64" s="88"/>
      <c r="AA64" s="85"/>
      <c r="AB64" s="85"/>
      <c r="AC64" s="85"/>
      <c r="AD64" s="88"/>
      <c r="AE64" s="88"/>
      <c r="AF64" s="88"/>
      <c r="AG64" s="88"/>
      <c r="AH64" s="89"/>
      <c r="AI64" s="89"/>
    </row>
    <row r="65" spans="1:35">
      <c r="A65" s="81">
        <v>43819</v>
      </c>
      <c r="B65" s="89">
        <v>11993229440600</v>
      </c>
      <c r="C65" s="89">
        <v>50860000800</v>
      </c>
      <c r="D65" s="199">
        <v>10973524900</v>
      </c>
      <c r="E65" s="200"/>
      <c r="F65" s="90"/>
      <c r="G65" s="85"/>
      <c r="H65" s="88"/>
      <c r="I65" s="85"/>
      <c r="J65" s="88"/>
      <c r="K65" s="85"/>
      <c r="L65" s="88"/>
      <c r="M65" s="85"/>
      <c r="N65" s="88"/>
      <c r="O65" s="85"/>
      <c r="P65" s="88"/>
      <c r="Q65" s="85"/>
      <c r="R65" s="88"/>
      <c r="S65" s="85"/>
      <c r="T65" s="88"/>
      <c r="U65" s="85"/>
      <c r="V65" s="88"/>
      <c r="W65" s="85"/>
      <c r="X65" s="88"/>
      <c r="Y65" s="85"/>
      <c r="Z65" s="88"/>
      <c r="AA65" s="85"/>
      <c r="AB65" s="85"/>
      <c r="AC65" s="85"/>
      <c r="AD65" s="88"/>
      <c r="AE65" s="88"/>
      <c r="AF65" s="88"/>
      <c r="AG65" s="88"/>
      <c r="AH65" s="89"/>
      <c r="AI65" s="89"/>
    </row>
    <row r="66" spans="1:35">
      <c r="A66" s="81">
        <v>43822</v>
      </c>
      <c r="B66" s="12">
        <v>11161186540680</v>
      </c>
      <c r="C66" s="12">
        <v>58477109600</v>
      </c>
      <c r="D66" s="199">
        <v>20268886900</v>
      </c>
      <c r="E66" s="200"/>
      <c r="F66" s="90"/>
      <c r="G66" s="85"/>
      <c r="H66" s="88"/>
      <c r="I66" s="85"/>
      <c r="J66" s="88"/>
      <c r="K66" s="85"/>
      <c r="L66" s="88"/>
      <c r="M66" s="85"/>
      <c r="N66" s="88"/>
      <c r="O66" s="85"/>
      <c r="P66" s="88"/>
      <c r="Q66" s="85"/>
      <c r="R66" s="88"/>
      <c r="S66" s="85"/>
      <c r="T66" s="88"/>
      <c r="U66" s="85"/>
      <c r="V66" s="88"/>
      <c r="W66" s="85"/>
      <c r="X66" s="88"/>
      <c r="Y66" s="85"/>
      <c r="Z66" s="88"/>
      <c r="AA66" s="85"/>
      <c r="AB66" s="85"/>
      <c r="AC66" s="85"/>
      <c r="AD66" s="88"/>
      <c r="AE66" s="88"/>
      <c r="AF66" s="88"/>
      <c r="AG66" s="88"/>
      <c r="AH66" s="89"/>
      <c r="AI66" s="89"/>
    </row>
    <row r="67" spans="1:35">
      <c r="A67" s="81">
        <v>43823</v>
      </c>
      <c r="B67" s="88">
        <v>9602162361200</v>
      </c>
      <c r="C67" s="88">
        <v>140723951800</v>
      </c>
      <c r="D67" s="199">
        <v>24746059700</v>
      </c>
      <c r="E67" s="200"/>
      <c r="F67" s="90"/>
      <c r="G67" s="85"/>
      <c r="H67" s="88"/>
      <c r="I67" s="85"/>
      <c r="J67" s="88"/>
      <c r="K67" s="85"/>
      <c r="L67" s="88"/>
      <c r="M67" s="85"/>
      <c r="N67" s="88"/>
      <c r="O67" s="85"/>
      <c r="P67" s="88"/>
      <c r="Q67" s="85"/>
      <c r="R67" s="88"/>
      <c r="S67" s="85"/>
      <c r="T67" s="88"/>
      <c r="U67" s="85"/>
      <c r="V67" s="88"/>
      <c r="W67" s="85"/>
      <c r="X67" s="88"/>
      <c r="Y67" s="85"/>
      <c r="Z67" s="88"/>
      <c r="AA67" s="85"/>
      <c r="AB67" s="85"/>
      <c r="AC67" s="85"/>
      <c r="AD67" s="88"/>
      <c r="AE67" s="88"/>
      <c r="AF67" s="88"/>
      <c r="AG67" s="88"/>
      <c r="AH67" s="89"/>
      <c r="AI67" s="89"/>
    </row>
    <row r="68" spans="1:35">
      <c r="A68" s="81">
        <v>43824</v>
      </c>
      <c r="B68" s="88">
        <v>9997197704600</v>
      </c>
      <c r="C68" s="88">
        <v>876115000</v>
      </c>
      <c r="D68" s="199">
        <v>45975400</v>
      </c>
      <c r="E68" s="200"/>
      <c r="F68" s="90"/>
      <c r="G68" s="85"/>
      <c r="H68" s="88"/>
      <c r="I68" s="85"/>
      <c r="J68" s="88"/>
      <c r="K68" s="85"/>
      <c r="L68" s="88"/>
      <c r="M68" s="85"/>
      <c r="N68" s="88"/>
      <c r="O68" s="85"/>
      <c r="P68" s="88"/>
      <c r="Q68" s="85"/>
      <c r="R68" s="88"/>
      <c r="S68" s="85"/>
      <c r="T68" s="88"/>
      <c r="U68" s="85"/>
      <c r="V68" s="88"/>
      <c r="W68" s="85"/>
      <c r="X68" s="88"/>
      <c r="Y68" s="85"/>
      <c r="Z68" s="88"/>
      <c r="AA68" s="85"/>
      <c r="AB68" s="85"/>
      <c r="AC68" s="85"/>
      <c r="AD68" s="88"/>
      <c r="AE68" s="88"/>
      <c r="AF68" s="88"/>
      <c r="AG68" s="88"/>
      <c r="AH68" s="89"/>
      <c r="AI68" s="89"/>
    </row>
    <row r="69" spans="1:35">
      <c r="A69" s="81">
        <v>43825</v>
      </c>
      <c r="B69" s="88">
        <v>11369338220000</v>
      </c>
      <c r="C69" s="88">
        <v>4883675800</v>
      </c>
      <c r="D69" s="199">
        <v>908617300</v>
      </c>
      <c r="E69" s="200"/>
      <c r="F69" s="90"/>
      <c r="G69" s="85"/>
      <c r="H69" s="88"/>
      <c r="I69" s="85"/>
      <c r="J69" s="88"/>
      <c r="K69" s="85"/>
      <c r="L69" s="88"/>
      <c r="M69" s="85"/>
      <c r="N69" s="88"/>
      <c r="O69" s="85"/>
      <c r="P69" s="88"/>
      <c r="Q69" s="85"/>
      <c r="R69" s="88"/>
      <c r="S69" s="85"/>
      <c r="T69" s="88"/>
      <c r="U69" s="85"/>
      <c r="V69" s="88"/>
      <c r="W69" s="85"/>
      <c r="X69" s="88"/>
      <c r="Y69" s="85"/>
      <c r="Z69" s="88"/>
      <c r="AA69" s="85"/>
      <c r="AB69" s="85"/>
      <c r="AC69" s="85"/>
      <c r="AD69" s="88"/>
      <c r="AE69" s="88"/>
      <c r="AF69" s="88"/>
      <c r="AG69" s="88"/>
      <c r="AH69" s="89"/>
      <c r="AI69" s="89"/>
    </row>
    <row r="70" spans="1:35">
      <c r="A70" s="81">
        <v>43826</v>
      </c>
      <c r="B70" s="88">
        <v>8151805335478</v>
      </c>
      <c r="C70" s="88">
        <v>44173710200</v>
      </c>
      <c r="D70" s="199">
        <v>17405939000</v>
      </c>
      <c r="E70" s="200"/>
      <c r="F70" s="90"/>
      <c r="G70" s="85"/>
      <c r="H70" s="88"/>
      <c r="I70" s="85"/>
      <c r="J70" s="88"/>
      <c r="K70" s="85"/>
      <c r="L70" s="88"/>
      <c r="M70" s="85"/>
      <c r="N70" s="88"/>
      <c r="O70" s="85"/>
      <c r="P70" s="88"/>
      <c r="Q70" s="85"/>
      <c r="R70" s="88"/>
      <c r="S70" s="85"/>
      <c r="T70" s="88"/>
      <c r="U70" s="85"/>
      <c r="V70" s="88"/>
      <c r="W70" s="85"/>
      <c r="X70" s="88"/>
      <c r="Y70" s="85"/>
      <c r="Z70" s="88"/>
      <c r="AA70" s="85"/>
      <c r="AB70" s="85"/>
      <c r="AC70" s="85"/>
      <c r="AD70" s="88"/>
      <c r="AE70" s="88"/>
      <c r="AF70" s="88"/>
      <c r="AG70" s="88"/>
      <c r="AH70" s="89"/>
      <c r="AI70" s="89"/>
    </row>
    <row r="71" spans="1:35">
      <c r="A71" s="81">
        <v>43829</v>
      </c>
      <c r="B71" s="88">
        <v>7934669488116</v>
      </c>
      <c r="C71" s="88">
        <v>20583779600</v>
      </c>
      <c r="D71" s="199">
        <v>8633433900</v>
      </c>
      <c r="E71" s="200"/>
      <c r="F71" s="90"/>
      <c r="G71" s="85"/>
      <c r="H71" s="88"/>
      <c r="I71" s="85"/>
      <c r="J71" s="88"/>
      <c r="K71" s="85"/>
      <c r="L71" s="88"/>
      <c r="M71" s="85"/>
      <c r="N71" s="88"/>
      <c r="O71" s="85"/>
      <c r="P71" s="88"/>
      <c r="Q71" s="85"/>
      <c r="R71" s="88"/>
      <c r="S71" s="85"/>
      <c r="T71" s="88"/>
      <c r="U71" s="85"/>
      <c r="V71" s="88"/>
      <c r="W71" s="85"/>
      <c r="X71" s="88"/>
      <c r="Y71" s="85"/>
      <c r="Z71" s="88"/>
      <c r="AA71" s="85"/>
      <c r="AB71" s="85"/>
      <c r="AC71" s="85"/>
      <c r="AD71" s="88"/>
      <c r="AE71" s="88"/>
      <c r="AF71" s="88"/>
      <c r="AG71" s="88"/>
      <c r="AH71" s="89"/>
      <c r="AI71" s="89"/>
    </row>
    <row r="72" spans="1:35">
      <c r="A72" s="81">
        <v>43830</v>
      </c>
      <c r="B72" s="88">
        <v>7947769269286</v>
      </c>
      <c r="C72" s="88">
        <v>13091157800</v>
      </c>
      <c r="D72" s="199">
        <v>3642539200</v>
      </c>
      <c r="E72" s="200"/>
      <c r="F72" s="90"/>
      <c r="G72" s="85"/>
      <c r="H72" s="88"/>
      <c r="I72" s="85"/>
      <c r="J72" s="88"/>
      <c r="K72" s="85"/>
      <c r="L72" s="88"/>
      <c r="M72" s="85"/>
      <c r="N72" s="88"/>
      <c r="O72" s="85"/>
      <c r="P72" s="88"/>
      <c r="Q72" s="85"/>
      <c r="R72" s="88"/>
      <c r="S72" s="85"/>
      <c r="T72" s="88"/>
      <c r="U72" s="85"/>
      <c r="V72" s="88"/>
      <c r="W72" s="85"/>
      <c r="X72" s="88"/>
      <c r="Y72" s="85"/>
      <c r="Z72" s="88"/>
      <c r="AA72" s="85"/>
      <c r="AB72" s="85"/>
      <c r="AC72" s="85"/>
      <c r="AD72" s="88"/>
      <c r="AE72" s="88"/>
      <c r="AF72" s="88"/>
      <c r="AG72" s="88"/>
      <c r="AH72" s="89"/>
      <c r="AI72" s="89"/>
    </row>
    <row r="73" spans="1:35">
      <c r="A73" s="81">
        <v>43831</v>
      </c>
      <c r="B73" s="88">
        <v>0</v>
      </c>
      <c r="C73" s="88">
        <v>0</v>
      </c>
      <c r="D73" s="203">
        <v>0</v>
      </c>
      <c r="E73" s="200">
        <v>0</v>
      </c>
      <c r="F73" s="90">
        <v>0</v>
      </c>
      <c r="G73" s="85"/>
      <c r="H73" s="88"/>
      <c r="I73" s="85"/>
      <c r="J73" s="88"/>
      <c r="K73" s="85"/>
      <c r="L73" s="88"/>
      <c r="M73" s="85"/>
      <c r="N73" s="88"/>
      <c r="O73" s="85"/>
      <c r="P73" s="88"/>
      <c r="Q73" s="85"/>
      <c r="R73" s="88"/>
      <c r="S73" s="85"/>
      <c r="T73" s="88"/>
      <c r="U73" s="85"/>
      <c r="V73" s="88"/>
      <c r="W73" s="85"/>
      <c r="X73" s="88"/>
      <c r="Y73" s="85"/>
      <c r="Z73" s="88"/>
      <c r="AA73" s="85"/>
      <c r="AB73" s="85"/>
      <c r="AC73" s="85"/>
      <c r="AD73" s="88"/>
      <c r="AE73" s="88"/>
      <c r="AF73" s="88"/>
      <c r="AG73" s="88"/>
      <c r="AH73" s="89"/>
      <c r="AI73" s="89"/>
    </row>
    <row r="74" spans="1:35">
      <c r="A74" s="81">
        <v>43832</v>
      </c>
      <c r="B74" s="88">
        <v>7983366380366</v>
      </c>
      <c r="C74" s="88">
        <v>41520000000</v>
      </c>
      <c r="D74" s="203">
        <v>27593996000</v>
      </c>
      <c r="E74" s="200">
        <v>32524131500</v>
      </c>
      <c r="F74" s="90">
        <v>27593996000</v>
      </c>
      <c r="G74" s="85">
        <v>0.7108190623390005</v>
      </c>
      <c r="H74" s="88">
        <v>0</v>
      </c>
      <c r="I74" s="85">
        <v>0</v>
      </c>
      <c r="J74" s="88">
        <v>0</v>
      </c>
      <c r="K74" s="85"/>
      <c r="L74" s="88"/>
      <c r="M74" s="85"/>
      <c r="N74" s="88"/>
      <c r="O74" s="85"/>
      <c r="P74" s="88"/>
      <c r="Q74" s="85"/>
      <c r="R74" s="88"/>
      <c r="S74" s="85"/>
      <c r="T74" s="88"/>
      <c r="U74" s="85"/>
      <c r="V74" s="88"/>
      <c r="W74" s="85"/>
      <c r="X74" s="88"/>
      <c r="Y74" s="85"/>
      <c r="Z74" s="88"/>
      <c r="AA74" s="85"/>
      <c r="AB74" s="85"/>
      <c r="AC74" s="85"/>
      <c r="AD74" s="88">
        <v>38820000000</v>
      </c>
      <c r="AE74" s="88">
        <v>2700000000</v>
      </c>
      <c r="AF74" s="88"/>
      <c r="AG74" s="88"/>
      <c r="AH74" s="89"/>
      <c r="AI74" s="89"/>
    </row>
    <row r="75" spans="1:35">
      <c r="A75" s="81">
        <v>43833</v>
      </c>
      <c r="B75" s="88">
        <v>7662517780612</v>
      </c>
      <c r="C75" s="88">
        <v>47300000000</v>
      </c>
      <c r="D75" s="203">
        <v>5218168000</v>
      </c>
      <c r="E75" s="200">
        <v>9180023500</v>
      </c>
      <c r="F75" s="90">
        <v>5218168000</v>
      </c>
      <c r="G75" s="85">
        <v>0.12045632502308402</v>
      </c>
      <c r="H75" s="88">
        <v>0</v>
      </c>
      <c r="I75" s="85">
        <v>0</v>
      </c>
      <c r="J75" s="88">
        <v>0</v>
      </c>
      <c r="K75" s="85"/>
      <c r="L75" s="88"/>
      <c r="M75" s="85"/>
      <c r="N75" s="88"/>
      <c r="O75" s="85"/>
      <c r="P75" s="88"/>
      <c r="Q75" s="85"/>
      <c r="R75" s="88"/>
      <c r="S75" s="85"/>
      <c r="T75" s="88"/>
      <c r="U75" s="85"/>
      <c r="V75" s="88"/>
      <c r="W75" s="85"/>
      <c r="X75" s="88"/>
      <c r="Y75" s="85"/>
      <c r="Z75" s="88"/>
      <c r="AA75" s="85"/>
      <c r="AB75" s="85"/>
      <c r="AC75" s="85"/>
      <c r="AD75" s="88">
        <v>43320000000</v>
      </c>
      <c r="AE75" s="88">
        <v>3980000000</v>
      </c>
      <c r="AF75" s="88"/>
      <c r="AG75" s="88"/>
      <c r="AH75" s="89"/>
      <c r="AI75" s="89"/>
    </row>
    <row r="76" spans="1:35">
      <c r="A76" s="81">
        <v>43836</v>
      </c>
      <c r="B76" s="88">
        <v>7777220531710</v>
      </c>
      <c r="C76" s="88">
        <v>68880000000</v>
      </c>
      <c r="D76" s="203">
        <v>13397097000</v>
      </c>
      <c r="E76" s="200">
        <v>18301075500</v>
      </c>
      <c r="F76" s="90">
        <v>13397097000</v>
      </c>
      <c r="G76" s="85">
        <v>0.20796487115802545</v>
      </c>
      <c r="H76" s="88">
        <v>0</v>
      </c>
      <c r="I76" s="85">
        <v>0</v>
      </c>
      <c r="J76" s="88">
        <v>0</v>
      </c>
      <c r="K76" s="85"/>
      <c r="L76" s="88"/>
      <c r="M76" s="85"/>
      <c r="N76" s="88"/>
      <c r="O76" s="85"/>
      <c r="P76" s="88"/>
      <c r="Q76" s="85"/>
      <c r="R76" s="88"/>
      <c r="S76" s="85"/>
      <c r="T76" s="88"/>
      <c r="U76" s="85"/>
      <c r="V76" s="88"/>
      <c r="W76" s="85"/>
      <c r="X76" s="88"/>
      <c r="Y76" s="85"/>
      <c r="Z76" s="88"/>
      <c r="AA76" s="85"/>
      <c r="AB76" s="85"/>
      <c r="AC76" s="85"/>
      <c r="AD76" s="88">
        <v>64420000000</v>
      </c>
      <c r="AE76" s="88">
        <v>4460000000</v>
      </c>
      <c r="AF76" s="88"/>
      <c r="AG76" s="88"/>
      <c r="AH76" s="89"/>
      <c r="AI76" s="89"/>
    </row>
    <row r="77" spans="1:35">
      <c r="A77" s="81">
        <v>43837</v>
      </c>
      <c r="B77" s="88">
        <v>8071837364708</v>
      </c>
      <c r="C77" s="88">
        <v>29100000000</v>
      </c>
      <c r="D77" s="203">
        <v>15699849700</v>
      </c>
      <c r="E77" s="200">
        <v>18080580200</v>
      </c>
      <c r="F77" s="90">
        <v>15343391700</v>
      </c>
      <c r="G77" s="85">
        <v>0.56617681549815502</v>
      </c>
      <c r="H77" s="88">
        <v>356458000</v>
      </c>
      <c r="I77" s="85">
        <v>0.178229</v>
      </c>
      <c r="J77" s="88">
        <v>0</v>
      </c>
      <c r="K77" s="85"/>
      <c r="L77" s="88"/>
      <c r="M77" s="85"/>
      <c r="N77" s="88"/>
      <c r="O77" s="85"/>
      <c r="P77" s="88"/>
      <c r="Q77" s="85"/>
      <c r="R77" s="88"/>
      <c r="S77" s="85"/>
      <c r="T77" s="88"/>
      <c r="U77" s="85"/>
      <c r="V77" s="88"/>
      <c r="W77" s="85"/>
      <c r="X77" s="88"/>
      <c r="Y77" s="85"/>
      <c r="Z77" s="88"/>
      <c r="AA77" s="85"/>
      <c r="AB77" s="85"/>
      <c r="AC77" s="85"/>
      <c r="AD77" s="88">
        <v>27100000000</v>
      </c>
      <c r="AE77" s="88">
        <v>2000000000</v>
      </c>
      <c r="AF77" s="88"/>
      <c r="AG77" s="88"/>
      <c r="AH77" s="89"/>
      <c r="AI77" s="89"/>
    </row>
    <row r="78" spans="1:35">
      <c r="A78" s="81">
        <v>43838</v>
      </c>
      <c r="B78" s="88">
        <v>11539166498010</v>
      </c>
      <c r="C78" s="88">
        <v>73600000000</v>
      </c>
      <c r="D78" s="203">
        <v>22866443600</v>
      </c>
      <c r="E78" s="200">
        <v>27653120900</v>
      </c>
      <c r="F78" s="90">
        <v>22866443600</v>
      </c>
      <c r="G78" s="85">
        <v>0.32070748387096776</v>
      </c>
      <c r="H78" s="88">
        <v>0</v>
      </c>
      <c r="I78" s="85">
        <v>0</v>
      </c>
      <c r="J78" s="88">
        <v>0</v>
      </c>
      <c r="K78" s="85"/>
      <c r="L78" s="88"/>
      <c r="M78" s="85"/>
      <c r="N78" s="88"/>
      <c r="O78" s="85"/>
      <c r="P78" s="88"/>
      <c r="Q78" s="85"/>
      <c r="R78" s="88"/>
      <c r="S78" s="85"/>
      <c r="T78" s="88"/>
      <c r="U78" s="85"/>
      <c r="V78" s="88"/>
      <c r="W78" s="85"/>
      <c r="X78" s="88"/>
      <c r="Y78" s="85"/>
      <c r="Z78" s="88"/>
      <c r="AA78" s="85"/>
      <c r="AB78" s="85"/>
      <c r="AC78" s="85"/>
      <c r="AD78" s="88">
        <v>71300000000</v>
      </c>
      <c r="AE78" s="88">
        <v>2300000000</v>
      </c>
      <c r="AF78" s="88"/>
      <c r="AG78" s="88"/>
      <c r="AH78" s="89"/>
      <c r="AI78" s="89"/>
    </row>
    <row r="79" spans="1:35">
      <c r="A79" s="81">
        <v>43839</v>
      </c>
      <c r="B79" s="88">
        <v>7617122598000</v>
      </c>
      <c r="C79" s="88">
        <v>11040000000</v>
      </c>
      <c r="D79" s="203">
        <v>625302600</v>
      </c>
      <c r="E79" s="200">
        <v>2996098100</v>
      </c>
      <c r="F79" s="90">
        <v>625302600</v>
      </c>
      <c r="G79" s="85">
        <v>6.540822175732218E-2</v>
      </c>
      <c r="H79" s="88">
        <v>0</v>
      </c>
      <c r="I79" s="85">
        <v>0</v>
      </c>
      <c r="J79" s="88">
        <v>0</v>
      </c>
      <c r="K79" s="85"/>
      <c r="L79" s="88"/>
      <c r="M79" s="85"/>
      <c r="N79" s="88"/>
      <c r="O79" s="85"/>
      <c r="P79" s="88"/>
      <c r="Q79" s="85"/>
      <c r="R79" s="88"/>
      <c r="S79" s="85"/>
      <c r="T79" s="88"/>
      <c r="U79" s="85"/>
      <c r="V79" s="88"/>
      <c r="W79" s="85"/>
      <c r="X79" s="88"/>
      <c r="Y79" s="85"/>
      <c r="Z79" s="88"/>
      <c r="AA79" s="85"/>
      <c r="AB79" s="85"/>
      <c r="AC79" s="85"/>
      <c r="AD79" s="88">
        <v>9560000000</v>
      </c>
      <c r="AE79" s="88">
        <v>1480000000</v>
      </c>
      <c r="AF79" s="88"/>
      <c r="AG79" s="88"/>
      <c r="AH79" s="89"/>
      <c r="AI79" s="89"/>
    </row>
    <row r="80" spans="1:35">
      <c r="A80" s="81">
        <v>43840</v>
      </c>
      <c r="B80" s="95">
        <v>11663804173484</v>
      </c>
      <c r="C80" s="88">
        <v>14040000000</v>
      </c>
      <c r="D80" s="203">
        <v>4796848200</v>
      </c>
      <c r="E80" s="200">
        <v>4796848200</v>
      </c>
      <c r="F80" s="90">
        <v>4796848200</v>
      </c>
      <c r="G80" s="85">
        <v>0.42752657754010698</v>
      </c>
      <c r="H80" s="88">
        <v>0</v>
      </c>
      <c r="I80" s="85">
        <v>0</v>
      </c>
      <c r="J80" s="88">
        <v>0</v>
      </c>
      <c r="K80" s="85"/>
      <c r="L80" s="88"/>
      <c r="M80" s="85"/>
      <c r="N80" s="88"/>
      <c r="O80" s="85"/>
      <c r="P80" s="88"/>
      <c r="Q80" s="85"/>
      <c r="R80" s="88"/>
      <c r="S80" s="85"/>
      <c r="T80" s="88"/>
      <c r="U80" s="85"/>
      <c r="V80" s="88"/>
      <c r="W80" s="85"/>
      <c r="X80" s="88"/>
      <c r="Y80" s="85"/>
      <c r="Z80" s="88"/>
      <c r="AA80" s="85"/>
      <c r="AB80" s="85"/>
      <c r="AC80" s="85"/>
      <c r="AD80" s="88">
        <v>11220000000</v>
      </c>
      <c r="AE80" s="88">
        <v>2820000000</v>
      </c>
      <c r="AF80" s="88"/>
      <c r="AG80" s="88"/>
      <c r="AH80" s="89"/>
      <c r="AI80" s="89"/>
    </row>
    <row r="81" spans="1:35">
      <c r="A81" s="81">
        <v>43843</v>
      </c>
      <c r="B81" s="88">
        <v>6796323675760</v>
      </c>
      <c r="C81" s="88">
        <v>49460000000</v>
      </c>
      <c r="D81" s="203">
        <v>6688293600</v>
      </c>
      <c r="E81" s="200">
        <v>8130840600</v>
      </c>
      <c r="F81" s="90">
        <v>6688293600</v>
      </c>
      <c r="G81" s="85">
        <v>0.14352561373390557</v>
      </c>
      <c r="H81" s="88">
        <v>0</v>
      </c>
      <c r="I81" s="85">
        <v>0</v>
      </c>
      <c r="J81" s="88">
        <v>0</v>
      </c>
      <c r="K81" s="85"/>
      <c r="L81" s="88"/>
      <c r="M81" s="85"/>
      <c r="N81" s="88"/>
      <c r="O81" s="85"/>
      <c r="P81" s="88"/>
      <c r="Q81" s="85"/>
      <c r="R81" s="88"/>
      <c r="S81" s="85"/>
      <c r="T81" s="88"/>
      <c r="U81" s="85"/>
      <c r="V81" s="88"/>
      <c r="W81" s="85"/>
      <c r="X81" s="88"/>
      <c r="Y81" s="85"/>
      <c r="Z81" s="88"/>
      <c r="AA81" s="85"/>
      <c r="AB81" s="85"/>
      <c r="AC81" s="85"/>
      <c r="AD81" s="88">
        <v>46600000000</v>
      </c>
      <c r="AE81" s="88">
        <v>2860000000</v>
      </c>
      <c r="AF81" s="88"/>
      <c r="AG81" s="88"/>
      <c r="AH81" s="89"/>
      <c r="AI81" s="89"/>
    </row>
    <row r="82" spans="1:35">
      <c r="A82" s="81">
        <v>43844</v>
      </c>
      <c r="B82" s="88">
        <v>9395647417490</v>
      </c>
      <c r="C82" s="88">
        <v>26520000000</v>
      </c>
      <c r="D82" s="203">
        <v>9457710900</v>
      </c>
      <c r="E82" s="200">
        <v>15394307900</v>
      </c>
      <c r="F82" s="90">
        <v>8884412400</v>
      </c>
      <c r="G82" s="85">
        <v>0.38130525321888414</v>
      </c>
      <c r="H82" s="88">
        <v>573298500</v>
      </c>
      <c r="I82" s="85">
        <v>0.17804301242236026</v>
      </c>
      <c r="J82" s="88">
        <v>0</v>
      </c>
      <c r="K82" s="85"/>
      <c r="L82" s="88"/>
      <c r="M82" s="85"/>
      <c r="N82" s="88"/>
      <c r="O82" s="85"/>
      <c r="P82" s="88"/>
      <c r="Q82" s="85"/>
      <c r="R82" s="88"/>
      <c r="S82" s="85"/>
      <c r="T82" s="88"/>
      <c r="U82" s="85"/>
      <c r="V82" s="88"/>
      <c r="W82" s="85"/>
      <c r="X82" s="88"/>
      <c r="Y82" s="85"/>
      <c r="Z82" s="88"/>
      <c r="AA82" s="85"/>
      <c r="AB82" s="85"/>
      <c r="AC82" s="85"/>
      <c r="AD82" s="88">
        <v>23300000000</v>
      </c>
      <c r="AE82" s="88">
        <v>3220000000</v>
      </c>
      <c r="AF82" s="88"/>
      <c r="AG82" s="88"/>
      <c r="AH82" s="89"/>
      <c r="AI82" s="89"/>
    </row>
    <row r="83" spans="1:35">
      <c r="A83" s="81">
        <v>43845</v>
      </c>
      <c r="B83" s="88">
        <v>7738047685718</v>
      </c>
      <c r="C83" s="88">
        <v>28940000000</v>
      </c>
      <c r="D83" s="203">
        <v>8560065800</v>
      </c>
      <c r="E83" s="200">
        <v>11526761300</v>
      </c>
      <c r="F83" s="90">
        <v>8202966000</v>
      </c>
      <c r="G83" s="85">
        <v>0.31453090490797547</v>
      </c>
      <c r="H83" s="88">
        <v>357099800</v>
      </c>
      <c r="I83" s="85">
        <v>0.12486006993006993</v>
      </c>
      <c r="J83" s="88">
        <v>0</v>
      </c>
      <c r="K83" s="85"/>
      <c r="L83" s="88"/>
      <c r="M83" s="85"/>
      <c r="N83" s="88"/>
      <c r="O83" s="85"/>
      <c r="P83" s="88"/>
      <c r="Q83" s="85"/>
      <c r="R83" s="88"/>
      <c r="S83" s="85"/>
      <c r="T83" s="88"/>
      <c r="U83" s="85"/>
      <c r="V83" s="88"/>
      <c r="W83" s="85"/>
      <c r="X83" s="88"/>
      <c r="Y83" s="85"/>
      <c r="Z83" s="88"/>
      <c r="AA83" s="85"/>
      <c r="AB83" s="85"/>
      <c r="AC83" s="85"/>
      <c r="AD83" s="88">
        <v>26080000000</v>
      </c>
      <c r="AE83" s="88">
        <v>2860000000</v>
      </c>
      <c r="AF83" s="88"/>
      <c r="AG83" s="88"/>
      <c r="AH83" s="89"/>
      <c r="AI83" s="89"/>
    </row>
    <row r="84" spans="1:35">
      <c r="A84" s="81">
        <v>43846</v>
      </c>
      <c r="B84" s="88">
        <v>10372750628600</v>
      </c>
      <c r="C84" s="88">
        <v>43620000000</v>
      </c>
      <c r="D84" s="203">
        <v>6194118300</v>
      </c>
      <c r="E84" s="200">
        <v>11155743800</v>
      </c>
      <c r="F84" s="90">
        <v>6194118300</v>
      </c>
      <c r="G84" s="85">
        <v>0.15137141495601172</v>
      </c>
      <c r="H84" s="88">
        <v>0</v>
      </c>
      <c r="I84" s="85">
        <v>0</v>
      </c>
      <c r="J84" s="88">
        <v>0</v>
      </c>
      <c r="K84" s="85"/>
      <c r="L84" s="88"/>
      <c r="M84" s="85"/>
      <c r="N84" s="88"/>
      <c r="O84" s="85"/>
      <c r="P84" s="88"/>
      <c r="Q84" s="85"/>
      <c r="R84" s="88"/>
      <c r="S84" s="85"/>
      <c r="T84" s="88"/>
      <c r="U84" s="85"/>
      <c r="V84" s="88"/>
      <c r="W84" s="85"/>
      <c r="X84" s="88"/>
      <c r="Y84" s="85"/>
      <c r="Z84" s="88"/>
      <c r="AA84" s="85"/>
      <c r="AB84" s="85"/>
      <c r="AC84" s="85"/>
      <c r="AD84" s="88">
        <v>40920000000</v>
      </c>
      <c r="AE84" s="88">
        <v>2700000000</v>
      </c>
      <c r="AF84" s="88"/>
      <c r="AG84" s="88"/>
      <c r="AH84" s="89"/>
      <c r="AI84" s="89"/>
    </row>
    <row r="85" spans="1:35">
      <c r="A85" s="81">
        <v>43847</v>
      </c>
      <c r="B85" s="88">
        <v>7524000526500</v>
      </c>
      <c r="C85" s="88">
        <v>62500000000</v>
      </c>
      <c r="D85" s="203">
        <v>4000104700</v>
      </c>
      <c r="E85" s="200">
        <v>4000281700</v>
      </c>
      <c r="F85" s="90">
        <v>3585438400</v>
      </c>
      <c r="G85" s="85">
        <v>6.1839227319765433E-2</v>
      </c>
      <c r="H85" s="88">
        <v>414666300</v>
      </c>
      <c r="I85" s="85">
        <v>9.1740331858407076E-2</v>
      </c>
      <c r="J85" s="88">
        <v>0</v>
      </c>
      <c r="K85" s="85"/>
      <c r="L85" s="88"/>
      <c r="M85" s="85"/>
      <c r="N85" s="88"/>
      <c r="O85" s="85"/>
      <c r="P85" s="88"/>
      <c r="Q85" s="85"/>
      <c r="R85" s="88"/>
      <c r="S85" s="85"/>
      <c r="T85" s="88"/>
      <c r="U85" s="85"/>
      <c r="V85" s="88"/>
      <c r="W85" s="85"/>
      <c r="X85" s="88"/>
      <c r="Y85" s="85"/>
      <c r="Z85" s="88"/>
      <c r="AA85" s="85"/>
      <c r="AB85" s="85"/>
      <c r="AC85" s="85"/>
      <c r="AD85" s="88">
        <v>57980000000</v>
      </c>
      <c r="AE85" s="88">
        <v>4520000000</v>
      </c>
      <c r="AF85" s="88"/>
      <c r="AG85" s="88"/>
      <c r="AH85" s="89"/>
      <c r="AI85" s="89"/>
    </row>
    <row r="86" spans="1:35">
      <c r="A86" s="81">
        <v>43850</v>
      </c>
      <c r="B86" s="88">
        <v>9043539168500</v>
      </c>
      <c r="C86" s="88">
        <v>24500000000</v>
      </c>
      <c r="D86" s="203">
        <v>4446900600</v>
      </c>
      <c r="E86" s="200">
        <v>8862751600</v>
      </c>
      <c r="F86" s="90">
        <v>4446900600</v>
      </c>
      <c r="G86" s="85">
        <v>0.20398626605504588</v>
      </c>
      <c r="H86" s="88">
        <v>0</v>
      </c>
      <c r="I86" s="85">
        <v>0</v>
      </c>
      <c r="J86" s="88">
        <v>0</v>
      </c>
      <c r="K86" s="85"/>
      <c r="L86" s="88"/>
      <c r="M86" s="85"/>
      <c r="N86" s="88"/>
      <c r="O86" s="85"/>
      <c r="P86" s="88"/>
      <c r="Q86" s="85"/>
      <c r="R86" s="88"/>
      <c r="S86" s="85"/>
      <c r="T86" s="88"/>
      <c r="U86" s="85"/>
      <c r="V86" s="88"/>
      <c r="W86" s="85"/>
      <c r="X86" s="88"/>
      <c r="Y86" s="85"/>
      <c r="Z86" s="88"/>
      <c r="AA86" s="85"/>
      <c r="AB86" s="85"/>
      <c r="AC86" s="85"/>
      <c r="AD86" s="88">
        <v>21800000000</v>
      </c>
      <c r="AE86" s="88">
        <v>2700000000</v>
      </c>
      <c r="AF86" s="88"/>
      <c r="AG86" s="88"/>
      <c r="AH86" s="89"/>
      <c r="AI86" s="89"/>
    </row>
    <row r="87" spans="1:35">
      <c r="A87" s="81">
        <v>43851</v>
      </c>
      <c r="B87" s="12">
        <v>8205265086372</v>
      </c>
      <c r="C87" s="88">
        <v>108760000000</v>
      </c>
      <c r="D87" s="203">
        <v>12822413400</v>
      </c>
      <c r="E87" s="200">
        <v>18331183900</v>
      </c>
      <c r="F87" s="90">
        <v>12822413400</v>
      </c>
      <c r="G87" s="85">
        <v>0.12225794622425629</v>
      </c>
      <c r="H87" s="88">
        <v>0</v>
      </c>
      <c r="I87" s="85">
        <v>0</v>
      </c>
      <c r="J87" s="88">
        <v>0</v>
      </c>
      <c r="K87" s="85"/>
      <c r="L87" s="88"/>
      <c r="M87" s="85"/>
      <c r="N87" s="88"/>
      <c r="O87" s="85"/>
      <c r="P87" s="88"/>
      <c r="Q87" s="85"/>
      <c r="R87" s="88"/>
      <c r="S87" s="85"/>
      <c r="T87" s="88"/>
      <c r="U87" s="85"/>
      <c r="V87" s="88"/>
      <c r="W87" s="85"/>
      <c r="X87" s="88"/>
      <c r="Y87" s="85"/>
      <c r="Z87" s="88"/>
      <c r="AA87" s="85"/>
      <c r="AB87" s="85"/>
      <c r="AC87" s="85"/>
      <c r="AD87" s="88">
        <v>104880000000</v>
      </c>
      <c r="AE87" s="88">
        <v>3880000000</v>
      </c>
      <c r="AF87" s="88"/>
      <c r="AG87" s="88"/>
      <c r="AH87" s="89"/>
      <c r="AI87" s="89"/>
    </row>
    <row r="88" spans="1:35">
      <c r="A88" s="81">
        <v>43852</v>
      </c>
      <c r="B88" s="88">
        <v>8686400730662</v>
      </c>
      <c r="C88" s="88">
        <v>17760000000</v>
      </c>
      <c r="D88" s="203">
        <v>3174288900</v>
      </c>
      <c r="E88" s="200">
        <v>7177547900</v>
      </c>
      <c r="F88" s="90">
        <v>3174288900</v>
      </c>
      <c r="G88" s="85">
        <v>0.197406026119403</v>
      </c>
      <c r="H88" s="88">
        <v>0</v>
      </c>
      <c r="I88" s="85">
        <v>0</v>
      </c>
      <c r="J88" s="88">
        <v>0</v>
      </c>
      <c r="K88" s="85"/>
      <c r="L88" s="88"/>
      <c r="M88" s="85"/>
      <c r="N88" s="88"/>
      <c r="O88" s="85"/>
      <c r="P88" s="88"/>
      <c r="Q88" s="85"/>
      <c r="R88" s="88"/>
      <c r="S88" s="85"/>
      <c r="T88" s="88"/>
      <c r="U88" s="85"/>
      <c r="V88" s="88"/>
      <c r="W88" s="85"/>
      <c r="X88" s="88"/>
      <c r="Y88" s="85"/>
      <c r="Z88" s="88"/>
      <c r="AA88" s="85"/>
      <c r="AB88" s="85"/>
      <c r="AC88" s="85"/>
      <c r="AD88" s="88">
        <v>16079999999.999998</v>
      </c>
      <c r="AE88" s="88">
        <v>1680000000</v>
      </c>
      <c r="AF88" s="88"/>
      <c r="AG88" s="88"/>
      <c r="AH88" s="89"/>
      <c r="AI88" s="89"/>
    </row>
    <row r="89" spans="1:35">
      <c r="A89" s="81">
        <v>43860</v>
      </c>
      <c r="B89" s="88">
        <v>10200904413028</v>
      </c>
      <c r="C89" s="88">
        <v>107320000000</v>
      </c>
      <c r="D89" s="203">
        <v>20503902000</v>
      </c>
      <c r="E89" s="200">
        <v>20503902000</v>
      </c>
      <c r="F89" s="90">
        <v>20503902000</v>
      </c>
      <c r="G89" s="85">
        <v>0.20471148162939298</v>
      </c>
      <c r="H89" s="88">
        <v>0</v>
      </c>
      <c r="I89" s="85">
        <v>0</v>
      </c>
      <c r="J89" s="88">
        <v>0</v>
      </c>
      <c r="K89" s="85"/>
      <c r="L89" s="88"/>
      <c r="M89" s="85"/>
      <c r="N89" s="88"/>
      <c r="O89" s="85"/>
      <c r="P89" s="88"/>
      <c r="Q89" s="85"/>
      <c r="R89" s="88"/>
      <c r="S89" s="85"/>
      <c r="T89" s="88"/>
      <c r="U89" s="85"/>
      <c r="V89" s="88"/>
      <c r="W89" s="85"/>
      <c r="X89" s="88"/>
      <c r="Y89" s="85"/>
      <c r="Z89" s="88"/>
      <c r="AA89" s="85"/>
      <c r="AB89" s="85"/>
      <c r="AC89" s="85"/>
      <c r="AD89" s="88">
        <v>100160000000</v>
      </c>
      <c r="AE89" s="88">
        <v>7160000000</v>
      </c>
      <c r="AF89" s="88"/>
      <c r="AG89" s="88"/>
      <c r="AH89" s="89"/>
      <c r="AI89" s="89"/>
    </row>
    <row r="90" spans="1:35">
      <c r="A90" s="81">
        <v>43861</v>
      </c>
      <c r="B90" s="88">
        <v>11246222294268</v>
      </c>
      <c r="C90" s="88">
        <v>57060000000</v>
      </c>
      <c r="D90" s="203">
        <v>21076310200</v>
      </c>
      <c r="E90" s="200">
        <v>23490566700</v>
      </c>
      <c r="F90" s="90">
        <v>21076310200</v>
      </c>
      <c r="G90" s="85">
        <v>0.40252693277310925</v>
      </c>
      <c r="H90" s="88">
        <v>0</v>
      </c>
      <c r="I90" s="85">
        <v>0</v>
      </c>
      <c r="J90" s="88">
        <v>0</v>
      </c>
      <c r="K90" s="85"/>
      <c r="L90" s="88"/>
      <c r="M90" s="85"/>
      <c r="N90" s="88"/>
      <c r="O90" s="85"/>
      <c r="P90" s="88"/>
      <c r="Q90" s="85"/>
      <c r="R90" s="88"/>
      <c r="S90" s="85"/>
      <c r="T90" s="88"/>
      <c r="U90" s="85"/>
      <c r="V90" s="88"/>
      <c r="W90" s="85"/>
      <c r="X90" s="88"/>
      <c r="Y90" s="85"/>
      <c r="Z90" s="88"/>
      <c r="AA90" s="85"/>
      <c r="AB90" s="85"/>
      <c r="AC90" s="85"/>
      <c r="AD90" s="88">
        <v>52360000000</v>
      </c>
      <c r="AE90" s="88">
        <v>4700000000</v>
      </c>
      <c r="AF90" s="88"/>
      <c r="AG90" s="88"/>
      <c r="AH90" s="89"/>
      <c r="AI90" s="89"/>
    </row>
    <row r="91" spans="1:35">
      <c r="A91" s="81">
        <v>43864</v>
      </c>
      <c r="B91" s="88">
        <v>11841953579364</v>
      </c>
      <c r="C91" s="88">
        <v>73580000000</v>
      </c>
      <c r="D91" s="203">
        <v>23790817900</v>
      </c>
      <c r="E91" s="200">
        <v>23972206900</v>
      </c>
      <c r="F91" s="90">
        <v>23790817900</v>
      </c>
      <c r="G91" s="85">
        <v>0.33861112866495874</v>
      </c>
      <c r="H91" s="88">
        <v>0</v>
      </c>
      <c r="I91" s="85">
        <v>0</v>
      </c>
      <c r="J91" s="88">
        <v>0</v>
      </c>
      <c r="K91" s="85"/>
      <c r="L91" s="88"/>
      <c r="M91" s="85"/>
      <c r="N91" s="88"/>
      <c r="O91" s="85"/>
      <c r="P91" s="88"/>
      <c r="Q91" s="85"/>
      <c r="R91" s="88"/>
      <c r="S91" s="85"/>
      <c r="T91" s="88"/>
      <c r="U91" s="85"/>
      <c r="V91" s="88"/>
      <c r="W91" s="85"/>
      <c r="X91" s="88"/>
      <c r="Y91" s="85"/>
      <c r="Z91" s="88"/>
      <c r="AA91" s="85"/>
      <c r="AB91" s="85"/>
      <c r="AC91" s="85"/>
      <c r="AD91" s="88">
        <v>70260000000</v>
      </c>
      <c r="AE91" s="88">
        <v>3320000000</v>
      </c>
      <c r="AF91" s="88"/>
      <c r="AG91" s="88"/>
      <c r="AH91" s="89"/>
      <c r="AI91" s="89"/>
    </row>
    <row r="92" spans="1:35">
      <c r="A92" s="81">
        <v>43865</v>
      </c>
      <c r="B92" s="12">
        <v>8862927291304</v>
      </c>
      <c r="C92" s="88">
        <v>76200000000</v>
      </c>
      <c r="D92" s="203">
        <v>12938610300</v>
      </c>
      <c r="E92" s="200">
        <v>19427292900</v>
      </c>
      <c r="F92" s="90">
        <v>12465740300</v>
      </c>
      <c r="G92" s="85">
        <v>0.17279928333795397</v>
      </c>
      <c r="H92" s="88">
        <v>472870000</v>
      </c>
      <c r="I92" s="85">
        <v>0.11647044334975371</v>
      </c>
      <c r="J92" s="88">
        <v>0</v>
      </c>
      <c r="K92" s="85"/>
      <c r="L92" s="88"/>
      <c r="M92" s="85"/>
      <c r="N92" s="88"/>
      <c r="O92" s="85"/>
      <c r="P92" s="88"/>
      <c r="Q92" s="85"/>
      <c r="R92" s="88"/>
      <c r="S92" s="85"/>
      <c r="T92" s="88"/>
      <c r="U92" s="85"/>
      <c r="V92" s="88"/>
      <c r="W92" s="85"/>
      <c r="X92" s="88"/>
      <c r="Y92" s="85"/>
      <c r="Z92" s="88"/>
      <c r="AA92" s="85"/>
      <c r="AB92" s="85"/>
      <c r="AC92" s="85"/>
      <c r="AD92" s="88">
        <v>72140000000</v>
      </c>
      <c r="AE92" s="88">
        <v>4059999999.9999995</v>
      </c>
      <c r="AF92" s="88"/>
      <c r="AG92" s="88"/>
      <c r="AH92" s="89"/>
      <c r="AI92" s="89"/>
    </row>
    <row r="93" spans="1:35">
      <c r="A93" s="81">
        <v>43866</v>
      </c>
      <c r="B93" s="88">
        <v>10009246400928</v>
      </c>
      <c r="C93" s="88">
        <v>97240000000</v>
      </c>
      <c r="D93" s="203">
        <v>11815501000</v>
      </c>
      <c r="E93" s="200">
        <v>16426427900</v>
      </c>
      <c r="F93" s="90">
        <v>11815501000</v>
      </c>
      <c r="G93" s="85">
        <v>0.12325788650114751</v>
      </c>
      <c r="H93" s="88">
        <v>0</v>
      </c>
      <c r="I93" s="85">
        <v>0</v>
      </c>
      <c r="J93" s="88">
        <v>0</v>
      </c>
      <c r="K93" s="85"/>
      <c r="L93" s="88"/>
      <c r="M93" s="85"/>
      <c r="N93" s="88"/>
      <c r="O93" s="85"/>
      <c r="P93" s="88"/>
      <c r="Q93" s="85"/>
      <c r="R93" s="88"/>
      <c r="S93" s="85"/>
      <c r="T93" s="88"/>
      <c r="U93" s="85"/>
      <c r="V93" s="88"/>
      <c r="W93" s="85"/>
      <c r="X93" s="88"/>
      <c r="Y93" s="85"/>
      <c r="Z93" s="88"/>
      <c r="AA93" s="85"/>
      <c r="AB93" s="85"/>
      <c r="AC93" s="85"/>
      <c r="AD93" s="88">
        <v>95860000000</v>
      </c>
      <c r="AE93" s="88">
        <v>1380000000</v>
      </c>
      <c r="AF93" s="88"/>
      <c r="AG93" s="88"/>
      <c r="AH93" s="89"/>
      <c r="AI93" s="89"/>
    </row>
    <row r="94" spans="1:35">
      <c r="A94" s="81">
        <v>43867</v>
      </c>
      <c r="B94" s="12">
        <v>9680320530150</v>
      </c>
      <c r="C94" s="88">
        <v>79680000000</v>
      </c>
      <c r="D94" s="203">
        <v>10009482700</v>
      </c>
      <c r="E94" s="200">
        <v>22525817200</v>
      </c>
      <c r="F94" s="90">
        <v>10009482700</v>
      </c>
      <c r="G94" s="85">
        <v>0.130297874251497</v>
      </c>
      <c r="H94" s="88">
        <v>0</v>
      </c>
      <c r="I94" s="85">
        <v>0</v>
      </c>
      <c r="J94" s="88">
        <v>0</v>
      </c>
      <c r="K94" s="85"/>
      <c r="L94" s="88"/>
      <c r="M94" s="85"/>
      <c r="N94" s="88"/>
      <c r="O94" s="85"/>
      <c r="P94" s="88"/>
      <c r="Q94" s="85"/>
      <c r="R94" s="88"/>
      <c r="S94" s="85"/>
      <c r="T94" s="88"/>
      <c r="U94" s="85"/>
      <c r="V94" s="88"/>
      <c r="W94" s="85"/>
      <c r="X94" s="88"/>
      <c r="Y94" s="85"/>
      <c r="Z94" s="88"/>
      <c r="AA94" s="85"/>
      <c r="AB94" s="85"/>
      <c r="AC94" s="85"/>
      <c r="AD94" s="88">
        <v>76820000000</v>
      </c>
      <c r="AE94" s="88">
        <v>2860000000</v>
      </c>
      <c r="AF94" s="88"/>
      <c r="AG94" s="88"/>
      <c r="AH94" s="89"/>
      <c r="AI94" s="89"/>
    </row>
    <row r="95" spans="1:35">
      <c r="A95" s="81">
        <v>43868</v>
      </c>
      <c r="B95" s="88">
        <v>9227685530000</v>
      </c>
      <c r="C95" s="88">
        <v>156840000000</v>
      </c>
      <c r="D95" s="203">
        <v>16975464800</v>
      </c>
      <c r="E95" s="200">
        <v>16975464800</v>
      </c>
      <c r="F95" s="90">
        <v>16975464800</v>
      </c>
      <c r="G95" s="85">
        <v>0.11025892959210185</v>
      </c>
      <c r="H95" s="88">
        <v>0</v>
      </c>
      <c r="I95" s="85">
        <v>0</v>
      </c>
      <c r="J95" s="88">
        <v>0</v>
      </c>
      <c r="K95" s="85"/>
      <c r="L95" s="88"/>
      <c r="M95" s="85"/>
      <c r="N95" s="88"/>
      <c r="O95" s="85"/>
      <c r="P95" s="88"/>
      <c r="Q95" s="85"/>
      <c r="R95" s="88"/>
      <c r="S95" s="85"/>
      <c r="T95" s="88"/>
      <c r="U95" s="85"/>
      <c r="V95" s="88"/>
      <c r="W95" s="85"/>
      <c r="X95" s="88"/>
      <c r="Y95" s="85"/>
      <c r="Z95" s="88"/>
      <c r="AA95" s="85"/>
      <c r="AB95" s="85"/>
      <c r="AC95" s="85"/>
      <c r="AD95" s="88">
        <v>153960000000</v>
      </c>
      <c r="AE95" s="88">
        <v>2880000000</v>
      </c>
      <c r="AF95" s="88"/>
      <c r="AG95" s="88"/>
      <c r="AH95" s="89"/>
      <c r="AI95" s="89"/>
    </row>
    <row r="96" spans="1:35">
      <c r="D96" s="203">
        <v>0</v>
      </c>
      <c r="G96" s="85"/>
      <c r="I96" s="85"/>
      <c r="K96" s="85"/>
      <c r="M96" s="85"/>
      <c r="O96" s="85"/>
      <c r="Q96" s="85"/>
      <c r="S96" s="85"/>
      <c r="U96" s="85"/>
      <c r="W96" s="85"/>
      <c r="Y96" s="85"/>
      <c r="AA96" s="85"/>
      <c r="AB96" s="221"/>
      <c r="AC96" s="221"/>
      <c r="AI96" s="97"/>
    </row>
    <row r="97" spans="1:35">
      <c r="A97" s="81">
        <v>43871</v>
      </c>
      <c r="B97" s="88">
        <v>7235834057518</v>
      </c>
      <c r="C97" s="88">
        <v>121300000000</v>
      </c>
      <c r="D97" s="203">
        <v>10119878100</v>
      </c>
      <c r="E97" s="200">
        <v>15597039600</v>
      </c>
      <c r="F97" s="90">
        <v>10119878100</v>
      </c>
      <c r="G97" s="85">
        <v>8.5184159090909095E-2</v>
      </c>
      <c r="H97" s="88">
        <v>0</v>
      </c>
      <c r="I97" s="85">
        <v>0</v>
      </c>
      <c r="J97" s="88">
        <v>0</v>
      </c>
      <c r="K97" s="85"/>
      <c r="L97" s="88"/>
      <c r="M97" s="85"/>
      <c r="N97" s="88"/>
      <c r="O97" s="85"/>
      <c r="P97" s="88"/>
      <c r="Q97" s="85"/>
      <c r="R97" s="88"/>
      <c r="S97" s="85"/>
      <c r="T97" s="88"/>
      <c r="U97" s="85"/>
      <c r="V97" s="88"/>
      <c r="W97" s="85"/>
      <c r="X97" s="88"/>
      <c r="Y97" s="85"/>
      <c r="Z97" s="88"/>
      <c r="AA97" s="85"/>
      <c r="AB97" s="85"/>
      <c r="AC97" s="85"/>
      <c r="AD97" s="88">
        <v>118800000000</v>
      </c>
      <c r="AE97" s="88">
        <v>2500000000</v>
      </c>
      <c r="AF97" s="88"/>
      <c r="AG97" s="88"/>
      <c r="AH97" s="89"/>
      <c r="AI97" s="89"/>
    </row>
    <row r="98" spans="1:35">
      <c r="A98" s="81">
        <v>43872</v>
      </c>
      <c r="B98" s="88">
        <v>7345979166742</v>
      </c>
      <c r="C98" s="88">
        <v>86680000000</v>
      </c>
      <c r="D98" s="203">
        <v>8416033100</v>
      </c>
      <c r="E98" s="200">
        <v>18159867000</v>
      </c>
      <c r="F98" s="90">
        <v>8416033100</v>
      </c>
      <c r="G98" s="85">
        <v>0.10176581741233373</v>
      </c>
      <c r="H98" s="88">
        <v>0</v>
      </c>
      <c r="I98" s="85">
        <v>0</v>
      </c>
      <c r="J98" s="88">
        <v>0</v>
      </c>
      <c r="K98" s="85"/>
      <c r="L98" s="88"/>
      <c r="M98" s="85"/>
      <c r="N98" s="88"/>
      <c r="O98" s="85"/>
      <c r="P98" s="88"/>
      <c r="Q98" s="85"/>
      <c r="R98" s="88"/>
      <c r="S98" s="85"/>
      <c r="T98" s="88"/>
      <c r="U98" s="85"/>
      <c r="V98" s="88"/>
      <c r="W98" s="85"/>
      <c r="X98" s="88"/>
      <c r="Y98" s="85"/>
      <c r="Z98" s="88"/>
      <c r="AA98" s="85"/>
      <c r="AB98" s="85"/>
      <c r="AC98" s="85"/>
      <c r="AD98" s="88">
        <v>82700000000</v>
      </c>
      <c r="AE98" s="88">
        <v>3980000000</v>
      </c>
      <c r="AF98" s="88"/>
      <c r="AG98" s="88"/>
      <c r="AH98" s="89"/>
      <c r="AI98" s="89"/>
    </row>
    <row r="99" spans="1:35">
      <c r="A99" s="81">
        <v>43873</v>
      </c>
      <c r="B99" s="88">
        <v>10286864322346</v>
      </c>
      <c r="C99" s="88">
        <v>49620000000</v>
      </c>
      <c r="D99" s="203">
        <v>9169608300</v>
      </c>
      <c r="E99" s="200">
        <v>17510316200</v>
      </c>
      <c r="F99" s="90">
        <v>9169608300</v>
      </c>
      <c r="G99" s="85">
        <v>0.19484930514237145</v>
      </c>
      <c r="H99" s="88">
        <v>0</v>
      </c>
      <c r="I99" s="85">
        <v>0</v>
      </c>
      <c r="J99" s="88">
        <v>0</v>
      </c>
      <c r="K99" s="85"/>
      <c r="L99" s="88"/>
      <c r="M99" s="85"/>
      <c r="N99" s="88"/>
      <c r="O99" s="85"/>
      <c r="P99" s="88"/>
      <c r="Q99" s="85"/>
      <c r="R99" s="88"/>
      <c r="S99" s="85"/>
      <c r="T99" s="88"/>
      <c r="U99" s="85"/>
      <c r="V99" s="88"/>
      <c r="W99" s="85"/>
      <c r="X99" s="88"/>
      <c r="Y99" s="85"/>
      <c r="Z99" s="88"/>
      <c r="AA99" s="85"/>
      <c r="AB99" s="85"/>
      <c r="AC99" s="85"/>
      <c r="AD99" s="88">
        <v>47060000000</v>
      </c>
      <c r="AE99" s="88">
        <v>2560000000</v>
      </c>
      <c r="AF99" s="88"/>
      <c r="AG99" s="88"/>
      <c r="AH99" s="89"/>
      <c r="AI99" s="89"/>
    </row>
    <row r="100" spans="1:35">
      <c r="A100" s="81">
        <v>43874</v>
      </c>
      <c r="B100" s="12">
        <v>8085524159770</v>
      </c>
      <c r="C100" s="88">
        <v>36420000000</v>
      </c>
      <c r="D100" s="203">
        <v>3112737000</v>
      </c>
      <c r="E100" s="200">
        <v>7763015000</v>
      </c>
      <c r="F100" s="90">
        <v>3112737000</v>
      </c>
      <c r="G100" s="85">
        <v>9.2530826397146257E-2</v>
      </c>
      <c r="H100" s="88">
        <v>0</v>
      </c>
      <c r="I100" s="85">
        <v>0</v>
      </c>
      <c r="J100" s="88">
        <v>0</v>
      </c>
      <c r="K100" s="85"/>
      <c r="L100" s="88"/>
      <c r="M100" s="85"/>
      <c r="N100" s="88"/>
      <c r="O100" s="85"/>
      <c r="P100" s="88"/>
      <c r="Q100" s="85"/>
      <c r="R100" s="88"/>
      <c r="S100" s="85"/>
      <c r="T100" s="88"/>
      <c r="U100" s="85"/>
      <c r="V100" s="88"/>
      <c r="W100" s="85"/>
      <c r="X100" s="88"/>
      <c r="Y100" s="85"/>
      <c r="Z100" s="88"/>
      <c r="AA100" s="85"/>
      <c r="AB100" s="85"/>
      <c r="AC100" s="85"/>
      <c r="AD100" s="88">
        <v>33640000000</v>
      </c>
      <c r="AE100" s="88">
        <v>2780000000</v>
      </c>
      <c r="AF100" s="88"/>
      <c r="AG100" s="88"/>
      <c r="AH100" s="89"/>
      <c r="AI100" s="89"/>
    </row>
    <row r="101" spans="1:35">
      <c r="A101" s="81">
        <v>43875</v>
      </c>
      <c r="B101" s="12">
        <v>8698224023854</v>
      </c>
      <c r="C101" s="88">
        <v>56240000000</v>
      </c>
      <c r="D101" s="203">
        <v>3643078000</v>
      </c>
      <c r="E101" s="200">
        <v>7234207000</v>
      </c>
      <c r="F101" s="90">
        <v>3643078000</v>
      </c>
      <c r="G101" s="85">
        <v>6.878923716012085E-2</v>
      </c>
      <c r="H101" s="88">
        <v>0</v>
      </c>
      <c r="I101" s="85">
        <v>0</v>
      </c>
      <c r="J101" s="88">
        <v>0</v>
      </c>
      <c r="K101" s="85"/>
      <c r="L101" s="88"/>
      <c r="M101" s="85"/>
      <c r="N101" s="88"/>
      <c r="O101" s="85"/>
      <c r="P101" s="88"/>
      <c r="Q101" s="85"/>
      <c r="R101" s="88"/>
      <c r="S101" s="85"/>
      <c r="T101" s="88"/>
      <c r="U101" s="85"/>
      <c r="V101" s="88"/>
      <c r="W101" s="85"/>
      <c r="X101" s="88"/>
      <c r="Y101" s="85"/>
      <c r="Z101" s="88"/>
      <c r="AA101" s="85"/>
      <c r="AB101" s="85"/>
      <c r="AC101" s="85"/>
      <c r="AD101" s="88">
        <v>52960000000</v>
      </c>
      <c r="AE101" s="88">
        <v>3280000000</v>
      </c>
      <c r="AF101" s="88"/>
      <c r="AG101" s="88"/>
      <c r="AH101" s="89"/>
      <c r="AI101" s="89"/>
    </row>
    <row r="102" spans="1:35">
      <c r="D102" s="203">
        <v>0</v>
      </c>
      <c r="G102" s="85"/>
      <c r="I102" s="85"/>
      <c r="K102" s="85"/>
      <c r="M102" s="85"/>
      <c r="O102" s="85"/>
      <c r="Q102" s="85"/>
      <c r="S102" s="85"/>
      <c r="U102" s="85"/>
      <c r="W102" s="85"/>
      <c r="Y102" s="85"/>
      <c r="AA102" s="85"/>
      <c r="AB102" s="221"/>
      <c r="AC102" s="221"/>
      <c r="AI102" s="97"/>
    </row>
    <row r="103" spans="1:35">
      <c r="A103" s="81">
        <v>43878</v>
      </c>
      <c r="B103" s="88">
        <v>9146577201076</v>
      </c>
      <c r="C103" s="88">
        <v>19400000000</v>
      </c>
      <c r="D103" s="203">
        <v>4254827500</v>
      </c>
      <c r="E103" s="200">
        <v>9694350000</v>
      </c>
      <c r="F103" s="90">
        <v>4254827500</v>
      </c>
      <c r="G103" s="85">
        <v>0.26394711538461535</v>
      </c>
      <c r="H103" s="88">
        <v>0</v>
      </c>
      <c r="I103" s="85">
        <v>0</v>
      </c>
      <c r="J103" s="88">
        <v>0</v>
      </c>
      <c r="K103" s="85"/>
      <c r="L103" s="88"/>
      <c r="M103" s="85"/>
      <c r="N103" s="88"/>
      <c r="O103" s="85"/>
      <c r="P103" s="88"/>
      <c r="Q103" s="85"/>
      <c r="R103" s="88"/>
      <c r="S103" s="85"/>
      <c r="T103" s="88"/>
      <c r="U103" s="85"/>
      <c r="V103" s="88"/>
      <c r="W103" s="85"/>
      <c r="X103" s="88"/>
      <c r="Y103" s="85"/>
      <c r="Z103" s="88"/>
      <c r="AA103" s="85"/>
      <c r="AB103" s="85"/>
      <c r="AC103" s="85"/>
      <c r="AD103" s="88">
        <v>16120000000.000002</v>
      </c>
      <c r="AE103" s="88">
        <v>3280000000</v>
      </c>
      <c r="AF103" s="88"/>
      <c r="AG103" s="88"/>
      <c r="AH103" s="89"/>
      <c r="AI103" s="89"/>
    </row>
    <row r="104" spans="1:35">
      <c r="A104" s="81">
        <v>43879</v>
      </c>
      <c r="B104" s="88">
        <v>9633725821412</v>
      </c>
      <c r="C104" s="88">
        <v>48480000000</v>
      </c>
      <c r="D104" s="203">
        <v>8607469500</v>
      </c>
      <c r="E104" s="200">
        <v>26286690500</v>
      </c>
      <c r="F104" s="90">
        <v>8607469500</v>
      </c>
      <c r="G104" s="85">
        <v>0.18950835535006605</v>
      </c>
      <c r="H104" s="88">
        <v>0</v>
      </c>
      <c r="I104" s="85">
        <v>0</v>
      </c>
      <c r="J104" s="88">
        <v>0</v>
      </c>
      <c r="K104" s="85"/>
      <c r="L104" s="88"/>
      <c r="M104" s="85"/>
      <c r="N104" s="88"/>
      <c r="O104" s="85"/>
      <c r="P104" s="88"/>
      <c r="Q104" s="85"/>
      <c r="R104" s="88"/>
      <c r="S104" s="85"/>
      <c r="T104" s="88"/>
      <c r="U104" s="85"/>
      <c r="V104" s="88"/>
      <c r="W104" s="85"/>
      <c r="X104" s="88"/>
      <c r="Y104" s="85"/>
      <c r="Z104" s="88"/>
      <c r="AA104" s="85"/>
      <c r="AB104" s="85"/>
      <c r="AC104" s="85"/>
      <c r="AD104" s="88">
        <v>45420000000</v>
      </c>
      <c r="AE104" s="88">
        <v>3060000000</v>
      </c>
      <c r="AF104" s="88"/>
      <c r="AG104" s="88"/>
      <c r="AH104" s="89"/>
      <c r="AI104" s="89"/>
    </row>
    <row r="105" spans="1:35">
      <c r="A105" s="81">
        <v>43880</v>
      </c>
      <c r="B105" s="88">
        <v>10292344574130</v>
      </c>
      <c r="C105" s="88">
        <v>20460000000</v>
      </c>
      <c r="D105" s="203">
        <v>5517877400</v>
      </c>
      <c r="E105" s="200">
        <v>5563429400</v>
      </c>
      <c r="F105" s="90">
        <v>5517877400</v>
      </c>
      <c r="G105" s="85">
        <v>0.32155462703962706</v>
      </c>
      <c r="H105" s="88">
        <v>0</v>
      </c>
      <c r="I105" s="85">
        <v>0</v>
      </c>
      <c r="J105" s="88">
        <v>0</v>
      </c>
      <c r="K105" s="85"/>
      <c r="L105" s="88"/>
      <c r="M105" s="85"/>
      <c r="N105" s="88"/>
      <c r="O105" s="85"/>
      <c r="P105" s="88"/>
      <c r="Q105" s="85"/>
      <c r="R105" s="88"/>
      <c r="S105" s="85"/>
      <c r="T105" s="88"/>
      <c r="U105" s="85"/>
      <c r="V105" s="88"/>
      <c r="W105" s="85"/>
      <c r="X105" s="88"/>
      <c r="Y105" s="85"/>
      <c r="Z105" s="88"/>
      <c r="AA105" s="85"/>
      <c r="AB105" s="85"/>
      <c r="AC105" s="85"/>
      <c r="AD105" s="88">
        <v>17160000000</v>
      </c>
      <c r="AE105" s="88">
        <v>3300000000</v>
      </c>
      <c r="AF105" s="88"/>
      <c r="AG105" s="88"/>
      <c r="AH105" s="89"/>
      <c r="AI105" s="89"/>
    </row>
    <row r="106" spans="1:35">
      <c r="A106" s="81">
        <v>43881</v>
      </c>
      <c r="B106" s="88">
        <v>7841052885922</v>
      </c>
      <c r="C106" s="88">
        <v>73920000000</v>
      </c>
      <c r="D106" s="203">
        <v>15133303200</v>
      </c>
      <c r="E106" s="200">
        <v>19694152700</v>
      </c>
      <c r="F106" s="90">
        <v>15133303200</v>
      </c>
      <c r="G106" s="85">
        <v>0.21112309151785713</v>
      </c>
      <c r="H106" s="88">
        <v>0</v>
      </c>
      <c r="I106" s="85">
        <v>0</v>
      </c>
      <c r="J106" s="88">
        <v>0</v>
      </c>
      <c r="K106" s="85"/>
      <c r="L106" s="88"/>
      <c r="M106" s="85"/>
      <c r="N106" s="88"/>
      <c r="O106" s="85"/>
      <c r="P106" s="88"/>
      <c r="Q106" s="85"/>
      <c r="R106" s="88"/>
      <c r="S106" s="85"/>
      <c r="T106" s="88"/>
      <c r="U106" s="85"/>
      <c r="V106" s="88"/>
      <c r="W106" s="85"/>
      <c r="X106" s="88"/>
      <c r="Y106" s="85"/>
      <c r="Z106" s="88"/>
      <c r="AA106" s="85"/>
      <c r="AB106" s="85"/>
      <c r="AC106" s="85"/>
      <c r="AD106" s="88">
        <v>71680000000</v>
      </c>
      <c r="AE106" s="88">
        <v>2240000000</v>
      </c>
      <c r="AF106" s="88"/>
      <c r="AG106" s="88"/>
      <c r="AH106" s="89"/>
      <c r="AI106" s="89"/>
    </row>
    <row r="107" spans="1:35">
      <c r="A107" s="81">
        <v>43882</v>
      </c>
      <c r="B107" s="88">
        <v>9390264364430</v>
      </c>
      <c r="C107" s="88">
        <v>128880000000</v>
      </c>
      <c r="D107" s="203">
        <v>25249381400</v>
      </c>
      <c r="E107" s="200">
        <v>27345907400</v>
      </c>
      <c r="F107" s="90">
        <v>25249381400</v>
      </c>
      <c r="G107" s="85">
        <v>0.20023300079302142</v>
      </c>
      <c r="H107" s="88">
        <v>0</v>
      </c>
      <c r="I107" s="85">
        <v>0</v>
      </c>
      <c r="J107" s="88">
        <v>0</v>
      </c>
      <c r="K107" s="85"/>
      <c r="L107" s="88"/>
      <c r="M107" s="85"/>
      <c r="N107" s="88"/>
      <c r="O107" s="85"/>
      <c r="P107" s="88"/>
      <c r="Q107" s="85"/>
      <c r="R107" s="88"/>
      <c r="S107" s="85"/>
      <c r="T107" s="88"/>
      <c r="U107" s="85"/>
      <c r="V107" s="88"/>
      <c r="W107" s="85"/>
      <c r="X107" s="88"/>
      <c r="Y107" s="85"/>
      <c r="Z107" s="88"/>
      <c r="AA107" s="85"/>
      <c r="AB107" s="85"/>
      <c r="AC107" s="85"/>
      <c r="AD107" s="88">
        <v>126100000000</v>
      </c>
      <c r="AE107" s="88">
        <v>2780000000</v>
      </c>
      <c r="AF107" s="88"/>
      <c r="AG107" s="88"/>
      <c r="AH107" s="89"/>
      <c r="AI107" s="89"/>
    </row>
    <row r="108" spans="1:35">
      <c r="D108" s="203">
        <v>0</v>
      </c>
      <c r="G108" s="85"/>
      <c r="I108" s="85"/>
      <c r="K108" s="85"/>
      <c r="M108" s="85"/>
      <c r="O108" s="85"/>
      <c r="Q108" s="85"/>
      <c r="S108" s="85"/>
      <c r="U108" s="85"/>
      <c r="W108" s="85"/>
      <c r="Y108" s="85"/>
      <c r="AA108" s="85"/>
      <c r="AB108" s="221"/>
      <c r="AC108" s="221"/>
      <c r="AI108" s="97"/>
    </row>
    <row r="109" spans="1:35">
      <c r="A109" s="81">
        <v>43885</v>
      </c>
      <c r="B109" s="12">
        <v>12332103221480</v>
      </c>
      <c r="C109" s="88">
        <v>19980000000</v>
      </c>
      <c r="D109" s="203">
        <v>6114985300</v>
      </c>
      <c r="E109" s="200">
        <v>6114985300</v>
      </c>
      <c r="F109" s="90">
        <v>6114985300</v>
      </c>
      <c r="G109" s="85">
        <v>0.38604705176767679</v>
      </c>
      <c r="H109" s="88">
        <v>0</v>
      </c>
      <c r="I109" s="85">
        <v>0</v>
      </c>
      <c r="J109" s="88">
        <v>0</v>
      </c>
      <c r="K109" s="85"/>
      <c r="L109" s="88"/>
      <c r="M109" s="85"/>
      <c r="N109" s="88"/>
      <c r="O109" s="85"/>
      <c r="P109" s="88"/>
      <c r="Q109" s="85"/>
      <c r="R109" s="88"/>
      <c r="S109" s="85"/>
      <c r="T109" s="88"/>
      <c r="U109" s="85"/>
      <c r="V109" s="88"/>
      <c r="W109" s="85"/>
      <c r="X109" s="88"/>
      <c r="Y109" s="85"/>
      <c r="Z109" s="88"/>
      <c r="AA109" s="85"/>
      <c r="AB109" s="85"/>
      <c r="AC109" s="85"/>
      <c r="AD109" s="88">
        <v>15840000000</v>
      </c>
      <c r="AE109" s="88">
        <v>4139999999.9999995</v>
      </c>
      <c r="AF109" s="88"/>
      <c r="AG109" s="88"/>
      <c r="AH109" s="89"/>
      <c r="AI109" s="89"/>
    </row>
    <row r="110" spans="1:35">
      <c r="A110" s="81">
        <v>43886</v>
      </c>
      <c r="B110" s="88">
        <v>9511661030172</v>
      </c>
      <c r="C110" s="88">
        <v>45400000000</v>
      </c>
      <c r="D110" s="203">
        <v>19277469000</v>
      </c>
      <c r="E110" s="200">
        <v>19277469000</v>
      </c>
      <c r="F110" s="90">
        <v>18453679000</v>
      </c>
      <c r="G110" s="85">
        <v>0.45229605392156863</v>
      </c>
      <c r="H110" s="88">
        <v>823790000</v>
      </c>
      <c r="I110" s="85">
        <v>0.17908478260869565</v>
      </c>
      <c r="J110" s="88">
        <v>0</v>
      </c>
      <c r="K110" s="85"/>
      <c r="L110" s="88"/>
      <c r="M110" s="85"/>
      <c r="N110" s="88"/>
      <c r="O110" s="85"/>
      <c r="P110" s="88"/>
      <c r="Q110" s="85"/>
      <c r="R110" s="88"/>
      <c r="S110" s="85"/>
      <c r="T110" s="88"/>
      <c r="U110" s="85"/>
      <c r="V110" s="88"/>
      <c r="W110" s="85"/>
      <c r="X110" s="88"/>
      <c r="Y110" s="85"/>
      <c r="Z110" s="88"/>
      <c r="AA110" s="85"/>
      <c r="AB110" s="85"/>
      <c r="AC110" s="85"/>
      <c r="AD110" s="88">
        <v>40800000000</v>
      </c>
      <c r="AE110" s="88">
        <v>4600000000</v>
      </c>
      <c r="AF110" s="88"/>
      <c r="AG110" s="88"/>
      <c r="AH110" s="89"/>
      <c r="AI110" s="89"/>
    </row>
    <row r="111" spans="1:35">
      <c r="A111" s="81">
        <v>43887</v>
      </c>
      <c r="B111" s="88">
        <v>7991210753980</v>
      </c>
      <c r="C111" s="88">
        <v>26100000000</v>
      </c>
      <c r="D111" s="203">
        <v>9945053100</v>
      </c>
      <c r="E111" s="200">
        <v>9945053100</v>
      </c>
      <c r="F111" s="90">
        <v>9945053100</v>
      </c>
      <c r="G111" s="85">
        <v>0.42140055508474578</v>
      </c>
      <c r="H111" s="88">
        <v>0</v>
      </c>
      <c r="I111" s="85">
        <v>0</v>
      </c>
      <c r="J111" s="88">
        <v>0</v>
      </c>
      <c r="K111" s="85"/>
      <c r="L111" s="88"/>
      <c r="M111" s="85"/>
      <c r="N111" s="88"/>
      <c r="O111" s="85"/>
      <c r="P111" s="88"/>
      <c r="Q111" s="85"/>
      <c r="R111" s="88"/>
      <c r="S111" s="85"/>
      <c r="T111" s="88"/>
      <c r="U111" s="85"/>
      <c r="V111" s="88"/>
      <c r="W111" s="85"/>
      <c r="X111" s="88"/>
      <c r="Y111" s="85"/>
      <c r="Z111" s="88"/>
      <c r="AA111" s="85"/>
      <c r="AB111" s="85"/>
      <c r="AC111" s="85"/>
      <c r="AD111" s="88">
        <v>23600000000</v>
      </c>
      <c r="AE111" s="88">
        <v>2500000000</v>
      </c>
      <c r="AF111" s="88"/>
      <c r="AG111" s="88"/>
      <c r="AH111" s="89"/>
      <c r="AI111" s="89"/>
    </row>
    <row r="112" spans="1:35">
      <c r="A112" s="81">
        <v>43888</v>
      </c>
      <c r="B112" s="12">
        <v>8699252554660</v>
      </c>
      <c r="C112" s="88">
        <v>60960000000</v>
      </c>
      <c r="D112" s="203">
        <v>17337878700</v>
      </c>
      <c r="E112" s="200">
        <v>17337878700</v>
      </c>
      <c r="F112" s="90">
        <v>17337878700</v>
      </c>
      <c r="G112" s="85">
        <v>0.30090035925026032</v>
      </c>
      <c r="H112" s="88">
        <v>0</v>
      </c>
      <c r="I112" s="85">
        <v>0</v>
      </c>
      <c r="J112" s="88">
        <v>0</v>
      </c>
      <c r="K112" s="85"/>
      <c r="L112" s="88"/>
      <c r="M112" s="85"/>
      <c r="N112" s="88"/>
      <c r="O112" s="85"/>
      <c r="P112" s="88"/>
      <c r="Q112" s="85"/>
      <c r="R112" s="88"/>
      <c r="S112" s="85"/>
      <c r="T112" s="88"/>
      <c r="U112" s="85"/>
      <c r="V112" s="88"/>
      <c r="W112" s="85"/>
      <c r="X112" s="88"/>
      <c r="Y112" s="85"/>
      <c r="Z112" s="88"/>
      <c r="AA112" s="85"/>
      <c r="AB112" s="85"/>
      <c r="AC112" s="85"/>
      <c r="AD112" s="88">
        <v>57620000000</v>
      </c>
      <c r="AE112" s="88">
        <v>3340000000</v>
      </c>
      <c r="AF112" s="88"/>
      <c r="AG112" s="88"/>
      <c r="AH112" s="89"/>
      <c r="AI112" s="89"/>
    </row>
    <row r="113" spans="1:42">
      <c r="A113" s="81">
        <v>43889</v>
      </c>
      <c r="B113" s="88">
        <v>11521616966426</v>
      </c>
      <c r="C113" s="88">
        <v>95720000000</v>
      </c>
      <c r="D113" s="203">
        <v>19957402600</v>
      </c>
      <c r="E113" s="200">
        <v>24353769100</v>
      </c>
      <c r="F113" s="90">
        <v>19957402600</v>
      </c>
      <c r="G113" s="85">
        <v>0.21459572688172043</v>
      </c>
      <c r="H113" s="88">
        <v>0</v>
      </c>
      <c r="I113" s="85">
        <v>0</v>
      </c>
      <c r="J113" s="88">
        <v>0</v>
      </c>
      <c r="K113" s="85"/>
      <c r="L113" s="88"/>
      <c r="M113" s="85"/>
      <c r="N113" s="88"/>
      <c r="O113" s="85"/>
      <c r="P113" s="88"/>
      <c r="Q113" s="85"/>
      <c r="R113" s="88"/>
      <c r="S113" s="85"/>
      <c r="T113" s="88"/>
      <c r="U113" s="85"/>
      <c r="V113" s="88"/>
      <c r="W113" s="85"/>
      <c r="X113" s="88"/>
      <c r="Y113" s="85"/>
      <c r="Z113" s="88"/>
      <c r="AA113" s="85"/>
      <c r="AB113" s="85"/>
      <c r="AC113" s="85"/>
      <c r="AD113" s="88">
        <v>93000000000</v>
      </c>
      <c r="AE113" s="88">
        <v>2720000000</v>
      </c>
      <c r="AF113" s="88"/>
      <c r="AG113" s="88"/>
      <c r="AH113" s="89"/>
      <c r="AI113" s="89"/>
    </row>
    <row r="114" spans="1:42">
      <c r="D114" s="203">
        <v>0</v>
      </c>
      <c r="G114" s="85"/>
      <c r="I114" s="85"/>
      <c r="K114" s="85"/>
      <c r="M114" s="85"/>
      <c r="O114" s="85"/>
      <c r="Q114" s="85"/>
      <c r="S114" s="85"/>
      <c r="U114" s="85"/>
      <c r="W114" s="85"/>
      <c r="Y114" s="85"/>
      <c r="AA114" s="85"/>
      <c r="AB114" s="221"/>
      <c r="AC114" s="221"/>
      <c r="AI114" s="97"/>
    </row>
    <row r="115" spans="1:42">
      <c r="A115" s="81">
        <v>43892</v>
      </c>
      <c r="B115" s="12">
        <v>9731119689188</v>
      </c>
      <c r="C115" s="88">
        <v>84700000000</v>
      </c>
      <c r="D115" s="203">
        <v>19315646600</v>
      </c>
      <c r="E115" s="200">
        <v>19315646600</v>
      </c>
      <c r="F115" s="90">
        <v>18581798500</v>
      </c>
      <c r="G115" s="85">
        <v>0.23025772614622056</v>
      </c>
      <c r="H115" s="88">
        <v>733848100</v>
      </c>
      <c r="I115" s="85">
        <v>0.183462025</v>
      </c>
      <c r="J115" s="88">
        <v>0</v>
      </c>
      <c r="K115" s="85"/>
      <c r="L115" s="88"/>
      <c r="M115" s="85"/>
      <c r="N115" s="88"/>
      <c r="O115" s="85"/>
      <c r="P115" s="88"/>
      <c r="Q115" s="85"/>
      <c r="R115" s="88"/>
      <c r="S115" s="85"/>
      <c r="T115" s="88"/>
      <c r="U115" s="85"/>
      <c r="V115" s="88"/>
      <c r="W115" s="85"/>
      <c r="X115" s="88"/>
      <c r="Y115" s="85"/>
      <c r="Z115" s="88"/>
      <c r="AA115" s="85"/>
      <c r="AB115" s="85"/>
      <c r="AC115" s="85"/>
      <c r="AD115" s="88">
        <v>80700000000</v>
      </c>
      <c r="AE115" s="88">
        <v>4000000000</v>
      </c>
      <c r="AF115" s="88"/>
      <c r="AG115" s="88"/>
      <c r="AH115" s="89"/>
      <c r="AI115" s="89"/>
      <c r="AJ115" s="88"/>
      <c r="AK115" s="88"/>
      <c r="AL115" s="88"/>
      <c r="AM115" s="88"/>
      <c r="AN115" s="88"/>
      <c r="AO115" s="88"/>
      <c r="AP115" s="88"/>
    </row>
    <row r="116" spans="1:42">
      <c r="A116" s="81">
        <v>43893</v>
      </c>
      <c r="B116" s="88">
        <v>10616319096000</v>
      </c>
      <c r="C116" s="88">
        <v>63260000000</v>
      </c>
      <c r="D116" s="203">
        <v>1705545100</v>
      </c>
      <c r="E116" s="200">
        <v>1705545100</v>
      </c>
      <c r="F116" s="90">
        <v>1705545100</v>
      </c>
      <c r="G116" s="85">
        <v>2.8172201850016516E-2</v>
      </c>
      <c r="H116" s="88">
        <v>0</v>
      </c>
      <c r="I116" s="85">
        <v>0</v>
      </c>
      <c r="J116" s="88">
        <v>0</v>
      </c>
      <c r="K116" s="85"/>
      <c r="L116" s="88"/>
      <c r="M116" s="85"/>
      <c r="N116" s="88"/>
      <c r="O116" s="85"/>
      <c r="P116" s="88"/>
      <c r="Q116" s="85"/>
      <c r="R116" s="88"/>
      <c r="S116" s="85"/>
      <c r="T116" s="88"/>
      <c r="U116" s="85"/>
      <c r="V116" s="88"/>
      <c r="W116" s="85"/>
      <c r="X116" s="88"/>
      <c r="Y116" s="85"/>
      <c r="Z116" s="88"/>
      <c r="AA116" s="85"/>
      <c r="AB116" s="85"/>
      <c r="AC116" s="85"/>
      <c r="AD116" s="88">
        <v>60540000000</v>
      </c>
      <c r="AE116" s="88">
        <v>2720000000</v>
      </c>
      <c r="AF116" s="88"/>
      <c r="AG116" s="88"/>
      <c r="AH116" s="89"/>
      <c r="AI116" s="89"/>
      <c r="AJ116" s="88"/>
      <c r="AK116" s="88"/>
      <c r="AL116" s="88"/>
      <c r="AM116" s="88"/>
      <c r="AN116" s="88"/>
      <c r="AO116" s="88"/>
      <c r="AP116" s="88"/>
    </row>
    <row r="117" spans="1:42">
      <c r="A117" s="81">
        <v>43894</v>
      </c>
      <c r="B117" s="88">
        <v>10536275815236</v>
      </c>
      <c r="C117" s="88">
        <v>110040000000</v>
      </c>
      <c r="D117" s="203">
        <v>11709661300</v>
      </c>
      <c r="E117" s="200">
        <v>11709661300</v>
      </c>
      <c r="F117" s="90">
        <v>11709661300</v>
      </c>
      <c r="G117" s="85">
        <v>0.10886631926366679</v>
      </c>
      <c r="H117" s="88">
        <v>0</v>
      </c>
      <c r="I117" s="85">
        <v>0</v>
      </c>
      <c r="J117" s="88">
        <v>0</v>
      </c>
      <c r="K117" s="85"/>
      <c r="L117" s="88"/>
      <c r="M117" s="85"/>
      <c r="N117" s="88"/>
      <c r="O117" s="85"/>
      <c r="P117" s="88"/>
      <c r="Q117" s="85"/>
      <c r="R117" s="88"/>
      <c r="S117" s="85"/>
      <c r="T117" s="88"/>
      <c r="U117" s="85"/>
      <c r="V117" s="88"/>
      <c r="W117" s="85"/>
      <c r="X117" s="88"/>
      <c r="Y117" s="85"/>
      <c r="Z117" s="88"/>
      <c r="AA117" s="85"/>
      <c r="AB117" s="85"/>
      <c r="AC117" s="85"/>
      <c r="AD117" s="88">
        <v>107560000000</v>
      </c>
      <c r="AE117" s="88">
        <v>2480000000</v>
      </c>
      <c r="AF117" s="88"/>
      <c r="AG117" s="88"/>
      <c r="AH117" s="89"/>
      <c r="AI117" s="89"/>
      <c r="AJ117" s="88"/>
      <c r="AK117" s="88"/>
      <c r="AL117" s="88"/>
      <c r="AM117" s="88"/>
      <c r="AN117" s="88"/>
      <c r="AO117" s="88"/>
      <c r="AP117" s="88"/>
    </row>
    <row r="118" spans="1:42">
      <c r="A118" s="81">
        <v>43895</v>
      </c>
      <c r="B118" s="12">
        <v>10328498566320</v>
      </c>
      <c r="C118" s="88">
        <v>16720000000</v>
      </c>
      <c r="D118" s="203">
        <v>5288927400</v>
      </c>
      <c r="E118" s="200">
        <v>5288927400</v>
      </c>
      <c r="F118" s="90">
        <v>5288927400</v>
      </c>
      <c r="G118" s="85">
        <v>0.37886299426934095</v>
      </c>
      <c r="H118" s="88">
        <v>0</v>
      </c>
      <c r="I118" s="85">
        <v>0</v>
      </c>
      <c r="J118" s="88">
        <v>0</v>
      </c>
      <c r="K118" s="85"/>
      <c r="L118" s="88"/>
      <c r="M118" s="85"/>
      <c r="N118" s="88"/>
      <c r="O118" s="85"/>
      <c r="P118" s="88"/>
      <c r="Q118" s="85"/>
      <c r="R118" s="88"/>
      <c r="S118" s="85"/>
      <c r="T118" s="88"/>
      <c r="U118" s="85"/>
      <c r="V118" s="88"/>
      <c r="W118" s="85"/>
      <c r="X118" s="88"/>
      <c r="Y118" s="85"/>
      <c r="Z118" s="88"/>
      <c r="AA118" s="85"/>
      <c r="AB118" s="85"/>
      <c r="AC118" s="85"/>
      <c r="AD118" s="88">
        <v>13960000000</v>
      </c>
      <c r="AE118" s="88">
        <v>2760000000</v>
      </c>
      <c r="AF118" s="88"/>
      <c r="AG118" s="88"/>
      <c r="AH118" s="89"/>
      <c r="AI118" s="89"/>
      <c r="AJ118" s="88"/>
      <c r="AK118" s="88"/>
      <c r="AL118" s="88"/>
      <c r="AM118" s="88"/>
      <c r="AN118" s="88"/>
      <c r="AO118" s="88"/>
      <c r="AP118" s="88"/>
    </row>
    <row r="119" spans="1:42">
      <c r="A119" s="81">
        <v>43896</v>
      </c>
      <c r="B119" s="12">
        <v>9642214410800</v>
      </c>
      <c r="C119" s="88">
        <v>50600000000</v>
      </c>
      <c r="D119" s="203">
        <v>15187168400</v>
      </c>
      <c r="E119" s="200">
        <v>15187168400</v>
      </c>
      <c r="F119" s="90">
        <v>15187168400</v>
      </c>
      <c r="G119" s="85">
        <v>0.3145643827671914</v>
      </c>
      <c r="H119" s="88">
        <v>0</v>
      </c>
      <c r="I119" s="85">
        <v>0</v>
      </c>
      <c r="J119" s="88">
        <v>0</v>
      </c>
      <c r="K119" s="85"/>
      <c r="L119" s="88"/>
      <c r="M119" s="85"/>
      <c r="N119" s="88"/>
      <c r="O119" s="85"/>
      <c r="P119" s="88"/>
      <c r="Q119" s="85"/>
      <c r="R119" s="88"/>
      <c r="S119" s="85"/>
      <c r="T119" s="88"/>
      <c r="U119" s="85"/>
      <c r="V119" s="88"/>
      <c r="W119" s="85"/>
      <c r="X119" s="88"/>
      <c r="Y119" s="85"/>
      <c r="Z119" s="88"/>
      <c r="AA119" s="85"/>
      <c r="AB119" s="85"/>
      <c r="AC119" s="85"/>
      <c r="AD119" s="88">
        <v>48280000000</v>
      </c>
      <c r="AE119" s="88">
        <v>2320000000</v>
      </c>
      <c r="AF119" s="88"/>
      <c r="AG119" s="88"/>
      <c r="AH119" s="89"/>
      <c r="AI119" s="89"/>
      <c r="AJ119" s="88"/>
      <c r="AK119" s="88"/>
      <c r="AL119" s="88"/>
      <c r="AM119" s="88"/>
      <c r="AN119" s="88"/>
      <c r="AO119" s="88"/>
      <c r="AP119" s="88"/>
    </row>
    <row r="120" spans="1:42">
      <c r="D120" s="203">
        <v>0</v>
      </c>
      <c r="G120" s="85"/>
      <c r="I120" s="85"/>
      <c r="K120" s="85"/>
      <c r="M120" s="85"/>
      <c r="O120" s="85"/>
      <c r="Q120" s="85"/>
      <c r="S120" s="85"/>
      <c r="U120" s="85"/>
      <c r="W120" s="85"/>
      <c r="Y120" s="85"/>
      <c r="AA120" s="85"/>
      <c r="AB120" s="221"/>
      <c r="AC120" s="221"/>
      <c r="AI120" s="97"/>
    </row>
    <row r="121" spans="1:42">
      <c r="A121" s="81">
        <v>43899</v>
      </c>
      <c r="B121" s="88">
        <v>13723689952590</v>
      </c>
      <c r="C121" s="88">
        <v>50560000000</v>
      </c>
      <c r="D121" s="203">
        <v>9880915400</v>
      </c>
      <c r="E121" s="200">
        <v>9880915400</v>
      </c>
      <c r="F121" s="90">
        <v>9880915400</v>
      </c>
      <c r="G121" s="85">
        <v>0.20697351068286551</v>
      </c>
      <c r="H121" s="88">
        <v>0</v>
      </c>
      <c r="I121" s="85">
        <v>0</v>
      </c>
      <c r="J121" s="88">
        <v>0</v>
      </c>
      <c r="K121" s="85"/>
      <c r="L121" s="88"/>
      <c r="M121" s="85"/>
      <c r="N121" s="88"/>
      <c r="O121" s="85"/>
      <c r="P121" s="88"/>
      <c r="Q121" s="85"/>
      <c r="R121" s="88"/>
      <c r="S121" s="85"/>
      <c r="T121" s="88"/>
      <c r="U121" s="85"/>
      <c r="V121" s="88"/>
      <c r="W121" s="85"/>
      <c r="X121" s="88"/>
      <c r="Y121" s="85"/>
      <c r="Z121" s="88"/>
      <c r="AA121" s="85"/>
      <c r="AB121" s="85"/>
      <c r="AC121" s="85"/>
      <c r="AD121" s="88">
        <v>47740000000</v>
      </c>
      <c r="AE121" s="88">
        <v>2820000000</v>
      </c>
      <c r="AF121" s="88"/>
      <c r="AG121" s="88"/>
      <c r="AH121" s="89"/>
      <c r="AI121" s="89"/>
    </row>
    <row r="122" spans="1:42">
      <c r="A122" s="81">
        <v>43900</v>
      </c>
      <c r="B122" s="88">
        <v>12219919234576</v>
      </c>
      <c r="C122" s="88">
        <v>399460000000</v>
      </c>
      <c r="D122" s="203">
        <v>61146587500</v>
      </c>
      <c r="E122" s="200">
        <v>61146587500</v>
      </c>
      <c r="F122" s="90">
        <v>60770796500</v>
      </c>
      <c r="G122" s="85">
        <v>0.15362454244400628</v>
      </c>
      <c r="H122" s="88">
        <v>375791000</v>
      </c>
      <c r="I122" s="85">
        <v>9.6853350515463912E-2</v>
      </c>
      <c r="J122" s="88">
        <v>0</v>
      </c>
      <c r="K122" s="85"/>
      <c r="L122" s="88"/>
      <c r="M122" s="85"/>
      <c r="N122" s="88"/>
      <c r="O122" s="85"/>
      <c r="P122" s="88"/>
      <c r="Q122" s="85"/>
      <c r="R122" s="88"/>
      <c r="S122" s="85"/>
      <c r="T122" s="88"/>
      <c r="U122" s="85"/>
      <c r="V122" s="88"/>
      <c r="W122" s="85"/>
      <c r="X122" s="88"/>
      <c r="Y122" s="85"/>
      <c r="Z122" s="88"/>
      <c r="AA122" s="85"/>
      <c r="AB122" s="85"/>
      <c r="AC122" s="85"/>
      <c r="AD122" s="88">
        <v>395580000000</v>
      </c>
      <c r="AE122" s="88">
        <v>3880000000</v>
      </c>
      <c r="AF122" s="88"/>
      <c r="AG122" s="88"/>
      <c r="AH122" s="89"/>
      <c r="AI122" s="89"/>
    </row>
    <row r="123" spans="1:42">
      <c r="A123" s="81">
        <v>43901</v>
      </c>
      <c r="B123" s="88">
        <v>13263264145200</v>
      </c>
      <c r="C123" s="88">
        <v>154320000000</v>
      </c>
      <c r="D123" s="203">
        <v>16709968100</v>
      </c>
      <c r="E123" s="200">
        <v>16709968100</v>
      </c>
      <c r="F123" s="90">
        <v>16709968100</v>
      </c>
      <c r="G123" s="85">
        <v>0.11092650092936802</v>
      </c>
      <c r="H123" s="88">
        <v>0</v>
      </c>
      <c r="I123" s="85">
        <v>0</v>
      </c>
      <c r="J123" s="88">
        <v>0</v>
      </c>
      <c r="K123" s="85"/>
      <c r="L123" s="88"/>
      <c r="M123" s="85"/>
      <c r="N123" s="88"/>
      <c r="O123" s="85"/>
      <c r="P123" s="88"/>
      <c r="Q123" s="85"/>
      <c r="R123" s="88"/>
      <c r="S123" s="85"/>
      <c r="T123" s="88"/>
      <c r="U123" s="85"/>
      <c r="V123" s="88"/>
      <c r="W123" s="85"/>
      <c r="X123" s="88"/>
      <c r="Y123" s="85"/>
      <c r="Z123" s="88"/>
      <c r="AA123" s="85"/>
      <c r="AB123" s="85"/>
      <c r="AC123" s="85"/>
      <c r="AD123" s="88">
        <v>150640000000</v>
      </c>
      <c r="AE123" s="88">
        <v>3680000000</v>
      </c>
      <c r="AF123" s="88"/>
      <c r="AG123" s="88"/>
      <c r="AH123" s="89"/>
      <c r="AI123" s="89"/>
    </row>
    <row r="124" spans="1:42">
      <c r="A124" s="81">
        <v>43902</v>
      </c>
      <c r="B124" s="88">
        <v>13068062608952</v>
      </c>
      <c r="C124" s="88">
        <v>74180000000</v>
      </c>
      <c r="D124" s="203">
        <v>5776300700</v>
      </c>
      <c r="E124" s="200">
        <v>5776300700</v>
      </c>
      <c r="F124" s="90">
        <v>5776300700</v>
      </c>
      <c r="G124" s="85">
        <v>8.0293309702529889E-2</v>
      </c>
      <c r="H124" s="88">
        <v>0</v>
      </c>
      <c r="I124" s="85">
        <v>0</v>
      </c>
      <c r="J124" s="88">
        <v>0</v>
      </c>
      <c r="K124" s="85"/>
      <c r="L124" s="88"/>
      <c r="M124" s="85"/>
      <c r="N124" s="88"/>
      <c r="O124" s="85"/>
      <c r="P124" s="88"/>
      <c r="Q124" s="85"/>
      <c r="R124" s="88"/>
      <c r="S124" s="85"/>
      <c r="T124" s="88"/>
      <c r="U124" s="85"/>
      <c r="V124" s="88"/>
      <c r="W124" s="85"/>
      <c r="X124" s="88"/>
      <c r="Y124" s="85"/>
      <c r="Z124" s="88"/>
      <c r="AA124" s="85"/>
      <c r="AB124" s="85"/>
      <c r="AC124" s="85"/>
      <c r="AD124" s="88">
        <v>71940000000</v>
      </c>
      <c r="AE124" s="88">
        <v>2240000000</v>
      </c>
      <c r="AF124" s="88"/>
      <c r="AG124" s="88"/>
      <c r="AH124" s="89"/>
      <c r="AI124" s="89"/>
    </row>
    <row r="125" spans="1:42">
      <c r="A125" s="81">
        <v>43903</v>
      </c>
      <c r="B125" s="88">
        <v>14770351804820</v>
      </c>
      <c r="C125" s="88">
        <v>109800000000</v>
      </c>
      <c r="D125" s="203">
        <v>26478485900</v>
      </c>
      <c r="E125" s="200">
        <v>32177702300</v>
      </c>
      <c r="F125" s="90">
        <v>26478485900</v>
      </c>
      <c r="G125" s="85">
        <v>0.24760132691228726</v>
      </c>
      <c r="H125" s="88">
        <v>0</v>
      </c>
      <c r="I125" s="85">
        <v>0</v>
      </c>
      <c r="J125" s="88">
        <v>0</v>
      </c>
      <c r="K125" s="85"/>
      <c r="L125" s="88"/>
      <c r="M125" s="85"/>
      <c r="N125" s="88"/>
      <c r="O125" s="85"/>
      <c r="P125" s="88"/>
      <c r="Q125" s="85"/>
      <c r="R125" s="88"/>
      <c r="S125" s="85"/>
      <c r="T125" s="88"/>
      <c r="U125" s="85"/>
      <c r="V125" s="88"/>
      <c r="W125" s="85"/>
      <c r="X125" s="88"/>
      <c r="Y125" s="85"/>
      <c r="Z125" s="88"/>
      <c r="AA125" s="85"/>
      <c r="AB125" s="85"/>
      <c r="AC125" s="85"/>
      <c r="AD125" s="88">
        <v>106940000000</v>
      </c>
      <c r="AE125" s="88">
        <v>2860000000</v>
      </c>
      <c r="AF125" s="88"/>
      <c r="AG125" s="88"/>
      <c r="AH125" s="89"/>
      <c r="AI125" s="89"/>
    </row>
    <row r="126" spans="1:42">
      <c r="D126" s="203">
        <v>0</v>
      </c>
      <c r="G126" s="85"/>
      <c r="I126" s="85"/>
      <c r="K126" s="85"/>
      <c r="M126" s="85"/>
      <c r="O126" s="85"/>
      <c r="Q126" s="85"/>
      <c r="S126" s="85"/>
      <c r="U126" s="85"/>
      <c r="W126" s="85"/>
      <c r="Y126" s="85"/>
      <c r="AA126" s="85"/>
      <c r="AB126" s="221"/>
      <c r="AC126" s="221"/>
      <c r="AI126" s="97"/>
    </row>
    <row r="127" spans="1:42">
      <c r="A127" s="81">
        <v>43906</v>
      </c>
      <c r="B127" s="88">
        <v>10764899804774</v>
      </c>
      <c r="C127" s="88">
        <v>103980000000</v>
      </c>
      <c r="D127" s="203">
        <v>28665609600</v>
      </c>
      <c r="E127" s="200">
        <v>28665609600</v>
      </c>
      <c r="F127" s="90">
        <v>28665609600</v>
      </c>
      <c r="G127" s="85">
        <v>0.28219737743650325</v>
      </c>
      <c r="H127" s="88">
        <v>0</v>
      </c>
      <c r="I127" s="85">
        <v>0</v>
      </c>
      <c r="J127" s="88">
        <v>0</v>
      </c>
      <c r="K127" s="85"/>
      <c r="L127" s="88"/>
      <c r="M127" s="85"/>
      <c r="N127" s="88"/>
      <c r="O127" s="85"/>
      <c r="P127" s="88"/>
      <c r="Q127" s="85"/>
      <c r="R127" s="88"/>
      <c r="S127" s="85"/>
      <c r="T127" s="88"/>
      <c r="U127" s="85"/>
      <c r="V127" s="88"/>
      <c r="W127" s="85"/>
      <c r="X127" s="88"/>
      <c r="Y127" s="85"/>
      <c r="Z127" s="88"/>
      <c r="AA127" s="85"/>
      <c r="AB127" s="85"/>
      <c r="AC127" s="85"/>
      <c r="AD127" s="88">
        <v>101580000000</v>
      </c>
      <c r="AE127" s="88">
        <v>2400000000</v>
      </c>
      <c r="AF127" s="88"/>
      <c r="AG127" s="88"/>
      <c r="AH127" s="89"/>
      <c r="AI127" s="89"/>
    </row>
    <row r="128" spans="1:42">
      <c r="A128" s="81">
        <v>43907</v>
      </c>
      <c r="B128" s="12">
        <v>10391341067720</v>
      </c>
      <c r="C128" s="88">
        <v>232800000000</v>
      </c>
      <c r="D128" s="203">
        <v>40375491400</v>
      </c>
      <c r="E128" s="200">
        <v>40720339400</v>
      </c>
      <c r="F128" s="90">
        <v>39574189300</v>
      </c>
      <c r="G128" s="85">
        <v>0.17221144168842473</v>
      </c>
      <c r="H128" s="88">
        <v>801302100</v>
      </c>
      <c r="I128" s="85">
        <v>0.26710070000000002</v>
      </c>
      <c r="J128" s="88">
        <v>0</v>
      </c>
      <c r="K128" s="85"/>
      <c r="L128" s="88"/>
      <c r="M128" s="85"/>
      <c r="N128" s="88"/>
      <c r="O128" s="85"/>
      <c r="P128" s="88"/>
      <c r="Q128" s="85"/>
      <c r="R128" s="88"/>
      <c r="S128" s="85"/>
      <c r="T128" s="88"/>
      <c r="U128" s="85"/>
      <c r="V128" s="88"/>
      <c r="W128" s="85"/>
      <c r="X128" s="88"/>
      <c r="Y128" s="85"/>
      <c r="Z128" s="88"/>
      <c r="AA128" s="85"/>
      <c r="AB128" s="85"/>
      <c r="AC128" s="85"/>
      <c r="AD128" s="88">
        <v>229800000000</v>
      </c>
      <c r="AE128" s="88">
        <v>3000000000</v>
      </c>
      <c r="AF128" s="88"/>
      <c r="AG128" s="88"/>
      <c r="AH128" s="89"/>
      <c r="AI128" s="89"/>
    </row>
    <row r="129" spans="1:35">
      <c r="A129" s="81">
        <v>43908</v>
      </c>
      <c r="B129" s="88">
        <v>10126644771640</v>
      </c>
      <c r="C129" s="88">
        <v>119740000000</v>
      </c>
      <c r="D129" s="203">
        <v>8301159900</v>
      </c>
      <c r="E129" s="200">
        <v>8301159900</v>
      </c>
      <c r="F129" s="90">
        <v>8301159900</v>
      </c>
      <c r="G129" s="85">
        <v>7.0313060308317799E-2</v>
      </c>
      <c r="H129" s="88">
        <v>0</v>
      </c>
      <c r="I129" s="85">
        <v>0</v>
      </c>
      <c r="J129" s="88">
        <v>0</v>
      </c>
      <c r="K129" s="85">
        <v>0</v>
      </c>
      <c r="L129" s="88">
        <v>0</v>
      </c>
      <c r="M129" s="85"/>
      <c r="N129" s="88">
        <v>0</v>
      </c>
      <c r="O129" s="85"/>
      <c r="P129" s="88"/>
      <c r="Q129" s="85"/>
      <c r="R129" s="88"/>
      <c r="S129" s="85"/>
      <c r="T129" s="88"/>
      <c r="U129" s="85"/>
      <c r="V129" s="88"/>
      <c r="W129" s="85"/>
      <c r="X129" s="88"/>
      <c r="Y129" s="85"/>
      <c r="Z129" s="88"/>
      <c r="AA129" s="85"/>
      <c r="AB129" s="85"/>
      <c r="AC129" s="85"/>
      <c r="AD129" s="88">
        <v>118060000000</v>
      </c>
      <c r="AE129" s="88">
        <v>1620000000</v>
      </c>
      <c r="AF129" s="88">
        <v>60000000</v>
      </c>
      <c r="AG129" s="88"/>
      <c r="AH129" s="89"/>
      <c r="AI129" s="89"/>
    </row>
    <row r="130" spans="1:35">
      <c r="A130" s="81">
        <v>43909</v>
      </c>
      <c r="B130" s="88">
        <v>9894389801194</v>
      </c>
      <c r="C130" s="88">
        <v>584860000000</v>
      </c>
      <c r="D130" s="203">
        <v>15004985000</v>
      </c>
      <c r="E130" s="200">
        <v>25250768600</v>
      </c>
      <c r="F130" s="90">
        <v>14816319000</v>
      </c>
      <c r="G130" s="85">
        <v>8.327517423561151E-2</v>
      </c>
      <c r="H130" s="88">
        <v>188666000</v>
      </c>
      <c r="I130" s="85">
        <v>0.11940886075949367</v>
      </c>
      <c r="J130" s="88">
        <v>0</v>
      </c>
      <c r="K130" s="85">
        <v>0</v>
      </c>
      <c r="L130" s="88">
        <v>0</v>
      </c>
      <c r="M130" s="85"/>
      <c r="N130" s="88">
        <v>0</v>
      </c>
      <c r="O130" s="85"/>
      <c r="P130" s="88"/>
      <c r="Q130" s="85"/>
      <c r="R130" s="88"/>
      <c r="S130" s="85"/>
      <c r="T130" s="88"/>
      <c r="U130" s="85"/>
      <c r="V130" s="88"/>
      <c r="W130" s="85"/>
      <c r="X130" s="88"/>
      <c r="Y130" s="85"/>
      <c r="Z130" s="88"/>
      <c r="AA130" s="85"/>
      <c r="AB130" s="85"/>
      <c r="AC130" s="85"/>
      <c r="AD130" s="88">
        <v>177920000000</v>
      </c>
      <c r="AE130" s="88">
        <v>1580000000</v>
      </c>
      <c r="AF130" s="88">
        <v>405360000000</v>
      </c>
      <c r="AG130" s="88"/>
      <c r="AH130" s="89"/>
      <c r="AI130" s="89"/>
    </row>
    <row r="131" spans="1:35">
      <c r="A131" s="81">
        <v>43910</v>
      </c>
      <c r="B131" s="88">
        <v>9832555387396</v>
      </c>
      <c r="C131" s="88">
        <v>42120000000</v>
      </c>
      <c r="D131" s="203">
        <v>8788832200</v>
      </c>
      <c r="E131" s="200">
        <v>8788832200</v>
      </c>
      <c r="F131" s="90">
        <v>8516068200</v>
      </c>
      <c r="G131" s="85">
        <v>0.21058526706231454</v>
      </c>
      <c r="H131" s="88">
        <v>272764000</v>
      </c>
      <c r="I131" s="85">
        <v>0.16837283950617285</v>
      </c>
      <c r="J131" s="88">
        <v>0</v>
      </c>
      <c r="K131" s="85">
        <v>0</v>
      </c>
      <c r="L131" s="88">
        <v>0</v>
      </c>
      <c r="M131" s="85"/>
      <c r="N131" s="88">
        <v>0</v>
      </c>
      <c r="O131" s="85"/>
      <c r="P131" s="88"/>
      <c r="Q131" s="85"/>
      <c r="R131" s="88"/>
      <c r="S131" s="85"/>
      <c r="T131" s="88"/>
      <c r="U131" s="85"/>
      <c r="V131" s="88"/>
      <c r="W131" s="85"/>
      <c r="X131" s="88"/>
      <c r="Y131" s="85"/>
      <c r="Z131" s="88"/>
      <c r="AA131" s="85"/>
      <c r="AB131" s="85"/>
      <c r="AC131" s="85"/>
      <c r="AD131" s="88">
        <v>40440000000</v>
      </c>
      <c r="AE131" s="88">
        <v>1620000000</v>
      </c>
      <c r="AF131" s="88">
        <v>60000000</v>
      </c>
      <c r="AG131" s="88"/>
      <c r="AH131" s="89"/>
      <c r="AI131" s="89"/>
    </row>
    <row r="132" spans="1:35">
      <c r="D132" s="203">
        <v>0</v>
      </c>
      <c r="G132" s="85"/>
      <c r="I132" s="85"/>
      <c r="K132" s="85"/>
      <c r="M132" s="85"/>
      <c r="O132" s="85"/>
      <c r="Q132" s="85"/>
      <c r="S132" s="85"/>
      <c r="U132" s="85"/>
      <c r="W132" s="85"/>
      <c r="Y132" s="85"/>
      <c r="AA132" s="85"/>
      <c r="AB132" s="221"/>
      <c r="AC132" s="221"/>
      <c r="AI132" s="97"/>
    </row>
    <row r="133" spans="1:35">
      <c r="A133" s="81">
        <v>43913</v>
      </c>
      <c r="B133" s="88">
        <v>11747855518066</v>
      </c>
      <c r="C133" s="88">
        <v>62480000000</v>
      </c>
      <c r="D133" s="203">
        <v>17972024000</v>
      </c>
      <c r="E133" s="200">
        <v>17972024000</v>
      </c>
      <c r="F133" s="90">
        <v>17972024000</v>
      </c>
      <c r="G133" s="85">
        <v>0.29843945533045502</v>
      </c>
      <c r="H133" s="88">
        <v>0</v>
      </c>
      <c r="I133" s="85">
        <v>0</v>
      </c>
      <c r="J133" s="88">
        <v>0</v>
      </c>
      <c r="K133" s="85"/>
      <c r="L133" s="88">
        <v>0</v>
      </c>
      <c r="M133" s="85"/>
      <c r="N133" s="88">
        <v>0</v>
      </c>
      <c r="O133" s="85"/>
      <c r="P133" s="88"/>
      <c r="Q133" s="85"/>
      <c r="R133" s="88"/>
      <c r="S133" s="85"/>
      <c r="T133" s="88"/>
      <c r="U133" s="85"/>
      <c r="V133" s="88"/>
      <c r="W133" s="85"/>
      <c r="X133" s="88"/>
      <c r="Y133" s="85"/>
      <c r="Z133" s="88"/>
      <c r="AA133" s="85"/>
      <c r="AB133" s="85"/>
      <c r="AC133" s="85"/>
      <c r="AD133" s="88">
        <v>60220000000</v>
      </c>
      <c r="AE133" s="88">
        <v>2260000000</v>
      </c>
      <c r="AF133" s="88">
        <v>0</v>
      </c>
      <c r="AG133" s="88"/>
      <c r="AH133" s="89"/>
      <c r="AI133" s="89"/>
    </row>
    <row r="134" spans="1:35">
      <c r="A134" s="81">
        <v>43914</v>
      </c>
      <c r="B134" s="88">
        <v>9938331660004</v>
      </c>
      <c r="C134" s="88">
        <v>101620000000</v>
      </c>
      <c r="D134" s="203">
        <v>18455340800</v>
      </c>
      <c r="E134" s="200">
        <v>18455340800</v>
      </c>
      <c r="F134" s="90">
        <v>18455340800</v>
      </c>
      <c r="G134" s="85">
        <v>0.18294350515463917</v>
      </c>
      <c r="H134" s="88">
        <v>0</v>
      </c>
      <c r="I134" s="85">
        <v>0</v>
      </c>
      <c r="J134" s="88">
        <v>0</v>
      </c>
      <c r="K134" s="85">
        <v>0</v>
      </c>
      <c r="L134" s="88">
        <v>0</v>
      </c>
      <c r="M134" s="85"/>
      <c r="N134" s="88">
        <v>0</v>
      </c>
      <c r="O134" s="85"/>
      <c r="P134" s="88"/>
      <c r="Q134" s="85"/>
      <c r="R134" s="88"/>
      <c r="S134" s="85"/>
      <c r="T134" s="88"/>
      <c r="U134" s="85"/>
      <c r="V134" s="88"/>
      <c r="W134" s="85"/>
      <c r="X134" s="88"/>
      <c r="Y134" s="85"/>
      <c r="Z134" s="88"/>
      <c r="AA134" s="85"/>
      <c r="AB134" s="85"/>
      <c r="AC134" s="85"/>
      <c r="AD134" s="88">
        <v>100880000000</v>
      </c>
      <c r="AE134" s="88">
        <v>700000000</v>
      </c>
      <c r="AF134" s="88">
        <v>40000000</v>
      </c>
      <c r="AG134" s="88"/>
      <c r="AH134" s="89"/>
      <c r="AI134" s="89"/>
    </row>
    <row r="135" spans="1:35">
      <c r="A135" s="81">
        <v>43915</v>
      </c>
      <c r="B135" s="88">
        <v>11223770817216</v>
      </c>
      <c r="C135" s="88">
        <v>80440000000</v>
      </c>
      <c r="D135" s="203">
        <v>11842802400</v>
      </c>
      <c r="E135" s="200">
        <v>11842802400</v>
      </c>
      <c r="F135" s="90">
        <v>11653794900</v>
      </c>
      <c r="G135" s="85">
        <v>0.14956102284394251</v>
      </c>
      <c r="H135" s="88">
        <v>189007500</v>
      </c>
      <c r="I135" s="85">
        <v>7.5603000000000004E-2</v>
      </c>
      <c r="J135" s="88">
        <v>0</v>
      </c>
      <c r="K135" s="85">
        <v>0</v>
      </c>
      <c r="L135" s="88">
        <v>0</v>
      </c>
      <c r="M135" s="85"/>
      <c r="N135" s="88">
        <v>0</v>
      </c>
      <c r="O135" s="85"/>
      <c r="P135" s="88"/>
      <c r="Q135" s="85"/>
      <c r="R135" s="88"/>
      <c r="S135" s="85"/>
      <c r="T135" s="88"/>
      <c r="U135" s="85"/>
      <c r="V135" s="88"/>
      <c r="W135" s="85"/>
      <c r="X135" s="88"/>
      <c r="Y135" s="85"/>
      <c r="Z135" s="88"/>
      <c r="AA135" s="85"/>
      <c r="AB135" s="85"/>
      <c r="AC135" s="85"/>
      <c r="AD135" s="88">
        <v>77920000000</v>
      </c>
      <c r="AE135" s="88">
        <v>2500000000</v>
      </c>
      <c r="AF135" s="88">
        <v>20000000</v>
      </c>
      <c r="AG135" s="88"/>
      <c r="AH135" s="89"/>
      <c r="AI135" s="89"/>
    </row>
    <row r="136" spans="1:35">
      <c r="A136" s="81">
        <v>43916</v>
      </c>
      <c r="B136" s="88">
        <v>9514707291000</v>
      </c>
      <c r="C136" s="88">
        <v>73340000000</v>
      </c>
      <c r="D136" s="203">
        <v>24876143600</v>
      </c>
      <c r="E136" s="200">
        <v>24876143600</v>
      </c>
      <c r="F136" s="90">
        <v>24604549600</v>
      </c>
      <c r="G136" s="85">
        <v>0.34277723042630259</v>
      </c>
      <c r="H136" s="88">
        <v>271594000</v>
      </c>
      <c r="I136" s="85">
        <v>0.17409871794871795</v>
      </c>
      <c r="J136" s="88">
        <v>0</v>
      </c>
      <c r="K136" s="85"/>
      <c r="L136" s="88">
        <v>0</v>
      </c>
      <c r="M136" s="85"/>
      <c r="N136" s="88">
        <v>0</v>
      </c>
      <c r="O136" s="85"/>
      <c r="P136" s="88"/>
      <c r="Q136" s="85"/>
      <c r="R136" s="88"/>
      <c r="S136" s="85"/>
      <c r="T136" s="88"/>
      <c r="U136" s="85"/>
      <c r="V136" s="88"/>
      <c r="W136" s="85"/>
      <c r="X136" s="88"/>
      <c r="Y136" s="85"/>
      <c r="Z136" s="88"/>
      <c r="AA136" s="85"/>
      <c r="AB136" s="85"/>
      <c r="AC136" s="85"/>
      <c r="AD136" s="88">
        <v>71780000000</v>
      </c>
      <c r="AE136" s="88">
        <v>1560000000</v>
      </c>
      <c r="AF136" s="88">
        <v>0</v>
      </c>
      <c r="AG136" s="88"/>
      <c r="AH136" s="89"/>
      <c r="AI136" s="89"/>
    </row>
    <row r="137" spans="1:35">
      <c r="A137" s="81">
        <v>43917</v>
      </c>
      <c r="B137" s="88">
        <v>10228847500272</v>
      </c>
      <c r="C137" s="88">
        <v>149300000000</v>
      </c>
      <c r="D137" s="203">
        <v>13414802200</v>
      </c>
      <c r="E137" s="200">
        <v>13414802200</v>
      </c>
      <c r="F137" s="90">
        <v>13414802200</v>
      </c>
      <c r="G137" s="85">
        <v>9.153112854803494E-2</v>
      </c>
      <c r="H137" s="88">
        <v>0</v>
      </c>
      <c r="I137" s="85">
        <v>0</v>
      </c>
      <c r="J137" s="88">
        <v>0</v>
      </c>
      <c r="K137" s="85"/>
      <c r="L137" s="88">
        <v>0</v>
      </c>
      <c r="M137" s="85"/>
      <c r="N137" s="88">
        <v>0</v>
      </c>
      <c r="O137" s="85"/>
      <c r="P137" s="88"/>
      <c r="Q137" s="85"/>
      <c r="R137" s="88"/>
      <c r="S137" s="85"/>
      <c r="T137" s="88"/>
      <c r="U137" s="85"/>
      <c r="V137" s="88"/>
      <c r="W137" s="85"/>
      <c r="X137" s="88"/>
      <c r="Y137" s="85"/>
      <c r="Z137" s="88"/>
      <c r="AA137" s="85"/>
      <c r="AB137" s="85"/>
      <c r="AC137" s="85"/>
      <c r="AD137" s="88">
        <v>146560000000</v>
      </c>
      <c r="AE137" s="88">
        <v>2740000000</v>
      </c>
      <c r="AF137" s="88">
        <v>0</v>
      </c>
      <c r="AG137" s="88"/>
      <c r="AH137" s="89"/>
      <c r="AI137" s="89"/>
    </row>
    <row r="138" spans="1:35">
      <c r="D138" s="203">
        <v>0</v>
      </c>
      <c r="G138" s="85"/>
      <c r="I138" s="85"/>
      <c r="K138" s="85"/>
      <c r="M138" s="85"/>
      <c r="O138" s="85"/>
      <c r="Q138" s="85"/>
      <c r="S138" s="85"/>
      <c r="U138" s="85"/>
      <c r="W138" s="85"/>
      <c r="Y138" s="85"/>
      <c r="AA138" s="85"/>
      <c r="AB138" s="221"/>
      <c r="AC138" s="221"/>
      <c r="AI138" s="97"/>
    </row>
    <row r="139" spans="1:35">
      <c r="A139" s="81">
        <v>43920</v>
      </c>
      <c r="B139" s="88">
        <v>8143064805158</v>
      </c>
      <c r="C139" s="88">
        <v>52900000000</v>
      </c>
      <c r="D139" s="203">
        <v>8924267900</v>
      </c>
      <c r="E139" s="200">
        <v>8924267900</v>
      </c>
      <c r="F139" s="90">
        <v>8674831500</v>
      </c>
      <c r="G139" s="85">
        <v>0.172324821215733</v>
      </c>
      <c r="H139" s="88">
        <v>249436400</v>
      </c>
      <c r="I139" s="85">
        <v>9.8203307086614178E-2</v>
      </c>
      <c r="J139" s="88">
        <v>0</v>
      </c>
      <c r="K139" s="85">
        <v>0</v>
      </c>
      <c r="L139" s="88">
        <v>0</v>
      </c>
      <c r="M139" s="85"/>
      <c r="N139" s="88">
        <v>0</v>
      </c>
      <c r="O139" s="85"/>
      <c r="P139" s="88"/>
      <c r="Q139" s="85"/>
      <c r="R139" s="88"/>
      <c r="S139" s="85"/>
      <c r="T139" s="88"/>
      <c r="U139" s="85"/>
      <c r="V139" s="88"/>
      <c r="W139" s="85"/>
      <c r="X139" s="88"/>
      <c r="Y139" s="85"/>
      <c r="Z139" s="88"/>
      <c r="AA139" s="85"/>
      <c r="AB139" s="85"/>
      <c r="AC139" s="85"/>
      <c r="AD139" s="88">
        <v>50340000000</v>
      </c>
      <c r="AE139" s="88">
        <v>2540000000</v>
      </c>
      <c r="AF139" s="88">
        <v>20000000</v>
      </c>
      <c r="AG139" s="88"/>
      <c r="AH139" s="89"/>
      <c r="AI139" s="89"/>
    </row>
    <row r="140" spans="1:35">
      <c r="A140" s="81">
        <v>43921</v>
      </c>
      <c r="B140" s="88">
        <v>8681072580800</v>
      </c>
      <c r="C140" s="88">
        <v>77880000000</v>
      </c>
      <c r="D140" s="203">
        <v>14784219700</v>
      </c>
      <c r="E140" s="200">
        <v>14784219700</v>
      </c>
      <c r="F140" s="90">
        <v>14784219700</v>
      </c>
      <c r="G140" s="85">
        <v>0.19250286067708333</v>
      </c>
      <c r="H140" s="88">
        <v>0</v>
      </c>
      <c r="I140" s="85">
        <v>0</v>
      </c>
      <c r="J140" s="88">
        <v>0</v>
      </c>
      <c r="K140" s="85">
        <v>0</v>
      </c>
      <c r="L140" s="88">
        <v>0</v>
      </c>
      <c r="M140" s="85"/>
      <c r="N140" s="88">
        <v>0</v>
      </c>
      <c r="O140" s="85"/>
      <c r="P140" s="88"/>
      <c r="Q140" s="85"/>
      <c r="R140" s="88"/>
      <c r="S140" s="85"/>
      <c r="T140" s="88"/>
      <c r="U140" s="85"/>
      <c r="V140" s="88"/>
      <c r="W140" s="85"/>
      <c r="X140" s="88"/>
      <c r="Y140" s="85"/>
      <c r="Z140" s="88"/>
      <c r="AA140" s="85"/>
      <c r="AB140" s="85"/>
      <c r="AC140" s="85"/>
      <c r="AD140" s="88">
        <v>76800000000</v>
      </c>
      <c r="AE140" s="88">
        <v>1060000000</v>
      </c>
      <c r="AF140" s="88">
        <v>20000000</v>
      </c>
      <c r="AG140" s="88"/>
      <c r="AH140" s="89"/>
      <c r="AI140" s="89"/>
    </row>
    <row r="141" spans="1:35">
      <c r="A141" s="81">
        <v>43922</v>
      </c>
      <c r="B141" s="88">
        <v>9071304718400</v>
      </c>
      <c r="C141" s="88">
        <v>13200000000</v>
      </c>
      <c r="D141" s="203">
        <v>2797006100</v>
      </c>
      <c r="E141" s="200">
        <v>2797006100</v>
      </c>
      <c r="F141" s="90">
        <v>2797006100</v>
      </c>
      <c r="G141" s="85">
        <v>0.26189195692883893</v>
      </c>
      <c r="H141" s="88">
        <v>0</v>
      </c>
      <c r="I141" s="85">
        <v>0</v>
      </c>
      <c r="J141" s="88">
        <v>0</v>
      </c>
      <c r="K141" s="85"/>
      <c r="L141" s="88">
        <v>0</v>
      </c>
      <c r="M141" s="85"/>
      <c r="N141" s="88">
        <v>0</v>
      </c>
      <c r="O141" s="85"/>
      <c r="P141" s="88"/>
      <c r="Q141" s="85"/>
      <c r="R141" s="88"/>
      <c r="S141" s="85"/>
      <c r="T141" s="88"/>
      <c r="U141" s="85"/>
      <c r="V141" s="88"/>
      <c r="W141" s="85"/>
      <c r="X141" s="88"/>
      <c r="Y141" s="85"/>
      <c r="Z141" s="88"/>
      <c r="AA141" s="85"/>
      <c r="AB141" s="85"/>
      <c r="AC141" s="85"/>
      <c r="AD141" s="88">
        <v>10680000000</v>
      </c>
      <c r="AE141" s="88">
        <v>2520000000</v>
      </c>
      <c r="AF141" s="88">
        <v>0</v>
      </c>
      <c r="AG141" s="88"/>
      <c r="AH141" s="89"/>
      <c r="AI141" s="89"/>
    </row>
    <row r="142" spans="1:35">
      <c r="A142" s="81">
        <v>43923</v>
      </c>
      <c r="B142" s="88">
        <v>0</v>
      </c>
      <c r="C142" s="88">
        <v>0</v>
      </c>
      <c r="D142" s="203">
        <v>0</v>
      </c>
      <c r="E142" s="200">
        <v>0</v>
      </c>
      <c r="F142" s="90">
        <v>0</v>
      </c>
      <c r="G142" s="85"/>
      <c r="H142" s="88"/>
      <c r="I142" s="85"/>
      <c r="J142" s="88"/>
      <c r="K142" s="85"/>
      <c r="L142" s="88"/>
      <c r="M142" s="85"/>
      <c r="N142" s="88"/>
      <c r="O142" s="85"/>
      <c r="P142" s="88"/>
      <c r="Q142" s="85"/>
      <c r="R142" s="88"/>
      <c r="S142" s="85"/>
      <c r="T142" s="88"/>
      <c r="U142" s="85"/>
      <c r="V142" s="88"/>
      <c r="W142" s="85"/>
      <c r="X142" s="88"/>
      <c r="Y142" s="85"/>
      <c r="Z142" s="88"/>
      <c r="AA142" s="85"/>
      <c r="AB142" s="85"/>
      <c r="AC142" s="85"/>
      <c r="AD142" s="88"/>
      <c r="AE142" s="88"/>
      <c r="AF142" s="88"/>
      <c r="AG142" s="88"/>
      <c r="AH142" s="89"/>
      <c r="AI142" s="89"/>
    </row>
    <row r="143" spans="1:35">
      <c r="A143" s="81">
        <v>43924</v>
      </c>
      <c r="B143" s="88">
        <v>8406616718030</v>
      </c>
      <c r="C143" s="88">
        <v>75260000000</v>
      </c>
      <c r="D143" s="203">
        <v>37805379200</v>
      </c>
      <c r="E143" s="200">
        <v>37805379200</v>
      </c>
      <c r="F143" s="90">
        <v>37805379200</v>
      </c>
      <c r="G143" s="85">
        <v>0.51632585632340888</v>
      </c>
      <c r="H143" s="88">
        <v>0</v>
      </c>
      <c r="I143" s="85">
        <v>0</v>
      </c>
      <c r="J143" s="88">
        <v>0</v>
      </c>
      <c r="K143" s="85">
        <v>0</v>
      </c>
      <c r="L143" s="88">
        <v>0</v>
      </c>
      <c r="M143" s="85"/>
      <c r="N143" s="88">
        <v>0</v>
      </c>
      <c r="O143" s="85"/>
      <c r="P143" s="88"/>
      <c r="Q143" s="85"/>
      <c r="R143" s="88"/>
      <c r="S143" s="85"/>
      <c r="T143" s="88"/>
      <c r="U143" s="85"/>
      <c r="V143" s="88"/>
      <c r="W143" s="85"/>
      <c r="X143" s="88"/>
      <c r="Y143" s="85"/>
      <c r="Z143" s="88"/>
      <c r="AA143" s="85"/>
      <c r="AB143" s="85"/>
      <c r="AC143" s="85"/>
      <c r="AD143" s="88">
        <v>73220000000</v>
      </c>
      <c r="AE143" s="88">
        <v>2000000000</v>
      </c>
      <c r="AF143" s="88">
        <v>40000000</v>
      </c>
      <c r="AG143" s="88"/>
      <c r="AH143" s="89"/>
      <c r="AI143" s="89"/>
    </row>
    <row r="144" spans="1:35">
      <c r="D144" s="203">
        <v>0</v>
      </c>
      <c r="G144" s="85"/>
      <c r="I144" s="85"/>
      <c r="K144" s="85"/>
      <c r="M144" s="85"/>
      <c r="O144" s="85"/>
      <c r="Q144" s="85"/>
      <c r="S144" s="85"/>
      <c r="U144" s="85"/>
      <c r="W144" s="85"/>
      <c r="Y144" s="85"/>
      <c r="AA144" s="85"/>
      <c r="AB144" s="221"/>
      <c r="AC144" s="221"/>
      <c r="AI144" s="97"/>
    </row>
    <row r="145" spans="1:35">
      <c r="A145" s="81">
        <v>43927</v>
      </c>
      <c r="B145" s="88">
        <v>11321189200600</v>
      </c>
      <c r="C145" s="88">
        <v>64420000000</v>
      </c>
      <c r="D145" s="203">
        <v>781865800</v>
      </c>
      <c r="E145" s="200">
        <v>782792800</v>
      </c>
      <c r="F145" s="90">
        <v>781865800</v>
      </c>
      <c r="G145" s="85">
        <v>1.2594487757731958E-2</v>
      </c>
      <c r="H145" s="88">
        <v>0</v>
      </c>
      <c r="I145" s="85">
        <v>0</v>
      </c>
      <c r="J145" s="88">
        <v>0</v>
      </c>
      <c r="K145" s="85">
        <v>0</v>
      </c>
      <c r="L145" s="88">
        <v>0</v>
      </c>
      <c r="M145" s="85"/>
      <c r="N145" s="88">
        <v>0</v>
      </c>
      <c r="O145" s="85"/>
      <c r="P145" s="88"/>
      <c r="Q145" s="85"/>
      <c r="R145" s="88"/>
      <c r="S145" s="85"/>
      <c r="T145" s="88"/>
      <c r="U145" s="85"/>
      <c r="V145" s="88"/>
      <c r="W145" s="85"/>
      <c r="X145" s="88"/>
      <c r="Y145" s="85"/>
      <c r="Z145" s="88"/>
      <c r="AA145" s="85"/>
      <c r="AB145" s="85"/>
      <c r="AC145" s="85"/>
      <c r="AD145" s="88">
        <v>62080000000</v>
      </c>
      <c r="AE145" s="88">
        <v>2260000000</v>
      </c>
      <c r="AF145" s="88">
        <v>80000000</v>
      </c>
      <c r="AG145" s="88"/>
      <c r="AH145" s="89"/>
      <c r="AI145" s="89"/>
    </row>
    <row r="146" spans="1:35">
      <c r="A146" s="81">
        <v>43928</v>
      </c>
      <c r="B146" s="88">
        <v>11284582460540</v>
      </c>
      <c r="C146" s="88">
        <v>40340000000</v>
      </c>
      <c r="D146" s="203">
        <v>2774513600</v>
      </c>
      <c r="E146" s="200">
        <v>8349469900</v>
      </c>
      <c r="F146" s="90">
        <v>2774513600</v>
      </c>
      <c r="G146" s="85">
        <v>7.2898413032054646E-2</v>
      </c>
      <c r="H146" s="88">
        <v>0</v>
      </c>
      <c r="I146" s="85">
        <v>0</v>
      </c>
      <c r="J146" s="88">
        <v>0</v>
      </c>
      <c r="K146" s="85">
        <v>0</v>
      </c>
      <c r="L146" s="88">
        <v>0</v>
      </c>
      <c r="M146" s="85"/>
      <c r="N146" s="88">
        <v>0</v>
      </c>
      <c r="O146" s="85"/>
      <c r="P146" s="88"/>
      <c r="Q146" s="85"/>
      <c r="R146" s="88"/>
      <c r="S146" s="85"/>
      <c r="T146" s="88"/>
      <c r="U146" s="85"/>
      <c r="V146" s="88"/>
      <c r="W146" s="85"/>
      <c r="X146" s="88"/>
      <c r="Y146" s="85"/>
      <c r="Z146" s="88"/>
      <c r="AA146" s="85"/>
      <c r="AB146" s="85"/>
      <c r="AC146" s="85"/>
      <c r="AD146" s="88">
        <v>38060000000</v>
      </c>
      <c r="AE146" s="88">
        <v>2160000000</v>
      </c>
      <c r="AF146" s="88">
        <v>120000000</v>
      </c>
      <c r="AG146" s="88"/>
      <c r="AH146" s="89"/>
      <c r="AI146" s="89"/>
    </row>
    <row r="147" spans="1:35">
      <c r="A147" s="81">
        <v>43929</v>
      </c>
      <c r="B147" s="88">
        <v>8839622865204</v>
      </c>
      <c r="C147" s="88">
        <v>6140000000</v>
      </c>
      <c r="D147" s="203">
        <v>1267757200</v>
      </c>
      <c r="E147" s="200">
        <v>6170306000</v>
      </c>
      <c r="F147" s="90">
        <v>1267757200</v>
      </c>
      <c r="G147" s="85">
        <v>0.27680288209606985</v>
      </c>
      <c r="H147" s="88">
        <v>0</v>
      </c>
      <c r="I147" s="85">
        <v>0</v>
      </c>
      <c r="J147" s="88">
        <v>0</v>
      </c>
      <c r="K147" s="85"/>
      <c r="L147" s="88">
        <v>0</v>
      </c>
      <c r="M147" s="85"/>
      <c r="N147" s="88">
        <v>0</v>
      </c>
      <c r="O147" s="85"/>
      <c r="P147" s="88"/>
      <c r="Q147" s="85"/>
      <c r="R147" s="88"/>
      <c r="S147" s="85"/>
      <c r="T147" s="88"/>
      <c r="U147" s="85"/>
      <c r="V147" s="88"/>
      <c r="W147" s="85"/>
      <c r="X147" s="88"/>
      <c r="Y147" s="85"/>
      <c r="Z147" s="88"/>
      <c r="AA147" s="85"/>
      <c r="AB147" s="85"/>
      <c r="AC147" s="85"/>
      <c r="AD147" s="88">
        <v>4580000000</v>
      </c>
      <c r="AE147" s="88">
        <v>1560000000</v>
      </c>
      <c r="AF147" s="88">
        <v>0</v>
      </c>
      <c r="AG147" s="88"/>
      <c r="AH147" s="89"/>
      <c r="AI147" s="89"/>
    </row>
    <row r="148" spans="1:35">
      <c r="A148" s="81">
        <v>43930</v>
      </c>
      <c r="B148" s="88">
        <v>10529716144910</v>
      </c>
      <c r="C148" s="88">
        <v>23440000000</v>
      </c>
      <c r="D148" s="203">
        <v>7874953700</v>
      </c>
      <c r="E148" s="200">
        <v>11741685600</v>
      </c>
      <c r="F148" s="90">
        <v>7874953700</v>
      </c>
      <c r="G148" s="85">
        <v>0.36123640825688075</v>
      </c>
      <c r="H148" s="88">
        <v>0</v>
      </c>
      <c r="I148" s="85">
        <v>0</v>
      </c>
      <c r="J148" s="88">
        <v>0</v>
      </c>
      <c r="K148" s="85">
        <v>0</v>
      </c>
      <c r="L148" s="88">
        <v>0</v>
      </c>
      <c r="M148" s="85"/>
      <c r="N148" s="88">
        <v>0</v>
      </c>
      <c r="O148" s="85"/>
      <c r="P148" s="88"/>
      <c r="Q148" s="85"/>
      <c r="R148" s="88"/>
      <c r="S148" s="85"/>
      <c r="T148" s="88"/>
      <c r="U148" s="85"/>
      <c r="V148" s="88"/>
      <c r="W148" s="85"/>
      <c r="X148" s="88"/>
      <c r="Y148" s="85"/>
      <c r="Z148" s="88"/>
      <c r="AA148" s="85"/>
      <c r="AB148" s="85"/>
      <c r="AC148" s="85"/>
      <c r="AD148" s="88">
        <v>21800000000</v>
      </c>
      <c r="AE148" s="88">
        <v>1600000000</v>
      </c>
      <c r="AF148" s="88">
        <v>40000000</v>
      </c>
      <c r="AG148" s="88"/>
      <c r="AH148" s="89"/>
      <c r="AI148" s="89"/>
    </row>
    <row r="149" spans="1:35">
      <c r="A149" s="81">
        <v>43931</v>
      </c>
      <c r="B149" s="88">
        <v>9619601466280</v>
      </c>
      <c r="C149" s="88">
        <v>8380000000</v>
      </c>
      <c r="D149" s="203">
        <v>1461047600</v>
      </c>
      <c r="E149" s="200">
        <v>1461047600</v>
      </c>
      <c r="F149" s="90">
        <v>1461047600</v>
      </c>
      <c r="G149" s="85">
        <v>0.21871970059880239</v>
      </c>
      <c r="H149" s="88">
        <v>0</v>
      </c>
      <c r="I149" s="85">
        <v>0</v>
      </c>
      <c r="J149" s="88">
        <v>0</v>
      </c>
      <c r="K149" s="85">
        <v>0</v>
      </c>
      <c r="L149" s="88">
        <v>0</v>
      </c>
      <c r="M149" s="85"/>
      <c r="N149" s="88">
        <v>0</v>
      </c>
      <c r="O149" s="85"/>
      <c r="P149" s="88"/>
      <c r="Q149" s="85"/>
      <c r="R149" s="88"/>
      <c r="S149" s="85"/>
      <c r="T149" s="88"/>
      <c r="U149" s="85"/>
      <c r="V149" s="88"/>
      <c r="W149" s="85"/>
      <c r="X149" s="88"/>
      <c r="Y149" s="85"/>
      <c r="Z149" s="88"/>
      <c r="AA149" s="85"/>
      <c r="AB149" s="85"/>
      <c r="AC149" s="85"/>
      <c r="AD149" s="88">
        <v>6680000000</v>
      </c>
      <c r="AE149" s="88">
        <v>1660000000</v>
      </c>
      <c r="AF149" s="88">
        <v>40000000</v>
      </c>
      <c r="AG149" s="88"/>
      <c r="AH149" s="89"/>
      <c r="AI149" s="89"/>
    </row>
    <row r="150" spans="1:35">
      <c r="D150" s="203">
        <v>0</v>
      </c>
      <c r="G150" s="85"/>
      <c r="I150" s="85"/>
      <c r="K150" s="85"/>
      <c r="M150" s="85"/>
      <c r="O150" s="85"/>
      <c r="Q150" s="85"/>
      <c r="S150" s="85"/>
      <c r="U150" s="85"/>
      <c r="W150" s="85"/>
      <c r="Y150" s="85"/>
      <c r="AA150" s="85"/>
      <c r="AB150" s="221"/>
      <c r="AC150" s="221"/>
      <c r="AI150" s="97"/>
    </row>
    <row r="151" spans="1:35">
      <c r="A151" s="81">
        <v>43934</v>
      </c>
      <c r="B151" s="88">
        <v>9870027884700</v>
      </c>
      <c r="C151" s="88">
        <v>25020000000</v>
      </c>
      <c r="D151" s="203">
        <v>2486811100</v>
      </c>
      <c r="E151" s="200">
        <v>3502031100</v>
      </c>
      <c r="F151" s="90">
        <v>2213111100</v>
      </c>
      <c r="G151" s="85">
        <v>9.5310555555555551E-2</v>
      </c>
      <c r="H151" s="88">
        <v>273700000</v>
      </c>
      <c r="I151" s="85">
        <v>0.15205555555555555</v>
      </c>
      <c r="J151" s="88">
        <v>0</v>
      </c>
      <c r="K151" s="85"/>
      <c r="L151" s="88">
        <v>0</v>
      </c>
      <c r="M151" s="85"/>
      <c r="N151" s="88">
        <v>0</v>
      </c>
      <c r="O151" s="85"/>
      <c r="P151" s="88"/>
      <c r="Q151" s="85"/>
      <c r="R151" s="88"/>
      <c r="S151" s="85"/>
      <c r="T151" s="88"/>
      <c r="U151" s="85"/>
      <c r="V151" s="88"/>
      <c r="W151" s="85"/>
      <c r="X151" s="88"/>
      <c r="Y151" s="85"/>
      <c r="Z151" s="88"/>
      <c r="AA151" s="85"/>
      <c r="AB151" s="85"/>
      <c r="AC151" s="85"/>
      <c r="AD151" s="88">
        <v>23220000000</v>
      </c>
      <c r="AE151" s="88">
        <v>1800000000</v>
      </c>
      <c r="AF151" s="88">
        <v>0</v>
      </c>
      <c r="AG151" s="88"/>
      <c r="AH151" s="89"/>
      <c r="AI151" s="89"/>
    </row>
    <row r="152" spans="1:35">
      <c r="A152" s="81">
        <v>43935</v>
      </c>
      <c r="B152" s="88">
        <v>9792887681146</v>
      </c>
      <c r="C152" s="88">
        <v>35660000000</v>
      </c>
      <c r="D152" s="203">
        <v>5284730800</v>
      </c>
      <c r="E152" s="200">
        <v>7475917300</v>
      </c>
      <c r="F152" s="90">
        <v>4904518800</v>
      </c>
      <c r="G152" s="85">
        <v>0.14408104582843714</v>
      </c>
      <c r="H152" s="88">
        <v>380212000</v>
      </c>
      <c r="I152" s="85">
        <v>0.23469876543209878</v>
      </c>
      <c r="J152" s="88">
        <v>0</v>
      </c>
      <c r="K152" s="85"/>
      <c r="L152" s="88">
        <v>0</v>
      </c>
      <c r="M152" s="85"/>
      <c r="N152" s="88">
        <v>0</v>
      </c>
      <c r="O152" s="85"/>
      <c r="P152" s="88"/>
      <c r="Q152" s="85"/>
      <c r="R152" s="88"/>
      <c r="S152" s="85"/>
      <c r="T152" s="88"/>
      <c r="U152" s="85"/>
      <c r="V152" s="88"/>
      <c r="W152" s="85"/>
      <c r="X152" s="88"/>
      <c r="Y152" s="85"/>
      <c r="Z152" s="88"/>
      <c r="AA152" s="85"/>
      <c r="AB152" s="85"/>
      <c r="AC152" s="85"/>
      <c r="AD152" s="88">
        <v>34040000000</v>
      </c>
      <c r="AE152" s="88">
        <v>1620000000</v>
      </c>
      <c r="AF152" s="88">
        <v>0</v>
      </c>
      <c r="AG152" s="88"/>
      <c r="AH152" s="89"/>
      <c r="AI152" s="89"/>
    </row>
    <row r="153" spans="1:35">
      <c r="A153" s="81">
        <v>43936</v>
      </c>
      <c r="B153" s="88">
        <v>11267777955396</v>
      </c>
      <c r="C153" s="88">
        <v>11100000000</v>
      </c>
      <c r="D153" s="203">
        <v>2209669800</v>
      </c>
      <c r="E153" s="200">
        <v>2209669800</v>
      </c>
      <c r="F153" s="90">
        <v>2209669800</v>
      </c>
      <c r="G153" s="85">
        <v>0.22921885892116184</v>
      </c>
      <c r="H153" s="88">
        <v>0</v>
      </c>
      <c r="I153" s="85">
        <v>0</v>
      </c>
      <c r="J153" s="88">
        <v>0</v>
      </c>
      <c r="K153" s="85">
        <v>0</v>
      </c>
      <c r="L153" s="88">
        <v>0</v>
      </c>
      <c r="M153" s="85"/>
      <c r="N153" s="88">
        <v>0</v>
      </c>
      <c r="O153" s="85"/>
      <c r="P153" s="88"/>
      <c r="Q153" s="85"/>
      <c r="R153" s="88"/>
      <c r="S153" s="85"/>
      <c r="T153" s="88"/>
      <c r="U153" s="85"/>
      <c r="V153" s="88"/>
      <c r="W153" s="85"/>
      <c r="X153" s="88"/>
      <c r="Y153" s="85"/>
      <c r="Z153" s="88"/>
      <c r="AA153" s="85"/>
      <c r="AB153" s="85"/>
      <c r="AC153" s="85"/>
      <c r="AD153" s="88">
        <v>9640000000</v>
      </c>
      <c r="AE153" s="88">
        <v>1420000000</v>
      </c>
      <c r="AF153" s="88">
        <v>40000000</v>
      </c>
      <c r="AG153" s="88"/>
      <c r="AH153" s="89"/>
      <c r="AI153" s="89"/>
    </row>
    <row r="154" spans="1:35">
      <c r="A154" s="81">
        <v>43937</v>
      </c>
      <c r="B154" s="88">
        <v>9410946367800</v>
      </c>
      <c r="C154" s="88">
        <v>8000000000</v>
      </c>
      <c r="D154" s="203">
        <v>2041286100</v>
      </c>
      <c r="E154" s="200">
        <v>2041286100</v>
      </c>
      <c r="F154" s="90">
        <v>1836086100</v>
      </c>
      <c r="G154" s="85">
        <v>0.26229801428571431</v>
      </c>
      <c r="H154" s="88">
        <v>205200000</v>
      </c>
      <c r="I154" s="85">
        <v>0.20519999999999999</v>
      </c>
      <c r="J154" s="88">
        <v>0</v>
      </c>
      <c r="K154" s="85"/>
      <c r="L154" s="88">
        <v>0</v>
      </c>
      <c r="M154" s="85"/>
      <c r="N154" s="88">
        <v>0</v>
      </c>
      <c r="O154" s="85"/>
      <c r="P154" s="88"/>
      <c r="Q154" s="85"/>
      <c r="R154" s="88"/>
      <c r="S154" s="85"/>
      <c r="T154" s="88"/>
      <c r="U154" s="85"/>
      <c r="V154" s="88"/>
      <c r="W154" s="85"/>
      <c r="X154" s="88"/>
      <c r="Y154" s="85"/>
      <c r="Z154" s="88"/>
      <c r="AA154" s="85"/>
      <c r="AB154" s="85"/>
      <c r="AC154" s="85"/>
      <c r="AD154" s="88">
        <v>7000000000</v>
      </c>
      <c r="AE154" s="88">
        <v>1000000000</v>
      </c>
      <c r="AF154" s="88">
        <v>0</v>
      </c>
      <c r="AG154" s="88"/>
      <c r="AH154" s="89"/>
      <c r="AI154" s="89"/>
    </row>
    <row r="155" spans="1:35">
      <c r="A155" s="81">
        <v>43938</v>
      </c>
      <c r="B155" s="88">
        <v>12540285501000</v>
      </c>
      <c r="C155" s="88">
        <v>170180000000</v>
      </c>
      <c r="D155" s="203">
        <v>5874774800</v>
      </c>
      <c r="E155" s="200">
        <v>11094074200</v>
      </c>
      <c r="F155" s="90">
        <v>5874774800</v>
      </c>
      <c r="G155" s="85">
        <v>3.4931471042930193E-2</v>
      </c>
      <c r="H155" s="88">
        <v>0</v>
      </c>
      <c r="I155" s="85">
        <v>0</v>
      </c>
      <c r="J155" s="88">
        <v>0</v>
      </c>
      <c r="K155" s="85"/>
      <c r="L155" s="88">
        <v>0</v>
      </c>
      <c r="M155" s="85"/>
      <c r="N155" s="88">
        <v>0</v>
      </c>
      <c r="O155" s="85"/>
      <c r="P155" s="88"/>
      <c r="Q155" s="85"/>
      <c r="R155" s="88"/>
      <c r="S155" s="85"/>
      <c r="T155" s="88"/>
      <c r="U155" s="85"/>
      <c r="V155" s="88"/>
      <c r="W155" s="85"/>
      <c r="X155" s="88"/>
      <c r="Y155" s="85"/>
      <c r="Z155" s="88"/>
      <c r="AA155" s="85"/>
      <c r="AB155" s="85"/>
      <c r="AC155" s="85"/>
      <c r="AD155" s="88">
        <v>168180000000</v>
      </c>
      <c r="AE155" s="88">
        <v>2000000000</v>
      </c>
      <c r="AF155" s="88">
        <v>0</v>
      </c>
      <c r="AG155" s="88"/>
      <c r="AH155" s="89"/>
      <c r="AI155" s="89"/>
    </row>
    <row r="156" spans="1:35">
      <c r="D156" s="203">
        <v>0</v>
      </c>
      <c r="G156" s="85"/>
      <c r="I156" s="85"/>
      <c r="K156" s="85"/>
      <c r="M156" s="85"/>
      <c r="O156" s="85"/>
      <c r="Q156" s="85"/>
      <c r="S156" s="85"/>
      <c r="U156" s="85"/>
      <c r="W156" s="85"/>
      <c r="Y156" s="85"/>
      <c r="AA156" s="85"/>
      <c r="AB156" s="221"/>
      <c r="AC156" s="221"/>
      <c r="AI156" s="97"/>
    </row>
    <row r="157" spans="1:35">
      <c r="A157" s="81">
        <v>43941</v>
      </c>
      <c r="B157" s="88">
        <v>12510180753528</v>
      </c>
      <c r="C157" s="88">
        <v>13140000000</v>
      </c>
      <c r="D157" s="203">
        <v>3892118100</v>
      </c>
      <c r="E157" s="200">
        <v>3892118100</v>
      </c>
      <c r="F157" s="90">
        <v>3284176100</v>
      </c>
      <c r="G157" s="85">
        <v>0.29533957733812949</v>
      </c>
      <c r="H157" s="88">
        <v>607942000</v>
      </c>
      <c r="I157" s="85">
        <v>0.30096138613861384</v>
      </c>
      <c r="J157" s="88">
        <v>0</v>
      </c>
      <c r="K157" s="85"/>
      <c r="L157" s="88">
        <v>0</v>
      </c>
      <c r="M157" s="85"/>
      <c r="N157" s="88">
        <v>0</v>
      </c>
      <c r="O157" s="85"/>
      <c r="P157" s="88"/>
      <c r="Q157" s="85"/>
      <c r="R157" s="88"/>
      <c r="S157" s="85"/>
      <c r="T157" s="88"/>
      <c r="U157" s="85"/>
      <c r="V157" s="88"/>
      <c r="W157" s="85"/>
      <c r="X157" s="88"/>
      <c r="Y157" s="85"/>
      <c r="Z157" s="88"/>
      <c r="AA157" s="85"/>
      <c r="AB157" s="85"/>
      <c r="AC157" s="85"/>
      <c r="AD157" s="88">
        <v>11120000000</v>
      </c>
      <c r="AE157" s="88">
        <v>2020000000</v>
      </c>
      <c r="AF157" s="88">
        <v>0</v>
      </c>
      <c r="AG157" s="88"/>
      <c r="AH157" s="89"/>
      <c r="AI157" s="89"/>
    </row>
    <row r="158" spans="1:35">
      <c r="A158" s="81">
        <v>43942</v>
      </c>
      <c r="B158" s="88">
        <v>14346373988400</v>
      </c>
      <c r="C158" s="88">
        <v>111360000000</v>
      </c>
      <c r="D158" s="203">
        <v>4772491200</v>
      </c>
      <c r="E158" s="200">
        <v>4772491200</v>
      </c>
      <c r="F158" s="90">
        <v>4772491200</v>
      </c>
      <c r="G158" s="85">
        <v>4.3449482884195194E-2</v>
      </c>
      <c r="H158" s="88">
        <v>0</v>
      </c>
      <c r="I158" s="85">
        <v>0</v>
      </c>
      <c r="J158" s="88">
        <v>0</v>
      </c>
      <c r="K158" s="85"/>
      <c r="L158" s="88">
        <v>0</v>
      </c>
      <c r="M158" s="85"/>
      <c r="N158" s="88">
        <v>0</v>
      </c>
      <c r="O158" s="85"/>
      <c r="P158" s="88"/>
      <c r="Q158" s="85"/>
      <c r="R158" s="88"/>
      <c r="S158" s="85"/>
      <c r="T158" s="88"/>
      <c r="U158" s="85"/>
      <c r="V158" s="88"/>
      <c r="W158" s="85"/>
      <c r="X158" s="88"/>
      <c r="Y158" s="85"/>
      <c r="Z158" s="88"/>
      <c r="AA158" s="85"/>
      <c r="AB158" s="85"/>
      <c r="AC158" s="85"/>
      <c r="AD158" s="88">
        <v>109840000000</v>
      </c>
      <c r="AE158" s="88">
        <v>1520000000</v>
      </c>
      <c r="AF158" s="88">
        <v>0</v>
      </c>
      <c r="AG158" s="88"/>
      <c r="AH158" s="89"/>
      <c r="AI158" s="89"/>
    </row>
    <row r="159" spans="1:35">
      <c r="A159" s="81">
        <v>43943</v>
      </c>
      <c r="B159" s="88">
        <v>9926080480800</v>
      </c>
      <c r="C159" s="88">
        <v>88640000000</v>
      </c>
      <c r="D159" s="203">
        <v>5096290800</v>
      </c>
      <c r="E159" s="200">
        <v>6440669200</v>
      </c>
      <c r="F159" s="90">
        <v>5096290800</v>
      </c>
      <c r="G159" s="85">
        <v>5.8336662087912085E-2</v>
      </c>
      <c r="H159" s="88">
        <v>0</v>
      </c>
      <c r="I159" s="85">
        <v>0</v>
      </c>
      <c r="J159" s="88">
        <v>0</v>
      </c>
      <c r="K159" s="85"/>
      <c r="L159" s="88">
        <v>0</v>
      </c>
      <c r="M159" s="85"/>
      <c r="N159" s="88">
        <v>0</v>
      </c>
      <c r="O159" s="85"/>
      <c r="P159" s="88"/>
      <c r="Q159" s="85"/>
      <c r="R159" s="88"/>
      <c r="S159" s="85"/>
      <c r="T159" s="88"/>
      <c r="U159" s="85"/>
      <c r="V159" s="88"/>
      <c r="W159" s="85"/>
      <c r="X159" s="88"/>
      <c r="Y159" s="85"/>
      <c r="Z159" s="88"/>
      <c r="AA159" s="85"/>
      <c r="AB159" s="85"/>
      <c r="AC159" s="85"/>
      <c r="AD159" s="88">
        <v>87360000000</v>
      </c>
      <c r="AE159" s="88">
        <v>1280000000</v>
      </c>
      <c r="AF159" s="88">
        <v>0</v>
      </c>
      <c r="AG159" s="88"/>
      <c r="AH159" s="89"/>
      <c r="AI159" s="89"/>
    </row>
    <row r="160" spans="1:35">
      <c r="A160" s="81">
        <v>43944</v>
      </c>
      <c r="B160" s="88">
        <v>8062522497942</v>
      </c>
      <c r="C160" s="88">
        <v>125440000000</v>
      </c>
      <c r="D160" s="203">
        <v>38258248500</v>
      </c>
      <c r="E160" s="200">
        <v>38258248500</v>
      </c>
      <c r="F160" s="90">
        <v>38258248500</v>
      </c>
      <c r="G160" s="85">
        <v>0.30774009411196912</v>
      </c>
      <c r="H160" s="88">
        <v>0</v>
      </c>
      <c r="I160" s="85">
        <v>0</v>
      </c>
      <c r="J160" s="88">
        <v>0</v>
      </c>
      <c r="K160" s="85">
        <v>0</v>
      </c>
      <c r="L160" s="88">
        <v>0</v>
      </c>
      <c r="M160" s="85"/>
      <c r="N160" s="88">
        <v>0</v>
      </c>
      <c r="O160" s="85"/>
      <c r="P160" s="88"/>
      <c r="Q160" s="85"/>
      <c r="R160" s="88"/>
      <c r="S160" s="85"/>
      <c r="T160" s="88"/>
      <c r="U160" s="85"/>
      <c r="V160" s="88"/>
      <c r="W160" s="85"/>
      <c r="X160" s="88"/>
      <c r="Y160" s="85"/>
      <c r="Z160" s="88"/>
      <c r="AA160" s="85"/>
      <c r="AB160" s="85"/>
      <c r="AC160" s="85"/>
      <c r="AD160" s="88">
        <v>124320000000</v>
      </c>
      <c r="AE160" s="88">
        <v>1100000000</v>
      </c>
      <c r="AF160" s="88">
        <v>20000000</v>
      </c>
      <c r="AG160" s="88"/>
      <c r="AH160" s="89"/>
      <c r="AI160" s="89"/>
    </row>
    <row r="161" spans="1:35">
      <c r="A161" s="81">
        <v>43945</v>
      </c>
      <c r="B161" s="88">
        <v>8864323832400</v>
      </c>
      <c r="C161" s="88">
        <v>45280000000</v>
      </c>
      <c r="D161" s="203">
        <v>11588855700</v>
      </c>
      <c r="E161" s="200">
        <v>13315619800</v>
      </c>
      <c r="F161" s="90">
        <v>11509782700</v>
      </c>
      <c r="G161" s="85">
        <v>0.27248538589015153</v>
      </c>
      <c r="H161" s="88">
        <v>79073000</v>
      </c>
      <c r="I161" s="85">
        <v>2.6183112582781456E-2</v>
      </c>
      <c r="J161" s="88">
        <v>0</v>
      </c>
      <c r="K161" s="85">
        <v>0</v>
      </c>
      <c r="L161" s="88">
        <v>0</v>
      </c>
      <c r="M161" s="85"/>
      <c r="N161" s="88">
        <v>0</v>
      </c>
      <c r="O161" s="85"/>
      <c r="P161" s="88"/>
      <c r="Q161" s="85"/>
      <c r="R161" s="88"/>
      <c r="S161" s="85"/>
      <c r="T161" s="88"/>
      <c r="U161" s="85"/>
      <c r="V161" s="88"/>
      <c r="W161" s="85"/>
      <c r="X161" s="88"/>
      <c r="Y161" s="85"/>
      <c r="Z161" s="88"/>
      <c r="AA161" s="85"/>
      <c r="AB161" s="85"/>
      <c r="AC161" s="85"/>
      <c r="AD161" s="88">
        <v>42240000000</v>
      </c>
      <c r="AE161" s="88">
        <v>3020000000</v>
      </c>
      <c r="AF161" s="88">
        <v>20000000</v>
      </c>
      <c r="AG161" s="88"/>
      <c r="AH161" s="89"/>
      <c r="AI161" s="89"/>
    </row>
    <row r="162" spans="1:35">
      <c r="D162" s="203">
        <v>0</v>
      </c>
      <c r="G162" s="85"/>
      <c r="I162" s="85"/>
      <c r="K162" s="85"/>
      <c r="M162" s="85"/>
      <c r="O162" s="85"/>
      <c r="Q162" s="85"/>
      <c r="S162" s="85"/>
      <c r="U162" s="85"/>
      <c r="W162" s="85"/>
      <c r="Y162" s="85"/>
      <c r="AA162" s="85"/>
      <c r="AB162" s="221"/>
      <c r="AC162" s="221"/>
      <c r="AI162" s="97"/>
    </row>
    <row r="163" spans="1:35">
      <c r="A163" s="81">
        <v>43948</v>
      </c>
      <c r="B163" s="88">
        <v>10672534664068</v>
      </c>
      <c r="C163" s="88">
        <v>6720000000</v>
      </c>
      <c r="D163" s="203">
        <v>771018100</v>
      </c>
      <c r="E163" s="200">
        <v>1652626300</v>
      </c>
      <c r="F163" s="90">
        <v>771018100</v>
      </c>
      <c r="G163" s="85">
        <v>0.15735063265306123</v>
      </c>
      <c r="H163" s="88">
        <v>0</v>
      </c>
      <c r="I163" s="85">
        <v>0</v>
      </c>
      <c r="J163" s="88">
        <v>0</v>
      </c>
      <c r="K163" s="85"/>
      <c r="L163" s="88">
        <v>0</v>
      </c>
      <c r="M163" s="85"/>
      <c r="N163" s="88">
        <v>0</v>
      </c>
      <c r="O163" s="85"/>
      <c r="P163" s="88"/>
      <c r="Q163" s="85"/>
      <c r="R163" s="88"/>
      <c r="S163" s="85"/>
      <c r="T163" s="88"/>
      <c r="U163" s="85"/>
      <c r="V163" s="88"/>
      <c r="W163" s="85"/>
      <c r="X163" s="88"/>
      <c r="Y163" s="85"/>
      <c r="Z163" s="88"/>
      <c r="AA163" s="85"/>
      <c r="AB163" s="85"/>
      <c r="AC163" s="85"/>
      <c r="AD163" s="88">
        <v>4900000000</v>
      </c>
      <c r="AE163" s="88">
        <v>1820000000</v>
      </c>
      <c r="AF163" s="88">
        <v>0</v>
      </c>
      <c r="AG163" s="88"/>
      <c r="AH163" s="89"/>
      <c r="AI163" s="89"/>
    </row>
    <row r="164" spans="1:35">
      <c r="A164" s="81">
        <v>43949</v>
      </c>
      <c r="B164" s="88">
        <v>8318937199716</v>
      </c>
      <c r="C164" s="88">
        <v>32500000000</v>
      </c>
      <c r="D164" s="203">
        <v>27075166800</v>
      </c>
      <c r="E164" s="200">
        <v>39865029400</v>
      </c>
      <c r="F164" s="90">
        <v>27075166800</v>
      </c>
      <c r="G164" s="85">
        <v>0.8871286631716907</v>
      </c>
      <c r="H164" s="88">
        <v>0</v>
      </c>
      <c r="I164" s="85">
        <v>0</v>
      </c>
      <c r="J164" s="88">
        <v>0</v>
      </c>
      <c r="K164" s="85"/>
      <c r="L164" s="88">
        <v>0</v>
      </c>
      <c r="M164" s="85"/>
      <c r="N164" s="88">
        <v>0</v>
      </c>
      <c r="O164" s="85"/>
      <c r="P164" s="88"/>
      <c r="Q164" s="85"/>
      <c r="R164" s="88"/>
      <c r="S164" s="85"/>
      <c r="T164" s="88"/>
      <c r="U164" s="85"/>
      <c r="V164" s="88"/>
      <c r="W164" s="85"/>
      <c r="X164" s="88"/>
      <c r="Y164" s="85"/>
      <c r="Z164" s="88"/>
      <c r="AA164" s="85"/>
      <c r="AB164" s="85"/>
      <c r="AC164" s="85"/>
      <c r="AD164" s="88">
        <v>30520000000</v>
      </c>
      <c r="AE164" s="88">
        <v>1980000000</v>
      </c>
      <c r="AF164" s="88">
        <v>0</v>
      </c>
      <c r="AG164" s="88"/>
      <c r="AH164" s="89"/>
      <c r="AI164" s="89"/>
    </row>
    <row r="165" spans="1:35">
      <c r="A165" s="81">
        <v>43950</v>
      </c>
      <c r="B165" s="88">
        <v>9494819307400</v>
      </c>
      <c r="C165" s="88">
        <v>4060000000</v>
      </c>
      <c r="D165" s="203">
        <v>930256700</v>
      </c>
      <c r="E165" s="200">
        <v>2678899500</v>
      </c>
      <c r="F165" s="90">
        <v>928156700</v>
      </c>
      <c r="G165" s="85">
        <v>0.27139084795321639</v>
      </c>
      <c r="H165" s="88">
        <v>2100000</v>
      </c>
      <c r="I165" s="85">
        <v>3.2812499999999999E-3</v>
      </c>
      <c r="J165" s="88">
        <v>0</v>
      </c>
      <c r="K165" s="85"/>
      <c r="L165" s="88">
        <v>0</v>
      </c>
      <c r="M165" s="85"/>
      <c r="N165" s="88">
        <v>0</v>
      </c>
      <c r="O165" s="85"/>
      <c r="P165" s="88"/>
      <c r="Q165" s="85"/>
      <c r="R165" s="88"/>
      <c r="S165" s="85"/>
      <c r="T165" s="88"/>
      <c r="U165" s="85"/>
      <c r="V165" s="88"/>
      <c r="W165" s="85"/>
      <c r="X165" s="88"/>
      <c r="Y165" s="85"/>
      <c r="Z165" s="88"/>
      <c r="AA165" s="85"/>
      <c r="AB165" s="85"/>
      <c r="AC165" s="85"/>
      <c r="AD165" s="88">
        <v>3420000000</v>
      </c>
      <c r="AE165" s="88">
        <v>640000000</v>
      </c>
      <c r="AF165" s="88">
        <v>0</v>
      </c>
      <c r="AG165" s="88"/>
      <c r="AH165" s="89"/>
      <c r="AI165" s="89"/>
    </row>
    <row r="166" spans="1:35">
      <c r="D166" s="203">
        <v>0</v>
      </c>
      <c r="G166" s="85"/>
      <c r="I166" s="85"/>
      <c r="K166" s="85"/>
      <c r="M166" s="85"/>
      <c r="O166" s="85"/>
      <c r="Q166" s="85"/>
      <c r="S166" s="85"/>
      <c r="U166" s="85"/>
      <c r="W166" s="85"/>
      <c r="Y166" s="85"/>
      <c r="AA166" s="85"/>
      <c r="AB166" s="221"/>
      <c r="AC166" s="221"/>
      <c r="AI166" s="97"/>
    </row>
    <row r="167" spans="1:35">
      <c r="A167" s="81">
        <v>43955</v>
      </c>
      <c r="B167" s="88">
        <v>9046880296000</v>
      </c>
      <c r="C167" s="88">
        <v>2680000000</v>
      </c>
      <c r="D167" s="203">
        <v>478865800</v>
      </c>
      <c r="E167" s="200">
        <v>478865800</v>
      </c>
      <c r="F167" s="90">
        <v>478865800</v>
      </c>
      <c r="G167" s="85">
        <v>0.37411390625000002</v>
      </c>
      <c r="H167" s="88">
        <v>0</v>
      </c>
      <c r="I167" s="85">
        <v>0</v>
      </c>
      <c r="J167" s="88">
        <v>0</v>
      </c>
      <c r="K167" s="85"/>
      <c r="L167" s="88">
        <v>0</v>
      </c>
      <c r="M167" s="85"/>
      <c r="N167" s="88">
        <v>0</v>
      </c>
      <c r="O167" s="85"/>
      <c r="P167" s="88"/>
      <c r="Q167" s="85"/>
      <c r="R167" s="88"/>
      <c r="S167" s="85"/>
      <c r="T167" s="88"/>
      <c r="U167" s="85"/>
      <c r="V167" s="88"/>
      <c r="W167" s="85"/>
      <c r="X167" s="88"/>
      <c r="Y167" s="85"/>
      <c r="Z167" s="88"/>
      <c r="AA167" s="85"/>
      <c r="AB167" s="85"/>
      <c r="AC167" s="85"/>
      <c r="AD167" s="88">
        <v>1280000000</v>
      </c>
      <c r="AE167" s="88">
        <v>1400000000</v>
      </c>
      <c r="AF167" s="88">
        <v>0</v>
      </c>
      <c r="AG167" s="88"/>
      <c r="AH167" s="89"/>
      <c r="AI167" s="89"/>
    </row>
    <row r="168" spans="1:35">
      <c r="A168" s="81">
        <v>43956</v>
      </c>
      <c r="B168" s="88">
        <v>7637232782800</v>
      </c>
      <c r="C168" s="88">
        <v>5340000000</v>
      </c>
      <c r="D168" s="203">
        <v>1539369100</v>
      </c>
      <c r="E168" s="200">
        <v>3267503800</v>
      </c>
      <c r="F168" s="90">
        <v>1539369100</v>
      </c>
      <c r="G168" s="85">
        <v>0.39269619897959185</v>
      </c>
      <c r="H168" s="88">
        <v>0</v>
      </c>
      <c r="I168" s="85">
        <v>0</v>
      </c>
      <c r="J168" s="88">
        <v>0</v>
      </c>
      <c r="K168" s="85">
        <v>0</v>
      </c>
      <c r="L168" s="88">
        <v>0</v>
      </c>
      <c r="M168" s="85"/>
      <c r="N168" s="88">
        <v>0</v>
      </c>
      <c r="O168" s="85"/>
      <c r="P168" s="88"/>
      <c r="Q168" s="85"/>
      <c r="R168" s="88"/>
      <c r="S168" s="85"/>
      <c r="T168" s="88"/>
      <c r="U168" s="85"/>
      <c r="V168" s="88"/>
      <c r="W168" s="85"/>
      <c r="X168" s="88"/>
      <c r="Y168" s="85"/>
      <c r="Z168" s="88"/>
      <c r="AA168" s="85"/>
      <c r="AB168" s="85"/>
      <c r="AC168" s="85"/>
      <c r="AD168" s="88">
        <v>3920000000</v>
      </c>
      <c r="AE168" s="88">
        <v>1060000000</v>
      </c>
      <c r="AF168" s="88">
        <v>360000000</v>
      </c>
      <c r="AG168" s="88"/>
      <c r="AH168" s="89"/>
      <c r="AI168" s="89"/>
    </row>
    <row r="169" spans="1:35">
      <c r="A169" s="81">
        <v>43957</v>
      </c>
      <c r="B169" s="88">
        <v>14042542315000</v>
      </c>
      <c r="C169" s="88">
        <v>3640000000</v>
      </c>
      <c r="D169" s="203">
        <v>463930300</v>
      </c>
      <c r="E169" s="200">
        <v>7061215900</v>
      </c>
      <c r="F169" s="90">
        <v>463930300</v>
      </c>
      <c r="G169" s="85">
        <v>0.29739121794871792</v>
      </c>
      <c r="H169" s="88">
        <v>0</v>
      </c>
      <c r="I169" s="85">
        <v>0</v>
      </c>
      <c r="J169" s="88">
        <v>0</v>
      </c>
      <c r="K169" s="85">
        <v>0</v>
      </c>
      <c r="L169" s="88">
        <v>0</v>
      </c>
      <c r="M169" s="85"/>
      <c r="N169" s="88">
        <v>0</v>
      </c>
      <c r="O169" s="85"/>
      <c r="P169" s="88"/>
      <c r="Q169" s="85"/>
      <c r="R169" s="88"/>
      <c r="S169" s="85"/>
      <c r="T169" s="88"/>
      <c r="U169" s="85"/>
      <c r="V169" s="88"/>
      <c r="W169" s="85"/>
      <c r="X169" s="88"/>
      <c r="Y169" s="85"/>
      <c r="Z169" s="88"/>
      <c r="AA169" s="85"/>
      <c r="AB169" s="85"/>
      <c r="AC169" s="85"/>
      <c r="AD169" s="88">
        <v>1560000000</v>
      </c>
      <c r="AE169" s="88">
        <v>1760000000</v>
      </c>
      <c r="AF169" s="88">
        <v>320000000</v>
      </c>
      <c r="AG169" s="88"/>
      <c r="AH169" s="89"/>
      <c r="AI169" s="89"/>
    </row>
    <row r="170" spans="1:35">
      <c r="A170" s="81">
        <v>43958</v>
      </c>
      <c r="B170" s="88">
        <v>10170145058736</v>
      </c>
      <c r="C170" s="88">
        <v>28600000000</v>
      </c>
      <c r="D170" s="203">
        <v>7999518900</v>
      </c>
      <c r="E170" s="200">
        <v>24718729000</v>
      </c>
      <c r="F170" s="90">
        <v>7999518900</v>
      </c>
      <c r="G170" s="85">
        <v>0.30324180818802121</v>
      </c>
      <c r="H170" s="88">
        <v>0</v>
      </c>
      <c r="I170" s="85">
        <v>0</v>
      </c>
      <c r="J170" s="88">
        <v>0</v>
      </c>
      <c r="K170" s="85">
        <v>0</v>
      </c>
      <c r="L170" s="88">
        <v>0</v>
      </c>
      <c r="M170" s="85"/>
      <c r="N170" s="88">
        <v>0</v>
      </c>
      <c r="O170" s="85"/>
      <c r="P170" s="88"/>
      <c r="Q170" s="85"/>
      <c r="R170" s="88"/>
      <c r="S170" s="85"/>
      <c r="T170" s="88"/>
      <c r="U170" s="85"/>
      <c r="V170" s="88"/>
      <c r="W170" s="85"/>
      <c r="X170" s="88"/>
      <c r="Y170" s="85"/>
      <c r="Z170" s="88"/>
      <c r="AA170" s="85"/>
      <c r="AB170" s="85"/>
      <c r="AC170" s="85"/>
      <c r="AD170" s="88">
        <v>26380000000</v>
      </c>
      <c r="AE170" s="88">
        <v>1800000000</v>
      </c>
      <c r="AF170" s="88">
        <v>420000000</v>
      </c>
      <c r="AG170" s="88"/>
      <c r="AH170" s="89"/>
      <c r="AI170" s="89"/>
    </row>
    <row r="171" spans="1:35">
      <c r="A171" s="81">
        <v>43959</v>
      </c>
      <c r="B171" s="88">
        <v>15937602005800</v>
      </c>
      <c r="C171" s="88">
        <v>65180000000</v>
      </c>
      <c r="D171" s="203">
        <v>23215375200</v>
      </c>
      <c r="E171" s="200">
        <v>77136623700</v>
      </c>
      <c r="F171" s="90">
        <v>23215375200</v>
      </c>
      <c r="G171" s="85">
        <v>0.37204126923076924</v>
      </c>
      <c r="H171" s="88">
        <v>0</v>
      </c>
      <c r="I171" s="85">
        <v>0</v>
      </c>
      <c r="J171" s="88">
        <v>0</v>
      </c>
      <c r="K171" s="85">
        <v>0</v>
      </c>
      <c r="L171" s="88">
        <v>0</v>
      </c>
      <c r="M171" s="85"/>
      <c r="N171" s="88">
        <v>0</v>
      </c>
      <c r="O171" s="85"/>
      <c r="P171" s="88"/>
      <c r="Q171" s="85"/>
      <c r="R171" s="88"/>
      <c r="S171" s="85"/>
      <c r="T171" s="88"/>
      <c r="U171" s="85"/>
      <c r="V171" s="88"/>
      <c r="W171" s="85"/>
      <c r="X171" s="88"/>
      <c r="Y171" s="85"/>
      <c r="Z171" s="88"/>
      <c r="AA171" s="85"/>
      <c r="AB171" s="85"/>
      <c r="AC171" s="85"/>
      <c r="AD171" s="88">
        <v>62400000000</v>
      </c>
      <c r="AE171" s="88">
        <v>2760000000</v>
      </c>
      <c r="AF171" s="88">
        <v>20000000</v>
      </c>
      <c r="AG171" s="88"/>
      <c r="AH171" s="89"/>
      <c r="AI171" s="89"/>
    </row>
    <row r="172" spans="1:35">
      <c r="D172" s="203">
        <v>0</v>
      </c>
      <c r="G172" s="85"/>
      <c r="I172" s="85"/>
      <c r="K172" s="85"/>
      <c r="M172" s="85"/>
      <c r="O172" s="85"/>
      <c r="Q172" s="85"/>
      <c r="S172" s="85"/>
      <c r="U172" s="85"/>
      <c r="W172" s="85"/>
      <c r="Y172" s="85"/>
      <c r="AA172" s="85"/>
      <c r="AB172" s="221"/>
      <c r="AC172" s="221"/>
      <c r="AI172" s="97"/>
    </row>
    <row r="173" spans="1:35">
      <c r="A173" s="81">
        <v>43962</v>
      </c>
      <c r="B173" s="88">
        <v>14089961959992</v>
      </c>
      <c r="C173" s="88">
        <v>40160000000</v>
      </c>
      <c r="D173" s="203">
        <v>31792704200</v>
      </c>
      <c r="E173" s="200">
        <v>36227058500</v>
      </c>
      <c r="F173" s="90">
        <v>31792704200</v>
      </c>
      <c r="G173" s="85">
        <v>0.8279350052083333</v>
      </c>
      <c r="H173" s="88">
        <v>0</v>
      </c>
      <c r="I173" s="85">
        <v>0</v>
      </c>
      <c r="J173" s="88">
        <v>0</v>
      </c>
      <c r="K173" s="85">
        <v>0</v>
      </c>
      <c r="L173" s="88">
        <v>0</v>
      </c>
      <c r="M173" s="85"/>
      <c r="N173" s="88">
        <v>0</v>
      </c>
      <c r="O173" s="85"/>
      <c r="P173" s="88"/>
      <c r="Q173" s="85"/>
      <c r="R173" s="88"/>
      <c r="S173" s="85"/>
      <c r="T173" s="88"/>
      <c r="U173" s="85"/>
      <c r="V173" s="88"/>
      <c r="W173" s="85"/>
      <c r="X173" s="88"/>
      <c r="Y173" s="85"/>
      <c r="Z173" s="88"/>
      <c r="AA173" s="85"/>
      <c r="AB173" s="85"/>
      <c r="AC173" s="85"/>
      <c r="AD173" s="88">
        <v>38400000000</v>
      </c>
      <c r="AE173" s="88">
        <v>1700000000</v>
      </c>
      <c r="AF173" s="88">
        <v>60000000</v>
      </c>
      <c r="AG173" s="88"/>
      <c r="AH173" s="89"/>
      <c r="AI173" s="89"/>
    </row>
    <row r="174" spans="1:35">
      <c r="A174" s="81">
        <v>43963</v>
      </c>
      <c r="B174" s="88">
        <v>13233900603080</v>
      </c>
      <c r="C174" s="88">
        <v>69860000000</v>
      </c>
      <c r="D174" s="203">
        <v>27370115600</v>
      </c>
      <c r="E174" s="200">
        <v>39682160800</v>
      </c>
      <c r="F174" s="90">
        <v>26876549600</v>
      </c>
      <c r="G174" s="85">
        <v>0.39888022558622743</v>
      </c>
      <c r="H174" s="88">
        <v>493566000</v>
      </c>
      <c r="I174" s="85">
        <v>0.19901854838709676</v>
      </c>
      <c r="J174" s="88">
        <v>0</v>
      </c>
      <c r="K174" s="85"/>
      <c r="L174" s="88">
        <v>0</v>
      </c>
      <c r="M174" s="85"/>
      <c r="N174" s="88">
        <v>0</v>
      </c>
      <c r="O174" s="85"/>
      <c r="P174" s="88"/>
      <c r="Q174" s="85"/>
      <c r="R174" s="88"/>
      <c r="S174" s="85"/>
      <c r="T174" s="88"/>
      <c r="U174" s="85"/>
      <c r="V174" s="88"/>
      <c r="W174" s="85"/>
      <c r="X174" s="88"/>
      <c r="Y174" s="85"/>
      <c r="Z174" s="88"/>
      <c r="AA174" s="85"/>
      <c r="AB174" s="85"/>
      <c r="AC174" s="85"/>
      <c r="AD174" s="88">
        <v>67379999999.999992</v>
      </c>
      <c r="AE174" s="88">
        <v>2480000000</v>
      </c>
      <c r="AF174" s="88">
        <v>0</v>
      </c>
      <c r="AG174" s="88">
        <v>0</v>
      </c>
      <c r="AH174" s="89"/>
      <c r="AI174" s="89"/>
    </row>
    <row r="175" spans="1:35">
      <c r="A175" s="81">
        <v>43964</v>
      </c>
      <c r="B175" s="88">
        <v>15416434563838</v>
      </c>
      <c r="C175" s="88">
        <v>158500000000</v>
      </c>
      <c r="D175" s="203">
        <v>2341469800</v>
      </c>
      <c r="E175" s="200">
        <v>21563306400</v>
      </c>
      <c r="F175" s="90">
        <v>2341469800</v>
      </c>
      <c r="G175" s="85">
        <v>9.7480008326394668E-2</v>
      </c>
      <c r="H175" s="88">
        <v>0</v>
      </c>
      <c r="I175" s="85">
        <v>0</v>
      </c>
      <c r="J175" s="88">
        <v>0</v>
      </c>
      <c r="K175" s="85">
        <v>0</v>
      </c>
      <c r="L175" s="88">
        <v>0</v>
      </c>
      <c r="M175" s="85">
        <v>0</v>
      </c>
      <c r="N175" s="88">
        <v>0</v>
      </c>
      <c r="O175" s="85"/>
      <c r="P175" s="88"/>
      <c r="Q175" s="85"/>
      <c r="R175" s="88"/>
      <c r="S175" s="85"/>
      <c r="T175" s="88"/>
      <c r="U175" s="85"/>
      <c r="V175" s="88"/>
      <c r="W175" s="85"/>
      <c r="X175" s="88"/>
      <c r="Y175" s="85"/>
      <c r="Z175" s="88"/>
      <c r="AA175" s="85"/>
      <c r="AB175" s="85"/>
      <c r="AC175" s="85"/>
      <c r="AD175" s="88">
        <v>24020000000</v>
      </c>
      <c r="AE175" s="88">
        <v>1620000000</v>
      </c>
      <c r="AF175" s="88">
        <v>20000000</v>
      </c>
      <c r="AG175" s="88">
        <v>132840000000</v>
      </c>
      <c r="AH175" s="89"/>
      <c r="AI175" s="89"/>
    </row>
    <row r="176" spans="1:35">
      <c r="A176" s="81">
        <v>43965</v>
      </c>
      <c r="B176" s="88">
        <v>16638358759800</v>
      </c>
      <c r="C176" s="88">
        <v>294960000000</v>
      </c>
      <c r="D176" s="203">
        <v>208800300</v>
      </c>
      <c r="E176" s="200">
        <v>8504721800</v>
      </c>
      <c r="F176" s="90">
        <v>207899500</v>
      </c>
      <c r="G176" s="85">
        <v>7.6885909763313607E-3</v>
      </c>
      <c r="H176" s="88">
        <v>0</v>
      </c>
      <c r="I176" s="85">
        <v>0</v>
      </c>
      <c r="J176" s="88">
        <v>900800</v>
      </c>
      <c r="K176" s="85"/>
      <c r="L176" s="88">
        <v>0</v>
      </c>
      <c r="M176" s="85">
        <v>0</v>
      </c>
      <c r="N176" s="88">
        <v>0</v>
      </c>
      <c r="O176" s="85"/>
      <c r="P176" s="88"/>
      <c r="Q176" s="85"/>
      <c r="R176" s="88"/>
      <c r="S176" s="85"/>
      <c r="T176" s="88"/>
      <c r="U176" s="85"/>
      <c r="V176" s="88"/>
      <c r="W176" s="85"/>
      <c r="X176" s="88"/>
      <c r="Y176" s="85"/>
      <c r="Z176" s="88"/>
      <c r="AA176" s="85"/>
      <c r="AB176" s="85"/>
      <c r="AC176" s="85"/>
      <c r="AD176" s="88">
        <v>27040000000</v>
      </c>
      <c r="AE176" s="88">
        <v>1260000000</v>
      </c>
      <c r="AF176" s="88">
        <v>0</v>
      </c>
      <c r="AG176" s="88">
        <v>266660000000.00003</v>
      </c>
      <c r="AH176" s="89"/>
      <c r="AI176" s="89"/>
    </row>
    <row r="177" spans="1:35">
      <c r="A177" s="81">
        <v>43966</v>
      </c>
      <c r="B177" s="88">
        <v>12911822038232</v>
      </c>
      <c r="C177" s="88">
        <v>555800000000</v>
      </c>
      <c r="D177" s="203">
        <v>1047719300</v>
      </c>
      <c r="E177" s="200">
        <v>14308690400</v>
      </c>
      <c r="F177" s="90">
        <v>386777800</v>
      </c>
      <c r="G177" s="85">
        <v>1.6919413823272091E-2</v>
      </c>
      <c r="H177" s="88">
        <v>0</v>
      </c>
      <c r="I177" s="85">
        <v>0</v>
      </c>
      <c r="J177" s="88">
        <v>0</v>
      </c>
      <c r="K177" s="85">
        <v>0</v>
      </c>
      <c r="L177" s="88">
        <v>660941500</v>
      </c>
      <c r="M177" s="85">
        <v>1.2466830768070019E-3</v>
      </c>
      <c r="N177" s="88">
        <v>0</v>
      </c>
      <c r="O177" s="85"/>
      <c r="P177" s="88"/>
      <c r="Q177" s="85"/>
      <c r="R177" s="88"/>
      <c r="S177" s="85"/>
      <c r="T177" s="88"/>
      <c r="U177" s="85"/>
      <c r="V177" s="88"/>
      <c r="W177" s="85"/>
      <c r="X177" s="88"/>
      <c r="Y177" s="85"/>
      <c r="Z177" s="88"/>
      <c r="AA177" s="85"/>
      <c r="AB177" s="85"/>
      <c r="AC177" s="85"/>
      <c r="AD177" s="88">
        <v>22860000000</v>
      </c>
      <c r="AE177" s="88">
        <v>2760000000</v>
      </c>
      <c r="AF177" s="88">
        <v>20000000</v>
      </c>
      <c r="AG177" s="88">
        <v>530159999999.99994</v>
      </c>
      <c r="AH177" s="89"/>
      <c r="AI177" s="89"/>
    </row>
    <row r="178" spans="1:35">
      <c r="D178" s="203">
        <v>0</v>
      </c>
      <c r="G178" s="85"/>
      <c r="I178" s="85"/>
      <c r="K178" s="85"/>
      <c r="M178" s="85"/>
      <c r="O178" s="85"/>
      <c r="Q178" s="85"/>
      <c r="S178" s="85"/>
      <c r="U178" s="85"/>
      <c r="W178" s="85"/>
      <c r="Y178" s="85"/>
      <c r="AA178" s="85"/>
      <c r="AB178" s="221"/>
      <c r="AC178" s="221"/>
      <c r="AI178" s="97"/>
    </row>
    <row r="179" spans="1:35">
      <c r="A179" s="81">
        <v>43969</v>
      </c>
      <c r="B179" s="88">
        <v>10774520256220</v>
      </c>
      <c r="C179" s="88">
        <v>119580000000</v>
      </c>
      <c r="D179" s="203">
        <v>9503848900</v>
      </c>
      <c r="E179" s="200">
        <v>9503848900</v>
      </c>
      <c r="F179" s="90">
        <v>8314348900</v>
      </c>
      <c r="G179" s="85">
        <v>0.29152696002805051</v>
      </c>
      <c r="H179" s="88">
        <v>0</v>
      </c>
      <c r="I179" s="85">
        <v>0</v>
      </c>
      <c r="J179" s="88">
        <v>0</v>
      </c>
      <c r="K179" s="85"/>
      <c r="L179" s="88">
        <v>1189500000</v>
      </c>
      <c r="M179" s="85">
        <v>1.3458927359131024E-2</v>
      </c>
      <c r="N179" s="88">
        <v>0</v>
      </c>
      <c r="O179" s="85"/>
      <c r="P179" s="88"/>
      <c r="Q179" s="85"/>
      <c r="R179" s="88"/>
      <c r="S179" s="85"/>
      <c r="T179" s="88"/>
      <c r="U179" s="85"/>
      <c r="V179" s="88"/>
      <c r="W179" s="85"/>
      <c r="X179" s="88"/>
      <c r="Y179" s="85"/>
      <c r="Z179" s="88"/>
      <c r="AA179" s="85"/>
      <c r="AB179" s="85"/>
      <c r="AC179" s="85"/>
      <c r="AD179" s="88">
        <v>28520000000</v>
      </c>
      <c r="AE179" s="88">
        <v>2680000000</v>
      </c>
      <c r="AF179" s="88">
        <v>0</v>
      </c>
      <c r="AG179" s="88">
        <v>88380000000</v>
      </c>
      <c r="AH179" s="89"/>
      <c r="AI179" s="89"/>
    </row>
    <row r="180" spans="1:35">
      <c r="A180" s="81">
        <v>43970</v>
      </c>
      <c r="B180" s="88">
        <v>20459241943360</v>
      </c>
      <c r="C180" s="88">
        <v>148200000000</v>
      </c>
      <c r="D180" s="203">
        <v>25236605900</v>
      </c>
      <c r="E180" s="200">
        <v>37922030800</v>
      </c>
      <c r="F180" s="90">
        <v>24702268400</v>
      </c>
      <c r="G180" s="85">
        <v>0.24766661720473229</v>
      </c>
      <c r="H180" s="88">
        <v>0</v>
      </c>
      <c r="I180" s="85">
        <v>0</v>
      </c>
      <c r="J180" s="88">
        <v>0</v>
      </c>
      <c r="K180" s="85">
        <v>0</v>
      </c>
      <c r="L180" s="88">
        <v>534337500</v>
      </c>
      <c r="M180" s="85">
        <v>1.2149556616643929E-2</v>
      </c>
      <c r="N180" s="88">
        <v>0</v>
      </c>
      <c r="O180" s="85"/>
      <c r="P180" s="88"/>
      <c r="Q180" s="85"/>
      <c r="R180" s="88"/>
      <c r="S180" s="85"/>
      <c r="T180" s="88"/>
      <c r="U180" s="85"/>
      <c r="V180" s="88"/>
      <c r="W180" s="85"/>
      <c r="X180" s="88"/>
      <c r="Y180" s="85"/>
      <c r="Z180" s="88"/>
      <c r="AA180" s="85"/>
      <c r="AB180" s="85"/>
      <c r="AC180" s="85"/>
      <c r="AD180" s="88">
        <v>99740000000</v>
      </c>
      <c r="AE180" s="88">
        <v>4099999999.9999995</v>
      </c>
      <c r="AF180" s="88">
        <v>380000000</v>
      </c>
      <c r="AG180" s="88">
        <v>43980000000</v>
      </c>
      <c r="AH180" s="89"/>
      <c r="AI180" s="89"/>
    </row>
    <row r="181" spans="1:35">
      <c r="A181" s="81">
        <v>43971</v>
      </c>
      <c r="B181" s="88">
        <v>10725995533840</v>
      </c>
      <c r="C181" s="88">
        <v>224860000000</v>
      </c>
      <c r="D181" s="203">
        <v>1484645000</v>
      </c>
      <c r="E181" s="200">
        <v>6369491000</v>
      </c>
      <c r="F181" s="90">
        <v>807271000</v>
      </c>
      <c r="G181" s="85">
        <v>1.3173482375979113E-2</v>
      </c>
      <c r="H181" s="88">
        <v>0</v>
      </c>
      <c r="I181" s="85">
        <v>0</v>
      </c>
      <c r="J181" s="88">
        <v>0</v>
      </c>
      <c r="K181" s="85">
        <v>0</v>
      </c>
      <c r="L181" s="88">
        <v>677374000</v>
      </c>
      <c r="M181" s="85">
        <v>4.1963449386693101E-3</v>
      </c>
      <c r="N181" s="88">
        <v>0</v>
      </c>
      <c r="O181" s="85"/>
      <c r="P181" s="88"/>
      <c r="Q181" s="85"/>
      <c r="R181" s="88"/>
      <c r="S181" s="85"/>
      <c r="T181" s="88"/>
      <c r="U181" s="85"/>
      <c r="V181" s="88"/>
      <c r="W181" s="85"/>
      <c r="X181" s="88"/>
      <c r="Y181" s="85"/>
      <c r="Z181" s="88"/>
      <c r="AA181" s="85"/>
      <c r="AB181" s="85"/>
      <c r="AC181" s="85"/>
      <c r="AD181" s="88">
        <v>61280000000</v>
      </c>
      <c r="AE181" s="88">
        <v>1640000000</v>
      </c>
      <c r="AF181" s="88">
        <v>520000000</v>
      </c>
      <c r="AG181" s="88">
        <v>161420000000</v>
      </c>
      <c r="AH181" s="89"/>
      <c r="AI181" s="89"/>
    </row>
    <row r="182" spans="1:35">
      <c r="A182" s="81">
        <v>43972</v>
      </c>
      <c r="B182" s="88">
        <v>13160478062446</v>
      </c>
      <c r="C182" s="88">
        <v>96860000000</v>
      </c>
      <c r="D182" s="203">
        <v>2065888700</v>
      </c>
      <c r="E182" s="200">
        <v>11867480300</v>
      </c>
      <c r="F182" s="90">
        <v>2065888700</v>
      </c>
      <c r="G182" s="85">
        <v>8.6366584448160533E-2</v>
      </c>
      <c r="H182" s="88">
        <v>0</v>
      </c>
      <c r="I182" s="85">
        <v>0</v>
      </c>
      <c r="J182" s="88">
        <v>0</v>
      </c>
      <c r="K182" s="85">
        <v>0</v>
      </c>
      <c r="L182" s="88">
        <v>0</v>
      </c>
      <c r="M182" s="85">
        <v>0</v>
      </c>
      <c r="N182" s="88">
        <v>0</v>
      </c>
      <c r="O182" s="85"/>
      <c r="P182" s="88"/>
      <c r="Q182" s="85"/>
      <c r="R182" s="88"/>
      <c r="S182" s="85"/>
      <c r="T182" s="88"/>
      <c r="U182" s="85"/>
      <c r="V182" s="88"/>
      <c r="W182" s="85"/>
      <c r="X182" s="88"/>
      <c r="Y182" s="85"/>
      <c r="Z182" s="88"/>
      <c r="AA182" s="85"/>
      <c r="AB182" s="85"/>
      <c r="AC182" s="85"/>
      <c r="AD182" s="88">
        <v>23920000000</v>
      </c>
      <c r="AE182" s="88">
        <v>1440000000</v>
      </c>
      <c r="AF182" s="88">
        <v>580000000</v>
      </c>
      <c r="AG182" s="88">
        <v>70920000000</v>
      </c>
      <c r="AH182" s="89"/>
      <c r="AI182" s="89"/>
    </row>
    <row r="183" spans="1:35">
      <c r="A183" s="81">
        <v>43973</v>
      </c>
      <c r="B183" s="88">
        <v>12664234522606</v>
      </c>
      <c r="C183" s="88">
        <v>425640000000</v>
      </c>
      <c r="D183" s="203">
        <v>72578980700</v>
      </c>
      <c r="E183" s="200">
        <v>76556524800</v>
      </c>
      <c r="F183" s="90">
        <v>72578980700</v>
      </c>
      <c r="G183" s="85">
        <v>0.18153822086043023</v>
      </c>
      <c r="H183" s="88">
        <v>0</v>
      </c>
      <c r="I183" s="85">
        <v>0</v>
      </c>
      <c r="J183" s="88">
        <v>0</v>
      </c>
      <c r="K183" s="85">
        <v>0</v>
      </c>
      <c r="L183" s="88">
        <v>0</v>
      </c>
      <c r="M183" s="85">
        <v>0</v>
      </c>
      <c r="N183" s="88">
        <v>0</v>
      </c>
      <c r="O183" s="85"/>
      <c r="P183" s="88"/>
      <c r="Q183" s="85"/>
      <c r="R183" s="88"/>
      <c r="S183" s="85"/>
      <c r="T183" s="88"/>
      <c r="U183" s="85"/>
      <c r="V183" s="88"/>
      <c r="W183" s="85"/>
      <c r="X183" s="88"/>
      <c r="Y183" s="85"/>
      <c r="Z183" s="88"/>
      <c r="AA183" s="85"/>
      <c r="AB183" s="85"/>
      <c r="AC183" s="85"/>
      <c r="AD183" s="88">
        <v>399800000000</v>
      </c>
      <c r="AE183" s="88">
        <v>1180000000</v>
      </c>
      <c r="AF183" s="88">
        <v>40000000</v>
      </c>
      <c r="AG183" s="88">
        <v>24620000000</v>
      </c>
      <c r="AH183" s="89"/>
      <c r="AI183" s="89"/>
    </row>
    <row r="184" spans="1:35">
      <c r="D184" s="203">
        <v>0</v>
      </c>
      <c r="G184" s="85"/>
      <c r="I184" s="85"/>
      <c r="K184" s="85"/>
      <c r="M184" s="85"/>
      <c r="O184" s="85"/>
      <c r="Q184" s="85"/>
      <c r="S184" s="85"/>
      <c r="U184" s="85"/>
      <c r="W184" s="85"/>
      <c r="Y184" s="85"/>
      <c r="AA184" s="85"/>
      <c r="AB184" s="221"/>
      <c r="AC184" s="221"/>
      <c r="AI184" s="97"/>
    </row>
    <row r="185" spans="1:35">
      <c r="A185" s="81">
        <v>43976</v>
      </c>
      <c r="B185" s="88">
        <v>14528110224780</v>
      </c>
      <c r="C185" s="88">
        <v>179660000000</v>
      </c>
      <c r="D185" s="203">
        <v>61690487600</v>
      </c>
      <c r="E185" s="200">
        <v>65622968900</v>
      </c>
      <c r="F185" s="90">
        <v>60461834600</v>
      </c>
      <c r="G185" s="85">
        <v>0.3620035600526883</v>
      </c>
      <c r="H185" s="88">
        <v>0</v>
      </c>
      <c r="I185" s="85">
        <v>0</v>
      </c>
      <c r="J185" s="88">
        <v>0</v>
      </c>
      <c r="K185" s="85"/>
      <c r="L185" s="88">
        <v>1228653000</v>
      </c>
      <c r="M185" s="85">
        <v>0.10501307692307692</v>
      </c>
      <c r="N185" s="88">
        <v>0</v>
      </c>
      <c r="O185" s="85"/>
      <c r="P185" s="88"/>
      <c r="Q185" s="85"/>
      <c r="R185" s="88"/>
      <c r="S185" s="85"/>
      <c r="T185" s="88"/>
      <c r="U185" s="85"/>
      <c r="V185" s="88"/>
      <c r="W185" s="85"/>
      <c r="X185" s="88"/>
      <c r="Y185" s="85"/>
      <c r="Z185" s="88"/>
      <c r="AA185" s="85"/>
      <c r="AB185" s="85"/>
      <c r="AC185" s="85"/>
      <c r="AD185" s="88">
        <v>167020000000</v>
      </c>
      <c r="AE185" s="88">
        <v>940000000</v>
      </c>
      <c r="AF185" s="88">
        <v>0</v>
      </c>
      <c r="AG185" s="88">
        <v>11700000000</v>
      </c>
      <c r="AH185" s="89"/>
      <c r="AI185" s="89"/>
    </row>
    <row r="186" spans="1:35">
      <c r="A186" s="81">
        <v>43977</v>
      </c>
      <c r="B186" s="88">
        <v>13173925306978</v>
      </c>
      <c r="C186" s="88">
        <v>51540000000</v>
      </c>
      <c r="D186" s="203">
        <v>3024512800</v>
      </c>
      <c r="E186" s="200">
        <v>3024512800</v>
      </c>
      <c r="F186" s="90">
        <v>2796200800</v>
      </c>
      <c r="G186" s="85">
        <v>0.10527864457831325</v>
      </c>
      <c r="H186" s="88">
        <v>0</v>
      </c>
      <c r="I186" s="85">
        <v>0</v>
      </c>
      <c r="J186" s="88">
        <v>0</v>
      </c>
      <c r="K186" s="85">
        <v>0</v>
      </c>
      <c r="L186" s="88">
        <v>228312000</v>
      </c>
      <c r="M186" s="85">
        <v>9.9874015748031494E-3</v>
      </c>
      <c r="N186" s="88">
        <v>0</v>
      </c>
      <c r="O186" s="85"/>
      <c r="P186" s="88"/>
      <c r="Q186" s="85"/>
      <c r="R186" s="88"/>
      <c r="S186" s="85"/>
      <c r="T186" s="88"/>
      <c r="U186" s="85"/>
      <c r="V186" s="88"/>
      <c r="W186" s="85"/>
      <c r="X186" s="88"/>
      <c r="Y186" s="85"/>
      <c r="Z186" s="88"/>
      <c r="AA186" s="85"/>
      <c r="AB186" s="85"/>
      <c r="AC186" s="85"/>
      <c r="AD186" s="88">
        <v>26560000000</v>
      </c>
      <c r="AE186" s="88">
        <v>1900000000</v>
      </c>
      <c r="AF186" s="88">
        <v>220000000</v>
      </c>
      <c r="AG186" s="88">
        <v>22860000000</v>
      </c>
      <c r="AH186" s="89"/>
      <c r="AI186" s="89"/>
    </row>
    <row r="187" spans="1:35">
      <c r="A187" s="81">
        <v>43978</v>
      </c>
      <c r="B187" s="88">
        <v>15831861649770</v>
      </c>
      <c r="C187" s="88">
        <v>115600000000</v>
      </c>
      <c r="D187" s="203">
        <v>13294891500</v>
      </c>
      <c r="E187" s="200">
        <v>20034078500</v>
      </c>
      <c r="F187" s="90">
        <v>13294891500</v>
      </c>
      <c r="G187" s="85">
        <v>0.1225561532079646</v>
      </c>
      <c r="H187" s="88">
        <v>0</v>
      </c>
      <c r="I187" s="85">
        <v>0</v>
      </c>
      <c r="J187" s="88">
        <v>0</v>
      </c>
      <c r="K187" s="85"/>
      <c r="L187" s="88">
        <v>0</v>
      </c>
      <c r="M187" s="85">
        <v>0</v>
      </c>
      <c r="N187" s="88">
        <v>0</v>
      </c>
      <c r="O187" s="85"/>
      <c r="P187" s="88"/>
      <c r="Q187" s="85"/>
      <c r="R187" s="88"/>
      <c r="S187" s="85"/>
      <c r="T187" s="88"/>
      <c r="U187" s="85"/>
      <c r="V187" s="88"/>
      <c r="W187" s="85"/>
      <c r="X187" s="88"/>
      <c r="Y187" s="85"/>
      <c r="Z187" s="88"/>
      <c r="AA187" s="85"/>
      <c r="AB187" s="85"/>
      <c r="AC187" s="85"/>
      <c r="AD187" s="88">
        <v>108480000000</v>
      </c>
      <c r="AE187" s="88">
        <v>1380000000</v>
      </c>
      <c r="AF187" s="88">
        <v>0</v>
      </c>
      <c r="AG187" s="88">
        <v>5740000000</v>
      </c>
      <c r="AH187" s="89"/>
      <c r="AI187" s="89"/>
    </row>
    <row r="188" spans="1:35">
      <c r="A188" s="81">
        <v>43979</v>
      </c>
      <c r="B188" s="88">
        <v>16038607376718</v>
      </c>
      <c r="C188" s="88">
        <v>148800000000</v>
      </c>
      <c r="D188" s="203">
        <v>31140700600</v>
      </c>
      <c r="E188" s="200">
        <v>55489148800</v>
      </c>
      <c r="F188" s="90">
        <v>31140700600</v>
      </c>
      <c r="G188" s="85">
        <v>0.25404389459944526</v>
      </c>
      <c r="H188" s="88">
        <v>0</v>
      </c>
      <c r="I188" s="85">
        <v>0</v>
      </c>
      <c r="J188" s="88">
        <v>0</v>
      </c>
      <c r="K188" s="85">
        <v>0</v>
      </c>
      <c r="L188" s="88">
        <v>0</v>
      </c>
      <c r="M188" s="85">
        <v>0</v>
      </c>
      <c r="N188" s="88">
        <v>0</v>
      </c>
      <c r="O188" s="85"/>
      <c r="P188" s="88"/>
      <c r="Q188" s="85"/>
      <c r="R188" s="88"/>
      <c r="S188" s="85"/>
      <c r="T188" s="88"/>
      <c r="U188" s="85"/>
      <c r="V188" s="88"/>
      <c r="W188" s="85"/>
      <c r="X188" s="88"/>
      <c r="Y188" s="85"/>
      <c r="Z188" s="88"/>
      <c r="AA188" s="85"/>
      <c r="AB188" s="85"/>
      <c r="AC188" s="85"/>
      <c r="AD188" s="88">
        <v>122580000000</v>
      </c>
      <c r="AE188" s="88">
        <v>900000000</v>
      </c>
      <c r="AF188" s="88">
        <v>20000000</v>
      </c>
      <c r="AG188" s="88">
        <v>25300000000</v>
      </c>
      <c r="AH188" s="89"/>
      <c r="AI188" s="89"/>
    </row>
    <row r="189" spans="1:35">
      <c r="A189" s="81">
        <v>43980</v>
      </c>
      <c r="B189" s="88">
        <v>11486402359740</v>
      </c>
      <c r="C189" s="88">
        <v>292780000000</v>
      </c>
      <c r="D189" s="203">
        <v>22679607100</v>
      </c>
      <c r="E189" s="200">
        <v>27519331400</v>
      </c>
      <c r="F189" s="90">
        <v>22679607100</v>
      </c>
      <c r="G189" s="85">
        <v>0.28913318587455378</v>
      </c>
      <c r="H189" s="88">
        <v>0</v>
      </c>
      <c r="I189" s="85">
        <v>0</v>
      </c>
      <c r="J189" s="88">
        <v>0</v>
      </c>
      <c r="K189" s="85">
        <v>0</v>
      </c>
      <c r="L189" s="88">
        <v>0</v>
      </c>
      <c r="M189" s="85">
        <v>0</v>
      </c>
      <c r="N189" s="88">
        <v>0</v>
      </c>
      <c r="O189" s="85"/>
      <c r="P189" s="88"/>
      <c r="Q189" s="85"/>
      <c r="R189" s="88"/>
      <c r="S189" s="85"/>
      <c r="T189" s="88"/>
      <c r="U189" s="85"/>
      <c r="V189" s="88"/>
      <c r="W189" s="85"/>
      <c r="X189" s="88"/>
      <c r="Y189" s="85"/>
      <c r="Z189" s="88"/>
      <c r="AA189" s="85"/>
      <c r="AB189" s="85"/>
      <c r="AC189" s="85"/>
      <c r="AD189" s="88">
        <v>78440000000</v>
      </c>
      <c r="AE189" s="88">
        <v>1840000000</v>
      </c>
      <c r="AF189" s="88">
        <v>207480000000</v>
      </c>
      <c r="AG189" s="88">
        <v>5020000000</v>
      </c>
      <c r="AH189" s="89"/>
      <c r="AI189" s="89"/>
    </row>
    <row r="190" spans="1:35">
      <c r="D190" s="203">
        <v>0</v>
      </c>
      <c r="G190" s="85"/>
      <c r="I190" s="85"/>
      <c r="K190" s="85"/>
      <c r="M190" s="85"/>
      <c r="O190" s="85"/>
      <c r="Q190" s="85"/>
      <c r="S190" s="85"/>
      <c r="U190" s="85"/>
      <c r="W190" s="85"/>
      <c r="Y190" s="85"/>
      <c r="AA190" s="85"/>
      <c r="AB190" s="221"/>
      <c r="AC190" s="221"/>
      <c r="AI190" s="97"/>
    </row>
    <row r="191" spans="1:35">
      <c r="A191" s="81">
        <v>43983</v>
      </c>
      <c r="B191" s="88">
        <v>17339395955420</v>
      </c>
      <c r="C191" s="88">
        <v>150920000000</v>
      </c>
      <c r="D191" s="203">
        <v>8101013000</v>
      </c>
      <c r="E191" s="200">
        <v>16513585300</v>
      </c>
      <c r="F191" s="90">
        <v>8101013000</v>
      </c>
      <c r="G191" s="85">
        <v>0.47765406839622643</v>
      </c>
      <c r="H191" s="88">
        <v>0</v>
      </c>
      <c r="I191" s="85">
        <v>0</v>
      </c>
      <c r="J191" s="88">
        <v>0</v>
      </c>
      <c r="K191" s="85">
        <v>0</v>
      </c>
      <c r="L191" s="88">
        <v>0</v>
      </c>
      <c r="M191" s="85">
        <v>0</v>
      </c>
      <c r="N191" s="88">
        <v>0</v>
      </c>
      <c r="O191" s="85"/>
      <c r="P191" s="88"/>
      <c r="Q191" s="85"/>
      <c r="R191" s="88"/>
      <c r="S191" s="85"/>
      <c r="T191" s="88"/>
      <c r="U191" s="85"/>
      <c r="V191" s="88"/>
      <c r="W191" s="85"/>
      <c r="X191" s="88"/>
      <c r="Y191" s="85"/>
      <c r="Z191" s="88"/>
      <c r="AA191" s="85"/>
      <c r="AB191" s="85"/>
      <c r="AC191" s="85"/>
      <c r="AD191" s="88">
        <v>16960000000</v>
      </c>
      <c r="AE191" s="88">
        <v>1280000000</v>
      </c>
      <c r="AF191" s="88">
        <v>97920000000</v>
      </c>
      <c r="AG191" s="88">
        <v>34760000000</v>
      </c>
      <c r="AH191" s="89"/>
      <c r="AI191" s="89"/>
    </row>
    <row r="192" spans="1:35">
      <c r="A192" s="81">
        <v>43984</v>
      </c>
      <c r="B192" s="88">
        <v>16749813234960</v>
      </c>
      <c r="C192" s="88">
        <v>36620000000</v>
      </c>
      <c r="D192" s="203">
        <v>2088555700</v>
      </c>
      <c r="E192" s="200">
        <v>6271487600</v>
      </c>
      <c r="F192" s="90">
        <v>2024893500</v>
      </c>
      <c r="G192" s="85">
        <v>6.7631713426853701E-2</v>
      </c>
      <c r="H192" s="88">
        <v>0</v>
      </c>
      <c r="I192" s="85">
        <v>0</v>
      </c>
      <c r="J192" s="88">
        <v>0</v>
      </c>
      <c r="K192" s="85">
        <v>0</v>
      </c>
      <c r="L192" s="88">
        <v>63662200</v>
      </c>
      <c r="M192" s="85">
        <v>1.5451990291262136E-2</v>
      </c>
      <c r="N192" s="88">
        <v>0</v>
      </c>
      <c r="O192" s="85"/>
      <c r="P192" s="88"/>
      <c r="Q192" s="85"/>
      <c r="R192" s="88"/>
      <c r="S192" s="85"/>
      <c r="T192" s="88"/>
      <c r="U192" s="85"/>
      <c r="V192" s="88"/>
      <c r="W192" s="85"/>
      <c r="X192" s="88"/>
      <c r="Y192" s="85"/>
      <c r="Z192" s="88"/>
      <c r="AA192" s="85"/>
      <c r="AB192" s="85"/>
      <c r="AC192" s="85"/>
      <c r="AD192" s="88">
        <v>29940000000</v>
      </c>
      <c r="AE192" s="88">
        <v>2340000000</v>
      </c>
      <c r="AF192" s="88">
        <v>220000000</v>
      </c>
      <c r="AG192" s="88">
        <v>4120000000</v>
      </c>
      <c r="AH192" s="89"/>
      <c r="AI192" s="89"/>
    </row>
    <row r="193" spans="1:35">
      <c r="A193" s="81">
        <v>43985</v>
      </c>
      <c r="B193" s="88">
        <v>13483540684560</v>
      </c>
      <c r="C193" s="88">
        <v>318760000000</v>
      </c>
      <c r="D193" s="203">
        <v>18950695300</v>
      </c>
      <c r="E193" s="200">
        <v>28659924600</v>
      </c>
      <c r="F193" s="90">
        <v>16498695300</v>
      </c>
      <c r="G193" s="85">
        <v>5.288382364254119E-2</v>
      </c>
      <c r="H193" s="88">
        <v>0</v>
      </c>
      <c r="I193" s="85">
        <v>0</v>
      </c>
      <c r="J193" s="88">
        <v>0</v>
      </c>
      <c r="K193" s="85"/>
      <c r="L193" s="88">
        <v>2452000000</v>
      </c>
      <c r="M193" s="85">
        <v>0.40730897009966777</v>
      </c>
      <c r="N193" s="88">
        <v>0</v>
      </c>
      <c r="O193" s="85"/>
      <c r="P193" s="88"/>
      <c r="Q193" s="85"/>
      <c r="R193" s="88"/>
      <c r="S193" s="85"/>
      <c r="T193" s="88"/>
      <c r="U193" s="85"/>
      <c r="V193" s="88"/>
      <c r="W193" s="85"/>
      <c r="X193" s="88"/>
      <c r="Y193" s="85"/>
      <c r="Z193" s="88"/>
      <c r="AA193" s="85"/>
      <c r="AB193" s="85"/>
      <c r="AC193" s="85"/>
      <c r="AD193" s="88">
        <v>311980000000</v>
      </c>
      <c r="AE193" s="88">
        <v>760000000</v>
      </c>
      <c r="AF193" s="88">
        <v>0</v>
      </c>
      <c r="AG193" s="88">
        <v>6020000000</v>
      </c>
      <c r="AH193" s="89"/>
      <c r="AI193" s="89"/>
    </row>
    <row r="194" spans="1:35">
      <c r="A194" s="81">
        <v>43986</v>
      </c>
      <c r="B194" s="88">
        <v>17110838626438</v>
      </c>
      <c r="C194" s="88">
        <v>320900000000</v>
      </c>
      <c r="D194" s="203">
        <v>15653753500</v>
      </c>
      <c r="E194" s="200">
        <v>25963279400</v>
      </c>
      <c r="F194" s="90">
        <v>15545754700</v>
      </c>
      <c r="G194" s="85">
        <v>4.9189199784837365E-2</v>
      </c>
      <c r="H194" s="88">
        <v>0</v>
      </c>
      <c r="I194" s="85">
        <v>0</v>
      </c>
      <c r="J194" s="88">
        <v>0</v>
      </c>
      <c r="K194" s="85"/>
      <c r="L194" s="88">
        <v>107998800</v>
      </c>
      <c r="M194" s="85">
        <v>2.9669999999999998E-2</v>
      </c>
      <c r="N194" s="88">
        <v>0</v>
      </c>
      <c r="O194" s="85"/>
      <c r="P194" s="88"/>
      <c r="Q194" s="85"/>
      <c r="R194" s="88"/>
      <c r="S194" s="85"/>
      <c r="T194" s="88"/>
      <c r="U194" s="85"/>
      <c r="V194" s="88"/>
      <c r="W194" s="85"/>
      <c r="X194" s="88"/>
      <c r="Y194" s="85"/>
      <c r="Z194" s="88"/>
      <c r="AA194" s="85"/>
      <c r="AB194" s="85"/>
      <c r="AC194" s="85"/>
      <c r="AD194" s="88">
        <v>316040000000</v>
      </c>
      <c r="AE194" s="88">
        <v>1220000000</v>
      </c>
      <c r="AF194" s="88">
        <v>0</v>
      </c>
      <c r="AG194" s="88">
        <v>3640000000</v>
      </c>
      <c r="AH194" s="89"/>
      <c r="AI194" s="89"/>
    </row>
    <row r="195" spans="1:35">
      <c r="A195" s="81">
        <v>43987</v>
      </c>
      <c r="B195" s="88">
        <v>15541603092608</v>
      </c>
      <c r="C195" s="88">
        <v>246840000000</v>
      </c>
      <c r="D195" s="203">
        <v>3431521300</v>
      </c>
      <c r="E195" s="200">
        <v>9523039800</v>
      </c>
      <c r="F195" s="90">
        <v>3431521300</v>
      </c>
      <c r="G195" s="85">
        <v>1.5619122894856622E-2</v>
      </c>
      <c r="H195" s="88">
        <v>0</v>
      </c>
      <c r="I195" s="85">
        <v>0</v>
      </c>
      <c r="J195" s="88">
        <v>0</v>
      </c>
      <c r="K195" s="85">
        <v>0</v>
      </c>
      <c r="L195" s="88">
        <v>0</v>
      </c>
      <c r="M195" s="85">
        <v>0</v>
      </c>
      <c r="N195" s="88">
        <v>0</v>
      </c>
      <c r="O195" s="85"/>
      <c r="P195" s="88"/>
      <c r="Q195" s="85"/>
      <c r="R195" s="88"/>
      <c r="S195" s="85"/>
      <c r="T195" s="88"/>
      <c r="U195" s="85"/>
      <c r="V195" s="88"/>
      <c r="W195" s="85"/>
      <c r="X195" s="88"/>
      <c r="Y195" s="85"/>
      <c r="Z195" s="88"/>
      <c r="AA195" s="85"/>
      <c r="AB195" s="85"/>
      <c r="AC195" s="85"/>
      <c r="AD195" s="88">
        <v>219700000000</v>
      </c>
      <c r="AE195" s="88">
        <v>1880000000</v>
      </c>
      <c r="AF195" s="88">
        <v>60000000</v>
      </c>
      <c r="AG195" s="88">
        <v>25200000000</v>
      </c>
      <c r="AH195" s="89"/>
      <c r="AI195" s="89"/>
    </row>
    <row r="196" spans="1:35">
      <c r="D196" s="203">
        <v>0</v>
      </c>
      <c r="G196" s="85"/>
      <c r="I196" s="85"/>
      <c r="K196" s="85"/>
      <c r="M196" s="85"/>
      <c r="O196" s="85"/>
      <c r="Q196" s="85"/>
      <c r="S196" s="85"/>
      <c r="U196" s="85"/>
      <c r="W196" s="85"/>
      <c r="Y196" s="85"/>
      <c r="AA196" s="85"/>
      <c r="AB196" s="221"/>
      <c r="AC196" s="221"/>
      <c r="AI196" s="97"/>
    </row>
    <row r="197" spans="1:35">
      <c r="A197" s="81">
        <v>43990</v>
      </c>
      <c r="B197" s="88">
        <v>20290448118278</v>
      </c>
      <c r="C197" s="88">
        <v>434500000000</v>
      </c>
      <c r="D197" s="203">
        <v>13188224000</v>
      </c>
      <c r="E197" s="200">
        <v>21259772000</v>
      </c>
      <c r="F197" s="90">
        <v>13188224000</v>
      </c>
      <c r="G197" s="85">
        <v>0.27613534338358459</v>
      </c>
      <c r="H197" s="88">
        <v>0</v>
      </c>
      <c r="I197" s="85">
        <v>0</v>
      </c>
      <c r="J197" s="88">
        <v>0</v>
      </c>
      <c r="K197" s="85">
        <v>0</v>
      </c>
      <c r="L197" s="88">
        <v>0</v>
      </c>
      <c r="M197" s="85">
        <v>0</v>
      </c>
      <c r="N197" s="88">
        <v>0</v>
      </c>
      <c r="O197" s="85"/>
      <c r="P197" s="88"/>
      <c r="Q197" s="85"/>
      <c r="R197" s="88"/>
      <c r="S197" s="85"/>
      <c r="T197" s="88"/>
      <c r="U197" s="85"/>
      <c r="V197" s="88"/>
      <c r="W197" s="85"/>
      <c r="X197" s="88"/>
      <c r="Y197" s="85"/>
      <c r="Z197" s="88"/>
      <c r="AA197" s="85"/>
      <c r="AB197" s="85"/>
      <c r="AC197" s="85"/>
      <c r="AD197" s="88">
        <v>47760000000</v>
      </c>
      <c r="AE197" s="88">
        <v>1460000000</v>
      </c>
      <c r="AF197" s="88">
        <v>60000000</v>
      </c>
      <c r="AG197" s="88">
        <v>385220000000</v>
      </c>
      <c r="AH197" s="89"/>
      <c r="AI197" s="89"/>
    </row>
    <row r="198" spans="1:35">
      <c r="A198" s="81">
        <v>43991</v>
      </c>
      <c r="B198" s="88">
        <v>16953837455490</v>
      </c>
      <c r="C198" s="88">
        <v>318040000000</v>
      </c>
      <c r="D198" s="203">
        <v>3097875600</v>
      </c>
      <c r="E198" s="200">
        <v>14673758600</v>
      </c>
      <c r="F198" s="90">
        <v>2826121000</v>
      </c>
      <c r="G198" s="85">
        <v>0.22645200320512821</v>
      </c>
      <c r="H198" s="88">
        <v>0</v>
      </c>
      <c r="I198" s="85">
        <v>0</v>
      </c>
      <c r="J198" s="88">
        <v>0</v>
      </c>
      <c r="K198" s="85">
        <v>0</v>
      </c>
      <c r="L198" s="88">
        <v>271754600</v>
      </c>
      <c r="M198" s="85">
        <v>8.9487157534246572E-4</v>
      </c>
      <c r="N198" s="88">
        <v>0</v>
      </c>
      <c r="O198" s="85"/>
      <c r="P198" s="88"/>
      <c r="Q198" s="85"/>
      <c r="R198" s="88"/>
      <c r="S198" s="85"/>
      <c r="T198" s="88"/>
      <c r="U198" s="85"/>
      <c r="V198" s="88"/>
      <c r="W198" s="85"/>
      <c r="X198" s="88"/>
      <c r="Y198" s="85"/>
      <c r="Z198" s="88"/>
      <c r="AA198" s="85"/>
      <c r="AB198" s="85"/>
      <c r="AC198" s="85"/>
      <c r="AD198" s="88">
        <v>12480000000</v>
      </c>
      <c r="AE198" s="88">
        <v>1780000000</v>
      </c>
      <c r="AF198" s="88">
        <v>100000000</v>
      </c>
      <c r="AG198" s="88">
        <v>303680000000</v>
      </c>
      <c r="AH198" s="89"/>
      <c r="AI198" s="89"/>
    </row>
    <row r="199" spans="1:35">
      <c r="A199" s="81">
        <v>43992</v>
      </c>
      <c r="B199" s="88">
        <v>17046278337372</v>
      </c>
      <c r="C199" s="88">
        <v>293740000000</v>
      </c>
      <c r="D199" s="203">
        <v>7732864500</v>
      </c>
      <c r="E199" s="200">
        <v>7750964500</v>
      </c>
      <c r="F199" s="90">
        <v>5556237800</v>
      </c>
      <c r="G199" s="85">
        <v>0.51830576492537317</v>
      </c>
      <c r="H199" s="88">
        <v>0</v>
      </c>
      <c r="I199" s="85">
        <v>0</v>
      </c>
      <c r="J199" s="88">
        <v>0</v>
      </c>
      <c r="K199" s="85">
        <v>0</v>
      </c>
      <c r="L199" s="88">
        <v>2176626700</v>
      </c>
      <c r="M199" s="85">
        <v>7.7925916511527998E-3</v>
      </c>
      <c r="N199" s="88">
        <v>0</v>
      </c>
      <c r="O199" s="85"/>
      <c r="P199" s="88"/>
      <c r="Q199" s="85"/>
      <c r="R199" s="88"/>
      <c r="S199" s="85"/>
      <c r="T199" s="88"/>
      <c r="U199" s="85"/>
      <c r="V199" s="88"/>
      <c r="W199" s="85"/>
      <c r="X199" s="88"/>
      <c r="Y199" s="85"/>
      <c r="Z199" s="88"/>
      <c r="AA199" s="85"/>
      <c r="AB199" s="85"/>
      <c r="AC199" s="85"/>
      <c r="AD199" s="88">
        <v>10720000000</v>
      </c>
      <c r="AE199" s="88">
        <v>2700000000</v>
      </c>
      <c r="AF199" s="88">
        <v>1000000000</v>
      </c>
      <c r="AG199" s="88">
        <v>279320000000</v>
      </c>
      <c r="AH199" s="89"/>
      <c r="AI199" s="89"/>
    </row>
    <row r="200" spans="1:35">
      <c r="A200" s="81">
        <v>43993</v>
      </c>
      <c r="B200" s="88">
        <v>23765353525760</v>
      </c>
      <c r="C200" s="88">
        <v>341320000000</v>
      </c>
      <c r="D200" s="203">
        <v>27323861900</v>
      </c>
      <c r="E200" s="200">
        <v>40521025300</v>
      </c>
      <c r="F200" s="90">
        <v>26683173900</v>
      </c>
      <c r="G200" s="85">
        <v>0.49486598479228489</v>
      </c>
      <c r="H200" s="88">
        <v>0</v>
      </c>
      <c r="I200" s="85">
        <v>0</v>
      </c>
      <c r="J200" s="88">
        <v>0</v>
      </c>
      <c r="K200" s="85">
        <v>0</v>
      </c>
      <c r="L200" s="88">
        <v>640688000</v>
      </c>
      <c r="M200" s="85">
        <v>8.2797622124579986E-3</v>
      </c>
      <c r="N200" s="88">
        <v>0</v>
      </c>
      <c r="O200" s="85"/>
      <c r="P200" s="88"/>
      <c r="Q200" s="85"/>
      <c r="R200" s="88"/>
      <c r="S200" s="85"/>
      <c r="T200" s="88"/>
      <c r="U200" s="85"/>
      <c r="V200" s="88"/>
      <c r="W200" s="85"/>
      <c r="X200" s="88"/>
      <c r="Y200" s="85"/>
      <c r="Z200" s="88"/>
      <c r="AA200" s="85"/>
      <c r="AB200" s="85"/>
      <c r="AC200" s="85"/>
      <c r="AD200" s="88">
        <v>53920000000</v>
      </c>
      <c r="AE200" s="88">
        <v>2080000000</v>
      </c>
      <c r="AF200" s="88">
        <v>207940000000</v>
      </c>
      <c r="AG200" s="88">
        <v>77380000000</v>
      </c>
      <c r="AH200" s="89"/>
      <c r="AI200" s="89"/>
    </row>
    <row r="201" spans="1:35">
      <c r="A201" s="81">
        <v>43994</v>
      </c>
      <c r="B201" s="88">
        <v>17904297759212</v>
      </c>
      <c r="C201" s="88">
        <v>75920000000</v>
      </c>
      <c r="D201" s="203">
        <v>10580750600</v>
      </c>
      <c r="E201" s="200">
        <v>13350870600</v>
      </c>
      <c r="F201" s="90">
        <v>6716718800</v>
      </c>
      <c r="G201" s="85">
        <v>0.14388857754927165</v>
      </c>
      <c r="H201" s="88">
        <v>0</v>
      </c>
      <c r="I201" s="85">
        <v>0</v>
      </c>
      <c r="J201" s="88">
        <v>951000000</v>
      </c>
      <c r="K201" s="85">
        <v>0.45721153846153845</v>
      </c>
      <c r="L201" s="88">
        <v>2913031800</v>
      </c>
      <c r="M201" s="85">
        <v>0.11755576271186441</v>
      </c>
      <c r="N201" s="88">
        <v>0</v>
      </c>
      <c r="O201" s="85"/>
      <c r="P201" s="88"/>
      <c r="Q201" s="85"/>
      <c r="R201" s="88"/>
      <c r="S201" s="85"/>
      <c r="T201" s="88"/>
      <c r="U201" s="85"/>
      <c r="V201" s="88"/>
      <c r="W201" s="85"/>
      <c r="X201" s="88"/>
      <c r="Y201" s="85"/>
      <c r="Z201" s="88"/>
      <c r="AA201" s="85"/>
      <c r="AB201" s="85"/>
      <c r="AC201" s="85"/>
      <c r="AD201" s="88">
        <v>46680000000</v>
      </c>
      <c r="AE201" s="88">
        <v>2380000000</v>
      </c>
      <c r="AF201" s="88">
        <v>2080000000</v>
      </c>
      <c r="AG201" s="88">
        <v>24780000000</v>
      </c>
      <c r="AH201" s="89"/>
      <c r="AI201" s="89"/>
    </row>
    <row r="202" spans="1:35">
      <c r="D202" s="203">
        <v>0</v>
      </c>
      <c r="G202" s="85"/>
      <c r="I202" s="85"/>
      <c r="K202" s="85"/>
      <c r="M202" s="85"/>
      <c r="O202" s="85"/>
      <c r="Q202" s="85"/>
      <c r="S202" s="85"/>
      <c r="U202" s="85"/>
      <c r="W202" s="85"/>
      <c r="Y202" s="85"/>
      <c r="AA202" s="85"/>
      <c r="AB202" s="221"/>
      <c r="AC202" s="221"/>
      <c r="AI202" s="97"/>
    </row>
    <row r="203" spans="1:35">
      <c r="A203" s="81">
        <v>43997</v>
      </c>
      <c r="B203" s="88">
        <v>48004560563980</v>
      </c>
      <c r="C203" s="88">
        <v>105300000000</v>
      </c>
      <c r="D203" s="203">
        <v>32378480100</v>
      </c>
      <c r="E203" s="200">
        <v>38291121300</v>
      </c>
      <c r="F203" s="90">
        <v>31910980100</v>
      </c>
      <c r="G203" s="85">
        <v>0.46997025184094249</v>
      </c>
      <c r="H203" s="88">
        <v>0</v>
      </c>
      <c r="I203" s="85">
        <v>0</v>
      </c>
      <c r="J203" s="88">
        <v>467500000</v>
      </c>
      <c r="K203" s="85">
        <v>0.3961864406779661</v>
      </c>
      <c r="L203" s="88">
        <v>0</v>
      </c>
      <c r="M203" s="85">
        <v>0</v>
      </c>
      <c r="N203" s="88">
        <v>0</v>
      </c>
      <c r="O203" s="85"/>
      <c r="P203" s="88"/>
      <c r="Q203" s="85"/>
      <c r="R203" s="88"/>
      <c r="S203" s="85"/>
      <c r="T203" s="88"/>
      <c r="U203" s="85"/>
      <c r="V203" s="88"/>
      <c r="W203" s="85"/>
      <c r="X203" s="88"/>
      <c r="Y203" s="85"/>
      <c r="Z203" s="88"/>
      <c r="AA203" s="85"/>
      <c r="AB203" s="85"/>
      <c r="AC203" s="85"/>
      <c r="AD203" s="88">
        <v>67900000000.000008</v>
      </c>
      <c r="AE203" s="88">
        <v>1180000000</v>
      </c>
      <c r="AF203" s="88">
        <v>1180000000</v>
      </c>
      <c r="AG203" s="88">
        <v>35040000000</v>
      </c>
      <c r="AH203" s="89"/>
      <c r="AI203" s="89"/>
    </row>
    <row r="204" spans="1:35">
      <c r="A204" s="81">
        <v>43998</v>
      </c>
      <c r="B204" s="88">
        <v>13058397836050</v>
      </c>
      <c r="C204" s="88">
        <v>23760000000</v>
      </c>
      <c r="D204" s="203">
        <v>4044592300</v>
      </c>
      <c r="E204" s="200">
        <v>7265825300</v>
      </c>
      <c r="F204" s="90">
        <v>3356216900</v>
      </c>
      <c r="G204" s="85">
        <v>0.50393647147147147</v>
      </c>
      <c r="H204" s="88">
        <v>0</v>
      </c>
      <c r="I204" s="85">
        <v>0</v>
      </c>
      <c r="J204" s="88">
        <v>18920000</v>
      </c>
      <c r="K204" s="85">
        <v>3.6384615384615383E-2</v>
      </c>
      <c r="L204" s="88">
        <v>669455400</v>
      </c>
      <c r="M204" s="85">
        <v>4.3527659297789338E-2</v>
      </c>
      <c r="N204" s="88">
        <v>0</v>
      </c>
      <c r="O204" s="85"/>
      <c r="P204" s="88"/>
      <c r="Q204" s="85"/>
      <c r="R204" s="88"/>
      <c r="S204" s="85"/>
      <c r="T204" s="88"/>
      <c r="U204" s="85"/>
      <c r="V204" s="88"/>
      <c r="W204" s="85"/>
      <c r="X204" s="88"/>
      <c r="Y204" s="85"/>
      <c r="Z204" s="88"/>
      <c r="AA204" s="85"/>
      <c r="AB204" s="85"/>
      <c r="AC204" s="85"/>
      <c r="AD204" s="88">
        <v>6660000000</v>
      </c>
      <c r="AE204" s="88">
        <v>1200000000</v>
      </c>
      <c r="AF204" s="88">
        <v>520000000</v>
      </c>
      <c r="AG204" s="88">
        <v>15380000000</v>
      </c>
      <c r="AH204" s="89"/>
      <c r="AI204" s="89"/>
    </row>
    <row r="205" spans="1:35">
      <c r="A205" s="81">
        <v>43999</v>
      </c>
      <c r="B205" s="88">
        <v>10106404627190</v>
      </c>
      <c r="C205" s="88">
        <v>79420000000</v>
      </c>
      <c r="D205" s="203">
        <v>8592725200</v>
      </c>
      <c r="E205" s="200">
        <v>18228640000</v>
      </c>
      <c r="F205" s="90">
        <v>5757367700</v>
      </c>
      <c r="G205" s="85">
        <v>0.36028583854818524</v>
      </c>
      <c r="H205" s="88">
        <v>0</v>
      </c>
      <c r="I205" s="85">
        <v>0</v>
      </c>
      <c r="J205" s="88">
        <v>94000</v>
      </c>
      <c r="K205" s="85">
        <v>9.3999999999999997E-4</v>
      </c>
      <c r="L205" s="88">
        <v>2835263500</v>
      </c>
      <c r="M205" s="85">
        <v>4.5967307068741893E-2</v>
      </c>
      <c r="N205" s="88">
        <v>0</v>
      </c>
      <c r="O205" s="85"/>
      <c r="P205" s="88"/>
      <c r="Q205" s="85"/>
      <c r="R205" s="88"/>
      <c r="S205" s="85"/>
      <c r="T205" s="88"/>
      <c r="U205" s="85"/>
      <c r="V205" s="88"/>
      <c r="W205" s="85"/>
      <c r="X205" s="88"/>
      <c r="Y205" s="85"/>
      <c r="Z205" s="88"/>
      <c r="AA205" s="85"/>
      <c r="AB205" s="85"/>
      <c r="AC205" s="85"/>
      <c r="AD205" s="88">
        <v>15980000000</v>
      </c>
      <c r="AE205" s="88">
        <v>1660000000</v>
      </c>
      <c r="AF205" s="88">
        <v>100000000</v>
      </c>
      <c r="AG205" s="88">
        <v>61680000000</v>
      </c>
      <c r="AH205" s="89"/>
      <c r="AI205" s="89"/>
    </row>
    <row r="206" spans="1:35">
      <c r="A206" s="81">
        <v>44000</v>
      </c>
      <c r="B206" s="12">
        <v>10262930370420</v>
      </c>
      <c r="C206" s="88">
        <v>42400000000</v>
      </c>
      <c r="D206" s="203">
        <v>2010284600</v>
      </c>
      <c r="E206" s="200">
        <v>4541834000</v>
      </c>
      <c r="F206" s="90">
        <v>1904892000</v>
      </c>
      <c r="G206" s="85">
        <v>0.1633698113207547</v>
      </c>
      <c r="H206" s="88">
        <v>0</v>
      </c>
      <c r="I206" s="85">
        <v>0</v>
      </c>
      <c r="J206" s="88">
        <v>93512600</v>
      </c>
      <c r="K206" s="85">
        <v>4.8202371134020618E-3</v>
      </c>
      <c r="L206" s="88">
        <v>11880000</v>
      </c>
      <c r="M206" s="85">
        <v>1.1951710261569417E-3</v>
      </c>
      <c r="N206" s="88">
        <v>0</v>
      </c>
      <c r="O206" s="85"/>
      <c r="P206" s="88"/>
      <c r="Q206" s="85"/>
      <c r="R206" s="88"/>
      <c r="S206" s="85"/>
      <c r="T206" s="88"/>
      <c r="U206" s="85"/>
      <c r="V206" s="88"/>
      <c r="W206" s="85"/>
      <c r="X206" s="88"/>
      <c r="Y206" s="85"/>
      <c r="Z206" s="88"/>
      <c r="AA206" s="85"/>
      <c r="AB206" s="85"/>
      <c r="AC206" s="85"/>
      <c r="AD206" s="88">
        <v>11660000000</v>
      </c>
      <c r="AE206" s="88">
        <v>1400000000</v>
      </c>
      <c r="AF206" s="88">
        <v>19400000000</v>
      </c>
      <c r="AG206" s="88">
        <v>9940000000</v>
      </c>
      <c r="AH206" s="89"/>
      <c r="AI206" s="89"/>
    </row>
    <row r="207" spans="1:35">
      <c r="A207" s="81">
        <v>44001</v>
      </c>
      <c r="B207" s="88">
        <v>14043638831264</v>
      </c>
      <c r="C207" s="88">
        <v>76980000000</v>
      </c>
      <c r="D207" s="203">
        <v>7325648000</v>
      </c>
      <c r="E207" s="200">
        <v>19635280100</v>
      </c>
      <c r="F207" s="90">
        <v>7200793000</v>
      </c>
      <c r="G207" s="85">
        <v>0.46941284224250324</v>
      </c>
      <c r="H207" s="88">
        <v>0</v>
      </c>
      <c r="I207" s="85">
        <v>0</v>
      </c>
      <c r="J207" s="88">
        <v>0</v>
      </c>
      <c r="K207" s="85">
        <v>0</v>
      </c>
      <c r="L207" s="88">
        <v>124855000</v>
      </c>
      <c r="M207" s="85">
        <v>3.0828395061728393E-3</v>
      </c>
      <c r="N207" s="88">
        <v>0</v>
      </c>
      <c r="O207" s="85"/>
      <c r="P207" s="88"/>
      <c r="Q207" s="85"/>
      <c r="R207" s="88"/>
      <c r="S207" s="85"/>
      <c r="T207" s="88"/>
      <c r="U207" s="85"/>
      <c r="V207" s="88"/>
      <c r="W207" s="85"/>
      <c r="X207" s="88"/>
      <c r="Y207" s="85"/>
      <c r="Z207" s="88"/>
      <c r="AA207" s="85"/>
      <c r="AB207" s="85"/>
      <c r="AC207" s="85"/>
      <c r="AD207" s="88">
        <v>15340000000</v>
      </c>
      <c r="AE207" s="88">
        <v>2060000000</v>
      </c>
      <c r="AF207" s="88">
        <v>19080000000</v>
      </c>
      <c r="AG207" s="88">
        <v>40500000000</v>
      </c>
      <c r="AH207" s="89"/>
      <c r="AI207" s="89"/>
    </row>
    <row r="208" spans="1:35">
      <c r="D208" s="203">
        <v>0</v>
      </c>
      <c r="G208" s="85"/>
      <c r="I208" s="85"/>
      <c r="K208" s="85"/>
      <c r="M208" s="85"/>
      <c r="O208" s="85"/>
      <c r="Q208" s="85"/>
      <c r="S208" s="85"/>
      <c r="U208" s="85"/>
      <c r="W208" s="85"/>
      <c r="Y208" s="85"/>
      <c r="AA208" s="85"/>
      <c r="AB208" s="221"/>
      <c r="AC208" s="221"/>
      <c r="AI208" s="97"/>
    </row>
    <row r="209" spans="1:42">
      <c r="A209" s="81">
        <v>44004</v>
      </c>
      <c r="B209" s="88">
        <v>12431404716000</v>
      </c>
      <c r="C209" s="88">
        <v>39500000000</v>
      </c>
      <c r="D209" s="203">
        <v>23174798700</v>
      </c>
      <c r="E209" s="200">
        <v>25931305200</v>
      </c>
      <c r="F209" s="90">
        <v>22932598700</v>
      </c>
      <c r="G209" s="85">
        <v>0.71664370937499999</v>
      </c>
      <c r="H209" s="88">
        <v>0</v>
      </c>
      <c r="I209" s="85">
        <v>0</v>
      </c>
      <c r="J209" s="88">
        <v>0</v>
      </c>
      <c r="K209" s="85">
        <v>0</v>
      </c>
      <c r="L209" s="88">
        <v>242200000</v>
      </c>
      <c r="M209" s="85">
        <v>4.7490196078431371E-2</v>
      </c>
      <c r="N209" s="88">
        <v>0</v>
      </c>
      <c r="O209" s="85"/>
      <c r="P209" s="88"/>
      <c r="Q209" s="85"/>
      <c r="R209" s="88"/>
      <c r="S209" s="85"/>
      <c r="T209" s="88"/>
      <c r="U209" s="85"/>
      <c r="V209" s="88"/>
      <c r="W209" s="85"/>
      <c r="X209" s="88"/>
      <c r="Y209" s="85"/>
      <c r="Z209" s="88"/>
      <c r="AA209" s="85"/>
      <c r="AB209" s="85"/>
      <c r="AC209" s="85"/>
      <c r="AD209" s="88">
        <v>32000000000</v>
      </c>
      <c r="AE209" s="88">
        <v>2180000000</v>
      </c>
      <c r="AF209" s="88">
        <v>220000000</v>
      </c>
      <c r="AG209" s="88">
        <v>5100000000</v>
      </c>
      <c r="AH209" s="89"/>
      <c r="AI209" s="89"/>
      <c r="AJ209" s="88"/>
      <c r="AK209" s="88"/>
      <c r="AL209" s="88"/>
      <c r="AM209" s="88"/>
      <c r="AN209" s="88"/>
      <c r="AO209" s="88"/>
      <c r="AP209" s="88"/>
    </row>
    <row r="210" spans="1:42">
      <c r="A210" s="81">
        <v>44005</v>
      </c>
      <c r="B210" s="88">
        <v>15642723344588</v>
      </c>
      <c r="C210" s="88">
        <v>35440000000</v>
      </c>
      <c r="D210" s="203">
        <v>12942253800</v>
      </c>
      <c r="E210" s="200">
        <v>14780453700</v>
      </c>
      <c r="F210" s="90">
        <v>12186434200</v>
      </c>
      <c r="G210" s="85">
        <v>0.54113828596802838</v>
      </c>
      <c r="H210" s="88">
        <v>0</v>
      </c>
      <c r="I210" s="85">
        <v>0</v>
      </c>
      <c r="J210" s="88">
        <v>2850000</v>
      </c>
      <c r="K210" s="85">
        <v>1.4250000000000001E-2</v>
      </c>
      <c r="L210" s="88">
        <v>752969600</v>
      </c>
      <c r="M210" s="85">
        <v>7.1169149338374288E-2</v>
      </c>
      <c r="N210" s="88">
        <v>0</v>
      </c>
      <c r="O210" s="85"/>
      <c r="P210" s="88"/>
      <c r="Q210" s="85"/>
      <c r="R210" s="88"/>
      <c r="S210" s="85"/>
      <c r="T210" s="88"/>
      <c r="U210" s="85"/>
      <c r="V210" s="88"/>
      <c r="W210" s="85"/>
      <c r="X210" s="88"/>
      <c r="Y210" s="85"/>
      <c r="Z210" s="88"/>
      <c r="AA210" s="85"/>
      <c r="AB210" s="85"/>
      <c r="AC210" s="85"/>
      <c r="AD210" s="88">
        <v>22520000000</v>
      </c>
      <c r="AE210" s="88">
        <v>2140000000.0000002</v>
      </c>
      <c r="AF210" s="88">
        <v>200000000</v>
      </c>
      <c r="AG210" s="88">
        <v>10580000000</v>
      </c>
      <c r="AH210" s="89"/>
      <c r="AI210" s="89"/>
      <c r="AJ210" s="88"/>
      <c r="AK210" s="88"/>
      <c r="AL210" s="88"/>
      <c r="AM210" s="88"/>
      <c r="AN210" s="88"/>
      <c r="AO210" s="88"/>
      <c r="AP210" s="88"/>
    </row>
    <row r="211" spans="1:42">
      <c r="A211" s="81">
        <v>44006</v>
      </c>
      <c r="B211" s="88">
        <v>11948867430480</v>
      </c>
      <c r="C211" s="88">
        <v>133600000000</v>
      </c>
      <c r="D211" s="203">
        <v>15146009900</v>
      </c>
      <c r="E211" s="200">
        <v>22377247300</v>
      </c>
      <c r="F211" s="90">
        <v>11782173400</v>
      </c>
      <c r="G211" s="85">
        <v>0.57195016504854368</v>
      </c>
      <c r="H211" s="88">
        <v>1407839100</v>
      </c>
      <c r="I211" s="85">
        <v>0.34847502475247527</v>
      </c>
      <c r="J211" s="88">
        <v>386862000</v>
      </c>
      <c r="K211" s="85">
        <v>0.41155531914893617</v>
      </c>
      <c r="L211" s="88">
        <v>1569135400</v>
      </c>
      <c r="M211" s="85">
        <v>1.4526341418255878E-2</v>
      </c>
      <c r="N211" s="88">
        <v>0</v>
      </c>
      <c r="O211" s="85"/>
      <c r="P211" s="88"/>
      <c r="Q211" s="85"/>
      <c r="R211" s="88"/>
      <c r="S211" s="85"/>
      <c r="T211" s="88"/>
      <c r="U211" s="85"/>
      <c r="V211" s="88"/>
      <c r="W211" s="85"/>
      <c r="X211" s="88"/>
      <c r="Y211" s="85"/>
      <c r="Z211" s="88"/>
      <c r="AA211" s="85"/>
      <c r="AB211" s="85"/>
      <c r="AC211" s="85"/>
      <c r="AD211" s="88">
        <v>20600000000</v>
      </c>
      <c r="AE211" s="88">
        <v>4040000000</v>
      </c>
      <c r="AF211" s="88">
        <v>940000000</v>
      </c>
      <c r="AG211" s="88">
        <v>108020000000</v>
      </c>
      <c r="AH211" s="89"/>
      <c r="AI211" s="89"/>
      <c r="AJ211" s="88"/>
      <c r="AK211" s="88"/>
      <c r="AL211" s="88"/>
      <c r="AM211" s="88"/>
      <c r="AN211" s="88"/>
      <c r="AO211" s="88"/>
      <c r="AP211" s="88"/>
    </row>
    <row r="212" spans="1:42">
      <c r="A212" s="81">
        <v>44007</v>
      </c>
      <c r="B212" s="88">
        <v>10569069491344</v>
      </c>
      <c r="C212" s="88">
        <v>107300000000</v>
      </c>
      <c r="D212" s="203">
        <v>37277219100</v>
      </c>
      <c r="E212" s="200">
        <v>45206889900</v>
      </c>
      <c r="F212" s="90">
        <v>33771856600</v>
      </c>
      <c r="G212" s="85">
        <v>0.68530553165584418</v>
      </c>
      <c r="H212" s="88">
        <v>0</v>
      </c>
      <c r="I212" s="85">
        <v>0</v>
      </c>
      <c r="J212" s="88">
        <v>283665000</v>
      </c>
      <c r="K212" s="85">
        <v>0.34593292682926829</v>
      </c>
      <c r="L212" s="88">
        <v>3221697500</v>
      </c>
      <c r="M212" s="85">
        <v>5.8321822954380882E-2</v>
      </c>
      <c r="N212" s="88">
        <v>0</v>
      </c>
      <c r="O212" s="85"/>
      <c r="P212" s="88"/>
      <c r="Q212" s="85"/>
      <c r="R212" s="88"/>
      <c r="S212" s="85"/>
      <c r="T212" s="88"/>
      <c r="U212" s="85"/>
      <c r="V212" s="88"/>
      <c r="W212" s="85"/>
      <c r="X212" s="88"/>
      <c r="Y212" s="85"/>
      <c r="Z212" s="88"/>
      <c r="AA212" s="85"/>
      <c r="AB212" s="85"/>
      <c r="AC212" s="85"/>
      <c r="AD212" s="88">
        <v>49280000000</v>
      </c>
      <c r="AE212" s="88">
        <v>1960000000</v>
      </c>
      <c r="AF212" s="88">
        <v>820000000</v>
      </c>
      <c r="AG212" s="88">
        <v>55240000000</v>
      </c>
      <c r="AH212" s="89"/>
      <c r="AI212" s="89"/>
      <c r="AJ212" s="88"/>
      <c r="AK212" s="88"/>
      <c r="AL212" s="88"/>
      <c r="AM212" s="88"/>
      <c r="AN212" s="88"/>
      <c r="AO212" s="88"/>
      <c r="AP212" s="88"/>
    </row>
    <row r="213" spans="1:42">
      <c r="A213" s="81">
        <v>44008</v>
      </c>
      <c r="B213" s="88">
        <v>10159322491222</v>
      </c>
      <c r="C213" s="88">
        <v>29760000000</v>
      </c>
      <c r="D213" s="203">
        <v>3478409000</v>
      </c>
      <c r="E213" s="200">
        <v>5640468600</v>
      </c>
      <c r="F213" s="90">
        <v>2809189000</v>
      </c>
      <c r="G213" s="85">
        <v>0.11550941611842105</v>
      </c>
      <c r="H213" s="88">
        <v>0</v>
      </c>
      <c r="I213" s="85">
        <v>0</v>
      </c>
      <c r="J213" s="88">
        <v>0</v>
      </c>
      <c r="K213" s="85">
        <v>0</v>
      </c>
      <c r="L213" s="88">
        <v>669220000</v>
      </c>
      <c r="M213" s="85">
        <v>0.19454069767441862</v>
      </c>
      <c r="N213" s="88">
        <v>0</v>
      </c>
      <c r="O213" s="85"/>
      <c r="P213" s="88"/>
      <c r="Q213" s="85"/>
      <c r="R213" s="88"/>
      <c r="S213" s="85"/>
      <c r="T213" s="88"/>
      <c r="U213" s="85"/>
      <c r="V213" s="88"/>
      <c r="W213" s="85"/>
      <c r="X213" s="88"/>
      <c r="Y213" s="85"/>
      <c r="Z213" s="88"/>
      <c r="AA213" s="85"/>
      <c r="AB213" s="85"/>
      <c r="AC213" s="85"/>
      <c r="AD213" s="88">
        <v>24320000000</v>
      </c>
      <c r="AE213" s="88">
        <v>1900000000</v>
      </c>
      <c r="AF213" s="88">
        <v>100000000</v>
      </c>
      <c r="AG213" s="88">
        <v>3440000000</v>
      </c>
      <c r="AH213" s="89"/>
      <c r="AI213" s="89"/>
      <c r="AJ213" s="88"/>
      <c r="AK213" s="88"/>
      <c r="AL213" s="88"/>
      <c r="AM213" s="88"/>
      <c r="AN213" s="88"/>
      <c r="AO213" s="88"/>
      <c r="AP213" s="88"/>
    </row>
    <row r="214" spans="1:42">
      <c r="D214" s="203">
        <v>0</v>
      </c>
      <c r="G214" s="85"/>
      <c r="I214" s="85"/>
      <c r="K214" s="85"/>
      <c r="M214" s="85"/>
      <c r="O214" s="85"/>
      <c r="Q214" s="85"/>
      <c r="S214" s="85"/>
      <c r="U214" s="85"/>
      <c r="W214" s="85"/>
      <c r="Y214" s="85"/>
      <c r="AA214" s="85"/>
      <c r="AB214" s="221"/>
      <c r="AC214" s="221"/>
      <c r="AI214" s="97"/>
    </row>
    <row r="215" spans="1:42">
      <c r="A215" s="81">
        <v>44011</v>
      </c>
      <c r="B215" s="88">
        <v>12872071780216</v>
      </c>
      <c r="C215" s="88">
        <v>98200000000</v>
      </c>
      <c r="D215" s="203">
        <v>26247185500</v>
      </c>
      <c r="E215" s="200">
        <v>36321250700</v>
      </c>
      <c r="F215" s="90">
        <v>22429588900</v>
      </c>
      <c r="G215" s="85">
        <v>0.66675353448275865</v>
      </c>
      <c r="H215" s="88">
        <v>0</v>
      </c>
      <c r="I215" s="85">
        <v>0</v>
      </c>
      <c r="J215" s="88">
        <v>0</v>
      </c>
      <c r="K215" s="85">
        <v>0</v>
      </c>
      <c r="L215" s="88">
        <v>3817596600</v>
      </c>
      <c r="M215" s="85">
        <v>6.0925576125119695E-2</v>
      </c>
      <c r="N215" s="88">
        <v>0</v>
      </c>
      <c r="O215" s="85"/>
      <c r="P215" s="88"/>
      <c r="Q215" s="85"/>
      <c r="R215" s="88"/>
      <c r="S215" s="85"/>
      <c r="T215" s="88"/>
      <c r="U215" s="85"/>
      <c r="V215" s="88"/>
      <c r="W215" s="85"/>
      <c r="X215" s="88"/>
      <c r="Y215" s="85"/>
      <c r="Z215" s="88"/>
      <c r="AA215" s="85"/>
      <c r="AB215" s="85"/>
      <c r="AC215" s="85"/>
      <c r="AD215" s="88">
        <v>33640000000</v>
      </c>
      <c r="AE215" s="88">
        <v>1700000000</v>
      </c>
      <c r="AF215" s="88">
        <v>200000000</v>
      </c>
      <c r="AG215" s="88">
        <v>62660000000</v>
      </c>
      <c r="AH215" s="89"/>
      <c r="AI215" s="89"/>
    </row>
    <row r="216" spans="1:42">
      <c r="A216" s="81">
        <v>44012</v>
      </c>
      <c r="B216" s="88">
        <v>12006113853456</v>
      </c>
      <c r="C216" s="88">
        <v>113180000000</v>
      </c>
      <c r="D216" s="203">
        <v>26487291900</v>
      </c>
      <c r="E216" s="200">
        <v>35411194600</v>
      </c>
      <c r="F216" s="90">
        <v>25018294600</v>
      </c>
      <c r="G216" s="85">
        <v>0.55130662406346409</v>
      </c>
      <c r="H216" s="88">
        <v>0</v>
      </c>
      <c r="I216" s="85">
        <v>0</v>
      </c>
      <c r="J216" s="88">
        <v>356000000</v>
      </c>
      <c r="K216" s="85">
        <v>0.28253968253968254</v>
      </c>
      <c r="L216" s="88">
        <v>1112997300</v>
      </c>
      <c r="M216" s="85">
        <v>1.6961251142944223E-2</v>
      </c>
      <c r="N216" s="88">
        <v>0</v>
      </c>
      <c r="O216" s="85"/>
      <c r="P216" s="88"/>
      <c r="Q216" s="85"/>
      <c r="R216" s="88"/>
      <c r="S216" s="85"/>
      <c r="T216" s="88"/>
      <c r="U216" s="85"/>
      <c r="V216" s="88"/>
      <c r="W216" s="85"/>
      <c r="X216" s="88"/>
      <c r="Y216" s="85"/>
      <c r="Z216" s="88"/>
      <c r="AA216" s="85"/>
      <c r="AB216" s="85"/>
      <c r="AC216" s="85"/>
      <c r="AD216" s="88">
        <v>45380000000</v>
      </c>
      <c r="AE216" s="88">
        <v>920000000</v>
      </c>
      <c r="AF216" s="88">
        <v>1260000000</v>
      </c>
      <c r="AG216" s="88">
        <v>65620000000.000008</v>
      </c>
      <c r="AH216" s="89"/>
      <c r="AI216" s="89"/>
    </row>
    <row r="217" spans="1:42">
      <c r="A217" s="81">
        <v>44013</v>
      </c>
      <c r="B217" s="12">
        <v>10475216959670</v>
      </c>
      <c r="C217" s="88">
        <v>63080000000</v>
      </c>
      <c r="D217" s="203">
        <v>15722155000</v>
      </c>
      <c r="E217" s="200">
        <v>21906917100</v>
      </c>
      <c r="F217" s="90">
        <v>15720800100</v>
      </c>
      <c r="G217" s="85">
        <v>0.2584807645511345</v>
      </c>
      <c r="H217" s="88">
        <v>0</v>
      </c>
      <c r="I217" s="85">
        <v>0</v>
      </c>
      <c r="J217" s="88">
        <v>90800</v>
      </c>
      <c r="K217" s="85">
        <v>1.1349999999999999E-3</v>
      </c>
      <c r="L217" s="88">
        <v>1264100</v>
      </c>
      <c r="M217" s="85">
        <v>1.0897413793103448E-3</v>
      </c>
      <c r="N217" s="88">
        <v>0</v>
      </c>
      <c r="O217" s="85"/>
      <c r="P217" s="88"/>
      <c r="Q217" s="85"/>
      <c r="R217" s="88"/>
      <c r="S217" s="85"/>
      <c r="T217" s="88"/>
      <c r="U217" s="85"/>
      <c r="V217" s="88"/>
      <c r="W217" s="85"/>
      <c r="X217" s="88"/>
      <c r="Y217" s="85"/>
      <c r="Z217" s="88"/>
      <c r="AA217" s="85"/>
      <c r="AB217" s="85"/>
      <c r="AC217" s="85"/>
      <c r="AD217" s="88">
        <v>60820000000</v>
      </c>
      <c r="AE217" s="88">
        <v>1020000000</v>
      </c>
      <c r="AF217" s="88">
        <v>80000000</v>
      </c>
      <c r="AG217" s="88">
        <v>1160000000</v>
      </c>
      <c r="AH217" s="89"/>
      <c r="AI217" s="89"/>
    </row>
    <row r="218" spans="1:42">
      <c r="A218" s="81">
        <v>44014</v>
      </c>
      <c r="B218" s="88">
        <v>8368634814632</v>
      </c>
      <c r="C218" s="88">
        <v>32360000000</v>
      </c>
      <c r="D218" s="203">
        <v>17938013300</v>
      </c>
      <c r="E218" s="200">
        <v>24206357000</v>
      </c>
      <c r="F218" s="90">
        <v>15245792200</v>
      </c>
      <c r="G218" s="85">
        <v>0.65376467409948547</v>
      </c>
      <c r="H218" s="88">
        <v>0</v>
      </c>
      <c r="I218" s="85">
        <v>0</v>
      </c>
      <c r="J218" s="88">
        <v>528654600</v>
      </c>
      <c r="K218" s="85">
        <v>0.49873075471698114</v>
      </c>
      <c r="L218" s="88">
        <v>2163566500</v>
      </c>
      <c r="M218" s="85">
        <v>0.30645417847025497</v>
      </c>
      <c r="N218" s="88">
        <v>0</v>
      </c>
      <c r="O218" s="85"/>
      <c r="P218" s="88"/>
      <c r="Q218" s="85"/>
      <c r="R218" s="88"/>
      <c r="S218" s="85"/>
      <c r="T218" s="88"/>
      <c r="U218" s="85"/>
      <c r="V218" s="88"/>
      <c r="W218" s="85"/>
      <c r="X218" s="88"/>
      <c r="Y218" s="85"/>
      <c r="Z218" s="88"/>
      <c r="AA218" s="85"/>
      <c r="AB218" s="85"/>
      <c r="AC218" s="85"/>
      <c r="AD218" s="88">
        <v>23320000000</v>
      </c>
      <c r="AE218" s="88">
        <v>920000000</v>
      </c>
      <c r="AF218" s="88">
        <v>1060000000</v>
      </c>
      <c r="AG218" s="88">
        <v>7060000000</v>
      </c>
      <c r="AH218" s="89"/>
      <c r="AI218" s="89"/>
    </row>
    <row r="219" spans="1:42">
      <c r="A219" s="81">
        <v>44015</v>
      </c>
      <c r="B219" s="88">
        <v>8521721224700</v>
      </c>
      <c r="C219" s="88">
        <v>114080000000</v>
      </c>
      <c r="D219" s="203">
        <v>46438434700</v>
      </c>
      <c r="E219" s="200">
        <v>56618060500</v>
      </c>
      <c r="F219" s="90">
        <v>45904409200</v>
      </c>
      <c r="G219" s="85">
        <v>0.41807294353369762</v>
      </c>
      <c r="H219" s="88">
        <v>518230000</v>
      </c>
      <c r="I219" s="85">
        <v>0.17047039473684211</v>
      </c>
      <c r="J219" s="88">
        <v>0</v>
      </c>
      <c r="K219" s="85">
        <v>0</v>
      </c>
      <c r="L219" s="88">
        <v>15795500</v>
      </c>
      <c r="M219" s="85">
        <v>1.4103124999999999E-2</v>
      </c>
      <c r="N219" s="88">
        <v>0</v>
      </c>
      <c r="O219" s="85"/>
      <c r="P219" s="88"/>
      <c r="Q219" s="85"/>
      <c r="R219" s="88"/>
      <c r="S219" s="85"/>
      <c r="T219" s="88"/>
      <c r="U219" s="85"/>
      <c r="V219" s="88"/>
      <c r="W219" s="85"/>
      <c r="X219" s="88"/>
      <c r="Y219" s="85"/>
      <c r="Z219" s="88"/>
      <c r="AA219" s="85"/>
      <c r="AB219" s="85"/>
      <c r="AC219" s="85"/>
      <c r="AD219" s="88">
        <v>109800000000</v>
      </c>
      <c r="AE219" s="88">
        <v>3040000000</v>
      </c>
      <c r="AF219" s="88">
        <v>120000000</v>
      </c>
      <c r="AG219" s="88">
        <v>1120000000</v>
      </c>
      <c r="AH219" s="89"/>
      <c r="AI219" s="89"/>
    </row>
    <row r="220" spans="1:42">
      <c r="D220" s="203">
        <v>0</v>
      </c>
      <c r="G220" s="85"/>
      <c r="I220" s="85"/>
      <c r="K220" s="85"/>
      <c r="M220" s="85"/>
      <c r="O220" s="85"/>
      <c r="Q220" s="85"/>
      <c r="S220" s="85"/>
      <c r="U220" s="85"/>
      <c r="W220" s="85"/>
      <c r="Y220" s="85"/>
      <c r="AA220" s="85"/>
      <c r="AB220" s="221"/>
      <c r="AC220" s="221"/>
      <c r="AI220" s="97"/>
    </row>
    <row r="221" spans="1:42">
      <c r="A221" s="81">
        <v>44018</v>
      </c>
      <c r="B221" s="88">
        <v>9645974393724</v>
      </c>
      <c r="C221" s="88">
        <v>39020000000</v>
      </c>
      <c r="D221" s="203">
        <v>9582301800</v>
      </c>
      <c r="E221" s="200">
        <v>9582301800</v>
      </c>
      <c r="F221" s="90">
        <v>7941448900</v>
      </c>
      <c r="G221" s="85">
        <v>0.49203524783147462</v>
      </c>
      <c r="H221" s="88">
        <v>0</v>
      </c>
      <c r="I221" s="85">
        <v>0</v>
      </c>
      <c r="J221" s="88">
        <v>1006774500</v>
      </c>
      <c r="K221" s="85">
        <v>0.36477336956521739</v>
      </c>
      <c r="L221" s="88">
        <v>634078400</v>
      </c>
      <c r="M221" s="85">
        <v>3.3799488272921112E-2</v>
      </c>
      <c r="N221" s="88">
        <v>0</v>
      </c>
      <c r="O221" s="85"/>
      <c r="P221" s="88"/>
      <c r="Q221" s="85"/>
      <c r="R221" s="88"/>
      <c r="S221" s="85"/>
      <c r="T221" s="88"/>
      <c r="U221" s="85"/>
      <c r="V221" s="88"/>
      <c r="W221" s="85"/>
      <c r="X221" s="88"/>
      <c r="Y221" s="85"/>
      <c r="Z221" s="88"/>
      <c r="AA221" s="85"/>
      <c r="AB221" s="85"/>
      <c r="AC221" s="85"/>
      <c r="AD221" s="88">
        <v>16140000000</v>
      </c>
      <c r="AE221" s="88">
        <v>1360000000</v>
      </c>
      <c r="AF221" s="88">
        <v>2760000000</v>
      </c>
      <c r="AG221" s="88">
        <v>18760000000</v>
      </c>
      <c r="AH221" s="89"/>
      <c r="AI221" s="89"/>
    </row>
    <row r="222" spans="1:42">
      <c r="A222" s="81">
        <v>44019</v>
      </c>
      <c r="B222" s="88">
        <v>12634210770280</v>
      </c>
      <c r="C222" s="88">
        <v>26700000000</v>
      </c>
      <c r="D222" s="203">
        <v>5927162100</v>
      </c>
      <c r="E222" s="200">
        <v>14452559500</v>
      </c>
      <c r="F222" s="90">
        <v>5912700500</v>
      </c>
      <c r="G222" s="85">
        <v>0.24534026970954356</v>
      </c>
      <c r="H222" s="88">
        <v>0</v>
      </c>
      <c r="I222" s="85">
        <v>0</v>
      </c>
      <c r="J222" s="88">
        <v>0</v>
      </c>
      <c r="K222" s="85"/>
      <c r="L222" s="88">
        <v>14461600</v>
      </c>
      <c r="M222" s="85">
        <v>3.443238095238095E-2</v>
      </c>
      <c r="N222" s="88">
        <v>0</v>
      </c>
      <c r="O222" s="85"/>
      <c r="P222" s="88"/>
      <c r="Q222" s="85"/>
      <c r="R222" s="88"/>
      <c r="S222" s="85"/>
      <c r="T222" s="88"/>
      <c r="U222" s="85"/>
      <c r="V222" s="88"/>
      <c r="W222" s="85"/>
      <c r="X222" s="88"/>
      <c r="Y222" s="85"/>
      <c r="Z222" s="88"/>
      <c r="AA222" s="85"/>
      <c r="AB222" s="85"/>
      <c r="AC222" s="85"/>
      <c r="AD222" s="88">
        <v>24100000000</v>
      </c>
      <c r="AE222" s="88">
        <v>2180000000</v>
      </c>
      <c r="AF222" s="88">
        <v>0</v>
      </c>
      <c r="AG222" s="88">
        <v>420000000</v>
      </c>
      <c r="AH222" s="89"/>
      <c r="AI222" s="89"/>
    </row>
    <row r="223" spans="1:42">
      <c r="A223" s="81">
        <v>44020</v>
      </c>
      <c r="B223" s="88">
        <v>9815913240458</v>
      </c>
      <c r="C223" s="88">
        <v>5340000000</v>
      </c>
      <c r="D223" s="203">
        <v>703060700</v>
      </c>
      <c r="E223" s="200">
        <v>7018011700</v>
      </c>
      <c r="F223" s="90">
        <v>373759300</v>
      </c>
      <c r="G223" s="85">
        <v>0.17303671296296297</v>
      </c>
      <c r="H223" s="88">
        <v>0</v>
      </c>
      <c r="I223" s="85">
        <v>0</v>
      </c>
      <c r="J223" s="88">
        <v>325600000</v>
      </c>
      <c r="K223" s="85">
        <v>0.33916666666666667</v>
      </c>
      <c r="L223" s="88">
        <v>3701400</v>
      </c>
      <c r="M223" s="85">
        <v>4.4064285714285716E-3</v>
      </c>
      <c r="N223" s="88">
        <v>0</v>
      </c>
      <c r="O223" s="85"/>
      <c r="P223" s="88"/>
      <c r="Q223" s="85"/>
      <c r="R223" s="88"/>
      <c r="S223" s="85"/>
      <c r="T223" s="88"/>
      <c r="U223" s="85"/>
      <c r="V223" s="88"/>
      <c r="W223" s="85"/>
      <c r="X223" s="88"/>
      <c r="Y223" s="85"/>
      <c r="Z223" s="88"/>
      <c r="AA223" s="85"/>
      <c r="AB223" s="85"/>
      <c r="AC223" s="85"/>
      <c r="AD223" s="88">
        <v>2160000000</v>
      </c>
      <c r="AE223" s="88">
        <v>1380000000</v>
      </c>
      <c r="AF223" s="88">
        <v>960000000</v>
      </c>
      <c r="AG223" s="88">
        <v>840000000</v>
      </c>
      <c r="AH223" s="89"/>
      <c r="AI223" s="89"/>
    </row>
    <row r="224" spans="1:42">
      <c r="A224" s="81">
        <v>44021</v>
      </c>
      <c r="B224" s="88">
        <v>12088173246040</v>
      </c>
      <c r="C224" s="88">
        <v>38440000000</v>
      </c>
      <c r="D224" s="203">
        <v>12370489600</v>
      </c>
      <c r="E224" s="200">
        <v>13530412100</v>
      </c>
      <c r="F224" s="90">
        <v>12295883000</v>
      </c>
      <c r="G224" s="85">
        <v>0.33394576317218905</v>
      </c>
      <c r="H224" s="88">
        <v>0</v>
      </c>
      <c r="I224" s="85">
        <v>0</v>
      </c>
      <c r="J224" s="88">
        <v>0</v>
      </c>
      <c r="K224" s="85">
        <v>0</v>
      </c>
      <c r="L224" s="88">
        <v>74606600</v>
      </c>
      <c r="M224" s="85">
        <v>0.1865165</v>
      </c>
      <c r="N224" s="88">
        <v>0</v>
      </c>
      <c r="O224" s="85"/>
      <c r="P224" s="88"/>
      <c r="Q224" s="85"/>
      <c r="R224" s="88"/>
      <c r="S224" s="85"/>
      <c r="T224" s="88"/>
      <c r="U224" s="85"/>
      <c r="V224" s="88"/>
      <c r="W224" s="85"/>
      <c r="X224" s="88"/>
      <c r="Y224" s="85"/>
      <c r="Z224" s="88"/>
      <c r="AA224" s="85"/>
      <c r="AB224" s="85"/>
      <c r="AC224" s="85"/>
      <c r="AD224" s="88">
        <v>36820000000</v>
      </c>
      <c r="AE224" s="88">
        <v>840000000</v>
      </c>
      <c r="AF224" s="88">
        <v>380000000</v>
      </c>
      <c r="AG224" s="88">
        <v>400000000</v>
      </c>
      <c r="AH224" s="89"/>
      <c r="AI224" s="89"/>
    </row>
    <row r="225" spans="1:35">
      <c r="A225" s="81">
        <v>44022</v>
      </c>
      <c r="B225" s="88">
        <v>11115885700810</v>
      </c>
      <c r="C225" s="88">
        <v>38737280000</v>
      </c>
      <c r="D225" s="203">
        <v>25269800300</v>
      </c>
      <c r="E225" s="200">
        <v>28930535700</v>
      </c>
      <c r="F225" s="90">
        <v>23528817100</v>
      </c>
      <c r="G225" s="85">
        <v>0.69625686452640023</v>
      </c>
      <c r="H225" s="88">
        <v>794760000</v>
      </c>
      <c r="I225" s="85">
        <v>0.282474871692802</v>
      </c>
      <c r="J225" s="88">
        <v>2832000</v>
      </c>
      <c r="K225" s="85">
        <v>0.4832764505119454</v>
      </c>
      <c r="L225" s="88">
        <v>943391200</v>
      </c>
      <c r="M225" s="85">
        <v>0.44404074255375231</v>
      </c>
      <c r="N225" s="88">
        <v>0</v>
      </c>
      <c r="O225" s="85"/>
      <c r="P225" s="88"/>
      <c r="Q225" s="85"/>
      <c r="R225" s="88"/>
      <c r="S225" s="85"/>
      <c r="T225" s="88"/>
      <c r="U225" s="85"/>
      <c r="V225" s="88"/>
      <c r="W225" s="85"/>
      <c r="X225" s="88"/>
      <c r="Y225" s="85"/>
      <c r="Z225" s="88"/>
      <c r="AA225" s="85"/>
      <c r="AB225" s="85"/>
      <c r="AC225" s="85"/>
      <c r="AD225" s="88">
        <v>33793300000</v>
      </c>
      <c r="AE225" s="88">
        <v>2813560000</v>
      </c>
      <c r="AF225" s="88">
        <v>5860000</v>
      </c>
      <c r="AG225" s="88">
        <v>2124560000</v>
      </c>
      <c r="AH225" s="89"/>
      <c r="AI225" s="89"/>
    </row>
    <row r="226" spans="1:35">
      <c r="D226" s="203">
        <v>0</v>
      </c>
      <c r="G226" s="85"/>
      <c r="I226" s="85"/>
      <c r="K226" s="85"/>
      <c r="M226" s="85"/>
      <c r="O226" s="85"/>
      <c r="Q226" s="85"/>
      <c r="S226" s="85"/>
      <c r="U226" s="85"/>
      <c r="W226" s="85"/>
      <c r="Y226" s="85"/>
      <c r="AA226" s="85"/>
      <c r="AB226" s="221"/>
      <c r="AC226" s="221"/>
      <c r="AI226" s="97"/>
    </row>
    <row r="227" spans="1:35">
      <c r="A227" s="98">
        <v>44025</v>
      </c>
      <c r="B227" s="88">
        <v>9833662590770</v>
      </c>
      <c r="C227" s="88">
        <v>43671631800</v>
      </c>
      <c r="D227" s="203">
        <v>19862285100</v>
      </c>
      <c r="E227" s="200">
        <v>33701481200</v>
      </c>
      <c r="F227" s="90">
        <v>19390589500</v>
      </c>
      <c r="G227" s="85">
        <v>0.49821320585081336</v>
      </c>
      <c r="H227" s="88">
        <v>0</v>
      </c>
      <c r="I227" s="85">
        <v>0</v>
      </c>
      <c r="J227" s="88">
        <v>0</v>
      </c>
      <c r="K227" s="85">
        <v>0</v>
      </c>
      <c r="L227" s="88">
        <v>471695600</v>
      </c>
      <c r="M227" s="85">
        <v>0.14243199541024693</v>
      </c>
      <c r="N227" s="88">
        <v>0</v>
      </c>
      <c r="O227" s="85"/>
      <c r="P227" s="88"/>
      <c r="Q227" s="85"/>
      <c r="R227" s="88"/>
      <c r="S227" s="85"/>
      <c r="T227" s="88"/>
      <c r="U227" s="85"/>
      <c r="V227" s="88"/>
      <c r="W227" s="85"/>
      <c r="X227" s="88"/>
      <c r="Y227" s="85"/>
      <c r="Z227" s="88"/>
      <c r="AA227" s="85"/>
      <c r="AB227" s="85"/>
      <c r="AC227" s="85"/>
      <c r="AD227" s="95">
        <v>38920264000</v>
      </c>
      <c r="AE227" s="95">
        <v>1238278000</v>
      </c>
      <c r="AF227" s="95">
        <v>201364800</v>
      </c>
      <c r="AG227" s="95">
        <v>3311725000</v>
      </c>
      <c r="AH227" s="99"/>
      <c r="AI227" s="99"/>
    </row>
    <row r="228" spans="1:35">
      <c r="A228" s="81">
        <v>44026</v>
      </c>
      <c r="B228" s="88">
        <v>9371059144168</v>
      </c>
      <c r="C228" s="88">
        <v>17692589400</v>
      </c>
      <c r="D228" s="203">
        <v>1520849400</v>
      </c>
      <c r="E228" s="200">
        <v>5283476400</v>
      </c>
      <c r="F228" s="90">
        <v>1326080000</v>
      </c>
      <c r="G228" s="85">
        <v>0.10867243178200531</v>
      </c>
      <c r="H228" s="88">
        <v>0</v>
      </c>
      <c r="I228" s="85">
        <v>0</v>
      </c>
      <c r="J228" s="88">
        <v>93487600</v>
      </c>
      <c r="K228" s="85">
        <v>0.22992636461566462</v>
      </c>
      <c r="L228" s="88">
        <v>101281800</v>
      </c>
      <c r="M228" s="85">
        <v>2.4592448358597366E-2</v>
      </c>
      <c r="N228" s="88">
        <v>0</v>
      </c>
      <c r="O228" s="85"/>
      <c r="P228" s="88"/>
      <c r="Q228" s="85"/>
      <c r="R228" s="88"/>
      <c r="S228" s="85"/>
      <c r="T228" s="88"/>
      <c r="U228" s="85"/>
      <c r="V228" s="88"/>
      <c r="W228" s="85"/>
      <c r="X228" s="88"/>
      <c r="Y228" s="85"/>
      <c r="Z228" s="88"/>
      <c r="AA228" s="85"/>
      <c r="AB228" s="85"/>
      <c r="AC228" s="85"/>
      <c r="AD228" s="88">
        <v>12202542800</v>
      </c>
      <c r="AE228" s="88">
        <v>965038000</v>
      </c>
      <c r="AF228" s="88">
        <v>406598000</v>
      </c>
      <c r="AG228" s="88">
        <v>4118410600</v>
      </c>
      <c r="AH228" s="89"/>
      <c r="AI228" s="89"/>
    </row>
    <row r="229" spans="1:35">
      <c r="A229" s="81">
        <v>44027</v>
      </c>
      <c r="B229" s="88">
        <v>10196769351418</v>
      </c>
      <c r="C229" s="88">
        <v>158811077000</v>
      </c>
      <c r="D229" s="203">
        <v>93055403200</v>
      </c>
      <c r="E229" s="200">
        <v>161255923400</v>
      </c>
      <c r="F229" s="90">
        <v>93055403200</v>
      </c>
      <c r="G229" s="85">
        <v>0.59501625623023213</v>
      </c>
      <c r="H229" s="88">
        <v>0</v>
      </c>
      <c r="I229" s="85">
        <v>0</v>
      </c>
      <c r="J229" s="88">
        <v>0</v>
      </c>
      <c r="K229" s="85">
        <v>0</v>
      </c>
      <c r="L229" s="88">
        <v>0</v>
      </c>
      <c r="M229" s="85">
        <v>0</v>
      </c>
      <c r="N229" s="88">
        <v>0</v>
      </c>
      <c r="O229" s="85"/>
      <c r="P229" s="88"/>
      <c r="Q229" s="85"/>
      <c r="R229" s="88"/>
      <c r="S229" s="85"/>
      <c r="T229" s="88"/>
      <c r="U229" s="85"/>
      <c r="V229" s="88"/>
      <c r="W229" s="85"/>
      <c r="X229" s="88"/>
      <c r="Y229" s="85"/>
      <c r="Z229" s="88"/>
      <c r="AA229" s="85"/>
      <c r="AB229" s="85"/>
      <c r="AC229" s="85"/>
      <c r="AD229" s="88">
        <v>156391362800</v>
      </c>
      <c r="AE229" s="88">
        <v>1608124000</v>
      </c>
      <c r="AF229" s="88">
        <v>171690600</v>
      </c>
      <c r="AG229" s="88">
        <v>639899600</v>
      </c>
      <c r="AH229" s="89"/>
      <c r="AI229" s="89"/>
    </row>
    <row r="230" spans="1:35">
      <c r="A230" s="81">
        <v>44028</v>
      </c>
      <c r="B230" s="88">
        <v>9716541770200</v>
      </c>
      <c r="C230" s="88">
        <v>98759824000</v>
      </c>
      <c r="D230" s="203">
        <v>10844000000</v>
      </c>
      <c r="E230" s="200">
        <v>16266814000</v>
      </c>
      <c r="F230" s="90">
        <v>10844000000</v>
      </c>
      <c r="G230" s="85">
        <v>0.11446104034766871</v>
      </c>
      <c r="H230" s="88">
        <v>0</v>
      </c>
      <c r="I230" s="85">
        <v>0</v>
      </c>
      <c r="J230" s="88">
        <v>0</v>
      </c>
      <c r="K230" s="85">
        <v>0</v>
      </c>
      <c r="L230" s="88">
        <v>0</v>
      </c>
      <c r="M230" s="85">
        <v>0</v>
      </c>
      <c r="N230" s="88">
        <v>0</v>
      </c>
      <c r="O230" s="85"/>
      <c r="P230" s="88"/>
      <c r="Q230" s="85"/>
      <c r="R230" s="88"/>
      <c r="S230" s="85"/>
      <c r="T230" s="88"/>
      <c r="U230" s="85"/>
      <c r="V230" s="88"/>
      <c r="W230" s="85"/>
      <c r="X230" s="88"/>
      <c r="Y230" s="85"/>
      <c r="Z230" s="88"/>
      <c r="AA230" s="85"/>
      <c r="AB230" s="85"/>
      <c r="AC230" s="85"/>
      <c r="AD230" s="88">
        <v>94739659600</v>
      </c>
      <c r="AE230" s="88">
        <v>1279036000</v>
      </c>
      <c r="AF230" s="88">
        <v>1296933600</v>
      </c>
      <c r="AG230" s="88">
        <v>1444194800</v>
      </c>
      <c r="AH230" s="89"/>
      <c r="AI230" s="89"/>
    </row>
    <row r="231" spans="1:35">
      <c r="A231" s="81">
        <v>44029</v>
      </c>
      <c r="B231" s="13">
        <v>10745626311200</v>
      </c>
      <c r="C231" s="88">
        <v>241370606000</v>
      </c>
      <c r="D231" s="203">
        <v>14615511600</v>
      </c>
      <c r="E231" s="200">
        <v>18056523300</v>
      </c>
      <c r="F231" s="90">
        <v>13678078400</v>
      </c>
      <c r="G231" s="85">
        <v>5.7874446250863201E-2</v>
      </c>
      <c r="H231" s="88">
        <v>0</v>
      </c>
      <c r="I231" s="85">
        <v>0</v>
      </c>
      <c r="J231" s="88">
        <v>571800000</v>
      </c>
      <c r="K231" s="85">
        <v>0.26688435617999712</v>
      </c>
      <c r="L231" s="88">
        <v>365633200</v>
      </c>
      <c r="M231" s="85">
        <v>0.18890344686488017</v>
      </c>
      <c r="N231" s="88">
        <v>0</v>
      </c>
      <c r="O231" s="85"/>
      <c r="P231" s="88"/>
      <c r="Q231" s="85"/>
      <c r="R231" s="88"/>
      <c r="S231" s="85"/>
      <c r="T231" s="88"/>
      <c r="U231" s="85"/>
      <c r="V231" s="88"/>
      <c r="W231" s="85"/>
      <c r="X231" s="88"/>
      <c r="Y231" s="85"/>
      <c r="Z231" s="88"/>
      <c r="AA231" s="85"/>
      <c r="AB231" s="85"/>
      <c r="AC231" s="85"/>
      <c r="AD231" s="88">
        <v>236340549000</v>
      </c>
      <c r="AE231" s="88">
        <v>952000000</v>
      </c>
      <c r="AF231" s="88">
        <v>2142501000</v>
      </c>
      <c r="AG231" s="88">
        <v>1935556000</v>
      </c>
      <c r="AH231" s="89"/>
      <c r="AI231" s="89"/>
    </row>
    <row r="232" spans="1:35">
      <c r="D232" s="203">
        <v>0</v>
      </c>
      <c r="G232" s="85"/>
      <c r="I232" s="85"/>
      <c r="K232" s="85"/>
      <c r="M232" s="85"/>
      <c r="O232" s="85"/>
      <c r="Q232" s="85"/>
      <c r="S232" s="85"/>
      <c r="U232" s="85"/>
      <c r="W232" s="85"/>
      <c r="Y232" s="85"/>
      <c r="AA232" s="85"/>
      <c r="AB232" s="221"/>
      <c r="AC232" s="221"/>
      <c r="AI232" s="97"/>
    </row>
    <row r="233" spans="1:35">
      <c r="A233" s="81">
        <v>44032</v>
      </c>
      <c r="B233" s="88">
        <v>11125657860946</v>
      </c>
      <c r="C233" s="88">
        <v>11958987200</v>
      </c>
      <c r="D233" s="203">
        <v>3746115600</v>
      </c>
      <c r="E233" s="200">
        <v>14801752000</v>
      </c>
      <c r="F233" s="90">
        <v>2392485800</v>
      </c>
      <c r="G233" s="85">
        <v>0.44879071522001379</v>
      </c>
      <c r="H233" s="88">
        <v>0</v>
      </c>
      <c r="I233" s="85">
        <v>0</v>
      </c>
      <c r="J233" s="88">
        <v>0</v>
      </c>
      <c r="K233" s="85">
        <v>0</v>
      </c>
      <c r="L233" s="88">
        <v>1353629800</v>
      </c>
      <c r="M233" s="85">
        <v>0.3167240318568319</v>
      </c>
      <c r="N233" s="88">
        <v>0</v>
      </c>
      <c r="O233" s="85"/>
      <c r="P233" s="88"/>
      <c r="Q233" s="85"/>
      <c r="R233" s="88"/>
      <c r="S233" s="85"/>
      <c r="T233" s="88"/>
      <c r="U233" s="85"/>
      <c r="V233" s="88"/>
      <c r="W233" s="85"/>
      <c r="X233" s="88"/>
      <c r="Y233" s="85"/>
      <c r="Z233" s="88"/>
      <c r="AA233" s="85"/>
      <c r="AB233" s="85"/>
      <c r="AC233" s="85"/>
      <c r="AD233" s="88">
        <v>5330961000</v>
      </c>
      <c r="AE233" s="88">
        <v>942314400</v>
      </c>
      <c r="AF233" s="88">
        <v>1411865600</v>
      </c>
      <c r="AG233" s="88">
        <v>4273846200</v>
      </c>
      <c r="AH233" s="89"/>
      <c r="AI233" s="89"/>
    </row>
    <row r="234" spans="1:35">
      <c r="A234" s="81">
        <v>44033</v>
      </c>
      <c r="B234" s="88">
        <v>10743399791200</v>
      </c>
      <c r="C234" s="88">
        <v>24877608800</v>
      </c>
      <c r="D234" s="203">
        <v>3042806000</v>
      </c>
      <c r="E234" s="200">
        <v>7538554600</v>
      </c>
      <c r="F234" s="90">
        <v>2397949800</v>
      </c>
      <c r="G234" s="85">
        <v>0.11678160951335569</v>
      </c>
      <c r="H234" s="88">
        <v>0</v>
      </c>
      <c r="I234" s="85">
        <v>0</v>
      </c>
      <c r="J234" s="88">
        <v>18820000</v>
      </c>
      <c r="K234" s="85">
        <v>1.4312818901316993E-2</v>
      </c>
      <c r="L234" s="88">
        <v>626036200</v>
      </c>
      <c r="M234" s="85">
        <v>0.30615975411609453</v>
      </c>
      <c r="N234" s="88">
        <v>0</v>
      </c>
      <c r="O234" s="85"/>
      <c r="P234" s="88"/>
      <c r="Q234" s="85"/>
      <c r="R234" s="88"/>
      <c r="S234" s="85"/>
      <c r="T234" s="88"/>
      <c r="U234" s="85"/>
      <c r="V234" s="88"/>
      <c r="W234" s="85"/>
      <c r="X234" s="88"/>
      <c r="Y234" s="85"/>
      <c r="Z234" s="88"/>
      <c r="AA234" s="85"/>
      <c r="AB234" s="85"/>
      <c r="AC234" s="85"/>
      <c r="AD234" s="88">
        <v>20533625200</v>
      </c>
      <c r="AE234" s="88">
        <v>984276000</v>
      </c>
      <c r="AF234" s="88">
        <v>1314905200</v>
      </c>
      <c r="AG234" s="88">
        <v>2044802400</v>
      </c>
      <c r="AH234" s="89"/>
      <c r="AI234" s="89"/>
    </row>
    <row r="235" spans="1:35">
      <c r="A235" s="81">
        <v>44034</v>
      </c>
      <c r="B235" s="88">
        <v>10163512468800</v>
      </c>
      <c r="C235" s="88">
        <v>32508014400</v>
      </c>
      <c r="D235" s="203">
        <v>1160491600</v>
      </c>
      <c r="E235" s="200">
        <v>8391750700</v>
      </c>
      <c r="F235" s="90">
        <v>474724200</v>
      </c>
      <c r="G235" s="85">
        <v>1.7478904347196129E-2</v>
      </c>
      <c r="H235" s="88">
        <v>0</v>
      </c>
      <c r="I235" s="85">
        <v>0</v>
      </c>
      <c r="J235" s="88">
        <v>0</v>
      </c>
      <c r="K235" s="85">
        <v>0</v>
      </c>
      <c r="L235" s="88">
        <v>672357400</v>
      </c>
      <c r="M235" s="85">
        <v>0.27908184722380647</v>
      </c>
      <c r="N235" s="88">
        <v>13410000</v>
      </c>
      <c r="O235" s="85"/>
      <c r="P235" s="88"/>
      <c r="Q235" s="85"/>
      <c r="R235" s="88"/>
      <c r="S235" s="85"/>
      <c r="T235" s="88"/>
      <c r="U235" s="85"/>
      <c r="V235" s="88"/>
      <c r="W235" s="85"/>
      <c r="X235" s="88"/>
      <c r="Y235" s="85"/>
      <c r="Z235" s="88"/>
      <c r="AA235" s="85"/>
      <c r="AB235" s="85"/>
      <c r="AC235" s="85"/>
      <c r="AD235" s="88">
        <v>27159837400</v>
      </c>
      <c r="AE235" s="88">
        <v>1624435000</v>
      </c>
      <c r="AF235" s="88">
        <v>1314565600</v>
      </c>
      <c r="AG235" s="88">
        <v>2409176400</v>
      </c>
      <c r="AH235" s="89"/>
      <c r="AI235" s="89"/>
    </row>
    <row r="236" spans="1:35">
      <c r="A236" s="81">
        <v>44035</v>
      </c>
      <c r="B236" s="88">
        <v>9067792816704</v>
      </c>
      <c r="C236" s="88">
        <v>126399706800</v>
      </c>
      <c r="D236" s="203">
        <v>6518899100</v>
      </c>
      <c r="E236" s="200">
        <v>9810899100</v>
      </c>
      <c r="F236" s="90">
        <v>4456620500</v>
      </c>
      <c r="G236" s="85">
        <v>6.4300471654472349E-2</v>
      </c>
      <c r="H236" s="88">
        <v>0</v>
      </c>
      <c r="I236" s="85">
        <v>0</v>
      </c>
      <c r="J236" s="88">
        <v>753709600</v>
      </c>
      <c r="K236" s="85">
        <v>1.4387554809452635E-2</v>
      </c>
      <c r="L236" s="88">
        <v>1308569000</v>
      </c>
      <c r="M236" s="85">
        <v>0.44990022609001795</v>
      </c>
      <c r="N236" s="88">
        <v>0</v>
      </c>
      <c r="O236" s="85">
        <v>0</v>
      </c>
      <c r="P236" s="88"/>
      <c r="Q236" s="85"/>
      <c r="R236" s="88"/>
      <c r="S236" s="85"/>
      <c r="T236" s="88"/>
      <c r="U236" s="85"/>
      <c r="V236" s="88"/>
      <c r="W236" s="85"/>
      <c r="X236" s="88"/>
      <c r="Y236" s="85"/>
      <c r="Z236" s="88"/>
      <c r="AA236" s="85"/>
      <c r="AB236" s="85"/>
      <c r="AC236" s="85"/>
      <c r="AD236" s="88">
        <v>69309297200</v>
      </c>
      <c r="AE236" s="88">
        <v>1118951000</v>
      </c>
      <c r="AF236" s="88">
        <v>52386219200</v>
      </c>
      <c r="AG236" s="88">
        <v>2908576000</v>
      </c>
      <c r="AH236" s="89">
        <v>676663400</v>
      </c>
      <c r="AI236" s="89"/>
    </row>
    <row r="237" spans="1:35">
      <c r="A237" s="81">
        <v>44036</v>
      </c>
      <c r="B237" s="88">
        <v>17284457910964</v>
      </c>
      <c r="C237" s="88">
        <v>188092446400</v>
      </c>
      <c r="D237" s="203">
        <v>20492421300</v>
      </c>
      <c r="E237" s="200">
        <v>48926597200</v>
      </c>
      <c r="F237" s="90">
        <v>15368534600</v>
      </c>
      <c r="G237" s="85">
        <v>0.14862621659788397</v>
      </c>
      <c r="H237" s="88">
        <v>0</v>
      </c>
      <c r="I237" s="85">
        <v>0</v>
      </c>
      <c r="J237" s="88">
        <v>359076300</v>
      </c>
      <c r="K237" s="85">
        <v>6.9454730146231028E-3</v>
      </c>
      <c r="L237" s="88">
        <v>4764810400</v>
      </c>
      <c r="M237" s="85">
        <v>0.27553956726364848</v>
      </c>
      <c r="N237" s="88">
        <v>0</v>
      </c>
      <c r="O237" s="85">
        <v>0</v>
      </c>
      <c r="P237" s="88"/>
      <c r="Q237" s="85"/>
      <c r="R237" s="88"/>
      <c r="S237" s="85"/>
      <c r="T237" s="88"/>
      <c r="U237" s="85"/>
      <c r="V237" s="88"/>
      <c r="W237" s="85"/>
      <c r="X237" s="88"/>
      <c r="Y237" s="85"/>
      <c r="Z237" s="88"/>
      <c r="AA237" s="85"/>
      <c r="AB237" s="85"/>
      <c r="AC237" s="85"/>
      <c r="AD237" s="88">
        <v>103403928000</v>
      </c>
      <c r="AE237" s="88">
        <v>15625322000</v>
      </c>
      <c r="AF237" s="88">
        <v>51699329800</v>
      </c>
      <c r="AG237" s="88">
        <v>17292654000</v>
      </c>
      <c r="AH237" s="89">
        <v>71212600</v>
      </c>
      <c r="AI237" s="89"/>
    </row>
    <row r="238" spans="1:35">
      <c r="D238" s="203">
        <v>0</v>
      </c>
      <c r="G238" s="85"/>
      <c r="I238" s="85"/>
      <c r="K238" s="85"/>
      <c r="M238" s="85"/>
      <c r="O238" s="85"/>
      <c r="Q238" s="85"/>
      <c r="S238" s="85"/>
      <c r="U238" s="85"/>
      <c r="W238" s="85"/>
      <c r="Y238" s="85"/>
      <c r="AA238" s="85"/>
      <c r="AB238" s="221"/>
      <c r="AC238" s="221"/>
      <c r="AI238" s="97"/>
    </row>
    <row r="239" spans="1:35">
      <c r="A239" s="81">
        <v>44039</v>
      </c>
      <c r="B239" s="88">
        <v>16416273055140</v>
      </c>
      <c r="C239" s="88">
        <v>89796983600</v>
      </c>
      <c r="D239" s="203">
        <v>3924002100</v>
      </c>
      <c r="E239" s="200">
        <v>10880277600</v>
      </c>
      <c r="F239" s="90">
        <v>1670245400</v>
      </c>
      <c r="G239" s="85">
        <v>6.9611817513067012E-2</v>
      </c>
      <c r="H239" s="88">
        <v>0</v>
      </c>
      <c r="I239" s="85">
        <v>0</v>
      </c>
      <c r="J239" s="88">
        <v>171547000</v>
      </c>
      <c r="K239" s="85">
        <v>3.3156819228392243E-3</v>
      </c>
      <c r="L239" s="88">
        <v>2082209700</v>
      </c>
      <c r="M239" s="85">
        <v>0.17513528721565461</v>
      </c>
      <c r="N239" s="88">
        <v>0</v>
      </c>
      <c r="O239" s="85">
        <v>0</v>
      </c>
      <c r="P239" s="88"/>
      <c r="Q239" s="85"/>
      <c r="R239" s="88"/>
      <c r="S239" s="85"/>
      <c r="T239" s="88"/>
      <c r="U239" s="85"/>
      <c r="V239" s="88"/>
      <c r="W239" s="85"/>
      <c r="X239" s="88"/>
      <c r="Y239" s="85"/>
      <c r="Z239" s="88"/>
      <c r="AA239" s="85"/>
      <c r="AB239" s="85"/>
      <c r="AC239" s="85"/>
      <c r="AD239" s="88">
        <v>23993704800</v>
      </c>
      <c r="AE239" s="88">
        <v>2110370600</v>
      </c>
      <c r="AF239" s="88">
        <v>51738075000</v>
      </c>
      <c r="AG239" s="88">
        <v>11889150000</v>
      </c>
      <c r="AH239" s="89">
        <v>65683200</v>
      </c>
      <c r="AI239" s="89"/>
    </row>
    <row r="240" spans="1:35">
      <c r="A240" s="81">
        <v>44040</v>
      </c>
      <c r="B240" s="88">
        <v>11838219608528</v>
      </c>
      <c r="C240" s="88">
        <v>72456248000</v>
      </c>
      <c r="D240" s="203">
        <v>10192464200</v>
      </c>
      <c r="E240" s="200">
        <v>13073529200</v>
      </c>
      <c r="F240" s="90">
        <v>6211884300</v>
      </c>
      <c r="G240" s="85">
        <v>0.20109174066070901</v>
      </c>
      <c r="H240" s="88">
        <v>392551000</v>
      </c>
      <c r="I240" s="85">
        <v>0.22480840794475643</v>
      </c>
      <c r="J240" s="88">
        <v>2720376400</v>
      </c>
      <c r="K240" s="85">
        <v>0.20477653156883746</v>
      </c>
      <c r="L240" s="88">
        <v>867652500</v>
      </c>
      <c r="M240" s="85">
        <v>3.2838271963328489E-2</v>
      </c>
      <c r="N240" s="88">
        <v>0</v>
      </c>
      <c r="O240" s="85">
        <v>0</v>
      </c>
      <c r="P240" s="88"/>
      <c r="Q240" s="85"/>
      <c r="R240" s="88"/>
      <c r="S240" s="85"/>
      <c r="T240" s="88"/>
      <c r="U240" s="85"/>
      <c r="V240" s="88"/>
      <c r="W240" s="85"/>
      <c r="X240" s="88"/>
      <c r="Y240" s="85"/>
      <c r="Z240" s="88"/>
      <c r="AA240" s="85"/>
      <c r="AB240" s="85"/>
      <c r="AC240" s="85"/>
      <c r="AD240" s="88">
        <v>30890797800</v>
      </c>
      <c r="AE240" s="88">
        <v>1746158000</v>
      </c>
      <c r="AF240" s="88">
        <v>13284610200</v>
      </c>
      <c r="AG240" s="88">
        <v>26421990200</v>
      </c>
      <c r="AH240" s="89">
        <v>112691800</v>
      </c>
      <c r="AI240" s="89"/>
    </row>
    <row r="241" spans="1:35">
      <c r="A241" s="81">
        <v>44041</v>
      </c>
      <c r="B241" s="88">
        <v>13272955997904</v>
      </c>
      <c r="C241" s="88">
        <v>228249210200</v>
      </c>
      <c r="D241" s="203">
        <v>27924749900</v>
      </c>
      <c r="E241" s="200">
        <v>34791935900</v>
      </c>
      <c r="F241" s="90">
        <v>22885172300</v>
      </c>
      <c r="G241" s="85">
        <v>0.36372670389324635</v>
      </c>
      <c r="H241" s="88">
        <v>0</v>
      </c>
      <c r="I241" s="85">
        <v>0</v>
      </c>
      <c r="J241" s="88">
        <v>2716105800</v>
      </c>
      <c r="K241" s="85">
        <v>4.420010218548396E-2</v>
      </c>
      <c r="L241" s="88">
        <v>2323471800</v>
      </c>
      <c r="M241" s="85">
        <v>2.2655505179648608E-2</v>
      </c>
      <c r="N241" s="88">
        <v>0</v>
      </c>
      <c r="O241" s="85">
        <v>0</v>
      </c>
      <c r="P241" s="88"/>
      <c r="Q241" s="85"/>
      <c r="R241" s="88"/>
      <c r="S241" s="85"/>
      <c r="T241" s="88"/>
      <c r="U241" s="85"/>
      <c r="V241" s="88"/>
      <c r="W241" s="85"/>
      <c r="X241" s="88"/>
      <c r="Y241" s="85"/>
      <c r="Z241" s="88"/>
      <c r="AA241" s="85"/>
      <c r="AB241" s="85"/>
      <c r="AC241" s="85"/>
      <c r="AD241" s="88">
        <v>62918592600</v>
      </c>
      <c r="AE241" s="88">
        <v>1292775000</v>
      </c>
      <c r="AF241" s="88">
        <v>61450215400</v>
      </c>
      <c r="AG241" s="88">
        <v>102556609600</v>
      </c>
      <c r="AH241" s="89">
        <v>31017600</v>
      </c>
      <c r="AI241" s="89"/>
    </row>
    <row r="242" spans="1:35">
      <c r="A242" s="81">
        <v>44042</v>
      </c>
      <c r="B242" s="88">
        <v>7511395607300</v>
      </c>
      <c r="C242" s="88">
        <v>24301190400</v>
      </c>
      <c r="D242" s="203">
        <v>6546756900</v>
      </c>
      <c r="E242" s="200">
        <v>6546756900</v>
      </c>
      <c r="F242" s="90">
        <v>2572118900</v>
      </c>
      <c r="G242" s="85">
        <v>0.47614942285101319</v>
      </c>
      <c r="H242" s="88">
        <v>312837000</v>
      </c>
      <c r="I242" s="85">
        <v>0.24498382890749196</v>
      </c>
      <c r="J242" s="88">
        <v>25610000</v>
      </c>
      <c r="K242" s="85">
        <v>0.10984495605343929</v>
      </c>
      <c r="L242" s="88">
        <v>2597191000</v>
      </c>
      <c r="M242" s="85">
        <v>0.17095436334681516</v>
      </c>
      <c r="N242" s="88">
        <v>1039000000</v>
      </c>
      <c r="O242" s="85">
        <v>0.47294943191899758</v>
      </c>
      <c r="P242" s="88"/>
      <c r="Q242" s="85"/>
      <c r="R242" s="88"/>
      <c r="S242" s="85"/>
      <c r="T242" s="88"/>
      <c r="U242" s="85"/>
      <c r="V242" s="88"/>
      <c r="W242" s="85"/>
      <c r="X242" s="88"/>
      <c r="Y242" s="85"/>
      <c r="Z242" s="88"/>
      <c r="AA242" s="85"/>
      <c r="AB242" s="85"/>
      <c r="AC242" s="85"/>
      <c r="AD242" s="88">
        <v>5401915400</v>
      </c>
      <c r="AE242" s="88">
        <v>1276970000</v>
      </c>
      <c r="AF242" s="88">
        <v>233146800</v>
      </c>
      <c r="AG242" s="88">
        <v>15192306000</v>
      </c>
      <c r="AH242" s="89">
        <v>2196852200</v>
      </c>
      <c r="AI242" s="89"/>
    </row>
    <row r="243" spans="1:35">
      <c r="A243" s="81">
        <v>44043</v>
      </c>
      <c r="B243" s="88">
        <v>9032653321598</v>
      </c>
      <c r="C243" s="88">
        <v>15434839400</v>
      </c>
      <c r="D243" s="203">
        <v>7560752700</v>
      </c>
      <c r="E243" s="200">
        <v>7560752700</v>
      </c>
      <c r="F243" s="90">
        <v>5023454700</v>
      </c>
      <c r="G243" s="85">
        <v>0.64634155159706153</v>
      </c>
      <c r="H243" s="88">
        <v>198000000</v>
      </c>
      <c r="I243" s="85">
        <v>0.15320571348984044</v>
      </c>
      <c r="J243" s="88">
        <v>1553035500</v>
      </c>
      <c r="K243" s="85">
        <v>0.5</v>
      </c>
      <c r="L243" s="88">
        <v>776798500</v>
      </c>
      <c r="M243" s="85">
        <v>0.29060495703879263</v>
      </c>
      <c r="N243" s="88">
        <v>9464000</v>
      </c>
      <c r="O243" s="85">
        <v>1.6007777912717017E-2</v>
      </c>
      <c r="P243" s="88"/>
      <c r="Q243" s="85"/>
      <c r="R243" s="88"/>
      <c r="S243" s="85"/>
      <c r="T243" s="88"/>
      <c r="U243" s="85"/>
      <c r="V243" s="88"/>
      <c r="W243" s="85"/>
      <c r="X243" s="88"/>
      <c r="Y243" s="85"/>
      <c r="Z243" s="88"/>
      <c r="AA243" s="85"/>
      <c r="AB243" s="85"/>
      <c r="AC243" s="85"/>
      <c r="AD243" s="88">
        <v>7772136400</v>
      </c>
      <c r="AE243" s="88">
        <v>1292380000</v>
      </c>
      <c r="AF243" s="88">
        <v>3106071000</v>
      </c>
      <c r="AG243" s="88">
        <v>2673039400</v>
      </c>
      <c r="AH243" s="89">
        <v>591212600</v>
      </c>
      <c r="AI243" s="89"/>
    </row>
    <row r="244" spans="1:35">
      <c r="D244" s="203">
        <v>0</v>
      </c>
      <c r="G244" s="85"/>
      <c r="I244" s="85"/>
      <c r="K244" s="85"/>
      <c r="M244" s="85"/>
      <c r="O244" s="85"/>
      <c r="Q244" s="85"/>
      <c r="S244" s="85"/>
      <c r="U244" s="85"/>
      <c r="W244" s="85"/>
      <c r="Y244" s="85"/>
      <c r="AA244" s="85"/>
      <c r="AB244" s="221"/>
      <c r="AC244" s="221"/>
      <c r="AI244" s="97"/>
    </row>
    <row r="245" spans="1:35">
      <c r="A245" s="81">
        <v>44046</v>
      </c>
      <c r="B245" s="88">
        <v>13496390900580</v>
      </c>
      <c r="C245" s="88">
        <v>24285746800</v>
      </c>
      <c r="D245" s="203">
        <v>13833544600</v>
      </c>
      <c r="E245" s="205">
        <v>13833544600</v>
      </c>
      <c r="F245" s="90">
        <v>12494245500</v>
      </c>
      <c r="G245" s="85">
        <v>0.64593478533972948</v>
      </c>
      <c r="H245" s="88">
        <v>431486000</v>
      </c>
      <c r="I245" s="85">
        <v>0.20377258336292814</v>
      </c>
      <c r="J245" s="88">
        <v>812171100</v>
      </c>
      <c r="K245" s="85">
        <v>0.37720261749476164</v>
      </c>
      <c r="L245" s="88">
        <v>95642000</v>
      </c>
      <c r="M245" s="85">
        <v>0.19392675626365863</v>
      </c>
      <c r="N245" s="91"/>
      <c r="O245" s="85">
        <v>0</v>
      </c>
      <c r="P245" s="91"/>
      <c r="Q245" s="85"/>
      <c r="R245" s="91"/>
      <c r="S245" s="85"/>
      <c r="T245" s="91"/>
      <c r="U245" s="85"/>
      <c r="V245" s="91"/>
      <c r="W245" s="85"/>
      <c r="X245" s="91"/>
      <c r="Y245" s="85"/>
      <c r="Z245" s="91"/>
      <c r="AA245" s="85"/>
      <c r="AB245" s="85"/>
      <c r="AC245" s="85"/>
      <c r="AD245" s="88">
        <v>19342890000</v>
      </c>
      <c r="AE245" s="88">
        <v>2117488000</v>
      </c>
      <c r="AF245" s="88">
        <v>2153142800</v>
      </c>
      <c r="AG245" s="88">
        <v>493186200</v>
      </c>
      <c r="AH245" s="89">
        <v>179039800</v>
      </c>
      <c r="AI245" s="89"/>
    </row>
    <row r="246" spans="1:35">
      <c r="A246" s="81">
        <v>44047</v>
      </c>
      <c r="B246" s="88">
        <v>9857689596600</v>
      </c>
      <c r="C246" s="88">
        <v>6272168800</v>
      </c>
      <c r="D246" s="203">
        <v>844423600</v>
      </c>
      <c r="E246" s="205">
        <v>844423600</v>
      </c>
      <c r="F246" s="90">
        <v>835613600</v>
      </c>
      <c r="G246" s="85">
        <v>0.28116087268007361</v>
      </c>
      <c r="H246" s="88"/>
      <c r="I246" s="85">
        <v>0</v>
      </c>
      <c r="J246" s="88">
        <v>8810000</v>
      </c>
      <c r="K246" s="85">
        <v>1.9180694772226527E-2</v>
      </c>
      <c r="L246" s="91"/>
      <c r="M246" s="85">
        <v>0</v>
      </c>
      <c r="N246" s="91"/>
      <c r="O246" s="85">
        <v>0</v>
      </c>
      <c r="P246" s="91"/>
      <c r="Q246" s="85"/>
      <c r="R246" s="91"/>
      <c r="S246" s="85"/>
      <c r="T246" s="91"/>
      <c r="U246" s="85"/>
      <c r="V246" s="91"/>
      <c r="W246" s="85"/>
      <c r="X246" s="91"/>
      <c r="Y246" s="85"/>
      <c r="Z246" s="91"/>
      <c r="AA246" s="85"/>
      <c r="AB246" s="85"/>
      <c r="AC246" s="85"/>
      <c r="AD246" s="88">
        <v>2972012400</v>
      </c>
      <c r="AE246" s="88">
        <v>909978000</v>
      </c>
      <c r="AF246" s="88">
        <v>459316000</v>
      </c>
      <c r="AG246" s="88">
        <v>1881042400</v>
      </c>
      <c r="AH246" s="89">
        <v>49820000</v>
      </c>
      <c r="AI246" s="89"/>
    </row>
    <row r="247" spans="1:35">
      <c r="A247" s="81">
        <v>44048</v>
      </c>
      <c r="B247" s="88">
        <v>12491716711510</v>
      </c>
      <c r="C247" s="88">
        <v>59503994600</v>
      </c>
      <c r="D247" s="203">
        <v>9405985000</v>
      </c>
      <c r="E247" s="205">
        <v>22997878300</v>
      </c>
      <c r="F247" s="90">
        <v>1864682100</v>
      </c>
      <c r="G247" s="85">
        <v>0.23483500047592104</v>
      </c>
      <c r="H247" s="88"/>
      <c r="I247" s="85">
        <v>0</v>
      </c>
      <c r="J247" s="88">
        <v>1132292100</v>
      </c>
      <c r="K247" s="85">
        <v>0.38671178278688523</v>
      </c>
      <c r="L247" s="88">
        <v>6409010800</v>
      </c>
      <c r="M247" s="85">
        <v>0.13618911661882666</v>
      </c>
      <c r="N247" s="91"/>
      <c r="O247" s="85">
        <v>0</v>
      </c>
      <c r="P247" s="91"/>
      <c r="Q247" s="85"/>
      <c r="R247" s="91"/>
      <c r="S247" s="85"/>
      <c r="T247" s="91"/>
      <c r="U247" s="85"/>
      <c r="V247" s="91"/>
      <c r="W247" s="85"/>
      <c r="X247" s="91"/>
      <c r="Y247" s="85"/>
      <c r="Z247" s="91"/>
      <c r="AA247" s="85"/>
      <c r="AB247" s="85"/>
      <c r="AC247" s="85"/>
      <c r="AD247" s="88">
        <v>7940392600</v>
      </c>
      <c r="AE247" s="88">
        <v>1375262000</v>
      </c>
      <c r="AF247" s="88">
        <v>2928000000</v>
      </c>
      <c r="AG247" s="88">
        <v>47059640000</v>
      </c>
      <c r="AH247" s="89">
        <v>200700000</v>
      </c>
      <c r="AI247" s="89"/>
    </row>
    <row r="248" spans="1:35">
      <c r="A248" s="81">
        <v>44049</v>
      </c>
      <c r="B248" s="88">
        <v>10045007748880</v>
      </c>
      <c r="C248" s="88">
        <v>35985855400</v>
      </c>
      <c r="D248" s="203">
        <v>15314239600</v>
      </c>
      <c r="E248" s="205">
        <v>23882027000</v>
      </c>
      <c r="F248" s="90">
        <v>7903267200</v>
      </c>
      <c r="G248" s="85">
        <v>0.44940307040129923</v>
      </c>
      <c r="H248" s="88"/>
      <c r="I248" s="85">
        <v>0</v>
      </c>
      <c r="J248" s="88">
        <v>1587868500</v>
      </c>
      <c r="K248" s="85">
        <v>0.49712563699497103</v>
      </c>
      <c r="L248" s="88">
        <v>5823103900</v>
      </c>
      <c r="M248" s="85">
        <v>0.43440389241621175</v>
      </c>
      <c r="N248" s="91"/>
      <c r="O248" s="85">
        <v>0</v>
      </c>
      <c r="P248" s="91"/>
      <c r="Q248" s="85"/>
      <c r="R248" s="91"/>
      <c r="S248" s="85"/>
      <c r="T248" s="91"/>
      <c r="U248" s="85"/>
      <c r="V248" s="91"/>
      <c r="W248" s="85"/>
      <c r="X248" s="91"/>
      <c r="Y248" s="85"/>
      <c r="Z248" s="91"/>
      <c r="AA248" s="85"/>
      <c r="AB248" s="85"/>
      <c r="AC248" s="85"/>
      <c r="AD248" s="88">
        <v>17586144200</v>
      </c>
      <c r="AE248" s="88">
        <v>1639646000</v>
      </c>
      <c r="AF248" s="88">
        <v>3194099000</v>
      </c>
      <c r="AG248" s="88">
        <v>13404815200</v>
      </c>
      <c r="AH248" s="89">
        <v>161151000</v>
      </c>
      <c r="AI248" s="89"/>
    </row>
    <row r="249" spans="1:35">
      <c r="A249" s="81">
        <v>44050</v>
      </c>
      <c r="B249" s="88">
        <v>10310503850930</v>
      </c>
      <c r="C249" s="88">
        <v>21728391800</v>
      </c>
      <c r="D249" s="203">
        <v>6965416500</v>
      </c>
      <c r="E249" s="205">
        <v>10433551700</v>
      </c>
      <c r="F249" s="90">
        <v>1328414800</v>
      </c>
      <c r="G249" s="85">
        <v>0.240382386862659</v>
      </c>
      <c r="H249" s="88"/>
      <c r="I249" s="85">
        <v>0</v>
      </c>
      <c r="J249" s="88">
        <v>1039763200</v>
      </c>
      <c r="K249" s="85">
        <v>0.42627571560934413</v>
      </c>
      <c r="L249" s="88">
        <v>4597238500</v>
      </c>
      <c r="M249" s="85">
        <v>0.38266187164137361</v>
      </c>
      <c r="N249" s="91"/>
      <c r="O249" s="85">
        <v>0</v>
      </c>
      <c r="P249" s="91"/>
      <c r="Q249" s="85"/>
      <c r="R249" s="91"/>
      <c r="S249" s="85"/>
      <c r="T249" s="91"/>
      <c r="U249" s="85"/>
      <c r="V249" s="91"/>
      <c r="W249" s="85"/>
      <c r="X249" s="91"/>
      <c r="Y249" s="85"/>
      <c r="Z249" s="91"/>
      <c r="AA249" s="85"/>
      <c r="AB249" s="85"/>
      <c r="AC249" s="85"/>
      <c r="AD249" s="88">
        <v>5526256800</v>
      </c>
      <c r="AE249" s="88">
        <v>1543335000</v>
      </c>
      <c r="AF249" s="88">
        <v>2439180000</v>
      </c>
      <c r="AG249" s="88">
        <v>12013840000</v>
      </c>
      <c r="AH249" s="89">
        <v>205780000</v>
      </c>
      <c r="AI249" s="89"/>
    </row>
    <row r="250" spans="1:35">
      <c r="D250" s="203">
        <v>0</v>
      </c>
      <c r="G250" s="85"/>
      <c r="I250" s="85"/>
      <c r="K250" s="85"/>
      <c r="M250" s="85"/>
      <c r="O250" s="85"/>
      <c r="Q250" s="85"/>
      <c r="S250" s="85"/>
      <c r="U250" s="85"/>
      <c r="W250" s="85"/>
      <c r="Y250" s="85"/>
      <c r="AA250" s="85"/>
      <c r="AB250" s="221"/>
      <c r="AC250" s="221"/>
      <c r="AI250" s="97"/>
    </row>
    <row r="251" spans="1:35">
      <c r="A251" s="81">
        <v>44053</v>
      </c>
      <c r="B251" s="88">
        <v>11394492897480</v>
      </c>
      <c r="C251" s="88">
        <v>73512280000</v>
      </c>
      <c r="D251" s="203">
        <v>48130715700</v>
      </c>
      <c r="E251" s="205">
        <v>60243391600</v>
      </c>
      <c r="F251" s="90">
        <v>39419888800</v>
      </c>
      <c r="G251" s="85">
        <v>0.72813337993006055</v>
      </c>
      <c r="H251" s="88">
        <v>744190000</v>
      </c>
      <c r="I251" s="85">
        <v>0.2827469604863222</v>
      </c>
      <c r="J251" s="88">
        <v>424237500</v>
      </c>
      <c r="K251" s="85">
        <v>0.48762931034482759</v>
      </c>
      <c r="L251" s="88">
        <v>7542399400</v>
      </c>
      <c r="M251" s="85">
        <v>0.47821451940147097</v>
      </c>
      <c r="N251" s="91"/>
      <c r="O251" s="85">
        <v>0</v>
      </c>
      <c r="P251" s="91"/>
      <c r="Q251" s="85"/>
      <c r="R251" s="91"/>
      <c r="S251" s="85"/>
      <c r="T251" s="91"/>
      <c r="U251" s="85"/>
      <c r="V251" s="91"/>
      <c r="W251" s="85"/>
      <c r="X251" s="91"/>
      <c r="Y251" s="85"/>
      <c r="Z251" s="91"/>
      <c r="AA251" s="85"/>
      <c r="AB251" s="85"/>
      <c r="AC251" s="85"/>
      <c r="AD251" s="88">
        <v>54138280000</v>
      </c>
      <c r="AE251" s="88">
        <v>2632000000</v>
      </c>
      <c r="AF251" s="88">
        <v>870000000</v>
      </c>
      <c r="AG251" s="88">
        <v>15772000000</v>
      </c>
      <c r="AH251" s="89">
        <v>100000000</v>
      </c>
      <c r="AI251" s="89"/>
    </row>
    <row r="252" spans="1:35">
      <c r="A252" s="81">
        <v>44054</v>
      </c>
      <c r="B252" s="88">
        <v>10851164921270</v>
      </c>
      <c r="C252" s="88">
        <v>12455160000</v>
      </c>
      <c r="D252" s="203">
        <v>2891208400</v>
      </c>
      <c r="E252" s="205">
        <v>7129997400</v>
      </c>
      <c r="F252" s="90">
        <v>2884399400</v>
      </c>
      <c r="G252" s="85">
        <v>0.32850881748645827</v>
      </c>
      <c r="H252" s="88"/>
      <c r="I252" s="85">
        <v>0</v>
      </c>
      <c r="J252" s="88">
        <v>909000</v>
      </c>
      <c r="K252" s="85">
        <v>1.4173007359361356E-3</v>
      </c>
      <c r="L252" s="88">
        <v>5900000</v>
      </c>
      <c r="M252" s="85">
        <v>3.3717753826107829E-3</v>
      </c>
      <c r="N252" s="91"/>
      <c r="O252" s="85">
        <v>0</v>
      </c>
      <c r="P252" s="91"/>
      <c r="Q252" s="85"/>
      <c r="R252" s="91"/>
      <c r="S252" s="85"/>
      <c r="T252" s="91"/>
      <c r="U252" s="85"/>
      <c r="V252" s="91"/>
      <c r="W252" s="85"/>
      <c r="X252" s="91"/>
      <c r="Y252" s="85"/>
      <c r="Z252" s="91"/>
      <c r="AA252" s="85"/>
      <c r="AB252" s="85"/>
      <c r="AC252" s="85"/>
      <c r="AD252" s="88">
        <v>8780280000</v>
      </c>
      <c r="AE252" s="88">
        <v>1190940000</v>
      </c>
      <c r="AF252" s="88">
        <v>641360000</v>
      </c>
      <c r="AG252" s="88">
        <v>1749820000</v>
      </c>
      <c r="AH252" s="89">
        <v>92760000</v>
      </c>
      <c r="AI252" s="89"/>
    </row>
    <row r="253" spans="1:35">
      <c r="A253" s="81">
        <v>44055</v>
      </c>
      <c r="B253" s="88">
        <v>11382469563810</v>
      </c>
      <c r="C253" s="88">
        <v>21300987600</v>
      </c>
      <c r="D253" s="203">
        <v>14803016800</v>
      </c>
      <c r="E253" s="205">
        <v>23209467500</v>
      </c>
      <c r="F253" s="90">
        <v>13946033200</v>
      </c>
      <c r="G253" s="85">
        <v>0.76737464448342585</v>
      </c>
      <c r="H253" s="88"/>
      <c r="I253" s="85">
        <v>0</v>
      </c>
      <c r="J253" s="88">
        <v>273483600</v>
      </c>
      <c r="K253" s="85">
        <v>0.49966674705663106</v>
      </c>
      <c r="L253" s="88">
        <v>583500000</v>
      </c>
      <c r="M253" s="85">
        <v>0.42161775491255132</v>
      </c>
      <c r="N253" s="91"/>
      <c r="O253" s="85">
        <v>0</v>
      </c>
      <c r="P253" s="91"/>
      <c r="Q253" s="85"/>
      <c r="R253" s="91"/>
      <c r="S253" s="85"/>
      <c r="T253" s="91"/>
      <c r="U253" s="85"/>
      <c r="V253" s="91"/>
      <c r="W253" s="85"/>
      <c r="X253" s="91"/>
      <c r="Y253" s="85"/>
      <c r="Z253" s="91"/>
      <c r="AA253" s="85"/>
      <c r="AB253" s="85"/>
      <c r="AC253" s="85"/>
      <c r="AD253" s="88">
        <v>18173695600</v>
      </c>
      <c r="AE253" s="88">
        <v>1150000000</v>
      </c>
      <c r="AF253" s="88">
        <v>547332000</v>
      </c>
      <c r="AG253" s="88">
        <v>1383955000</v>
      </c>
      <c r="AH253" s="89">
        <v>46005000</v>
      </c>
      <c r="AI253" s="89"/>
    </row>
    <row r="254" spans="1:35">
      <c r="A254" s="81">
        <v>44056</v>
      </c>
      <c r="B254" s="88">
        <v>11395920448626</v>
      </c>
      <c r="C254" s="88">
        <v>99666884000</v>
      </c>
      <c r="D254" s="203">
        <v>83771125900</v>
      </c>
      <c r="E254" s="205">
        <v>120967911100</v>
      </c>
      <c r="F254" s="90">
        <v>83404789400</v>
      </c>
      <c r="G254" s="85">
        <v>0.8641122408972769</v>
      </c>
      <c r="H254" s="91"/>
      <c r="I254" s="85">
        <v>0</v>
      </c>
      <c r="J254" s="88">
        <v>366218600</v>
      </c>
      <c r="K254" s="85">
        <v>0.49950025232892781</v>
      </c>
      <c r="L254" s="88">
        <v>117900</v>
      </c>
      <c r="M254" s="85">
        <v>2.6843296620932125E-4</v>
      </c>
      <c r="N254" s="91"/>
      <c r="O254" s="85">
        <v>0</v>
      </c>
      <c r="P254" s="91"/>
      <c r="Q254" s="85"/>
      <c r="R254" s="91"/>
      <c r="S254" s="85"/>
      <c r="T254" s="91"/>
      <c r="U254" s="85"/>
      <c r="V254" s="91"/>
      <c r="W254" s="85"/>
      <c r="X254" s="91"/>
      <c r="Y254" s="85"/>
      <c r="Z254" s="91"/>
      <c r="AA254" s="85"/>
      <c r="AB254" s="85"/>
      <c r="AC254" s="85"/>
      <c r="AD254" s="88">
        <v>96520782200</v>
      </c>
      <c r="AE254" s="88">
        <v>1882220000</v>
      </c>
      <c r="AF254" s="88">
        <v>733170000</v>
      </c>
      <c r="AG254" s="88">
        <v>439215800</v>
      </c>
      <c r="AH254" s="89">
        <v>91496000</v>
      </c>
      <c r="AI254" s="89"/>
    </row>
    <row r="255" spans="1:35">
      <c r="A255" s="81">
        <v>44057</v>
      </c>
      <c r="B255" s="88">
        <v>17544591823218</v>
      </c>
      <c r="C255" s="88">
        <v>80556132400</v>
      </c>
      <c r="D255" s="203">
        <v>68185216700</v>
      </c>
      <c r="E255" s="205">
        <v>96062252700</v>
      </c>
      <c r="F255" s="90">
        <v>67298595400</v>
      </c>
      <c r="G255" s="85">
        <v>0.91149668927064009</v>
      </c>
      <c r="H255" s="91"/>
      <c r="I255" s="85">
        <v>0</v>
      </c>
      <c r="J255" s="88">
        <v>6540100</v>
      </c>
      <c r="K255" s="85">
        <v>1.1446316197724913E-2</v>
      </c>
      <c r="L255" s="88">
        <v>880081200</v>
      </c>
      <c r="M255" s="85">
        <v>0.1685620680013942</v>
      </c>
      <c r="N255" s="91"/>
      <c r="O255" s="85">
        <v>0</v>
      </c>
      <c r="P255" s="91"/>
      <c r="Q255" s="85"/>
      <c r="R255" s="91"/>
      <c r="S255" s="85"/>
      <c r="T255" s="91"/>
      <c r="U255" s="85"/>
      <c r="V255" s="91"/>
      <c r="W255" s="85"/>
      <c r="X255" s="91"/>
      <c r="Y255" s="85"/>
      <c r="Z255" s="91"/>
      <c r="AA255" s="85"/>
      <c r="AB255" s="85"/>
      <c r="AC255" s="85"/>
      <c r="AD255" s="88">
        <v>73833066200</v>
      </c>
      <c r="AE255" s="88">
        <v>812000000</v>
      </c>
      <c r="AF255" s="88">
        <v>571371600</v>
      </c>
      <c r="AG255" s="88">
        <v>5221110600</v>
      </c>
      <c r="AH255" s="89">
        <v>118584000</v>
      </c>
      <c r="AI255" s="89"/>
    </row>
    <row r="256" spans="1:35">
      <c r="D256" s="203">
        <v>0</v>
      </c>
      <c r="G256" s="85"/>
      <c r="I256" s="85"/>
      <c r="K256" s="85"/>
      <c r="M256" s="85"/>
      <c r="O256" s="85"/>
      <c r="Q256" s="85"/>
      <c r="S256" s="85"/>
      <c r="U256" s="85"/>
      <c r="W256" s="85"/>
      <c r="Y256" s="85"/>
      <c r="AA256" s="85"/>
      <c r="AB256" s="221"/>
      <c r="AC256" s="221"/>
      <c r="AI256" s="97"/>
    </row>
    <row r="257" spans="1:35">
      <c r="A257" s="81">
        <v>44060</v>
      </c>
      <c r="B257" s="88">
        <v>9614998139816</v>
      </c>
      <c r="C257" s="88">
        <v>4025490200</v>
      </c>
      <c r="D257" s="203">
        <v>344812800</v>
      </c>
      <c r="E257" s="205">
        <v>16961934400</v>
      </c>
      <c r="F257" s="90">
        <v>152995700</v>
      </c>
      <c r="G257" s="85">
        <v>0.13887825335990431</v>
      </c>
      <c r="H257" s="88"/>
      <c r="I257" s="85">
        <v>0</v>
      </c>
      <c r="J257" s="88">
        <v>184524000</v>
      </c>
      <c r="K257" s="85">
        <v>0.38554307491726003</v>
      </c>
      <c r="L257" s="88">
        <v>7293100</v>
      </c>
      <c r="M257" s="85">
        <v>6.7252420795753153E-3</v>
      </c>
      <c r="N257" s="91"/>
      <c r="O257" s="85">
        <v>0</v>
      </c>
      <c r="P257" s="91"/>
      <c r="Q257" s="85"/>
      <c r="R257" s="91"/>
      <c r="S257" s="85"/>
      <c r="T257" s="91"/>
      <c r="U257" s="85"/>
      <c r="V257" s="91"/>
      <c r="W257" s="85"/>
      <c r="X257" s="91"/>
      <c r="Y257" s="85"/>
      <c r="Z257" s="91"/>
      <c r="AA257" s="85"/>
      <c r="AB257" s="85"/>
      <c r="AC257" s="85"/>
      <c r="AD257" s="88">
        <v>1101653400</v>
      </c>
      <c r="AE257" s="88">
        <v>1279500000</v>
      </c>
      <c r="AF257" s="88">
        <v>478608000</v>
      </c>
      <c r="AG257" s="88">
        <v>1084436800</v>
      </c>
      <c r="AH257" s="89">
        <v>81292000</v>
      </c>
      <c r="AI257" s="89"/>
    </row>
    <row r="258" spans="1:35">
      <c r="A258" s="81">
        <v>44061</v>
      </c>
      <c r="B258" s="88">
        <v>10802373068884</v>
      </c>
      <c r="C258" s="88">
        <v>20257625800</v>
      </c>
      <c r="D258" s="203">
        <v>5420274800</v>
      </c>
      <c r="E258" s="205">
        <v>16710521900</v>
      </c>
      <c r="F258" s="90">
        <v>4134888800</v>
      </c>
      <c r="G258" s="85">
        <v>0.44648846758920541</v>
      </c>
      <c r="H258" s="88"/>
      <c r="I258" s="85">
        <v>0</v>
      </c>
      <c r="J258" s="88">
        <v>185257200</v>
      </c>
      <c r="K258" s="85">
        <v>0.5</v>
      </c>
      <c r="L258" s="88">
        <v>127176300</v>
      </c>
      <c r="M258" s="85">
        <v>2.2629305743021542E-2</v>
      </c>
      <c r="N258" s="88"/>
      <c r="O258" s="85">
        <v>0</v>
      </c>
      <c r="P258" s="88">
        <v>972952500</v>
      </c>
      <c r="Q258" s="85">
        <v>0.24875930035754057</v>
      </c>
      <c r="R258" s="88"/>
      <c r="S258" s="85"/>
      <c r="T258" s="88"/>
      <c r="U258" s="85"/>
      <c r="V258" s="88"/>
      <c r="W258" s="85"/>
      <c r="X258" s="88"/>
      <c r="Y258" s="85"/>
      <c r="Z258" s="88"/>
      <c r="AA258" s="85"/>
      <c r="AB258" s="85"/>
      <c r="AC258" s="85"/>
      <c r="AD258" s="88">
        <v>9260908400</v>
      </c>
      <c r="AE258" s="88">
        <v>1054000000</v>
      </c>
      <c r="AF258" s="88">
        <v>370514400</v>
      </c>
      <c r="AG258" s="88">
        <v>5619982400</v>
      </c>
      <c r="AH258" s="89">
        <v>41000000</v>
      </c>
      <c r="AI258" s="89">
        <v>3911220600</v>
      </c>
    </row>
    <row r="259" spans="1:35">
      <c r="A259" s="81">
        <v>44062</v>
      </c>
      <c r="B259" s="88">
        <v>10666320187600</v>
      </c>
      <c r="C259" s="88">
        <v>8642182200</v>
      </c>
      <c r="D259" s="203">
        <v>196214900</v>
      </c>
      <c r="E259" s="205">
        <v>17279847700</v>
      </c>
      <c r="F259" s="100">
        <v>133000</v>
      </c>
      <c r="G259" s="85">
        <v>1.8578930308448797E-5</v>
      </c>
      <c r="H259" s="91"/>
      <c r="I259" s="85">
        <v>0</v>
      </c>
      <c r="J259" s="101">
        <v>183861500</v>
      </c>
      <c r="K259" s="85">
        <v>0.5</v>
      </c>
      <c r="L259" s="101">
        <v>12019000</v>
      </c>
      <c r="M259" s="85">
        <v>4.7358873001462652E-2</v>
      </c>
      <c r="N259" s="101">
        <v>103200</v>
      </c>
      <c r="O259" s="85">
        <v>2.8399709398322435E-3</v>
      </c>
      <c r="P259" s="101">
        <v>98200</v>
      </c>
      <c r="Q259" s="85">
        <v>7.5719956449458862E-4</v>
      </c>
      <c r="R259" s="101"/>
      <c r="S259" s="85"/>
      <c r="T259" s="101"/>
      <c r="U259" s="85"/>
      <c r="V259" s="101"/>
      <c r="W259" s="85"/>
      <c r="X259" s="101"/>
      <c r="Y259" s="85"/>
      <c r="Z259" s="101"/>
      <c r="AA259" s="85"/>
      <c r="AB259" s="85"/>
      <c r="AC259" s="85"/>
      <c r="AD259" s="88">
        <v>7158646800</v>
      </c>
      <c r="AE259" s="88">
        <v>696000000</v>
      </c>
      <c r="AF259" s="88">
        <v>367723000</v>
      </c>
      <c r="AG259" s="88">
        <v>253785600</v>
      </c>
      <c r="AH259" s="89">
        <v>36338400</v>
      </c>
      <c r="AI259" s="89">
        <v>129688400</v>
      </c>
    </row>
    <row r="260" spans="1:35">
      <c r="A260" s="81">
        <v>44063</v>
      </c>
      <c r="B260" s="88">
        <v>15487452159400</v>
      </c>
      <c r="C260" s="88">
        <v>33572112800</v>
      </c>
      <c r="D260" s="203">
        <v>8863796100</v>
      </c>
      <c r="E260" s="205">
        <v>30794255700</v>
      </c>
      <c r="F260" s="90">
        <v>6603832600</v>
      </c>
      <c r="G260" s="85">
        <v>0.28291647150690297</v>
      </c>
      <c r="H260" s="88"/>
      <c r="I260" s="85">
        <v>0</v>
      </c>
      <c r="J260" s="88">
        <v>554433000</v>
      </c>
      <c r="K260" s="85">
        <v>0.46005272368358818</v>
      </c>
      <c r="L260" s="88">
        <v>1705530500</v>
      </c>
      <c r="M260" s="85">
        <v>0.26779220914619889</v>
      </c>
      <c r="N260" s="91"/>
      <c r="O260" s="85">
        <v>0</v>
      </c>
      <c r="P260" s="91"/>
      <c r="Q260" s="85">
        <v>0</v>
      </c>
      <c r="R260" s="91"/>
      <c r="S260" s="85"/>
      <c r="T260" s="91"/>
      <c r="U260" s="85"/>
      <c r="V260" s="91"/>
      <c r="W260" s="85"/>
      <c r="X260" s="91"/>
      <c r="Y260" s="85"/>
      <c r="Z260" s="91"/>
      <c r="AA260" s="85"/>
      <c r="AB260" s="85"/>
      <c r="AC260" s="85"/>
      <c r="AD260" s="88">
        <v>23341987000</v>
      </c>
      <c r="AE260" s="88">
        <v>1511712000</v>
      </c>
      <c r="AF260" s="88">
        <v>1205151000</v>
      </c>
      <c r="AG260" s="88">
        <v>6368857800</v>
      </c>
      <c r="AH260" s="89">
        <v>78468000</v>
      </c>
      <c r="AI260" s="89">
        <v>1065937000</v>
      </c>
    </row>
    <row r="261" spans="1:35">
      <c r="A261" s="81">
        <v>44064</v>
      </c>
      <c r="B261" s="88">
        <v>12334999805300</v>
      </c>
      <c r="C261" s="88">
        <v>46181251200</v>
      </c>
      <c r="D261" s="203">
        <v>6084575800</v>
      </c>
      <c r="E261" s="205">
        <v>9638171800</v>
      </c>
      <c r="F261" s="90">
        <v>446191700</v>
      </c>
      <c r="G261" s="85">
        <v>2.2848974105506195E-2</v>
      </c>
      <c r="H261" s="88"/>
      <c r="I261" s="85">
        <v>0</v>
      </c>
      <c r="J261" s="88">
        <v>1256935500</v>
      </c>
      <c r="K261" s="85">
        <v>0.43375395247082654</v>
      </c>
      <c r="L261" s="88">
        <v>4380955600</v>
      </c>
      <c r="M261" s="85">
        <v>0.20006197280384505</v>
      </c>
      <c r="N261" s="88"/>
      <c r="O261" s="85">
        <v>0</v>
      </c>
      <c r="P261" s="88">
        <v>493000</v>
      </c>
      <c r="Q261" s="85">
        <v>1.3998754025706596E-3</v>
      </c>
      <c r="R261" s="88"/>
      <c r="S261" s="85"/>
      <c r="T261" s="88"/>
      <c r="U261" s="85"/>
      <c r="V261" s="88"/>
      <c r="W261" s="85"/>
      <c r="X261" s="88"/>
      <c r="Y261" s="85"/>
      <c r="Z261" s="88"/>
      <c r="AA261" s="85"/>
      <c r="AB261" s="85"/>
      <c r="AC261" s="85"/>
      <c r="AD261" s="88">
        <v>19527865800</v>
      </c>
      <c r="AE261" s="88">
        <v>1432702000</v>
      </c>
      <c r="AF261" s="88">
        <v>2897807600</v>
      </c>
      <c r="AG261" s="88">
        <v>21897992600</v>
      </c>
      <c r="AH261" s="89">
        <v>72709000</v>
      </c>
      <c r="AI261" s="89">
        <v>352174200</v>
      </c>
    </row>
    <row r="262" spans="1:35">
      <c r="D262" s="203">
        <v>0</v>
      </c>
      <c r="G262" s="85"/>
      <c r="I262" s="85"/>
      <c r="K262" s="85"/>
      <c r="M262" s="85"/>
      <c r="O262" s="85"/>
      <c r="Q262" s="85"/>
      <c r="S262" s="85"/>
      <c r="U262" s="85"/>
      <c r="W262" s="85"/>
      <c r="Y262" s="85"/>
      <c r="AA262" s="85"/>
      <c r="AB262" s="221"/>
      <c r="AC262" s="221"/>
      <c r="AI262" s="97"/>
    </row>
    <row r="263" spans="1:35">
      <c r="A263" s="81">
        <v>44067</v>
      </c>
      <c r="B263" s="88">
        <v>15904520767188</v>
      </c>
      <c r="C263" s="88">
        <v>169784709800</v>
      </c>
      <c r="D263" s="203">
        <v>125197321900</v>
      </c>
      <c r="E263" s="205">
        <v>171182969000</v>
      </c>
      <c r="F263" s="90">
        <v>123137443000</v>
      </c>
      <c r="G263" s="85">
        <v>0.83716543559773793</v>
      </c>
      <c r="H263" s="88">
        <v>468250000</v>
      </c>
      <c r="I263" s="85">
        <v>0.17781060370165033</v>
      </c>
      <c r="J263" s="88">
        <v>945853000</v>
      </c>
      <c r="K263" s="85">
        <v>0.49556411662970318</v>
      </c>
      <c r="L263" s="88">
        <v>645775900</v>
      </c>
      <c r="M263" s="85">
        <v>4.0558597263799095E-2</v>
      </c>
      <c r="N263" s="91"/>
      <c r="O263" s="85">
        <v>0</v>
      </c>
      <c r="P263" s="91"/>
      <c r="Q263" s="85">
        <v>0</v>
      </c>
      <c r="R263" s="91"/>
      <c r="S263" s="85"/>
      <c r="T263" s="91"/>
      <c r="U263" s="85"/>
      <c r="V263" s="91"/>
      <c r="W263" s="85"/>
      <c r="X263" s="91"/>
      <c r="Y263" s="85"/>
      <c r="Z263" s="91"/>
      <c r="AA263" s="85"/>
      <c r="AB263" s="85"/>
      <c r="AC263" s="85"/>
      <c r="AD263" s="88">
        <v>147088541600</v>
      </c>
      <c r="AE263" s="88">
        <v>2633420000</v>
      </c>
      <c r="AF263" s="88">
        <v>1908639000</v>
      </c>
      <c r="AG263" s="88">
        <v>15922047200</v>
      </c>
      <c r="AH263" s="89">
        <v>132480000</v>
      </c>
      <c r="AI263" s="89">
        <v>2099582000</v>
      </c>
    </row>
    <row r="264" spans="1:35">
      <c r="A264" s="81">
        <v>44068</v>
      </c>
      <c r="B264" s="88">
        <v>17349849172056</v>
      </c>
      <c r="C264" s="88">
        <v>193642190600</v>
      </c>
      <c r="D264" s="203">
        <v>81517928100</v>
      </c>
      <c r="E264" s="205">
        <v>100834346500</v>
      </c>
      <c r="F264" s="90">
        <v>78306912800</v>
      </c>
      <c r="G264" s="85">
        <v>0.63407302529033283</v>
      </c>
      <c r="H264" s="91"/>
      <c r="I264" s="85">
        <v>0</v>
      </c>
      <c r="J264" s="88">
        <v>966193600</v>
      </c>
      <c r="K264" s="85">
        <v>0.49805965765311211</v>
      </c>
      <c r="L264" s="88">
        <v>2244821700</v>
      </c>
      <c r="M264" s="85">
        <v>3.6101943169593496E-2</v>
      </c>
      <c r="N264" s="91"/>
      <c r="O264" s="85">
        <v>0</v>
      </c>
      <c r="P264" s="91"/>
      <c r="Q264" s="85">
        <v>0</v>
      </c>
      <c r="R264" s="91"/>
      <c r="S264" s="85"/>
      <c r="T264" s="91"/>
      <c r="U264" s="85"/>
      <c r="V264" s="91"/>
      <c r="W264" s="85"/>
      <c r="X264" s="91"/>
      <c r="Y264" s="85"/>
      <c r="Z264" s="91"/>
      <c r="AA264" s="85"/>
      <c r="AB264" s="85"/>
      <c r="AC264" s="85"/>
      <c r="AD264" s="88">
        <v>123498256000</v>
      </c>
      <c r="AE264" s="88">
        <v>1089400000</v>
      </c>
      <c r="AF264" s="88">
        <v>1939915400</v>
      </c>
      <c r="AG264" s="88">
        <v>62180079600</v>
      </c>
      <c r="AH264" s="89">
        <v>64655000</v>
      </c>
      <c r="AI264" s="89">
        <v>4869884600</v>
      </c>
    </row>
    <row r="265" spans="1:35">
      <c r="A265" s="81">
        <v>44069</v>
      </c>
      <c r="B265" s="88">
        <v>15074917174704</v>
      </c>
      <c r="C265" s="88">
        <v>45858017200</v>
      </c>
      <c r="D265" s="203">
        <v>3252221100</v>
      </c>
      <c r="E265" s="205">
        <v>15613853600</v>
      </c>
      <c r="F265" s="90">
        <v>465675600</v>
      </c>
      <c r="G265" s="85">
        <v>4.2632534438767335E-2</v>
      </c>
      <c r="H265" s="91"/>
      <c r="I265" s="85">
        <v>0</v>
      </c>
      <c r="J265" s="88">
        <v>194480000</v>
      </c>
      <c r="K265" s="85">
        <v>0.49852656791834909</v>
      </c>
      <c r="L265" s="88">
        <v>2592065500</v>
      </c>
      <c r="M265" s="85">
        <v>7.8958745548797976E-2</v>
      </c>
      <c r="N265" s="91"/>
      <c r="O265" s="85">
        <v>0</v>
      </c>
      <c r="P265" s="91"/>
      <c r="Q265" s="85">
        <v>0</v>
      </c>
      <c r="R265" s="91"/>
      <c r="S265" s="85"/>
      <c r="T265" s="91"/>
      <c r="U265" s="85"/>
      <c r="V265" s="91"/>
      <c r="W265" s="85"/>
      <c r="X265" s="91"/>
      <c r="Y265" s="85"/>
      <c r="Z265" s="91"/>
      <c r="AA265" s="85"/>
      <c r="AB265" s="85"/>
      <c r="AC265" s="85"/>
      <c r="AD265" s="88">
        <v>10923010000</v>
      </c>
      <c r="AE265" s="88">
        <v>1500770000</v>
      </c>
      <c r="AF265" s="88">
        <v>390109600</v>
      </c>
      <c r="AG265" s="88">
        <v>32828098800</v>
      </c>
      <c r="AH265" s="89">
        <v>79197000</v>
      </c>
      <c r="AI265" s="89">
        <v>136831800</v>
      </c>
    </row>
    <row r="266" spans="1:35">
      <c r="A266" s="81">
        <v>44070</v>
      </c>
      <c r="B266" s="88">
        <v>15274129656630</v>
      </c>
      <c r="C266" s="88">
        <v>250888453800</v>
      </c>
      <c r="D266" s="203">
        <v>2559528500</v>
      </c>
      <c r="E266" s="205">
        <v>11379683000</v>
      </c>
      <c r="F266" s="90">
        <v>1287997500</v>
      </c>
      <c r="G266" s="85">
        <v>0.23001814396642128</v>
      </c>
      <c r="H266" s="88"/>
      <c r="I266" s="85">
        <v>0</v>
      </c>
      <c r="J266" s="88">
        <v>45696000</v>
      </c>
      <c r="K266" s="85">
        <v>4.7580967612954821E-2</v>
      </c>
      <c r="L266" s="88">
        <v>1225734200</v>
      </c>
      <c r="M266" s="85">
        <v>5.0468834651289946E-3</v>
      </c>
      <c r="N266" s="88"/>
      <c r="O266" s="85">
        <v>0</v>
      </c>
      <c r="P266" s="88">
        <v>100800</v>
      </c>
      <c r="Q266" s="85">
        <v>2.48502329709341E-3</v>
      </c>
      <c r="R266" s="88"/>
      <c r="S266" s="85"/>
      <c r="T266" s="88"/>
      <c r="U266" s="85"/>
      <c r="V266" s="88"/>
      <c r="W266" s="85"/>
      <c r="X266" s="88"/>
      <c r="Y266" s="85"/>
      <c r="Z266" s="88"/>
      <c r="AA266" s="85"/>
      <c r="AB266" s="85"/>
      <c r="AC266" s="85"/>
      <c r="AD266" s="88">
        <v>5599547400</v>
      </c>
      <c r="AE266" s="88">
        <v>1390800000</v>
      </c>
      <c r="AF266" s="88">
        <v>960384000</v>
      </c>
      <c r="AG266" s="88">
        <v>242869527000</v>
      </c>
      <c r="AH266" s="89">
        <v>27632400</v>
      </c>
      <c r="AI266" s="89">
        <v>40563000</v>
      </c>
    </row>
    <row r="267" spans="1:35">
      <c r="A267" s="81">
        <v>44071</v>
      </c>
      <c r="B267" s="88">
        <v>18777629825000</v>
      </c>
      <c r="C267" s="88">
        <v>136088330400</v>
      </c>
      <c r="D267" s="203">
        <v>81212187700</v>
      </c>
      <c r="E267" s="205">
        <v>94788334700</v>
      </c>
      <c r="F267" s="90">
        <v>74890514100</v>
      </c>
      <c r="G267" s="85">
        <v>0.70705674990741718</v>
      </c>
      <c r="H267" s="88"/>
      <c r="I267" s="85">
        <v>0</v>
      </c>
      <c r="J267" s="88">
        <v>971097500</v>
      </c>
      <c r="K267" s="85">
        <v>0.49950311888060811</v>
      </c>
      <c r="L267" s="88">
        <v>5350576100</v>
      </c>
      <c r="M267" s="85">
        <v>0.22093264714334454</v>
      </c>
      <c r="N267" s="91"/>
      <c r="O267" s="85">
        <v>0</v>
      </c>
      <c r="P267" s="91"/>
      <c r="Q267" s="85">
        <v>0</v>
      </c>
      <c r="R267" s="91"/>
      <c r="S267" s="85"/>
      <c r="T267" s="91"/>
      <c r="U267" s="85"/>
      <c r="V267" s="91"/>
      <c r="W267" s="85"/>
      <c r="X267" s="91"/>
      <c r="Y267" s="85"/>
      <c r="Z267" s="91"/>
      <c r="AA267" s="85"/>
      <c r="AB267" s="85"/>
      <c r="AC267" s="85"/>
      <c r="AD267" s="88">
        <v>105918675000</v>
      </c>
      <c r="AE267" s="88">
        <v>3704720000</v>
      </c>
      <c r="AF267" s="88">
        <v>1944127000</v>
      </c>
      <c r="AG267" s="88">
        <v>24218132400</v>
      </c>
      <c r="AH267" s="89">
        <v>71480400</v>
      </c>
      <c r="AI267" s="89">
        <v>231195600</v>
      </c>
    </row>
    <row r="268" spans="1:35">
      <c r="D268" s="203">
        <v>0</v>
      </c>
      <c r="G268" s="85"/>
      <c r="I268" s="85"/>
      <c r="K268" s="85"/>
      <c r="M268" s="85"/>
      <c r="O268" s="85"/>
      <c r="Q268" s="85"/>
      <c r="S268" s="85"/>
      <c r="U268" s="85"/>
      <c r="W268" s="85"/>
      <c r="Y268" s="85"/>
      <c r="AA268" s="85"/>
      <c r="AB268" s="221"/>
      <c r="AC268" s="221"/>
      <c r="AI268" s="97"/>
    </row>
    <row r="269" spans="1:35">
      <c r="A269" s="81">
        <v>44074</v>
      </c>
      <c r="B269" s="88">
        <v>15521691158612</v>
      </c>
      <c r="C269" s="88">
        <v>18695246200</v>
      </c>
      <c r="D269" s="203">
        <v>5565662800</v>
      </c>
      <c r="E269" s="205">
        <v>6521054200</v>
      </c>
      <c r="F269" s="90">
        <v>4149045800</v>
      </c>
      <c r="G269" s="85">
        <v>0.45655888511333614</v>
      </c>
      <c r="H269" s="91"/>
      <c r="I269" s="85">
        <v>0</v>
      </c>
      <c r="J269" s="88">
        <v>6908500</v>
      </c>
      <c r="K269" s="85">
        <v>0.20860257261911952</v>
      </c>
      <c r="L269" s="88">
        <v>1409600000</v>
      </c>
      <c r="M269" s="85">
        <v>0.16541214649461081</v>
      </c>
      <c r="N269" s="88">
        <v>108500</v>
      </c>
      <c r="O269" s="85">
        <v>4.5373568746184022E-3</v>
      </c>
      <c r="P269" s="91"/>
      <c r="Q269" s="85">
        <v>0</v>
      </c>
      <c r="R269" s="91"/>
      <c r="S269" s="85"/>
      <c r="T269" s="91"/>
      <c r="U269" s="85"/>
      <c r="V269" s="91"/>
      <c r="W269" s="85"/>
      <c r="X269" s="91"/>
      <c r="Y269" s="85"/>
      <c r="Z269" s="91"/>
      <c r="AA269" s="85"/>
      <c r="AB269" s="85"/>
      <c r="AC269" s="85"/>
      <c r="AD269" s="88">
        <v>9087646600</v>
      </c>
      <c r="AE269" s="88">
        <v>1004060000</v>
      </c>
      <c r="AF269" s="88">
        <v>33118000</v>
      </c>
      <c r="AG269" s="88">
        <v>8521744200</v>
      </c>
      <c r="AH269" s="89">
        <v>23912600</v>
      </c>
      <c r="AI269" s="89">
        <v>24764800</v>
      </c>
    </row>
    <row r="270" spans="1:35">
      <c r="A270" s="81">
        <v>44075</v>
      </c>
      <c r="B270" s="88">
        <v>14035564221532</v>
      </c>
      <c r="C270" s="88">
        <v>28281763800</v>
      </c>
      <c r="D270" s="203">
        <v>6528973300</v>
      </c>
      <c r="E270" s="205">
        <v>18967691700</v>
      </c>
      <c r="F270" s="90">
        <v>3636395700</v>
      </c>
      <c r="G270" s="85">
        <v>0.20266530606621605</v>
      </c>
      <c r="H270" s="88"/>
      <c r="I270" s="85">
        <v>0</v>
      </c>
      <c r="J270" s="88">
        <v>972724700</v>
      </c>
      <c r="K270" s="85">
        <v>0.5</v>
      </c>
      <c r="L270" s="88">
        <v>1919745400</v>
      </c>
      <c r="M270" s="85">
        <v>0.27496331259462609</v>
      </c>
      <c r="N270" s="88">
        <v>107500</v>
      </c>
      <c r="O270" s="85">
        <v>2.6916451335055988E-3</v>
      </c>
      <c r="P270" s="88"/>
      <c r="Q270" s="85">
        <v>0</v>
      </c>
      <c r="R270" s="88"/>
      <c r="S270" s="85"/>
      <c r="T270" s="88"/>
      <c r="U270" s="85"/>
      <c r="V270" s="88"/>
      <c r="W270" s="85"/>
      <c r="X270" s="88"/>
      <c r="Y270" s="85"/>
      <c r="Z270" s="88"/>
      <c r="AA270" s="85"/>
      <c r="AB270" s="85"/>
      <c r="AC270" s="85"/>
      <c r="AD270" s="88">
        <v>17942862400</v>
      </c>
      <c r="AE270" s="88">
        <v>1318964000</v>
      </c>
      <c r="AF270" s="88">
        <v>1945449400</v>
      </c>
      <c r="AG270" s="88">
        <v>6981823800</v>
      </c>
      <c r="AH270" s="89">
        <v>39938400</v>
      </c>
      <c r="AI270" s="89">
        <v>52725800</v>
      </c>
    </row>
    <row r="271" spans="1:35">
      <c r="A271" s="81">
        <v>44076</v>
      </c>
      <c r="B271" s="102">
        <v>0</v>
      </c>
      <c r="C271" s="88">
        <v>0</v>
      </c>
      <c r="D271" s="203">
        <v>0</v>
      </c>
      <c r="E271" s="206">
        <v>0</v>
      </c>
      <c r="F271" s="90"/>
      <c r="G271" s="85"/>
      <c r="H271" s="91"/>
      <c r="I271" s="85"/>
      <c r="J271" s="91"/>
      <c r="K271" s="85"/>
      <c r="L271" s="91"/>
      <c r="M271" s="85"/>
      <c r="N271" s="91"/>
      <c r="O271" s="85"/>
      <c r="P271" s="91"/>
      <c r="Q271" s="85"/>
      <c r="R271" s="91"/>
      <c r="S271" s="85"/>
      <c r="T271" s="91"/>
      <c r="U271" s="85"/>
      <c r="V271" s="91"/>
      <c r="W271" s="85"/>
      <c r="X271" s="91"/>
      <c r="Y271" s="85"/>
      <c r="Z271" s="91"/>
      <c r="AA271" s="85"/>
      <c r="AB271" s="85"/>
      <c r="AC271" s="85"/>
      <c r="AD271" s="91"/>
      <c r="AE271" s="91"/>
      <c r="AF271" s="91"/>
      <c r="AG271" s="91"/>
      <c r="AH271" s="97"/>
      <c r="AI271" s="97"/>
    </row>
    <row r="272" spans="1:35">
      <c r="A272" s="81">
        <v>44077</v>
      </c>
      <c r="B272" s="88">
        <v>17257293429910</v>
      </c>
      <c r="C272" s="88">
        <v>189062701800</v>
      </c>
      <c r="D272" s="203">
        <v>90921718800</v>
      </c>
      <c r="E272" s="205">
        <v>120189823000</v>
      </c>
      <c r="F272" s="90">
        <v>75596669100</v>
      </c>
      <c r="G272" s="85">
        <v>0.59883997162590208</v>
      </c>
      <c r="H272" s="88">
        <v>801414000</v>
      </c>
      <c r="I272" s="85">
        <v>0.25543303653387184</v>
      </c>
      <c r="J272" s="88">
        <v>514504600</v>
      </c>
      <c r="K272" s="85">
        <v>0.48549711818281327</v>
      </c>
      <c r="L272" s="88">
        <v>14009131100</v>
      </c>
      <c r="M272" s="85">
        <v>0.23946326946273483</v>
      </c>
      <c r="N272" s="91"/>
      <c r="O272" s="85">
        <v>0</v>
      </c>
      <c r="P272" s="91"/>
      <c r="Q272" s="85">
        <v>0</v>
      </c>
      <c r="R272" s="91"/>
      <c r="S272" s="85"/>
      <c r="T272" s="91"/>
      <c r="U272" s="85"/>
      <c r="V272" s="91"/>
      <c r="W272" s="85"/>
      <c r="X272" s="91"/>
      <c r="Y272" s="85"/>
      <c r="Z272" s="91"/>
      <c r="AA272" s="85"/>
      <c r="AB272" s="85"/>
      <c r="AC272" s="85"/>
      <c r="AD272" s="88">
        <v>126238515600</v>
      </c>
      <c r="AE272" s="88">
        <v>3137472000</v>
      </c>
      <c r="AF272" s="88">
        <v>1059748000</v>
      </c>
      <c r="AG272" s="88">
        <v>58502212600</v>
      </c>
      <c r="AH272" s="89">
        <v>63364000</v>
      </c>
      <c r="AI272" s="89">
        <v>61389600</v>
      </c>
    </row>
    <row r="273" spans="1:42">
      <c r="A273" s="81">
        <v>44078</v>
      </c>
      <c r="B273" s="88">
        <v>15371711410860</v>
      </c>
      <c r="C273" s="88">
        <v>15527158200</v>
      </c>
      <c r="D273" s="203">
        <v>2017219800</v>
      </c>
      <c r="E273" s="205">
        <v>2017219800</v>
      </c>
      <c r="F273" s="90">
        <v>152424800</v>
      </c>
      <c r="G273" s="85">
        <v>7.2546716005637543E-2</v>
      </c>
      <c r="H273" s="88"/>
      <c r="I273" s="85">
        <v>0</v>
      </c>
      <c r="J273" s="88">
        <v>494000000</v>
      </c>
      <c r="K273" s="85">
        <v>0.49801198454751477</v>
      </c>
      <c r="L273" s="88">
        <v>1370795000</v>
      </c>
      <c r="M273" s="85">
        <v>0.1906836799936702</v>
      </c>
      <c r="N273" s="91"/>
      <c r="O273" s="85">
        <v>0</v>
      </c>
      <c r="P273" s="91"/>
      <c r="Q273" s="85">
        <v>0</v>
      </c>
      <c r="R273" s="91"/>
      <c r="S273" s="85"/>
      <c r="T273" s="91"/>
      <c r="U273" s="85"/>
      <c r="V273" s="91"/>
      <c r="W273" s="85"/>
      <c r="X273" s="91"/>
      <c r="Y273" s="85"/>
      <c r="Z273" s="91"/>
      <c r="AA273" s="85"/>
      <c r="AB273" s="85"/>
      <c r="AC273" s="85"/>
      <c r="AD273" s="88">
        <v>2101057200</v>
      </c>
      <c r="AE273" s="88">
        <v>1106106000</v>
      </c>
      <c r="AF273" s="88">
        <v>991944000</v>
      </c>
      <c r="AG273" s="88">
        <v>7188842800</v>
      </c>
      <c r="AH273" s="89">
        <v>651000</v>
      </c>
      <c r="AI273" s="89">
        <v>4138557200</v>
      </c>
    </row>
    <row r="274" spans="1:42">
      <c r="D274" s="203">
        <v>0</v>
      </c>
      <c r="G274" s="85"/>
      <c r="I274" s="85"/>
      <c r="K274" s="85"/>
      <c r="M274" s="85"/>
      <c r="O274" s="85"/>
      <c r="Q274" s="85"/>
      <c r="S274" s="85"/>
      <c r="U274" s="85"/>
      <c r="W274" s="85"/>
      <c r="Y274" s="85"/>
      <c r="AA274" s="85"/>
      <c r="AB274" s="221"/>
      <c r="AC274" s="221"/>
      <c r="AI274" s="97"/>
    </row>
    <row r="275" spans="1:42">
      <c r="A275" s="81">
        <v>44081</v>
      </c>
      <c r="B275" s="88">
        <v>17212300609300</v>
      </c>
      <c r="C275" s="88">
        <v>233809361800</v>
      </c>
      <c r="D275" s="203">
        <v>4875989900</v>
      </c>
      <c r="E275" s="205">
        <v>18626080100</v>
      </c>
      <c r="F275" s="90">
        <v>4875860000</v>
      </c>
      <c r="G275" s="85">
        <v>0.15047771317872521</v>
      </c>
      <c r="H275" s="88"/>
      <c r="I275" s="85">
        <v>0</v>
      </c>
      <c r="J275" s="88"/>
      <c r="K275" s="85">
        <v>0</v>
      </c>
      <c r="L275" s="88">
        <v>129900</v>
      </c>
      <c r="M275" s="85">
        <v>6.5876221251830039E-7</v>
      </c>
      <c r="N275" s="91"/>
      <c r="O275" s="85">
        <v>0</v>
      </c>
      <c r="P275" s="91"/>
      <c r="Q275" s="85">
        <v>0</v>
      </c>
      <c r="R275" s="91"/>
      <c r="S275" s="85"/>
      <c r="T275" s="91"/>
      <c r="U275" s="85"/>
      <c r="V275" s="91"/>
      <c r="W275" s="85"/>
      <c r="X275" s="91"/>
      <c r="Y275" s="85"/>
      <c r="Z275" s="91"/>
      <c r="AA275" s="85"/>
      <c r="AB275" s="85"/>
      <c r="AC275" s="85"/>
      <c r="AD275" s="88">
        <v>32402539200</v>
      </c>
      <c r="AE275" s="88">
        <v>3147005600</v>
      </c>
      <c r="AF275" s="88">
        <v>23167200</v>
      </c>
      <c r="AG275" s="88">
        <v>197187995200</v>
      </c>
      <c r="AH275" s="89">
        <v>19088800</v>
      </c>
      <c r="AI275" s="89">
        <v>1029565800</v>
      </c>
    </row>
    <row r="276" spans="1:42">
      <c r="A276" s="81">
        <v>44082</v>
      </c>
      <c r="B276" s="88">
        <v>13622384728680</v>
      </c>
      <c r="C276" s="88">
        <v>92234727000</v>
      </c>
      <c r="D276" s="203">
        <v>13861466000</v>
      </c>
      <c r="E276" s="205">
        <v>16204580300</v>
      </c>
      <c r="F276" s="90">
        <v>12325618200</v>
      </c>
      <c r="G276" s="85">
        <v>0.3382950582217627</v>
      </c>
      <c r="H276" s="88"/>
      <c r="I276" s="85">
        <v>0</v>
      </c>
      <c r="J276" s="88">
        <v>486265300</v>
      </c>
      <c r="K276" s="85">
        <v>9.8628872409238962E-3</v>
      </c>
      <c r="L276" s="88">
        <v>1048048000</v>
      </c>
      <c r="M276" s="85">
        <v>0.197697950532051</v>
      </c>
      <c r="N276" s="88"/>
      <c r="O276" s="85">
        <v>0</v>
      </c>
      <c r="P276" s="88">
        <v>1534500</v>
      </c>
      <c r="Q276" s="85">
        <v>1.0219902736096737E-2</v>
      </c>
      <c r="R276" s="88"/>
      <c r="S276" s="85"/>
      <c r="T276" s="88"/>
      <c r="U276" s="85"/>
      <c r="V276" s="88"/>
      <c r="W276" s="85"/>
      <c r="X276" s="88"/>
      <c r="Y276" s="85"/>
      <c r="Z276" s="88"/>
      <c r="AA276" s="85"/>
      <c r="AB276" s="85"/>
      <c r="AC276" s="85"/>
      <c r="AD276" s="88">
        <v>36434520400</v>
      </c>
      <c r="AE276" s="88">
        <v>997716000</v>
      </c>
      <c r="AF276" s="88">
        <v>49302530600</v>
      </c>
      <c r="AG276" s="88">
        <v>5301258800</v>
      </c>
      <c r="AH276" s="89">
        <v>48553000</v>
      </c>
      <c r="AI276" s="89">
        <v>150148200</v>
      </c>
    </row>
    <row r="277" spans="1:42">
      <c r="A277" s="81">
        <v>44083</v>
      </c>
      <c r="B277" s="88">
        <v>13905868344164</v>
      </c>
      <c r="C277" s="88">
        <v>160737243000</v>
      </c>
      <c r="D277" s="203">
        <v>7720591700</v>
      </c>
      <c r="E277" s="205">
        <v>21451845100</v>
      </c>
      <c r="F277" s="90">
        <v>4683209900</v>
      </c>
      <c r="G277" s="85">
        <v>6.0629910660244452E-2</v>
      </c>
      <c r="H277" s="88"/>
      <c r="I277" s="85">
        <v>0</v>
      </c>
      <c r="J277" s="88">
        <v>103736300</v>
      </c>
      <c r="K277" s="85">
        <v>2.1491798750745365E-3</v>
      </c>
      <c r="L277" s="88">
        <v>2933645500</v>
      </c>
      <c r="M277" s="85">
        <v>8.8343666976956836E-2</v>
      </c>
      <c r="N277" s="91"/>
      <c r="O277" s="85">
        <v>0</v>
      </c>
      <c r="P277" s="91"/>
      <c r="Q277" s="85">
        <v>0</v>
      </c>
      <c r="R277" s="91"/>
      <c r="S277" s="85"/>
      <c r="T277" s="91"/>
      <c r="U277" s="85"/>
      <c r="V277" s="91"/>
      <c r="W277" s="85"/>
      <c r="X277" s="91"/>
      <c r="Y277" s="85"/>
      <c r="Z277" s="91"/>
      <c r="AA277" s="85"/>
      <c r="AB277" s="85"/>
      <c r="AC277" s="85"/>
      <c r="AD277" s="88">
        <v>77242566400</v>
      </c>
      <c r="AE277" s="88">
        <v>1816000800</v>
      </c>
      <c r="AF277" s="88">
        <v>48267853800</v>
      </c>
      <c r="AG277" s="88">
        <v>33207196400</v>
      </c>
      <c r="AH277" s="89">
        <v>220000</v>
      </c>
      <c r="AI277" s="89">
        <v>203405600</v>
      </c>
    </row>
    <row r="278" spans="1:42">
      <c r="A278" s="81">
        <v>44084</v>
      </c>
      <c r="B278" s="88">
        <v>24621457362200</v>
      </c>
      <c r="C278" s="88">
        <v>127126178400</v>
      </c>
      <c r="D278" s="203">
        <v>26806123900</v>
      </c>
      <c r="E278" s="205">
        <v>45714871900</v>
      </c>
      <c r="F278" s="90">
        <v>22640154900</v>
      </c>
      <c r="G278" s="85">
        <v>0.4287990457665265</v>
      </c>
      <c r="H278" s="88"/>
      <c r="I278" s="85">
        <v>0</v>
      </c>
      <c r="J278" s="88">
        <v>485484500</v>
      </c>
      <c r="K278" s="85">
        <v>1.2297512335203957E-2</v>
      </c>
      <c r="L278" s="88">
        <v>3680484500</v>
      </c>
      <c r="M278" s="85">
        <v>0.1107659450559234</v>
      </c>
      <c r="N278" s="91"/>
      <c r="O278" s="85">
        <v>0</v>
      </c>
      <c r="P278" s="91"/>
      <c r="Q278" s="85">
        <v>0</v>
      </c>
      <c r="R278" s="91"/>
      <c r="S278" s="85"/>
      <c r="T278" s="91"/>
      <c r="U278" s="85"/>
      <c r="V278" s="91"/>
      <c r="W278" s="85"/>
      <c r="X278" s="91"/>
      <c r="Y278" s="85"/>
      <c r="Z278" s="91"/>
      <c r="AA278" s="85"/>
      <c r="AB278" s="85"/>
      <c r="AC278" s="85"/>
      <c r="AD278" s="88">
        <v>52798986200</v>
      </c>
      <c r="AE278" s="88">
        <v>1575030000</v>
      </c>
      <c r="AF278" s="88">
        <v>39478269000</v>
      </c>
      <c r="AG278" s="88">
        <v>33227581800</v>
      </c>
      <c r="AH278" s="89">
        <v>23594000</v>
      </c>
      <c r="AI278" s="89">
        <v>22717400</v>
      </c>
    </row>
    <row r="279" spans="1:42">
      <c r="A279" s="81">
        <v>44085</v>
      </c>
      <c r="B279" s="88">
        <v>12682525523462</v>
      </c>
      <c r="C279" s="88">
        <v>64675370000</v>
      </c>
      <c r="D279" s="203">
        <v>14753623600</v>
      </c>
      <c r="E279" s="205">
        <v>27884016100</v>
      </c>
      <c r="F279" s="90">
        <v>12953581400</v>
      </c>
      <c r="G279" s="85">
        <v>0.29518819938266894</v>
      </c>
      <c r="H279" s="88"/>
      <c r="I279" s="85">
        <v>0</v>
      </c>
      <c r="J279" s="88">
        <v>321305900</v>
      </c>
      <c r="K279" s="85">
        <v>0.95402446628462845</v>
      </c>
      <c r="L279" s="88">
        <v>1478736300</v>
      </c>
      <c r="M279" s="85">
        <v>7.4058122204170435E-2</v>
      </c>
      <c r="N279" s="91"/>
      <c r="O279" s="85">
        <v>0</v>
      </c>
      <c r="P279" s="91"/>
      <c r="Q279" s="85">
        <v>0</v>
      </c>
      <c r="R279" s="91"/>
      <c r="S279" s="85"/>
      <c r="T279" s="91"/>
      <c r="U279" s="85"/>
      <c r="V279" s="91"/>
      <c r="W279" s="85"/>
      <c r="X279" s="91"/>
      <c r="Y279" s="85"/>
      <c r="Z279" s="91"/>
      <c r="AA279" s="85"/>
      <c r="AB279" s="85"/>
      <c r="AC279" s="85"/>
      <c r="AD279" s="88">
        <v>43882450000</v>
      </c>
      <c r="AE279" s="88">
        <v>380420000</v>
      </c>
      <c r="AF279" s="88">
        <v>336790000</v>
      </c>
      <c r="AG279" s="88">
        <v>19967240000</v>
      </c>
      <c r="AH279" s="89">
        <v>35970000</v>
      </c>
      <c r="AI279" s="89">
        <v>72500000</v>
      </c>
    </row>
    <row r="280" spans="1:42">
      <c r="D280" s="203">
        <v>0</v>
      </c>
      <c r="G280" s="85"/>
      <c r="I280" s="85"/>
      <c r="K280" s="85"/>
      <c r="M280" s="85"/>
      <c r="O280" s="85"/>
      <c r="Q280" s="85"/>
      <c r="S280" s="85"/>
      <c r="U280" s="85"/>
      <c r="W280" s="85"/>
      <c r="Y280" s="85"/>
      <c r="AA280" s="85"/>
      <c r="AB280" s="221"/>
      <c r="AC280" s="221"/>
      <c r="AI280" s="97"/>
    </row>
    <row r="281" spans="1:42">
      <c r="A281" s="81">
        <v>44088</v>
      </c>
      <c r="B281" s="88">
        <v>15003375169476</v>
      </c>
      <c r="C281" s="88">
        <v>31324601800</v>
      </c>
      <c r="D281" s="203">
        <v>1596276200</v>
      </c>
      <c r="E281" s="205">
        <v>1596276200</v>
      </c>
      <c r="F281" s="90">
        <v>1434720400</v>
      </c>
      <c r="G281" s="85">
        <v>0.33545820690212458</v>
      </c>
      <c r="H281" s="88"/>
      <c r="I281" s="85">
        <v>0</v>
      </c>
      <c r="J281" s="88">
        <v>97200000</v>
      </c>
      <c r="K281" s="85">
        <v>0.5</v>
      </c>
      <c r="L281" s="88">
        <v>64355800</v>
      </c>
      <c r="M281" s="85">
        <v>2.5268055775374155E-3</v>
      </c>
      <c r="N281" s="91"/>
      <c r="O281" s="85">
        <v>0</v>
      </c>
      <c r="P281" s="91"/>
      <c r="Q281" s="85">
        <v>0</v>
      </c>
      <c r="R281" s="91"/>
      <c r="S281" s="85"/>
      <c r="T281" s="91"/>
      <c r="U281" s="85"/>
      <c r="V281" s="91"/>
      <c r="W281" s="85"/>
      <c r="X281" s="91"/>
      <c r="Y281" s="85"/>
      <c r="Z281" s="91"/>
      <c r="AA281" s="85"/>
      <c r="AB281" s="85"/>
      <c r="AC281" s="85"/>
      <c r="AD281" s="88">
        <v>4276897600</v>
      </c>
      <c r="AE281" s="88">
        <v>1349204000</v>
      </c>
      <c r="AF281" s="88">
        <v>194400000</v>
      </c>
      <c r="AG281" s="88">
        <v>25469233000</v>
      </c>
      <c r="AH281" s="89">
        <v>32400000</v>
      </c>
      <c r="AI281" s="89">
        <v>2467200</v>
      </c>
    </row>
    <row r="282" spans="1:42">
      <c r="A282" s="81">
        <v>44089</v>
      </c>
      <c r="B282" s="88">
        <v>15784454561200</v>
      </c>
      <c r="C282" s="88">
        <v>67119827600</v>
      </c>
      <c r="D282" s="203">
        <v>2329150400</v>
      </c>
      <c r="E282" s="205">
        <v>9072777900</v>
      </c>
      <c r="F282" s="90">
        <v>2322750400</v>
      </c>
      <c r="G282" s="85">
        <v>3.7937179471516681E-2</v>
      </c>
      <c r="H282" s="91"/>
      <c r="I282" s="85">
        <v>0</v>
      </c>
      <c r="J282" s="91"/>
      <c r="K282" s="85">
        <v>0</v>
      </c>
      <c r="L282" s="88">
        <v>6400000</v>
      </c>
      <c r="M282" s="85">
        <v>9.0755631386927552E-3</v>
      </c>
      <c r="N282" s="91"/>
      <c r="O282" s="85">
        <v>0</v>
      </c>
      <c r="P282" s="91"/>
      <c r="Q282" s="85">
        <v>0</v>
      </c>
      <c r="R282" s="91"/>
      <c r="S282" s="85"/>
      <c r="T282" s="91"/>
      <c r="U282" s="85"/>
      <c r="V282" s="91"/>
      <c r="W282" s="85"/>
      <c r="X282" s="91"/>
      <c r="Y282" s="85"/>
      <c r="Z282" s="91"/>
      <c r="AA282" s="85"/>
      <c r="AB282" s="85"/>
      <c r="AC282" s="85"/>
      <c r="AD282" s="88">
        <v>61226228000</v>
      </c>
      <c r="AE282" s="88">
        <v>2102152000</v>
      </c>
      <c r="AF282" s="88">
        <v>1019285000</v>
      </c>
      <c r="AG282" s="88">
        <v>705190400</v>
      </c>
      <c r="AH282" s="89">
        <v>1956000</v>
      </c>
      <c r="AI282" s="89">
        <v>2065016200</v>
      </c>
    </row>
    <row r="283" spans="1:42">
      <c r="A283" s="81">
        <v>44090</v>
      </c>
      <c r="B283" s="88">
        <v>12587508396560</v>
      </c>
      <c r="C283" s="88">
        <v>6929822000</v>
      </c>
      <c r="D283" s="203">
        <v>1467091400</v>
      </c>
      <c r="E283" s="205">
        <v>2075091400</v>
      </c>
      <c r="F283" s="90">
        <v>1466962900</v>
      </c>
      <c r="G283" s="85">
        <v>0.42332027346200135</v>
      </c>
      <c r="H283" s="88"/>
      <c r="I283" s="85">
        <v>0</v>
      </c>
      <c r="J283" s="88"/>
      <c r="K283" s="85">
        <v>0</v>
      </c>
      <c r="L283" s="88">
        <v>128500</v>
      </c>
      <c r="M283" s="85">
        <v>6.5456847535058131E-5</v>
      </c>
      <c r="N283" s="91"/>
      <c r="O283" s="85">
        <v>0</v>
      </c>
      <c r="P283" s="91"/>
      <c r="Q283" s="85">
        <v>0</v>
      </c>
      <c r="R283" s="91"/>
      <c r="S283" s="85"/>
      <c r="T283" s="91"/>
      <c r="U283" s="85"/>
      <c r="V283" s="91"/>
      <c r="W283" s="85"/>
      <c r="X283" s="91"/>
      <c r="Y283" s="85"/>
      <c r="Z283" s="91"/>
      <c r="AA283" s="85"/>
      <c r="AB283" s="85"/>
      <c r="AC283" s="85"/>
      <c r="AD283" s="88">
        <v>3465373600</v>
      </c>
      <c r="AE283" s="88">
        <v>1495540000</v>
      </c>
      <c r="AF283" s="88">
        <v>4095000</v>
      </c>
      <c r="AG283" s="88">
        <v>1963125400</v>
      </c>
      <c r="AH283" s="89">
        <v>654000</v>
      </c>
      <c r="AI283" s="89">
        <v>1034000</v>
      </c>
    </row>
    <row r="284" spans="1:42">
      <c r="A284" s="81">
        <v>44091</v>
      </c>
      <c r="B284" s="88">
        <v>15424941488620</v>
      </c>
      <c r="C284" s="88">
        <v>193386196000</v>
      </c>
      <c r="D284" s="203">
        <v>6853518100</v>
      </c>
      <c r="E284" s="205">
        <v>51163391000</v>
      </c>
      <c r="F284" s="90">
        <v>5583083100</v>
      </c>
      <c r="G284" s="85">
        <v>6.6002096643671335E-2</v>
      </c>
      <c r="H284" s="88"/>
      <c r="I284" s="85">
        <v>0</v>
      </c>
      <c r="J284" s="88">
        <v>9877000</v>
      </c>
      <c r="K284" s="85">
        <v>7.2149713760602035E-3</v>
      </c>
      <c r="L284" s="88">
        <v>1260558000</v>
      </c>
      <c r="M284" s="85">
        <v>5.5217023536639674E-2</v>
      </c>
      <c r="N284" s="91"/>
      <c r="O284" s="85">
        <v>0</v>
      </c>
      <c r="P284" s="91"/>
      <c r="Q284" s="85">
        <v>0</v>
      </c>
      <c r="R284" s="91"/>
      <c r="S284" s="85"/>
      <c r="T284" s="91"/>
      <c r="U284" s="85"/>
      <c r="V284" s="91"/>
      <c r="W284" s="85"/>
      <c r="X284" s="91"/>
      <c r="Y284" s="85"/>
      <c r="Z284" s="91"/>
      <c r="AA284" s="85"/>
      <c r="AB284" s="85"/>
      <c r="AC284" s="85"/>
      <c r="AD284" s="88">
        <v>84589481000</v>
      </c>
      <c r="AE284" s="88">
        <v>84589481000</v>
      </c>
      <c r="AF284" s="88">
        <v>1368959000</v>
      </c>
      <c r="AG284" s="88">
        <v>22829155200</v>
      </c>
      <c r="AH284" s="89">
        <v>218800</v>
      </c>
      <c r="AI284" s="89">
        <v>8901000</v>
      </c>
    </row>
    <row r="285" spans="1:42">
      <c r="A285" s="81">
        <v>44092</v>
      </c>
      <c r="B285" s="88">
        <v>15380739858500</v>
      </c>
      <c r="C285" s="88">
        <v>91678778000</v>
      </c>
      <c r="D285" s="203">
        <v>22197429400</v>
      </c>
      <c r="E285" s="205">
        <v>33981882100</v>
      </c>
      <c r="F285" s="90">
        <v>13290565800</v>
      </c>
      <c r="G285" s="85">
        <v>0.34346772916155255</v>
      </c>
      <c r="H285" s="88"/>
      <c r="I285" s="85">
        <v>0</v>
      </c>
      <c r="J285" s="88">
        <v>2983452600</v>
      </c>
      <c r="K285" s="85">
        <v>0.11657393092758844</v>
      </c>
      <c r="L285" s="88">
        <v>2399426700</v>
      </c>
      <c r="M285" s="85">
        <v>0.14791150830456487</v>
      </c>
      <c r="N285" s="88">
        <v>50368100</v>
      </c>
      <c r="O285" s="85">
        <v>0.50000694893919484</v>
      </c>
      <c r="P285" s="88">
        <v>3473616200</v>
      </c>
      <c r="Q285" s="85">
        <v>0.39269902035074949</v>
      </c>
      <c r="R285" s="88"/>
      <c r="S285" s="85"/>
      <c r="T285" s="88"/>
      <c r="U285" s="85"/>
      <c r="V285" s="88"/>
      <c r="W285" s="85"/>
      <c r="X285" s="88"/>
      <c r="Y285" s="85"/>
      <c r="Z285" s="88"/>
      <c r="AA285" s="85"/>
      <c r="AB285" s="85"/>
      <c r="AC285" s="85"/>
      <c r="AD285" s="88">
        <v>38695238800</v>
      </c>
      <c r="AE285" s="88">
        <v>2222476000</v>
      </c>
      <c r="AF285" s="88">
        <v>25592794000</v>
      </c>
      <c r="AG285" s="88">
        <v>16222042000</v>
      </c>
      <c r="AH285" s="89">
        <v>100734800</v>
      </c>
      <c r="AI285" s="89">
        <v>8845492400</v>
      </c>
    </row>
    <row r="286" spans="1:42">
      <c r="D286" s="203">
        <v>0</v>
      </c>
      <c r="E286" s="205"/>
      <c r="G286" s="85"/>
      <c r="I286" s="85"/>
      <c r="K286" s="85"/>
      <c r="M286" s="85"/>
      <c r="O286" s="85"/>
      <c r="Q286" s="85"/>
      <c r="S286" s="85"/>
      <c r="U286" s="85"/>
      <c r="W286" s="85"/>
      <c r="Y286" s="85"/>
      <c r="AA286" s="85"/>
      <c r="AB286" s="221"/>
      <c r="AC286" s="221"/>
      <c r="AI286" s="97"/>
    </row>
    <row r="287" spans="1:42">
      <c r="A287" s="81">
        <v>44095</v>
      </c>
      <c r="B287" s="88">
        <v>18908524057652</v>
      </c>
      <c r="C287" s="88">
        <v>58553440000</v>
      </c>
      <c r="D287" s="203">
        <v>13643309500</v>
      </c>
      <c r="E287" s="205">
        <v>28447093000</v>
      </c>
      <c r="F287" s="90">
        <v>10705681700</v>
      </c>
      <c r="G287" s="85">
        <v>0.31004221790791414</v>
      </c>
      <c r="H287" s="88"/>
      <c r="I287" s="85">
        <v>0</v>
      </c>
      <c r="J287" s="88">
        <v>3993000</v>
      </c>
      <c r="K287" s="85">
        <v>0.19276817611277397</v>
      </c>
      <c r="L287" s="88">
        <v>2366939000</v>
      </c>
      <c r="M287" s="85">
        <v>0.10778089269195296</v>
      </c>
      <c r="N287" s="88">
        <v>41380600</v>
      </c>
      <c r="O287" s="85">
        <v>0.86546755066613679</v>
      </c>
      <c r="P287" s="88">
        <v>525315200</v>
      </c>
      <c r="Q287" s="85">
        <v>0.49800727014591106</v>
      </c>
      <c r="R287" s="88"/>
      <c r="S287" s="85"/>
      <c r="T287" s="88"/>
      <c r="U287" s="85"/>
      <c r="V287" s="88"/>
      <c r="W287" s="85"/>
      <c r="X287" s="88"/>
      <c r="Y287" s="85"/>
      <c r="Z287" s="88"/>
      <c r="AA287" s="85"/>
      <c r="AB287" s="85"/>
      <c r="AC287" s="85"/>
      <c r="AD287" s="91">
        <v>34529754600</v>
      </c>
      <c r="AE287" s="88">
        <v>939669000</v>
      </c>
      <c r="AF287" s="88">
        <v>20714000</v>
      </c>
      <c r="AG287" s="88">
        <v>21960655000</v>
      </c>
      <c r="AH287" s="89">
        <v>47813000</v>
      </c>
      <c r="AI287" s="89">
        <v>1054834400</v>
      </c>
    </row>
    <row r="288" spans="1:42">
      <c r="A288" s="81">
        <v>44096</v>
      </c>
      <c r="B288" s="88">
        <v>16492184527860</v>
      </c>
      <c r="C288" s="88">
        <v>106330000800</v>
      </c>
      <c r="D288" s="203">
        <v>8480732300</v>
      </c>
      <c r="E288" s="205">
        <v>22944342900</v>
      </c>
      <c r="F288" s="90">
        <v>1421642300</v>
      </c>
      <c r="G288" s="85">
        <v>0.28003782131542082</v>
      </c>
      <c r="H288" s="88"/>
      <c r="I288" s="85">
        <v>0</v>
      </c>
      <c r="J288" s="88">
        <v>1796336300</v>
      </c>
      <c r="K288" s="85">
        <v>4.1285370962901843E-2</v>
      </c>
      <c r="L288" s="88">
        <v>5259546300</v>
      </c>
      <c r="M288" s="85">
        <v>9.392485895278356E-2</v>
      </c>
      <c r="N288" s="88">
        <v>3102400</v>
      </c>
      <c r="O288" s="85">
        <v>0.31111111111111112</v>
      </c>
      <c r="P288" s="88">
        <v>105000</v>
      </c>
      <c r="Q288" s="85">
        <v>0.16613924050632911</v>
      </c>
      <c r="R288" s="88"/>
      <c r="S288" s="85"/>
      <c r="T288" s="88"/>
      <c r="U288" s="85"/>
      <c r="V288" s="88"/>
      <c r="W288" s="85"/>
      <c r="X288" s="88"/>
      <c r="Y288" s="85"/>
      <c r="Z288" s="88"/>
      <c r="AA288" s="85"/>
      <c r="AB288" s="85"/>
      <c r="AC288" s="85"/>
      <c r="AD288" s="88">
        <v>5076608200</v>
      </c>
      <c r="AE288" s="88">
        <v>1735168000</v>
      </c>
      <c r="AF288" s="88">
        <v>43510237600</v>
      </c>
      <c r="AG288" s="88">
        <v>55997383000</v>
      </c>
      <c r="AH288" s="89">
        <v>9972000</v>
      </c>
      <c r="AI288" s="89">
        <v>632000</v>
      </c>
      <c r="AJ288" s="88"/>
      <c r="AK288" s="88"/>
      <c r="AL288" s="88"/>
      <c r="AM288" s="88"/>
      <c r="AN288" s="88"/>
      <c r="AO288" s="88"/>
      <c r="AP288" s="88"/>
    </row>
    <row r="289" spans="1:35">
      <c r="A289" s="81">
        <v>44097</v>
      </c>
      <c r="B289" s="88">
        <v>15839561409892</v>
      </c>
      <c r="C289" s="88">
        <v>153160473400</v>
      </c>
      <c r="D289" s="203">
        <v>15973265100</v>
      </c>
      <c r="E289" s="205">
        <v>22958254800</v>
      </c>
      <c r="F289" s="90">
        <v>11523843800</v>
      </c>
      <c r="G289" s="85">
        <v>0.46991741158869721</v>
      </c>
      <c r="H289" s="88"/>
      <c r="I289" s="85">
        <v>0</v>
      </c>
      <c r="J289" s="88">
        <v>1056736900</v>
      </c>
      <c r="K289" s="85">
        <v>1.7381630500677401E-2</v>
      </c>
      <c r="L289" s="88">
        <v>1333000000</v>
      </c>
      <c r="M289" s="85">
        <v>2.1479348853265582E-2</v>
      </c>
      <c r="N289" s="88">
        <v>36904400</v>
      </c>
      <c r="O289" s="85">
        <v>0.31062636356290568</v>
      </c>
      <c r="P289" s="88">
        <v>2022780000</v>
      </c>
      <c r="Q289" s="85">
        <v>0.49866600348132861</v>
      </c>
      <c r="R289" s="88"/>
      <c r="S289" s="85"/>
      <c r="T289" s="88"/>
      <c r="U289" s="85"/>
      <c r="V289" s="88"/>
      <c r="W289" s="85"/>
      <c r="X289" s="88"/>
      <c r="Y289" s="85"/>
      <c r="Z289" s="88"/>
      <c r="AA289" s="85"/>
      <c r="AB289" s="85"/>
      <c r="AC289" s="85"/>
      <c r="AD289" s="88">
        <v>24523125800</v>
      </c>
      <c r="AE289" s="88">
        <v>1606360000</v>
      </c>
      <c r="AF289" s="88">
        <v>60796189400</v>
      </c>
      <c r="AG289" s="88">
        <v>62059609400</v>
      </c>
      <c r="AH289" s="89">
        <v>118806400</v>
      </c>
      <c r="AI289" s="89">
        <v>4056382400</v>
      </c>
    </row>
    <row r="290" spans="1:35">
      <c r="A290" s="81">
        <v>44098</v>
      </c>
      <c r="B290" s="88">
        <v>15263127630334</v>
      </c>
      <c r="C290" s="88">
        <v>71742907200</v>
      </c>
      <c r="D290" s="203">
        <v>6127647500</v>
      </c>
      <c r="E290" s="205">
        <v>27205985600</v>
      </c>
      <c r="F290" s="90">
        <v>6081282000</v>
      </c>
      <c r="G290" s="85">
        <v>0.19396978487040387</v>
      </c>
      <c r="H290" s="88"/>
      <c r="I290" s="85">
        <v>0</v>
      </c>
      <c r="J290" s="88">
        <v>36672300</v>
      </c>
      <c r="K290" s="85">
        <v>1.6324233445917334E-3</v>
      </c>
      <c r="L290" s="88"/>
      <c r="M290" s="85">
        <v>0</v>
      </c>
      <c r="N290" s="103">
        <v>5351300</v>
      </c>
      <c r="O290" s="85">
        <v>0.5</v>
      </c>
      <c r="P290" s="88">
        <v>4341900</v>
      </c>
      <c r="Q290" s="85">
        <v>0.44578944126162756</v>
      </c>
      <c r="R290" s="88"/>
      <c r="S290" s="85"/>
      <c r="T290" s="88"/>
      <c r="U290" s="85"/>
      <c r="V290" s="88"/>
      <c r="W290" s="85"/>
      <c r="X290" s="88"/>
      <c r="Y290" s="85"/>
      <c r="Z290" s="88"/>
      <c r="AA290" s="85"/>
      <c r="AB290" s="85"/>
      <c r="AC290" s="85"/>
      <c r="AD290" s="88">
        <v>31351697400</v>
      </c>
      <c r="AE290" s="88">
        <v>1035090000</v>
      </c>
      <c r="AF290" s="88">
        <v>22464944600</v>
      </c>
      <c r="AG290" s="88">
        <v>16870732800</v>
      </c>
      <c r="AH290" s="89">
        <v>10702600</v>
      </c>
      <c r="AI290" s="89">
        <v>9739800</v>
      </c>
    </row>
    <row r="291" spans="1:35">
      <c r="A291" s="81">
        <v>44099</v>
      </c>
      <c r="B291" s="88">
        <v>15419490033880</v>
      </c>
      <c r="C291" s="88">
        <v>81429041400</v>
      </c>
      <c r="D291" s="203">
        <v>5704889200</v>
      </c>
      <c r="E291" s="205">
        <v>13227992500</v>
      </c>
      <c r="F291" s="90">
        <v>1477503900</v>
      </c>
      <c r="G291" s="85">
        <v>0.16369210915047444</v>
      </c>
      <c r="H291" s="88"/>
      <c r="I291" s="85">
        <v>0</v>
      </c>
      <c r="J291" s="88">
        <v>508862900</v>
      </c>
      <c r="K291" s="85">
        <v>1.6135046046164475E-2</v>
      </c>
      <c r="L291" s="88">
        <v>3718200000</v>
      </c>
      <c r="M291" s="85">
        <v>9.4672464539914333E-2</v>
      </c>
      <c r="N291" s="88">
        <v>111400</v>
      </c>
      <c r="O291" s="85">
        <v>1.9247382425101076E-2</v>
      </c>
      <c r="P291" s="88">
        <v>211000</v>
      </c>
      <c r="Q291" s="85">
        <v>8.1967213114754103E-3</v>
      </c>
      <c r="R291" s="88"/>
      <c r="S291" s="85"/>
      <c r="T291" s="88"/>
      <c r="U291" s="85"/>
      <c r="V291" s="88"/>
      <c r="W291" s="85"/>
      <c r="X291" s="88"/>
      <c r="Y291" s="85"/>
      <c r="Z291" s="88"/>
      <c r="AA291" s="85"/>
      <c r="AB291" s="85"/>
      <c r="AC291" s="85"/>
      <c r="AD291" s="88">
        <v>9026115600</v>
      </c>
      <c r="AE291" s="88">
        <v>1559300000</v>
      </c>
      <c r="AF291" s="88">
        <v>31537740800</v>
      </c>
      <c r="AG291" s="88">
        <v>39274355200</v>
      </c>
      <c r="AH291" s="89">
        <v>5787800</v>
      </c>
      <c r="AI291" s="89">
        <v>25742000</v>
      </c>
    </row>
    <row r="292" spans="1:35">
      <c r="D292" s="203">
        <v>0</v>
      </c>
      <c r="G292" s="85"/>
      <c r="I292" s="85"/>
      <c r="K292" s="85"/>
      <c r="M292" s="85"/>
      <c r="O292" s="85"/>
      <c r="Q292" s="85"/>
      <c r="S292" s="85"/>
      <c r="U292" s="85"/>
      <c r="W292" s="85"/>
      <c r="Y292" s="85"/>
      <c r="AA292" s="85"/>
      <c r="AB292" s="221"/>
      <c r="AC292" s="221"/>
      <c r="AI292" s="97"/>
    </row>
    <row r="293" spans="1:35">
      <c r="A293" s="81">
        <v>44102</v>
      </c>
      <c r="B293" s="88">
        <v>17046386829882</v>
      </c>
      <c r="C293" s="88">
        <v>66338545600</v>
      </c>
      <c r="D293" s="203">
        <v>3255402900</v>
      </c>
      <c r="E293" s="205">
        <v>9957055900</v>
      </c>
      <c r="F293" s="90">
        <v>234273000</v>
      </c>
      <c r="G293" s="85">
        <v>1.1121763324425339E-2</v>
      </c>
      <c r="H293" s="88"/>
      <c r="I293" s="85">
        <v>0</v>
      </c>
      <c r="J293" s="88">
        <v>1032217700</v>
      </c>
      <c r="K293" s="85">
        <v>0.31030874138142922</v>
      </c>
      <c r="L293" s="88">
        <v>1441965700</v>
      </c>
      <c r="M293" s="85">
        <v>3.6415823440574591E-2</v>
      </c>
      <c r="N293" s="88">
        <v>13349000</v>
      </c>
      <c r="O293" s="85">
        <v>0.47612423671745707</v>
      </c>
      <c r="P293" s="88">
        <v>533597500</v>
      </c>
      <c r="Q293" s="85">
        <v>0.48957330587208131</v>
      </c>
      <c r="R293" s="88"/>
      <c r="S293" s="85"/>
      <c r="T293" s="88"/>
      <c r="U293" s="85"/>
      <c r="V293" s="88"/>
      <c r="W293" s="85"/>
      <c r="X293" s="88"/>
      <c r="Y293" s="85"/>
      <c r="Z293" s="88"/>
      <c r="AA293" s="85"/>
      <c r="AB293" s="85"/>
      <c r="AC293" s="85"/>
      <c r="AD293" s="88">
        <v>21064375600</v>
      </c>
      <c r="AE293" s="88">
        <v>1232559000</v>
      </c>
      <c r="AF293" s="88">
        <v>3326421600</v>
      </c>
      <c r="AG293" s="88">
        <v>39597229000</v>
      </c>
      <c r="AH293" s="89">
        <v>28036800</v>
      </c>
      <c r="AI293" s="89">
        <v>1089923600</v>
      </c>
    </row>
    <row r="294" spans="1:35">
      <c r="A294" s="81">
        <v>44103</v>
      </c>
      <c r="B294" s="88">
        <v>20321742538456</v>
      </c>
      <c r="C294" s="88">
        <v>80845730000</v>
      </c>
      <c r="D294" s="203">
        <v>9358423400</v>
      </c>
      <c r="E294" s="205">
        <v>16959341200</v>
      </c>
      <c r="F294" s="90">
        <v>3935935300</v>
      </c>
      <c r="G294" s="85">
        <v>0.15290347890035605</v>
      </c>
      <c r="H294" s="91"/>
      <c r="I294" s="85">
        <v>0</v>
      </c>
      <c r="J294" s="88">
        <v>10470000</v>
      </c>
      <c r="K294" s="85">
        <v>3.2429938092270327E-4</v>
      </c>
      <c r="L294" s="88">
        <v>401700000</v>
      </c>
      <c r="M294" s="85">
        <v>4.6226247712249535E-2</v>
      </c>
      <c r="N294" s="88">
        <v>232093100</v>
      </c>
      <c r="O294" s="85">
        <v>0.48764771164350779</v>
      </c>
      <c r="P294" s="88">
        <v>4778225000</v>
      </c>
      <c r="Q294" s="85">
        <v>0.47697043048357551</v>
      </c>
      <c r="R294" s="88"/>
      <c r="S294" s="85"/>
      <c r="T294" s="88"/>
      <c r="U294" s="85"/>
      <c r="V294" s="88"/>
      <c r="W294" s="85"/>
      <c r="X294" s="88"/>
      <c r="Y294" s="85"/>
      <c r="Z294" s="88"/>
      <c r="AA294" s="85"/>
      <c r="AB294" s="85"/>
      <c r="AC294" s="85"/>
      <c r="AD294" s="88">
        <v>25741306400</v>
      </c>
      <c r="AE294" s="88">
        <v>3635764000</v>
      </c>
      <c r="AF294" s="88">
        <v>32284983000</v>
      </c>
      <c r="AG294" s="88">
        <v>8689868200</v>
      </c>
      <c r="AH294" s="89">
        <v>475944200</v>
      </c>
      <c r="AI294" s="89">
        <v>10017864200</v>
      </c>
    </row>
    <row r="295" spans="1:35">
      <c r="A295" s="81">
        <v>44104</v>
      </c>
      <c r="B295" s="88">
        <v>15288265592600</v>
      </c>
      <c r="C295" s="88">
        <v>93828874000</v>
      </c>
      <c r="D295" s="203">
        <v>7849380200</v>
      </c>
      <c r="E295" s="205">
        <v>11024604100</v>
      </c>
      <c r="F295" s="90">
        <v>3988131900</v>
      </c>
      <c r="G295" s="85">
        <v>0.25374052896126481</v>
      </c>
      <c r="H295" s="88"/>
      <c r="I295" s="85">
        <v>0</v>
      </c>
      <c r="J295" s="88">
        <v>36411800</v>
      </c>
      <c r="K295" s="85">
        <v>0.35488184509944193</v>
      </c>
      <c r="L295" s="88">
        <v>1713246200</v>
      </c>
      <c r="M295" s="85">
        <v>2.3664935473862125E-2</v>
      </c>
      <c r="N295" s="88">
        <v>25653600</v>
      </c>
      <c r="O295" s="85">
        <v>0.49767203650246766</v>
      </c>
      <c r="P295" s="88">
        <v>2085936700</v>
      </c>
      <c r="Q295" s="85">
        <v>0.5</v>
      </c>
      <c r="R295" s="88"/>
      <c r="S295" s="85"/>
      <c r="T295" s="88"/>
      <c r="U295" s="85"/>
      <c r="V295" s="88"/>
      <c r="W295" s="85"/>
      <c r="X295" s="88"/>
      <c r="Y295" s="85"/>
      <c r="Z295" s="88"/>
      <c r="AA295" s="85"/>
      <c r="AB295" s="85"/>
      <c r="AC295" s="85"/>
      <c r="AD295" s="88">
        <v>15717362600</v>
      </c>
      <c r="AE295" s="88">
        <v>1389508000</v>
      </c>
      <c r="AF295" s="88">
        <v>102602600</v>
      </c>
      <c r="AG295" s="88">
        <v>72395980200</v>
      </c>
      <c r="AH295" s="89">
        <v>51547200</v>
      </c>
      <c r="AI295" s="89">
        <v>4171873400</v>
      </c>
    </row>
    <row r="296" spans="1:35">
      <c r="A296" s="81">
        <v>44105</v>
      </c>
      <c r="B296" s="88">
        <v>16260900581628</v>
      </c>
      <c r="C296" s="88">
        <v>50432001800</v>
      </c>
      <c r="D296" s="203">
        <v>2068962800</v>
      </c>
      <c r="E296" s="205">
        <v>7772240300</v>
      </c>
      <c r="F296" s="90">
        <v>1559524000</v>
      </c>
      <c r="G296" s="85">
        <v>0.35118308258113679</v>
      </c>
      <c r="H296" s="88"/>
      <c r="I296" s="85">
        <v>0</v>
      </c>
      <c r="J296" s="88">
        <v>15600000</v>
      </c>
      <c r="K296" s="85">
        <v>0.5</v>
      </c>
      <c r="L296" s="88">
        <v>484200000</v>
      </c>
      <c r="M296" s="85">
        <v>1.1121263059806933E-2</v>
      </c>
      <c r="N296" s="88">
        <v>9318100</v>
      </c>
      <c r="O296" s="85">
        <v>0.5</v>
      </c>
      <c r="P296" s="88">
        <v>320700</v>
      </c>
      <c r="Q296" s="85">
        <v>0.5</v>
      </c>
      <c r="R296" s="88"/>
      <c r="S296" s="85"/>
      <c r="T296" s="88"/>
      <c r="U296" s="85"/>
      <c r="V296" s="88"/>
      <c r="W296" s="85"/>
      <c r="X296" s="88"/>
      <c r="Y296" s="85"/>
      <c r="Z296" s="88"/>
      <c r="AA296" s="85"/>
      <c r="AB296" s="85"/>
      <c r="AC296" s="85"/>
      <c r="AD296" s="88">
        <v>4440772000</v>
      </c>
      <c r="AE296" s="88">
        <v>2402532000</v>
      </c>
      <c r="AF296" s="88">
        <v>31200000</v>
      </c>
      <c r="AG296" s="88">
        <v>43538220200</v>
      </c>
      <c r="AH296" s="89">
        <v>18636200</v>
      </c>
      <c r="AI296" s="89">
        <v>641400</v>
      </c>
    </row>
    <row r="297" spans="1:35">
      <c r="A297" s="81">
        <v>44106</v>
      </c>
      <c r="B297" s="88">
        <v>21323713846872</v>
      </c>
      <c r="C297" s="88">
        <v>36166194400</v>
      </c>
      <c r="D297" s="203">
        <v>8454091100</v>
      </c>
      <c r="E297" s="205">
        <v>13652241700</v>
      </c>
      <c r="F297" s="90">
        <v>3296963000</v>
      </c>
      <c r="G297" s="85">
        <v>0.45599388350020792</v>
      </c>
      <c r="H297" s="88"/>
      <c r="I297" s="85">
        <v>0</v>
      </c>
      <c r="J297" s="88">
        <v>209800</v>
      </c>
      <c r="K297" s="85">
        <v>1.3265048052604957E-2</v>
      </c>
      <c r="L297" s="88">
        <v>1084817500</v>
      </c>
      <c r="M297" s="85">
        <v>5.8320583527593263E-2</v>
      </c>
      <c r="N297" s="88">
        <v>137573000</v>
      </c>
      <c r="O297" s="85">
        <v>0.8851304922960519</v>
      </c>
      <c r="P297" s="88">
        <v>3934527800</v>
      </c>
      <c r="Q297" s="85">
        <v>0.48657596544176285</v>
      </c>
      <c r="R297" s="88"/>
      <c r="S297" s="85"/>
      <c r="T297" s="88"/>
      <c r="U297" s="85"/>
      <c r="V297" s="88"/>
      <c r="W297" s="85"/>
      <c r="X297" s="88"/>
      <c r="Y297" s="85"/>
      <c r="Z297" s="88"/>
      <c r="AA297" s="85"/>
      <c r="AB297" s="85"/>
      <c r="AC297" s="85"/>
      <c r="AD297" s="88">
        <v>7230279000</v>
      </c>
      <c r="AE297" s="88">
        <v>2077582400</v>
      </c>
      <c r="AF297" s="88">
        <v>15816000</v>
      </c>
      <c r="AG297" s="88">
        <v>18600937000</v>
      </c>
      <c r="AH297" s="89">
        <v>155426800</v>
      </c>
      <c r="AI297" s="89">
        <v>8086153200</v>
      </c>
    </row>
    <row r="298" spans="1:35">
      <c r="D298" s="203">
        <v>0</v>
      </c>
      <c r="G298" s="85"/>
      <c r="I298" s="85"/>
      <c r="K298" s="85"/>
      <c r="M298" s="85"/>
      <c r="O298" s="85"/>
      <c r="Q298" s="85"/>
      <c r="S298" s="85"/>
      <c r="U298" s="85"/>
      <c r="W298" s="85"/>
      <c r="Y298" s="85"/>
      <c r="AA298" s="85"/>
      <c r="AB298" s="221"/>
      <c r="AC298" s="221"/>
      <c r="AI298" s="97"/>
    </row>
    <row r="299" spans="1:35">
      <c r="A299" s="81">
        <v>44109</v>
      </c>
      <c r="B299" s="88">
        <v>17670552119200</v>
      </c>
      <c r="C299" s="88">
        <v>116599278400</v>
      </c>
      <c r="D299" s="203">
        <v>391962700</v>
      </c>
      <c r="E299" s="205">
        <v>2293143900</v>
      </c>
      <c r="F299" s="90">
        <v>360536600</v>
      </c>
      <c r="G299" s="85">
        <v>0.20367430694494471</v>
      </c>
      <c r="H299" s="88"/>
      <c r="I299" s="85">
        <v>0</v>
      </c>
      <c r="J299" s="88">
        <v>10420000</v>
      </c>
      <c r="K299" s="85">
        <v>7.1730762095289981E-4</v>
      </c>
      <c r="L299" s="88">
        <v>13655500</v>
      </c>
      <c r="M299" s="85">
        <v>1.3827513157477973E-4</v>
      </c>
      <c r="N299" s="88">
        <v>7350600</v>
      </c>
      <c r="O299" s="85">
        <v>0.49196193127819349</v>
      </c>
      <c r="P299" s="91"/>
      <c r="Q299" s="85">
        <v>0</v>
      </c>
      <c r="R299" s="91"/>
      <c r="S299" s="85"/>
      <c r="T299" s="91"/>
      <c r="U299" s="85"/>
      <c r="V299" s="91"/>
      <c r="W299" s="85"/>
      <c r="X299" s="91"/>
      <c r="Y299" s="85"/>
      <c r="Z299" s="91"/>
      <c r="AA299" s="85"/>
      <c r="AB299" s="85"/>
      <c r="AC299" s="85"/>
      <c r="AD299" s="88">
        <v>1770162400</v>
      </c>
      <c r="AE299" s="88">
        <v>1424886000</v>
      </c>
      <c r="AF299" s="88">
        <v>14526543000</v>
      </c>
      <c r="AG299" s="88">
        <v>98756008000</v>
      </c>
      <c r="AH299" s="89">
        <v>14941400</v>
      </c>
      <c r="AI299" s="89">
        <v>106737600</v>
      </c>
    </row>
    <row r="300" spans="1:35">
      <c r="A300" s="81">
        <v>44110</v>
      </c>
      <c r="B300" s="88">
        <v>19191723567592</v>
      </c>
      <c r="C300" s="88">
        <v>87052130200</v>
      </c>
      <c r="D300" s="203">
        <v>11657630500</v>
      </c>
      <c r="E300" s="205">
        <v>25996265600</v>
      </c>
      <c r="F300" s="90">
        <v>8222842500</v>
      </c>
      <c r="G300" s="85">
        <v>0.17267798968780809</v>
      </c>
      <c r="H300" s="88"/>
      <c r="I300" s="85">
        <v>0</v>
      </c>
      <c r="J300" s="88"/>
      <c r="K300" s="85">
        <v>0</v>
      </c>
      <c r="L300" s="88">
        <v>707688000</v>
      </c>
      <c r="M300" s="85">
        <v>2.1984032531030009E-2</v>
      </c>
      <c r="N300" s="88">
        <v>25486000</v>
      </c>
      <c r="O300" s="85">
        <v>0.47275088109812652</v>
      </c>
      <c r="P300" s="88">
        <v>2701614000</v>
      </c>
      <c r="Q300" s="85">
        <v>0.49942262414911792</v>
      </c>
      <c r="R300" s="88"/>
      <c r="S300" s="85"/>
      <c r="T300" s="88"/>
      <c r="U300" s="85"/>
      <c r="V300" s="88"/>
      <c r="W300" s="85"/>
      <c r="X300" s="88"/>
      <c r="Y300" s="85"/>
      <c r="Z300" s="88"/>
      <c r="AA300" s="85"/>
      <c r="AB300" s="85"/>
      <c r="AC300" s="85"/>
      <c r="AD300" s="88">
        <v>47619517200</v>
      </c>
      <c r="AE300" s="88">
        <v>1757248000</v>
      </c>
      <c r="AF300" s="88">
        <v>20980000</v>
      </c>
      <c r="AG300" s="88">
        <v>32191000400</v>
      </c>
      <c r="AH300" s="89">
        <v>53910000</v>
      </c>
      <c r="AI300" s="89">
        <v>5409474600</v>
      </c>
    </row>
    <row r="301" spans="1:35">
      <c r="A301" s="81">
        <v>44111</v>
      </c>
      <c r="B301" s="88">
        <v>21016981419772</v>
      </c>
      <c r="C301" s="88">
        <v>99554693000</v>
      </c>
      <c r="D301" s="203">
        <v>26077751800</v>
      </c>
      <c r="E301" s="205">
        <v>30007503400</v>
      </c>
      <c r="F301" s="90">
        <v>17065032600</v>
      </c>
      <c r="G301" s="85">
        <v>0.26702292458702115</v>
      </c>
      <c r="H301" s="88"/>
      <c r="I301" s="85">
        <v>0</v>
      </c>
      <c r="J301" s="88">
        <v>2104000</v>
      </c>
      <c r="K301" s="85">
        <v>7.3702499719762352E-2</v>
      </c>
      <c r="L301" s="88">
        <v>948850000</v>
      </c>
      <c r="M301" s="85">
        <v>5.254080255545706E-2</v>
      </c>
      <c r="N301" s="88">
        <v>19117500</v>
      </c>
      <c r="O301" s="85">
        <v>0.2163724356173872</v>
      </c>
      <c r="P301" s="88">
        <v>8042647700</v>
      </c>
      <c r="Q301" s="85">
        <v>0.49838819538996693</v>
      </c>
      <c r="R301" s="88"/>
      <c r="S301" s="85"/>
      <c r="T301" s="88"/>
      <c r="U301" s="85"/>
      <c r="V301" s="88"/>
      <c r="W301" s="85"/>
      <c r="X301" s="88"/>
      <c r="Y301" s="85"/>
      <c r="Z301" s="88"/>
      <c r="AA301" s="85"/>
      <c r="AB301" s="85"/>
      <c r="AC301" s="85"/>
      <c r="AD301" s="88">
        <v>63908492600</v>
      </c>
      <c r="AE301" s="88">
        <v>1332685000</v>
      </c>
      <c r="AF301" s="88">
        <v>28547200</v>
      </c>
      <c r="AG301" s="88">
        <v>18059297800</v>
      </c>
      <c r="AH301" s="89">
        <v>88354600</v>
      </c>
      <c r="AI301" s="89">
        <v>16137315800</v>
      </c>
    </row>
    <row r="302" spans="1:35">
      <c r="A302" s="81">
        <v>44112</v>
      </c>
      <c r="B302" s="88">
        <v>18813963092600</v>
      </c>
      <c r="C302" s="88">
        <v>48870247000</v>
      </c>
      <c r="D302" s="203">
        <v>11617464200</v>
      </c>
      <c r="E302" s="205">
        <v>21676523400</v>
      </c>
      <c r="F302" s="90">
        <v>6651026200</v>
      </c>
      <c r="G302" s="85">
        <v>0.36173910903883322</v>
      </c>
      <c r="H302" s="88"/>
      <c r="I302" s="85">
        <v>0</v>
      </c>
      <c r="J302" s="88">
        <v>515709100</v>
      </c>
      <c r="K302" s="85">
        <v>0.47770605469003286</v>
      </c>
      <c r="L302" s="88">
        <v>2260882000</v>
      </c>
      <c r="M302" s="85">
        <v>9.3819988446882524E-2</v>
      </c>
      <c r="N302" s="88">
        <v>5321800</v>
      </c>
      <c r="O302" s="85">
        <v>4.1639359859588238E-3</v>
      </c>
      <c r="P302" s="88">
        <v>2184525100</v>
      </c>
      <c r="Q302" s="85">
        <v>0.97785218231986581</v>
      </c>
      <c r="R302" s="88"/>
      <c r="S302" s="85"/>
      <c r="T302" s="88"/>
      <c r="U302" s="85"/>
      <c r="V302" s="88"/>
      <c r="W302" s="85"/>
      <c r="X302" s="88"/>
      <c r="Y302" s="85"/>
      <c r="Z302" s="88"/>
      <c r="AA302" s="85"/>
      <c r="AB302" s="85"/>
      <c r="AC302" s="85"/>
      <c r="AD302" s="88">
        <v>18386251400</v>
      </c>
      <c r="AE302" s="88">
        <v>1794285000</v>
      </c>
      <c r="AF302" s="88">
        <v>1079553200</v>
      </c>
      <c r="AG302" s="88">
        <v>24098084400</v>
      </c>
      <c r="AH302" s="89">
        <v>1278069600</v>
      </c>
      <c r="AI302" s="89">
        <v>2234003400</v>
      </c>
    </row>
    <row r="303" spans="1:35">
      <c r="A303" s="81">
        <v>44113</v>
      </c>
      <c r="B303" s="88">
        <v>17602238311400</v>
      </c>
      <c r="C303" s="88">
        <v>28420625200</v>
      </c>
      <c r="D303" s="203">
        <v>4768985800</v>
      </c>
      <c r="E303" s="205">
        <v>14105279400</v>
      </c>
      <c r="F303" s="90">
        <v>2120677500</v>
      </c>
      <c r="G303" s="85">
        <v>0.15782465617459071</v>
      </c>
      <c r="H303" s="88"/>
      <c r="I303" s="85">
        <v>0</v>
      </c>
      <c r="J303" s="88">
        <v>2078000</v>
      </c>
      <c r="K303" s="85">
        <v>0.47634329726755914</v>
      </c>
      <c r="L303" s="88">
        <v>476464000</v>
      </c>
      <c r="M303" s="85">
        <v>4.8589806069499704E-2</v>
      </c>
      <c r="N303" s="88">
        <v>17304300</v>
      </c>
      <c r="O303" s="85">
        <v>0.25159424588462109</v>
      </c>
      <c r="P303" s="88">
        <v>2152462000</v>
      </c>
      <c r="Q303" s="85">
        <v>0.499875058058523</v>
      </c>
      <c r="R303" s="88"/>
      <c r="S303" s="85"/>
      <c r="T303" s="88"/>
      <c r="U303" s="85"/>
      <c r="V303" s="88"/>
      <c r="W303" s="85"/>
      <c r="X303" s="88"/>
      <c r="Y303" s="85"/>
      <c r="Z303" s="88"/>
      <c r="AA303" s="85"/>
      <c r="AB303" s="85"/>
      <c r="AC303" s="85"/>
      <c r="AD303" s="88">
        <v>13436921400</v>
      </c>
      <c r="AE303" s="88">
        <v>798720000</v>
      </c>
      <c r="AF303" s="88">
        <v>4362400</v>
      </c>
      <c r="AG303" s="88">
        <v>9805842800</v>
      </c>
      <c r="AH303" s="89">
        <v>68778600</v>
      </c>
      <c r="AI303" s="89">
        <v>4306000000</v>
      </c>
    </row>
    <row r="304" spans="1:35">
      <c r="D304" s="203">
        <v>0</v>
      </c>
      <c r="G304" s="85"/>
      <c r="I304" s="85"/>
      <c r="K304" s="85"/>
      <c r="M304" s="85"/>
      <c r="O304" s="85"/>
      <c r="Q304" s="85"/>
      <c r="S304" s="85"/>
      <c r="U304" s="85"/>
      <c r="W304" s="85"/>
      <c r="Y304" s="85"/>
      <c r="AA304" s="85"/>
      <c r="AB304" s="221"/>
      <c r="AC304" s="221"/>
      <c r="AI304" s="97"/>
    </row>
    <row r="305" spans="1:35">
      <c r="A305" s="81">
        <v>44116</v>
      </c>
      <c r="B305" s="104">
        <v>20969691224400</v>
      </c>
      <c r="C305" s="88">
        <v>49126643040</v>
      </c>
      <c r="D305" s="203">
        <v>13704655800</v>
      </c>
      <c r="E305" s="205">
        <v>17453726000</v>
      </c>
      <c r="F305" s="90">
        <v>10297254500</v>
      </c>
      <c r="G305" s="85">
        <v>0.33418213454343243</v>
      </c>
      <c r="H305" s="88"/>
      <c r="I305" s="85">
        <v>0</v>
      </c>
      <c r="J305" s="88">
        <v>1258712700</v>
      </c>
      <c r="K305" s="85">
        <v>0.49937514267575572</v>
      </c>
      <c r="L305" s="88">
        <v>2080240000</v>
      </c>
      <c r="M305" s="85">
        <v>0.15431659579856674</v>
      </c>
      <c r="N305" s="88">
        <v>63462200</v>
      </c>
      <c r="O305" s="85">
        <v>0.5</v>
      </c>
      <c r="P305" s="88">
        <v>4986400</v>
      </c>
      <c r="Q305" s="85">
        <v>2.1027950677259922E-2</v>
      </c>
      <c r="R305" s="88"/>
      <c r="S305" s="85"/>
      <c r="T305" s="88"/>
      <c r="U305" s="85"/>
      <c r="V305" s="88"/>
      <c r="W305" s="85"/>
      <c r="X305" s="88"/>
      <c r="Y305" s="85"/>
      <c r="Z305" s="88"/>
      <c r="AA305" s="85"/>
      <c r="AB305" s="85"/>
      <c r="AC305" s="85"/>
      <c r="AD305" s="88">
        <v>30813300400</v>
      </c>
      <c r="AE305" s="88">
        <v>1948372000</v>
      </c>
      <c r="AF305" s="88">
        <v>2520575400</v>
      </c>
      <c r="AG305" s="88">
        <v>13480338840</v>
      </c>
      <c r="AH305" s="89">
        <v>126924400</v>
      </c>
      <c r="AI305" s="89">
        <v>237132000</v>
      </c>
    </row>
    <row r="306" spans="1:35">
      <c r="A306" s="81">
        <v>44117</v>
      </c>
      <c r="B306" s="88">
        <v>14774460283682</v>
      </c>
      <c r="C306" s="88">
        <v>17892289600</v>
      </c>
      <c r="D306" s="203">
        <v>5546390300</v>
      </c>
      <c r="E306" s="205">
        <v>15704620800</v>
      </c>
      <c r="F306" s="90">
        <v>882000000</v>
      </c>
      <c r="G306" s="85">
        <v>0.16815457409039242</v>
      </c>
      <c r="H306" s="88"/>
      <c r="I306" s="85">
        <v>0</v>
      </c>
      <c r="J306" s="88"/>
      <c r="K306" s="85">
        <v>0</v>
      </c>
      <c r="L306" s="88">
        <v>3790710000</v>
      </c>
      <c r="M306" s="85">
        <v>0.37358700428795583</v>
      </c>
      <c r="N306" s="88">
        <v>114400</v>
      </c>
      <c r="O306" s="85">
        <v>0.5</v>
      </c>
      <c r="P306" s="88">
        <v>873565900</v>
      </c>
      <c r="Q306" s="85">
        <v>0.99383798670780821</v>
      </c>
      <c r="R306" s="88"/>
      <c r="S306" s="85"/>
      <c r="T306" s="88"/>
      <c r="U306" s="85"/>
      <c r="V306" s="88"/>
      <c r="W306" s="85"/>
      <c r="X306" s="88"/>
      <c r="Y306" s="85"/>
      <c r="Z306" s="88"/>
      <c r="AA306" s="85"/>
      <c r="AB306" s="85"/>
      <c r="AC306" s="85"/>
      <c r="AD306" s="88">
        <v>5245174000</v>
      </c>
      <c r="AE306" s="88">
        <v>1615258000</v>
      </c>
      <c r="AF306" s="88">
        <v>5853600</v>
      </c>
      <c r="AG306" s="88">
        <v>10146793000</v>
      </c>
      <c r="AH306" s="89">
        <v>228800</v>
      </c>
      <c r="AI306" s="89">
        <v>878982200</v>
      </c>
    </row>
    <row r="307" spans="1:35">
      <c r="A307" s="81">
        <v>44118</v>
      </c>
      <c r="B307" s="88">
        <v>31784519920512</v>
      </c>
      <c r="C307" s="88">
        <v>76276929000</v>
      </c>
      <c r="D307" s="203">
        <v>20123505200</v>
      </c>
      <c r="E307" s="205">
        <v>22180770000</v>
      </c>
      <c r="F307" s="90">
        <v>18099996000</v>
      </c>
      <c r="G307" s="85">
        <v>0.34457905596405253</v>
      </c>
      <c r="H307" s="88"/>
      <c r="I307" s="85">
        <v>0</v>
      </c>
      <c r="J307" s="88">
        <v>1012829500</v>
      </c>
      <c r="K307" s="85">
        <v>0.43105217417950109</v>
      </c>
      <c r="L307" s="88">
        <v>960750000</v>
      </c>
      <c r="M307" s="85">
        <v>5.2082506626878938E-2</v>
      </c>
      <c r="N307" s="88">
        <v>12703700</v>
      </c>
      <c r="O307" s="85">
        <v>0.3118467241083045</v>
      </c>
      <c r="P307" s="88">
        <v>37226000</v>
      </c>
      <c r="Q307" s="85">
        <v>0.39991835331528514</v>
      </c>
      <c r="R307" s="88"/>
      <c r="S307" s="85"/>
      <c r="T307" s="88"/>
      <c r="U307" s="85"/>
      <c r="V307" s="88"/>
      <c r="W307" s="85"/>
      <c r="X307" s="88"/>
      <c r="Y307" s="85"/>
      <c r="Z307" s="88"/>
      <c r="AA307" s="85"/>
      <c r="AB307" s="85"/>
      <c r="AC307" s="85"/>
      <c r="AD307" s="88">
        <v>52527847200</v>
      </c>
      <c r="AE307" s="88">
        <v>2818900000</v>
      </c>
      <c r="AF307" s="88">
        <v>2349668000</v>
      </c>
      <c r="AG307" s="88">
        <v>18446692800</v>
      </c>
      <c r="AH307" s="89">
        <v>40737000</v>
      </c>
      <c r="AI307" s="89">
        <v>93084000</v>
      </c>
    </row>
    <row r="308" spans="1:35">
      <c r="A308" s="81">
        <v>44119</v>
      </c>
      <c r="B308" s="88">
        <v>22696089657800</v>
      </c>
      <c r="C308" s="88">
        <v>59642843800</v>
      </c>
      <c r="D308" s="203">
        <v>30658046400</v>
      </c>
      <c r="E308" s="205">
        <v>35035400100</v>
      </c>
      <c r="F308" s="90">
        <v>30125261300</v>
      </c>
      <c r="G308" s="85">
        <v>0.74027560286760397</v>
      </c>
      <c r="H308" s="91"/>
      <c r="I308" s="85">
        <v>0</v>
      </c>
      <c r="J308" s="91"/>
      <c r="K308" s="85">
        <v>0</v>
      </c>
      <c r="L308" s="91"/>
      <c r="M308" s="85">
        <v>0</v>
      </c>
      <c r="N308" s="91">
        <v>1298100</v>
      </c>
      <c r="O308" s="85">
        <v>4.9481211548284304E-2</v>
      </c>
      <c r="P308" s="91">
        <v>531487000</v>
      </c>
      <c r="Q308" s="85">
        <v>0.5</v>
      </c>
      <c r="R308" s="91"/>
      <c r="S308" s="85"/>
      <c r="T308" s="91"/>
      <c r="U308" s="85"/>
      <c r="V308" s="91"/>
      <c r="W308" s="85"/>
      <c r="X308" s="91"/>
      <c r="Y308" s="85"/>
      <c r="Z308" s="91"/>
      <c r="AA308" s="85"/>
      <c r="AB308" s="85"/>
      <c r="AC308" s="85"/>
      <c r="AD308" s="88">
        <v>40694656400</v>
      </c>
      <c r="AE308" s="88">
        <v>2563791000</v>
      </c>
      <c r="AF308" s="88">
        <v>62214000</v>
      </c>
      <c r="AG308" s="88">
        <v>15232974200</v>
      </c>
      <c r="AH308" s="89">
        <v>26234200</v>
      </c>
      <c r="AI308" s="89">
        <v>1062974000</v>
      </c>
    </row>
    <row r="309" spans="1:35">
      <c r="A309" s="81">
        <v>44120</v>
      </c>
      <c r="B309" s="88">
        <v>20967497455200</v>
      </c>
      <c r="C309" s="88">
        <v>116121679200</v>
      </c>
      <c r="D309" s="203">
        <v>34600179100</v>
      </c>
      <c r="E309" s="205">
        <v>118396696800</v>
      </c>
      <c r="F309" s="90">
        <v>25735320600</v>
      </c>
      <c r="G309" s="85">
        <v>0.33454411532207518</v>
      </c>
      <c r="H309" s="88"/>
      <c r="I309" s="85">
        <v>0</v>
      </c>
      <c r="J309" s="88">
        <v>1061046600</v>
      </c>
      <c r="K309" s="85">
        <v>0.49638450528731543</v>
      </c>
      <c r="L309" s="88">
        <v>6304144500</v>
      </c>
      <c r="M309" s="85">
        <v>0.19162284316624345</v>
      </c>
      <c r="N309" s="88"/>
      <c r="O309" s="85">
        <v>0</v>
      </c>
      <c r="P309" s="88">
        <v>1499667400</v>
      </c>
      <c r="Q309" s="85">
        <v>0.48920221737347924</v>
      </c>
      <c r="R309" s="88"/>
      <c r="S309" s="85"/>
      <c r="T309" s="88"/>
      <c r="U309" s="85"/>
      <c r="V309" s="88"/>
      <c r="W309" s="85"/>
      <c r="X309" s="88"/>
      <c r="Y309" s="85"/>
      <c r="Z309" s="88"/>
      <c r="AA309" s="85"/>
      <c r="AB309" s="85"/>
      <c r="AC309" s="85"/>
      <c r="AD309" s="88">
        <v>76926538000</v>
      </c>
      <c r="AE309" s="88">
        <v>1055655800</v>
      </c>
      <c r="AF309" s="88">
        <v>2137549800</v>
      </c>
      <c r="AG309" s="88">
        <v>32898710800</v>
      </c>
      <c r="AH309" s="89">
        <v>37688000</v>
      </c>
      <c r="AI309" s="89">
        <v>3065536800</v>
      </c>
    </row>
    <row r="310" spans="1:35">
      <c r="D310" s="203">
        <v>0</v>
      </c>
      <c r="G310" s="85"/>
      <c r="I310" s="85"/>
      <c r="K310" s="85"/>
      <c r="M310" s="85"/>
      <c r="O310" s="85"/>
      <c r="Q310" s="85"/>
      <c r="S310" s="85"/>
      <c r="U310" s="85"/>
      <c r="W310" s="85"/>
      <c r="Y310" s="85"/>
      <c r="AA310" s="85"/>
      <c r="AB310" s="221"/>
      <c r="AC310" s="221"/>
      <c r="AI310" s="97"/>
    </row>
    <row r="311" spans="1:35">
      <c r="A311" s="81">
        <v>44123</v>
      </c>
      <c r="B311" s="88">
        <v>18120800251300</v>
      </c>
      <c r="C311" s="88">
        <v>58857096600</v>
      </c>
      <c r="D311" s="203">
        <v>8172562200</v>
      </c>
      <c r="E311" s="205">
        <v>11750165000</v>
      </c>
      <c r="F311" s="90">
        <v>3925177800</v>
      </c>
      <c r="G311" s="85">
        <v>0.12874120407778034</v>
      </c>
      <c r="H311" s="88"/>
      <c r="I311" s="85">
        <v>0</v>
      </c>
      <c r="J311" s="88"/>
      <c r="K311" s="85">
        <v>0</v>
      </c>
      <c r="L311" s="88">
        <v>889710000</v>
      </c>
      <c r="M311" s="85">
        <v>4.4737484327851469E-2</v>
      </c>
      <c r="N311" s="88">
        <v>12120200</v>
      </c>
      <c r="O311" s="85">
        <v>0.47659156148008336</v>
      </c>
      <c r="P311" s="88">
        <v>3345554200</v>
      </c>
      <c r="Q311" s="85">
        <v>0.49460022978173396</v>
      </c>
      <c r="R311" s="88"/>
      <c r="S311" s="85"/>
      <c r="T311" s="88"/>
      <c r="U311" s="85"/>
      <c r="V311" s="88"/>
      <c r="W311" s="85"/>
      <c r="X311" s="88"/>
      <c r="Y311" s="85"/>
      <c r="Z311" s="88"/>
      <c r="AA311" s="85"/>
      <c r="AB311" s="85"/>
      <c r="AC311" s="85"/>
      <c r="AD311" s="88">
        <v>30488900800</v>
      </c>
      <c r="AE311" s="88">
        <v>1599250000</v>
      </c>
      <c r="AF311" s="88">
        <v>92006800</v>
      </c>
      <c r="AG311" s="88">
        <v>19887349800</v>
      </c>
      <c r="AH311" s="89">
        <v>25431000</v>
      </c>
      <c r="AI311" s="89">
        <v>6764158200</v>
      </c>
    </row>
    <row r="312" spans="1:35">
      <c r="A312" s="81">
        <v>44124</v>
      </c>
      <c r="B312" s="88">
        <v>20886782216390</v>
      </c>
      <c r="C312" s="88">
        <v>128546499560</v>
      </c>
      <c r="D312" s="203">
        <v>18969003200</v>
      </c>
      <c r="E312" s="205">
        <v>40623717200</v>
      </c>
      <c r="F312" s="90">
        <v>2557986300</v>
      </c>
      <c r="G312" s="85">
        <v>0.10845077743470649</v>
      </c>
      <c r="H312" s="88">
        <v>1573434000</v>
      </c>
      <c r="I312" s="85">
        <v>0.29065916912510414</v>
      </c>
      <c r="J312" s="88"/>
      <c r="K312" s="85">
        <v>0</v>
      </c>
      <c r="L312" s="88">
        <v>5866408500</v>
      </c>
      <c r="M312" s="85">
        <v>7.2531005184350086E-2</v>
      </c>
      <c r="N312" s="88">
        <v>28174400</v>
      </c>
      <c r="O312" s="85">
        <v>0.33955369582089984</v>
      </c>
      <c r="P312" s="88">
        <v>8943000000</v>
      </c>
      <c r="Q312" s="85">
        <v>0.49968685619849279</v>
      </c>
      <c r="R312" s="88"/>
      <c r="S312" s="85"/>
      <c r="T312" s="88"/>
      <c r="U312" s="85"/>
      <c r="V312" s="88"/>
      <c r="W312" s="85"/>
      <c r="X312" s="88"/>
      <c r="Y312" s="85"/>
      <c r="Z312" s="88"/>
      <c r="AA312" s="85"/>
      <c r="AB312" s="85"/>
      <c r="AC312" s="85"/>
      <c r="AD312" s="88">
        <v>23586611000</v>
      </c>
      <c r="AE312" s="88">
        <v>5413330000</v>
      </c>
      <c r="AF312" s="88">
        <v>684985200</v>
      </c>
      <c r="AG312" s="88">
        <v>80881389760</v>
      </c>
      <c r="AH312" s="89">
        <v>82974800</v>
      </c>
      <c r="AI312" s="89">
        <v>17897208800</v>
      </c>
    </row>
    <row r="313" spans="1:35">
      <c r="A313" s="81">
        <v>44125</v>
      </c>
      <c r="B313" s="88">
        <v>19261252950600</v>
      </c>
      <c r="C313" s="88">
        <v>34981022800</v>
      </c>
      <c r="D313" s="203">
        <v>9205212300</v>
      </c>
      <c r="E313" s="205">
        <v>89379712300</v>
      </c>
      <c r="F313" s="90">
        <v>4765049800</v>
      </c>
      <c r="G313" s="85">
        <v>0.34585088517304485</v>
      </c>
      <c r="H313" s="91"/>
      <c r="I313" s="85">
        <v>0</v>
      </c>
      <c r="J313" s="91"/>
      <c r="K313" s="85">
        <v>0</v>
      </c>
      <c r="L313" s="88">
        <v>25591500</v>
      </c>
      <c r="M313" s="85">
        <v>2.713123675481678E-3</v>
      </c>
      <c r="N313" s="88">
        <v>1410200</v>
      </c>
      <c r="O313" s="85">
        <v>0.5</v>
      </c>
      <c r="P313" s="88">
        <v>4413160800</v>
      </c>
      <c r="Q313" s="85">
        <v>0.48686808083396965</v>
      </c>
      <c r="R313" s="88"/>
      <c r="S313" s="85"/>
      <c r="T313" s="88"/>
      <c r="U313" s="85"/>
      <c r="V313" s="88"/>
      <c r="W313" s="85"/>
      <c r="X313" s="88"/>
      <c r="Y313" s="85"/>
      <c r="Z313" s="88"/>
      <c r="AA313" s="85"/>
      <c r="AB313" s="85"/>
      <c r="AC313" s="85"/>
      <c r="AD313" s="88">
        <v>13777758000</v>
      </c>
      <c r="AE313" s="88">
        <v>2324824000</v>
      </c>
      <c r="AF313" s="88">
        <v>378747600</v>
      </c>
      <c r="AG313" s="88">
        <v>9432485600</v>
      </c>
      <c r="AH313" s="89">
        <v>2820400</v>
      </c>
      <c r="AI313" s="89">
        <v>9064387200</v>
      </c>
    </row>
    <row r="314" spans="1:35">
      <c r="A314" s="81">
        <v>44126</v>
      </c>
      <c r="B314" s="88">
        <v>16672139089100</v>
      </c>
      <c r="C314" s="88">
        <v>47790884600</v>
      </c>
      <c r="D314" s="203">
        <v>13582259900</v>
      </c>
      <c r="E314" s="205">
        <v>14486579400</v>
      </c>
      <c r="F314" s="90">
        <v>6178154800</v>
      </c>
      <c r="G314" s="85">
        <v>0.34108376811866881</v>
      </c>
      <c r="H314" s="88"/>
      <c r="I314" s="85">
        <v>0</v>
      </c>
      <c r="J314" s="88"/>
      <c r="K314" s="85">
        <v>0</v>
      </c>
      <c r="L314" s="88">
        <v>760200000</v>
      </c>
      <c r="M314" s="85">
        <v>5.5547495168931607E-2</v>
      </c>
      <c r="N314" s="88">
        <v>2924635100</v>
      </c>
      <c r="O314" s="85">
        <v>0.42535907548530583</v>
      </c>
      <c r="P314" s="88">
        <v>3719270000</v>
      </c>
      <c r="Q314" s="85">
        <v>0.4995493502810866</v>
      </c>
      <c r="R314" s="88"/>
      <c r="S314" s="85"/>
      <c r="T314" s="88"/>
      <c r="U314" s="85"/>
      <c r="V314" s="88"/>
      <c r="W314" s="85"/>
      <c r="X314" s="88"/>
      <c r="Y314" s="85"/>
      <c r="Z314" s="88"/>
      <c r="AA314" s="85"/>
      <c r="AB314" s="85"/>
      <c r="AC314" s="85"/>
      <c r="AD314" s="88">
        <v>18113306400</v>
      </c>
      <c r="AE314" s="88">
        <v>1667978000</v>
      </c>
      <c r="AF314" s="88">
        <v>3079000</v>
      </c>
      <c r="AG314" s="88">
        <v>13685585600</v>
      </c>
      <c r="AH314" s="89">
        <v>6875685200</v>
      </c>
      <c r="AI314" s="89">
        <v>7445250400</v>
      </c>
    </row>
    <row r="315" spans="1:35">
      <c r="A315" s="81">
        <v>44127</v>
      </c>
      <c r="B315" s="88">
        <v>21327811218200</v>
      </c>
      <c r="C315" s="88">
        <v>54263797600</v>
      </c>
      <c r="D315" s="203">
        <v>25400118000</v>
      </c>
      <c r="E315" s="205">
        <v>30108008200</v>
      </c>
      <c r="F315" s="90">
        <v>18339829300</v>
      </c>
      <c r="G315" s="85">
        <v>0.54503549236402926</v>
      </c>
      <c r="H315" s="88">
        <v>465330600</v>
      </c>
      <c r="I315" s="85">
        <v>0.16398951043627857</v>
      </c>
      <c r="J315" s="88"/>
      <c r="K315" s="85">
        <v>0</v>
      </c>
      <c r="L315" s="88">
        <v>4297429300</v>
      </c>
      <c r="M315" s="85">
        <v>0.43812758795187728</v>
      </c>
      <c r="N315" s="88">
        <v>1551400</v>
      </c>
      <c r="O315" s="85">
        <v>0.26880826142703679</v>
      </c>
      <c r="P315" s="88">
        <v>2295977400</v>
      </c>
      <c r="Q315" s="85">
        <v>0.28864888163046587</v>
      </c>
      <c r="R315" s="88"/>
      <c r="S315" s="85"/>
      <c r="T315" s="88"/>
      <c r="U315" s="85"/>
      <c r="V315" s="88"/>
      <c r="W315" s="85"/>
      <c r="X315" s="88"/>
      <c r="Y315" s="85"/>
      <c r="Z315" s="88"/>
      <c r="AA315" s="85"/>
      <c r="AB315" s="85"/>
      <c r="AC315" s="85"/>
      <c r="AD315" s="88">
        <v>33648871600</v>
      </c>
      <c r="AE315" s="88">
        <v>2837563200</v>
      </c>
      <c r="AF315" s="88">
        <v>8743800</v>
      </c>
      <c r="AG315" s="88">
        <v>9808625200</v>
      </c>
      <c r="AH315" s="89">
        <v>5771400</v>
      </c>
      <c r="AI315" s="89">
        <v>7954222400</v>
      </c>
    </row>
    <row r="316" spans="1:35">
      <c r="D316" s="203">
        <v>0</v>
      </c>
      <c r="G316" s="85"/>
      <c r="I316" s="85"/>
      <c r="K316" s="85"/>
      <c r="M316" s="85"/>
      <c r="O316" s="85"/>
      <c r="Q316" s="85"/>
      <c r="S316" s="85"/>
      <c r="U316" s="85"/>
      <c r="W316" s="85"/>
      <c r="Y316" s="85"/>
      <c r="AA316" s="85"/>
      <c r="AB316" s="221"/>
      <c r="AC316" s="221"/>
      <c r="AI316" s="97"/>
    </row>
    <row r="317" spans="1:35">
      <c r="A317" s="81">
        <v>44130</v>
      </c>
      <c r="B317" s="88">
        <v>19513873941720</v>
      </c>
      <c r="C317" s="88">
        <v>96635896600</v>
      </c>
      <c r="D317" s="203">
        <v>24975573200</v>
      </c>
      <c r="E317" s="205">
        <v>34867474200</v>
      </c>
      <c r="F317" s="90">
        <v>21090687300</v>
      </c>
      <c r="G317" s="85">
        <v>0.33213843247554531</v>
      </c>
      <c r="H317" s="88"/>
      <c r="I317" s="85">
        <v>0</v>
      </c>
      <c r="J317" s="88">
        <v>1142203200</v>
      </c>
      <c r="K317" s="85">
        <v>0.44680682273906286</v>
      </c>
      <c r="L317" s="88">
        <v>2712625200</v>
      </c>
      <c r="M317" s="85">
        <v>9.7287116259132736E-2</v>
      </c>
      <c r="N317" s="88">
        <v>26921400</v>
      </c>
      <c r="O317" s="85">
        <v>0.5</v>
      </c>
      <c r="P317" s="88">
        <v>3136100</v>
      </c>
      <c r="Q317" s="85">
        <v>8.4900348145300578E-2</v>
      </c>
      <c r="R317" s="88"/>
      <c r="S317" s="85"/>
      <c r="T317" s="88"/>
      <c r="U317" s="85"/>
      <c r="V317" s="88"/>
      <c r="W317" s="85"/>
      <c r="X317" s="88"/>
      <c r="Y317" s="85"/>
      <c r="Z317" s="88"/>
      <c r="AA317" s="85"/>
      <c r="AB317" s="85"/>
      <c r="AC317" s="85"/>
      <c r="AD317" s="88">
        <v>63499689400</v>
      </c>
      <c r="AE317" s="88">
        <v>2606380000</v>
      </c>
      <c r="AF317" s="88">
        <v>2556369200</v>
      </c>
      <c r="AG317" s="88">
        <v>27882676600</v>
      </c>
      <c r="AH317" s="89">
        <v>53842800</v>
      </c>
      <c r="AI317" s="89">
        <v>36938600</v>
      </c>
    </row>
    <row r="318" spans="1:35">
      <c r="A318" s="81">
        <v>44131</v>
      </c>
      <c r="B318" s="88">
        <v>19602471430868</v>
      </c>
      <c r="C318" s="88">
        <v>79844921800</v>
      </c>
      <c r="D318" s="203">
        <v>33468138300</v>
      </c>
      <c r="E318" s="205">
        <v>55175608800</v>
      </c>
      <c r="F318" s="90">
        <v>29549500500</v>
      </c>
      <c r="G318" s="85">
        <v>0.49868249065329173</v>
      </c>
      <c r="H318" s="88"/>
      <c r="I318" s="85">
        <v>0</v>
      </c>
      <c r="J318" s="88">
        <v>415072000</v>
      </c>
      <c r="K318" s="85">
        <v>0.46797740748958677</v>
      </c>
      <c r="L318" s="88">
        <v>3482126100</v>
      </c>
      <c r="M318" s="85">
        <v>0.19380429009053884</v>
      </c>
      <c r="N318" s="88">
        <v>2364400</v>
      </c>
      <c r="O318" s="85">
        <v>0.5</v>
      </c>
      <c r="P318" s="88">
        <v>19075300</v>
      </c>
      <c r="Q318" s="85">
        <v>0.32925006386401451</v>
      </c>
      <c r="R318" s="88"/>
      <c r="S318" s="85"/>
      <c r="T318" s="88"/>
      <c r="U318" s="85"/>
      <c r="V318" s="88"/>
      <c r="W318" s="85"/>
      <c r="X318" s="88"/>
      <c r="Y318" s="85"/>
      <c r="Z318" s="88"/>
      <c r="AA318" s="85"/>
      <c r="AB318" s="85"/>
      <c r="AC318" s="85"/>
      <c r="AD318" s="88">
        <v>59255139400</v>
      </c>
      <c r="AE318" s="88">
        <v>1672940000</v>
      </c>
      <c r="AF318" s="88">
        <v>886948800</v>
      </c>
      <c r="AG318" s="88">
        <v>17967229200</v>
      </c>
      <c r="AH318" s="89">
        <v>4728800</v>
      </c>
      <c r="AI318" s="89">
        <v>57935600</v>
      </c>
    </row>
    <row r="319" spans="1:35">
      <c r="A319" s="81">
        <v>44132</v>
      </c>
      <c r="B319" s="88">
        <v>20889322167990</v>
      </c>
      <c r="C319" s="88">
        <v>81097217200</v>
      </c>
      <c r="D319" s="203">
        <v>51147436700</v>
      </c>
      <c r="E319" s="205">
        <v>68742239200</v>
      </c>
      <c r="F319" s="90">
        <v>39548868900</v>
      </c>
      <c r="G319" s="85">
        <v>0.7444291101256274</v>
      </c>
      <c r="H319" s="88"/>
      <c r="I319" s="85">
        <v>0</v>
      </c>
      <c r="J319" s="88">
        <v>106500</v>
      </c>
      <c r="K319" s="85">
        <v>1.0423191356091451E-3</v>
      </c>
      <c r="L319" s="88">
        <v>11566689900</v>
      </c>
      <c r="M319" s="85">
        <v>0.4380564392853063</v>
      </c>
      <c r="N319" s="88">
        <v>20115400</v>
      </c>
      <c r="O319" s="85">
        <v>0.50296798971830348</v>
      </c>
      <c r="P319" s="88">
        <v>11656000</v>
      </c>
      <c r="Q319" s="85">
        <v>0.39679189531447867</v>
      </c>
      <c r="R319" s="88"/>
      <c r="S319" s="85"/>
      <c r="T319" s="88"/>
      <c r="U319" s="85"/>
      <c r="V319" s="88"/>
      <c r="W319" s="85"/>
      <c r="X319" s="88"/>
      <c r="Y319" s="85"/>
      <c r="Z319" s="88"/>
      <c r="AA319" s="85"/>
      <c r="AB319" s="85"/>
      <c r="AC319" s="85"/>
      <c r="AD319" s="88">
        <v>53126440600</v>
      </c>
      <c r="AE319" s="88">
        <v>1394666200</v>
      </c>
      <c r="AF319" s="88">
        <v>102176000</v>
      </c>
      <c r="AG319" s="88">
        <v>26404565400</v>
      </c>
      <c r="AH319" s="89">
        <v>39993400</v>
      </c>
      <c r="AI319" s="89">
        <v>29375600</v>
      </c>
    </row>
    <row r="320" spans="1:35">
      <c r="A320" s="81">
        <v>44133</v>
      </c>
      <c r="B320" s="88">
        <v>18045381345490</v>
      </c>
      <c r="C320" s="88">
        <v>38003830200</v>
      </c>
      <c r="D320" s="203">
        <v>18413793800</v>
      </c>
      <c r="E320" s="205">
        <v>39012131200</v>
      </c>
      <c r="F320" s="90">
        <v>18371153600</v>
      </c>
      <c r="G320" s="85">
        <v>0.57106736014406534</v>
      </c>
      <c r="H320" s="88"/>
      <c r="I320" s="85">
        <v>0</v>
      </c>
      <c r="J320" s="88"/>
      <c r="K320" s="85">
        <v>0</v>
      </c>
      <c r="L320" s="88">
        <v>6869600</v>
      </c>
      <c r="M320" s="85">
        <v>1.5024312371323598E-3</v>
      </c>
      <c r="N320" s="88">
        <v>26016000</v>
      </c>
      <c r="O320" s="85">
        <v>0.24229464653256766</v>
      </c>
      <c r="P320" s="88">
        <v>9754600</v>
      </c>
      <c r="Q320" s="85">
        <v>0.32980356357980861</v>
      </c>
      <c r="R320" s="88"/>
      <c r="S320" s="85"/>
      <c r="T320" s="88"/>
      <c r="U320" s="85"/>
      <c r="V320" s="88"/>
      <c r="W320" s="85"/>
      <c r="X320" s="88"/>
      <c r="Y320" s="85"/>
      <c r="Z320" s="88"/>
      <c r="AA320" s="85"/>
      <c r="AB320" s="85"/>
      <c r="AC320" s="85"/>
      <c r="AD320" s="88">
        <v>32169854000</v>
      </c>
      <c r="AE320" s="88">
        <v>1110548000</v>
      </c>
      <c r="AF320" s="88">
        <v>14155400</v>
      </c>
      <c r="AG320" s="88">
        <v>4572322400</v>
      </c>
      <c r="AH320" s="89">
        <v>107373400</v>
      </c>
      <c r="AI320" s="89">
        <v>29577000</v>
      </c>
    </row>
    <row r="321" spans="1:35">
      <c r="A321" s="81">
        <v>44134</v>
      </c>
      <c r="B321" s="88">
        <v>15025497166032</v>
      </c>
      <c r="C321" s="88">
        <v>25919485000</v>
      </c>
      <c r="D321" s="203">
        <v>8994821300</v>
      </c>
      <c r="E321" s="205">
        <v>34619157600</v>
      </c>
      <c r="F321" s="90">
        <v>4482148800</v>
      </c>
      <c r="G321" s="85">
        <v>0.28146888471688514</v>
      </c>
      <c r="H321" s="88"/>
      <c r="I321" s="85">
        <v>0</v>
      </c>
      <c r="J321" s="88"/>
      <c r="K321" s="85">
        <v>0</v>
      </c>
      <c r="L321" s="88">
        <v>2552711200</v>
      </c>
      <c r="M321" s="85">
        <v>0.4734320070086992</v>
      </c>
      <c r="N321" s="88">
        <v>98319800</v>
      </c>
      <c r="O321" s="85">
        <v>0.49771542485605608</v>
      </c>
      <c r="P321" s="88">
        <v>1861641500</v>
      </c>
      <c r="Q321" s="85">
        <v>0.49982400766365409</v>
      </c>
      <c r="R321" s="88"/>
      <c r="S321" s="85"/>
      <c r="T321" s="88"/>
      <c r="U321" s="85"/>
      <c r="V321" s="88"/>
      <c r="W321" s="85"/>
      <c r="X321" s="88"/>
      <c r="Y321" s="85"/>
      <c r="Z321" s="88"/>
      <c r="AA321" s="85"/>
      <c r="AB321" s="85"/>
      <c r="AC321" s="85"/>
      <c r="AD321" s="88">
        <v>15924136000</v>
      </c>
      <c r="AE321" s="88">
        <v>670638000</v>
      </c>
      <c r="AF321" s="88">
        <v>10647000</v>
      </c>
      <c r="AG321" s="88">
        <v>5391927800</v>
      </c>
      <c r="AH321" s="89">
        <v>197542200</v>
      </c>
      <c r="AI321" s="89">
        <v>3724594000</v>
      </c>
    </row>
    <row r="322" spans="1:35">
      <c r="D322" s="203">
        <v>0</v>
      </c>
      <c r="G322" s="85"/>
      <c r="I322" s="85"/>
      <c r="K322" s="85"/>
      <c r="M322" s="85"/>
      <c r="O322" s="85"/>
      <c r="Q322" s="85"/>
      <c r="S322" s="85"/>
      <c r="U322" s="85"/>
      <c r="W322" s="85"/>
      <c r="Y322" s="85"/>
      <c r="AA322" s="85"/>
      <c r="AB322" s="221"/>
      <c r="AC322" s="221"/>
      <c r="AI322" s="97"/>
    </row>
    <row r="323" spans="1:35">
      <c r="A323" s="81">
        <v>44137</v>
      </c>
      <c r="B323" s="88">
        <v>12173282104400</v>
      </c>
      <c r="C323" s="88">
        <v>17620944600</v>
      </c>
      <c r="D323" s="203">
        <v>6339481700</v>
      </c>
      <c r="E323" s="205">
        <v>16420841700</v>
      </c>
      <c r="F323" s="90">
        <v>4516174000</v>
      </c>
      <c r="G323" s="85">
        <v>0.36649505361106421</v>
      </c>
      <c r="H323" s="88"/>
      <c r="I323" s="85">
        <v>0</v>
      </c>
      <c r="J323" s="88">
        <v>10440000</v>
      </c>
      <c r="K323" s="85">
        <v>0.4761774445143811</v>
      </c>
      <c r="L323" s="88">
        <v>141479200</v>
      </c>
      <c r="M323" s="85">
        <v>0.41204885666571722</v>
      </c>
      <c r="N323" s="88">
        <v>2096500</v>
      </c>
      <c r="O323" s="85">
        <v>0.5</v>
      </c>
      <c r="P323" s="88">
        <v>1669292000</v>
      </c>
      <c r="Q323" s="85">
        <v>0.5</v>
      </c>
      <c r="R323" s="88"/>
      <c r="S323" s="85"/>
      <c r="T323" s="88"/>
      <c r="U323" s="85"/>
      <c r="V323" s="88"/>
      <c r="W323" s="85"/>
      <c r="X323" s="88"/>
      <c r="Y323" s="85"/>
      <c r="Z323" s="88"/>
      <c r="AA323" s="85"/>
      <c r="AB323" s="85"/>
      <c r="AC323" s="85"/>
      <c r="AD323" s="88">
        <v>12322605600</v>
      </c>
      <c r="AE323" s="88">
        <v>1590282000</v>
      </c>
      <c r="AF323" s="88">
        <v>21924600</v>
      </c>
      <c r="AG323" s="88">
        <v>343355400</v>
      </c>
      <c r="AH323" s="89">
        <v>4193000</v>
      </c>
      <c r="AI323" s="89">
        <v>3338584000</v>
      </c>
    </row>
    <row r="324" spans="1:35">
      <c r="A324" s="81">
        <v>44138</v>
      </c>
      <c r="B324" s="88">
        <v>14438496955736</v>
      </c>
      <c r="C324" s="88">
        <v>29930475600</v>
      </c>
      <c r="D324" s="203">
        <v>9855539900</v>
      </c>
      <c r="E324" s="205">
        <v>9855539900</v>
      </c>
      <c r="F324" s="90">
        <v>3033941900</v>
      </c>
      <c r="G324" s="85">
        <v>0.23170946034383136</v>
      </c>
      <c r="H324" s="88"/>
      <c r="I324" s="85">
        <v>0</v>
      </c>
      <c r="J324" s="88"/>
      <c r="K324" s="85">
        <v>0</v>
      </c>
      <c r="L324" s="88">
        <v>916500000</v>
      </c>
      <c r="M324" s="85">
        <v>0.22143342152979401</v>
      </c>
      <c r="N324" s="88">
        <v>116100</v>
      </c>
      <c r="O324" s="85">
        <v>0.24946282767511818</v>
      </c>
      <c r="P324" s="88">
        <v>5904981900</v>
      </c>
      <c r="Q324" s="85">
        <v>0.5</v>
      </c>
      <c r="R324" s="88"/>
      <c r="S324" s="85"/>
      <c r="T324" s="88"/>
      <c r="U324" s="85"/>
      <c r="V324" s="88"/>
      <c r="W324" s="85"/>
      <c r="X324" s="88"/>
      <c r="Y324" s="85"/>
      <c r="Z324" s="88"/>
      <c r="AA324" s="85"/>
      <c r="AB324" s="85"/>
      <c r="AC324" s="85"/>
      <c r="AD324" s="88">
        <v>13093733400</v>
      </c>
      <c r="AE324" s="88">
        <v>872064000</v>
      </c>
      <c r="AF324" s="88">
        <v>15307400</v>
      </c>
      <c r="AG324" s="88">
        <v>4138941600</v>
      </c>
      <c r="AH324" s="89">
        <v>465400</v>
      </c>
      <c r="AI324" s="89">
        <v>11809963800</v>
      </c>
    </row>
    <row r="325" spans="1:35">
      <c r="A325" s="81">
        <v>44139</v>
      </c>
      <c r="B325" s="88">
        <v>16293274100284</v>
      </c>
      <c r="C325" s="88">
        <v>95110925020</v>
      </c>
      <c r="D325" s="203">
        <v>4831928900</v>
      </c>
      <c r="E325" s="205">
        <v>9374170100</v>
      </c>
      <c r="F325" s="90">
        <v>4786122200</v>
      </c>
      <c r="G325" s="85">
        <v>0.16265334928849676</v>
      </c>
      <c r="H325" s="88"/>
      <c r="I325" s="85">
        <v>0</v>
      </c>
      <c r="J325" s="88"/>
      <c r="K325" s="85">
        <v>0</v>
      </c>
      <c r="L325" s="88"/>
      <c r="M325" s="85">
        <v>0</v>
      </c>
      <c r="N325" s="88">
        <v>37620400</v>
      </c>
      <c r="O325" s="85">
        <v>0.5</v>
      </c>
      <c r="P325" s="88">
        <v>8186300</v>
      </c>
      <c r="Q325" s="85">
        <v>0.5</v>
      </c>
      <c r="R325" s="88"/>
      <c r="S325" s="85"/>
      <c r="T325" s="88"/>
      <c r="U325" s="85"/>
      <c r="V325" s="88"/>
      <c r="W325" s="85"/>
      <c r="X325" s="88"/>
      <c r="Y325" s="85"/>
      <c r="Z325" s="88"/>
      <c r="AA325" s="85"/>
      <c r="AB325" s="85"/>
      <c r="AC325" s="85"/>
      <c r="AD325" s="88">
        <v>29425291400</v>
      </c>
      <c r="AE325" s="88">
        <v>2010360000</v>
      </c>
      <c r="AF325" s="88">
        <v>2334200</v>
      </c>
      <c r="AG325" s="88">
        <v>63581326020</v>
      </c>
      <c r="AH325" s="89">
        <v>75240800</v>
      </c>
      <c r="AI325" s="89">
        <v>16372600</v>
      </c>
    </row>
    <row r="326" spans="1:35">
      <c r="A326" s="81">
        <v>44140</v>
      </c>
      <c r="B326" s="88">
        <v>14791094768376</v>
      </c>
      <c r="C326" s="88">
        <v>49245368600</v>
      </c>
      <c r="D326" s="203">
        <v>11695930500</v>
      </c>
      <c r="E326" s="205">
        <v>12482468500</v>
      </c>
      <c r="F326" s="90">
        <v>4594432800</v>
      </c>
      <c r="G326" s="85">
        <v>0.20501725731063544</v>
      </c>
      <c r="H326" s="88"/>
      <c r="I326" s="85">
        <v>0</v>
      </c>
      <c r="J326" s="88"/>
      <c r="K326" s="85">
        <v>0</v>
      </c>
      <c r="L326" s="88">
        <v>282096000</v>
      </c>
      <c r="M326" s="85">
        <v>1.6277491954327282E-2</v>
      </c>
      <c r="N326" s="88">
        <v>24633000</v>
      </c>
      <c r="O326" s="85">
        <v>0.49297550432276654</v>
      </c>
      <c r="P326" s="88">
        <v>6794768700</v>
      </c>
      <c r="Q326" s="85">
        <v>0.87787852212782669</v>
      </c>
      <c r="R326" s="88"/>
      <c r="S326" s="85"/>
      <c r="T326" s="88"/>
      <c r="U326" s="85"/>
      <c r="V326" s="88"/>
      <c r="W326" s="85"/>
      <c r="X326" s="88"/>
      <c r="Y326" s="85"/>
      <c r="Z326" s="88"/>
      <c r="AA326" s="85"/>
      <c r="AB326" s="85"/>
      <c r="AC326" s="85"/>
      <c r="AD326" s="88">
        <v>22409980800</v>
      </c>
      <c r="AE326" s="88">
        <v>1680184000</v>
      </c>
      <c r="AF326" s="88">
        <v>34814400</v>
      </c>
      <c r="AG326" s="88">
        <v>17330434000</v>
      </c>
      <c r="AH326" s="89">
        <v>49968000</v>
      </c>
      <c r="AI326" s="89">
        <v>7739987400</v>
      </c>
    </row>
    <row r="327" spans="1:35">
      <c r="A327" s="81">
        <v>44141</v>
      </c>
      <c r="B327" s="88">
        <v>12506759168500</v>
      </c>
      <c r="C327" s="88">
        <v>22323620200</v>
      </c>
      <c r="D327" s="203">
        <v>4855280500</v>
      </c>
      <c r="E327" s="205">
        <v>10571907500</v>
      </c>
      <c r="F327" s="90">
        <v>27434300</v>
      </c>
      <c r="G327" s="85">
        <v>1.8638812249004853E-2</v>
      </c>
      <c r="H327" s="88"/>
      <c r="I327" s="85">
        <v>0</v>
      </c>
      <c r="J327" s="88"/>
      <c r="K327" s="85">
        <v>0</v>
      </c>
      <c r="L327" s="88">
        <v>4818672700</v>
      </c>
      <c r="M327" s="85">
        <v>0.2457620256711715</v>
      </c>
      <c r="N327" s="88">
        <v>8504500</v>
      </c>
      <c r="O327" s="85">
        <v>0.49324324324324326</v>
      </c>
      <c r="P327" s="88">
        <v>669000</v>
      </c>
      <c r="Q327" s="85">
        <v>0.27272727272727271</v>
      </c>
      <c r="R327" s="88"/>
      <c r="S327" s="85"/>
      <c r="T327" s="88"/>
      <c r="U327" s="85"/>
      <c r="V327" s="88"/>
      <c r="W327" s="85"/>
      <c r="X327" s="88"/>
      <c r="Y327" s="85"/>
      <c r="Z327" s="88"/>
      <c r="AA327" s="85"/>
      <c r="AB327" s="85"/>
      <c r="AC327" s="85"/>
      <c r="AD327" s="88">
        <v>1471891000</v>
      </c>
      <c r="AE327" s="88">
        <v>1206268000</v>
      </c>
      <c r="AF327" s="88">
        <v>18698400</v>
      </c>
      <c r="AG327" s="88">
        <v>19607067800</v>
      </c>
      <c r="AH327" s="89">
        <v>17242000</v>
      </c>
      <c r="AI327" s="89">
        <v>2453000</v>
      </c>
    </row>
    <row r="328" spans="1:35">
      <c r="D328" s="203">
        <v>0</v>
      </c>
      <c r="G328" s="85"/>
      <c r="I328" s="85"/>
      <c r="K328" s="85"/>
      <c r="M328" s="85"/>
      <c r="O328" s="85"/>
      <c r="Q328" s="85"/>
      <c r="S328" s="85"/>
      <c r="U328" s="85"/>
      <c r="W328" s="85"/>
      <c r="Y328" s="85"/>
      <c r="AA328" s="85"/>
      <c r="AB328" s="221"/>
      <c r="AC328" s="221"/>
      <c r="AI328" s="97"/>
    </row>
    <row r="329" spans="1:35">
      <c r="A329" s="81">
        <v>44144</v>
      </c>
      <c r="B329" s="88">
        <v>18337435276622</v>
      </c>
      <c r="C329" s="88">
        <v>63622620800</v>
      </c>
      <c r="D329" s="203">
        <v>14762557400</v>
      </c>
      <c r="E329" s="205">
        <v>40666824900</v>
      </c>
      <c r="F329" s="90">
        <v>7752689800</v>
      </c>
      <c r="G329" s="85">
        <v>0.40131105435211428</v>
      </c>
      <c r="H329" s="88"/>
      <c r="I329" s="85">
        <v>0</v>
      </c>
      <c r="J329" s="88">
        <v>1060000</v>
      </c>
      <c r="K329" s="85">
        <v>0.5</v>
      </c>
      <c r="L329" s="88">
        <v>4802030000</v>
      </c>
      <c r="M329" s="85">
        <v>0.12716402315093173</v>
      </c>
      <c r="N329" s="88">
        <v>2826400</v>
      </c>
      <c r="O329" s="85">
        <v>0.5</v>
      </c>
      <c r="P329" s="88">
        <v>2203951200</v>
      </c>
      <c r="Q329" s="85">
        <v>0.49961881685921689</v>
      </c>
      <c r="R329" s="88"/>
      <c r="S329" s="85"/>
      <c r="T329" s="88"/>
      <c r="U329" s="85"/>
      <c r="V329" s="88"/>
      <c r="W329" s="85"/>
      <c r="X329" s="88"/>
      <c r="Y329" s="85"/>
      <c r="Z329" s="88"/>
      <c r="AA329" s="85"/>
      <c r="AB329" s="85"/>
      <c r="AC329" s="85"/>
      <c r="AD329" s="88">
        <v>19318405800</v>
      </c>
      <c r="AE329" s="88">
        <v>2122688000</v>
      </c>
      <c r="AF329" s="88">
        <v>2120000</v>
      </c>
      <c r="AG329" s="88">
        <v>37762488800</v>
      </c>
      <c r="AH329" s="89">
        <v>5652800</v>
      </c>
      <c r="AI329" s="89">
        <v>4411265400</v>
      </c>
    </row>
    <row r="330" spans="1:35">
      <c r="A330" s="81">
        <v>44145</v>
      </c>
      <c r="B330" s="88">
        <v>22363878013204</v>
      </c>
      <c r="C330" s="88">
        <v>173075536240</v>
      </c>
      <c r="D330" s="203">
        <v>14658774200</v>
      </c>
      <c r="E330" s="205">
        <v>14658774200</v>
      </c>
      <c r="F330" s="90">
        <v>5156908700</v>
      </c>
      <c r="G330" s="85">
        <v>0.23080807197873351</v>
      </c>
      <c r="H330" s="88"/>
      <c r="I330" s="85">
        <v>0</v>
      </c>
      <c r="J330" s="88">
        <v>3213121500</v>
      </c>
      <c r="K330" s="85">
        <v>0.15066338335131005</v>
      </c>
      <c r="L330" s="88">
        <v>837293400</v>
      </c>
      <c r="M330" s="85">
        <v>7.2206704786390297E-3</v>
      </c>
      <c r="N330" s="88">
        <v>3566000</v>
      </c>
      <c r="O330" s="85">
        <v>0.5</v>
      </c>
      <c r="P330" s="88">
        <v>5447884600</v>
      </c>
      <c r="Q330" s="85">
        <v>0.49959705836743301</v>
      </c>
      <c r="R330" s="88"/>
      <c r="S330" s="85"/>
      <c r="T330" s="88"/>
      <c r="U330" s="85"/>
      <c r="V330" s="88"/>
      <c r="W330" s="85"/>
      <c r="X330" s="88"/>
      <c r="Y330" s="85"/>
      <c r="Z330" s="88"/>
      <c r="AA330" s="85"/>
      <c r="AB330" s="85"/>
      <c r="AC330" s="85"/>
      <c r="AD330" s="88">
        <v>22342843800</v>
      </c>
      <c r="AE330" s="88">
        <v>2536664400</v>
      </c>
      <c r="AF330" s="88">
        <v>21326492400</v>
      </c>
      <c r="AG330" s="88">
        <v>115957846640</v>
      </c>
      <c r="AH330" s="89">
        <v>7132000</v>
      </c>
      <c r="AI330" s="89">
        <v>10904557000</v>
      </c>
    </row>
    <row r="331" spans="1:35">
      <c r="A331" s="81">
        <v>44146</v>
      </c>
      <c r="B331" s="88">
        <v>18482364466216</v>
      </c>
      <c r="C331" s="88">
        <v>57454181800</v>
      </c>
      <c r="D331" s="203">
        <v>21731154500</v>
      </c>
      <c r="E331" s="205">
        <v>29717302500</v>
      </c>
      <c r="F331" s="90">
        <v>19057534300</v>
      </c>
      <c r="G331" s="85">
        <v>0.48657097173079189</v>
      </c>
      <c r="H331" s="88"/>
      <c r="I331" s="85">
        <v>0</v>
      </c>
      <c r="J331" s="88">
        <v>1065300000</v>
      </c>
      <c r="K331" s="85">
        <v>0.11636130879984447</v>
      </c>
      <c r="L331" s="88">
        <v>1524973600</v>
      </c>
      <c r="M331" s="85">
        <v>0.23146429885973399</v>
      </c>
      <c r="N331" s="88">
        <v>45771200</v>
      </c>
      <c r="O331" s="85">
        <v>0.5</v>
      </c>
      <c r="P331" s="88">
        <v>37575400</v>
      </c>
      <c r="Q331" s="85">
        <v>0.5</v>
      </c>
      <c r="R331" s="88"/>
      <c r="S331" s="85"/>
      <c r="T331" s="88"/>
      <c r="U331" s="85"/>
      <c r="V331" s="88"/>
      <c r="W331" s="85"/>
      <c r="X331" s="88"/>
      <c r="Y331" s="85"/>
      <c r="Z331" s="88"/>
      <c r="AA331" s="85"/>
      <c r="AB331" s="85"/>
      <c r="AC331" s="85"/>
      <c r="AD331" s="88">
        <v>39167018600</v>
      </c>
      <c r="AE331" s="88">
        <v>2376990000</v>
      </c>
      <c r="AF331" s="88">
        <v>9155105000</v>
      </c>
      <c r="AG331" s="88">
        <v>6588375000</v>
      </c>
      <c r="AH331" s="89">
        <v>91542400</v>
      </c>
      <c r="AI331" s="89">
        <v>75150800</v>
      </c>
    </row>
    <row r="332" spans="1:35">
      <c r="A332" s="81">
        <v>44147</v>
      </c>
      <c r="B332" s="88">
        <v>14549850941144</v>
      </c>
      <c r="C332" s="88">
        <v>28894295200</v>
      </c>
      <c r="D332" s="203">
        <v>135029100</v>
      </c>
      <c r="E332" s="205">
        <v>135029100</v>
      </c>
      <c r="F332" s="90"/>
      <c r="G332" s="85">
        <v>0</v>
      </c>
      <c r="H332" s="91"/>
      <c r="I332" s="85">
        <v>0</v>
      </c>
      <c r="J332" s="88">
        <v>108300</v>
      </c>
      <c r="K332" s="85">
        <v>1.0088172490572682E-5</v>
      </c>
      <c r="L332" s="88">
        <v>93814500</v>
      </c>
      <c r="M332" s="85">
        <v>2.5318539228413438E-2</v>
      </c>
      <c r="N332" s="88">
        <v>25487000</v>
      </c>
      <c r="O332" s="85">
        <v>0.4953702983844635</v>
      </c>
      <c r="P332" s="88">
        <v>15619300</v>
      </c>
      <c r="Q332" s="85">
        <v>0.47569636907408647</v>
      </c>
      <c r="R332" s="88"/>
      <c r="S332" s="85"/>
      <c r="T332" s="88"/>
      <c r="U332" s="85"/>
      <c r="V332" s="88"/>
      <c r="W332" s="85"/>
      <c r="X332" s="88"/>
      <c r="Y332" s="85"/>
      <c r="Z332" s="88"/>
      <c r="AA332" s="85"/>
      <c r="AB332" s="85"/>
      <c r="AC332" s="85"/>
      <c r="AD332" s="88">
        <v>12668959200</v>
      </c>
      <c r="AE332" s="88">
        <v>1700339400</v>
      </c>
      <c r="AF332" s="88">
        <v>10735343800</v>
      </c>
      <c r="AG332" s="88">
        <v>3705367800</v>
      </c>
      <c r="AH332" s="89">
        <v>51450400</v>
      </c>
      <c r="AI332" s="89">
        <v>32834600</v>
      </c>
    </row>
    <row r="333" spans="1:35">
      <c r="A333" s="81">
        <v>44148</v>
      </c>
      <c r="B333" s="88">
        <v>18287263001580</v>
      </c>
      <c r="C333" s="88">
        <v>138661769000</v>
      </c>
      <c r="D333" s="203">
        <v>35396611000</v>
      </c>
      <c r="E333" s="205">
        <v>37205003000</v>
      </c>
      <c r="F333" s="90">
        <v>33941200000</v>
      </c>
      <c r="G333" s="85">
        <v>0.39964764522521229</v>
      </c>
      <c r="H333" s="88"/>
      <c r="I333" s="85">
        <v>0</v>
      </c>
      <c r="J333" s="88">
        <v>110000</v>
      </c>
      <c r="K333" s="85">
        <v>5.0725673179947625E-6</v>
      </c>
      <c r="L333" s="88">
        <v>1453806600</v>
      </c>
      <c r="M333" s="85">
        <v>4.7913797635896892E-2</v>
      </c>
      <c r="N333" s="88">
        <v>241600</v>
      </c>
      <c r="O333" s="85">
        <v>1</v>
      </c>
      <c r="P333" s="88">
        <v>1252800</v>
      </c>
      <c r="Q333" s="85">
        <v>0.5</v>
      </c>
      <c r="R333" s="88"/>
      <c r="S333" s="85"/>
      <c r="T333" s="88"/>
      <c r="U333" s="85"/>
      <c r="V333" s="88"/>
      <c r="W333" s="85"/>
      <c r="X333" s="88"/>
      <c r="Y333" s="85"/>
      <c r="Z333" s="88"/>
      <c r="AA333" s="85"/>
      <c r="AB333" s="85"/>
      <c r="AC333" s="85"/>
      <c r="AD333" s="88">
        <v>84927811800</v>
      </c>
      <c r="AE333" s="88">
        <v>1703810000</v>
      </c>
      <c r="AF333" s="88">
        <v>21685271600</v>
      </c>
      <c r="AG333" s="88">
        <v>30342128400</v>
      </c>
      <c r="AH333" s="89">
        <v>241600</v>
      </c>
      <c r="AI333" s="89">
        <v>2505600</v>
      </c>
    </row>
    <row r="334" spans="1:35">
      <c r="D334" s="203">
        <v>0</v>
      </c>
      <c r="G334" s="85"/>
      <c r="I334" s="85"/>
      <c r="K334" s="85"/>
      <c r="M334" s="85"/>
      <c r="O334" s="85"/>
      <c r="Q334" s="85"/>
      <c r="S334" s="85"/>
      <c r="U334" s="85"/>
      <c r="W334" s="85"/>
      <c r="Y334" s="85"/>
      <c r="AA334" s="85"/>
      <c r="AB334" s="221"/>
      <c r="AC334" s="221"/>
      <c r="AI334" s="97"/>
    </row>
    <row r="335" spans="1:35">
      <c r="A335" s="81">
        <v>44151</v>
      </c>
      <c r="B335" s="88">
        <v>23195546959800</v>
      </c>
      <c r="C335" s="88">
        <v>62347962400</v>
      </c>
      <c r="D335" s="203">
        <v>10979513800</v>
      </c>
      <c r="E335" s="205">
        <v>60936695800</v>
      </c>
      <c r="F335" s="90">
        <v>6516308400</v>
      </c>
      <c r="G335" s="85">
        <v>0.1363390631695017</v>
      </c>
      <c r="H335" s="88"/>
      <c r="I335" s="85">
        <v>0</v>
      </c>
      <c r="J335" s="88">
        <v>330000</v>
      </c>
      <c r="K335" s="85">
        <v>1.0202573014713779E-4</v>
      </c>
      <c r="L335" s="88">
        <v>4453790700</v>
      </c>
      <c r="M335" s="85">
        <v>0.46303812153469232</v>
      </c>
      <c r="N335" s="88">
        <v>3723100</v>
      </c>
      <c r="O335" s="85">
        <v>0.5</v>
      </c>
      <c r="P335" s="88">
        <v>5361600</v>
      </c>
      <c r="Q335" s="85">
        <v>0.32468570598067004</v>
      </c>
      <c r="R335" s="88"/>
      <c r="S335" s="85"/>
      <c r="T335" s="88"/>
      <c r="U335" s="85"/>
      <c r="V335" s="88"/>
      <c r="W335" s="85"/>
      <c r="X335" s="88"/>
      <c r="Y335" s="85"/>
      <c r="Z335" s="88"/>
      <c r="AA335" s="85"/>
      <c r="AB335" s="85"/>
      <c r="AC335" s="85"/>
      <c r="AD335" s="88">
        <v>47794874400</v>
      </c>
      <c r="AE335" s="88">
        <v>1676024000</v>
      </c>
      <c r="AF335" s="88">
        <v>3234478200</v>
      </c>
      <c r="AG335" s="88">
        <v>9618626400</v>
      </c>
      <c r="AH335" s="89">
        <v>7446200</v>
      </c>
      <c r="AI335" s="89">
        <v>16513200</v>
      </c>
    </row>
    <row r="336" spans="1:35">
      <c r="A336" s="81">
        <v>44152</v>
      </c>
      <c r="B336" s="104">
        <v>20945105099196</v>
      </c>
      <c r="C336" s="88">
        <v>129929455400</v>
      </c>
      <c r="D336" s="203">
        <v>44025077100</v>
      </c>
      <c r="E336" s="205">
        <v>62607103600</v>
      </c>
      <c r="F336" s="90">
        <v>42449280500</v>
      </c>
      <c r="G336" s="85">
        <v>0.33915370070745049</v>
      </c>
      <c r="H336" s="91"/>
      <c r="I336" s="85">
        <v>0</v>
      </c>
      <c r="J336" s="88">
        <v>110800</v>
      </c>
      <c r="K336" s="85">
        <v>9.2228807351668104E-3</v>
      </c>
      <c r="L336" s="88">
        <v>1545242100</v>
      </c>
      <c r="M336" s="85">
        <v>0.4683904756974045</v>
      </c>
      <c r="N336" s="88">
        <v>6976000</v>
      </c>
      <c r="O336" s="85">
        <v>0.48343728343728343</v>
      </c>
      <c r="P336" s="88">
        <v>23467700</v>
      </c>
      <c r="Q336" s="85">
        <v>0.42725720236534709</v>
      </c>
      <c r="R336" s="88"/>
      <c r="S336" s="85"/>
      <c r="T336" s="88"/>
      <c r="U336" s="85"/>
      <c r="V336" s="88"/>
      <c r="W336" s="85"/>
      <c r="X336" s="88"/>
      <c r="Y336" s="85"/>
      <c r="Z336" s="88"/>
      <c r="AA336" s="85"/>
      <c r="AB336" s="85"/>
      <c r="AC336" s="85"/>
      <c r="AD336" s="88">
        <v>125162368600</v>
      </c>
      <c r="AE336" s="88">
        <v>1386670000</v>
      </c>
      <c r="AF336" s="88">
        <v>12013600</v>
      </c>
      <c r="AG336" s="88">
        <v>3299046800</v>
      </c>
      <c r="AH336" s="89">
        <v>14430000</v>
      </c>
      <c r="AI336" s="89">
        <v>54926400</v>
      </c>
    </row>
    <row r="337" spans="1:35">
      <c r="A337" s="81">
        <v>44153</v>
      </c>
      <c r="B337" s="88">
        <v>23116228909452</v>
      </c>
      <c r="C337" s="88">
        <v>61676157800</v>
      </c>
      <c r="D337" s="203">
        <v>6112382800</v>
      </c>
      <c r="E337" s="205">
        <v>41101830800</v>
      </c>
      <c r="F337" s="90">
        <v>3624955800</v>
      </c>
      <c r="G337" s="85">
        <v>7.3927539482223151E-2</v>
      </c>
      <c r="H337" s="88"/>
      <c r="I337" s="85">
        <v>0</v>
      </c>
      <c r="J337" s="88">
        <v>111000</v>
      </c>
      <c r="K337" s="85">
        <v>2.1747296105776339E-5</v>
      </c>
      <c r="L337" s="88">
        <v>789325100</v>
      </c>
      <c r="M337" s="85">
        <v>0.30495545157084347</v>
      </c>
      <c r="N337" s="88">
        <v>6478400</v>
      </c>
      <c r="O337" s="85">
        <v>0.30363989163752941</v>
      </c>
      <c r="P337" s="88">
        <v>1691512500</v>
      </c>
      <c r="Q337" s="85">
        <v>0.5</v>
      </c>
      <c r="R337" s="88"/>
      <c r="S337" s="85"/>
      <c r="T337" s="88"/>
      <c r="U337" s="85"/>
      <c r="V337" s="88"/>
      <c r="W337" s="85"/>
      <c r="X337" s="88"/>
      <c r="Y337" s="85"/>
      <c r="Z337" s="88"/>
      <c r="AA337" s="85"/>
      <c r="AB337" s="85"/>
      <c r="AC337" s="85"/>
      <c r="AD337" s="88">
        <v>49033903000</v>
      </c>
      <c r="AE337" s="88">
        <v>1545482000</v>
      </c>
      <c r="AF337" s="88">
        <v>5104082800</v>
      </c>
      <c r="AG337" s="88">
        <v>2588329200</v>
      </c>
      <c r="AH337" s="89">
        <v>21335800</v>
      </c>
      <c r="AI337" s="89">
        <v>3383025000</v>
      </c>
    </row>
    <row r="338" spans="1:35">
      <c r="A338" s="81">
        <v>44154</v>
      </c>
      <c r="B338" s="88">
        <v>24458258443200</v>
      </c>
      <c r="C338" s="88">
        <v>21463795800</v>
      </c>
      <c r="D338" s="203">
        <v>6295810400</v>
      </c>
      <c r="E338" s="205">
        <v>50232563400</v>
      </c>
      <c r="F338" s="90">
        <v>6294000000</v>
      </c>
      <c r="G338" s="85">
        <v>0.36964184066554984</v>
      </c>
      <c r="H338" s="88"/>
      <c r="I338" s="85">
        <v>0</v>
      </c>
      <c r="J338" s="88"/>
      <c r="K338" s="85">
        <v>0</v>
      </c>
      <c r="L338" s="88"/>
      <c r="M338" s="85">
        <v>0</v>
      </c>
      <c r="N338" s="88">
        <v>1693400</v>
      </c>
      <c r="O338" s="85">
        <v>0.46665564373897706</v>
      </c>
      <c r="P338" s="88">
        <v>117000</v>
      </c>
      <c r="Q338" s="85">
        <v>0.16723842195540309</v>
      </c>
      <c r="R338" s="88"/>
      <c r="S338" s="85"/>
      <c r="T338" s="88"/>
      <c r="U338" s="85"/>
      <c r="V338" s="88"/>
      <c r="W338" s="85"/>
      <c r="X338" s="88"/>
      <c r="Y338" s="85"/>
      <c r="Z338" s="88"/>
      <c r="AA338" s="85"/>
      <c r="AB338" s="85"/>
      <c r="AC338" s="85"/>
      <c r="AD338" s="88">
        <v>17027293200</v>
      </c>
      <c r="AE338" s="88">
        <v>2374256000</v>
      </c>
      <c r="AF338" s="88">
        <v>56190000</v>
      </c>
      <c r="AG338" s="88">
        <v>2001728200</v>
      </c>
      <c r="AH338" s="89">
        <v>3628800</v>
      </c>
      <c r="AI338" s="89">
        <v>699600</v>
      </c>
    </row>
    <row r="339" spans="1:35">
      <c r="A339" s="81">
        <v>44155</v>
      </c>
      <c r="B339" s="88">
        <v>23166520844020</v>
      </c>
      <c r="C339" s="88">
        <v>78145047000</v>
      </c>
      <c r="D339" s="203">
        <v>6853275300</v>
      </c>
      <c r="E339" s="205">
        <v>14386552800</v>
      </c>
      <c r="F339" s="90">
        <v>3143228000</v>
      </c>
      <c r="G339" s="85">
        <v>0.13578953411056971</v>
      </c>
      <c r="H339" s="88"/>
      <c r="I339" s="85">
        <v>0</v>
      </c>
      <c r="J339" s="88">
        <v>560607400</v>
      </c>
      <c r="K339" s="85">
        <v>0.16944418266144029</v>
      </c>
      <c r="L339" s="88">
        <v>2197950000</v>
      </c>
      <c r="M339" s="85">
        <v>4.595499010684477E-2</v>
      </c>
      <c r="N339" s="88">
        <v>20181800</v>
      </c>
      <c r="O339" s="85">
        <v>0.5</v>
      </c>
      <c r="P339" s="88">
        <v>931308100</v>
      </c>
      <c r="Q339" s="85">
        <v>0.49968612279670277</v>
      </c>
      <c r="R339" s="88"/>
      <c r="S339" s="85"/>
      <c r="T339" s="88"/>
      <c r="U339" s="85"/>
      <c r="V339" s="88"/>
      <c r="W339" s="85"/>
      <c r="X339" s="88"/>
      <c r="Y339" s="85"/>
      <c r="Z339" s="88"/>
      <c r="AA339" s="85"/>
      <c r="AB339" s="85"/>
      <c r="AC339" s="85"/>
      <c r="AD339" s="88">
        <v>23147792800</v>
      </c>
      <c r="AE339" s="88">
        <v>1956276000</v>
      </c>
      <c r="AF339" s="88">
        <v>3308507800</v>
      </c>
      <c r="AG339" s="88">
        <v>47828320600</v>
      </c>
      <c r="AH339" s="89">
        <v>40363600</v>
      </c>
      <c r="AI339" s="89">
        <v>1863786200</v>
      </c>
    </row>
    <row r="340" spans="1:35">
      <c r="D340" s="203">
        <v>0</v>
      </c>
      <c r="G340" s="85"/>
      <c r="I340" s="85"/>
      <c r="K340" s="85"/>
      <c r="M340" s="85"/>
      <c r="O340" s="85"/>
      <c r="Q340" s="85"/>
      <c r="S340" s="85"/>
      <c r="U340" s="85"/>
      <c r="W340" s="85"/>
      <c r="Y340" s="85"/>
      <c r="AA340" s="85"/>
      <c r="AB340" s="221"/>
      <c r="AC340" s="221"/>
      <c r="AI340" s="97"/>
    </row>
    <row r="341" spans="1:35">
      <c r="A341" s="81">
        <v>44158</v>
      </c>
      <c r="B341" s="88">
        <v>24689726488676</v>
      </c>
      <c r="C341" s="88">
        <v>129888136600</v>
      </c>
      <c r="D341" s="203">
        <v>42715712200</v>
      </c>
      <c r="E341" s="205">
        <v>42719024200</v>
      </c>
      <c r="F341" s="90">
        <v>41966100500</v>
      </c>
      <c r="G341" s="85">
        <v>0.4534649604057725</v>
      </c>
      <c r="H341" s="88"/>
      <c r="I341" s="85">
        <v>0</v>
      </c>
      <c r="J341" s="88">
        <v>113500</v>
      </c>
      <c r="K341" s="85">
        <v>1.4311292681696676E-2</v>
      </c>
      <c r="L341" s="88">
        <v>427781000</v>
      </c>
      <c r="M341" s="85">
        <v>1.2609491013004076E-2</v>
      </c>
      <c r="N341" s="88">
        <v>91494500</v>
      </c>
      <c r="O341" s="85">
        <v>0.49932600580671921</v>
      </c>
      <c r="P341" s="88">
        <v>230222700</v>
      </c>
      <c r="Q341" s="85">
        <v>0.44961191108014176</v>
      </c>
      <c r="R341" s="88"/>
      <c r="S341" s="85"/>
      <c r="T341" s="88"/>
      <c r="U341" s="85"/>
      <c r="V341" s="88"/>
      <c r="W341" s="85"/>
      <c r="X341" s="88"/>
      <c r="Y341" s="85"/>
      <c r="Z341" s="88"/>
      <c r="AA341" s="85"/>
      <c r="AB341" s="85"/>
      <c r="AC341" s="85"/>
      <c r="AD341" s="88">
        <v>92545409600</v>
      </c>
      <c r="AE341" s="88">
        <v>2714194000</v>
      </c>
      <c r="AF341" s="88">
        <v>7930800</v>
      </c>
      <c r="AG341" s="88">
        <v>33925318600</v>
      </c>
      <c r="AH341" s="89">
        <v>183236000</v>
      </c>
      <c r="AI341" s="89">
        <v>512047600</v>
      </c>
    </row>
    <row r="342" spans="1:35">
      <c r="A342" s="81">
        <v>44159</v>
      </c>
      <c r="B342" s="88">
        <v>28468286471216</v>
      </c>
      <c r="C342" s="88">
        <v>81205033200</v>
      </c>
      <c r="D342" s="203">
        <v>22917757000</v>
      </c>
      <c r="E342" s="205">
        <v>37741838500</v>
      </c>
      <c r="F342" s="90">
        <v>18383595300</v>
      </c>
      <c r="G342" s="85">
        <v>0.37178880523389202</v>
      </c>
      <c r="H342" s="88"/>
      <c r="I342" s="85">
        <v>0</v>
      </c>
      <c r="J342" s="88">
        <v>1138544100</v>
      </c>
      <c r="K342" s="85">
        <v>0.49403788579241126</v>
      </c>
      <c r="L342" s="88">
        <v>534724000</v>
      </c>
      <c r="M342" s="85">
        <v>2.396899660018607E-2</v>
      </c>
      <c r="N342" s="88">
        <v>6700400</v>
      </c>
      <c r="O342" s="85">
        <v>0.2563215840493332</v>
      </c>
      <c r="P342" s="88">
        <v>2854193200</v>
      </c>
      <c r="Q342" s="85">
        <v>0.49849473164809505</v>
      </c>
      <c r="R342" s="88"/>
      <c r="S342" s="85"/>
      <c r="T342" s="88"/>
      <c r="U342" s="85"/>
      <c r="V342" s="88"/>
      <c r="W342" s="85"/>
      <c r="X342" s="88"/>
      <c r="Y342" s="85"/>
      <c r="Z342" s="88"/>
      <c r="AA342" s="85"/>
      <c r="AB342" s="85"/>
      <c r="AC342" s="85"/>
      <c r="AD342" s="88">
        <v>49446339000</v>
      </c>
      <c r="AE342" s="88">
        <v>1393376000</v>
      </c>
      <c r="AF342" s="88">
        <v>2304568400</v>
      </c>
      <c r="AG342" s="88">
        <v>22308985600</v>
      </c>
      <c r="AH342" s="89">
        <v>26140600</v>
      </c>
      <c r="AI342" s="89">
        <v>5725623600</v>
      </c>
    </row>
    <row r="343" spans="1:35">
      <c r="A343" s="81">
        <v>44160</v>
      </c>
      <c r="B343" s="88">
        <v>25308598900424</v>
      </c>
      <c r="C343" s="88">
        <v>73822463000</v>
      </c>
      <c r="D343" s="203">
        <v>35930887900</v>
      </c>
      <c r="E343" s="205">
        <v>63048331900</v>
      </c>
      <c r="F343" s="90">
        <v>30307731300</v>
      </c>
      <c r="G343" s="85">
        <v>0.68336455986219746</v>
      </c>
      <c r="H343" s="88"/>
      <c r="I343" s="85">
        <v>0</v>
      </c>
      <c r="J343" s="88"/>
      <c r="K343" s="85">
        <v>0</v>
      </c>
      <c r="L343" s="88">
        <v>7460000</v>
      </c>
      <c r="M343" s="85">
        <v>5.3661975962571043E-4</v>
      </c>
      <c r="N343" s="88">
        <v>40309700</v>
      </c>
      <c r="O343" s="85">
        <v>0.5</v>
      </c>
      <c r="P343" s="88">
        <v>5575386900</v>
      </c>
      <c r="Q343" s="85">
        <v>0.81209043440749928</v>
      </c>
      <c r="R343" s="88"/>
      <c r="S343" s="85"/>
      <c r="T343" s="88"/>
      <c r="U343" s="85"/>
      <c r="V343" s="88"/>
      <c r="W343" s="85"/>
      <c r="X343" s="88"/>
      <c r="Y343" s="85"/>
      <c r="Z343" s="88"/>
      <c r="AA343" s="85"/>
      <c r="AB343" s="85"/>
      <c r="AC343" s="85"/>
      <c r="AD343" s="88">
        <v>44350750800</v>
      </c>
      <c r="AE343" s="88">
        <v>1610832000</v>
      </c>
      <c r="AF343" s="88">
        <v>7012949200</v>
      </c>
      <c r="AG343" s="88">
        <v>13901836200</v>
      </c>
      <c r="AH343" s="89">
        <v>80619400</v>
      </c>
      <c r="AI343" s="89">
        <v>6865475400</v>
      </c>
    </row>
    <row r="344" spans="1:35">
      <c r="A344" s="81">
        <v>44161</v>
      </c>
      <c r="B344" s="88">
        <v>24253613184928</v>
      </c>
      <c r="C344" s="88">
        <v>229914387400</v>
      </c>
      <c r="D344" s="203">
        <v>52969194200</v>
      </c>
      <c r="E344" s="205">
        <v>78084065700</v>
      </c>
      <c r="F344" s="90">
        <v>45089964800</v>
      </c>
      <c r="G344" s="85">
        <v>0.50112143707825862</v>
      </c>
      <c r="H344" s="88"/>
      <c r="I344" s="85">
        <v>0</v>
      </c>
      <c r="J344" s="88">
        <v>550797600</v>
      </c>
      <c r="K344" s="85">
        <v>0.20736118862300426</v>
      </c>
      <c r="L344" s="88">
        <v>3728551900</v>
      </c>
      <c r="M344" s="85">
        <v>2.9013970216232986E-2</v>
      </c>
      <c r="N344" s="88">
        <v>1311576100</v>
      </c>
      <c r="O344" s="85">
        <v>0.49979803462540112</v>
      </c>
      <c r="P344" s="88">
        <v>2288303800</v>
      </c>
      <c r="Q344" s="85">
        <v>0.49288364475940394</v>
      </c>
      <c r="R344" s="88"/>
      <c r="S344" s="85"/>
      <c r="T344" s="88"/>
      <c r="U344" s="85"/>
      <c r="V344" s="88"/>
      <c r="W344" s="85"/>
      <c r="X344" s="88"/>
      <c r="Y344" s="85"/>
      <c r="Z344" s="88"/>
      <c r="AA344" s="85"/>
      <c r="AB344" s="85"/>
      <c r="AC344" s="85"/>
      <c r="AD344" s="88">
        <v>89978120000</v>
      </c>
      <c r="AE344" s="88">
        <v>1504298000</v>
      </c>
      <c r="AF344" s="88">
        <v>2656223200</v>
      </c>
      <c r="AG344" s="88">
        <v>128508848400</v>
      </c>
      <c r="AH344" s="89">
        <v>2624212200</v>
      </c>
      <c r="AI344" s="89">
        <v>4642685600</v>
      </c>
    </row>
    <row r="345" spans="1:35">
      <c r="A345" s="81">
        <v>44162</v>
      </c>
      <c r="B345" s="88">
        <v>22341402938560</v>
      </c>
      <c r="C345" s="88">
        <v>474768044400</v>
      </c>
      <c r="D345" s="203">
        <v>9113946000</v>
      </c>
      <c r="E345" s="205">
        <v>9116866000</v>
      </c>
      <c r="F345" s="90">
        <v>5748693800</v>
      </c>
      <c r="G345" s="85">
        <v>0.51842165034024934</v>
      </c>
      <c r="H345" s="88"/>
      <c r="I345" s="85">
        <v>0</v>
      </c>
      <c r="J345" s="88">
        <v>372974500</v>
      </c>
      <c r="K345" s="85">
        <v>0.4998458814842015</v>
      </c>
      <c r="L345" s="88">
        <v>2256151800</v>
      </c>
      <c r="M345" s="85">
        <v>4.9049631094043623E-3</v>
      </c>
      <c r="N345" s="88">
        <v>1750600</v>
      </c>
      <c r="O345" s="85">
        <v>0.53877877631416959</v>
      </c>
      <c r="P345" s="88">
        <v>734375300</v>
      </c>
      <c r="Q345" s="85">
        <v>0.49837398660887033</v>
      </c>
      <c r="R345" s="88"/>
      <c r="S345" s="85"/>
      <c r="T345" s="88"/>
      <c r="U345" s="85"/>
      <c r="V345" s="88"/>
      <c r="W345" s="85"/>
      <c r="X345" s="88"/>
      <c r="Y345" s="85"/>
      <c r="Z345" s="88"/>
      <c r="AA345" s="85"/>
      <c r="AB345" s="85"/>
      <c r="AC345" s="85"/>
      <c r="AD345" s="88">
        <v>11088838200</v>
      </c>
      <c r="AE345" s="88">
        <v>1482990000</v>
      </c>
      <c r="AF345" s="88">
        <v>746179000</v>
      </c>
      <c r="AG345" s="88">
        <v>459973245400</v>
      </c>
      <c r="AH345" s="89">
        <v>3249200</v>
      </c>
      <c r="AI345" s="89">
        <v>1473542600</v>
      </c>
    </row>
    <row r="346" spans="1:35">
      <c r="C346" s="105"/>
      <c r="D346" s="203">
        <v>0</v>
      </c>
      <c r="G346" s="85"/>
      <c r="I346" s="85"/>
      <c r="K346" s="85"/>
      <c r="M346" s="85"/>
      <c r="O346" s="85"/>
      <c r="Q346" s="85"/>
      <c r="S346" s="85"/>
      <c r="U346" s="85"/>
      <c r="W346" s="85"/>
      <c r="Y346" s="85"/>
      <c r="AA346" s="85"/>
      <c r="AB346" s="221"/>
      <c r="AC346" s="221"/>
      <c r="AI346" s="97"/>
    </row>
    <row r="347" spans="1:35">
      <c r="A347" s="81">
        <v>44165</v>
      </c>
      <c r="B347" s="88">
        <v>26174095554208</v>
      </c>
      <c r="C347" s="88">
        <v>649556865600</v>
      </c>
      <c r="D347" s="203">
        <v>12041332800</v>
      </c>
      <c r="E347" s="205">
        <v>24168446800</v>
      </c>
      <c r="F347" s="90">
        <v>7564894700</v>
      </c>
      <c r="G347" s="85">
        <v>0.35065874143085185</v>
      </c>
      <c r="H347" s="88"/>
      <c r="I347" s="85">
        <v>0</v>
      </c>
      <c r="J347" s="88">
        <v>12032300</v>
      </c>
      <c r="K347" s="85">
        <v>5.7944095358809095E-2</v>
      </c>
      <c r="L347" s="88">
        <v>3605024400</v>
      </c>
      <c r="M347" s="85">
        <v>5.7726050671630435E-3</v>
      </c>
      <c r="N347" s="88">
        <v>3770000</v>
      </c>
      <c r="O347" s="85">
        <v>0.2832456799398948</v>
      </c>
      <c r="P347" s="88">
        <v>855611400</v>
      </c>
      <c r="Q347" s="85">
        <v>0.49417874893350994</v>
      </c>
      <c r="R347" s="88"/>
      <c r="S347" s="85"/>
      <c r="T347" s="88"/>
      <c r="U347" s="85"/>
      <c r="V347" s="88"/>
      <c r="W347" s="85"/>
      <c r="X347" s="88"/>
      <c r="Y347" s="85"/>
      <c r="Z347" s="88"/>
      <c r="AA347" s="85"/>
      <c r="AB347" s="85"/>
      <c r="AC347" s="85"/>
      <c r="AD347" s="88">
        <v>21573381200</v>
      </c>
      <c r="AE347" s="88">
        <v>1525504200</v>
      </c>
      <c r="AF347" s="88">
        <v>207653600</v>
      </c>
      <c r="AG347" s="88">
        <v>624505636200</v>
      </c>
      <c r="AH347" s="89">
        <v>13310000</v>
      </c>
      <c r="AI347" s="89">
        <v>1731380400</v>
      </c>
    </row>
    <row r="348" spans="1:35">
      <c r="A348" s="81">
        <v>44166</v>
      </c>
      <c r="B348" s="88">
        <v>27569082108864</v>
      </c>
      <c r="C348" s="88">
        <v>495706679200</v>
      </c>
      <c r="D348" s="203">
        <v>16601916500</v>
      </c>
      <c r="E348" s="205">
        <v>42937506000</v>
      </c>
      <c r="F348" s="90">
        <v>8061854000</v>
      </c>
      <c r="G348" s="85">
        <v>0.26314121039759142</v>
      </c>
      <c r="H348" s="88"/>
      <c r="I348" s="85">
        <v>0</v>
      </c>
      <c r="J348" s="88">
        <v>1138000000</v>
      </c>
      <c r="K348" s="85">
        <v>2.2634327153732405E-2</v>
      </c>
      <c r="L348" s="88">
        <v>7158186200</v>
      </c>
      <c r="M348" s="85">
        <v>1.7403920914052091E-2</v>
      </c>
      <c r="N348" s="88">
        <v>3755600</v>
      </c>
      <c r="O348" s="85">
        <v>0.36521705305741403</v>
      </c>
      <c r="P348" s="88">
        <v>240120700</v>
      </c>
      <c r="Q348" s="85">
        <v>0.33453095586522502</v>
      </c>
      <c r="R348" s="88"/>
      <c r="S348" s="85"/>
      <c r="T348" s="88"/>
      <c r="U348" s="85"/>
      <c r="V348" s="88"/>
      <c r="W348" s="85"/>
      <c r="X348" s="88"/>
      <c r="Y348" s="85"/>
      <c r="Z348" s="88"/>
      <c r="AA348" s="85"/>
      <c r="AB348" s="85"/>
      <c r="AC348" s="85"/>
      <c r="AD348" s="88">
        <v>30636987600</v>
      </c>
      <c r="AE348" s="88">
        <v>2766679800</v>
      </c>
      <c r="AF348" s="88">
        <v>50277615600</v>
      </c>
      <c r="AG348" s="88">
        <v>411297329800</v>
      </c>
      <c r="AH348" s="89">
        <v>10283200</v>
      </c>
      <c r="AI348" s="89">
        <v>717783200</v>
      </c>
    </row>
    <row r="349" spans="1:35">
      <c r="A349" s="81">
        <v>44167</v>
      </c>
      <c r="B349" s="88">
        <v>31796337668900</v>
      </c>
      <c r="C349" s="88">
        <v>104788575000</v>
      </c>
      <c r="D349" s="203">
        <v>38456264700</v>
      </c>
      <c r="E349" s="205">
        <v>42311695200</v>
      </c>
      <c r="F349" s="90">
        <v>36028870000</v>
      </c>
      <c r="G349" s="85">
        <v>0.67093481745566663</v>
      </c>
      <c r="H349" s="88"/>
      <c r="I349" s="85">
        <v>0</v>
      </c>
      <c r="J349" s="88">
        <v>632046600</v>
      </c>
      <c r="K349" s="85">
        <v>4.9320452509255992E-2</v>
      </c>
      <c r="L349" s="88">
        <v>521146600</v>
      </c>
      <c r="M349" s="85">
        <v>1.5301730843021145E-2</v>
      </c>
      <c r="N349" s="88">
        <v>1274080000</v>
      </c>
      <c r="O349" s="85">
        <v>0.49355712096224735</v>
      </c>
      <c r="P349" s="88">
        <v>121500</v>
      </c>
      <c r="Q349" s="85">
        <v>4.5693869875893196E-2</v>
      </c>
      <c r="R349" s="88"/>
      <c r="S349" s="85"/>
      <c r="T349" s="88"/>
      <c r="U349" s="85"/>
      <c r="V349" s="88"/>
      <c r="W349" s="85"/>
      <c r="X349" s="88"/>
      <c r="Y349" s="85"/>
      <c r="Z349" s="88"/>
      <c r="AA349" s="85"/>
      <c r="AB349" s="85"/>
      <c r="AC349" s="85"/>
      <c r="AD349" s="88">
        <v>53699508600</v>
      </c>
      <c r="AE349" s="88">
        <v>1631866000</v>
      </c>
      <c r="AF349" s="88">
        <v>12815101400</v>
      </c>
      <c r="AG349" s="88">
        <v>34058016400</v>
      </c>
      <c r="AH349" s="89">
        <v>2581423600</v>
      </c>
      <c r="AI349" s="89">
        <v>2659000</v>
      </c>
    </row>
    <row r="350" spans="1:35">
      <c r="A350" s="106">
        <v>44168</v>
      </c>
      <c r="B350" s="88">
        <v>22928065997600</v>
      </c>
      <c r="C350" s="88">
        <v>148734335600</v>
      </c>
      <c r="D350" s="203">
        <v>21308960800</v>
      </c>
      <c r="E350" s="205">
        <v>40487640800</v>
      </c>
      <c r="F350" s="90">
        <v>20464813300</v>
      </c>
      <c r="G350" s="85">
        <v>0.57905825610656381</v>
      </c>
      <c r="H350" s="88"/>
      <c r="I350" s="85">
        <v>0</v>
      </c>
      <c r="J350" s="88">
        <v>748195300</v>
      </c>
      <c r="K350" s="85">
        <v>2.6468538353839305E-2</v>
      </c>
      <c r="L350" s="88">
        <v>92496200</v>
      </c>
      <c r="M350" s="85">
        <v>1.1365864611454354E-3</v>
      </c>
      <c r="N350" s="88">
        <v>1517300</v>
      </c>
      <c r="O350" s="85">
        <v>0.46157824288147969</v>
      </c>
      <c r="P350" s="88">
        <v>1938700</v>
      </c>
      <c r="Q350" s="85">
        <v>8.8332009894716008E-4</v>
      </c>
      <c r="R350" s="88"/>
      <c r="S350" s="85"/>
      <c r="T350" s="88"/>
      <c r="U350" s="85"/>
      <c r="V350" s="88"/>
      <c r="W350" s="85"/>
      <c r="X350" s="88"/>
      <c r="Y350" s="85"/>
      <c r="Z350" s="88"/>
      <c r="AA350" s="85"/>
      <c r="AB350" s="85"/>
      <c r="AC350" s="85"/>
      <c r="AD350" s="88">
        <v>35341544800</v>
      </c>
      <c r="AE350" s="88">
        <v>1546672800</v>
      </c>
      <c r="AF350" s="88">
        <v>28267344800</v>
      </c>
      <c r="AG350" s="88">
        <v>81380698400</v>
      </c>
      <c r="AH350" s="89">
        <v>3287200</v>
      </c>
      <c r="AI350" s="89">
        <v>2194787600</v>
      </c>
    </row>
    <row r="351" spans="1:35">
      <c r="A351" s="81">
        <v>44169</v>
      </c>
      <c r="B351" s="88">
        <v>25755293696890</v>
      </c>
      <c r="C351" s="88">
        <v>135870579600</v>
      </c>
      <c r="D351" s="203">
        <v>5305048100</v>
      </c>
      <c r="E351" s="205">
        <v>10160749100</v>
      </c>
      <c r="F351" s="90">
        <v>3752865100</v>
      </c>
      <c r="G351" s="85">
        <v>0.16572528553488264</v>
      </c>
      <c r="H351" s="88"/>
      <c r="I351" s="85">
        <v>0</v>
      </c>
      <c r="J351" s="88">
        <v>1148338500</v>
      </c>
      <c r="K351" s="85">
        <v>5.0710249564579028E-2</v>
      </c>
      <c r="L351" s="88">
        <v>401685000</v>
      </c>
      <c r="M351" s="85">
        <v>1.7738277168576972E-2</v>
      </c>
      <c r="N351" s="88">
        <v>2038000</v>
      </c>
      <c r="O351" s="85">
        <v>8.9997408092310811E-5</v>
      </c>
      <c r="P351" s="88">
        <v>121500</v>
      </c>
      <c r="Q351" s="85">
        <v>5.3653999426966451E-6</v>
      </c>
      <c r="R351" s="88"/>
      <c r="S351" s="85"/>
      <c r="T351" s="88"/>
      <c r="U351" s="85"/>
      <c r="V351" s="88"/>
      <c r="W351" s="85"/>
      <c r="X351" s="88"/>
      <c r="Y351" s="85"/>
      <c r="Z351" s="88"/>
      <c r="AA351" s="85"/>
      <c r="AB351" s="85"/>
      <c r="AC351" s="85"/>
      <c r="AD351" s="88">
        <v>22645096600</v>
      </c>
      <c r="AE351" s="88">
        <v>22645096600</v>
      </c>
      <c r="AF351" s="88">
        <v>22645096600</v>
      </c>
      <c r="AG351" s="88">
        <v>22645096600</v>
      </c>
      <c r="AH351" s="89">
        <v>22645096600</v>
      </c>
      <c r="AI351" s="89">
        <v>22645096600</v>
      </c>
    </row>
    <row r="352" spans="1:35">
      <c r="C352" s="88"/>
      <c r="D352" s="203">
        <v>0</v>
      </c>
      <c r="E352" s="205"/>
      <c r="G352" s="85"/>
      <c r="I352" s="85"/>
      <c r="K352" s="85"/>
      <c r="M352" s="85"/>
      <c r="O352" s="85"/>
      <c r="Q352" s="85"/>
      <c r="S352" s="85"/>
      <c r="U352" s="85"/>
      <c r="W352" s="85"/>
      <c r="Y352" s="85"/>
      <c r="AA352" s="85"/>
      <c r="AB352" s="221"/>
      <c r="AC352" s="221"/>
      <c r="AI352" s="97"/>
    </row>
    <row r="353" spans="1:42">
      <c r="A353" s="81">
        <v>44172</v>
      </c>
      <c r="B353" s="88">
        <v>22990990483188</v>
      </c>
      <c r="C353" s="88">
        <v>125959372800</v>
      </c>
      <c r="D353" s="203">
        <v>15484659600</v>
      </c>
      <c r="E353" s="205">
        <v>23602785600</v>
      </c>
      <c r="F353" s="90">
        <v>15122545100</v>
      </c>
      <c r="G353" s="85">
        <v>0.59948627519263942</v>
      </c>
      <c r="H353" s="88"/>
      <c r="I353" s="85">
        <v>0</v>
      </c>
      <c r="J353" s="88">
        <v>359450000</v>
      </c>
      <c r="K353" s="85">
        <v>2.4855028697479915E-2</v>
      </c>
      <c r="L353" s="88"/>
      <c r="M353" s="85">
        <v>0</v>
      </c>
      <c r="N353" s="88">
        <v>2542800</v>
      </c>
      <c r="O353" s="85">
        <v>0.3226985456483667</v>
      </c>
      <c r="P353" s="88">
        <v>121700</v>
      </c>
      <c r="Q353" s="85">
        <v>2.5861592666102827E-3</v>
      </c>
      <c r="R353" s="88"/>
      <c r="S353" s="85"/>
      <c r="T353" s="88"/>
      <c r="U353" s="85"/>
      <c r="V353" s="88"/>
      <c r="W353" s="85"/>
      <c r="X353" s="88"/>
      <c r="Y353" s="85"/>
      <c r="Z353" s="88"/>
      <c r="AA353" s="85"/>
      <c r="AB353" s="85"/>
      <c r="AC353" s="85"/>
      <c r="AD353" s="101">
        <v>25225840400</v>
      </c>
      <c r="AE353" s="101">
        <v>1323966600</v>
      </c>
      <c r="AF353" s="101">
        <v>14461862200</v>
      </c>
      <c r="AG353" s="101">
        <v>84892765600</v>
      </c>
      <c r="AH353" s="107">
        <v>7879800</v>
      </c>
      <c r="AI353" s="107">
        <v>47058200</v>
      </c>
    </row>
    <row r="354" spans="1:42">
      <c r="A354" s="81">
        <v>44173</v>
      </c>
      <c r="B354" s="104">
        <v>24423983955042</v>
      </c>
      <c r="C354" s="88">
        <v>253932250400</v>
      </c>
      <c r="D354" s="203">
        <v>18738710800</v>
      </c>
      <c r="E354" s="205">
        <v>38608246600</v>
      </c>
      <c r="F354" s="90">
        <v>17512342700</v>
      </c>
      <c r="G354" s="85">
        <v>0.34217454451669949</v>
      </c>
      <c r="H354" s="88"/>
      <c r="I354" s="85">
        <v>0</v>
      </c>
      <c r="J354" s="88">
        <v>72340000</v>
      </c>
      <c r="K354" s="85">
        <v>4.6594376807166512E-3</v>
      </c>
      <c r="L354" s="88">
        <v>856074500</v>
      </c>
      <c r="M354" s="85">
        <v>4.6429876233191145E-3</v>
      </c>
      <c r="N354" s="88">
        <v>52336300</v>
      </c>
      <c r="O354" s="85">
        <v>0.50121913846271715</v>
      </c>
      <c r="P354" s="88">
        <v>245617300</v>
      </c>
      <c r="Q354" s="85">
        <v>0.43209785975330639</v>
      </c>
      <c r="R354" s="88"/>
      <c r="S354" s="85"/>
      <c r="T354" s="88"/>
      <c r="U354" s="85"/>
      <c r="V354" s="88"/>
      <c r="W354" s="85"/>
      <c r="X354" s="88"/>
      <c r="Y354" s="85"/>
      <c r="Z354" s="88"/>
      <c r="AA354" s="85"/>
      <c r="AB354" s="85"/>
      <c r="AC354" s="85"/>
      <c r="AD354" s="101">
        <v>51179560200</v>
      </c>
      <c r="AE354" s="101">
        <v>2174268600</v>
      </c>
      <c r="AF354" s="101">
        <v>15525478600</v>
      </c>
      <c r="AG354" s="101">
        <v>184380095200</v>
      </c>
      <c r="AH354" s="107">
        <v>104418000</v>
      </c>
      <c r="AI354" s="107">
        <v>568429800</v>
      </c>
    </row>
    <row r="355" spans="1:42">
      <c r="A355" s="81">
        <v>44174</v>
      </c>
      <c r="B355" s="88">
        <v>26911769622344</v>
      </c>
      <c r="C355" s="88">
        <v>169624262400</v>
      </c>
      <c r="D355" s="203">
        <v>67905747400</v>
      </c>
      <c r="E355" s="205">
        <v>96062907400</v>
      </c>
      <c r="F355" s="90">
        <v>66699503500</v>
      </c>
      <c r="G355" s="85">
        <v>0.6722796993278326</v>
      </c>
      <c r="H355" s="88"/>
      <c r="I355" s="85">
        <v>0</v>
      </c>
      <c r="J355" s="88">
        <v>59280700</v>
      </c>
      <c r="K355" s="85">
        <v>3.0166554869893105E-3</v>
      </c>
      <c r="L355" s="88">
        <v>164248300</v>
      </c>
      <c r="M355" s="85">
        <v>9.0577106273429242E-3</v>
      </c>
      <c r="N355" s="88">
        <v>1286300</v>
      </c>
      <c r="O355" s="85">
        <v>0.45219011460310765</v>
      </c>
      <c r="P355" s="88">
        <v>981428600</v>
      </c>
      <c r="Q355" s="85">
        <v>0.34389548292745692</v>
      </c>
      <c r="R355" s="88"/>
      <c r="S355" s="85">
        <v>0</v>
      </c>
      <c r="T355" s="88"/>
      <c r="U355" s="85"/>
      <c r="V355" s="88"/>
      <c r="W355" s="85"/>
      <c r="X355" s="88"/>
      <c r="Y355" s="85"/>
      <c r="Z355" s="88"/>
      <c r="AA355" s="85"/>
      <c r="AB355" s="85"/>
      <c r="AC355" s="85"/>
      <c r="AD355" s="88">
        <v>99213918800</v>
      </c>
      <c r="AE355" s="88">
        <v>1609483200</v>
      </c>
      <c r="AF355" s="88">
        <v>19651133600</v>
      </c>
      <c r="AG355" s="88">
        <v>18133533600</v>
      </c>
      <c r="AH355" s="89">
        <v>2844600</v>
      </c>
      <c r="AI355" s="89">
        <v>2853857200</v>
      </c>
      <c r="AJ355" s="88">
        <v>28159491400</v>
      </c>
      <c r="AK355" s="88"/>
      <c r="AL355" s="88"/>
      <c r="AM355" s="88"/>
      <c r="AN355" s="88"/>
      <c r="AO355" s="88"/>
      <c r="AP355" s="88"/>
    </row>
    <row r="356" spans="1:42">
      <c r="A356" s="81">
        <v>44175</v>
      </c>
      <c r="B356" s="88">
        <v>31551673749776</v>
      </c>
      <c r="C356" s="88">
        <v>290214626400</v>
      </c>
      <c r="D356" s="203">
        <v>39425651000</v>
      </c>
      <c r="E356" s="205">
        <v>54265007500</v>
      </c>
      <c r="F356" s="90">
        <v>37346921400</v>
      </c>
      <c r="G356" s="85">
        <v>0.84797799044391931</v>
      </c>
      <c r="H356" s="88">
        <v>2960000</v>
      </c>
      <c r="I356" s="85">
        <v>3.3109619686800896E-3</v>
      </c>
      <c r="J356" s="88">
        <v>61472200</v>
      </c>
      <c r="K356" s="85">
        <v>1.8074012534747934E-2</v>
      </c>
      <c r="L356" s="103">
        <v>1975974700</v>
      </c>
      <c r="M356" s="85">
        <v>8.1764033848942611E-3</v>
      </c>
      <c r="N356" s="88">
        <v>38199200</v>
      </c>
      <c r="O356" s="85">
        <v>0.51943149615721429</v>
      </c>
      <c r="P356" s="103">
        <v>123500</v>
      </c>
      <c r="Q356" s="85">
        <v>9.1031180574904292E-4</v>
      </c>
      <c r="R356" s="103"/>
      <c r="S356" s="85">
        <v>0</v>
      </c>
      <c r="T356" s="103"/>
      <c r="U356" s="85"/>
      <c r="V356" s="103"/>
      <c r="W356" s="85"/>
      <c r="X356" s="103"/>
      <c r="Y356" s="85"/>
      <c r="Z356" s="103"/>
      <c r="AA356" s="85"/>
      <c r="AB356" s="85"/>
      <c r="AC356" s="85"/>
      <c r="AD356" s="88">
        <v>44042324000</v>
      </c>
      <c r="AE356" s="88">
        <v>894000000</v>
      </c>
      <c r="AF356" s="88">
        <v>3401137400</v>
      </c>
      <c r="AG356" s="88">
        <v>241667956800</v>
      </c>
      <c r="AH356" s="89">
        <v>73540400</v>
      </c>
      <c r="AI356" s="89">
        <v>135667800</v>
      </c>
      <c r="AJ356" s="88">
        <v>21159236600</v>
      </c>
      <c r="AK356" s="88"/>
      <c r="AL356" s="88"/>
      <c r="AM356" s="88"/>
      <c r="AN356" s="88"/>
      <c r="AO356" s="88"/>
      <c r="AP356" s="88"/>
    </row>
    <row r="357" spans="1:42">
      <c r="A357" s="81">
        <v>44176</v>
      </c>
      <c r="B357" s="88">
        <v>24527309927100</v>
      </c>
      <c r="C357" s="88">
        <v>461131679800</v>
      </c>
      <c r="D357" s="203">
        <v>18298976500</v>
      </c>
      <c r="E357" s="205">
        <v>28457716000</v>
      </c>
      <c r="F357" s="90">
        <v>15106691200</v>
      </c>
      <c r="G357" s="85">
        <v>0.8230654200173384</v>
      </c>
      <c r="H357" s="88"/>
      <c r="I357" s="85">
        <v>0</v>
      </c>
      <c r="J357" s="88">
        <v>246500</v>
      </c>
      <c r="K357" s="85">
        <v>6.4153280796177348E-3</v>
      </c>
      <c r="L357" s="88">
        <v>3159730600</v>
      </c>
      <c r="M357" s="85">
        <v>7.5015738646692885E-3</v>
      </c>
      <c r="N357" s="88">
        <v>9537100</v>
      </c>
      <c r="O357" s="85">
        <v>0.50696356619640448</v>
      </c>
      <c r="P357" s="88">
        <v>22771100</v>
      </c>
      <c r="Q357" s="85">
        <v>0.29024926835734755</v>
      </c>
      <c r="R357" s="88"/>
      <c r="S357" s="85">
        <v>0</v>
      </c>
      <c r="T357" s="88"/>
      <c r="U357" s="85"/>
      <c r="V357" s="88"/>
      <c r="W357" s="85"/>
      <c r="X357" s="88"/>
      <c r="Y357" s="85"/>
      <c r="Z357" s="88"/>
      <c r="AA357" s="85"/>
      <c r="AB357" s="85"/>
      <c r="AC357" s="85"/>
      <c r="AD357" s="88">
        <v>18354180400</v>
      </c>
      <c r="AE357" s="88">
        <v>1077749000</v>
      </c>
      <c r="AF357" s="88">
        <v>38423600</v>
      </c>
      <c r="AG357" s="88">
        <v>421209023200</v>
      </c>
      <c r="AH357" s="88">
        <v>18812200</v>
      </c>
      <c r="AI357" s="89">
        <v>78453600</v>
      </c>
      <c r="AJ357" s="88">
        <v>20355037800</v>
      </c>
      <c r="AK357" s="88"/>
      <c r="AL357" s="88"/>
      <c r="AM357" s="88"/>
      <c r="AN357" s="88"/>
      <c r="AO357" s="88"/>
      <c r="AP357" s="88"/>
    </row>
    <row r="358" spans="1:42">
      <c r="B358" s="88"/>
      <c r="C358" s="88"/>
      <c r="D358" s="203">
        <v>0</v>
      </c>
      <c r="E358" s="205"/>
      <c r="G358" s="85"/>
      <c r="I358" s="85"/>
      <c r="K358" s="85"/>
      <c r="M358" s="85"/>
      <c r="O358" s="85"/>
      <c r="Q358" s="85"/>
      <c r="S358" s="85"/>
      <c r="U358" s="85"/>
      <c r="W358" s="85"/>
      <c r="Y358" s="85"/>
      <c r="AA358" s="85"/>
      <c r="AB358" s="221"/>
      <c r="AC358" s="221"/>
    </row>
    <row r="359" spans="1:42">
      <c r="A359" s="81">
        <v>44179</v>
      </c>
      <c r="B359" s="88">
        <v>32694798159716</v>
      </c>
      <c r="C359" s="88">
        <v>548355580680</v>
      </c>
      <c r="D359" s="203">
        <v>35793145400</v>
      </c>
      <c r="E359" s="205">
        <v>41538519400</v>
      </c>
      <c r="F359" s="90">
        <v>33215339400</v>
      </c>
      <c r="G359" s="85">
        <v>0.64033101962755778</v>
      </c>
      <c r="H359" s="88"/>
      <c r="I359" s="85">
        <v>0</v>
      </c>
      <c r="J359" s="88">
        <v>105163800</v>
      </c>
      <c r="K359" s="85">
        <v>3.1048624792134666E-3</v>
      </c>
      <c r="L359" s="88">
        <v>1085460000</v>
      </c>
      <c r="M359" s="85">
        <v>2.5064473246209289E-3</v>
      </c>
      <c r="N359" s="88">
        <v>45910900</v>
      </c>
      <c r="O359" s="85">
        <v>0.50287633931603148</v>
      </c>
      <c r="P359" s="88">
        <v>145315300</v>
      </c>
      <c r="Q359" s="85">
        <v>0.131647331736096</v>
      </c>
      <c r="R359" s="88">
        <v>1195956000</v>
      </c>
      <c r="S359" s="85">
        <v>4.5140528616849203E-2</v>
      </c>
      <c r="T359" s="88"/>
      <c r="U359" s="85"/>
      <c r="V359" s="88"/>
      <c r="W359" s="85"/>
      <c r="X359" s="88"/>
      <c r="Y359" s="85"/>
      <c r="Z359" s="88"/>
      <c r="AA359" s="85"/>
      <c r="AB359" s="85"/>
      <c r="AC359" s="85"/>
      <c r="AD359" s="88">
        <v>51872138600</v>
      </c>
      <c r="AE359" s="88">
        <v>1856431000</v>
      </c>
      <c r="AF359" s="88">
        <v>33870678880</v>
      </c>
      <c r="AG359" s="88">
        <v>433067150200</v>
      </c>
      <c r="AH359" s="88">
        <v>91296600</v>
      </c>
      <c r="AI359" s="89">
        <v>1103822600</v>
      </c>
      <c r="AJ359" s="88">
        <v>26494062800</v>
      </c>
      <c r="AK359" s="88"/>
      <c r="AL359" s="88"/>
      <c r="AM359" s="88"/>
      <c r="AN359" s="88"/>
      <c r="AO359" s="88"/>
      <c r="AP359" s="88"/>
    </row>
    <row r="360" spans="1:42">
      <c r="A360" s="81">
        <v>44180</v>
      </c>
      <c r="B360" s="88">
        <v>31948122213598</v>
      </c>
      <c r="C360" s="88">
        <v>515801631400</v>
      </c>
      <c r="D360" s="203">
        <v>42251527900</v>
      </c>
      <c r="E360" s="205">
        <v>42251527900</v>
      </c>
      <c r="F360" s="90">
        <v>42138950400</v>
      </c>
      <c r="G360" s="85">
        <v>0.56936439669371397</v>
      </c>
      <c r="H360" s="88"/>
      <c r="I360" s="85">
        <v>0</v>
      </c>
      <c r="J360" s="88"/>
      <c r="K360" s="85">
        <v>0</v>
      </c>
      <c r="L360" s="88"/>
      <c r="M360" s="85">
        <v>0</v>
      </c>
      <c r="N360" s="88">
        <v>69444900</v>
      </c>
      <c r="O360" s="85">
        <v>0.41947028700035882</v>
      </c>
      <c r="P360" s="88">
        <v>43132600</v>
      </c>
      <c r="Q360" s="85">
        <v>0.5</v>
      </c>
      <c r="R360" s="91"/>
      <c r="S360" s="85">
        <v>0</v>
      </c>
      <c r="T360" s="91"/>
      <c r="U360" s="85"/>
      <c r="V360" s="91"/>
      <c r="W360" s="85"/>
      <c r="X360" s="91"/>
      <c r="Y360" s="85"/>
      <c r="Z360" s="91"/>
      <c r="AA360" s="85"/>
      <c r="AB360" s="85"/>
      <c r="AC360" s="85"/>
      <c r="AD360" s="88">
        <v>74010511800</v>
      </c>
      <c r="AE360" s="88">
        <v>2026586000</v>
      </c>
      <c r="AF360" s="88">
        <v>78340727400</v>
      </c>
      <c r="AG360" s="88">
        <v>352186804000</v>
      </c>
      <c r="AH360" s="88">
        <v>165553800</v>
      </c>
      <c r="AI360" s="89">
        <v>86265200</v>
      </c>
      <c r="AJ360" s="88">
        <v>8985183200</v>
      </c>
      <c r="AK360" s="88"/>
      <c r="AL360" s="88"/>
      <c r="AM360" s="88"/>
      <c r="AN360" s="88"/>
      <c r="AO360" s="88"/>
      <c r="AP360" s="88"/>
    </row>
    <row r="361" spans="1:42">
      <c r="A361" s="81">
        <v>44181</v>
      </c>
      <c r="B361" s="88">
        <v>27628301665998</v>
      </c>
      <c r="C361" s="88">
        <v>213378102800</v>
      </c>
      <c r="D361" s="203">
        <v>24813552500</v>
      </c>
      <c r="E361" s="205">
        <v>27234419500</v>
      </c>
      <c r="F361" s="90">
        <v>18985243400</v>
      </c>
      <c r="G361" s="85">
        <v>0.79183539544340753</v>
      </c>
      <c r="H361" s="88"/>
      <c r="I361" s="85">
        <v>0</v>
      </c>
      <c r="J361" s="88">
        <v>497090800</v>
      </c>
      <c r="K361" s="85">
        <v>3.3566751248387196E-3</v>
      </c>
      <c r="L361" s="88">
        <v>1359947500</v>
      </c>
      <c r="M361" s="85">
        <v>9.9279412427739314E-2</v>
      </c>
      <c r="N361" s="88">
        <v>7812000</v>
      </c>
      <c r="O361" s="85">
        <v>0.49173517303891329</v>
      </c>
      <c r="P361" s="88">
        <v>3963458800</v>
      </c>
      <c r="Q361" s="85">
        <v>0.85713441685534564</v>
      </c>
      <c r="R361" s="88"/>
      <c r="S361" s="85">
        <v>0</v>
      </c>
      <c r="T361" s="88"/>
      <c r="U361" s="85"/>
      <c r="V361" s="88"/>
      <c r="W361" s="85"/>
      <c r="X361" s="88"/>
      <c r="Y361" s="85"/>
      <c r="Z361" s="88"/>
      <c r="AA361" s="85"/>
      <c r="AB361" s="85"/>
      <c r="AC361" s="85"/>
      <c r="AD361" s="88">
        <v>23976250000</v>
      </c>
      <c r="AE361" s="88">
        <v>1123836000</v>
      </c>
      <c r="AF361" s="88">
        <v>148090232600</v>
      </c>
      <c r="AG361" s="88">
        <v>13698182400</v>
      </c>
      <c r="AH361" s="88">
        <v>15886600</v>
      </c>
      <c r="AI361" s="89">
        <v>4624080800</v>
      </c>
      <c r="AJ361" s="88">
        <v>21849634400</v>
      </c>
      <c r="AK361" s="88"/>
      <c r="AL361" s="88"/>
      <c r="AM361" s="88"/>
      <c r="AN361" s="88"/>
      <c r="AO361" s="88"/>
      <c r="AP361" s="88"/>
    </row>
    <row r="362" spans="1:42">
      <c r="A362" s="81">
        <v>44182</v>
      </c>
      <c r="B362" s="88">
        <v>33072417976952</v>
      </c>
      <c r="C362" s="88">
        <v>319161268000</v>
      </c>
      <c r="D362" s="203">
        <v>92368590000</v>
      </c>
      <c r="E362" s="205">
        <v>117815942500</v>
      </c>
      <c r="F362" s="90">
        <v>84232674000</v>
      </c>
      <c r="G362" s="85">
        <v>0.51783627823760936</v>
      </c>
      <c r="H362" s="88"/>
      <c r="I362" s="85">
        <v>0</v>
      </c>
      <c r="J362" s="88">
        <v>31488700</v>
      </c>
      <c r="K362" s="85">
        <v>0.11295576069465101</v>
      </c>
      <c r="L362" s="88">
        <v>8100055900</v>
      </c>
      <c r="M362" s="85">
        <v>5.4332865170611935E-2</v>
      </c>
      <c r="N362" s="88">
        <v>4371400</v>
      </c>
      <c r="O362" s="85">
        <v>0.28913670397121466</v>
      </c>
      <c r="P362" s="88"/>
      <c r="Q362" s="85">
        <v>0</v>
      </c>
      <c r="R362" s="88"/>
      <c r="S362" s="85">
        <v>0</v>
      </c>
      <c r="T362" s="88"/>
      <c r="U362" s="85"/>
      <c r="V362" s="88"/>
      <c r="W362" s="85"/>
      <c r="X362" s="88"/>
      <c r="Y362" s="85"/>
      <c r="Z362" s="88"/>
      <c r="AA362" s="85"/>
      <c r="AB362" s="85"/>
      <c r="AC362" s="85"/>
      <c r="AD362" s="88">
        <v>162662751800</v>
      </c>
      <c r="AE362" s="88">
        <v>1329696000</v>
      </c>
      <c r="AF362" s="88">
        <v>278770200</v>
      </c>
      <c r="AG362" s="88">
        <v>149082068000</v>
      </c>
      <c r="AH362" s="88">
        <v>15118800</v>
      </c>
      <c r="AI362" s="89">
        <v>845533000</v>
      </c>
      <c r="AJ362" s="88">
        <v>4947330200</v>
      </c>
      <c r="AK362" s="88"/>
      <c r="AL362" s="88"/>
      <c r="AM362" s="88"/>
      <c r="AN362" s="88"/>
      <c r="AO362" s="88"/>
      <c r="AP362" s="88"/>
    </row>
    <row r="363" spans="1:42">
      <c r="A363" s="81">
        <v>44183</v>
      </c>
      <c r="B363" s="88">
        <v>30362548357764</v>
      </c>
      <c r="C363" s="88">
        <v>399814680700</v>
      </c>
      <c r="D363" s="203">
        <v>94574554300</v>
      </c>
      <c r="E363" s="205">
        <v>102172271800</v>
      </c>
      <c r="F363" s="90">
        <v>86872680500</v>
      </c>
      <c r="G363" s="85">
        <v>0.47079454509994378</v>
      </c>
      <c r="H363" s="88">
        <v>2888000</v>
      </c>
      <c r="I363" s="85">
        <v>9.2238076440070158E-4</v>
      </c>
      <c r="J363" s="88">
        <v>318424200</v>
      </c>
      <c r="K363" s="85">
        <v>0.48853023103391774</v>
      </c>
      <c r="L363" s="88">
        <v>3418300000</v>
      </c>
      <c r="M363" s="85">
        <v>2.7819686806172653E-2</v>
      </c>
      <c r="N363" s="88">
        <v>160002700</v>
      </c>
      <c r="O363" s="85">
        <v>0.99424466332647521</v>
      </c>
      <c r="P363" s="88">
        <v>3802258900</v>
      </c>
      <c r="Q363" s="85">
        <v>0.49692136225596867</v>
      </c>
      <c r="R363" s="88">
        <v>0</v>
      </c>
      <c r="S363" s="85">
        <v>0</v>
      </c>
      <c r="T363" s="88"/>
      <c r="U363" s="85"/>
      <c r="V363" s="88"/>
      <c r="W363" s="85"/>
      <c r="X363" s="88"/>
      <c r="Y363" s="85"/>
      <c r="Z363" s="88"/>
      <c r="AA363" s="85"/>
      <c r="AB363" s="85"/>
      <c r="AC363" s="85"/>
      <c r="AD363" s="88">
        <v>184523549400</v>
      </c>
      <c r="AE363" s="88">
        <v>3131028000</v>
      </c>
      <c r="AF363" s="88">
        <v>651800400</v>
      </c>
      <c r="AG363" s="88">
        <v>122873417800</v>
      </c>
      <c r="AH363" s="88">
        <v>160928900</v>
      </c>
      <c r="AI363" s="89">
        <v>7651631000</v>
      </c>
      <c r="AJ363" s="88">
        <v>80822325200</v>
      </c>
      <c r="AK363" s="88"/>
      <c r="AL363" s="88"/>
      <c r="AM363" s="88"/>
      <c r="AN363" s="88"/>
      <c r="AO363" s="88"/>
      <c r="AP363" s="88"/>
    </row>
    <row r="364" spans="1:42">
      <c r="B364" s="108"/>
      <c r="C364" s="88"/>
      <c r="D364" s="203">
        <v>0</v>
      </c>
      <c r="G364" s="85"/>
      <c r="I364" s="85"/>
      <c r="K364" s="85"/>
      <c r="M364" s="85"/>
      <c r="O364" s="85"/>
      <c r="Q364" s="85"/>
      <c r="S364" s="85"/>
      <c r="U364" s="85"/>
      <c r="W364" s="85"/>
      <c r="Y364" s="85"/>
      <c r="AA364" s="85"/>
      <c r="AB364" s="221"/>
      <c r="AC364" s="221"/>
    </row>
    <row r="365" spans="1:42">
      <c r="A365" s="81">
        <v>44186</v>
      </c>
      <c r="B365" s="88">
        <v>34001658370472</v>
      </c>
      <c r="C365" s="88">
        <v>326607317600</v>
      </c>
      <c r="D365" s="203">
        <v>70086071900</v>
      </c>
      <c r="E365" s="205">
        <v>83293112400</v>
      </c>
      <c r="F365" s="90">
        <v>68513118800</v>
      </c>
      <c r="G365" s="85">
        <v>0.74268567530823726</v>
      </c>
      <c r="H365" s="88">
        <v>0</v>
      </c>
      <c r="I365" s="85">
        <v>0</v>
      </c>
      <c r="J365" s="88">
        <v>1288866700</v>
      </c>
      <c r="K365" s="85">
        <v>0.47738728142827713</v>
      </c>
      <c r="L365" s="88">
        <v>145902500</v>
      </c>
      <c r="M365" s="85">
        <v>7.3987138900622168E-4</v>
      </c>
      <c r="N365" s="88">
        <v>12903900</v>
      </c>
      <c r="O365" s="85">
        <v>0.73590231995802635</v>
      </c>
      <c r="P365" s="88">
        <v>130500</v>
      </c>
      <c r="Q365" s="85">
        <v>1.0476710393217835E-2</v>
      </c>
      <c r="R365" s="88">
        <v>125149500</v>
      </c>
      <c r="S365" s="85">
        <v>3.7709557124837837E-3</v>
      </c>
      <c r="T365" s="88"/>
      <c r="U365" s="85"/>
      <c r="V365" s="88"/>
      <c r="W365" s="85"/>
      <c r="X365" s="88"/>
      <c r="Y365" s="85"/>
      <c r="Z365" s="88"/>
      <c r="AA365" s="85"/>
      <c r="AB365" s="85"/>
      <c r="AC365" s="85"/>
      <c r="AD365" s="88">
        <v>92250491800</v>
      </c>
      <c r="AE365" s="88">
        <v>1239446000</v>
      </c>
      <c r="AF365" s="88">
        <v>2699834600</v>
      </c>
      <c r="AG365" s="88">
        <v>197199813600</v>
      </c>
      <c r="AH365" s="88">
        <v>17534800</v>
      </c>
      <c r="AI365" s="89">
        <v>12456200</v>
      </c>
      <c r="AJ365" s="88">
        <v>33187740600</v>
      </c>
      <c r="AK365" s="88"/>
      <c r="AL365" s="88"/>
      <c r="AM365" s="88"/>
      <c r="AN365" s="88"/>
      <c r="AO365" s="88"/>
      <c r="AP365" s="88"/>
    </row>
    <row r="366" spans="1:42">
      <c r="A366" s="81">
        <v>44187</v>
      </c>
      <c r="B366" s="88">
        <v>35441569197234</v>
      </c>
      <c r="C366" s="88">
        <v>125916275800</v>
      </c>
      <c r="D366" s="203">
        <v>69835225000</v>
      </c>
      <c r="E366" s="205">
        <v>78784044500</v>
      </c>
      <c r="F366" s="90">
        <v>68782256700</v>
      </c>
      <c r="G366" s="85">
        <v>0.82563983253116502</v>
      </c>
      <c r="H366" s="88">
        <v>0</v>
      </c>
      <c r="I366" s="85">
        <v>0</v>
      </c>
      <c r="J366" s="88">
        <v>401200</v>
      </c>
      <c r="K366" s="85">
        <v>3.5273244558231627E-3</v>
      </c>
      <c r="L366" s="88">
        <v>1041302900</v>
      </c>
      <c r="M366" s="85">
        <v>4.7069564989020068E-2</v>
      </c>
      <c r="N366" s="88">
        <v>11264200</v>
      </c>
      <c r="O366" s="85">
        <v>0.49985356112713558</v>
      </c>
      <c r="P366" s="88">
        <v>0</v>
      </c>
      <c r="Q366" s="85">
        <v>0</v>
      </c>
      <c r="R366" s="91">
        <v>0</v>
      </c>
      <c r="S366" s="85">
        <v>0</v>
      </c>
      <c r="T366" s="91"/>
      <c r="U366" s="85"/>
      <c r="V366" s="91"/>
      <c r="W366" s="85"/>
      <c r="X366" s="91"/>
      <c r="Y366" s="85"/>
      <c r="Z366" s="91"/>
      <c r="AA366" s="85"/>
      <c r="AB366" s="85"/>
      <c r="AC366" s="85"/>
      <c r="AD366" s="101">
        <v>83307822600</v>
      </c>
      <c r="AE366" s="101">
        <v>669572000</v>
      </c>
      <c r="AF366" s="101">
        <v>113740600</v>
      </c>
      <c r="AG366" s="101">
        <v>22122637000</v>
      </c>
      <c r="AH366" s="101">
        <v>22535000</v>
      </c>
      <c r="AI366" s="107">
        <v>153668200</v>
      </c>
      <c r="AJ366" s="101">
        <v>19526300400</v>
      </c>
      <c r="AK366" s="101"/>
      <c r="AL366" s="101"/>
      <c r="AM366" s="101"/>
      <c r="AN366" s="101"/>
      <c r="AO366" s="101"/>
      <c r="AP366" s="101"/>
    </row>
    <row r="367" spans="1:42">
      <c r="A367" s="81">
        <v>44188</v>
      </c>
      <c r="B367" s="88">
        <v>35900404793464</v>
      </c>
      <c r="C367" s="88">
        <v>152067883600</v>
      </c>
      <c r="D367" s="203">
        <v>42832176300</v>
      </c>
      <c r="E367" s="205">
        <v>42832176300</v>
      </c>
      <c r="F367" s="90">
        <v>42632397000</v>
      </c>
      <c r="G367" s="85">
        <v>0.44169235423129222</v>
      </c>
      <c r="H367" s="88">
        <v>0</v>
      </c>
      <c r="I367" s="85">
        <v>0</v>
      </c>
      <c r="J367" s="88">
        <v>2679000</v>
      </c>
      <c r="K367" s="85">
        <v>2.5017602904619338E-2</v>
      </c>
      <c r="L367" s="88">
        <v>167300</v>
      </c>
      <c r="M367" s="85">
        <v>3.6504598265826911E-6</v>
      </c>
      <c r="N367" s="88">
        <v>6489600</v>
      </c>
      <c r="O367" s="85">
        <v>0.40677966101694918</v>
      </c>
      <c r="P367" s="88">
        <v>190443400</v>
      </c>
      <c r="Q367" s="85">
        <v>3.4217289347688959E-2</v>
      </c>
      <c r="R367" s="88">
        <v>0</v>
      </c>
      <c r="S367" s="85">
        <v>0</v>
      </c>
      <c r="T367" s="88"/>
      <c r="U367" s="85"/>
      <c r="V367" s="88"/>
      <c r="W367" s="85"/>
      <c r="X367" s="88"/>
      <c r="Y367" s="85"/>
      <c r="Z367" s="88"/>
      <c r="AA367" s="85"/>
      <c r="AB367" s="85"/>
      <c r="AC367" s="85"/>
      <c r="AD367" s="88">
        <v>96520568200</v>
      </c>
      <c r="AE367" s="88">
        <v>1751568000</v>
      </c>
      <c r="AF367" s="88">
        <v>107084600</v>
      </c>
      <c r="AG367" s="88">
        <v>45829842800</v>
      </c>
      <c r="AH367" s="88">
        <v>15953600</v>
      </c>
      <c r="AI367" s="89">
        <v>5565706800</v>
      </c>
      <c r="AJ367" s="88">
        <v>2277159600</v>
      </c>
      <c r="AK367" s="88"/>
      <c r="AL367" s="88"/>
      <c r="AM367" s="88"/>
      <c r="AN367" s="88"/>
      <c r="AO367" s="88"/>
      <c r="AP367" s="88"/>
    </row>
    <row r="368" spans="1:42">
      <c r="A368" s="81">
        <v>44189</v>
      </c>
      <c r="B368" s="88">
        <v>33903757722278</v>
      </c>
      <c r="C368" s="88">
        <v>63554801200</v>
      </c>
      <c r="D368" s="203">
        <v>14051753500</v>
      </c>
      <c r="E368" s="205">
        <v>17187747000</v>
      </c>
      <c r="F368" s="90">
        <v>13940543900</v>
      </c>
      <c r="G368" s="85">
        <v>0.53653252527246709</v>
      </c>
      <c r="H368" s="88"/>
      <c r="I368" s="85">
        <v>0</v>
      </c>
      <c r="J368" s="88">
        <v>10320000</v>
      </c>
      <c r="K368" s="85">
        <v>1.972703291661888E-2</v>
      </c>
      <c r="L368" s="88">
        <v>65383200</v>
      </c>
      <c r="M368" s="85">
        <v>2.0979991958555372E-3</v>
      </c>
      <c r="N368" s="88">
        <v>22740000</v>
      </c>
      <c r="O368" s="85">
        <v>0.38508954940797141</v>
      </c>
      <c r="P368" s="88">
        <v>12766400</v>
      </c>
      <c r="Q368" s="85">
        <v>0.25976055409507842</v>
      </c>
      <c r="R368" s="88">
        <v>0</v>
      </c>
      <c r="S368" s="85">
        <v>0</v>
      </c>
      <c r="T368" s="88"/>
      <c r="U368" s="85"/>
      <c r="V368" s="88"/>
      <c r="W368" s="85"/>
      <c r="X368" s="88"/>
      <c r="Y368" s="85"/>
      <c r="Z368" s="88"/>
      <c r="AA368" s="85"/>
      <c r="AB368" s="85"/>
      <c r="AC368" s="85"/>
      <c r="AD368" s="88">
        <v>25982663200</v>
      </c>
      <c r="AE368" s="88">
        <v>4003969600</v>
      </c>
      <c r="AF368" s="88">
        <v>523140000</v>
      </c>
      <c r="AG368" s="88">
        <v>31164549600</v>
      </c>
      <c r="AH368" s="88">
        <v>59051200</v>
      </c>
      <c r="AI368" s="89">
        <v>49146800</v>
      </c>
      <c r="AJ368" s="88">
        <v>1772280800</v>
      </c>
      <c r="AK368" s="88"/>
      <c r="AL368" s="88"/>
      <c r="AM368" s="88"/>
      <c r="AN368" s="88"/>
      <c r="AO368" s="88"/>
      <c r="AP368" s="88"/>
    </row>
    <row r="369" spans="1:42">
      <c r="A369" s="81">
        <v>44190</v>
      </c>
      <c r="B369" s="88">
        <v>30956013411636</v>
      </c>
      <c r="C369" s="88">
        <v>42895041000</v>
      </c>
      <c r="D369" s="203">
        <v>164720100</v>
      </c>
      <c r="E369" s="205">
        <v>11400848600</v>
      </c>
      <c r="F369" s="90">
        <v>178000</v>
      </c>
      <c r="G369" s="85">
        <v>1.647179301685553E-5</v>
      </c>
      <c r="H369" s="88">
        <v>0</v>
      </c>
      <c r="I369" s="85">
        <v>0</v>
      </c>
      <c r="J369" s="88">
        <v>4206300</v>
      </c>
      <c r="K369" s="85">
        <v>1.3576478926973048E-2</v>
      </c>
      <c r="L369" s="88">
        <v>16190000</v>
      </c>
      <c r="M369" s="85">
        <v>5.3873032463017546E-4</v>
      </c>
      <c r="N369" s="88">
        <v>106230800</v>
      </c>
      <c r="O369" s="85">
        <v>0.4976413392883075</v>
      </c>
      <c r="P369" s="88">
        <v>37915000</v>
      </c>
      <c r="Q369" s="85">
        <v>0.43004593659615492</v>
      </c>
      <c r="R369" s="88">
        <v>0</v>
      </c>
      <c r="S369" s="85">
        <v>0</v>
      </c>
      <c r="T369" s="88"/>
      <c r="U369" s="85"/>
      <c r="V369" s="88"/>
      <c r="W369" s="85"/>
      <c r="X369" s="88"/>
      <c r="Y369" s="85"/>
      <c r="Z369" s="88"/>
      <c r="AA369" s="85"/>
      <c r="AB369" s="85"/>
      <c r="AC369" s="85"/>
      <c r="AD369" s="88">
        <v>10806352400</v>
      </c>
      <c r="AE369" s="88">
        <v>1361316000</v>
      </c>
      <c r="AF369" s="88">
        <v>309822600</v>
      </c>
      <c r="AG369" s="88">
        <v>30052141600</v>
      </c>
      <c r="AH369" s="88">
        <v>213468600</v>
      </c>
      <c r="AI369" s="89">
        <v>88165000</v>
      </c>
      <c r="AJ369" s="88">
        <v>63774800</v>
      </c>
      <c r="AK369" s="88"/>
      <c r="AL369" s="88"/>
      <c r="AM369" s="88"/>
      <c r="AN369" s="88"/>
      <c r="AO369" s="88"/>
      <c r="AP369" s="88"/>
    </row>
    <row r="370" spans="1:42">
      <c r="C370" s="88"/>
      <c r="D370" s="203">
        <v>0</v>
      </c>
      <c r="E370" s="205"/>
      <c r="G370" s="85"/>
      <c r="I370" s="85"/>
      <c r="K370" s="85"/>
      <c r="M370" s="85"/>
      <c r="O370" s="85"/>
      <c r="Q370" s="85"/>
      <c r="S370" s="85"/>
      <c r="U370" s="85"/>
      <c r="W370" s="85"/>
      <c r="Y370" s="85"/>
      <c r="AA370" s="85"/>
      <c r="AB370" s="221"/>
      <c r="AC370" s="221"/>
    </row>
    <row r="371" spans="1:42">
      <c r="A371" s="81">
        <v>44193</v>
      </c>
      <c r="B371" s="88">
        <v>35809961982400</v>
      </c>
      <c r="C371" s="88">
        <v>297025511400</v>
      </c>
      <c r="D371" s="203">
        <v>50059829900</v>
      </c>
      <c r="E371" s="205">
        <v>60578142400</v>
      </c>
      <c r="F371" s="90">
        <v>44380847000</v>
      </c>
      <c r="G371" s="85">
        <v>0.6393154297237269</v>
      </c>
      <c r="H371" s="88">
        <v>0</v>
      </c>
      <c r="I371" s="85">
        <v>0</v>
      </c>
      <c r="J371" s="88">
        <v>1347000</v>
      </c>
      <c r="K371" s="85">
        <v>0.25</v>
      </c>
      <c r="L371" s="88">
        <v>5670640000</v>
      </c>
      <c r="M371" s="85">
        <v>2.5339281315808898E-2</v>
      </c>
      <c r="N371" s="88">
        <v>4524000</v>
      </c>
      <c r="O371" s="85">
        <v>0.36690997566909977</v>
      </c>
      <c r="P371" s="88">
        <v>2471900</v>
      </c>
      <c r="Q371" s="85">
        <v>7.255654767146287E-2</v>
      </c>
      <c r="R371" s="91">
        <v>0</v>
      </c>
      <c r="S371" s="85">
        <v>0</v>
      </c>
      <c r="T371" s="91"/>
      <c r="U371" s="85"/>
      <c r="V371" s="91"/>
      <c r="W371" s="85"/>
      <c r="X371" s="91"/>
      <c r="Y371" s="85"/>
      <c r="Z371" s="91"/>
      <c r="AA371" s="85"/>
      <c r="AB371" s="85"/>
      <c r="AC371" s="85"/>
      <c r="AD371" s="101">
        <v>69419327200</v>
      </c>
      <c r="AE371" s="101">
        <v>1379156000</v>
      </c>
      <c r="AF371" s="101">
        <v>5388000</v>
      </c>
      <c r="AG371" s="101">
        <v>223788509600</v>
      </c>
      <c r="AH371" s="101">
        <v>12330000</v>
      </c>
      <c r="AI371" s="107">
        <v>34068600</v>
      </c>
      <c r="AJ371" s="101">
        <v>2386732000</v>
      </c>
      <c r="AK371" s="101"/>
      <c r="AL371" s="101"/>
      <c r="AM371" s="101"/>
      <c r="AN371" s="101"/>
      <c r="AO371" s="101"/>
      <c r="AP371" s="101"/>
    </row>
    <row r="372" spans="1:42">
      <c r="A372" s="81">
        <v>44194</v>
      </c>
      <c r="B372" s="88">
        <v>34789251378210</v>
      </c>
      <c r="C372" s="88">
        <v>69483767600</v>
      </c>
      <c r="D372" s="203">
        <v>17783437000</v>
      </c>
      <c r="E372" s="205">
        <v>17783437000</v>
      </c>
      <c r="F372" s="90">
        <v>17744243200</v>
      </c>
      <c r="G372" s="85">
        <v>0.80209146279452737</v>
      </c>
      <c r="H372" s="88">
        <v>0</v>
      </c>
      <c r="I372" s="85">
        <v>0</v>
      </c>
      <c r="J372" s="88">
        <v>0</v>
      </c>
      <c r="K372" s="85">
        <v>0</v>
      </c>
      <c r="L372" s="88">
        <v>2500500</v>
      </c>
      <c r="M372" s="85">
        <v>5.9784542104967892E-5</v>
      </c>
      <c r="N372" s="88">
        <v>24556200</v>
      </c>
      <c r="O372" s="85">
        <v>0.4566726177192591</v>
      </c>
      <c r="P372" s="88">
        <v>12137100</v>
      </c>
      <c r="Q372" s="85">
        <v>0.5</v>
      </c>
      <c r="R372" s="88">
        <v>0</v>
      </c>
      <c r="S372" s="85">
        <v>0</v>
      </c>
      <c r="T372" s="88"/>
      <c r="U372" s="85"/>
      <c r="V372" s="88"/>
      <c r="W372" s="85"/>
      <c r="X372" s="88"/>
      <c r="Y372" s="85"/>
      <c r="Z372" s="88"/>
      <c r="AA372" s="85"/>
      <c r="AB372" s="85"/>
      <c r="AC372" s="85"/>
      <c r="AD372" s="88">
        <v>22122468600</v>
      </c>
      <c r="AE372" s="88">
        <v>2546284000</v>
      </c>
      <c r="AF372" s="88">
        <v>368506000</v>
      </c>
      <c r="AG372" s="88">
        <v>41825192800</v>
      </c>
      <c r="AH372" s="88">
        <v>53772000</v>
      </c>
      <c r="AI372" s="89">
        <v>24274200</v>
      </c>
      <c r="AJ372" s="88">
        <v>2543270000</v>
      </c>
      <c r="AK372" s="88"/>
      <c r="AL372" s="88"/>
      <c r="AM372" s="88"/>
      <c r="AN372" s="88"/>
      <c r="AO372" s="88"/>
      <c r="AP372" s="88"/>
    </row>
    <row r="373" spans="1:42">
      <c r="A373" s="81">
        <v>44195</v>
      </c>
      <c r="B373" s="88">
        <v>30818155012760</v>
      </c>
      <c r="C373" s="88">
        <v>140212610000</v>
      </c>
      <c r="D373" s="203">
        <v>35778423500</v>
      </c>
      <c r="E373" s="205">
        <v>56072597000</v>
      </c>
      <c r="F373" s="90">
        <v>35734000000</v>
      </c>
      <c r="G373" s="85">
        <v>0.57484783616586355</v>
      </c>
      <c r="H373" s="88">
        <v>0</v>
      </c>
      <c r="I373" s="85">
        <v>0</v>
      </c>
      <c r="J373" s="88">
        <v>0</v>
      </c>
      <c r="K373" s="85">
        <v>0</v>
      </c>
      <c r="L373" s="88">
        <v>16838000</v>
      </c>
      <c r="M373" s="85">
        <v>2.2807478538349621E-4</v>
      </c>
      <c r="N373" s="88">
        <v>26664200</v>
      </c>
      <c r="O373" s="85">
        <v>0.47532818505287328</v>
      </c>
      <c r="P373" s="88">
        <v>921300</v>
      </c>
      <c r="Q373" s="85">
        <v>0.35017103762827823</v>
      </c>
      <c r="R373" s="88">
        <v>0</v>
      </c>
      <c r="S373" s="85">
        <v>0</v>
      </c>
      <c r="T373" s="88"/>
      <c r="U373" s="85"/>
      <c r="V373" s="88"/>
      <c r="W373" s="85"/>
      <c r="X373" s="88"/>
      <c r="Y373" s="85"/>
      <c r="Z373" s="88"/>
      <c r="AA373" s="85"/>
      <c r="AB373" s="85"/>
      <c r="AC373" s="85"/>
      <c r="AD373" s="88">
        <v>62162537200</v>
      </c>
      <c r="AE373" s="88">
        <v>1053969000</v>
      </c>
      <c r="AF373" s="88">
        <v>282519600</v>
      </c>
      <c r="AG373" s="88">
        <v>73826661600</v>
      </c>
      <c r="AH373" s="88">
        <v>56096400</v>
      </c>
      <c r="AI373" s="89">
        <v>2631000</v>
      </c>
      <c r="AJ373" s="88">
        <v>2828195200</v>
      </c>
      <c r="AK373" s="88"/>
      <c r="AL373" s="88"/>
      <c r="AM373" s="88"/>
      <c r="AN373" s="88"/>
      <c r="AO373" s="88"/>
      <c r="AP373" s="88"/>
    </row>
    <row r="374" spans="1:42">
      <c r="A374" s="81">
        <v>44196</v>
      </c>
      <c r="B374" s="88">
        <v>26441201384490</v>
      </c>
      <c r="C374" s="88">
        <v>162150822600</v>
      </c>
      <c r="D374" s="203">
        <v>3328337600</v>
      </c>
      <c r="E374" s="205">
        <v>3418181600</v>
      </c>
      <c r="F374" s="90">
        <v>3041779500</v>
      </c>
      <c r="G374" s="85">
        <v>0.31884323381544694</v>
      </c>
      <c r="H374" s="88">
        <v>1545000</v>
      </c>
      <c r="I374" s="85">
        <v>7.2611388454761042E-4</v>
      </c>
      <c r="J374" s="88">
        <v>1633200</v>
      </c>
      <c r="K374" s="85">
        <v>5.2118702483010043E-3</v>
      </c>
      <c r="L374" s="88">
        <v>202503800</v>
      </c>
      <c r="M374" s="85">
        <v>1.3503718081308721E-3</v>
      </c>
      <c r="N374" s="88">
        <v>67284100</v>
      </c>
      <c r="O374" s="85">
        <v>0.51150667852608689</v>
      </c>
      <c r="P374" s="88">
        <v>13592000</v>
      </c>
      <c r="Q374" s="85">
        <v>0.18345750998812224</v>
      </c>
      <c r="R374" s="88">
        <v>0</v>
      </c>
      <c r="S374" s="85">
        <v>0</v>
      </c>
      <c r="T374" s="88"/>
      <c r="U374" s="85"/>
      <c r="V374" s="88"/>
      <c r="W374" s="85"/>
      <c r="X374" s="88"/>
      <c r="Y374" s="85"/>
      <c r="Z374" s="88"/>
      <c r="AA374" s="85"/>
      <c r="AB374" s="85"/>
      <c r="AC374" s="85"/>
      <c r="AD374" s="88">
        <v>9540047200</v>
      </c>
      <c r="AE374" s="88">
        <v>2127765400</v>
      </c>
      <c r="AF374" s="88">
        <v>313361600</v>
      </c>
      <c r="AG374" s="88">
        <v>149961513400</v>
      </c>
      <c r="AH374" s="88">
        <v>131541000</v>
      </c>
      <c r="AI374" s="89">
        <v>74088000</v>
      </c>
      <c r="AJ374" s="88">
        <v>2506000</v>
      </c>
      <c r="AK374" s="88"/>
      <c r="AL374" s="88"/>
      <c r="AM374" s="88"/>
      <c r="AN374" s="88"/>
      <c r="AO374" s="88"/>
      <c r="AP374" s="88"/>
    </row>
    <row r="375" spans="1:42">
      <c r="A375" s="109">
        <v>2021</v>
      </c>
      <c r="D375" s="203">
        <v>0</v>
      </c>
      <c r="E375" s="205"/>
      <c r="G375" s="85"/>
      <c r="I375" s="85"/>
      <c r="K375" s="85"/>
      <c r="M375" s="85"/>
      <c r="O375" s="85"/>
      <c r="Q375" s="85"/>
      <c r="S375" s="85"/>
      <c r="U375" s="85"/>
      <c r="W375" s="85"/>
      <c r="Y375" s="85"/>
      <c r="AA375" s="85"/>
      <c r="AB375" s="221"/>
      <c r="AC375" s="221"/>
    </row>
    <row r="376" spans="1:42">
      <c r="A376" s="81">
        <v>44200</v>
      </c>
      <c r="B376" s="88">
        <v>38043539593170</v>
      </c>
      <c r="C376" s="88">
        <v>213443118000</v>
      </c>
      <c r="D376" s="203">
        <v>111951380000</v>
      </c>
      <c r="E376" s="205">
        <v>126249600000</v>
      </c>
      <c r="F376" s="90">
        <v>108409139000</v>
      </c>
      <c r="G376" s="85">
        <v>0.66370112981795992</v>
      </c>
      <c r="H376" s="88">
        <v>0</v>
      </c>
      <c r="I376" s="85">
        <v>0</v>
      </c>
      <c r="J376" s="88">
        <v>1415000</v>
      </c>
      <c r="K376" s="85">
        <v>1.843504090885403E-2</v>
      </c>
      <c r="L376" s="88">
        <v>2667654000</v>
      </c>
      <c r="M376" s="85">
        <v>6.0104928698152607E-2</v>
      </c>
      <c r="N376" s="88">
        <v>873172000</v>
      </c>
      <c r="O376" s="85">
        <v>0.97284589947679445</v>
      </c>
      <c r="P376" s="88">
        <v>0</v>
      </c>
      <c r="Q376" s="85">
        <v>0</v>
      </c>
      <c r="R376" s="88">
        <v>0</v>
      </c>
      <c r="S376" s="85">
        <v>0</v>
      </c>
      <c r="T376" s="88"/>
      <c r="U376" s="85"/>
      <c r="V376" s="88"/>
      <c r="W376" s="85"/>
      <c r="X376" s="88"/>
      <c r="Y376" s="85"/>
      <c r="Z376" s="88"/>
      <c r="AA376" s="85"/>
      <c r="AB376" s="85"/>
      <c r="AC376" s="85"/>
      <c r="AD376" s="88">
        <v>163340296000</v>
      </c>
      <c r="AE376" s="88">
        <v>2122960000</v>
      </c>
      <c r="AF376" s="88">
        <v>76756000</v>
      </c>
      <c r="AG376" s="88">
        <v>44383282000</v>
      </c>
      <c r="AH376" s="88">
        <v>897544000</v>
      </c>
      <c r="AI376" s="89">
        <v>21460000</v>
      </c>
      <c r="AJ376" s="88">
        <v>2600820000</v>
      </c>
      <c r="AK376" s="88"/>
      <c r="AL376" s="88"/>
      <c r="AM376" s="88"/>
      <c r="AN376" s="88"/>
      <c r="AO376" s="88"/>
      <c r="AP376" s="88"/>
    </row>
    <row r="377" spans="1:42">
      <c r="A377" s="81">
        <v>44201</v>
      </c>
      <c r="B377" s="88">
        <v>38966582258884</v>
      </c>
      <c r="C377" s="88">
        <v>144595874000</v>
      </c>
      <c r="D377" s="203">
        <v>68384913000</v>
      </c>
      <c r="E377" s="205">
        <v>91170368000</v>
      </c>
      <c r="F377" s="90">
        <v>63776006000</v>
      </c>
      <c r="G377" s="85">
        <v>0.64632121792622643</v>
      </c>
      <c r="H377" s="88">
        <v>0</v>
      </c>
      <c r="I377" s="85">
        <v>0</v>
      </c>
      <c r="J377" s="88">
        <v>86635000</v>
      </c>
      <c r="K377" s="85">
        <v>7.2221231132948427E-2</v>
      </c>
      <c r="L377" s="88">
        <v>3822207000</v>
      </c>
      <c r="M377" s="85">
        <v>9.21986641904151E-2</v>
      </c>
      <c r="N377" s="88">
        <v>695991000</v>
      </c>
      <c r="O377" s="85">
        <v>0.92708563664699695</v>
      </c>
      <c r="P377" s="88">
        <v>4074000</v>
      </c>
      <c r="Q377" s="85">
        <v>8.8235294117647065E-2</v>
      </c>
      <c r="R377" s="91">
        <v>0</v>
      </c>
      <c r="S377" s="85">
        <v>0</v>
      </c>
      <c r="T377" s="91"/>
      <c r="U377" s="85"/>
      <c r="V377" s="91"/>
      <c r="W377" s="85"/>
      <c r="X377" s="91"/>
      <c r="Y377" s="85"/>
      <c r="Z377" s="91"/>
      <c r="AA377" s="85"/>
      <c r="AB377" s="85"/>
      <c r="AC377" s="85"/>
      <c r="AD377" s="101">
        <v>98675402000</v>
      </c>
      <c r="AE377" s="101">
        <v>1416220000</v>
      </c>
      <c r="AF377" s="101">
        <v>1199578000</v>
      </c>
      <c r="AG377" s="101">
        <v>41456208000</v>
      </c>
      <c r="AH377" s="101">
        <v>750730000</v>
      </c>
      <c r="AI377" s="107">
        <v>46172000</v>
      </c>
      <c r="AJ377" s="101">
        <v>1051564000</v>
      </c>
      <c r="AK377" s="101"/>
      <c r="AL377" s="101"/>
      <c r="AM377" s="101"/>
      <c r="AN377" s="101"/>
      <c r="AO377" s="101"/>
      <c r="AP377" s="101"/>
    </row>
    <row r="378" spans="1:42">
      <c r="A378" s="81">
        <v>44202</v>
      </c>
      <c r="B378" s="88">
        <v>42114470425416</v>
      </c>
      <c r="C378" s="88">
        <v>209449996000</v>
      </c>
      <c r="D378" s="203">
        <v>66185047000</v>
      </c>
      <c r="E378" s="205">
        <v>71393967000</v>
      </c>
      <c r="F378" s="90">
        <v>60906172000</v>
      </c>
      <c r="G378" s="85">
        <v>0.6012827091302072</v>
      </c>
      <c r="H378" s="88">
        <v>0</v>
      </c>
      <c r="I378" s="85">
        <v>0</v>
      </c>
      <c r="J378" s="88">
        <v>7130000</v>
      </c>
      <c r="K378" s="85">
        <v>1.6649374357142671E-4</v>
      </c>
      <c r="L378" s="88">
        <v>4590294000</v>
      </c>
      <c r="M378" s="85">
        <v>7.8004105098208695E-2</v>
      </c>
      <c r="N378" s="88">
        <v>681451000</v>
      </c>
      <c r="O378" s="85">
        <v>0.72013522396072205</v>
      </c>
      <c r="P378" s="88">
        <v>0</v>
      </c>
      <c r="Q378" s="85">
        <v>0</v>
      </c>
      <c r="R378" s="88">
        <v>0</v>
      </c>
      <c r="S378" s="85">
        <v>0</v>
      </c>
      <c r="T378" s="88"/>
      <c r="U378" s="85"/>
      <c r="V378" s="88"/>
      <c r="W378" s="85"/>
      <c r="X378" s="88"/>
      <c r="Y378" s="85"/>
      <c r="Z378" s="88"/>
      <c r="AA378" s="85"/>
      <c r="AB378" s="85"/>
      <c r="AC378" s="85"/>
      <c r="AD378" s="88">
        <v>101293736000</v>
      </c>
      <c r="AE378" s="88">
        <v>2343510000</v>
      </c>
      <c r="AF378" s="88">
        <v>42824432000</v>
      </c>
      <c r="AG378" s="88">
        <v>58846826000</v>
      </c>
      <c r="AH378" s="88">
        <v>946282000</v>
      </c>
      <c r="AI378" s="89">
        <v>435210000</v>
      </c>
      <c r="AJ378" s="88">
        <v>2760000000</v>
      </c>
      <c r="AK378" s="88"/>
      <c r="AL378" s="88"/>
      <c r="AM378" s="88"/>
      <c r="AN378" s="88"/>
      <c r="AO378" s="88"/>
      <c r="AP378" s="88"/>
    </row>
    <row r="379" spans="1:42">
      <c r="A379" s="81">
        <v>44203</v>
      </c>
      <c r="B379" s="88">
        <v>41417361090320</v>
      </c>
      <c r="C379" s="88">
        <v>250235471200</v>
      </c>
      <c r="D379" s="203">
        <v>54483638000</v>
      </c>
      <c r="E379" s="205">
        <v>70234228000</v>
      </c>
      <c r="F379" s="90">
        <v>45659966000</v>
      </c>
      <c r="G379" s="85">
        <v>0.4560774604293576</v>
      </c>
      <c r="H379" s="88">
        <v>0</v>
      </c>
      <c r="I379" s="85">
        <v>0</v>
      </c>
      <c r="J379" s="88">
        <v>29418000</v>
      </c>
      <c r="K379" s="85">
        <v>5.0227528072813903E-4</v>
      </c>
      <c r="L379" s="88">
        <v>3013384000</v>
      </c>
      <c r="M379" s="85">
        <v>3.647760127327284E-2</v>
      </c>
      <c r="N379" s="88">
        <v>1014877000</v>
      </c>
      <c r="O379" s="85">
        <v>0.93250509494328027</v>
      </c>
      <c r="P379" s="88">
        <v>4765993000</v>
      </c>
      <c r="Q379" s="85">
        <v>0.98557065369113916</v>
      </c>
      <c r="R379" s="88">
        <v>0</v>
      </c>
      <c r="S379" s="85">
        <v>0</v>
      </c>
      <c r="T379" s="88"/>
      <c r="U379" s="85"/>
      <c r="V379" s="88"/>
      <c r="W379" s="85"/>
      <c r="X379" s="88"/>
      <c r="Y379" s="85"/>
      <c r="Z379" s="88"/>
      <c r="AA379" s="85"/>
      <c r="AB379" s="85"/>
      <c r="AC379" s="85"/>
      <c r="AD379" s="88">
        <v>100114498000</v>
      </c>
      <c r="AE379" s="88">
        <v>363059200</v>
      </c>
      <c r="AF379" s="88">
        <v>58569476000</v>
      </c>
      <c r="AG379" s="88">
        <v>82609160000</v>
      </c>
      <c r="AH379" s="88">
        <v>1088334000</v>
      </c>
      <c r="AI379" s="89">
        <v>4835770000</v>
      </c>
      <c r="AJ379" s="88">
        <v>2655174000</v>
      </c>
      <c r="AK379" s="88"/>
      <c r="AL379" s="88"/>
      <c r="AM379" s="88"/>
      <c r="AN379" s="88"/>
      <c r="AO379" s="88"/>
      <c r="AP379" s="88"/>
    </row>
    <row r="380" spans="1:42">
      <c r="A380" s="81">
        <v>44204</v>
      </c>
      <c r="B380" s="88">
        <v>42705608592136</v>
      </c>
      <c r="C380" s="88">
        <v>318744648000</v>
      </c>
      <c r="D380" s="203">
        <v>130758254000</v>
      </c>
      <c r="E380" s="205">
        <v>154949379000</v>
      </c>
      <c r="F380" s="90">
        <v>128819530000</v>
      </c>
      <c r="G380" s="85">
        <v>0.70486933413790065</v>
      </c>
      <c r="H380" s="88">
        <v>0</v>
      </c>
      <c r="I380" s="85">
        <v>0</v>
      </c>
      <c r="J380" s="88">
        <v>13567000</v>
      </c>
      <c r="K380" s="85">
        <v>4.9475271116608769E-3</v>
      </c>
      <c r="L380" s="88">
        <v>769985000</v>
      </c>
      <c r="M380" s="85">
        <v>6.0799645567483681E-3</v>
      </c>
      <c r="N380" s="88">
        <v>1153753000</v>
      </c>
      <c r="O380" s="85">
        <v>0.82383153679616583</v>
      </c>
      <c r="P380" s="88">
        <v>1419000</v>
      </c>
      <c r="Q380" s="85">
        <v>4.929691961996557E-4</v>
      </c>
      <c r="R380" s="88">
        <v>0</v>
      </c>
      <c r="S380" s="85">
        <v>0</v>
      </c>
      <c r="T380" s="88"/>
      <c r="U380" s="85"/>
      <c r="V380" s="88"/>
      <c r="W380" s="85"/>
      <c r="X380" s="88"/>
      <c r="Y380" s="85"/>
      <c r="Z380" s="88"/>
      <c r="AA380" s="85"/>
      <c r="AB380" s="85"/>
      <c r="AC380" s="85"/>
      <c r="AD380" s="88">
        <v>182756610000</v>
      </c>
      <c r="AE380" s="88">
        <v>1674560000</v>
      </c>
      <c r="AF380" s="88">
        <v>2742178000</v>
      </c>
      <c r="AG380" s="88">
        <v>126643008000</v>
      </c>
      <c r="AH380" s="88">
        <v>1400472000</v>
      </c>
      <c r="AI380" s="89">
        <v>2878476000</v>
      </c>
      <c r="AJ380" s="88">
        <v>649344000</v>
      </c>
      <c r="AK380" s="88"/>
      <c r="AL380" s="88"/>
      <c r="AM380" s="88"/>
      <c r="AN380" s="88"/>
      <c r="AO380" s="88"/>
      <c r="AP380" s="88"/>
    </row>
    <row r="381" spans="1:42" s="116" customFormat="1">
      <c r="A381" s="110"/>
      <c r="B381" s="111"/>
      <c r="C381" s="111"/>
      <c r="D381" s="203">
        <v>0</v>
      </c>
      <c r="E381" s="200"/>
      <c r="F381" s="113"/>
      <c r="G381" s="114"/>
      <c r="H381" s="111"/>
      <c r="I381" s="114"/>
      <c r="J381" s="111"/>
      <c r="K381" s="114"/>
      <c r="L381" s="111"/>
      <c r="M381" s="114"/>
      <c r="N381" s="111"/>
      <c r="O381" s="114"/>
      <c r="P381" s="111"/>
      <c r="Q381" s="114"/>
      <c r="R381" s="111"/>
      <c r="S381" s="114"/>
      <c r="T381" s="111"/>
      <c r="U381" s="114"/>
      <c r="V381" s="111"/>
      <c r="W381" s="114"/>
      <c r="X381" s="111"/>
      <c r="Y381" s="114"/>
      <c r="Z381" s="111"/>
      <c r="AA381" s="114"/>
      <c r="AB381" s="114"/>
      <c r="AC381" s="114"/>
      <c r="AD381" s="111"/>
      <c r="AE381" s="111"/>
      <c r="AF381" s="111"/>
      <c r="AG381" s="111"/>
      <c r="AH381" s="111"/>
      <c r="AI381" s="115"/>
      <c r="AJ381" s="111"/>
      <c r="AK381" s="111"/>
      <c r="AL381" s="111"/>
      <c r="AM381" s="111"/>
      <c r="AN381" s="111"/>
      <c r="AO381" s="111"/>
      <c r="AP381" s="111"/>
    </row>
    <row r="382" spans="1:42">
      <c r="A382" s="81">
        <v>44207</v>
      </c>
      <c r="B382" s="88">
        <v>43991235681368</v>
      </c>
      <c r="C382" s="88">
        <v>619988854000</v>
      </c>
      <c r="D382" s="203">
        <v>177917231000</v>
      </c>
      <c r="E382" s="205">
        <v>229955216000</v>
      </c>
      <c r="F382" s="90">
        <v>154054364000</v>
      </c>
      <c r="G382" s="85">
        <v>0.36763552871526572</v>
      </c>
      <c r="H382" s="88">
        <v>0</v>
      </c>
      <c r="I382" s="85">
        <v>0</v>
      </c>
      <c r="J382" s="88">
        <v>0</v>
      </c>
      <c r="K382" s="85">
        <v>0</v>
      </c>
      <c r="L382" s="88">
        <v>21664791000</v>
      </c>
      <c r="M382" s="85">
        <v>0.11201893658965897</v>
      </c>
      <c r="N382" s="88">
        <v>604557000</v>
      </c>
      <c r="O382" s="85">
        <v>0.81774688352162062</v>
      </c>
      <c r="P382" s="88">
        <v>1593519000</v>
      </c>
      <c r="Q382" s="85">
        <v>0.67233400699539692</v>
      </c>
      <c r="R382" s="88">
        <v>0</v>
      </c>
      <c r="S382" s="85">
        <v>0</v>
      </c>
      <c r="T382" s="88"/>
      <c r="U382" s="85"/>
      <c r="V382" s="88"/>
      <c r="W382" s="85"/>
      <c r="X382" s="88"/>
      <c r="Y382" s="85"/>
      <c r="Z382" s="88"/>
      <c r="AA382" s="85"/>
      <c r="AB382" s="85"/>
      <c r="AC382" s="85"/>
      <c r="AD382" s="88">
        <v>419041012000</v>
      </c>
      <c r="AE382" s="88">
        <v>2128100000</v>
      </c>
      <c r="AF382" s="88">
        <v>1379980000</v>
      </c>
      <c r="AG382" s="88">
        <v>193402934000</v>
      </c>
      <c r="AH382" s="88">
        <v>739296000</v>
      </c>
      <c r="AI382" s="89">
        <v>2370130000</v>
      </c>
      <c r="AJ382" s="88">
        <v>927402000</v>
      </c>
      <c r="AK382" s="88"/>
      <c r="AL382" s="88"/>
      <c r="AM382" s="88"/>
      <c r="AN382" s="88"/>
      <c r="AO382" s="88"/>
      <c r="AP382" s="88"/>
    </row>
    <row r="383" spans="1:42">
      <c r="A383" s="81">
        <v>44208</v>
      </c>
      <c r="B383" s="88">
        <v>38467893972258</v>
      </c>
      <c r="C383" s="88">
        <v>554479430000</v>
      </c>
      <c r="D383" s="203">
        <v>131747816000</v>
      </c>
      <c r="E383" s="205">
        <v>165235556000</v>
      </c>
      <c r="F383" s="90">
        <v>83541207000</v>
      </c>
      <c r="G383" s="85">
        <v>0.20868008639920185</v>
      </c>
      <c r="H383" s="88">
        <v>0</v>
      </c>
      <c r="I383" s="85">
        <v>0</v>
      </c>
      <c r="J383" s="88">
        <v>0</v>
      </c>
      <c r="K383" s="85">
        <v>0</v>
      </c>
      <c r="L383" s="88">
        <v>37760000000</v>
      </c>
      <c r="M383" s="85">
        <v>0.27412964491121727</v>
      </c>
      <c r="N383" s="88">
        <v>2430085000</v>
      </c>
      <c r="O383" s="85">
        <v>0.98883630652039456</v>
      </c>
      <c r="P383" s="88">
        <v>8016524000</v>
      </c>
      <c r="Q383" s="85">
        <v>0.93619483164542772</v>
      </c>
      <c r="R383" s="88">
        <v>0</v>
      </c>
      <c r="S383" s="85">
        <v>0</v>
      </c>
      <c r="T383" s="88"/>
      <c r="U383" s="85"/>
      <c r="V383" s="88"/>
      <c r="W383" s="85"/>
      <c r="X383" s="88"/>
      <c r="Y383" s="85"/>
      <c r="Z383" s="88"/>
      <c r="AA383" s="85"/>
      <c r="AB383" s="85"/>
      <c r="AC383" s="85"/>
      <c r="AD383" s="88">
        <v>400331476000</v>
      </c>
      <c r="AE383" s="88">
        <v>3387880000</v>
      </c>
      <c r="AF383" s="88">
        <v>981234000</v>
      </c>
      <c r="AG383" s="88">
        <v>137745044000</v>
      </c>
      <c r="AH383" s="88">
        <v>2457520000</v>
      </c>
      <c r="AI383" s="89">
        <v>8562880000</v>
      </c>
      <c r="AJ383" s="88">
        <v>1013396000</v>
      </c>
      <c r="AK383" s="88"/>
      <c r="AL383" s="88"/>
      <c r="AM383" s="88"/>
      <c r="AN383" s="88"/>
      <c r="AO383" s="88"/>
      <c r="AP383" s="88"/>
    </row>
    <row r="384" spans="1:42">
      <c r="A384" s="81">
        <v>44209</v>
      </c>
      <c r="B384" s="88">
        <v>45192964614514</v>
      </c>
      <c r="C384" s="88">
        <v>658708576000</v>
      </c>
      <c r="D384" s="203">
        <v>25905505000</v>
      </c>
      <c r="E384" s="205">
        <v>34833530000</v>
      </c>
      <c r="F384" s="90">
        <v>12492652000</v>
      </c>
      <c r="G384" s="85">
        <v>6.3160121409541831E-2</v>
      </c>
      <c r="H384" s="88">
        <v>0</v>
      </c>
      <c r="I384" s="85">
        <v>0</v>
      </c>
      <c r="J384" s="88">
        <v>0</v>
      </c>
      <c r="K384" s="85">
        <v>0</v>
      </c>
      <c r="L384" s="88">
        <v>11778842000</v>
      </c>
      <c r="M384" s="85">
        <v>3.0727060364815002E-2</v>
      </c>
      <c r="N384" s="88">
        <v>1632531000</v>
      </c>
      <c r="O384" s="85">
        <v>0.66802096052429139</v>
      </c>
      <c r="P384" s="88">
        <v>1480000</v>
      </c>
      <c r="Q384" s="85">
        <v>7.5997987080342194E-3</v>
      </c>
      <c r="R384" s="88">
        <v>0</v>
      </c>
      <c r="S384" s="85">
        <v>0</v>
      </c>
      <c r="T384" s="88"/>
      <c r="U384" s="85"/>
      <c r="V384" s="88"/>
      <c r="W384" s="85"/>
      <c r="X384" s="88"/>
      <c r="Y384" s="85"/>
      <c r="Z384" s="88"/>
      <c r="AA384" s="85"/>
      <c r="AB384" s="85"/>
      <c r="AC384" s="85"/>
      <c r="AD384" s="88">
        <v>197793350000</v>
      </c>
      <c r="AE384" s="88">
        <v>3683608000</v>
      </c>
      <c r="AF384" s="88">
        <v>52010296000</v>
      </c>
      <c r="AG384" s="88">
        <v>383337744000</v>
      </c>
      <c r="AH384" s="88">
        <v>2443832000</v>
      </c>
      <c r="AI384" s="89">
        <v>194742000</v>
      </c>
      <c r="AJ384" s="88">
        <v>19245004000</v>
      </c>
      <c r="AK384" s="88"/>
      <c r="AL384" s="88"/>
      <c r="AM384" s="88"/>
      <c r="AN384" s="88"/>
      <c r="AO384" s="88"/>
      <c r="AP384" s="88"/>
    </row>
    <row r="385" spans="1:42">
      <c r="A385" s="81">
        <v>44210</v>
      </c>
      <c r="B385" s="88">
        <v>39650882718648</v>
      </c>
      <c r="C385" s="88">
        <v>218971134000</v>
      </c>
      <c r="D385" s="203">
        <v>20447225000</v>
      </c>
      <c r="E385" s="205">
        <v>33162525000</v>
      </c>
      <c r="F385" s="90">
        <v>10647953000</v>
      </c>
      <c r="G385" s="85">
        <v>0.11977759290611151</v>
      </c>
      <c r="H385" s="88">
        <v>0</v>
      </c>
      <c r="I385" s="85">
        <v>0</v>
      </c>
      <c r="J385" s="88">
        <v>38075000</v>
      </c>
      <c r="K385" s="85">
        <v>1.0579186495984494E-2</v>
      </c>
      <c r="L385" s="88">
        <v>8848750000</v>
      </c>
      <c r="M385" s="85">
        <v>8.0444002347005758E-2</v>
      </c>
      <c r="N385" s="88">
        <v>912447000</v>
      </c>
      <c r="O385" s="85">
        <v>0.93609846378601747</v>
      </c>
      <c r="P385" s="88">
        <v>0</v>
      </c>
      <c r="Q385" s="85">
        <v>0</v>
      </c>
      <c r="R385" s="88">
        <v>0</v>
      </c>
      <c r="S385" s="85">
        <v>0</v>
      </c>
      <c r="T385" s="88"/>
      <c r="U385" s="85"/>
      <c r="V385" s="88"/>
      <c r="W385" s="85"/>
      <c r="X385" s="88"/>
      <c r="Y385" s="85"/>
      <c r="Z385" s="88"/>
      <c r="AA385" s="85"/>
      <c r="AB385" s="85"/>
      <c r="AC385" s="85"/>
      <c r="AD385" s="88">
        <v>88897704000</v>
      </c>
      <c r="AE385" s="88">
        <v>1272810000</v>
      </c>
      <c r="AF385" s="88">
        <v>3599048000</v>
      </c>
      <c r="AG385" s="88">
        <v>109998878000</v>
      </c>
      <c r="AH385" s="88">
        <v>974734000</v>
      </c>
      <c r="AI385" s="89">
        <v>14404000</v>
      </c>
      <c r="AJ385" s="88">
        <v>14213556000</v>
      </c>
      <c r="AK385" s="88"/>
      <c r="AL385" s="88"/>
      <c r="AM385" s="88"/>
      <c r="AN385" s="88"/>
      <c r="AO385" s="88"/>
      <c r="AP385" s="88"/>
    </row>
    <row r="386" spans="1:42">
      <c r="A386" s="81">
        <v>44211</v>
      </c>
      <c r="B386" s="88">
        <v>45502848204656</v>
      </c>
      <c r="C386" s="88">
        <v>204154468000</v>
      </c>
      <c r="D386" s="203">
        <v>56792203000</v>
      </c>
      <c r="E386" s="205">
        <v>59352233000</v>
      </c>
      <c r="F386" s="90">
        <v>53698526000</v>
      </c>
      <c r="G386" s="85">
        <v>0.5274513034160766</v>
      </c>
      <c r="H386" s="88">
        <v>0</v>
      </c>
      <c r="I386" s="85">
        <v>0</v>
      </c>
      <c r="J386" s="88">
        <v>1575000</v>
      </c>
      <c r="K386" s="85">
        <v>3.7566008844111798E-3</v>
      </c>
      <c r="L386" s="88">
        <v>1987237000</v>
      </c>
      <c r="M386" s="85">
        <v>2.0201786389401497E-2</v>
      </c>
      <c r="N386" s="88">
        <v>1104865000</v>
      </c>
      <c r="O386" s="85">
        <v>0.85292732634439317</v>
      </c>
      <c r="P386" s="88">
        <v>0</v>
      </c>
      <c r="Q386" s="85">
        <v>0</v>
      </c>
      <c r="R386" s="88">
        <v>0</v>
      </c>
      <c r="S386" s="85">
        <v>0</v>
      </c>
      <c r="T386" s="88"/>
      <c r="U386" s="85"/>
      <c r="V386" s="88"/>
      <c r="W386" s="85"/>
      <c r="X386" s="88"/>
      <c r="Y386" s="85"/>
      <c r="Z386" s="88"/>
      <c r="AA386" s="85"/>
      <c r="AB386" s="85"/>
      <c r="AC386" s="85"/>
      <c r="AD386" s="88">
        <v>101807552000</v>
      </c>
      <c r="AE386" s="88">
        <v>2005036000</v>
      </c>
      <c r="AF386" s="88">
        <v>419262000</v>
      </c>
      <c r="AG386" s="88">
        <v>98369370000</v>
      </c>
      <c r="AH386" s="88">
        <v>1295380000</v>
      </c>
      <c r="AI386" s="89">
        <v>46508000</v>
      </c>
      <c r="AJ386" s="88">
        <v>211360000</v>
      </c>
      <c r="AK386" s="88"/>
      <c r="AL386" s="88"/>
      <c r="AM386" s="88"/>
      <c r="AN386" s="88"/>
      <c r="AO386" s="88"/>
      <c r="AP386" s="88"/>
    </row>
    <row r="387" spans="1:42" s="116" customFormat="1">
      <c r="A387" s="110"/>
      <c r="B387" s="111"/>
      <c r="C387" s="111"/>
      <c r="D387" s="203">
        <v>0</v>
      </c>
      <c r="E387" s="205"/>
      <c r="F387" s="113"/>
      <c r="G387" s="114"/>
      <c r="H387" s="111"/>
      <c r="I387" s="114"/>
      <c r="J387" s="111"/>
      <c r="K387" s="114"/>
      <c r="L387" s="111"/>
      <c r="M387" s="114"/>
      <c r="N387" s="111"/>
      <c r="O387" s="114"/>
      <c r="P387" s="111"/>
      <c r="Q387" s="114"/>
      <c r="R387" s="111"/>
      <c r="S387" s="114"/>
      <c r="T387" s="111"/>
      <c r="U387" s="114"/>
      <c r="V387" s="111"/>
      <c r="W387" s="114"/>
      <c r="X387" s="111"/>
      <c r="Y387" s="114"/>
      <c r="Z387" s="111"/>
      <c r="AA387" s="114"/>
      <c r="AB387" s="114"/>
      <c r="AC387" s="114"/>
      <c r="AD387" s="111"/>
      <c r="AE387" s="111"/>
      <c r="AF387" s="111"/>
      <c r="AG387" s="111"/>
      <c r="AH387" s="111"/>
      <c r="AI387" s="115"/>
      <c r="AJ387" s="111"/>
      <c r="AK387" s="111"/>
      <c r="AL387" s="111"/>
      <c r="AM387" s="111"/>
      <c r="AN387" s="111"/>
      <c r="AO387" s="111"/>
      <c r="AP387" s="111"/>
    </row>
    <row r="388" spans="1:42">
      <c r="A388" s="81">
        <v>44214</v>
      </c>
      <c r="B388" s="88">
        <v>41074022860964</v>
      </c>
      <c r="C388" s="88">
        <v>545812710000</v>
      </c>
      <c r="D388" s="203">
        <v>107258216000</v>
      </c>
      <c r="E388" s="205">
        <v>145821536000</v>
      </c>
      <c r="F388" s="90">
        <v>106066675000</v>
      </c>
      <c r="G388" s="85">
        <v>0.74555634628571266</v>
      </c>
      <c r="H388" s="88">
        <v>0</v>
      </c>
      <c r="I388" s="85">
        <v>0</v>
      </c>
      <c r="J388" s="88">
        <v>7881000</v>
      </c>
      <c r="K388" s="85">
        <v>1.0126696134868421E-2</v>
      </c>
      <c r="L388" s="88">
        <v>210123000</v>
      </c>
      <c r="M388" s="85">
        <v>6.0381546961537442E-4</v>
      </c>
      <c r="N388" s="88">
        <v>973537000</v>
      </c>
      <c r="O388" s="85">
        <v>0.87366173749324694</v>
      </c>
      <c r="P388" s="88">
        <v>0</v>
      </c>
      <c r="Q388" s="85">
        <v>0</v>
      </c>
      <c r="R388" s="88">
        <v>0</v>
      </c>
      <c r="S388" s="85">
        <v>0</v>
      </c>
      <c r="T388" s="88"/>
      <c r="U388" s="85"/>
      <c r="V388" s="88"/>
      <c r="W388" s="85"/>
      <c r="X388" s="88"/>
      <c r="Y388" s="85"/>
      <c r="Z388" s="88"/>
      <c r="AA388" s="85"/>
      <c r="AB388" s="85"/>
      <c r="AC388" s="85"/>
      <c r="AD388" s="88">
        <v>142265136000</v>
      </c>
      <c r="AE388" s="88">
        <v>4024430000</v>
      </c>
      <c r="AF388" s="88">
        <v>778240000</v>
      </c>
      <c r="AG388" s="88">
        <v>347992078000</v>
      </c>
      <c r="AH388" s="88">
        <v>1114318000</v>
      </c>
      <c r="AI388" s="89">
        <v>1156276000</v>
      </c>
      <c r="AJ388" s="88">
        <v>48482232000</v>
      </c>
      <c r="AK388" s="88"/>
      <c r="AL388" s="88"/>
      <c r="AM388" s="88"/>
      <c r="AN388" s="88"/>
      <c r="AO388" s="88"/>
      <c r="AP388" s="88"/>
    </row>
    <row r="389" spans="1:42">
      <c r="A389" s="81">
        <v>44215</v>
      </c>
      <c r="B389" s="88">
        <v>51633799558456</v>
      </c>
      <c r="C389" s="88">
        <v>290825080000</v>
      </c>
      <c r="D389" s="203">
        <v>67974462000</v>
      </c>
      <c r="E389" s="205">
        <v>85570932000</v>
      </c>
      <c r="F389" s="90">
        <v>63821322000</v>
      </c>
      <c r="G389" s="85">
        <v>0.25590866513010235</v>
      </c>
      <c r="H389" s="88">
        <v>0</v>
      </c>
      <c r="I389" s="85">
        <v>0</v>
      </c>
      <c r="J389" s="88">
        <v>28044000</v>
      </c>
      <c r="K389" s="85">
        <v>7.3938927352973749E-2</v>
      </c>
      <c r="L389" s="88">
        <v>3617538000</v>
      </c>
      <c r="M389" s="85">
        <v>0.11261338188426311</v>
      </c>
      <c r="N389" s="88">
        <v>503259000</v>
      </c>
      <c r="O389" s="85">
        <v>0.77144604649594239</v>
      </c>
      <c r="P389" s="88">
        <v>4299000</v>
      </c>
      <c r="Q389" s="85">
        <v>9.6180521374940719E-3</v>
      </c>
      <c r="R389" s="88">
        <v>0</v>
      </c>
      <c r="S389" s="85">
        <v>0</v>
      </c>
      <c r="T389" s="88"/>
      <c r="U389" s="85"/>
      <c r="V389" s="88"/>
      <c r="W389" s="85"/>
      <c r="X389" s="88"/>
      <c r="Y389" s="85"/>
      <c r="Z389" s="88"/>
      <c r="AA389" s="85"/>
      <c r="AB389" s="85"/>
      <c r="AC389" s="85"/>
      <c r="AD389" s="88">
        <v>249391016000</v>
      </c>
      <c r="AE389" s="88">
        <v>5631472000</v>
      </c>
      <c r="AF389" s="88">
        <v>379286000</v>
      </c>
      <c r="AG389" s="88">
        <v>32123518000</v>
      </c>
      <c r="AH389" s="88">
        <v>652358000</v>
      </c>
      <c r="AI389" s="89">
        <v>446972000</v>
      </c>
      <c r="AJ389" s="88">
        <v>2200458000</v>
      </c>
      <c r="AK389" s="88"/>
      <c r="AL389" s="88"/>
      <c r="AM389" s="88"/>
      <c r="AN389" s="88"/>
      <c r="AO389" s="88"/>
      <c r="AP389" s="88"/>
    </row>
    <row r="390" spans="1:42">
      <c r="A390" s="81">
        <v>44216</v>
      </c>
      <c r="B390" s="88">
        <v>42367744205882</v>
      </c>
      <c r="C390" s="88">
        <v>538059786000</v>
      </c>
      <c r="D390" s="203">
        <v>123652390000</v>
      </c>
      <c r="E390" s="205">
        <v>184716210000</v>
      </c>
      <c r="F390" s="90">
        <v>121911182000</v>
      </c>
      <c r="G390" s="85">
        <v>0.3943981231451118</v>
      </c>
      <c r="H390" s="88">
        <v>1535485000</v>
      </c>
      <c r="I390" s="85">
        <v>0.25742930977422784</v>
      </c>
      <c r="J390" s="88">
        <v>11304000</v>
      </c>
      <c r="K390" s="85">
        <v>7.4290904359004357E-3</v>
      </c>
      <c r="L390" s="88">
        <v>8972000</v>
      </c>
      <c r="M390" s="85">
        <v>4.1256791115211161E-5</v>
      </c>
      <c r="N390" s="88">
        <v>178598000</v>
      </c>
      <c r="O390" s="85">
        <v>0.88221811679394591</v>
      </c>
      <c r="P390" s="88">
        <v>6849000</v>
      </c>
      <c r="Q390" s="85">
        <v>0.11858097579556079</v>
      </c>
      <c r="R390" s="88">
        <v>0</v>
      </c>
      <c r="S390" s="85">
        <v>0</v>
      </c>
      <c r="T390" s="88"/>
      <c r="U390" s="85"/>
      <c r="V390" s="88"/>
      <c r="W390" s="85"/>
      <c r="X390" s="88"/>
      <c r="Y390" s="85"/>
      <c r="Z390" s="88"/>
      <c r="AA390" s="85"/>
      <c r="AB390" s="85"/>
      <c r="AC390" s="85"/>
      <c r="AD390" s="88">
        <v>309106902000</v>
      </c>
      <c r="AE390" s="88">
        <v>5964686000</v>
      </c>
      <c r="AF390" s="88">
        <v>1521586000</v>
      </c>
      <c r="AG390" s="88">
        <v>217467228000</v>
      </c>
      <c r="AH390" s="88">
        <v>202442000</v>
      </c>
      <c r="AI390" s="89">
        <v>57758000</v>
      </c>
      <c r="AJ390" s="88">
        <v>3739184000</v>
      </c>
      <c r="AK390" s="88"/>
      <c r="AL390" s="88"/>
      <c r="AM390" s="88"/>
      <c r="AN390" s="88"/>
      <c r="AO390" s="88"/>
      <c r="AP390" s="88"/>
    </row>
    <row r="391" spans="1:42">
      <c r="A391" s="81">
        <v>44217</v>
      </c>
      <c r="B391" s="88">
        <v>37274808703880</v>
      </c>
      <c r="C391" s="88">
        <v>766873774000</v>
      </c>
      <c r="D391" s="203">
        <v>147358183000</v>
      </c>
      <c r="E391" s="205">
        <v>182529438000</v>
      </c>
      <c r="F391" s="90">
        <v>142746674000</v>
      </c>
      <c r="G391" s="85">
        <v>0.24145077233977261</v>
      </c>
      <c r="H391" s="88"/>
      <c r="I391" s="85">
        <v>0</v>
      </c>
      <c r="J391" s="88">
        <v>171883000</v>
      </c>
      <c r="K391" s="85">
        <v>0.24133820456945163</v>
      </c>
      <c r="L391" s="88">
        <v>3247582000</v>
      </c>
      <c r="M391" s="85">
        <v>2.0991157862034975E-2</v>
      </c>
      <c r="N391" s="88">
        <v>1189216000</v>
      </c>
      <c r="O391" s="85">
        <v>0.70163713127966221</v>
      </c>
      <c r="P391" s="88">
        <v>2828000</v>
      </c>
      <c r="Q391" s="85">
        <v>2.3866590149545959E-3</v>
      </c>
      <c r="R391" s="88"/>
      <c r="S391" s="85">
        <v>0</v>
      </c>
      <c r="T391" s="88"/>
      <c r="U391" s="85"/>
      <c r="V391" s="88"/>
      <c r="W391" s="85"/>
      <c r="X391" s="88"/>
      <c r="Y391" s="85"/>
      <c r="Z391" s="88"/>
      <c r="AA391" s="85"/>
      <c r="AB391" s="85"/>
      <c r="AC391" s="85"/>
      <c r="AD391" s="88">
        <v>591204048000</v>
      </c>
      <c r="AE391" s="88">
        <v>2791204000</v>
      </c>
      <c r="AF391" s="88">
        <v>712208000</v>
      </c>
      <c r="AG391" s="88">
        <v>154711904000</v>
      </c>
      <c r="AH391" s="88">
        <v>1694916000</v>
      </c>
      <c r="AI391" s="89">
        <v>1184920000</v>
      </c>
      <c r="AJ391" s="88">
        <v>14574574000</v>
      </c>
      <c r="AK391" s="88"/>
      <c r="AL391" s="88"/>
      <c r="AM391" s="88"/>
      <c r="AN391" s="88"/>
      <c r="AO391" s="88"/>
      <c r="AP391" s="88"/>
    </row>
    <row r="392" spans="1:42">
      <c r="A392" s="81">
        <v>44218</v>
      </c>
      <c r="B392" s="88">
        <v>38331258940528</v>
      </c>
      <c r="C392" s="88">
        <v>889391778000</v>
      </c>
      <c r="D392" s="203">
        <v>363547350000</v>
      </c>
      <c r="E392" s="205">
        <v>424785385000</v>
      </c>
      <c r="F392" s="90">
        <v>361881500000</v>
      </c>
      <c r="G392" s="85">
        <v>0.65337671297627353</v>
      </c>
      <c r="H392" s="88">
        <v>0</v>
      </c>
      <c r="I392" s="85">
        <v>0</v>
      </c>
      <c r="J392" s="88">
        <v>470162000</v>
      </c>
      <c r="K392" s="85">
        <v>2.5801429626680539E-3</v>
      </c>
      <c r="L392" s="88">
        <v>218786000</v>
      </c>
      <c r="M392" s="85">
        <v>1.5056696977755501E-3</v>
      </c>
      <c r="N392" s="88">
        <v>975469000</v>
      </c>
      <c r="O392" s="85">
        <v>0.91838062367134199</v>
      </c>
      <c r="P392" s="88">
        <v>1433000</v>
      </c>
      <c r="Q392" s="85">
        <v>1.5665996151827882E-2</v>
      </c>
      <c r="R392" s="88">
        <v>0</v>
      </c>
      <c r="S392" s="85">
        <v>0</v>
      </c>
      <c r="T392" s="88"/>
      <c r="U392" s="85"/>
      <c r="V392" s="88"/>
      <c r="W392" s="85"/>
      <c r="X392" s="88"/>
      <c r="Y392" s="85"/>
      <c r="Z392" s="88"/>
      <c r="AA392" s="85"/>
      <c r="AB392" s="85"/>
      <c r="AC392" s="85"/>
      <c r="AD392" s="88">
        <v>553863480000</v>
      </c>
      <c r="AE392" s="88">
        <v>3408820000</v>
      </c>
      <c r="AF392" s="88">
        <v>182223236000</v>
      </c>
      <c r="AG392" s="88">
        <v>145308098000</v>
      </c>
      <c r="AH392" s="88">
        <v>1062162000</v>
      </c>
      <c r="AI392" s="89">
        <v>91472000</v>
      </c>
      <c r="AJ392" s="88">
        <v>3434510000</v>
      </c>
      <c r="AK392" s="88"/>
      <c r="AL392" s="88"/>
      <c r="AM392" s="88"/>
      <c r="AN392" s="88"/>
      <c r="AO392" s="88"/>
      <c r="AP392" s="88"/>
    </row>
    <row r="393" spans="1:42" s="116" customFormat="1">
      <c r="A393" s="110"/>
      <c r="B393" s="111"/>
      <c r="C393" s="111"/>
      <c r="D393" s="203">
        <v>0</v>
      </c>
      <c r="E393" s="205"/>
      <c r="F393" s="113"/>
      <c r="G393" s="114"/>
      <c r="H393" s="111"/>
      <c r="I393" s="114"/>
      <c r="J393" s="111"/>
      <c r="K393" s="114"/>
      <c r="L393" s="111"/>
      <c r="M393" s="114"/>
      <c r="N393" s="111"/>
      <c r="O393" s="114"/>
      <c r="P393" s="111"/>
      <c r="Q393" s="114"/>
      <c r="R393" s="111"/>
      <c r="S393" s="114"/>
      <c r="T393" s="111"/>
      <c r="U393" s="114"/>
      <c r="V393" s="111"/>
      <c r="W393" s="114"/>
      <c r="X393" s="111"/>
      <c r="Y393" s="114"/>
      <c r="Z393" s="111"/>
      <c r="AA393" s="114"/>
      <c r="AB393" s="114"/>
      <c r="AC393" s="114"/>
      <c r="AD393" s="111"/>
      <c r="AE393" s="111"/>
      <c r="AF393" s="111"/>
      <c r="AG393" s="111"/>
      <c r="AH393" s="111"/>
      <c r="AI393" s="115"/>
      <c r="AJ393" s="111"/>
      <c r="AK393" s="111"/>
      <c r="AL393" s="111"/>
      <c r="AM393" s="111"/>
      <c r="AN393" s="111"/>
      <c r="AO393" s="111"/>
      <c r="AP393" s="111"/>
    </row>
    <row r="394" spans="1:42">
      <c r="A394" s="81">
        <v>44221</v>
      </c>
      <c r="B394" s="88">
        <v>37489469124048</v>
      </c>
      <c r="C394" s="88">
        <v>735343700000</v>
      </c>
      <c r="D394" s="203">
        <v>104442784000</v>
      </c>
      <c r="E394" s="205">
        <v>104442784000</v>
      </c>
      <c r="F394" s="90">
        <v>102933160000</v>
      </c>
      <c r="G394" s="85">
        <v>0.49575030818125781</v>
      </c>
      <c r="H394" s="88">
        <v>0</v>
      </c>
      <c r="I394" s="85">
        <v>0</v>
      </c>
      <c r="J394" s="88">
        <v>206932000</v>
      </c>
      <c r="K394" s="85">
        <v>4.8825195926517856E-4</v>
      </c>
      <c r="L394" s="88">
        <v>60254000</v>
      </c>
      <c r="M394" s="85">
        <v>6.1291595615519832E-4</v>
      </c>
      <c r="N394" s="88">
        <v>1242438000</v>
      </c>
      <c r="O394" s="85">
        <v>0.77103685895247942</v>
      </c>
      <c r="P394" s="88">
        <v>0</v>
      </c>
      <c r="Q394" s="85">
        <v>0</v>
      </c>
      <c r="R394" s="88">
        <v>0</v>
      </c>
      <c r="S394" s="85">
        <v>0</v>
      </c>
      <c r="T394" s="88"/>
      <c r="U394" s="85"/>
      <c r="V394" s="88"/>
      <c r="W394" s="85"/>
      <c r="X394" s="88"/>
      <c r="Y394" s="85"/>
      <c r="Z394" s="88"/>
      <c r="AA394" s="85"/>
      <c r="AB394" s="85"/>
      <c r="AC394" s="85"/>
      <c r="AD394" s="88">
        <v>207631056000</v>
      </c>
      <c r="AE394" s="88">
        <v>2535460000</v>
      </c>
      <c r="AF394" s="88">
        <v>423822160000</v>
      </c>
      <c r="AG394" s="88">
        <v>98307116000</v>
      </c>
      <c r="AH394" s="88">
        <v>1611386000</v>
      </c>
      <c r="AI394" s="89">
        <v>613716000</v>
      </c>
      <c r="AJ394" s="88">
        <v>822806000</v>
      </c>
      <c r="AK394" s="88"/>
      <c r="AL394" s="88"/>
      <c r="AM394" s="88"/>
      <c r="AN394" s="88"/>
      <c r="AO394" s="88"/>
      <c r="AP394" s="88"/>
    </row>
    <row r="395" spans="1:42">
      <c r="A395" s="81">
        <v>44222</v>
      </c>
      <c r="B395" s="88">
        <v>40228904560044</v>
      </c>
      <c r="C395" s="88">
        <v>460376930000</v>
      </c>
      <c r="D395" s="203">
        <v>78323597000</v>
      </c>
      <c r="E395" s="205">
        <v>142892393000</v>
      </c>
      <c r="F395" s="90">
        <v>68749513000</v>
      </c>
      <c r="G395" s="85">
        <v>0.58747867202321125</v>
      </c>
      <c r="H395" s="88">
        <v>0</v>
      </c>
      <c r="I395" s="85">
        <v>0</v>
      </c>
      <c r="J395" s="88">
        <v>334200000</v>
      </c>
      <c r="K395" s="85">
        <v>0.17751347285828561</v>
      </c>
      <c r="L395" s="88">
        <v>8390421000</v>
      </c>
      <c r="M395" s="85">
        <v>2.5092741888743036E-2</v>
      </c>
      <c r="N395" s="88">
        <v>846639000</v>
      </c>
      <c r="O395" s="85">
        <v>0.78280442995489785</v>
      </c>
      <c r="P395" s="88">
        <v>2824000</v>
      </c>
      <c r="Q395" s="85">
        <v>4.3755674757747888E-3</v>
      </c>
      <c r="R395" s="88">
        <v>0</v>
      </c>
      <c r="S395" s="85">
        <v>0</v>
      </c>
      <c r="T395" s="88"/>
      <c r="U395" s="85"/>
      <c r="V395" s="88"/>
      <c r="W395" s="85"/>
      <c r="X395" s="88"/>
      <c r="Y395" s="85"/>
      <c r="Z395" s="88"/>
      <c r="AA395" s="85"/>
      <c r="AB395" s="85"/>
      <c r="AC395" s="85"/>
      <c r="AD395" s="88">
        <v>117024696000</v>
      </c>
      <c r="AE395" s="88">
        <v>1050500000</v>
      </c>
      <c r="AF395" s="88">
        <v>1882674000</v>
      </c>
      <c r="AG395" s="88">
        <v>334376412000</v>
      </c>
      <c r="AH395" s="88">
        <v>1081546000</v>
      </c>
      <c r="AI395" s="89">
        <v>645402000</v>
      </c>
      <c r="AJ395" s="88">
        <v>4315700000</v>
      </c>
      <c r="AK395" s="88"/>
      <c r="AL395" s="88"/>
      <c r="AM395" s="88"/>
      <c r="AN395" s="88"/>
      <c r="AO395" s="88"/>
      <c r="AP395" s="88"/>
    </row>
    <row r="396" spans="1:42">
      <c r="A396" s="81">
        <v>44223</v>
      </c>
      <c r="B396" s="88">
        <v>39611015657504</v>
      </c>
      <c r="C396" s="88">
        <v>526573382000</v>
      </c>
      <c r="D396" s="203">
        <v>33078714000</v>
      </c>
      <c r="E396" s="205">
        <v>72976944000</v>
      </c>
      <c r="F396" s="90">
        <v>23885794000</v>
      </c>
      <c r="G396" s="85">
        <v>0.11278433610282666</v>
      </c>
      <c r="H396" s="88">
        <v>0</v>
      </c>
      <c r="I396" s="85">
        <v>0</v>
      </c>
      <c r="J396" s="88">
        <v>18403000</v>
      </c>
      <c r="K396" s="85">
        <v>2.1205081937367636E-2</v>
      </c>
      <c r="L396" s="88">
        <v>8728744000</v>
      </c>
      <c r="M396" s="85">
        <v>2.823401245418793E-2</v>
      </c>
      <c r="N396" s="88">
        <v>441660000</v>
      </c>
      <c r="O396" s="85">
        <v>0.96212160819783554</v>
      </c>
      <c r="P396" s="88">
        <v>4113000</v>
      </c>
      <c r="Q396" s="85">
        <v>0.5</v>
      </c>
      <c r="R396" s="88"/>
      <c r="S396" s="85">
        <v>0</v>
      </c>
      <c r="T396" s="88"/>
      <c r="U396" s="85"/>
      <c r="V396" s="88"/>
      <c r="W396" s="85"/>
      <c r="X396" s="88"/>
      <c r="Y396" s="85"/>
      <c r="Z396" s="88"/>
      <c r="AA396" s="85"/>
      <c r="AB396" s="85"/>
      <c r="AC396" s="85"/>
      <c r="AD396" s="88">
        <v>211782902000</v>
      </c>
      <c r="AE396" s="88">
        <v>4127992000</v>
      </c>
      <c r="AF396" s="88">
        <v>867858000</v>
      </c>
      <c r="AG396" s="88">
        <v>309157050000</v>
      </c>
      <c r="AH396" s="88">
        <v>459048000</v>
      </c>
      <c r="AI396" s="89">
        <v>8226000</v>
      </c>
      <c r="AJ396" s="88">
        <v>170306000</v>
      </c>
      <c r="AK396" s="88"/>
      <c r="AL396" s="88"/>
      <c r="AM396" s="88"/>
      <c r="AN396" s="88"/>
      <c r="AO396" s="88"/>
      <c r="AP396" s="88"/>
    </row>
    <row r="397" spans="1:42">
      <c r="A397" s="81">
        <v>44224</v>
      </c>
      <c r="B397" s="88">
        <v>42525758767784</v>
      </c>
      <c r="C397" s="88">
        <v>654386304000</v>
      </c>
      <c r="D397" s="203">
        <v>267600173000</v>
      </c>
      <c r="E397" s="205">
        <v>286663188000</v>
      </c>
      <c r="F397" s="90">
        <v>264854761000</v>
      </c>
      <c r="G397" s="85">
        <v>0.45514956707212634</v>
      </c>
      <c r="H397" s="88">
        <v>0</v>
      </c>
      <c r="I397" s="85">
        <v>0</v>
      </c>
      <c r="J397" s="88">
        <v>148438000</v>
      </c>
      <c r="K397" s="85">
        <v>0.22064821861770442</v>
      </c>
      <c r="L397" s="88">
        <v>2118920000</v>
      </c>
      <c r="M397" s="85">
        <v>3.4708396853135058E-2</v>
      </c>
      <c r="N397" s="88">
        <v>352586000</v>
      </c>
      <c r="O397" s="85">
        <v>0.89110677530884164</v>
      </c>
      <c r="P397" s="88">
        <v>5147000</v>
      </c>
      <c r="Q397" s="85">
        <v>0.28181121331581255</v>
      </c>
      <c r="R397" s="88">
        <v>120321000</v>
      </c>
      <c r="S397" s="85">
        <v>1.7529993201939122E-2</v>
      </c>
      <c r="T397" s="88"/>
      <c r="U397" s="85"/>
      <c r="V397" s="88"/>
      <c r="W397" s="85"/>
      <c r="X397" s="88"/>
      <c r="Y397" s="85"/>
      <c r="Z397" s="88"/>
      <c r="AA397" s="85"/>
      <c r="AB397" s="85"/>
      <c r="AC397" s="85"/>
      <c r="AD397" s="88">
        <v>581907092000</v>
      </c>
      <c r="AE397" s="88">
        <v>3479614000</v>
      </c>
      <c r="AF397" s="88">
        <v>672736000</v>
      </c>
      <c r="AG397" s="88">
        <v>61049204000</v>
      </c>
      <c r="AH397" s="88">
        <v>395672000</v>
      </c>
      <c r="AI397" s="89">
        <v>18264000</v>
      </c>
      <c r="AJ397" s="88">
        <v>6863722000</v>
      </c>
      <c r="AK397" s="88"/>
      <c r="AL397" s="88"/>
      <c r="AM397" s="88"/>
      <c r="AN397" s="88"/>
      <c r="AO397" s="88"/>
      <c r="AP397" s="88"/>
    </row>
    <row r="398" spans="1:42">
      <c r="A398" s="81">
        <v>44225</v>
      </c>
      <c r="B398" s="88">
        <v>42828878709788</v>
      </c>
      <c r="C398" s="88">
        <v>948057674000</v>
      </c>
      <c r="D398" s="203">
        <v>298048426000</v>
      </c>
      <c r="E398" s="205">
        <v>340451796000</v>
      </c>
      <c r="F398" s="90">
        <v>293081605000</v>
      </c>
      <c r="G398" s="85">
        <v>0.3200043596260751</v>
      </c>
      <c r="H398" s="88">
        <v>2456000000</v>
      </c>
      <c r="I398" s="85">
        <v>0.32459465317537101</v>
      </c>
      <c r="J398" s="88">
        <v>30772000</v>
      </c>
      <c r="K398" s="85">
        <v>5.8928742411765829E-2</v>
      </c>
      <c r="L398" s="88">
        <v>1532637000</v>
      </c>
      <c r="M398" s="85">
        <v>7.354303516861467E-2</v>
      </c>
      <c r="N398" s="88">
        <v>942273000</v>
      </c>
      <c r="O398" s="85">
        <v>0.70896848637700172</v>
      </c>
      <c r="P398" s="88">
        <v>5139000</v>
      </c>
      <c r="Q398" s="85">
        <v>0.5</v>
      </c>
      <c r="R398" s="88"/>
      <c r="S398" s="85">
        <v>0</v>
      </c>
      <c r="T398" s="88"/>
      <c r="U398" s="85"/>
      <c r="V398" s="88"/>
      <c r="W398" s="85"/>
      <c r="X398" s="88"/>
      <c r="Y398" s="85"/>
      <c r="Z398" s="88"/>
      <c r="AA398" s="85"/>
      <c r="AB398" s="85"/>
      <c r="AC398" s="85"/>
      <c r="AD398" s="88">
        <v>915867538000</v>
      </c>
      <c r="AE398" s="88">
        <v>7566360000</v>
      </c>
      <c r="AF398" s="88">
        <v>522190000</v>
      </c>
      <c r="AG398" s="88">
        <v>20840002000</v>
      </c>
      <c r="AH398" s="88">
        <v>1329076000</v>
      </c>
      <c r="AI398" s="89">
        <v>10278000</v>
      </c>
      <c r="AJ398" s="88">
        <v>1922230000</v>
      </c>
      <c r="AK398" s="88"/>
      <c r="AL398" s="88"/>
      <c r="AM398" s="88"/>
      <c r="AN398" s="88"/>
      <c r="AO398" s="88"/>
      <c r="AP398" s="88"/>
    </row>
    <row r="399" spans="1:42" s="116" customFormat="1">
      <c r="A399" s="110"/>
      <c r="B399" s="111"/>
      <c r="C399" s="111"/>
      <c r="D399" s="203">
        <v>0</v>
      </c>
      <c r="E399" s="205"/>
      <c r="F399" s="113"/>
      <c r="G399" s="114"/>
      <c r="H399" s="111"/>
      <c r="I399" s="114"/>
      <c r="J399" s="111"/>
      <c r="K399" s="114"/>
      <c r="L399" s="111"/>
      <c r="M399" s="114"/>
      <c r="N399" s="111"/>
      <c r="O399" s="114"/>
      <c r="P399" s="111"/>
      <c r="Q399" s="114"/>
      <c r="R399" s="111"/>
      <c r="S399" s="114"/>
      <c r="T399" s="111"/>
      <c r="U399" s="114"/>
      <c r="V399" s="111"/>
      <c r="W399" s="114"/>
      <c r="X399" s="111"/>
      <c r="Y399" s="114"/>
      <c r="Z399" s="111"/>
      <c r="AA399" s="114"/>
      <c r="AB399" s="114"/>
      <c r="AC399" s="114"/>
      <c r="AD399" s="111"/>
      <c r="AE399" s="111"/>
      <c r="AF399" s="111"/>
      <c r="AG399" s="111"/>
      <c r="AH399" s="111"/>
      <c r="AI399" s="115"/>
      <c r="AJ399" s="111"/>
      <c r="AK399" s="111"/>
      <c r="AL399" s="111"/>
      <c r="AM399" s="111"/>
      <c r="AN399" s="111"/>
      <c r="AO399" s="111"/>
      <c r="AP399" s="111"/>
    </row>
    <row r="400" spans="1:42">
      <c r="A400" s="81">
        <v>44228</v>
      </c>
      <c r="B400" s="88">
        <v>31597327810586</v>
      </c>
      <c r="C400" s="88">
        <v>655981526000</v>
      </c>
      <c r="D400" s="203">
        <v>236777349000</v>
      </c>
      <c r="E400" s="205">
        <v>246036281000</v>
      </c>
      <c r="F400" s="90">
        <v>235418095000</v>
      </c>
      <c r="G400" s="85">
        <v>0.450363435635313</v>
      </c>
      <c r="H400" s="88">
        <v>0</v>
      </c>
      <c r="I400" s="85">
        <v>0</v>
      </c>
      <c r="J400" s="88">
        <v>9423000</v>
      </c>
      <c r="K400" s="85">
        <v>1.1127985413045121E-2</v>
      </c>
      <c r="L400" s="88">
        <v>509014000</v>
      </c>
      <c r="M400" s="85">
        <v>4.0916616977253835E-3</v>
      </c>
      <c r="N400" s="88">
        <v>829234000</v>
      </c>
      <c r="O400" s="85">
        <v>0.98382427616186641</v>
      </c>
      <c r="P400" s="88">
        <v>1327000</v>
      </c>
      <c r="Q400" s="85">
        <v>9.4924032161149106E-3</v>
      </c>
      <c r="R400" s="88">
        <v>10256000</v>
      </c>
      <c r="S400" s="85">
        <v>2.050579904636838E-3</v>
      </c>
      <c r="T400" s="88"/>
      <c r="U400" s="85"/>
      <c r="V400" s="88"/>
      <c r="W400" s="85"/>
      <c r="X400" s="88"/>
      <c r="Y400" s="85"/>
      <c r="Z400" s="88"/>
      <c r="AA400" s="85"/>
      <c r="AB400" s="85"/>
      <c r="AC400" s="85"/>
      <c r="AD400" s="88">
        <v>522729148000</v>
      </c>
      <c r="AE400" s="88">
        <v>2018660000</v>
      </c>
      <c r="AF400" s="88">
        <v>846784000</v>
      </c>
      <c r="AG400" s="88">
        <v>124402758000</v>
      </c>
      <c r="AH400" s="88">
        <v>842868000</v>
      </c>
      <c r="AI400" s="89">
        <v>139796000</v>
      </c>
      <c r="AJ400" s="88">
        <v>5001512000</v>
      </c>
      <c r="AK400" s="88"/>
      <c r="AL400" s="88"/>
      <c r="AM400" s="88"/>
      <c r="AN400" s="88"/>
      <c r="AO400" s="88"/>
      <c r="AP400" s="88"/>
    </row>
    <row r="401" spans="1:42">
      <c r="A401" s="81">
        <v>44229</v>
      </c>
      <c r="B401" s="88">
        <v>30526719110156</v>
      </c>
      <c r="C401" s="88">
        <v>163440028800</v>
      </c>
      <c r="D401" s="203">
        <v>25789266000</v>
      </c>
      <c r="E401" s="205">
        <v>47440721000</v>
      </c>
      <c r="F401" s="90">
        <v>11014220000</v>
      </c>
      <c r="G401" s="85">
        <v>0.12212153515948697</v>
      </c>
      <c r="H401" s="88">
        <v>0</v>
      </c>
      <c r="I401" s="85">
        <v>0</v>
      </c>
      <c r="J401" s="88">
        <v>5339000</v>
      </c>
      <c r="K401" s="85">
        <v>9.2443813415521006E-2</v>
      </c>
      <c r="L401" s="88">
        <v>13938576000</v>
      </c>
      <c r="M401" s="85">
        <v>0.20294649003567797</v>
      </c>
      <c r="N401" s="88">
        <v>825978000</v>
      </c>
      <c r="O401" s="85">
        <v>0.98863163035203883</v>
      </c>
      <c r="P401" s="88">
        <v>5153000</v>
      </c>
      <c r="Q401" s="85">
        <v>0.28688342055450394</v>
      </c>
      <c r="R401" s="88">
        <v>0</v>
      </c>
      <c r="S401" s="85">
        <v>0</v>
      </c>
      <c r="T401" s="88"/>
      <c r="U401" s="85"/>
      <c r="V401" s="88"/>
      <c r="W401" s="85"/>
      <c r="X401" s="88"/>
      <c r="Y401" s="85"/>
      <c r="Z401" s="88"/>
      <c r="AA401" s="85"/>
      <c r="AB401" s="85"/>
      <c r="AC401" s="85"/>
      <c r="AD401" s="88">
        <v>90190644800</v>
      </c>
      <c r="AE401" s="88">
        <v>1073880000</v>
      </c>
      <c r="AF401" s="88">
        <v>57754000</v>
      </c>
      <c r="AG401" s="88">
        <v>68681040000</v>
      </c>
      <c r="AH401" s="88">
        <v>835476000</v>
      </c>
      <c r="AI401" s="89">
        <v>17962000</v>
      </c>
      <c r="AJ401" s="88">
        <v>2583272000</v>
      </c>
      <c r="AK401" s="88"/>
      <c r="AL401" s="88"/>
      <c r="AM401" s="88"/>
      <c r="AN401" s="88"/>
      <c r="AO401" s="88"/>
      <c r="AP401" s="88"/>
    </row>
    <row r="402" spans="1:42">
      <c r="A402" s="81">
        <v>44230</v>
      </c>
      <c r="B402" s="88">
        <v>37089953899944</v>
      </c>
      <c r="C402" s="88">
        <v>930512170000</v>
      </c>
      <c r="D402" s="203">
        <v>62931048000</v>
      </c>
      <c r="E402" s="205">
        <v>84963488000</v>
      </c>
      <c r="F402" s="90">
        <v>43147765000</v>
      </c>
      <c r="G402" s="85">
        <v>0.5845560264128421</v>
      </c>
      <c r="H402" s="88">
        <v>0</v>
      </c>
      <c r="I402" s="85">
        <v>0</v>
      </c>
      <c r="J402" s="88">
        <v>5703000</v>
      </c>
      <c r="K402" s="85">
        <v>1.9905064395658093E-2</v>
      </c>
      <c r="L402" s="88">
        <v>18707670000</v>
      </c>
      <c r="M402" s="85">
        <v>2.2409059299681209E-2</v>
      </c>
      <c r="N402" s="88">
        <v>1068187000</v>
      </c>
      <c r="O402" s="85">
        <v>0.96426611252134919</v>
      </c>
      <c r="P402" s="88">
        <v>1381000</v>
      </c>
      <c r="Q402" s="85">
        <v>0.10182863884382834</v>
      </c>
      <c r="R402" s="88">
        <v>342000</v>
      </c>
      <c r="S402" s="85">
        <v>2.1568787467096563E-5</v>
      </c>
      <c r="T402" s="88"/>
      <c r="U402" s="85"/>
      <c r="V402" s="88"/>
      <c r="W402" s="85"/>
      <c r="X402" s="88"/>
      <c r="Y402" s="85"/>
      <c r="Z402" s="88"/>
      <c r="AA402" s="85"/>
      <c r="AB402" s="85"/>
      <c r="AC402" s="85"/>
      <c r="AD402" s="88">
        <v>73812882000</v>
      </c>
      <c r="AE402" s="88">
        <v>4608990000</v>
      </c>
      <c r="AF402" s="88">
        <v>286510000</v>
      </c>
      <c r="AG402" s="88">
        <v>834826208000</v>
      </c>
      <c r="AH402" s="88">
        <v>1107772000</v>
      </c>
      <c r="AI402" s="89">
        <v>13562000</v>
      </c>
      <c r="AJ402" s="88">
        <v>15856246000</v>
      </c>
      <c r="AK402" s="88"/>
      <c r="AL402" s="88"/>
      <c r="AM402" s="88"/>
      <c r="AN402" s="88"/>
      <c r="AO402" s="88"/>
      <c r="AP402" s="88"/>
    </row>
    <row r="403" spans="1:42">
      <c r="A403" s="81">
        <v>44231</v>
      </c>
      <c r="B403" s="88">
        <v>29120837194290</v>
      </c>
      <c r="C403" s="88">
        <v>877335518000</v>
      </c>
      <c r="D403" s="203">
        <v>187803997000</v>
      </c>
      <c r="E403" s="205">
        <v>198237382000</v>
      </c>
      <c r="F403" s="90">
        <v>179487034000</v>
      </c>
      <c r="G403" s="85">
        <v>0.63641928234858247</v>
      </c>
      <c r="H403" s="88">
        <v>0</v>
      </c>
      <c r="I403" s="85">
        <v>0</v>
      </c>
      <c r="J403" s="88">
        <v>2839000</v>
      </c>
      <c r="K403" s="85">
        <v>4.2553956888449876E-4</v>
      </c>
      <c r="L403" s="88">
        <v>7368578000</v>
      </c>
      <c r="M403" s="85">
        <v>1.2692923854521783E-2</v>
      </c>
      <c r="N403" s="88">
        <v>941416000</v>
      </c>
      <c r="O403" s="85">
        <v>0.83202765954438107</v>
      </c>
      <c r="P403" s="88">
        <v>4130000</v>
      </c>
      <c r="Q403" s="85">
        <v>1.6119916566746603E-3</v>
      </c>
      <c r="R403" s="88">
        <v>0</v>
      </c>
      <c r="S403" s="85">
        <v>0</v>
      </c>
      <c r="T403" s="88"/>
      <c r="U403" s="85"/>
      <c r="V403" s="88"/>
      <c r="W403" s="85"/>
      <c r="X403" s="88"/>
      <c r="Y403" s="85"/>
      <c r="Z403" s="88"/>
      <c r="AA403" s="85"/>
      <c r="AB403" s="85"/>
      <c r="AC403" s="85"/>
      <c r="AD403" s="88">
        <v>282026392000</v>
      </c>
      <c r="AE403" s="88">
        <v>1103520000</v>
      </c>
      <c r="AF403" s="88">
        <v>6671530000</v>
      </c>
      <c r="AG403" s="88">
        <v>580526448000</v>
      </c>
      <c r="AH403" s="88">
        <v>1131472000</v>
      </c>
      <c r="AI403" s="89">
        <v>2562048000</v>
      </c>
      <c r="AJ403" s="88">
        <v>3314108000</v>
      </c>
      <c r="AK403" s="88"/>
      <c r="AL403" s="88"/>
      <c r="AM403" s="88"/>
      <c r="AN403" s="88"/>
      <c r="AO403" s="88"/>
      <c r="AP403" s="88"/>
    </row>
    <row r="404" spans="1:42">
      <c r="A404" s="81">
        <v>44232</v>
      </c>
      <c r="B404" s="88">
        <v>30738601861008</v>
      </c>
      <c r="C404" s="88">
        <v>637853591200</v>
      </c>
      <c r="D404" s="203">
        <v>78475291000</v>
      </c>
      <c r="E404" s="205">
        <v>84325356000</v>
      </c>
      <c r="F404" s="90">
        <v>75630504000</v>
      </c>
      <c r="G404" s="85">
        <v>0.78149126883845876</v>
      </c>
      <c r="H404" s="88"/>
      <c r="I404" s="85">
        <v>0</v>
      </c>
      <c r="J404" s="88">
        <v>5800000</v>
      </c>
      <c r="K404" s="85">
        <v>5.640039895697381E-5</v>
      </c>
      <c r="L404" s="88">
        <v>1845573000</v>
      </c>
      <c r="M404" s="85">
        <v>4.275733015647592E-3</v>
      </c>
      <c r="N404" s="88">
        <v>989195000</v>
      </c>
      <c r="O404" s="85">
        <v>0.97422121985089183</v>
      </c>
      <c r="P404" s="88">
        <v>4219000</v>
      </c>
      <c r="Q404" s="85">
        <v>6.1102421503881361E-3</v>
      </c>
      <c r="R404" s="88"/>
      <c r="S404" s="85">
        <v>0</v>
      </c>
      <c r="T404" s="88"/>
      <c r="U404" s="85"/>
      <c r="V404" s="88"/>
      <c r="W404" s="85"/>
      <c r="X404" s="88"/>
      <c r="Y404" s="85"/>
      <c r="Z404" s="88"/>
      <c r="AA404" s="85"/>
      <c r="AB404" s="85"/>
      <c r="AC404" s="85"/>
      <c r="AD404" s="88">
        <v>96777158000</v>
      </c>
      <c r="AE404" s="88">
        <v>2210560000</v>
      </c>
      <c r="AF404" s="88">
        <v>102836152000</v>
      </c>
      <c r="AG404" s="88">
        <v>431638971200</v>
      </c>
      <c r="AH404" s="88">
        <v>1015370000</v>
      </c>
      <c r="AI404" s="89">
        <v>690480000</v>
      </c>
      <c r="AJ404" s="88">
        <v>2684900000</v>
      </c>
      <c r="AK404" s="88"/>
      <c r="AL404" s="88"/>
      <c r="AM404" s="88"/>
      <c r="AN404" s="88"/>
      <c r="AO404" s="88"/>
      <c r="AP404" s="88"/>
    </row>
    <row r="405" spans="1:42" s="116" customFormat="1">
      <c r="A405" s="110"/>
      <c r="B405" s="111"/>
      <c r="C405" s="111"/>
      <c r="D405" s="203">
        <v>0</v>
      </c>
      <c r="E405" s="205"/>
      <c r="F405" s="113"/>
      <c r="G405" s="114"/>
      <c r="H405" s="111"/>
      <c r="I405" s="114"/>
      <c r="J405" s="111"/>
      <c r="K405" s="114"/>
      <c r="L405" s="111"/>
      <c r="M405" s="114"/>
      <c r="N405" s="111"/>
      <c r="O405" s="114"/>
      <c r="P405" s="111"/>
      <c r="Q405" s="114"/>
      <c r="R405" s="111"/>
      <c r="S405" s="114"/>
      <c r="T405" s="111"/>
      <c r="U405" s="114"/>
      <c r="V405" s="111"/>
      <c r="W405" s="114"/>
      <c r="X405" s="111"/>
      <c r="Y405" s="114"/>
      <c r="Z405" s="111"/>
      <c r="AA405" s="114"/>
      <c r="AB405" s="114"/>
      <c r="AC405" s="114"/>
      <c r="AD405" s="111"/>
      <c r="AE405" s="111"/>
      <c r="AF405" s="111"/>
      <c r="AG405" s="111"/>
      <c r="AH405" s="111"/>
      <c r="AI405" s="115"/>
      <c r="AJ405" s="111"/>
      <c r="AK405" s="111"/>
      <c r="AL405" s="111"/>
      <c r="AM405" s="111"/>
      <c r="AN405" s="111"/>
      <c r="AO405" s="111"/>
      <c r="AP405" s="111"/>
    </row>
    <row r="406" spans="1:42">
      <c r="A406" s="81">
        <v>44235</v>
      </c>
      <c r="B406" s="88">
        <v>38469919190038</v>
      </c>
      <c r="C406" s="88">
        <v>339460000000</v>
      </c>
      <c r="D406" s="203">
        <v>57643727000</v>
      </c>
      <c r="E406" s="205">
        <v>138882402000</v>
      </c>
      <c r="F406" s="90">
        <v>56628025000</v>
      </c>
      <c r="G406" s="85">
        <v>0.39368760428253613</v>
      </c>
      <c r="H406" s="88">
        <v>0</v>
      </c>
      <c r="I406" s="85">
        <v>0</v>
      </c>
      <c r="J406" s="88">
        <v>8543000</v>
      </c>
      <c r="K406" s="85">
        <v>7.0872739339638294E-5</v>
      </c>
      <c r="L406" s="88">
        <v>12884000</v>
      </c>
      <c r="M406" s="85">
        <v>1.9724433557868952E-4</v>
      </c>
      <c r="N406" s="88">
        <v>717884000</v>
      </c>
      <c r="O406" s="85">
        <v>0.97011351351351349</v>
      </c>
      <c r="P406" s="88">
        <v>276391000</v>
      </c>
      <c r="Q406" s="85">
        <v>0.1625829411764706</v>
      </c>
      <c r="R406" s="88">
        <v>0</v>
      </c>
      <c r="S406" s="85">
        <v>0</v>
      </c>
      <c r="T406" s="88"/>
      <c r="U406" s="85"/>
      <c r="V406" s="88"/>
      <c r="W406" s="85"/>
      <c r="X406" s="88"/>
      <c r="Y406" s="85"/>
      <c r="Z406" s="88"/>
      <c r="AA406" s="85"/>
      <c r="AB406" s="85"/>
      <c r="AC406" s="85"/>
      <c r="AD406" s="88">
        <v>143840000000</v>
      </c>
      <c r="AE406" s="88">
        <v>2960000000</v>
      </c>
      <c r="AF406" s="88">
        <v>120540000000</v>
      </c>
      <c r="AG406" s="88">
        <v>65320000000</v>
      </c>
      <c r="AH406" s="88">
        <v>740000000</v>
      </c>
      <c r="AI406" s="89">
        <v>1700000000</v>
      </c>
      <c r="AJ406" s="88">
        <v>4360000000</v>
      </c>
      <c r="AK406" s="88"/>
      <c r="AL406" s="88"/>
      <c r="AM406" s="88"/>
      <c r="AN406" s="88"/>
      <c r="AO406" s="88"/>
      <c r="AP406" s="88"/>
    </row>
    <row r="407" spans="1:42">
      <c r="A407" s="81">
        <v>44236</v>
      </c>
      <c r="B407" s="88">
        <v>29014863375000</v>
      </c>
      <c r="C407" s="88">
        <v>247819002000</v>
      </c>
      <c r="D407" s="203">
        <v>37704461000</v>
      </c>
      <c r="E407" s="205">
        <v>70142806000</v>
      </c>
      <c r="F407" s="90">
        <v>10379404000</v>
      </c>
      <c r="G407" s="85">
        <v>7.7553124475010671E-2</v>
      </c>
      <c r="H407" s="88"/>
      <c r="I407" s="85">
        <v>0</v>
      </c>
      <c r="J407" s="88">
        <v>2889000</v>
      </c>
      <c r="K407" s="85">
        <v>1.1986756065987321E-2</v>
      </c>
      <c r="L407" s="88">
        <v>26026136000</v>
      </c>
      <c r="M407" s="85">
        <v>0.23896530272419206</v>
      </c>
      <c r="N407" s="88">
        <v>1152149000</v>
      </c>
      <c r="O407" s="85">
        <v>0.89747586398144208</v>
      </c>
      <c r="P407" s="88">
        <v>143883000</v>
      </c>
      <c r="Q407" s="85">
        <v>0.48138470494556601</v>
      </c>
      <c r="R407" s="88"/>
      <c r="S407" s="85">
        <v>0</v>
      </c>
      <c r="T407" s="88"/>
      <c r="U407" s="85"/>
      <c r="V407" s="88"/>
      <c r="W407" s="85"/>
      <c r="X407" s="88"/>
      <c r="Y407" s="85"/>
      <c r="Z407" s="88"/>
      <c r="AA407" s="85"/>
      <c r="AB407" s="85"/>
      <c r="AC407" s="85"/>
      <c r="AD407" s="90">
        <v>133836052000</v>
      </c>
      <c r="AE407" s="90">
        <v>2777480000</v>
      </c>
      <c r="AF407" s="90">
        <v>241016000</v>
      </c>
      <c r="AG407" s="90">
        <v>108911778000</v>
      </c>
      <c r="AH407" s="90">
        <v>1283766000</v>
      </c>
      <c r="AI407" s="117">
        <v>298894000</v>
      </c>
      <c r="AJ407" s="90">
        <v>470016000</v>
      </c>
      <c r="AK407" s="90"/>
      <c r="AL407" s="90"/>
      <c r="AM407" s="90"/>
      <c r="AN407" s="90"/>
      <c r="AO407" s="90"/>
      <c r="AP407" s="90"/>
    </row>
    <row r="408" spans="1:42" s="116" customFormat="1">
      <c r="A408" s="110"/>
      <c r="B408" s="111"/>
      <c r="C408" s="111"/>
      <c r="D408" s="203">
        <v>0</v>
      </c>
      <c r="E408" s="205"/>
      <c r="F408" s="113"/>
      <c r="G408" s="114"/>
      <c r="H408" s="111"/>
      <c r="I408" s="114"/>
      <c r="J408" s="111"/>
      <c r="K408" s="114"/>
      <c r="L408" s="111"/>
      <c r="M408" s="114"/>
      <c r="N408" s="111"/>
      <c r="O408" s="114"/>
      <c r="P408" s="111"/>
      <c r="Q408" s="114"/>
      <c r="R408" s="111"/>
      <c r="S408" s="114"/>
      <c r="T408" s="111"/>
      <c r="U408" s="114"/>
      <c r="V408" s="111"/>
      <c r="W408" s="114"/>
      <c r="X408" s="111"/>
      <c r="Y408" s="114"/>
      <c r="Z408" s="111"/>
      <c r="AA408" s="114"/>
      <c r="AB408" s="114"/>
      <c r="AC408" s="114"/>
      <c r="AD408" s="111"/>
      <c r="AE408" s="111"/>
      <c r="AF408" s="111"/>
      <c r="AG408" s="111"/>
      <c r="AH408" s="111"/>
      <c r="AI408" s="115"/>
      <c r="AJ408" s="111"/>
      <c r="AK408" s="111"/>
      <c r="AL408" s="111"/>
      <c r="AM408" s="111"/>
      <c r="AN408" s="111"/>
      <c r="AO408" s="111"/>
      <c r="AP408" s="111"/>
    </row>
    <row r="409" spans="1:42">
      <c r="A409" s="81">
        <v>44244</v>
      </c>
      <c r="B409" s="88">
        <v>32265274527200</v>
      </c>
      <c r="C409" s="88">
        <v>473842915400</v>
      </c>
      <c r="D409" s="203">
        <v>190141247000</v>
      </c>
      <c r="E409" s="205">
        <v>282560447000</v>
      </c>
      <c r="F409" s="90">
        <v>178668196000</v>
      </c>
      <c r="G409" s="85">
        <v>0.87101144320813984</v>
      </c>
      <c r="H409" s="88">
        <v>0</v>
      </c>
      <c r="I409" s="85">
        <v>0</v>
      </c>
      <c r="J409" s="88">
        <v>5951000</v>
      </c>
      <c r="K409" s="85">
        <v>3.6780556901933806E-5</v>
      </c>
      <c r="L409" s="88">
        <v>10509999000</v>
      </c>
      <c r="M409" s="85">
        <v>0.10312444328985178</v>
      </c>
      <c r="N409" s="88">
        <v>951386000</v>
      </c>
      <c r="O409" s="85">
        <v>0.97689667989887929</v>
      </c>
      <c r="P409" s="88">
        <v>5715000</v>
      </c>
      <c r="Q409" s="85">
        <v>1.8254236963312655E-2</v>
      </c>
      <c r="R409" s="88">
        <v>0</v>
      </c>
      <c r="S409" s="85">
        <v>0</v>
      </c>
      <c r="T409" s="88"/>
      <c r="U409" s="85"/>
      <c r="V409" s="88"/>
      <c r="W409" s="85"/>
      <c r="X409" s="88"/>
      <c r="Y409" s="85"/>
      <c r="Z409" s="88"/>
      <c r="AA409" s="85"/>
      <c r="AB409" s="85"/>
      <c r="AC409" s="85"/>
      <c r="AD409" s="88">
        <v>205127266000</v>
      </c>
      <c r="AE409" s="88">
        <v>3553700000</v>
      </c>
      <c r="AF409" s="88">
        <v>161797441400</v>
      </c>
      <c r="AG409" s="88">
        <v>101915692000</v>
      </c>
      <c r="AH409" s="88">
        <v>973886000</v>
      </c>
      <c r="AI409" s="89">
        <v>313078000</v>
      </c>
      <c r="AJ409" s="88">
        <v>161852000</v>
      </c>
      <c r="AK409" s="88"/>
      <c r="AL409" s="88"/>
      <c r="AM409" s="88"/>
      <c r="AN409" s="88"/>
      <c r="AO409" s="88"/>
      <c r="AP409" s="88"/>
    </row>
    <row r="410" spans="1:42">
      <c r="A410" s="81">
        <v>44245</v>
      </c>
      <c r="B410" s="88">
        <v>36559112859158</v>
      </c>
      <c r="C410" s="88">
        <v>518958892000</v>
      </c>
      <c r="D410" s="203">
        <v>145440031000</v>
      </c>
      <c r="E410" s="205">
        <v>164482496000</v>
      </c>
      <c r="F410" s="90">
        <v>142547698000</v>
      </c>
      <c r="G410" s="85">
        <v>0.8028449409295958</v>
      </c>
      <c r="H410" s="88">
        <v>3420000</v>
      </c>
      <c r="I410" s="85">
        <v>3.2970211125036152E-3</v>
      </c>
      <c r="J410" s="88">
        <v>7611000</v>
      </c>
      <c r="K410" s="85">
        <v>7.2931525950025838E-5</v>
      </c>
      <c r="L410" s="88">
        <v>2041552000</v>
      </c>
      <c r="M410" s="85">
        <v>8.755521112855642E-3</v>
      </c>
      <c r="N410" s="88">
        <v>718122000</v>
      </c>
      <c r="O410" s="85">
        <v>0.71358502640213517</v>
      </c>
      <c r="P410" s="88">
        <v>121628000</v>
      </c>
      <c r="Q410" s="85">
        <v>0.43656855707106962</v>
      </c>
      <c r="R410" s="88"/>
      <c r="S410" s="85">
        <v>0</v>
      </c>
      <c r="T410" s="88"/>
      <c r="U410" s="85"/>
      <c r="V410" s="88"/>
      <c r="W410" s="85"/>
      <c r="X410" s="88"/>
      <c r="Y410" s="85"/>
      <c r="Z410" s="88"/>
      <c r="AA410" s="85"/>
      <c r="AB410" s="85"/>
      <c r="AC410" s="85"/>
      <c r="AD410" s="88">
        <v>177553212000</v>
      </c>
      <c r="AE410" s="88">
        <v>1037300000</v>
      </c>
      <c r="AF410" s="88">
        <v>104358162000</v>
      </c>
      <c r="AG410" s="88">
        <v>233173100000</v>
      </c>
      <c r="AH410" s="88">
        <v>1006358000</v>
      </c>
      <c r="AI410" s="89">
        <v>278600000</v>
      </c>
      <c r="AJ410" s="88">
        <v>1552160000</v>
      </c>
      <c r="AK410" s="88"/>
      <c r="AL410" s="88"/>
      <c r="AM410" s="88"/>
      <c r="AN410" s="88"/>
      <c r="AO410" s="88"/>
      <c r="AP410" s="88"/>
    </row>
    <row r="411" spans="1:42">
      <c r="A411" s="81">
        <v>44246</v>
      </c>
      <c r="B411" s="88">
        <v>34802601684120</v>
      </c>
      <c r="C411" s="88">
        <v>464934250000</v>
      </c>
      <c r="D411" s="203">
        <v>206737923000</v>
      </c>
      <c r="E411" s="205">
        <v>244795818000</v>
      </c>
      <c r="F411" s="90">
        <v>204539567000</v>
      </c>
      <c r="G411" s="85">
        <v>0.88487517311104813</v>
      </c>
      <c r="H411" s="88"/>
      <c r="I411" s="85">
        <v>0</v>
      </c>
      <c r="J411" s="88">
        <v>3070000</v>
      </c>
      <c r="K411" s="85">
        <v>1.5220594505514118E-3</v>
      </c>
      <c r="L411" s="88">
        <v>1431902000</v>
      </c>
      <c r="M411" s="85">
        <v>7.2291261961034284E-3</v>
      </c>
      <c r="N411" s="88">
        <v>758956000</v>
      </c>
      <c r="O411" s="85">
        <v>0.6538902262298415</v>
      </c>
      <c r="P411" s="88">
        <v>4428000</v>
      </c>
      <c r="Q411" s="85">
        <v>3.5944476012663366E-2</v>
      </c>
      <c r="R411" s="88"/>
      <c r="S411" s="85">
        <v>0</v>
      </c>
      <c r="T411" s="88"/>
      <c r="U411" s="85"/>
      <c r="V411" s="88"/>
      <c r="W411" s="85"/>
      <c r="X411" s="88"/>
      <c r="Y411" s="85"/>
      <c r="Z411" s="88"/>
      <c r="AA411" s="85"/>
      <c r="AB411" s="85"/>
      <c r="AC411" s="85"/>
      <c r="AD411" s="88">
        <v>231150758000</v>
      </c>
      <c r="AE411" s="88">
        <v>4438000000</v>
      </c>
      <c r="AF411" s="88">
        <v>2017004000</v>
      </c>
      <c r="AG411" s="88">
        <v>198074008000</v>
      </c>
      <c r="AH411" s="88">
        <v>1160678000</v>
      </c>
      <c r="AI411" s="89">
        <v>123190000</v>
      </c>
      <c r="AJ411" s="88">
        <v>27970612000</v>
      </c>
      <c r="AK411" s="88"/>
      <c r="AL411" s="88"/>
      <c r="AM411" s="88"/>
      <c r="AN411" s="88"/>
      <c r="AO411" s="88"/>
      <c r="AP411" s="88"/>
    </row>
    <row r="412" spans="1:42" s="116" customFormat="1">
      <c r="A412" s="110"/>
      <c r="B412" s="111"/>
      <c r="C412" s="111"/>
      <c r="D412" s="203">
        <v>0</v>
      </c>
      <c r="E412" s="205"/>
      <c r="F412" s="113"/>
      <c r="G412" s="114"/>
      <c r="H412" s="111"/>
      <c r="I412" s="114"/>
      <c r="J412" s="111"/>
      <c r="K412" s="114"/>
      <c r="L412" s="111"/>
      <c r="M412" s="114"/>
      <c r="N412" s="111"/>
      <c r="O412" s="114"/>
      <c r="P412" s="111"/>
      <c r="Q412" s="114"/>
      <c r="R412" s="111"/>
      <c r="S412" s="114"/>
      <c r="T412" s="111"/>
      <c r="U412" s="114"/>
      <c r="V412" s="111"/>
      <c r="W412" s="114"/>
      <c r="X412" s="111"/>
      <c r="Y412" s="114"/>
      <c r="Z412" s="111"/>
      <c r="AA412" s="114"/>
      <c r="AB412" s="114"/>
      <c r="AC412" s="114"/>
      <c r="AD412" s="111"/>
      <c r="AE412" s="111"/>
      <c r="AF412" s="111"/>
      <c r="AG412" s="111"/>
      <c r="AH412" s="111"/>
      <c r="AI412" s="115"/>
      <c r="AJ412" s="111"/>
      <c r="AK412" s="111"/>
      <c r="AL412" s="111"/>
      <c r="AM412" s="111"/>
      <c r="AN412" s="111"/>
      <c r="AO412" s="111"/>
      <c r="AP412" s="111"/>
    </row>
    <row r="413" spans="1:42">
      <c r="A413" s="81">
        <v>44249</v>
      </c>
      <c r="B413" s="88">
        <v>35584907309392</v>
      </c>
      <c r="C413" s="88">
        <v>341104872000</v>
      </c>
      <c r="D413" s="203">
        <v>113789394000</v>
      </c>
      <c r="E413" s="205">
        <v>163476499000</v>
      </c>
      <c r="F413" s="90">
        <v>107162656000</v>
      </c>
      <c r="G413" s="85">
        <v>0.83474282402638145</v>
      </c>
      <c r="H413" s="88"/>
      <c r="I413" s="85">
        <v>0</v>
      </c>
      <c r="J413" s="88">
        <v>1558000</v>
      </c>
      <c r="K413" s="85">
        <v>4.9348073309318538E-5</v>
      </c>
      <c r="L413" s="88">
        <v>5613656000</v>
      </c>
      <c r="M413" s="85">
        <v>3.3461885155468475E-2</v>
      </c>
      <c r="N413" s="88">
        <v>1007094000</v>
      </c>
      <c r="O413" s="85">
        <v>0.91865339988615968</v>
      </c>
      <c r="P413" s="88">
        <v>4430000</v>
      </c>
      <c r="Q413" s="85">
        <v>8.3843332959855133E-4</v>
      </c>
      <c r="R413" s="88"/>
      <c r="S413" s="85">
        <v>0</v>
      </c>
      <c r="T413" s="88"/>
      <c r="U413" s="85"/>
      <c r="V413" s="88"/>
      <c r="W413" s="85"/>
      <c r="X413" s="88"/>
      <c r="Y413" s="85"/>
      <c r="Z413" s="88"/>
      <c r="AA413" s="85"/>
      <c r="AB413" s="85"/>
      <c r="AC413" s="85"/>
      <c r="AD413" s="88">
        <v>128378050000</v>
      </c>
      <c r="AE413" s="88">
        <v>1728880000</v>
      </c>
      <c r="AF413" s="88">
        <v>31571648000</v>
      </c>
      <c r="AG413" s="88">
        <v>167762694000</v>
      </c>
      <c r="AH413" s="88">
        <v>1096272000</v>
      </c>
      <c r="AI413" s="89">
        <v>5283664000</v>
      </c>
      <c r="AJ413" s="88">
        <v>5283664000</v>
      </c>
      <c r="AK413" s="88"/>
      <c r="AL413" s="88"/>
      <c r="AM413" s="88"/>
      <c r="AN413" s="88"/>
      <c r="AO413" s="88"/>
      <c r="AP413" s="88"/>
    </row>
    <row r="414" spans="1:42">
      <c r="A414" s="81">
        <v>44250</v>
      </c>
      <c r="B414" s="88">
        <v>36775590947988</v>
      </c>
      <c r="C414" s="88">
        <v>205562756000</v>
      </c>
      <c r="D414" s="203">
        <v>112955740000</v>
      </c>
      <c r="E414" s="205">
        <v>209433970000</v>
      </c>
      <c r="F414" s="90">
        <v>106437277000</v>
      </c>
      <c r="G414" s="85">
        <v>0.76753591491503936</v>
      </c>
      <c r="H414" s="88"/>
      <c r="I414" s="85">
        <v>0</v>
      </c>
      <c r="J414" s="88">
        <v>3091000</v>
      </c>
      <c r="K414" s="85">
        <v>1.9716531013191131E-3</v>
      </c>
      <c r="L414" s="88">
        <v>5533021000</v>
      </c>
      <c r="M414" s="85">
        <v>8.9592325861062694E-2</v>
      </c>
      <c r="N414" s="88">
        <v>982351000</v>
      </c>
      <c r="O414" s="85">
        <v>0.73397305144493208</v>
      </c>
      <c r="P414" s="88"/>
      <c r="Q414" s="85">
        <v>0</v>
      </c>
      <c r="R414" s="88"/>
      <c r="S414" s="85">
        <v>0</v>
      </c>
      <c r="T414" s="88"/>
      <c r="U414" s="85"/>
      <c r="V414" s="88"/>
      <c r="W414" s="85"/>
      <c r="X414" s="88"/>
      <c r="Y414" s="85"/>
      <c r="Z414" s="88"/>
      <c r="AA414" s="85"/>
      <c r="AB414" s="85"/>
      <c r="AC414" s="85"/>
      <c r="AD414" s="88">
        <v>138674002000</v>
      </c>
      <c r="AE414" s="88">
        <v>2070940000</v>
      </c>
      <c r="AF414" s="88">
        <v>1567720000</v>
      </c>
      <c r="AG414" s="88">
        <v>61757756000</v>
      </c>
      <c r="AH414" s="88">
        <v>1338402000</v>
      </c>
      <c r="AI414" s="89">
        <v>112212000</v>
      </c>
      <c r="AJ414" s="88">
        <v>41724000</v>
      </c>
      <c r="AK414" s="88"/>
      <c r="AL414" s="88"/>
      <c r="AM414" s="88"/>
      <c r="AN414" s="88"/>
      <c r="AO414" s="88"/>
      <c r="AP414" s="88"/>
    </row>
    <row r="415" spans="1:42">
      <c r="A415" s="81">
        <v>44251</v>
      </c>
      <c r="B415" s="88">
        <v>37265706604600</v>
      </c>
      <c r="C415" s="88">
        <v>196306577200</v>
      </c>
      <c r="D415" s="203">
        <v>76978878000</v>
      </c>
      <c r="E415" s="205">
        <v>134583063000</v>
      </c>
      <c r="F415" s="90">
        <v>72930389000</v>
      </c>
      <c r="G415" s="85">
        <v>0.6183910414109165</v>
      </c>
      <c r="H415" s="88"/>
      <c r="I415" s="85">
        <v>0</v>
      </c>
      <c r="J415" s="88">
        <v>6212000</v>
      </c>
      <c r="K415" s="85">
        <v>9.3717132246097935E-4</v>
      </c>
      <c r="L415" s="88">
        <v>2745918000</v>
      </c>
      <c r="M415" s="85">
        <v>4.2512904119979517E-2</v>
      </c>
      <c r="N415" s="88">
        <v>710487000</v>
      </c>
      <c r="O415" s="85">
        <v>0.8871727827142365</v>
      </c>
      <c r="P415" s="88">
        <v>585872000</v>
      </c>
      <c r="Q415" s="85">
        <v>0.45650703610777787</v>
      </c>
      <c r="R415" s="88"/>
      <c r="S415" s="85">
        <v>0</v>
      </c>
      <c r="T415" s="88"/>
      <c r="U415" s="85"/>
      <c r="V415" s="88"/>
      <c r="W415" s="85"/>
      <c r="X415" s="88"/>
      <c r="Y415" s="85"/>
      <c r="Z415" s="88"/>
      <c r="AA415" s="85"/>
      <c r="AB415" s="85"/>
      <c r="AC415" s="85"/>
      <c r="AD415" s="88">
        <v>117935714000</v>
      </c>
      <c r="AE415" s="88">
        <v>4867834000</v>
      </c>
      <c r="AF415" s="88">
        <v>6628457200</v>
      </c>
      <c r="AG415" s="88">
        <v>64590224000</v>
      </c>
      <c r="AH415" s="88">
        <v>800844000</v>
      </c>
      <c r="AI415" s="89">
        <v>1283380000</v>
      </c>
      <c r="AJ415" s="88">
        <v>200124000</v>
      </c>
      <c r="AK415" s="88"/>
      <c r="AL415" s="88"/>
      <c r="AM415" s="88"/>
      <c r="AN415" s="88"/>
      <c r="AO415" s="88"/>
      <c r="AP415" s="88"/>
    </row>
    <row r="416" spans="1:42">
      <c r="A416" s="81">
        <v>44252</v>
      </c>
      <c r="B416" s="88">
        <v>32260054716400</v>
      </c>
      <c r="C416" s="88">
        <v>69141118000</v>
      </c>
      <c r="D416" s="203">
        <v>4351764000</v>
      </c>
      <c r="E416" s="205">
        <v>38009424000</v>
      </c>
      <c r="F416" s="90">
        <v>2396300000</v>
      </c>
      <c r="G416" s="85">
        <v>0.27439125630499878</v>
      </c>
      <c r="H416" s="88"/>
      <c r="I416" s="85">
        <v>0</v>
      </c>
      <c r="J416" s="88">
        <v>3029000</v>
      </c>
      <c r="K416" s="85">
        <v>1.6511107576434327E-4</v>
      </c>
      <c r="L416" s="88">
        <v>620647000</v>
      </c>
      <c r="M416" s="85">
        <v>1.709314779170831E-2</v>
      </c>
      <c r="N416" s="88">
        <v>1330337000</v>
      </c>
      <c r="O416" s="85">
        <v>0.94801963970127134</v>
      </c>
      <c r="P416" s="88">
        <v>1451000</v>
      </c>
      <c r="Q416" s="85">
        <v>1.5602150537634408E-2</v>
      </c>
      <c r="R416" s="88"/>
      <c r="S416" s="85">
        <v>0</v>
      </c>
      <c r="T416" s="88"/>
      <c r="U416" s="85"/>
      <c r="V416" s="88"/>
      <c r="W416" s="85"/>
      <c r="X416" s="88"/>
      <c r="Y416" s="85"/>
      <c r="Z416" s="88"/>
      <c r="AA416" s="85"/>
      <c r="AB416" s="85"/>
      <c r="AC416" s="85"/>
      <c r="AD416" s="88">
        <v>8733150000</v>
      </c>
      <c r="AE416" s="88">
        <v>93000000</v>
      </c>
      <c r="AF416" s="88">
        <v>18345226000</v>
      </c>
      <c r="AG416" s="88">
        <v>36309696000</v>
      </c>
      <c r="AH416" s="88">
        <v>1403280000</v>
      </c>
      <c r="AI416" s="89">
        <v>93000000</v>
      </c>
      <c r="AJ416" s="88">
        <v>4163766000</v>
      </c>
      <c r="AK416" s="88"/>
      <c r="AL416" s="88"/>
      <c r="AM416" s="88"/>
      <c r="AN416" s="88"/>
      <c r="AO416" s="88"/>
      <c r="AP416" s="88"/>
    </row>
    <row r="417" spans="1:42">
      <c r="A417" s="81">
        <v>44253</v>
      </c>
      <c r="B417" s="88">
        <v>36196829098792</v>
      </c>
      <c r="C417" s="88">
        <v>85949229000</v>
      </c>
      <c r="D417" s="203">
        <v>55314900000</v>
      </c>
      <c r="E417" s="205">
        <v>172541469000</v>
      </c>
      <c r="F417" s="90">
        <v>53365390000</v>
      </c>
      <c r="G417" s="85">
        <v>0.77307882370843106</v>
      </c>
      <c r="H417" s="88"/>
      <c r="I417" s="85">
        <v>0</v>
      </c>
      <c r="J417" s="88">
        <v>4590000</v>
      </c>
      <c r="K417" s="85">
        <v>1.6646478127470679E-2</v>
      </c>
      <c r="L417" s="88">
        <v>1023135000</v>
      </c>
      <c r="M417" s="85">
        <v>8.5987305309204592E-2</v>
      </c>
      <c r="N417" s="88">
        <v>914540000</v>
      </c>
      <c r="O417" s="85">
        <v>0.98375715330665636</v>
      </c>
      <c r="P417" s="88">
        <v>7245000</v>
      </c>
      <c r="Q417" s="85">
        <v>0.16662833486660533</v>
      </c>
      <c r="R417" s="88"/>
      <c r="S417" s="85">
        <v>0</v>
      </c>
      <c r="T417" s="88"/>
      <c r="U417" s="85"/>
      <c r="V417" s="88"/>
      <c r="W417" s="85"/>
      <c r="X417" s="88"/>
      <c r="Y417" s="85"/>
      <c r="Z417" s="88"/>
      <c r="AA417" s="85"/>
      <c r="AB417" s="85"/>
      <c r="AC417" s="85"/>
      <c r="AD417" s="88">
        <v>69029688000</v>
      </c>
      <c r="AE417" s="88">
        <v>3519260000</v>
      </c>
      <c r="AF417" s="88">
        <v>275734000</v>
      </c>
      <c r="AG417" s="88">
        <v>11898675000</v>
      </c>
      <c r="AH417" s="88">
        <v>929640000</v>
      </c>
      <c r="AI417" s="89">
        <v>43480000</v>
      </c>
      <c r="AJ417" s="88">
        <v>252752000</v>
      </c>
      <c r="AK417" s="88"/>
      <c r="AL417" s="88"/>
      <c r="AM417" s="88"/>
      <c r="AN417" s="88"/>
      <c r="AO417" s="88"/>
      <c r="AP417" s="88"/>
    </row>
    <row r="418" spans="1:42" s="116" customFormat="1">
      <c r="A418" s="110"/>
      <c r="B418" s="111"/>
      <c r="C418" s="111"/>
      <c r="D418" s="203">
        <v>0</v>
      </c>
      <c r="E418" s="205"/>
      <c r="F418" s="113"/>
      <c r="G418" s="114"/>
      <c r="H418" s="111"/>
      <c r="I418" s="114"/>
      <c r="J418" s="111"/>
      <c r="K418" s="114"/>
      <c r="L418" s="111"/>
      <c r="M418" s="114"/>
      <c r="N418" s="111"/>
      <c r="O418" s="114"/>
      <c r="P418" s="111"/>
      <c r="Q418" s="114"/>
      <c r="R418" s="111"/>
      <c r="S418" s="114"/>
      <c r="T418" s="111"/>
      <c r="U418" s="114"/>
      <c r="V418" s="111"/>
      <c r="W418" s="114"/>
      <c r="X418" s="111"/>
      <c r="Y418" s="114"/>
      <c r="Z418" s="111"/>
      <c r="AA418" s="114"/>
      <c r="AB418" s="114"/>
      <c r="AC418" s="114"/>
      <c r="AD418" s="111"/>
      <c r="AE418" s="111"/>
      <c r="AF418" s="111"/>
      <c r="AG418" s="111"/>
      <c r="AH418" s="111"/>
      <c r="AI418" s="115"/>
      <c r="AJ418" s="111"/>
      <c r="AK418" s="111"/>
      <c r="AL418" s="111"/>
      <c r="AM418" s="111"/>
      <c r="AN418" s="111"/>
      <c r="AO418" s="111"/>
      <c r="AP418" s="111"/>
    </row>
    <row r="419" spans="1:42">
      <c r="A419" s="81">
        <v>44256</v>
      </c>
      <c r="B419" s="88">
        <v>39633860188600</v>
      </c>
      <c r="C419" s="88">
        <v>51529720000</v>
      </c>
      <c r="D419" s="203">
        <v>3663406000</v>
      </c>
      <c r="E419" s="205">
        <v>6208936000</v>
      </c>
      <c r="F419" s="90">
        <v>2328285000</v>
      </c>
      <c r="G419" s="85">
        <v>0.15171938009106739</v>
      </c>
      <c r="H419" s="88"/>
      <c r="I419" s="85">
        <v>0</v>
      </c>
      <c r="J419" s="88">
        <v>4660000</v>
      </c>
      <c r="K419" s="85">
        <v>2.421121322077717E-3</v>
      </c>
      <c r="L419" s="88">
        <v>49659000</v>
      </c>
      <c r="M419" s="85">
        <v>1.7402528807267071E-3</v>
      </c>
      <c r="N419" s="88">
        <v>980209000</v>
      </c>
      <c r="O419" s="85">
        <v>0.89366472108106731</v>
      </c>
      <c r="P419" s="88">
        <v>300593000</v>
      </c>
      <c r="Q419" s="85">
        <v>0.3624353424888771</v>
      </c>
      <c r="R419" s="88"/>
      <c r="S419" s="85">
        <v>0</v>
      </c>
      <c r="T419" s="88"/>
      <c r="U419" s="85"/>
      <c r="V419" s="88"/>
      <c r="W419" s="85"/>
      <c r="X419" s="88"/>
      <c r="Y419" s="85"/>
      <c r="Z419" s="88"/>
      <c r="AA419" s="85"/>
      <c r="AB419" s="85"/>
      <c r="AC419" s="85"/>
      <c r="AD419" s="88">
        <v>15345996000</v>
      </c>
      <c r="AE419" s="88">
        <v>3674444000</v>
      </c>
      <c r="AF419" s="88">
        <v>1924728000</v>
      </c>
      <c r="AG419" s="88">
        <v>28535508000</v>
      </c>
      <c r="AH419" s="88">
        <v>1096842000</v>
      </c>
      <c r="AI419" s="89">
        <v>829370000</v>
      </c>
      <c r="AJ419" s="88">
        <v>122832000</v>
      </c>
      <c r="AK419" s="88"/>
      <c r="AL419" s="88"/>
      <c r="AM419" s="88"/>
      <c r="AN419" s="88"/>
      <c r="AO419" s="88"/>
      <c r="AP419" s="88"/>
    </row>
    <row r="420" spans="1:42">
      <c r="A420" s="81">
        <v>44257</v>
      </c>
      <c r="B420" s="88">
        <v>37347621288044</v>
      </c>
      <c r="C420" s="88">
        <v>175404976000</v>
      </c>
      <c r="D420" s="203">
        <v>77634852000</v>
      </c>
      <c r="E420" s="205">
        <v>165144742000</v>
      </c>
      <c r="F420" s="90">
        <v>74594029000</v>
      </c>
      <c r="G420" s="85">
        <v>0.76062728794047996</v>
      </c>
      <c r="H420" s="88"/>
      <c r="I420" s="85">
        <v>0</v>
      </c>
      <c r="J420" s="88">
        <v>4792000</v>
      </c>
      <c r="K420" s="85">
        <v>5.5899327085020406E-4</v>
      </c>
      <c r="L420" s="88">
        <v>1218940000</v>
      </c>
      <c r="M420" s="85">
        <v>1.9615828187398283E-2</v>
      </c>
      <c r="N420" s="88">
        <v>1084597000</v>
      </c>
      <c r="O420" s="85">
        <v>0.80656812715939397</v>
      </c>
      <c r="P420" s="88">
        <v>732494000</v>
      </c>
      <c r="Q420" s="85">
        <v>0.49392451018470568</v>
      </c>
      <c r="R420" s="88"/>
      <c r="S420" s="85">
        <v>0</v>
      </c>
      <c r="T420" s="88"/>
      <c r="U420" s="85"/>
      <c r="V420" s="88"/>
      <c r="W420" s="85"/>
      <c r="X420" s="88"/>
      <c r="Y420" s="85"/>
      <c r="Z420" s="88"/>
      <c r="AA420" s="85"/>
      <c r="AB420" s="85"/>
      <c r="AC420" s="85"/>
      <c r="AD420" s="88">
        <v>98069094000</v>
      </c>
      <c r="AE420" s="88">
        <v>1346970000</v>
      </c>
      <c r="AF420" s="88">
        <v>8572554000</v>
      </c>
      <c r="AG420" s="88">
        <v>62140634000</v>
      </c>
      <c r="AH420" s="88">
        <v>1344706000</v>
      </c>
      <c r="AI420" s="89">
        <v>1483008000</v>
      </c>
      <c r="AJ420" s="88">
        <v>2448010000</v>
      </c>
      <c r="AK420" s="88"/>
      <c r="AL420" s="88"/>
      <c r="AM420" s="88"/>
      <c r="AN420" s="88"/>
      <c r="AO420" s="88"/>
      <c r="AP420" s="88"/>
    </row>
    <row r="421" spans="1:42">
      <c r="A421" s="81">
        <v>44258</v>
      </c>
      <c r="B421" s="88">
        <v>36650082888468</v>
      </c>
      <c r="C421" s="88">
        <v>263642038000</v>
      </c>
      <c r="D421" s="203">
        <v>177240101000</v>
      </c>
      <c r="E421" s="205">
        <v>211933446000</v>
      </c>
      <c r="F421" s="90">
        <v>174627051000</v>
      </c>
      <c r="G421" s="85">
        <v>0.87337169418504979</v>
      </c>
      <c r="H421" s="88"/>
      <c r="I421" s="85">
        <v>0</v>
      </c>
      <c r="J421" s="88"/>
      <c r="K421" s="85">
        <v>0</v>
      </c>
      <c r="L421" s="88">
        <v>1586990000</v>
      </c>
      <c r="M421" s="85">
        <v>3.5464991653718622E-2</v>
      </c>
      <c r="N421" s="88">
        <v>1023074000</v>
      </c>
      <c r="O421" s="85">
        <v>0.9637203887007012</v>
      </c>
      <c r="P421" s="88">
        <v>2986000</v>
      </c>
      <c r="Q421" s="85">
        <v>7.1479867860391635E-2</v>
      </c>
      <c r="R421" s="88"/>
      <c r="S421" s="85">
        <v>0</v>
      </c>
      <c r="T421" s="88"/>
      <c r="U421" s="85"/>
      <c r="V421" s="88"/>
      <c r="W421" s="85"/>
      <c r="X421" s="88"/>
      <c r="Y421" s="85"/>
      <c r="Z421" s="88"/>
      <c r="AA421" s="85"/>
      <c r="AB421" s="85"/>
      <c r="AC421" s="85"/>
      <c r="AD421" s="88">
        <v>199945856000</v>
      </c>
      <c r="AE421" s="88">
        <v>3293760000</v>
      </c>
      <c r="AF421" s="88">
        <v>8054592000</v>
      </c>
      <c r="AG421" s="88">
        <v>44748072000</v>
      </c>
      <c r="AH421" s="88">
        <v>1061588000</v>
      </c>
      <c r="AI421" s="89">
        <v>41774000</v>
      </c>
      <c r="AJ421" s="88">
        <v>6496396000</v>
      </c>
      <c r="AK421" s="88"/>
      <c r="AL421" s="88"/>
      <c r="AM421" s="88"/>
      <c r="AN421" s="88"/>
      <c r="AO421" s="88"/>
      <c r="AP421" s="88"/>
    </row>
    <row r="422" spans="1:42">
      <c r="A422" s="81">
        <v>44259</v>
      </c>
      <c r="B422" s="88">
        <v>42761377800542</v>
      </c>
      <c r="C422" s="88">
        <v>293316306000</v>
      </c>
      <c r="D422" s="203">
        <v>148273499000</v>
      </c>
      <c r="E422" s="205">
        <v>181050484000</v>
      </c>
      <c r="F422" s="90">
        <v>144757619000</v>
      </c>
      <c r="G422" s="85">
        <v>0.96153834504094382</v>
      </c>
      <c r="H422" s="88"/>
      <c r="I422" s="85">
        <v>0</v>
      </c>
      <c r="J422" s="88">
        <v>4656000</v>
      </c>
      <c r="K422" s="85">
        <v>2.8572915429079767E-4</v>
      </c>
      <c r="L422" s="88">
        <v>3154686000</v>
      </c>
      <c r="M422" s="85">
        <v>2.5400527278863827E-2</v>
      </c>
      <c r="N422" s="88">
        <v>344745000</v>
      </c>
      <c r="O422" s="85">
        <v>0.90653185726682273</v>
      </c>
      <c r="P422" s="88">
        <v>11793000</v>
      </c>
      <c r="Q422" s="85">
        <v>0.33245940460081191</v>
      </c>
      <c r="R422" s="88"/>
      <c r="S422" s="85">
        <v>0</v>
      </c>
      <c r="T422" s="88"/>
      <c r="U422" s="85"/>
      <c r="V422" s="88"/>
      <c r="W422" s="85"/>
      <c r="X422" s="88"/>
      <c r="Y422" s="85"/>
      <c r="Z422" s="88"/>
      <c r="AA422" s="85"/>
      <c r="AB422" s="85"/>
      <c r="AC422" s="85"/>
      <c r="AD422" s="88">
        <v>150547942000</v>
      </c>
      <c r="AE422" s="88">
        <v>1642570000</v>
      </c>
      <c r="AF422" s="88">
        <v>16295152000</v>
      </c>
      <c r="AG422" s="88">
        <v>124197658000</v>
      </c>
      <c r="AH422" s="88">
        <v>380290000</v>
      </c>
      <c r="AI422" s="89">
        <v>35472000</v>
      </c>
      <c r="AJ422" s="88">
        <v>217222000</v>
      </c>
      <c r="AK422" s="88"/>
      <c r="AL422" s="88"/>
      <c r="AM422" s="88"/>
      <c r="AN422" s="88"/>
      <c r="AO422" s="88"/>
      <c r="AP422" s="88"/>
    </row>
    <row r="423" spans="1:42">
      <c r="A423" s="81">
        <v>44260</v>
      </c>
      <c r="B423" s="88">
        <v>37758558271856</v>
      </c>
      <c r="C423" s="88">
        <v>277622198000</v>
      </c>
      <c r="D423" s="203">
        <v>195804110000</v>
      </c>
      <c r="E423" s="205">
        <v>284729000000</v>
      </c>
      <c r="F423" s="90">
        <v>194832784000</v>
      </c>
      <c r="G423" s="85">
        <v>0.8591809076193383</v>
      </c>
      <c r="H423" s="88"/>
      <c r="I423" s="85">
        <v>0</v>
      </c>
      <c r="J423" s="88">
        <v>4605000</v>
      </c>
      <c r="K423" s="85">
        <v>4.827395200447496E-4</v>
      </c>
      <c r="L423" s="88">
        <v>39087000</v>
      </c>
      <c r="M423" s="85">
        <v>1.0128709526169603E-3</v>
      </c>
      <c r="N423" s="88">
        <v>924728000</v>
      </c>
      <c r="O423" s="85">
        <v>0.93171211400659337</v>
      </c>
      <c r="P423" s="88">
        <v>2906000</v>
      </c>
      <c r="Q423" s="85">
        <v>5.2709859972429808E-2</v>
      </c>
      <c r="R423" s="88"/>
      <c r="S423" s="85">
        <v>0</v>
      </c>
      <c r="T423" s="88"/>
      <c r="U423" s="85"/>
      <c r="V423" s="88"/>
      <c r="W423" s="85"/>
      <c r="X423" s="88"/>
      <c r="Y423" s="85"/>
      <c r="Z423" s="88"/>
      <c r="AA423" s="85"/>
      <c r="AB423" s="85"/>
      <c r="AC423" s="85"/>
      <c r="AD423" s="88">
        <v>226765728000</v>
      </c>
      <c r="AE423" s="88">
        <v>1375940000</v>
      </c>
      <c r="AF423" s="88">
        <v>9539306000</v>
      </c>
      <c r="AG423" s="88">
        <v>38590306000</v>
      </c>
      <c r="AH423" s="88">
        <v>992504000</v>
      </c>
      <c r="AI423" s="89">
        <v>55132000</v>
      </c>
      <c r="AJ423" s="88">
        <v>303282000</v>
      </c>
      <c r="AK423" s="88"/>
      <c r="AL423" s="88"/>
      <c r="AM423" s="88"/>
      <c r="AN423" s="88"/>
      <c r="AO423" s="88"/>
      <c r="AP423" s="88"/>
    </row>
    <row r="424" spans="1:42" s="116" customFormat="1">
      <c r="A424" s="110"/>
      <c r="B424" s="111"/>
      <c r="C424" s="111"/>
      <c r="D424" s="203">
        <v>0</v>
      </c>
      <c r="E424" s="200"/>
      <c r="F424" s="113"/>
      <c r="G424" s="114"/>
      <c r="H424" s="111"/>
      <c r="I424" s="114"/>
      <c r="J424" s="111"/>
      <c r="K424" s="114"/>
      <c r="L424" s="111"/>
      <c r="M424" s="114"/>
      <c r="N424" s="111"/>
      <c r="O424" s="114"/>
      <c r="P424" s="111"/>
      <c r="Q424" s="114"/>
      <c r="R424" s="111"/>
      <c r="S424" s="114"/>
      <c r="T424" s="111"/>
      <c r="U424" s="114"/>
      <c r="V424" s="111"/>
      <c r="W424" s="114"/>
      <c r="X424" s="111"/>
      <c r="Y424" s="114"/>
      <c r="Z424" s="111"/>
      <c r="AA424" s="114"/>
      <c r="AB424" s="114"/>
      <c r="AC424" s="114"/>
      <c r="AD424" s="111"/>
      <c r="AE424" s="111"/>
      <c r="AF424" s="111"/>
      <c r="AG424" s="111"/>
      <c r="AH424" s="111"/>
      <c r="AI424" s="115"/>
      <c r="AJ424" s="111"/>
      <c r="AK424" s="111"/>
      <c r="AL424" s="111"/>
      <c r="AM424" s="111"/>
      <c r="AN424" s="111"/>
      <c r="AO424" s="111"/>
      <c r="AP424" s="111"/>
    </row>
    <row r="425" spans="1:42">
      <c r="A425" s="81">
        <v>44263</v>
      </c>
      <c r="B425" s="88">
        <v>38129263232130</v>
      </c>
      <c r="C425" s="88">
        <v>264221564000</v>
      </c>
      <c r="D425" s="203">
        <v>135755691000</v>
      </c>
      <c r="E425" s="205">
        <v>214173291000</v>
      </c>
      <c r="F425" s="90">
        <v>130505428000</v>
      </c>
      <c r="G425" s="85">
        <v>0.61455021659568998</v>
      </c>
      <c r="H425" s="88"/>
      <c r="I425" s="85">
        <v>0</v>
      </c>
      <c r="J425" s="88">
        <v>299764000</v>
      </c>
      <c r="K425" s="85">
        <v>0.30623724283913362</v>
      </c>
      <c r="L425" s="88">
        <v>4013242000</v>
      </c>
      <c r="M425" s="85">
        <v>8.325571152019455E-2</v>
      </c>
      <c r="N425" s="88">
        <v>934323000</v>
      </c>
      <c r="O425" s="85">
        <v>0.96852149395142484</v>
      </c>
      <c r="P425" s="88">
        <v>2934000</v>
      </c>
      <c r="Q425" s="85">
        <v>8.3413885256155118E-2</v>
      </c>
      <c r="R425" s="88"/>
      <c r="S425" s="85">
        <v>0</v>
      </c>
      <c r="T425" s="88"/>
      <c r="U425" s="85"/>
      <c r="V425" s="88"/>
      <c r="W425" s="85"/>
      <c r="X425" s="88"/>
      <c r="Y425" s="85"/>
      <c r="Z425" s="88"/>
      <c r="AA425" s="85"/>
      <c r="AB425" s="85"/>
      <c r="AC425" s="85"/>
      <c r="AD425" s="88">
        <v>212359258000</v>
      </c>
      <c r="AE425" s="88">
        <v>1426982000</v>
      </c>
      <c r="AF425" s="88">
        <v>978862000</v>
      </c>
      <c r="AG425" s="88">
        <v>48203804000</v>
      </c>
      <c r="AH425" s="88">
        <v>964690000</v>
      </c>
      <c r="AI425" s="89">
        <v>35174000</v>
      </c>
      <c r="AJ425" s="88">
        <v>252794000</v>
      </c>
      <c r="AK425" s="88"/>
      <c r="AL425" s="88"/>
      <c r="AM425" s="88"/>
      <c r="AN425" s="88"/>
      <c r="AO425" s="88"/>
      <c r="AP425" s="88"/>
    </row>
    <row r="426" spans="1:42">
      <c r="A426" s="81">
        <v>44264</v>
      </c>
      <c r="B426" s="88">
        <v>37508651810748</v>
      </c>
      <c r="C426" s="88">
        <v>371873199800</v>
      </c>
      <c r="D426" s="203">
        <v>173938499000</v>
      </c>
      <c r="E426" s="205">
        <v>249718239000</v>
      </c>
      <c r="F426" s="90">
        <v>171491887000</v>
      </c>
      <c r="G426" s="85">
        <v>0.97052275428350154</v>
      </c>
      <c r="H426" s="88"/>
      <c r="I426" s="85">
        <v>0</v>
      </c>
      <c r="J426" s="88"/>
      <c r="K426" s="85">
        <v>0</v>
      </c>
      <c r="L426" s="88">
        <v>461527000</v>
      </c>
      <c r="M426" s="85">
        <v>2.5647792580177913E-3</v>
      </c>
      <c r="N426" s="88">
        <v>896100000</v>
      </c>
      <c r="O426" s="85">
        <v>1</v>
      </c>
      <c r="P426" s="88">
        <v>1088985000</v>
      </c>
      <c r="Q426" s="85">
        <v>0.94615364565232507</v>
      </c>
      <c r="R426" s="88"/>
      <c r="S426" s="85">
        <v>0</v>
      </c>
      <c r="T426" s="88"/>
      <c r="U426" s="85"/>
      <c r="V426" s="88"/>
      <c r="W426" s="85"/>
      <c r="X426" s="88"/>
      <c r="Y426" s="85"/>
      <c r="Z426" s="88"/>
      <c r="AA426" s="85"/>
      <c r="AB426" s="85"/>
      <c r="AC426" s="85"/>
      <c r="AD426" s="88">
        <v>176700532000</v>
      </c>
      <c r="AE426" s="88">
        <v>3648390000</v>
      </c>
      <c r="AF426" s="88">
        <v>9321984000</v>
      </c>
      <c r="AG426" s="88">
        <v>179948039800</v>
      </c>
      <c r="AH426" s="88">
        <v>896100000</v>
      </c>
      <c r="AI426" s="89">
        <v>1150960000</v>
      </c>
      <c r="AJ426" s="88">
        <v>207194000</v>
      </c>
      <c r="AK426" s="88"/>
      <c r="AL426" s="88"/>
      <c r="AM426" s="88"/>
      <c r="AN426" s="88"/>
      <c r="AO426" s="88"/>
      <c r="AP426" s="88"/>
    </row>
    <row r="427" spans="1:42">
      <c r="A427" s="81">
        <v>44265</v>
      </c>
      <c r="B427" s="88">
        <v>42762626888768</v>
      </c>
      <c r="C427" s="88">
        <v>57822010000</v>
      </c>
      <c r="D427" s="203">
        <v>2690433000</v>
      </c>
      <c r="E427" s="205">
        <v>115499608000</v>
      </c>
      <c r="F427" s="90">
        <v>295696000</v>
      </c>
      <c r="G427" s="85">
        <v>0.11495464730955057</v>
      </c>
      <c r="H427" s="88"/>
      <c r="I427" s="85">
        <v>0</v>
      </c>
      <c r="J427" s="88">
        <v>7516000</v>
      </c>
      <c r="K427" s="85">
        <v>0.18930082611323795</v>
      </c>
      <c r="L427" s="88">
        <v>1467396000</v>
      </c>
      <c r="M427" s="85">
        <v>2.8098875528727148E-2</v>
      </c>
      <c r="N427" s="88">
        <v>905345000</v>
      </c>
      <c r="O427" s="85">
        <v>0.99834040910845234</v>
      </c>
      <c r="P427" s="88">
        <v>14480000</v>
      </c>
      <c r="Q427" s="85">
        <v>4.2202209204045348E-2</v>
      </c>
      <c r="R427" s="88"/>
      <c r="S427" s="85">
        <v>0</v>
      </c>
      <c r="T427" s="88"/>
      <c r="U427" s="85"/>
      <c r="V427" s="88"/>
      <c r="W427" s="85"/>
      <c r="X427" s="88"/>
      <c r="Y427" s="85"/>
      <c r="Z427" s="88"/>
      <c r="AA427" s="85"/>
      <c r="AB427" s="85"/>
      <c r="AC427" s="85"/>
      <c r="AD427" s="88">
        <v>2572284000</v>
      </c>
      <c r="AE427" s="88">
        <v>1475380000</v>
      </c>
      <c r="AF427" s="88">
        <v>39704000</v>
      </c>
      <c r="AG427" s="88">
        <v>52222588000</v>
      </c>
      <c r="AH427" s="88">
        <v>906850000</v>
      </c>
      <c r="AI427" s="89">
        <v>343110000</v>
      </c>
      <c r="AJ427" s="88">
        <v>262094000</v>
      </c>
      <c r="AK427" s="88"/>
      <c r="AL427" s="88"/>
      <c r="AM427" s="88"/>
      <c r="AN427" s="88"/>
      <c r="AO427" s="88"/>
      <c r="AP427" s="88"/>
    </row>
    <row r="428" spans="1:42">
      <c r="A428" s="81">
        <v>44266</v>
      </c>
      <c r="B428" s="88">
        <v>37567852764668</v>
      </c>
      <c r="C428" s="88">
        <v>317959380000</v>
      </c>
      <c r="D428" s="203">
        <v>42750612000</v>
      </c>
      <c r="E428" s="205">
        <v>85845782000</v>
      </c>
      <c r="F428" s="90">
        <v>26114296000</v>
      </c>
      <c r="G428" s="85">
        <v>0.7439882617908723</v>
      </c>
      <c r="H428" s="88"/>
      <c r="I428" s="85">
        <v>0</v>
      </c>
      <c r="J428" s="88">
        <v>376878000</v>
      </c>
      <c r="K428" s="85">
        <v>0.12104096812733649</v>
      </c>
      <c r="L428" s="88">
        <v>9382377000</v>
      </c>
      <c r="M428" s="85">
        <v>3.8271328196354322E-2</v>
      </c>
      <c r="N428" s="88">
        <v>948923000</v>
      </c>
      <c r="O428" s="85">
        <v>0.96574040338453837</v>
      </c>
      <c r="P428" s="88">
        <v>5928138000</v>
      </c>
      <c r="Q428" s="85">
        <v>0.98914568034719408</v>
      </c>
      <c r="R428" s="88"/>
      <c r="S428" s="85">
        <v>0</v>
      </c>
      <c r="T428" s="88"/>
      <c r="U428" s="85"/>
      <c r="V428" s="88"/>
      <c r="W428" s="85"/>
      <c r="X428" s="88"/>
      <c r="Y428" s="85"/>
      <c r="Z428" s="88"/>
      <c r="AA428" s="85"/>
      <c r="AB428" s="85"/>
      <c r="AC428" s="85"/>
      <c r="AD428" s="88">
        <v>35100414000</v>
      </c>
      <c r="AE428" s="88">
        <v>2210560000</v>
      </c>
      <c r="AF428" s="88">
        <v>3113640000</v>
      </c>
      <c r="AG428" s="88">
        <v>245154204000</v>
      </c>
      <c r="AH428" s="88">
        <v>982586000</v>
      </c>
      <c r="AI428" s="89">
        <v>5993190000</v>
      </c>
      <c r="AJ428" s="88">
        <v>25404786000</v>
      </c>
      <c r="AK428" s="88"/>
      <c r="AL428" s="88"/>
      <c r="AM428" s="88"/>
      <c r="AN428" s="88"/>
      <c r="AO428" s="88"/>
      <c r="AP428" s="88"/>
    </row>
    <row r="429" spans="1:42">
      <c r="A429" s="81">
        <v>44267</v>
      </c>
      <c r="B429" s="88">
        <v>36105992905518</v>
      </c>
      <c r="C429" s="88">
        <v>99933933000</v>
      </c>
      <c r="D429" s="203">
        <v>28580765000</v>
      </c>
      <c r="E429" s="205">
        <v>108995310000</v>
      </c>
      <c r="F429" s="90">
        <v>24728528000</v>
      </c>
      <c r="G429" s="85">
        <v>0.87795705941506474</v>
      </c>
      <c r="H429" s="88"/>
      <c r="I429" s="85">
        <v>0</v>
      </c>
      <c r="J429" s="88">
        <v>23850000</v>
      </c>
      <c r="K429" s="85">
        <v>7.092586655945015E-3</v>
      </c>
      <c r="L429" s="88">
        <v>2343012000</v>
      </c>
      <c r="M429" s="85">
        <v>3.673636667968086E-2</v>
      </c>
      <c r="N429" s="88">
        <v>993214000</v>
      </c>
      <c r="O429" s="85">
        <v>0.92087212741456648</v>
      </c>
      <c r="P429" s="88">
        <v>492161000</v>
      </c>
      <c r="Q429" s="85">
        <v>0.49402743565189283</v>
      </c>
      <c r="R429" s="88"/>
      <c r="S429" s="85">
        <v>0</v>
      </c>
      <c r="T429" s="88"/>
      <c r="U429" s="85"/>
      <c r="V429" s="88"/>
      <c r="W429" s="85"/>
      <c r="X429" s="88"/>
      <c r="Y429" s="85"/>
      <c r="Z429" s="88"/>
      <c r="AA429" s="85"/>
      <c r="AB429" s="85"/>
      <c r="AC429" s="85"/>
      <c r="AD429" s="88">
        <v>28165988000</v>
      </c>
      <c r="AE429" s="88">
        <v>2442530000</v>
      </c>
      <c r="AF429" s="88">
        <v>3362666000</v>
      </c>
      <c r="AG429" s="88">
        <v>63779089000</v>
      </c>
      <c r="AH429" s="88">
        <v>1078558000</v>
      </c>
      <c r="AI429" s="89">
        <v>996222000</v>
      </c>
      <c r="AJ429" s="88">
        <v>108880000</v>
      </c>
      <c r="AK429" s="88"/>
      <c r="AL429" s="88"/>
      <c r="AM429" s="88"/>
      <c r="AN429" s="88"/>
      <c r="AO429" s="88"/>
      <c r="AP429" s="88"/>
    </row>
    <row r="430" spans="1:42" s="116" customFormat="1">
      <c r="A430" s="110"/>
      <c r="B430" s="111"/>
      <c r="C430" s="111"/>
      <c r="D430" s="203">
        <v>0</v>
      </c>
      <c r="E430" s="200"/>
      <c r="F430" s="113"/>
      <c r="G430" s="114"/>
      <c r="H430" s="111"/>
      <c r="I430" s="114"/>
      <c r="J430" s="111"/>
      <c r="K430" s="114"/>
      <c r="L430" s="111"/>
      <c r="M430" s="114"/>
      <c r="N430" s="111"/>
      <c r="O430" s="114"/>
      <c r="P430" s="111"/>
      <c r="Q430" s="114"/>
      <c r="R430" s="111"/>
      <c r="S430" s="114"/>
      <c r="T430" s="111"/>
      <c r="U430" s="114"/>
      <c r="V430" s="111"/>
      <c r="W430" s="114"/>
      <c r="X430" s="111"/>
      <c r="Y430" s="114"/>
      <c r="Z430" s="111"/>
      <c r="AA430" s="114"/>
      <c r="AB430" s="114"/>
      <c r="AC430" s="114"/>
      <c r="AD430" s="111"/>
      <c r="AE430" s="111"/>
      <c r="AF430" s="111"/>
      <c r="AG430" s="111"/>
      <c r="AH430" s="111"/>
      <c r="AI430" s="115"/>
      <c r="AJ430" s="111"/>
      <c r="AK430" s="111"/>
      <c r="AL430" s="111"/>
      <c r="AM430" s="111"/>
      <c r="AN430" s="111"/>
      <c r="AO430" s="111"/>
      <c r="AP430" s="111"/>
    </row>
    <row r="431" spans="1:42">
      <c r="A431" s="81">
        <v>44270</v>
      </c>
      <c r="B431" s="88">
        <v>36497035784420</v>
      </c>
      <c r="C431" s="88">
        <v>271280124000</v>
      </c>
      <c r="D431" s="203">
        <v>147909053000</v>
      </c>
      <c r="E431" s="205">
        <v>184382973000</v>
      </c>
      <c r="F431" s="90">
        <v>134449724000</v>
      </c>
      <c r="G431" s="85">
        <v>0.93950044915131525</v>
      </c>
      <c r="H431" s="88"/>
      <c r="I431" s="85">
        <v>0</v>
      </c>
      <c r="J431" s="88">
        <v>126880000</v>
      </c>
      <c r="K431" s="85">
        <v>0.15965009852303527</v>
      </c>
      <c r="L431" s="88">
        <v>10371278000</v>
      </c>
      <c r="M431" s="85">
        <v>8.7674096382924629E-2</v>
      </c>
      <c r="N431" s="88">
        <v>1240598000</v>
      </c>
      <c r="O431" s="85">
        <v>0.7561993697312519</v>
      </c>
      <c r="P431" s="88">
        <v>1720573000</v>
      </c>
      <c r="Q431" s="85">
        <v>0.48986292961191863</v>
      </c>
      <c r="R431" s="88"/>
      <c r="S431" s="85">
        <v>0</v>
      </c>
      <c r="T431" s="88"/>
      <c r="U431" s="85"/>
      <c r="V431" s="88"/>
      <c r="W431" s="85"/>
      <c r="X431" s="88"/>
      <c r="Y431" s="85"/>
      <c r="Z431" s="88"/>
      <c r="AA431" s="85"/>
      <c r="AB431" s="85"/>
      <c r="AC431" s="85"/>
      <c r="AD431" s="88">
        <v>143107674000</v>
      </c>
      <c r="AE431" s="88">
        <v>3228460000</v>
      </c>
      <c r="AF431" s="88">
        <v>794738000</v>
      </c>
      <c r="AG431" s="88">
        <v>118293526000</v>
      </c>
      <c r="AH431" s="88">
        <v>1640570000</v>
      </c>
      <c r="AI431" s="89">
        <v>3512356000</v>
      </c>
      <c r="AJ431" s="88">
        <v>702800000</v>
      </c>
      <c r="AK431" s="88"/>
      <c r="AL431" s="88"/>
      <c r="AM431" s="88"/>
      <c r="AN431" s="88"/>
      <c r="AO431" s="88"/>
      <c r="AP431" s="88"/>
    </row>
    <row r="432" spans="1:42">
      <c r="A432" s="81">
        <v>44271</v>
      </c>
      <c r="B432" s="88">
        <v>39276652879656</v>
      </c>
      <c r="C432" s="88">
        <v>533164308000</v>
      </c>
      <c r="D432" s="203">
        <v>57925260000</v>
      </c>
      <c r="E432" s="205">
        <v>66365075000</v>
      </c>
      <c r="F432" s="90">
        <v>51980820000</v>
      </c>
      <c r="G432" s="85">
        <v>0.44877288280400751</v>
      </c>
      <c r="H432" s="88">
        <v>2190242000</v>
      </c>
      <c r="I432" s="85">
        <v>0.30475204829187957</v>
      </c>
      <c r="J432" s="88">
        <v>7884000</v>
      </c>
      <c r="K432" s="85">
        <v>3.904477966739632E-2</v>
      </c>
      <c r="L432" s="88">
        <v>3302497000</v>
      </c>
      <c r="M432" s="85">
        <v>8.0723817754067215E-3</v>
      </c>
      <c r="N432" s="88">
        <v>440863000</v>
      </c>
      <c r="O432" s="85">
        <v>0.72402234820366951</v>
      </c>
      <c r="P432" s="88">
        <v>2954000</v>
      </c>
      <c r="Q432" s="85">
        <v>2.388267253088416E-2</v>
      </c>
      <c r="R432" s="88"/>
      <c r="S432" s="85">
        <v>0</v>
      </c>
      <c r="T432" s="88"/>
      <c r="U432" s="85"/>
      <c r="V432" s="88"/>
      <c r="W432" s="85"/>
      <c r="X432" s="88"/>
      <c r="Y432" s="85"/>
      <c r="Z432" s="88"/>
      <c r="AA432" s="85"/>
      <c r="AB432" s="85"/>
      <c r="AC432" s="85"/>
      <c r="AD432" s="88">
        <v>115828790000</v>
      </c>
      <c r="AE432" s="88">
        <v>7186964000</v>
      </c>
      <c r="AF432" s="88">
        <v>201922000</v>
      </c>
      <c r="AG432" s="88">
        <v>409110606000</v>
      </c>
      <c r="AH432" s="88">
        <v>608908000</v>
      </c>
      <c r="AI432" s="89">
        <v>123688000</v>
      </c>
      <c r="AJ432" s="88">
        <v>103430000</v>
      </c>
      <c r="AK432" s="88"/>
      <c r="AL432" s="88"/>
      <c r="AM432" s="88"/>
      <c r="AN432" s="88"/>
      <c r="AO432" s="88"/>
      <c r="AP432" s="88"/>
    </row>
    <row r="433" spans="1:42">
      <c r="A433" s="81">
        <v>44272</v>
      </c>
      <c r="B433" s="88">
        <v>39910042522578</v>
      </c>
      <c r="C433" s="88">
        <v>209166374000</v>
      </c>
      <c r="D433" s="203">
        <v>41109070000</v>
      </c>
      <c r="E433" s="205">
        <v>81350025000</v>
      </c>
      <c r="F433" s="90">
        <v>35975674000</v>
      </c>
      <c r="G433" s="85">
        <v>0.85472588391255699</v>
      </c>
      <c r="H433" s="88"/>
      <c r="I433" s="85">
        <v>0</v>
      </c>
      <c r="J433" s="88">
        <v>6351000</v>
      </c>
      <c r="K433" s="85">
        <v>7.9646350639578631E-2</v>
      </c>
      <c r="L433" s="88">
        <v>1343327000</v>
      </c>
      <c r="M433" s="85">
        <v>8.3306799062507573E-3</v>
      </c>
      <c r="N433" s="88">
        <v>1725100000</v>
      </c>
      <c r="O433" s="85">
        <v>0.88762541806020068</v>
      </c>
      <c r="P433" s="88">
        <v>5918000</v>
      </c>
      <c r="Q433" s="85">
        <v>0.3999189079605352</v>
      </c>
      <c r="R433" s="88">
        <v>2052700000</v>
      </c>
      <c r="S433" s="85">
        <v>0.94261903624814936</v>
      </c>
      <c r="T433" s="88"/>
      <c r="U433" s="85"/>
      <c r="V433" s="88"/>
      <c r="W433" s="85"/>
      <c r="X433" s="88"/>
      <c r="Y433" s="85"/>
      <c r="Z433" s="88"/>
      <c r="AA433" s="85"/>
      <c r="AB433" s="85"/>
      <c r="AC433" s="85"/>
      <c r="AD433" s="88">
        <v>42090306000</v>
      </c>
      <c r="AE433" s="88">
        <v>1609790000</v>
      </c>
      <c r="AF433" s="88">
        <v>79740000</v>
      </c>
      <c r="AG433" s="88">
        <v>161250584000</v>
      </c>
      <c r="AH433" s="88">
        <v>1943500000</v>
      </c>
      <c r="AI433" s="89">
        <v>14798000</v>
      </c>
      <c r="AJ433" s="88">
        <v>2177656000</v>
      </c>
      <c r="AK433" s="88"/>
      <c r="AL433" s="88"/>
      <c r="AM433" s="88"/>
      <c r="AN433" s="88"/>
      <c r="AO433" s="88"/>
      <c r="AP433" s="88"/>
    </row>
    <row r="434" spans="1:42">
      <c r="A434" s="81">
        <v>44273</v>
      </c>
      <c r="B434" s="88">
        <v>38144868722708</v>
      </c>
      <c r="C434" s="88">
        <v>731649335000</v>
      </c>
      <c r="D434" s="203">
        <v>570620379000</v>
      </c>
      <c r="E434" s="205">
        <v>579090379000</v>
      </c>
      <c r="F434" s="90">
        <v>569190391000</v>
      </c>
      <c r="G434" s="85">
        <v>0.92013230413256564</v>
      </c>
      <c r="H434" s="88"/>
      <c r="I434" s="85">
        <v>0</v>
      </c>
      <c r="J434" s="88">
        <v>1631000</v>
      </c>
      <c r="K434" s="85">
        <v>5.7481391677004622E-3</v>
      </c>
      <c r="L434" s="88">
        <v>479327000</v>
      </c>
      <c r="M434" s="85">
        <v>4.47225698400906E-3</v>
      </c>
      <c r="N434" s="88">
        <v>947527000</v>
      </c>
      <c r="O434" s="85">
        <v>0.98237783611397955</v>
      </c>
      <c r="P434" s="88">
        <v>1503000</v>
      </c>
      <c r="Q434" s="85">
        <v>2.0360722094431485E-3</v>
      </c>
      <c r="R434" s="88"/>
      <c r="S434" s="85">
        <v>0</v>
      </c>
      <c r="T434" s="88"/>
      <c r="U434" s="85"/>
      <c r="V434" s="88"/>
      <c r="W434" s="85"/>
      <c r="X434" s="88"/>
      <c r="Y434" s="85"/>
      <c r="Z434" s="88"/>
      <c r="AA434" s="85"/>
      <c r="AB434" s="85"/>
      <c r="AC434" s="85"/>
      <c r="AD434" s="88">
        <v>618596248000</v>
      </c>
      <c r="AE434" s="88">
        <v>2971418000</v>
      </c>
      <c r="AF434" s="88">
        <v>283744000</v>
      </c>
      <c r="AG434" s="88">
        <v>107177875000</v>
      </c>
      <c r="AH434" s="88">
        <v>964524000</v>
      </c>
      <c r="AI434" s="89">
        <v>738186000</v>
      </c>
      <c r="AJ434" s="88">
        <v>917340000</v>
      </c>
      <c r="AK434" s="88"/>
      <c r="AL434" s="88"/>
      <c r="AM434" s="88"/>
      <c r="AN434" s="88"/>
      <c r="AO434" s="88"/>
      <c r="AP434" s="88"/>
    </row>
    <row r="435" spans="1:42">
      <c r="A435" s="81">
        <v>44274</v>
      </c>
      <c r="B435" s="88">
        <v>42697814936984</v>
      </c>
      <c r="C435" s="88">
        <v>210737426000</v>
      </c>
      <c r="D435" s="203">
        <v>127291209000</v>
      </c>
      <c r="E435" s="205">
        <v>228635049000</v>
      </c>
      <c r="F435" s="90">
        <v>125566021000</v>
      </c>
      <c r="G435" s="85">
        <v>0.74862183218804335</v>
      </c>
      <c r="H435" s="88"/>
      <c r="I435" s="85">
        <v>0</v>
      </c>
      <c r="J435" s="88">
        <v>40998000</v>
      </c>
      <c r="K435" s="85">
        <v>8.1869593347870889E-2</v>
      </c>
      <c r="L435" s="88">
        <v>40760000</v>
      </c>
      <c r="M435" s="85">
        <v>1.1887835530220506E-3</v>
      </c>
      <c r="N435" s="88">
        <v>1037441000</v>
      </c>
      <c r="O435" s="85">
        <v>0.9025526946753758</v>
      </c>
      <c r="P435" s="88">
        <v>605989000</v>
      </c>
      <c r="Q435" s="85">
        <v>0.44758175901347053</v>
      </c>
      <c r="R435" s="88"/>
      <c r="S435" s="85">
        <v>0</v>
      </c>
      <c r="T435" s="88"/>
      <c r="U435" s="85"/>
      <c r="V435" s="88"/>
      <c r="W435" s="85"/>
      <c r="X435" s="88"/>
      <c r="Y435" s="85"/>
      <c r="Z435" s="88"/>
      <c r="AA435" s="85"/>
      <c r="AB435" s="85"/>
      <c r="AC435" s="85"/>
      <c r="AD435" s="88">
        <v>167729574000</v>
      </c>
      <c r="AE435" s="88">
        <v>2720200000</v>
      </c>
      <c r="AF435" s="88">
        <v>500772000</v>
      </c>
      <c r="AG435" s="88">
        <v>34287150000</v>
      </c>
      <c r="AH435" s="88">
        <v>1149452000</v>
      </c>
      <c r="AI435" s="89">
        <v>1353918000</v>
      </c>
      <c r="AJ435" s="88">
        <v>2996360000</v>
      </c>
      <c r="AK435" s="88"/>
      <c r="AL435" s="88"/>
      <c r="AM435" s="88"/>
      <c r="AN435" s="88"/>
      <c r="AO435" s="88"/>
      <c r="AP435" s="88"/>
    </row>
    <row r="436" spans="1:42" s="116" customFormat="1">
      <c r="A436" s="110"/>
      <c r="B436" s="111"/>
      <c r="C436" s="111"/>
      <c r="D436" s="203">
        <v>0</v>
      </c>
      <c r="E436" s="205"/>
      <c r="F436" s="113"/>
      <c r="G436" s="114"/>
      <c r="H436" s="111"/>
      <c r="I436" s="114"/>
      <c r="J436" s="111"/>
      <c r="K436" s="114"/>
      <c r="L436" s="111"/>
      <c r="M436" s="114"/>
      <c r="N436" s="111"/>
      <c r="O436" s="114"/>
      <c r="P436" s="111"/>
      <c r="Q436" s="114"/>
      <c r="R436" s="111"/>
      <c r="S436" s="114"/>
      <c r="T436" s="111"/>
      <c r="U436" s="114"/>
      <c r="V436" s="111"/>
      <c r="W436" s="114"/>
      <c r="X436" s="111"/>
      <c r="Y436" s="114"/>
      <c r="Z436" s="111"/>
      <c r="AA436" s="114"/>
      <c r="AB436" s="114"/>
      <c r="AC436" s="114"/>
      <c r="AD436" s="111"/>
      <c r="AE436" s="111"/>
      <c r="AF436" s="111"/>
      <c r="AG436" s="111"/>
      <c r="AH436" s="111"/>
      <c r="AI436" s="115"/>
      <c r="AJ436" s="111"/>
      <c r="AK436" s="111"/>
      <c r="AL436" s="111"/>
      <c r="AM436" s="111"/>
      <c r="AN436" s="111"/>
      <c r="AO436" s="111"/>
      <c r="AP436" s="111"/>
    </row>
    <row r="437" spans="1:42">
      <c r="A437" s="81">
        <v>44277</v>
      </c>
      <c r="B437" s="88">
        <v>39205232081862</v>
      </c>
      <c r="C437" s="88">
        <v>85767122000</v>
      </c>
      <c r="D437" s="203">
        <v>27306697000</v>
      </c>
      <c r="E437" s="205">
        <v>49357712000</v>
      </c>
      <c r="F437" s="90">
        <v>26347500000</v>
      </c>
      <c r="G437" s="85">
        <v>0.48144027854629756</v>
      </c>
      <c r="H437" s="88">
        <v>0</v>
      </c>
      <c r="I437" s="85">
        <v>0</v>
      </c>
      <c r="J437" s="88">
        <v>8130000</v>
      </c>
      <c r="K437" s="85">
        <v>2.4020847613870046E-2</v>
      </c>
      <c r="L437" s="88">
        <v>0</v>
      </c>
      <c r="M437" s="85">
        <v>0</v>
      </c>
      <c r="N437" s="88">
        <v>934569000</v>
      </c>
      <c r="O437" s="85">
        <v>0.99172614461896968</v>
      </c>
      <c r="P437" s="88">
        <v>16498000</v>
      </c>
      <c r="Q437" s="85">
        <v>0.15275643043647341</v>
      </c>
      <c r="R437" s="88"/>
      <c r="S437" s="85">
        <v>0</v>
      </c>
      <c r="T437" s="88"/>
      <c r="U437" s="85"/>
      <c r="V437" s="88"/>
      <c r="W437" s="85"/>
      <c r="X437" s="88"/>
      <c r="Y437" s="85"/>
      <c r="Z437" s="88"/>
      <c r="AA437" s="85"/>
      <c r="AB437" s="85"/>
      <c r="AC437" s="85"/>
      <c r="AD437" s="88">
        <v>54726414000</v>
      </c>
      <c r="AE437" s="88">
        <v>2619942000</v>
      </c>
      <c r="AF437" s="88">
        <v>338456000</v>
      </c>
      <c r="AG437" s="88">
        <v>26677902000</v>
      </c>
      <c r="AH437" s="88">
        <v>942366000</v>
      </c>
      <c r="AI437" s="89">
        <v>108002000</v>
      </c>
      <c r="AJ437" s="88">
        <v>354040000</v>
      </c>
      <c r="AK437" s="88"/>
      <c r="AL437" s="88"/>
      <c r="AM437" s="88"/>
      <c r="AN437" s="88"/>
      <c r="AO437" s="88"/>
      <c r="AP437" s="88"/>
    </row>
    <row r="438" spans="1:42">
      <c r="A438" s="81">
        <v>44278</v>
      </c>
      <c r="B438" s="88">
        <v>38726315509652</v>
      </c>
      <c r="C438" s="88">
        <v>149993916000</v>
      </c>
      <c r="D438" s="203">
        <v>14856066000</v>
      </c>
      <c r="E438" s="205">
        <v>205463086000</v>
      </c>
      <c r="F438" s="90">
        <v>13980549000</v>
      </c>
      <c r="G438" s="85">
        <v>0.16154657694859234</v>
      </c>
      <c r="H438" s="88"/>
      <c r="I438" s="85">
        <v>0</v>
      </c>
      <c r="J438" s="88">
        <v>3196000</v>
      </c>
      <c r="K438" s="85">
        <v>7.1702600228838089E-3</v>
      </c>
      <c r="L438" s="88">
        <v>42127000</v>
      </c>
      <c r="M438" s="85">
        <v>7.1680076032232568E-4</v>
      </c>
      <c r="N438" s="88">
        <v>828705000</v>
      </c>
      <c r="O438" s="85">
        <v>0.93208643483307574</v>
      </c>
      <c r="P438" s="88">
        <v>1489000</v>
      </c>
      <c r="Q438" s="85">
        <v>1.3184925441858817E-2</v>
      </c>
      <c r="R438" s="88"/>
      <c r="S438" s="85">
        <v>0</v>
      </c>
      <c r="T438" s="88"/>
      <c r="U438" s="85"/>
      <c r="V438" s="88"/>
      <c r="W438" s="85"/>
      <c r="X438" s="88"/>
      <c r="Y438" s="85"/>
      <c r="Z438" s="88"/>
      <c r="AA438" s="85"/>
      <c r="AB438" s="85"/>
      <c r="AC438" s="85"/>
      <c r="AD438" s="88">
        <v>86541908000</v>
      </c>
      <c r="AE438" s="88">
        <v>2909516000</v>
      </c>
      <c r="AF438" s="88">
        <v>445730000</v>
      </c>
      <c r="AG438" s="88">
        <v>58770864000</v>
      </c>
      <c r="AH438" s="88">
        <v>889086000</v>
      </c>
      <c r="AI438" s="89">
        <v>112932000</v>
      </c>
      <c r="AJ438" s="88">
        <v>323880000</v>
      </c>
      <c r="AK438" s="88"/>
      <c r="AL438" s="88"/>
      <c r="AM438" s="88"/>
      <c r="AN438" s="88"/>
      <c r="AO438" s="88"/>
      <c r="AP438" s="88"/>
    </row>
    <row r="439" spans="1:42">
      <c r="A439" s="81">
        <v>44279</v>
      </c>
      <c r="B439" s="88">
        <v>43590000948484</v>
      </c>
      <c r="C439" s="88">
        <v>144230980000</v>
      </c>
      <c r="D439" s="203">
        <v>38660569000</v>
      </c>
      <c r="E439" s="205">
        <v>99274049000</v>
      </c>
      <c r="F439" s="90">
        <v>37397913000</v>
      </c>
      <c r="G439" s="85">
        <v>0.7924888756112517</v>
      </c>
      <c r="H439" s="88">
        <v>0</v>
      </c>
      <c r="I439" s="85">
        <v>0</v>
      </c>
      <c r="J439" s="88">
        <v>11055000</v>
      </c>
      <c r="K439" s="85">
        <v>2.5652627915071353E-2</v>
      </c>
      <c r="L439" s="88">
        <v>69430000</v>
      </c>
      <c r="M439" s="85">
        <v>1.8862205058331023E-3</v>
      </c>
      <c r="N439" s="88">
        <v>1173423000</v>
      </c>
      <c r="O439" s="85">
        <v>0.90813076083675792</v>
      </c>
      <c r="P439" s="88">
        <v>8748000</v>
      </c>
      <c r="Q439" s="85">
        <v>3.885823938594387E-2</v>
      </c>
      <c r="R439" s="88"/>
      <c r="S439" s="85">
        <v>0</v>
      </c>
      <c r="T439" s="88"/>
      <c r="U439" s="85"/>
      <c r="V439" s="88"/>
      <c r="W439" s="85"/>
      <c r="X439" s="88"/>
      <c r="Y439" s="85"/>
      <c r="Z439" s="88"/>
      <c r="AA439" s="85"/>
      <c r="AB439" s="85"/>
      <c r="AC439" s="85"/>
      <c r="AD439" s="88">
        <v>47190458000</v>
      </c>
      <c r="AE439" s="88">
        <v>3109856000</v>
      </c>
      <c r="AF439" s="88">
        <v>430950000</v>
      </c>
      <c r="AG439" s="88">
        <v>36809058000</v>
      </c>
      <c r="AH439" s="88">
        <v>1292130000</v>
      </c>
      <c r="AI439" s="89">
        <v>225126000</v>
      </c>
      <c r="AJ439" s="88">
        <v>55173402000</v>
      </c>
      <c r="AK439" s="88"/>
      <c r="AL439" s="88"/>
      <c r="AM439" s="88"/>
      <c r="AN439" s="88"/>
      <c r="AO439" s="88"/>
      <c r="AP439" s="88"/>
    </row>
    <row r="440" spans="1:42">
      <c r="A440" s="81">
        <v>44280</v>
      </c>
      <c r="B440" s="88">
        <v>39939022680076</v>
      </c>
      <c r="C440" s="88">
        <v>109173654000</v>
      </c>
      <c r="D440" s="203">
        <v>15218349000</v>
      </c>
      <c r="E440" s="205">
        <v>65010319000</v>
      </c>
      <c r="F440" s="90">
        <v>11928412000</v>
      </c>
      <c r="G440" s="85">
        <v>0.3801656021675065</v>
      </c>
      <c r="H440" s="88">
        <v>2137875000</v>
      </c>
      <c r="I440" s="85">
        <v>0.2964761924573045</v>
      </c>
      <c r="J440" s="88">
        <v>3136000</v>
      </c>
      <c r="K440" s="85">
        <v>3.2899885731646879E-4</v>
      </c>
      <c r="L440" s="88">
        <v>137365000</v>
      </c>
      <c r="M440" s="85">
        <v>2.3048585273423017E-3</v>
      </c>
      <c r="N440" s="88">
        <v>970640000</v>
      </c>
      <c r="O440" s="85">
        <v>0.77647472921299776</v>
      </c>
      <c r="P440" s="88">
        <v>40921000</v>
      </c>
      <c r="Q440" s="85">
        <v>0.2487840762627368</v>
      </c>
      <c r="R440" s="88"/>
      <c r="S440" s="85">
        <v>0</v>
      </c>
      <c r="T440" s="88"/>
      <c r="U440" s="85"/>
      <c r="V440" s="88"/>
      <c r="W440" s="85"/>
      <c r="X440" s="88"/>
      <c r="Y440" s="85"/>
      <c r="Z440" s="88"/>
      <c r="AA440" s="85"/>
      <c r="AB440" s="85"/>
      <c r="AC440" s="85"/>
      <c r="AD440" s="88">
        <v>31376884000</v>
      </c>
      <c r="AE440" s="88">
        <v>7210950000</v>
      </c>
      <c r="AF440" s="88">
        <v>9531948000</v>
      </c>
      <c r="AG440" s="88">
        <v>59598018000</v>
      </c>
      <c r="AH440" s="88">
        <v>1250060000</v>
      </c>
      <c r="AI440" s="89">
        <v>164484000</v>
      </c>
      <c r="AJ440" s="88">
        <v>41310000</v>
      </c>
      <c r="AK440" s="88"/>
      <c r="AL440" s="88"/>
      <c r="AM440" s="88"/>
      <c r="AN440" s="88"/>
      <c r="AO440" s="88"/>
      <c r="AP440" s="88"/>
    </row>
    <row r="441" spans="1:42">
      <c r="A441" s="81">
        <v>44281</v>
      </c>
      <c r="B441" s="88">
        <v>40559108243904</v>
      </c>
      <c r="C441" s="88">
        <v>279883230000</v>
      </c>
      <c r="D441" s="203">
        <v>38675178000</v>
      </c>
      <c r="E441" s="205">
        <v>78832368000</v>
      </c>
      <c r="F441" s="90">
        <v>32148503000</v>
      </c>
      <c r="G441" s="85">
        <v>0.13635852031926057</v>
      </c>
      <c r="H441" s="88"/>
      <c r="I441" s="85">
        <v>0</v>
      </c>
      <c r="J441" s="88">
        <v>1558000</v>
      </c>
      <c r="K441" s="85">
        <v>2.9522113161784214E-2</v>
      </c>
      <c r="L441" s="88">
        <v>4449830000</v>
      </c>
      <c r="M441" s="85">
        <v>0.12130265601903058</v>
      </c>
      <c r="N441" s="88">
        <v>958091000</v>
      </c>
      <c r="O441" s="85">
        <v>0.936281264231003</v>
      </c>
      <c r="P441" s="88">
        <v>4296000</v>
      </c>
      <c r="Q441" s="85">
        <v>8.7452161876068718E-2</v>
      </c>
      <c r="R441" s="88">
        <v>1112900000</v>
      </c>
      <c r="S441" s="85">
        <v>0.36494196147204516</v>
      </c>
      <c r="T441" s="88"/>
      <c r="U441" s="85"/>
      <c r="V441" s="88"/>
      <c r="W441" s="85"/>
      <c r="X441" s="88"/>
      <c r="Y441" s="85"/>
      <c r="Z441" s="88"/>
      <c r="AA441" s="85"/>
      <c r="AB441" s="85"/>
      <c r="AC441" s="85"/>
      <c r="AD441" s="88">
        <v>235764534000</v>
      </c>
      <c r="AE441" s="88">
        <v>3260280000</v>
      </c>
      <c r="AF441" s="88">
        <v>52774000</v>
      </c>
      <c r="AG441" s="88">
        <v>36683698000</v>
      </c>
      <c r="AH441" s="88">
        <v>1023294000</v>
      </c>
      <c r="AI441" s="89">
        <v>49124000</v>
      </c>
      <c r="AJ441" s="88">
        <v>3049526000</v>
      </c>
      <c r="AK441" s="88"/>
      <c r="AL441" s="88"/>
      <c r="AM441" s="88"/>
      <c r="AN441" s="88"/>
      <c r="AO441" s="88"/>
      <c r="AP441" s="88"/>
    </row>
    <row r="442" spans="1:42" s="116" customFormat="1">
      <c r="A442" s="110"/>
      <c r="B442" s="111"/>
      <c r="C442" s="111"/>
      <c r="D442" s="203">
        <v>0</v>
      </c>
      <c r="E442" s="205"/>
      <c r="F442" s="113"/>
      <c r="G442" s="114"/>
      <c r="H442" s="111"/>
      <c r="I442" s="114"/>
      <c r="J442" s="111"/>
      <c r="K442" s="114"/>
      <c r="L442" s="111"/>
      <c r="M442" s="114"/>
      <c r="N442" s="111"/>
      <c r="O442" s="114"/>
      <c r="P442" s="111"/>
      <c r="Q442" s="114"/>
      <c r="R442" s="111"/>
      <c r="S442" s="114"/>
      <c r="T442" s="111"/>
      <c r="U442" s="114"/>
      <c r="V442" s="111"/>
      <c r="W442" s="114"/>
      <c r="X442" s="111"/>
      <c r="Y442" s="114"/>
      <c r="Z442" s="111"/>
      <c r="AA442" s="114"/>
      <c r="AB442" s="114"/>
      <c r="AC442" s="114"/>
      <c r="AD442" s="111"/>
      <c r="AE442" s="111"/>
      <c r="AF442" s="111"/>
      <c r="AG442" s="111"/>
      <c r="AH442" s="111"/>
      <c r="AI442" s="115"/>
      <c r="AJ442" s="111"/>
      <c r="AK442" s="111"/>
      <c r="AL442" s="111"/>
      <c r="AM442" s="111"/>
      <c r="AN442" s="111"/>
      <c r="AO442" s="111"/>
      <c r="AP442" s="111"/>
    </row>
    <row r="443" spans="1:42">
      <c r="A443" s="81">
        <v>44284</v>
      </c>
      <c r="B443" s="88">
        <v>36194424184950</v>
      </c>
      <c r="C443" s="88">
        <v>261115992000</v>
      </c>
      <c r="D443" s="203">
        <v>93799803000</v>
      </c>
      <c r="E443" s="205">
        <v>131346483000</v>
      </c>
      <c r="F443" s="90">
        <v>76980381000</v>
      </c>
      <c r="G443" s="85">
        <v>0.37309164423087438</v>
      </c>
      <c r="H443" s="88"/>
      <c r="I443" s="85">
        <v>0</v>
      </c>
      <c r="J443" s="88">
        <v>1566000</v>
      </c>
      <c r="K443" s="85">
        <v>2.3251670378619154E-3</v>
      </c>
      <c r="L443" s="88">
        <v>15743657000</v>
      </c>
      <c r="M443" s="85">
        <v>0.30505969894927665</v>
      </c>
      <c r="N443" s="88">
        <v>1071304000</v>
      </c>
      <c r="O443" s="85">
        <v>0.86613414397516331</v>
      </c>
      <c r="P443" s="88">
        <v>2895000</v>
      </c>
      <c r="Q443" s="85">
        <v>0.16693576288778689</v>
      </c>
      <c r="R443" s="88"/>
      <c r="S443" s="85"/>
      <c r="T443" s="88"/>
      <c r="U443" s="85"/>
      <c r="V443" s="88"/>
      <c r="W443" s="85"/>
      <c r="X443" s="88"/>
      <c r="Y443" s="85"/>
      <c r="Z443" s="88"/>
      <c r="AA443" s="85"/>
      <c r="AB443" s="85"/>
      <c r="AC443" s="85"/>
      <c r="AD443" s="88">
        <v>206331024000</v>
      </c>
      <c r="AE443" s="88">
        <v>1248800000</v>
      </c>
      <c r="AF443" s="88">
        <v>673500000</v>
      </c>
      <c r="AG443" s="88">
        <v>51608446000</v>
      </c>
      <c r="AH443" s="88">
        <v>1236880000</v>
      </c>
      <c r="AI443" s="89">
        <v>17342000</v>
      </c>
      <c r="AJ443" s="88"/>
      <c r="AK443" s="88"/>
      <c r="AL443" s="88"/>
      <c r="AM443" s="88"/>
      <c r="AN443" s="88"/>
      <c r="AO443" s="88"/>
      <c r="AP443" s="88"/>
    </row>
    <row r="444" spans="1:42">
      <c r="A444" s="81">
        <v>44285</v>
      </c>
      <c r="B444" s="88">
        <v>41803465824080</v>
      </c>
      <c r="C444" s="88">
        <v>79879988000</v>
      </c>
      <c r="D444" s="203">
        <v>35967062000</v>
      </c>
      <c r="E444" s="205">
        <v>43039592000</v>
      </c>
      <c r="F444" s="90">
        <v>32005468000</v>
      </c>
      <c r="G444" s="85">
        <v>0.7562321311611756</v>
      </c>
      <c r="H444" s="88"/>
      <c r="I444" s="85">
        <v>0</v>
      </c>
      <c r="J444" s="88"/>
      <c r="K444" s="85">
        <v>0</v>
      </c>
      <c r="L444" s="88">
        <v>2635470000</v>
      </c>
      <c r="M444" s="85">
        <v>9.8735149191613858E-2</v>
      </c>
      <c r="N444" s="88">
        <v>1323089000</v>
      </c>
      <c r="O444" s="85">
        <v>0.76058918414907695</v>
      </c>
      <c r="P444" s="88">
        <v>3035000</v>
      </c>
      <c r="Q444" s="85">
        <v>2.6171915422027524E-2</v>
      </c>
      <c r="R444" s="88"/>
      <c r="S444" s="85">
        <v>0</v>
      </c>
      <c r="T444" s="88"/>
      <c r="U444" s="85"/>
      <c r="V444" s="88"/>
      <c r="W444" s="85"/>
      <c r="X444" s="88"/>
      <c r="Y444" s="85"/>
      <c r="Z444" s="88"/>
      <c r="AA444" s="85"/>
      <c r="AB444" s="85"/>
      <c r="AC444" s="85"/>
      <c r="AD444" s="88">
        <v>42322280000</v>
      </c>
      <c r="AE444" s="88">
        <v>5066320000</v>
      </c>
      <c r="AF444" s="88">
        <v>861622000</v>
      </c>
      <c r="AG444" s="88">
        <v>26692318000</v>
      </c>
      <c r="AH444" s="88">
        <v>1739558000</v>
      </c>
      <c r="AI444" s="89">
        <v>115964000</v>
      </c>
      <c r="AJ444" s="88">
        <v>3081926000</v>
      </c>
      <c r="AK444" s="88"/>
      <c r="AL444" s="88"/>
      <c r="AM444" s="88"/>
      <c r="AN444" s="88"/>
      <c r="AO444" s="88"/>
      <c r="AP444" s="88"/>
    </row>
    <row r="445" spans="1:42">
      <c r="A445" s="118">
        <v>44286</v>
      </c>
      <c r="B445" s="105">
        <v>39006816892400</v>
      </c>
      <c r="C445" s="105">
        <v>104343320000</v>
      </c>
      <c r="D445" s="203">
        <v>65014271000</v>
      </c>
      <c r="E445" s="205">
        <v>95038546000</v>
      </c>
      <c r="F445" s="119">
        <v>53421945000</v>
      </c>
      <c r="G445" s="85">
        <v>0.95631005429072746</v>
      </c>
      <c r="H445" s="105"/>
      <c r="I445" s="85">
        <v>0</v>
      </c>
      <c r="J445" s="105"/>
      <c r="K445" s="85">
        <v>0</v>
      </c>
      <c r="L445" s="105">
        <v>4321150000</v>
      </c>
      <c r="M445" s="85">
        <v>0.19717785811042726</v>
      </c>
      <c r="N445" s="105">
        <v>1269748000</v>
      </c>
      <c r="O445" s="85">
        <v>0.78199165381564495</v>
      </c>
      <c r="P445" s="105">
        <v>6001428000</v>
      </c>
      <c r="Q445" s="85">
        <v>0.99183615592317476</v>
      </c>
      <c r="R445" s="105"/>
      <c r="S445" s="85">
        <v>0</v>
      </c>
      <c r="T445" s="105"/>
      <c r="U445" s="85"/>
      <c r="V445" s="105"/>
      <c r="W445" s="85"/>
      <c r="X445" s="105"/>
      <c r="Y445" s="85"/>
      <c r="Z445" s="105"/>
      <c r="AA445" s="85"/>
      <c r="AB445" s="222"/>
      <c r="AC445" s="222"/>
      <c r="AD445" s="105">
        <v>55862578000</v>
      </c>
      <c r="AE445" s="105">
        <v>1696500000</v>
      </c>
      <c r="AF445" s="105">
        <v>1025290000</v>
      </c>
      <c r="AG445" s="105">
        <v>21914986000</v>
      </c>
      <c r="AH445" s="105">
        <v>1623736000</v>
      </c>
      <c r="AI445" s="120">
        <v>6050826000</v>
      </c>
      <c r="AJ445" s="88">
        <v>16169404000</v>
      </c>
      <c r="AK445" s="88"/>
      <c r="AL445" s="88"/>
      <c r="AM445" s="88"/>
      <c r="AN445" s="88"/>
      <c r="AO445" s="88"/>
      <c r="AP445" s="88"/>
    </row>
    <row r="446" spans="1:42" s="116" customFormat="1">
      <c r="A446" s="121"/>
      <c r="B446" s="122"/>
      <c r="C446" s="122"/>
      <c r="D446" s="203">
        <v>0</v>
      </c>
      <c r="E446" s="207"/>
      <c r="F446" s="124"/>
      <c r="G446" s="114"/>
      <c r="H446" s="122"/>
      <c r="I446" s="114"/>
      <c r="J446" s="122"/>
      <c r="K446" s="114"/>
      <c r="L446" s="122"/>
      <c r="M446" s="114"/>
      <c r="N446" s="122"/>
      <c r="O446" s="114"/>
      <c r="P446" s="122"/>
      <c r="Q446" s="114"/>
      <c r="R446" s="122"/>
      <c r="S446" s="114"/>
      <c r="T446" s="122"/>
      <c r="U446" s="114"/>
      <c r="V446" s="122"/>
      <c r="W446" s="114"/>
      <c r="X446" s="122"/>
      <c r="Y446" s="114"/>
      <c r="Z446" s="122"/>
      <c r="AA446" s="114"/>
      <c r="AB446" s="223"/>
      <c r="AC446" s="223"/>
      <c r="AD446" s="122"/>
      <c r="AE446" s="122"/>
      <c r="AF446" s="122"/>
      <c r="AG446" s="122"/>
      <c r="AH446" s="122"/>
      <c r="AI446" s="125"/>
      <c r="AJ446" s="111"/>
      <c r="AK446" s="111"/>
      <c r="AL446" s="111"/>
      <c r="AM446" s="111"/>
      <c r="AN446" s="111"/>
      <c r="AO446" s="111"/>
      <c r="AP446" s="111"/>
    </row>
    <row r="447" spans="1:42" s="91" customFormat="1">
      <c r="A447" s="81">
        <v>44287</v>
      </c>
      <c r="B447" s="119">
        <v>42902602176624</v>
      </c>
      <c r="C447" s="119">
        <v>116948908000</v>
      </c>
      <c r="D447" s="203">
        <v>12115931000</v>
      </c>
      <c r="E447" s="208">
        <v>77727951000</v>
      </c>
      <c r="F447" s="90">
        <v>6818860000</v>
      </c>
      <c r="G447" s="85">
        <v>9.1157508087838235E-2</v>
      </c>
      <c r="H447" s="90"/>
      <c r="I447" s="85">
        <v>0</v>
      </c>
      <c r="J447" s="90">
        <v>3276000</v>
      </c>
      <c r="K447" s="85">
        <v>6.7470435344951871E-3</v>
      </c>
      <c r="L447" s="90">
        <v>4352180000</v>
      </c>
      <c r="M447" s="85">
        <v>0.12758421367783399</v>
      </c>
      <c r="N447" s="90">
        <v>935615000</v>
      </c>
      <c r="O447" s="85">
        <v>0.95654614269443972</v>
      </c>
      <c r="P447" s="90">
        <v>6000000</v>
      </c>
      <c r="Q447" s="85">
        <v>8.6515168992963437E-2</v>
      </c>
      <c r="R447" s="90"/>
      <c r="S447" s="85">
        <v>0</v>
      </c>
      <c r="T447" s="90"/>
      <c r="U447" s="85"/>
      <c r="V447" s="90"/>
      <c r="W447" s="85"/>
      <c r="X447" s="90"/>
      <c r="Y447" s="85"/>
      <c r="Z447" s="90"/>
      <c r="AA447" s="85"/>
      <c r="AB447" s="85"/>
      <c r="AC447" s="85"/>
      <c r="AD447" s="90">
        <v>74803054000</v>
      </c>
      <c r="AE447" s="90">
        <v>4484388000</v>
      </c>
      <c r="AF447" s="90">
        <v>485546000</v>
      </c>
      <c r="AG447" s="90">
        <v>34112214000</v>
      </c>
      <c r="AH447" s="90">
        <v>978118000</v>
      </c>
      <c r="AI447" s="117">
        <v>69352000</v>
      </c>
      <c r="AJ447" s="90">
        <v>2016236000</v>
      </c>
      <c r="AK447" s="90"/>
      <c r="AL447" s="90"/>
      <c r="AM447" s="90"/>
      <c r="AN447" s="90"/>
      <c r="AO447" s="90"/>
      <c r="AP447" s="90"/>
    </row>
    <row r="448" spans="1:42" s="91" customFormat="1">
      <c r="A448" s="81">
        <v>44288</v>
      </c>
      <c r="B448" s="90">
        <v>42308549087614</v>
      </c>
      <c r="C448" s="119">
        <v>131087500000</v>
      </c>
      <c r="D448" s="203">
        <v>53006033000</v>
      </c>
      <c r="E448" s="208">
        <v>97917818000</v>
      </c>
      <c r="F448" s="90">
        <v>19237273000</v>
      </c>
      <c r="G448" s="85">
        <v>0.4026541811664</v>
      </c>
      <c r="H448" s="90">
        <v>2731500000</v>
      </c>
      <c r="I448" s="85">
        <v>0.27855224218493463</v>
      </c>
      <c r="J448" s="90">
        <v>0</v>
      </c>
      <c r="K448" s="85">
        <v>0</v>
      </c>
      <c r="L448" s="90">
        <v>24369194000</v>
      </c>
      <c r="M448" s="85">
        <v>0.36769220021645821</v>
      </c>
      <c r="N448" s="90">
        <v>500532000</v>
      </c>
      <c r="O448" s="85">
        <v>0.93435480438605334</v>
      </c>
      <c r="P448" s="90">
        <v>6167534000</v>
      </c>
      <c r="Q448" s="85">
        <v>0.99280516014378095</v>
      </c>
      <c r="R448" s="90"/>
      <c r="S448" s="85">
        <v>0</v>
      </c>
      <c r="T448" s="90"/>
      <c r="U448" s="85"/>
      <c r="V448" s="90"/>
      <c r="W448" s="85"/>
      <c r="X448" s="90"/>
      <c r="Y448" s="85"/>
      <c r="Z448" s="90"/>
      <c r="AA448" s="85"/>
      <c r="AB448" s="85"/>
      <c r="AC448" s="85"/>
      <c r="AD448" s="90">
        <v>47776166000</v>
      </c>
      <c r="AE448" s="90">
        <v>9806060000</v>
      </c>
      <c r="AF448" s="90">
        <v>423396000</v>
      </c>
      <c r="AG448" s="90">
        <v>66276070000</v>
      </c>
      <c r="AH448" s="90">
        <v>535698000</v>
      </c>
      <c r="AI448" s="117">
        <v>6212230000</v>
      </c>
      <c r="AJ448" s="90">
        <v>57880000</v>
      </c>
      <c r="AK448" s="90"/>
      <c r="AL448" s="90"/>
      <c r="AM448" s="90"/>
      <c r="AN448" s="90"/>
      <c r="AO448" s="90"/>
      <c r="AP448" s="90"/>
    </row>
    <row r="449" spans="1:42" s="112" customFormat="1">
      <c r="A449" s="110"/>
      <c r="B449" s="113"/>
      <c r="C449" s="113">
        <v>0</v>
      </c>
      <c r="D449" s="203">
        <v>0</v>
      </c>
      <c r="E449" s="208"/>
      <c r="F449" s="113"/>
      <c r="G449" s="114"/>
      <c r="H449" s="113"/>
      <c r="I449" s="114"/>
      <c r="J449" s="113"/>
      <c r="K449" s="114"/>
      <c r="L449" s="113"/>
      <c r="M449" s="114"/>
      <c r="N449" s="113"/>
      <c r="O449" s="114"/>
      <c r="P449" s="113"/>
      <c r="Q449" s="114"/>
      <c r="R449" s="113"/>
      <c r="S449" s="114"/>
      <c r="T449" s="113"/>
      <c r="U449" s="114"/>
      <c r="V449" s="113"/>
      <c r="W449" s="114"/>
      <c r="X449" s="113"/>
      <c r="Y449" s="114"/>
      <c r="Z449" s="113"/>
      <c r="AA449" s="114"/>
      <c r="AB449" s="114"/>
      <c r="AC449" s="114"/>
      <c r="AD449" s="113"/>
      <c r="AE449" s="113"/>
      <c r="AF449" s="113"/>
      <c r="AG449" s="113"/>
      <c r="AH449" s="113"/>
      <c r="AI449" s="126"/>
      <c r="AJ449" s="113"/>
      <c r="AK449" s="113"/>
      <c r="AL449" s="113"/>
      <c r="AM449" s="113"/>
      <c r="AN449" s="113"/>
      <c r="AO449" s="113"/>
      <c r="AP449" s="113"/>
    </row>
    <row r="450" spans="1:42" s="91" customFormat="1">
      <c r="A450" s="81">
        <v>44291</v>
      </c>
      <c r="B450" s="90">
        <v>41487156897122</v>
      </c>
      <c r="C450" s="119">
        <v>265203510000</v>
      </c>
      <c r="D450" s="203">
        <v>34694097000</v>
      </c>
      <c r="E450" s="208">
        <v>61279337000</v>
      </c>
      <c r="F450" s="90">
        <v>18973924000</v>
      </c>
      <c r="G450" s="85">
        <v>9.2309904203497731E-2</v>
      </c>
      <c r="H450" s="90"/>
      <c r="I450" s="85">
        <v>0</v>
      </c>
      <c r="J450" s="90">
        <v>151038000</v>
      </c>
      <c r="K450" s="85">
        <v>0.15350731872907591</v>
      </c>
      <c r="L450" s="90">
        <v>14622336000</v>
      </c>
      <c r="M450" s="85">
        <v>0.26116579574703541</v>
      </c>
      <c r="N450" s="90">
        <v>935900000</v>
      </c>
      <c r="O450" s="85">
        <v>0.92197813023347452</v>
      </c>
      <c r="P450" s="90">
        <v>10899000</v>
      </c>
      <c r="Q450" s="85">
        <v>0.13997123263041636</v>
      </c>
      <c r="R450" s="90"/>
      <c r="S450" s="85">
        <v>0</v>
      </c>
      <c r="T450" s="90"/>
      <c r="U450" s="85"/>
      <c r="V450" s="90"/>
      <c r="W450" s="85"/>
      <c r="X450" s="90"/>
      <c r="Y450" s="85"/>
      <c r="Z450" s="90"/>
      <c r="AA450" s="85"/>
      <c r="AB450" s="85"/>
      <c r="AC450" s="85"/>
      <c r="AD450" s="90">
        <v>205545918000</v>
      </c>
      <c r="AE450" s="90">
        <v>1448432000</v>
      </c>
      <c r="AF450" s="90">
        <v>983914000</v>
      </c>
      <c r="AG450" s="90">
        <v>55988710000</v>
      </c>
      <c r="AH450" s="90">
        <v>1015100000</v>
      </c>
      <c r="AI450" s="117">
        <v>77866000</v>
      </c>
      <c r="AJ450" s="90">
        <v>143570000</v>
      </c>
      <c r="AK450" s="90"/>
      <c r="AL450" s="90"/>
      <c r="AM450" s="90"/>
      <c r="AN450" s="90"/>
      <c r="AO450" s="90"/>
      <c r="AP450" s="90"/>
    </row>
    <row r="451" spans="1:42" s="91" customFormat="1">
      <c r="A451" s="81">
        <v>44292</v>
      </c>
      <c r="B451" s="90">
        <v>43721201974236</v>
      </c>
      <c r="C451" s="119">
        <v>82592672000</v>
      </c>
      <c r="D451" s="203">
        <v>34775762000</v>
      </c>
      <c r="E451" s="208">
        <v>71503247000</v>
      </c>
      <c r="F451" s="90">
        <v>21452049000</v>
      </c>
      <c r="G451" s="85">
        <v>0.45294630850235201</v>
      </c>
      <c r="H451" s="90"/>
      <c r="I451" s="85">
        <v>0</v>
      </c>
      <c r="J451" s="90">
        <v>160156000</v>
      </c>
      <c r="K451" s="85">
        <v>0.18651331572499313</v>
      </c>
      <c r="L451" s="90">
        <v>10002467000</v>
      </c>
      <c r="M451" s="85">
        <v>0.3538331550454068</v>
      </c>
      <c r="N451" s="90">
        <v>1389363000</v>
      </c>
      <c r="O451" s="85">
        <v>0.84710747832788458</v>
      </c>
      <c r="P451" s="90">
        <v>388247000</v>
      </c>
      <c r="Q451" s="85">
        <v>0.45251815331538398</v>
      </c>
      <c r="R451" s="90">
        <v>1383480000</v>
      </c>
      <c r="S451" s="85">
        <v>0.82490331766779434</v>
      </c>
      <c r="T451" s="90"/>
      <c r="U451" s="85"/>
      <c r="V451" s="90"/>
      <c r="W451" s="85"/>
      <c r="X451" s="90"/>
      <c r="Y451" s="85"/>
      <c r="Z451" s="90"/>
      <c r="AA451" s="85"/>
      <c r="AB451" s="85"/>
      <c r="AC451" s="85"/>
      <c r="AD451" s="90">
        <v>47361130000</v>
      </c>
      <c r="AE451" s="90">
        <v>1928740000</v>
      </c>
      <c r="AF451" s="90">
        <v>858684000</v>
      </c>
      <c r="AG451" s="90">
        <v>28268880000</v>
      </c>
      <c r="AH451" s="90">
        <v>1640126000</v>
      </c>
      <c r="AI451" s="117">
        <v>857970000</v>
      </c>
      <c r="AJ451" s="90">
        <v>1677142000</v>
      </c>
      <c r="AK451" s="90"/>
      <c r="AL451" s="90"/>
      <c r="AM451" s="90"/>
      <c r="AN451" s="90"/>
      <c r="AO451" s="90"/>
      <c r="AP451" s="90"/>
    </row>
    <row r="452" spans="1:42" s="91" customFormat="1">
      <c r="A452" s="81">
        <v>44293</v>
      </c>
      <c r="B452" s="90">
        <v>40932419826108</v>
      </c>
      <c r="C452" s="119">
        <v>274280226000</v>
      </c>
      <c r="D452" s="203">
        <v>21508167000</v>
      </c>
      <c r="E452" s="208">
        <v>49025447000</v>
      </c>
      <c r="F452" s="90">
        <v>18947000000</v>
      </c>
      <c r="G452" s="85">
        <v>0.30616936027942582</v>
      </c>
      <c r="H452" s="90"/>
      <c r="I452" s="85">
        <v>0</v>
      </c>
      <c r="J452" s="90"/>
      <c r="K452" s="85">
        <v>0</v>
      </c>
      <c r="L452" s="90">
        <v>1619606000</v>
      </c>
      <c r="M452" s="85">
        <v>8.2139501935007998E-3</v>
      </c>
      <c r="N452" s="90">
        <v>910358000</v>
      </c>
      <c r="O452" s="85">
        <v>0.89741370472307436</v>
      </c>
      <c r="P452" s="90">
        <v>31203000</v>
      </c>
      <c r="Q452" s="85">
        <v>0.17854159275831682</v>
      </c>
      <c r="R452" s="90"/>
      <c r="S452" s="85">
        <v>0</v>
      </c>
      <c r="T452" s="90"/>
      <c r="U452" s="85"/>
      <c r="V452" s="90"/>
      <c r="W452" s="85"/>
      <c r="X452" s="90"/>
      <c r="Y452" s="85"/>
      <c r="Z452" s="90"/>
      <c r="AA452" s="85"/>
      <c r="AB452" s="85"/>
      <c r="AC452" s="85"/>
      <c r="AD452" s="90">
        <v>61884050000</v>
      </c>
      <c r="AE452" s="90">
        <v>1752620000</v>
      </c>
      <c r="AF452" s="90">
        <v>12120866000</v>
      </c>
      <c r="AG452" s="90">
        <v>197177480000</v>
      </c>
      <c r="AH452" s="90">
        <v>1014424000</v>
      </c>
      <c r="AI452" s="117">
        <v>174766000</v>
      </c>
      <c r="AJ452" s="90">
        <v>156020000</v>
      </c>
      <c r="AK452" s="90"/>
      <c r="AL452" s="90"/>
      <c r="AM452" s="90"/>
      <c r="AN452" s="90"/>
      <c r="AO452" s="90"/>
      <c r="AP452" s="90"/>
    </row>
    <row r="453" spans="1:42" s="91" customFormat="1">
      <c r="A453" s="81">
        <v>44294</v>
      </c>
      <c r="B453" s="90">
        <v>38108975936638</v>
      </c>
      <c r="C453" s="119">
        <v>67336636000</v>
      </c>
      <c r="D453" s="203">
        <v>34824875000</v>
      </c>
      <c r="E453" s="208">
        <v>63774040000</v>
      </c>
      <c r="F453" s="90">
        <v>29954828000</v>
      </c>
      <c r="G453" s="85">
        <v>0.63479924377185359</v>
      </c>
      <c r="H453" s="90"/>
      <c r="I453" s="85">
        <v>0</v>
      </c>
      <c r="J453" s="90">
        <v>5198000</v>
      </c>
      <c r="K453" s="85">
        <v>3.6610274541843332E-3</v>
      </c>
      <c r="L453" s="90">
        <v>3746409000</v>
      </c>
      <c r="M453" s="85">
        <v>0.2239585718287527</v>
      </c>
      <c r="N453" s="90">
        <v>1113735000</v>
      </c>
      <c r="O453" s="85">
        <v>0.93958483078387112</v>
      </c>
      <c r="P453" s="90">
        <v>4705000</v>
      </c>
      <c r="Q453" s="85">
        <v>0.37549880287310455</v>
      </c>
      <c r="R453" s="90">
        <v>0</v>
      </c>
      <c r="S453" s="85">
        <v>0</v>
      </c>
      <c r="T453" s="90"/>
      <c r="U453" s="85"/>
      <c r="V453" s="90"/>
      <c r="W453" s="85"/>
      <c r="X453" s="90"/>
      <c r="Y453" s="85"/>
      <c r="Z453" s="90"/>
      <c r="AA453" s="85"/>
      <c r="AB453" s="85"/>
      <c r="AC453" s="85"/>
      <c r="AD453" s="90">
        <v>47187876000</v>
      </c>
      <c r="AE453" s="90">
        <v>545530000</v>
      </c>
      <c r="AF453" s="90">
        <v>1419820000</v>
      </c>
      <c r="AG453" s="90">
        <v>16728134000</v>
      </c>
      <c r="AH453" s="90">
        <v>1185348000</v>
      </c>
      <c r="AI453" s="117">
        <v>12530000</v>
      </c>
      <c r="AJ453" s="90">
        <v>257398000</v>
      </c>
      <c r="AK453" s="90"/>
      <c r="AL453" s="90"/>
      <c r="AM453" s="90"/>
      <c r="AN453" s="90"/>
      <c r="AO453" s="90"/>
      <c r="AP453" s="90"/>
    </row>
    <row r="454" spans="1:42" s="91" customFormat="1">
      <c r="A454" s="81">
        <v>44295</v>
      </c>
      <c r="B454" s="90">
        <v>44200735550346</v>
      </c>
      <c r="C454" s="119">
        <v>160719444000</v>
      </c>
      <c r="D454" s="203">
        <v>47062122000</v>
      </c>
      <c r="E454" s="208">
        <v>113102247000</v>
      </c>
      <c r="F454" s="90">
        <v>21014090000</v>
      </c>
      <c r="G454" s="85">
        <v>0.40536592306560421</v>
      </c>
      <c r="H454" s="90"/>
      <c r="I454" s="85">
        <v>0</v>
      </c>
      <c r="J454" s="90"/>
      <c r="K454" s="85">
        <v>0</v>
      </c>
      <c r="L454" s="90">
        <v>24494293000</v>
      </c>
      <c r="M454" s="85">
        <v>0.2779143808839673</v>
      </c>
      <c r="N454" s="90">
        <v>1179940000</v>
      </c>
      <c r="O454" s="85">
        <v>0.85186228007479448</v>
      </c>
      <c r="P454" s="90">
        <v>373799000</v>
      </c>
      <c r="Q454" s="85">
        <v>0.48586465422669584</v>
      </c>
      <c r="R454" s="90"/>
      <c r="S454" s="85">
        <v>0</v>
      </c>
      <c r="T454" s="90"/>
      <c r="U454" s="85"/>
      <c r="V454" s="90"/>
      <c r="W454" s="85"/>
      <c r="X454" s="90"/>
      <c r="Y454" s="85"/>
      <c r="Z454" s="90"/>
      <c r="AA454" s="85"/>
      <c r="AB454" s="85"/>
      <c r="AC454" s="85"/>
      <c r="AD454" s="90">
        <v>51839804000</v>
      </c>
      <c r="AE454" s="90">
        <v>109466000</v>
      </c>
      <c r="AF454" s="90">
        <v>18184384000</v>
      </c>
      <c r="AG454" s="90">
        <v>88136112000</v>
      </c>
      <c r="AH454" s="90">
        <v>1385130000</v>
      </c>
      <c r="AI454" s="117">
        <v>769348000</v>
      </c>
      <c r="AJ454" s="90">
        <v>295200000</v>
      </c>
      <c r="AK454" s="90"/>
      <c r="AL454" s="90"/>
      <c r="AM454" s="90"/>
      <c r="AN454" s="90"/>
      <c r="AO454" s="90"/>
      <c r="AP454" s="90"/>
    </row>
    <row r="455" spans="1:42" s="112" customFormat="1">
      <c r="A455" s="110"/>
      <c r="B455" s="113"/>
      <c r="C455" s="124">
        <v>0</v>
      </c>
      <c r="D455" s="203">
        <v>0</v>
      </c>
      <c r="E455" s="208">
        <v>261344215000</v>
      </c>
      <c r="F455" s="113"/>
      <c r="G455" s="114"/>
      <c r="H455" s="113"/>
      <c r="I455" s="114"/>
      <c r="J455" s="113"/>
      <c r="K455" s="114"/>
      <c r="L455" s="113"/>
      <c r="M455" s="114"/>
      <c r="N455" s="113"/>
      <c r="O455" s="114"/>
      <c r="P455" s="113"/>
      <c r="Q455" s="114"/>
      <c r="R455" s="113"/>
      <c r="S455" s="114"/>
      <c r="T455" s="113"/>
      <c r="U455" s="114"/>
      <c r="V455" s="113"/>
      <c r="W455" s="114"/>
      <c r="X455" s="113"/>
      <c r="Y455" s="114"/>
      <c r="Z455" s="113"/>
      <c r="AA455" s="114"/>
      <c r="AB455" s="114"/>
      <c r="AC455" s="114"/>
      <c r="AD455" s="113"/>
      <c r="AE455" s="113"/>
      <c r="AF455" s="113"/>
      <c r="AG455" s="113"/>
      <c r="AH455" s="113"/>
      <c r="AI455" s="126"/>
      <c r="AJ455" s="113"/>
      <c r="AK455" s="113"/>
      <c r="AL455" s="113"/>
      <c r="AM455" s="113"/>
      <c r="AN455" s="113"/>
      <c r="AO455" s="113"/>
      <c r="AP455" s="113"/>
    </row>
    <row r="456" spans="1:42" s="91" customFormat="1">
      <c r="A456" s="81">
        <v>44298</v>
      </c>
      <c r="B456" s="90">
        <v>51975719570406</v>
      </c>
      <c r="C456" s="119">
        <v>153711789260</v>
      </c>
      <c r="D456" s="203">
        <v>65196236000</v>
      </c>
      <c r="E456" s="208">
        <v>79915481000</v>
      </c>
      <c r="F456" s="90">
        <v>60503378000</v>
      </c>
      <c r="G456" s="85">
        <v>0.65684118241139622</v>
      </c>
      <c r="H456" s="90"/>
      <c r="I456" s="85">
        <v>0</v>
      </c>
      <c r="J456" s="90">
        <v>3458000</v>
      </c>
      <c r="K456" s="85">
        <v>1.277074213375096E-4</v>
      </c>
      <c r="L456" s="90">
        <v>2066383000</v>
      </c>
      <c r="M456" s="85">
        <v>7.6313604518700714E-2</v>
      </c>
      <c r="N456" s="90">
        <v>1046692000</v>
      </c>
      <c r="O456" s="85">
        <v>0.8329547592527482</v>
      </c>
      <c r="P456" s="90">
        <v>1576325000</v>
      </c>
      <c r="Q456" s="85">
        <v>0.46658286087745665</v>
      </c>
      <c r="R456" s="90"/>
      <c r="S456" s="85">
        <v>0</v>
      </c>
      <c r="T456" s="90"/>
      <c r="U456" s="85"/>
      <c r="V456" s="90"/>
      <c r="W456" s="85"/>
      <c r="X456" s="90"/>
      <c r="Y456" s="85"/>
      <c r="Z456" s="90"/>
      <c r="AA456" s="85"/>
      <c r="AB456" s="85"/>
      <c r="AC456" s="85"/>
      <c r="AD456" s="90">
        <v>92112644000</v>
      </c>
      <c r="AE456" s="90">
        <v>2711252000</v>
      </c>
      <c r="AF456" s="90">
        <v>27077518000</v>
      </c>
      <c r="AG456" s="90">
        <v>27077518000</v>
      </c>
      <c r="AH456" s="90">
        <v>1256601260</v>
      </c>
      <c r="AI456" s="117">
        <v>3378446000</v>
      </c>
      <c r="AJ456" s="90">
        <v>97810000</v>
      </c>
      <c r="AK456" s="90"/>
      <c r="AL456" s="90"/>
      <c r="AM456" s="90"/>
      <c r="AN456" s="90"/>
      <c r="AO456" s="90"/>
      <c r="AP456" s="90"/>
    </row>
    <row r="457" spans="1:42" s="91" customFormat="1">
      <c r="A457" s="81">
        <v>44299</v>
      </c>
      <c r="B457" s="90">
        <v>58584362815768</v>
      </c>
      <c r="C457" s="119">
        <v>60772130000</v>
      </c>
      <c r="D457" s="203">
        <v>15024032000</v>
      </c>
      <c r="E457" s="208">
        <v>36483442000</v>
      </c>
      <c r="F457" s="90">
        <v>9656506000</v>
      </c>
      <c r="G457" s="85">
        <v>0.37528483971443471</v>
      </c>
      <c r="H457" s="90"/>
      <c r="I457" s="85">
        <v>0</v>
      </c>
      <c r="J457" s="90"/>
      <c r="K457" s="85">
        <v>0</v>
      </c>
      <c r="L457" s="90">
        <v>1739489000</v>
      </c>
      <c r="M457" s="85">
        <v>7.5078171135115751E-2</v>
      </c>
      <c r="N457" s="90">
        <v>1016442000</v>
      </c>
      <c r="O457" s="85">
        <v>0.98058211215836844</v>
      </c>
      <c r="P457" s="90">
        <v>2611595000</v>
      </c>
      <c r="Q457" s="85">
        <v>0.48975370869687684</v>
      </c>
      <c r="R457" s="90"/>
      <c r="S457" s="85">
        <v>0</v>
      </c>
      <c r="T457" s="90"/>
      <c r="U457" s="85"/>
      <c r="V457" s="90"/>
      <c r="W457" s="85"/>
      <c r="X457" s="90"/>
      <c r="Y457" s="85"/>
      <c r="Z457" s="90"/>
      <c r="AA457" s="85"/>
      <c r="AB457" s="85"/>
      <c r="AC457" s="85"/>
      <c r="AD457" s="90">
        <v>25731138000</v>
      </c>
      <c r="AE457" s="90">
        <v>552820000</v>
      </c>
      <c r="AF457" s="90">
        <v>2227012000</v>
      </c>
      <c r="AG457" s="90">
        <v>23169038000</v>
      </c>
      <c r="AH457" s="90">
        <v>1036570000</v>
      </c>
      <c r="AI457" s="117">
        <v>5332466000</v>
      </c>
      <c r="AJ457" s="90">
        <v>2723086000</v>
      </c>
      <c r="AK457" s="90"/>
      <c r="AL457" s="90"/>
      <c r="AM457" s="90"/>
      <c r="AN457" s="90"/>
      <c r="AO457" s="90"/>
      <c r="AP457" s="90"/>
    </row>
    <row r="458" spans="1:42" s="91" customFormat="1">
      <c r="A458" s="81">
        <v>44300</v>
      </c>
      <c r="B458" s="90">
        <v>46412580737844</v>
      </c>
      <c r="C458" s="119">
        <v>518464178000</v>
      </c>
      <c r="D458" s="203">
        <v>22178860000</v>
      </c>
      <c r="E458" s="208">
        <v>48606450000</v>
      </c>
      <c r="F458" s="90">
        <v>21094824000</v>
      </c>
      <c r="G458" s="85">
        <v>0.55003429562195127</v>
      </c>
      <c r="H458" s="90"/>
      <c r="I458" s="85">
        <v>0</v>
      </c>
      <c r="J458" s="90"/>
      <c r="K458" s="85">
        <v>0</v>
      </c>
      <c r="L458" s="90">
        <v>4178000</v>
      </c>
      <c r="M458" s="85">
        <v>2.0267905030166094E-4</v>
      </c>
      <c r="N458" s="90">
        <v>1075074000</v>
      </c>
      <c r="O458" s="85">
        <v>0.91395008390759458</v>
      </c>
      <c r="P458" s="90">
        <v>4784000</v>
      </c>
      <c r="Q458" s="85">
        <v>2.647247615042387E-2</v>
      </c>
      <c r="R458" s="90"/>
      <c r="S458" s="85">
        <v>0</v>
      </c>
      <c r="T458" s="90"/>
      <c r="U458" s="85"/>
      <c r="V458" s="90"/>
      <c r="W458" s="85"/>
      <c r="X458" s="90"/>
      <c r="Y458" s="85"/>
      <c r="Z458" s="90"/>
      <c r="AA458" s="85"/>
      <c r="AB458" s="85"/>
      <c r="AC458" s="85"/>
      <c r="AD458" s="90">
        <v>38351834000</v>
      </c>
      <c r="AE458" s="90">
        <v>1593196000</v>
      </c>
      <c r="AF458" s="90">
        <v>454114212000</v>
      </c>
      <c r="AG458" s="90">
        <v>20613872000</v>
      </c>
      <c r="AH458" s="90">
        <v>1176294000</v>
      </c>
      <c r="AI458" s="117">
        <v>180716000</v>
      </c>
      <c r="AJ458" s="90">
        <v>2434054000</v>
      </c>
      <c r="AK458" s="90"/>
      <c r="AL458" s="90"/>
      <c r="AM458" s="90"/>
      <c r="AN458" s="90"/>
      <c r="AO458" s="90"/>
      <c r="AP458" s="90"/>
    </row>
    <row r="459" spans="1:42" s="91" customFormat="1">
      <c r="A459" s="81">
        <v>44301</v>
      </c>
      <c r="B459" s="90">
        <v>49914478788352</v>
      </c>
      <c r="C459" s="119">
        <v>478580654000</v>
      </c>
      <c r="D459" s="203">
        <v>197222467000</v>
      </c>
      <c r="E459" s="208">
        <v>231806552000</v>
      </c>
      <c r="F459" s="90">
        <v>195633327000</v>
      </c>
      <c r="G459" s="85">
        <v>0.4696933880837863</v>
      </c>
      <c r="H459" s="90"/>
      <c r="I459" s="85">
        <v>0</v>
      </c>
      <c r="J459" s="90"/>
      <c r="K459" s="85">
        <v>0</v>
      </c>
      <c r="L459" s="90">
        <v>27274000</v>
      </c>
      <c r="M459" s="85">
        <v>4.9564670846352827E-4</v>
      </c>
      <c r="N459" s="90">
        <v>1560263000</v>
      </c>
      <c r="O459" s="85">
        <v>0.73269946728578728</v>
      </c>
      <c r="P459" s="90">
        <v>1603000</v>
      </c>
      <c r="Q459" s="85">
        <v>3.2438623614832324E-3</v>
      </c>
      <c r="R459" s="90"/>
      <c r="S459" s="85">
        <v>0</v>
      </c>
      <c r="T459" s="90"/>
      <c r="U459" s="85"/>
      <c r="V459" s="90"/>
      <c r="W459" s="85"/>
      <c r="X459" s="90"/>
      <c r="Y459" s="85"/>
      <c r="Z459" s="90"/>
      <c r="AA459" s="85"/>
      <c r="AB459" s="85"/>
      <c r="AC459" s="85"/>
      <c r="AD459" s="90">
        <v>416512840000</v>
      </c>
      <c r="AE459" s="90">
        <v>1345940000</v>
      </c>
      <c r="AF459" s="90">
        <v>689698000</v>
      </c>
      <c r="AG459" s="90">
        <v>55027098000</v>
      </c>
      <c r="AH459" s="90">
        <v>2129472000</v>
      </c>
      <c r="AI459" s="117">
        <v>494164000</v>
      </c>
      <c r="AJ459" s="90">
        <v>2381442000</v>
      </c>
      <c r="AK459" s="90"/>
      <c r="AL459" s="90"/>
      <c r="AM459" s="90"/>
      <c r="AN459" s="90"/>
      <c r="AO459" s="90"/>
      <c r="AP459" s="90"/>
    </row>
    <row r="460" spans="1:42" s="91" customFormat="1">
      <c r="A460" s="81">
        <v>44302</v>
      </c>
      <c r="B460" s="90">
        <v>54234649495100</v>
      </c>
      <c r="C460" s="119">
        <v>219339252000</v>
      </c>
      <c r="D460" s="203">
        <v>30838877000</v>
      </c>
      <c r="E460" s="208">
        <v>30838877000</v>
      </c>
      <c r="F460" s="90">
        <v>26372399000</v>
      </c>
      <c r="G460" s="85">
        <v>0.18950762077572261</v>
      </c>
      <c r="H460" s="90"/>
      <c r="I460" s="85">
        <v>0</v>
      </c>
      <c r="J460" s="90"/>
      <c r="K460" s="85">
        <v>0</v>
      </c>
      <c r="L460" s="90">
        <v>411420000</v>
      </c>
      <c r="M460" s="85">
        <v>7.0561557627090042E-3</v>
      </c>
      <c r="N460" s="90">
        <v>1041734000</v>
      </c>
      <c r="O460" s="85">
        <v>0.9030021653314656</v>
      </c>
      <c r="P460" s="90">
        <v>1512324000</v>
      </c>
      <c r="Q460" s="85">
        <v>9.1524404547062149E-2</v>
      </c>
      <c r="R460" s="90">
        <v>1501000000</v>
      </c>
      <c r="S460" s="85">
        <v>0.64832747923710732</v>
      </c>
      <c r="T460" s="90"/>
      <c r="U460" s="85"/>
      <c r="V460" s="90"/>
      <c r="W460" s="85"/>
      <c r="X460" s="90"/>
      <c r="Y460" s="85"/>
      <c r="Z460" s="90"/>
      <c r="AA460" s="85"/>
      <c r="AB460" s="85"/>
      <c r="AC460" s="85"/>
      <c r="AD460" s="90">
        <v>139162736000</v>
      </c>
      <c r="AE460" s="90">
        <v>561070000</v>
      </c>
      <c r="AF460" s="90">
        <v>1316364000</v>
      </c>
      <c r="AG460" s="90">
        <v>58306536000</v>
      </c>
      <c r="AH460" s="90">
        <v>1153634000</v>
      </c>
      <c r="AI460" s="117">
        <v>16523724000</v>
      </c>
      <c r="AJ460" s="90">
        <v>2315188000</v>
      </c>
      <c r="AK460" s="90"/>
      <c r="AL460" s="90"/>
      <c r="AM460" s="90"/>
      <c r="AN460" s="90"/>
      <c r="AO460" s="90"/>
      <c r="AP460" s="90"/>
    </row>
    <row r="461" spans="1:42" s="112" customFormat="1">
      <c r="A461" s="110"/>
      <c r="B461" s="113"/>
      <c r="C461" s="113">
        <v>0</v>
      </c>
      <c r="D461" s="203">
        <v>0</v>
      </c>
      <c r="E461" s="208">
        <v>0</v>
      </c>
      <c r="F461" s="113"/>
      <c r="G461" s="114"/>
      <c r="H461" s="113"/>
      <c r="I461" s="114"/>
      <c r="J461" s="113"/>
      <c r="K461" s="114"/>
      <c r="L461" s="113"/>
      <c r="M461" s="114"/>
      <c r="N461" s="113"/>
      <c r="O461" s="114"/>
      <c r="P461" s="113"/>
      <c r="Q461" s="114"/>
      <c r="R461" s="113"/>
      <c r="S461" s="114"/>
      <c r="T461" s="113"/>
      <c r="U461" s="114"/>
      <c r="V461" s="113"/>
      <c r="W461" s="114"/>
      <c r="X461" s="113"/>
      <c r="Y461" s="114"/>
      <c r="Z461" s="113"/>
      <c r="AA461" s="114"/>
      <c r="AB461" s="114"/>
      <c r="AC461" s="114"/>
      <c r="AD461" s="113"/>
      <c r="AE461" s="113"/>
      <c r="AF461" s="113"/>
      <c r="AG461" s="113"/>
      <c r="AH461" s="113"/>
      <c r="AI461" s="126"/>
      <c r="AJ461" s="113"/>
      <c r="AK461" s="113"/>
      <c r="AL461" s="113"/>
      <c r="AM461" s="113"/>
      <c r="AN461" s="113"/>
      <c r="AO461" s="113"/>
      <c r="AP461" s="113"/>
    </row>
    <row r="462" spans="1:42" s="91" customFormat="1">
      <c r="A462" s="81">
        <v>44305</v>
      </c>
      <c r="B462" s="90">
        <v>47079174357032</v>
      </c>
      <c r="C462" s="119">
        <v>138463238000</v>
      </c>
      <c r="D462" s="203">
        <v>51199064000</v>
      </c>
      <c r="E462" s="208">
        <v>87592930000</v>
      </c>
      <c r="F462" s="90">
        <v>39009216000</v>
      </c>
      <c r="G462" s="85">
        <v>0.4892136812427767</v>
      </c>
      <c r="H462" s="90"/>
      <c r="I462" s="85">
        <v>0</v>
      </c>
      <c r="J462" s="90">
        <v>119985000</v>
      </c>
      <c r="K462" s="85">
        <v>5.3543936060547914E-2</v>
      </c>
      <c r="L462" s="90">
        <v>6037354000</v>
      </c>
      <c r="M462" s="85">
        <v>0.13649312324798504</v>
      </c>
      <c r="N462" s="90">
        <v>1157048000</v>
      </c>
      <c r="O462" s="85">
        <v>0.83216197788856827</v>
      </c>
      <c r="P462" s="90">
        <v>4875461000</v>
      </c>
      <c r="Q462" s="85">
        <v>0.95166598999039642</v>
      </c>
      <c r="R462" s="90"/>
      <c r="S462" s="85">
        <v>0</v>
      </c>
      <c r="T462" s="90"/>
      <c r="U462" s="85"/>
      <c r="V462" s="90"/>
      <c r="W462" s="85"/>
      <c r="X462" s="90"/>
      <c r="Y462" s="85"/>
      <c r="Z462" s="90"/>
      <c r="AA462" s="85"/>
      <c r="AB462" s="85"/>
      <c r="AC462" s="85"/>
      <c r="AD462" s="90">
        <v>79738604000</v>
      </c>
      <c r="AE462" s="90">
        <v>2196300000</v>
      </c>
      <c r="AF462" s="90">
        <v>2240870000</v>
      </c>
      <c r="AG462" s="90">
        <v>44231928000</v>
      </c>
      <c r="AH462" s="90">
        <v>1390412000</v>
      </c>
      <c r="AI462" s="117">
        <v>5123080000</v>
      </c>
      <c r="AJ462" s="90">
        <v>3542044000</v>
      </c>
      <c r="AK462" s="90"/>
      <c r="AL462" s="90"/>
      <c r="AM462" s="90"/>
      <c r="AN462" s="90"/>
      <c r="AO462" s="90"/>
      <c r="AP462" s="90"/>
    </row>
    <row r="463" spans="1:42" s="91" customFormat="1">
      <c r="A463" s="81">
        <v>44306</v>
      </c>
      <c r="B463" s="90">
        <v>54313949578948</v>
      </c>
      <c r="C463" s="119">
        <v>148639838000</v>
      </c>
      <c r="D463" s="203">
        <v>41635633000</v>
      </c>
      <c r="E463" s="208">
        <v>136976158000</v>
      </c>
      <c r="F463" s="90">
        <v>30272755000</v>
      </c>
      <c r="G463" s="85">
        <v>0.30433015258350471</v>
      </c>
      <c r="H463" s="90"/>
      <c r="I463" s="85">
        <v>0</v>
      </c>
      <c r="J463" s="90"/>
      <c r="K463" s="85">
        <v>0</v>
      </c>
      <c r="L463" s="90">
        <v>11329018000</v>
      </c>
      <c r="M463" s="85">
        <v>0.24677088750293133</v>
      </c>
      <c r="N463" s="90">
        <v>30552000</v>
      </c>
      <c r="O463" s="85">
        <v>0.39127093898878129</v>
      </c>
      <c r="P463" s="90">
        <v>3308000</v>
      </c>
      <c r="Q463" s="85">
        <v>0.17962641181581235</v>
      </c>
      <c r="R463" s="90"/>
      <c r="S463" s="85">
        <v>0</v>
      </c>
      <c r="T463" s="90"/>
      <c r="U463" s="85"/>
      <c r="V463" s="90"/>
      <c r="W463" s="85"/>
      <c r="X463" s="90"/>
      <c r="Y463" s="85"/>
      <c r="Z463" s="90"/>
      <c r="AA463" s="85"/>
      <c r="AB463" s="85"/>
      <c r="AC463" s="85"/>
      <c r="AD463" s="90">
        <v>99473400000</v>
      </c>
      <c r="AE463" s="90">
        <v>180416000</v>
      </c>
      <c r="AF463" s="90">
        <v>1245578000</v>
      </c>
      <c r="AG463" s="90">
        <v>45909054000</v>
      </c>
      <c r="AH463" s="90">
        <v>78084000</v>
      </c>
      <c r="AI463" s="117">
        <v>18416000</v>
      </c>
      <c r="AJ463" s="90">
        <v>1734890000</v>
      </c>
      <c r="AK463" s="90"/>
      <c r="AL463" s="90"/>
      <c r="AM463" s="90"/>
      <c r="AN463" s="90"/>
      <c r="AO463" s="90"/>
      <c r="AP463" s="90"/>
    </row>
    <row r="464" spans="1:42" s="91" customFormat="1">
      <c r="A464" s="81">
        <v>44308</v>
      </c>
      <c r="B464" s="90">
        <v>50856244474030</v>
      </c>
      <c r="C464" s="119">
        <v>303409338000</v>
      </c>
      <c r="D464" s="203">
        <v>64694703000</v>
      </c>
      <c r="E464" s="208">
        <v>74831678000</v>
      </c>
      <c r="F464" s="90">
        <v>62875106000</v>
      </c>
      <c r="G464" s="85">
        <v>0.31897411279966914</v>
      </c>
      <c r="H464" s="90"/>
      <c r="I464" s="85">
        <v>0</v>
      </c>
      <c r="J464" s="90">
        <v>3425000</v>
      </c>
      <c r="K464" s="85">
        <v>1.1155890293789149E-4</v>
      </c>
      <c r="L464" s="90">
        <v>6350000</v>
      </c>
      <c r="M464" s="85">
        <v>9.0686022767532914E-5</v>
      </c>
      <c r="N464" s="90">
        <v>1053537000</v>
      </c>
      <c r="O464" s="85">
        <v>0.95272187647515238</v>
      </c>
      <c r="P464" s="90">
        <v>8171000</v>
      </c>
      <c r="Q464" s="85">
        <v>3.820545191003881E-2</v>
      </c>
      <c r="R464" s="90">
        <v>748114000</v>
      </c>
      <c r="S464" s="85">
        <v>0.2592611075416158</v>
      </c>
      <c r="T464" s="90"/>
      <c r="U464" s="85"/>
      <c r="V464" s="90"/>
      <c r="W464" s="85"/>
      <c r="X464" s="90"/>
      <c r="Y464" s="85"/>
      <c r="Z464" s="90"/>
      <c r="AA464" s="85"/>
      <c r="AB464" s="85"/>
      <c r="AC464" s="85"/>
      <c r="AD464" s="90">
        <v>197116642000</v>
      </c>
      <c r="AE464" s="90">
        <v>1364360000</v>
      </c>
      <c r="AF464" s="90">
        <v>30701270000</v>
      </c>
      <c r="AG464" s="90">
        <v>70021816000</v>
      </c>
      <c r="AH464" s="90">
        <v>1105818000</v>
      </c>
      <c r="AI464" s="117">
        <v>213870000</v>
      </c>
      <c r="AJ464" s="90">
        <v>2885562000</v>
      </c>
      <c r="AK464" s="90"/>
      <c r="AL464" s="90"/>
      <c r="AM464" s="90"/>
      <c r="AN464" s="90"/>
      <c r="AO464" s="90"/>
      <c r="AP464" s="90"/>
    </row>
    <row r="465" spans="1:42" s="91" customFormat="1">
      <c r="A465" s="81">
        <v>44309</v>
      </c>
      <c r="B465" s="90">
        <v>46782650883560</v>
      </c>
      <c r="C465" s="119">
        <v>285696508000</v>
      </c>
      <c r="D465" s="203">
        <v>41410052000</v>
      </c>
      <c r="E465" s="208">
        <v>68438322000</v>
      </c>
      <c r="F465" s="90">
        <v>30415240000</v>
      </c>
      <c r="G465" s="85">
        <v>0.1974931842175783</v>
      </c>
      <c r="H465" s="90"/>
      <c r="I465" s="85">
        <v>0</v>
      </c>
      <c r="J465" s="90">
        <v>118515000</v>
      </c>
      <c r="K465" s="85">
        <v>4.6947499452942689E-3</v>
      </c>
      <c r="L465" s="90">
        <v>2780421000</v>
      </c>
      <c r="M465" s="85">
        <v>2.9153612352113167E-2</v>
      </c>
      <c r="N465" s="90">
        <v>1056642000</v>
      </c>
      <c r="O465" s="85">
        <v>0.93204279146569946</v>
      </c>
      <c r="P465" s="90">
        <v>7039234000</v>
      </c>
      <c r="Q465" s="85">
        <v>0.97670634875485529</v>
      </c>
      <c r="R465" s="90"/>
      <c r="S465" s="85">
        <v>0</v>
      </c>
      <c r="T465" s="90"/>
      <c r="U465" s="85"/>
      <c r="V465" s="90"/>
      <c r="W465" s="85"/>
      <c r="X465" s="90"/>
      <c r="Y465" s="85"/>
      <c r="Z465" s="90"/>
      <c r="AA465" s="85"/>
      <c r="AB465" s="85"/>
      <c r="AC465" s="85"/>
      <c r="AD465" s="90">
        <v>154006530000</v>
      </c>
      <c r="AE465" s="90">
        <v>2709670000</v>
      </c>
      <c r="AF465" s="90">
        <v>25244156000</v>
      </c>
      <c r="AG465" s="90">
        <v>95371406000</v>
      </c>
      <c r="AH465" s="90">
        <v>1133684000</v>
      </c>
      <c r="AI465" s="117">
        <v>7207114000</v>
      </c>
      <c r="AJ465" s="90">
        <v>23948000</v>
      </c>
      <c r="AK465" s="90"/>
      <c r="AL465" s="90"/>
      <c r="AM465" s="90"/>
      <c r="AN465" s="90"/>
      <c r="AO465" s="90"/>
      <c r="AP465" s="90"/>
    </row>
    <row r="466" spans="1:42" s="112" customFormat="1">
      <c r="A466" s="110"/>
      <c r="B466" s="113"/>
      <c r="C466" s="113">
        <v>0</v>
      </c>
      <c r="D466" s="203">
        <v>0</v>
      </c>
      <c r="E466" s="208">
        <v>0</v>
      </c>
      <c r="F466" s="113"/>
      <c r="G466" s="114"/>
      <c r="H466" s="113"/>
      <c r="I466" s="114"/>
      <c r="J466" s="113"/>
      <c r="K466" s="114"/>
      <c r="L466" s="113"/>
      <c r="M466" s="114"/>
      <c r="N466" s="113"/>
      <c r="O466" s="114"/>
      <c r="P466" s="113"/>
      <c r="Q466" s="114"/>
      <c r="R466" s="113"/>
      <c r="S466" s="114"/>
      <c r="T466" s="113"/>
      <c r="U466" s="114"/>
      <c r="V466" s="113"/>
      <c r="W466" s="114"/>
      <c r="X466" s="113"/>
      <c r="Y466" s="114"/>
      <c r="Z466" s="113"/>
      <c r="AA466" s="114"/>
      <c r="AB466" s="114"/>
      <c r="AC466" s="114"/>
      <c r="AD466" s="113"/>
      <c r="AE466" s="113"/>
      <c r="AF466" s="113"/>
      <c r="AG466" s="113"/>
      <c r="AH466" s="113"/>
      <c r="AI466" s="126"/>
      <c r="AJ466" s="113"/>
      <c r="AK466" s="113"/>
      <c r="AL466" s="113"/>
      <c r="AM466" s="113"/>
      <c r="AN466" s="113"/>
      <c r="AO466" s="113"/>
      <c r="AP466" s="113"/>
    </row>
    <row r="467" spans="1:42" s="91" customFormat="1">
      <c r="A467" s="81">
        <v>44312</v>
      </c>
      <c r="B467" s="90">
        <v>45273864009232</v>
      </c>
      <c r="C467" s="119">
        <v>912775570000</v>
      </c>
      <c r="D467" s="203">
        <v>41134816000</v>
      </c>
      <c r="E467" s="208">
        <v>110523751000</v>
      </c>
      <c r="F467" s="90">
        <v>30546263000</v>
      </c>
      <c r="G467" s="85">
        <v>0.3193779663178235</v>
      </c>
      <c r="H467" s="90"/>
      <c r="I467" s="85">
        <v>0</v>
      </c>
      <c r="J467" s="90">
        <v>1779000</v>
      </c>
      <c r="K467" s="85">
        <v>4.1926814024059722E-4</v>
      </c>
      <c r="L467" s="90">
        <v>9394277000</v>
      </c>
      <c r="M467" s="85">
        <v>1.1700058754881488E-2</v>
      </c>
      <c r="N467" s="90">
        <v>1175007000</v>
      </c>
      <c r="O467" s="85">
        <v>0.86822493024685521</v>
      </c>
      <c r="P467" s="90">
        <v>17490000</v>
      </c>
      <c r="Q467" s="85">
        <v>1.4700122543045556E-2</v>
      </c>
      <c r="R467" s="90"/>
      <c r="S467" s="85">
        <v>0</v>
      </c>
      <c r="T467" s="90"/>
      <c r="U467" s="85"/>
      <c r="V467" s="90"/>
      <c r="W467" s="85"/>
      <c r="X467" s="90"/>
      <c r="Y467" s="85"/>
      <c r="Z467" s="90"/>
      <c r="AA467" s="85"/>
      <c r="AB467" s="85"/>
      <c r="AC467" s="85"/>
      <c r="AD467" s="90">
        <v>95642988000</v>
      </c>
      <c r="AE467" s="90">
        <v>1779952000</v>
      </c>
      <c r="AF467" s="90">
        <v>4243108000</v>
      </c>
      <c r="AG467" s="90">
        <v>802925626000</v>
      </c>
      <c r="AH467" s="90">
        <v>1353344000</v>
      </c>
      <c r="AI467" s="117">
        <v>1189786000</v>
      </c>
      <c r="AJ467" s="90">
        <v>5640766000</v>
      </c>
      <c r="AK467" s="90"/>
      <c r="AL467" s="90"/>
      <c r="AM467" s="90"/>
      <c r="AN467" s="90"/>
      <c r="AO467" s="90"/>
      <c r="AP467" s="90"/>
    </row>
    <row r="468" spans="1:42" s="91" customFormat="1">
      <c r="A468" s="81">
        <v>44313</v>
      </c>
      <c r="B468" s="90">
        <v>35524687125214</v>
      </c>
      <c r="C468" s="119">
        <v>252565850000</v>
      </c>
      <c r="D468" s="203">
        <v>81848981000</v>
      </c>
      <c r="E468" s="208">
        <v>98335866000</v>
      </c>
      <c r="F468" s="90">
        <v>70443953000</v>
      </c>
      <c r="G468" s="85">
        <v>0.70448773105055851</v>
      </c>
      <c r="H468" s="90"/>
      <c r="I468" s="85">
        <v>0</v>
      </c>
      <c r="J468" s="90"/>
      <c r="K468" s="85">
        <v>0</v>
      </c>
      <c r="L468" s="90">
        <v>9902788000</v>
      </c>
      <c r="M468" s="85">
        <v>6.7931443735494715E-2</v>
      </c>
      <c r="N468" s="90">
        <v>1139064000</v>
      </c>
      <c r="O468" s="85">
        <v>0.87854947984154608</v>
      </c>
      <c r="P468" s="90">
        <v>363176000</v>
      </c>
      <c r="Q468" s="85">
        <v>0.25437088773742034</v>
      </c>
      <c r="R468" s="90"/>
      <c r="S468" s="85">
        <v>0</v>
      </c>
      <c r="T468" s="90"/>
      <c r="U468" s="85"/>
      <c r="V468" s="90"/>
      <c r="W468" s="85"/>
      <c r="X468" s="90"/>
      <c r="Y468" s="85"/>
      <c r="Z468" s="90"/>
      <c r="AA468" s="85"/>
      <c r="AB468" s="85"/>
      <c r="AC468" s="85"/>
      <c r="AD468" s="90">
        <v>99993158000</v>
      </c>
      <c r="AE468" s="90">
        <v>268260000</v>
      </c>
      <c r="AF468" s="90">
        <v>10260000</v>
      </c>
      <c r="AG468" s="90">
        <v>145776204000</v>
      </c>
      <c r="AH468" s="90">
        <v>1296528000</v>
      </c>
      <c r="AI468" s="117">
        <v>1427742000</v>
      </c>
      <c r="AJ468" s="90">
        <v>3793698000</v>
      </c>
      <c r="AK468" s="90"/>
      <c r="AL468" s="90"/>
      <c r="AM468" s="90"/>
      <c r="AN468" s="90"/>
      <c r="AO468" s="90"/>
      <c r="AP468" s="90"/>
    </row>
    <row r="469" spans="1:42" s="91" customFormat="1">
      <c r="A469" s="81">
        <v>44314</v>
      </c>
      <c r="B469" s="90">
        <v>35974015760400</v>
      </c>
      <c r="C469" s="119">
        <v>192794648000</v>
      </c>
      <c r="D469" s="203">
        <v>63457926000</v>
      </c>
      <c r="E469" s="208">
        <v>87505316000</v>
      </c>
      <c r="F469" s="90">
        <v>54259996000</v>
      </c>
      <c r="G469" s="85">
        <v>0.72968392903168355</v>
      </c>
      <c r="H469" s="90"/>
      <c r="I469" s="85">
        <v>0</v>
      </c>
      <c r="J469" s="90"/>
      <c r="K469" s="85">
        <v>0</v>
      </c>
      <c r="L469" s="90">
        <v>2505416000</v>
      </c>
      <c r="M469" s="85">
        <v>2.3411444492038254E-2</v>
      </c>
      <c r="N469" s="90">
        <v>1044773000</v>
      </c>
      <c r="O469" s="85">
        <v>0.92966884140763761</v>
      </c>
      <c r="P469" s="90">
        <v>5647741000</v>
      </c>
      <c r="Q469" s="85">
        <v>0.79374489656810454</v>
      </c>
      <c r="R469" s="90"/>
      <c r="S469" s="85">
        <v>0</v>
      </c>
      <c r="T469" s="90"/>
      <c r="U469" s="85"/>
      <c r="V469" s="90"/>
      <c r="W469" s="85"/>
      <c r="X469" s="90"/>
      <c r="Y469" s="85"/>
      <c r="Z469" s="90"/>
      <c r="AA469" s="85"/>
      <c r="AB469" s="85"/>
      <c r="AC469" s="85"/>
      <c r="AD469" s="90">
        <v>74360958000</v>
      </c>
      <c r="AE469" s="90">
        <v>701760000</v>
      </c>
      <c r="AF469" s="90">
        <v>1052152000</v>
      </c>
      <c r="AG469" s="90">
        <v>107016720000</v>
      </c>
      <c r="AH469" s="90">
        <v>1123812000</v>
      </c>
      <c r="AI469" s="117">
        <v>7115310000</v>
      </c>
      <c r="AJ469" s="90">
        <v>1423936000</v>
      </c>
      <c r="AK469" s="90"/>
      <c r="AL469" s="90"/>
      <c r="AM469" s="90"/>
      <c r="AN469" s="90"/>
      <c r="AO469" s="90"/>
      <c r="AP469" s="90"/>
    </row>
    <row r="470" spans="1:42" s="91" customFormat="1">
      <c r="A470" s="81">
        <v>44315</v>
      </c>
      <c r="B470" s="90">
        <v>44637101123156</v>
      </c>
      <c r="C470" s="119">
        <v>125745829400</v>
      </c>
      <c r="D470" s="203">
        <v>52928927000</v>
      </c>
      <c r="E470" s="208">
        <v>117604102000</v>
      </c>
      <c r="F470" s="90">
        <v>48747776000</v>
      </c>
      <c r="G470" s="85">
        <v>0.82223267456475591</v>
      </c>
      <c r="H470" s="90"/>
      <c r="I470" s="85">
        <v>0</v>
      </c>
      <c r="J470" s="90">
        <v>1278455000</v>
      </c>
      <c r="K470" s="85">
        <v>0.20022085364585487</v>
      </c>
      <c r="L470" s="90">
        <v>1390152000</v>
      </c>
      <c r="M470" s="85">
        <v>2.5211842741136341E-2</v>
      </c>
      <c r="N470" s="90">
        <v>1141130000</v>
      </c>
      <c r="O470" s="85">
        <v>0.80970829696801983</v>
      </c>
      <c r="P470" s="90">
        <v>371414000</v>
      </c>
      <c r="Q470" s="85">
        <v>0.26599223394975702</v>
      </c>
      <c r="R470" s="90"/>
      <c r="S470" s="85">
        <v>0</v>
      </c>
      <c r="T470" s="90"/>
      <c r="U470" s="85"/>
      <c r="V470" s="90"/>
      <c r="W470" s="85"/>
      <c r="X470" s="90"/>
      <c r="Y470" s="85"/>
      <c r="Z470" s="90"/>
      <c r="AA470" s="85"/>
      <c r="AB470" s="85"/>
      <c r="AC470" s="85"/>
      <c r="AD470" s="90">
        <v>59287082000</v>
      </c>
      <c r="AE470" s="90">
        <v>1310950000</v>
      </c>
      <c r="AF470" s="90">
        <v>6385224000</v>
      </c>
      <c r="AG470" s="90">
        <v>55138849400</v>
      </c>
      <c r="AH470" s="90">
        <v>1409310000</v>
      </c>
      <c r="AI470" s="117">
        <v>1396334000</v>
      </c>
      <c r="AJ470" s="90">
        <v>818080000</v>
      </c>
      <c r="AK470" s="90"/>
      <c r="AL470" s="90"/>
      <c r="AM470" s="90"/>
      <c r="AN470" s="90"/>
      <c r="AO470" s="90"/>
      <c r="AP470" s="90"/>
    </row>
    <row r="471" spans="1:42" s="112" customFormat="1">
      <c r="A471" s="110"/>
      <c r="B471" s="113"/>
      <c r="C471" s="113">
        <v>0</v>
      </c>
      <c r="D471" s="203">
        <v>0</v>
      </c>
      <c r="E471" s="208">
        <v>0</v>
      </c>
      <c r="F471" s="113"/>
      <c r="G471" s="114"/>
      <c r="H471" s="113"/>
      <c r="I471" s="114"/>
      <c r="J471" s="113"/>
      <c r="K471" s="114"/>
      <c r="L471" s="113"/>
      <c r="M471" s="114"/>
      <c r="N471" s="113"/>
      <c r="O471" s="114"/>
      <c r="P471" s="113"/>
      <c r="Q471" s="114"/>
      <c r="R471" s="113"/>
      <c r="S471" s="114"/>
      <c r="T471" s="113"/>
      <c r="U471" s="114"/>
      <c r="V471" s="113"/>
      <c r="W471" s="114"/>
      <c r="X471" s="113"/>
      <c r="Y471" s="114"/>
      <c r="Z471" s="113"/>
      <c r="AA471" s="114"/>
      <c r="AB471" s="114"/>
      <c r="AC471" s="114"/>
      <c r="AD471" s="113"/>
      <c r="AE471" s="113"/>
      <c r="AF471" s="113"/>
      <c r="AG471" s="113"/>
      <c r="AH471" s="113"/>
      <c r="AI471" s="126"/>
      <c r="AJ471" s="113"/>
      <c r="AK471" s="113"/>
      <c r="AL471" s="113"/>
      <c r="AM471" s="113"/>
      <c r="AN471" s="113"/>
      <c r="AO471" s="113"/>
      <c r="AP471" s="113"/>
    </row>
    <row r="472" spans="1:42" s="91" customFormat="1">
      <c r="A472" s="81">
        <v>44320</v>
      </c>
      <c r="B472" s="90">
        <v>48055544938168</v>
      </c>
      <c r="C472" s="119">
        <v>123152069220</v>
      </c>
      <c r="D472" s="203">
        <v>24169063000</v>
      </c>
      <c r="E472" s="208">
        <v>88240138000</v>
      </c>
      <c r="F472" s="90">
        <v>19539161000</v>
      </c>
      <c r="G472" s="85">
        <v>0.36506418529944096</v>
      </c>
      <c r="H472" s="90"/>
      <c r="I472" s="85">
        <v>0</v>
      </c>
      <c r="J472" s="90">
        <v>415890000</v>
      </c>
      <c r="K472" s="85">
        <v>0.20590081669188298</v>
      </c>
      <c r="L472" s="90">
        <v>3131514000</v>
      </c>
      <c r="M472" s="85">
        <v>4.941127925521667E-2</v>
      </c>
      <c r="N472" s="90">
        <v>1072704000</v>
      </c>
      <c r="O472" s="85">
        <v>0.9114347375397216</v>
      </c>
      <c r="P472" s="90">
        <v>9794000</v>
      </c>
      <c r="Q472" s="85">
        <v>6.0213705165566171E-2</v>
      </c>
      <c r="R472" s="90"/>
      <c r="S472" s="85">
        <v>0</v>
      </c>
      <c r="T472" s="90"/>
      <c r="U472" s="85"/>
      <c r="V472" s="90"/>
      <c r="W472" s="85"/>
      <c r="X472" s="90"/>
      <c r="Y472" s="85"/>
      <c r="Z472" s="90"/>
      <c r="AA472" s="85"/>
      <c r="AB472" s="85"/>
      <c r="AC472" s="85"/>
      <c r="AD472" s="90">
        <v>53522536000</v>
      </c>
      <c r="AE472" s="90">
        <v>1557900000</v>
      </c>
      <c r="AF472" s="90">
        <v>2019856000</v>
      </c>
      <c r="AG472" s="90">
        <v>63376501220</v>
      </c>
      <c r="AH472" s="90">
        <v>1176940000</v>
      </c>
      <c r="AI472" s="117">
        <v>162654000</v>
      </c>
      <c r="AJ472" s="90">
        <v>1335682000</v>
      </c>
      <c r="AK472" s="90"/>
      <c r="AL472" s="90"/>
      <c r="AM472" s="90"/>
      <c r="AN472" s="90"/>
      <c r="AO472" s="90"/>
      <c r="AP472" s="90"/>
    </row>
    <row r="473" spans="1:42" s="91" customFormat="1">
      <c r="A473" s="81">
        <v>44321</v>
      </c>
      <c r="B473" s="90">
        <v>50247079773800</v>
      </c>
      <c r="C473" s="119">
        <v>118649950000</v>
      </c>
      <c r="D473" s="203">
        <v>16950194000</v>
      </c>
      <c r="E473" s="208">
        <v>63141304000</v>
      </c>
      <c r="F473" s="90">
        <v>14609438000</v>
      </c>
      <c r="G473" s="85">
        <v>0.32493120690409072</v>
      </c>
      <c r="H473" s="90"/>
      <c r="I473" s="85">
        <v>0</v>
      </c>
      <c r="J473" s="90">
        <v>101166000</v>
      </c>
      <c r="K473" s="85">
        <v>3.0294445988290196E-2</v>
      </c>
      <c r="L473" s="90">
        <v>293647000</v>
      </c>
      <c r="M473" s="85">
        <v>4.4928868910098507E-3</v>
      </c>
      <c r="N473" s="90">
        <v>1268889000</v>
      </c>
      <c r="O473" s="85">
        <v>0.82295779653717838</v>
      </c>
      <c r="P473" s="90">
        <v>677054000</v>
      </c>
      <c r="Q473" s="85">
        <v>0.32988757431623217</v>
      </c>
      <c r="R473" s="90"/>
      <c r="S473" s="85">
        <v>0</v>
      </c>
      <c r="T473" s="90"/>
      <c r="U473" s="85"/>
      <c r="V473" s="90"/>
      <c r="W473" s="85"/>
      <c r="X473" s="90"/>
      <c r="Y473" s="85"/>
      <c r="Z473" s="90"/>
      <c r="AA473" s="85"/>
      <c r="AB473" s="85"/>
      <c r="AC473" s="85"/>
      <c r="AD473" s="90">
        <v>44961634000</v>
      </c>
      <c r="AE473" s="90">
        <v>1144160000</v>
      </c>
      <c r="AF473" s="90">
        <v>3339424000</v>
      </c>
      <c r="AG473" s="90">
        <v>65358200000</v>
      </c>
      <c r="AH473" s="90">
        <v>1541864000</v>
      </c>
      <c r="AI473" s="117">
        <v>2052378000</v>
      </c>
      <c r="AJ473" s="90">
        <v>252290000</v>
      </c>
      <c r="AK473" s="90"/>
      <c r="AL473" s="90"/>
      <c r="AM473" s="90"/>
      <c r="AN473" s="90"/>
      <c r="AO473" s="90"/>
      <c r="AP473" s="90"/>
    </row>
    <row r="474" spans="1:42" s="91" customFormat="1">
      <c r="A474" s="81">
        <v>44322</v>
      </c>
      <c r="B474" s="90">
        <v>46664628377728</v>
      </c>
      <c r="C474" s="119">
        <v>294791608000</v>
      </c>
      <c r="D474" s="203">
        <v>217652075000</v>
      </c>
      <c r="E474" s="208">
        <v>269150160000</v>
      </c>
      <c r="F474" s="90">
        <v>213910364000</v>
      </c>
      <c r="G474" s="85">
        <v>0.87566908684035383</v>
      </c>
      <c r="H474" s="90"/>
      <c r="I474" s="85">
        <v>0</v>
      </c>
      <c r="J474" s="90">
        <v>1393014000</v>
      </c>
      <c r="K474" s="85">
        <v>0.2779716930680583</v>
      </c>
      <c r="L474" s="90">
        <v>1571246000</v>
      </c>
      <c r="M474" s="85">
        <v>3.9653642438290448E-2</v>
      </c>
      <c r="N474" s="90">
        <v>705429000</v>
      </c>
      <c r="O474" s="85">
        <v>0.96018800072957133</v>
      </c>
      <c r="P474" s="90">
        <v>72022000</v>
      </c>
      <c r="Q474" s="85">
        <v>0.14907004565945417</v>
      </c>
      <c r="R474" s="90"/>
      <c r="S474" s="85">
        <v>0</v>
      </c>
      <c r="T474" s="90"/>
      <c r="U474" s="85"/>
      <c r="V474" s="90"/>
      <c r="W474" s="85"/>
      <c r="X474" s="90"/>
      <c r="Y474" s="85"/>
      <c r="Z474" s="90"/>
      <c r="AA474" s="85"/>
      <c r="AB474" s="85"/>
      <c r="AC474" s="85"/>
      <c r="AD474" s="90">
        <v>244282192000</v>
      </c>
      <c r="AE474" s="90">
        <v>218540000</v>
      </c>
      <c r="AF474" s="90">
        <v>5011352000</v>
      </c>
      <c r="AG474" s="90">
        <v>39624254000</v>
      </c>
      <c r="AH474" s="90">
        <v>734678000</v>
      </c>
      <c r="AI474" s="117">
        <v>483142000</v>
      </c>
      <c r="AJ474" s="90">
        <v>4437450000</v>
      </c>
      <c r="AK474" s="90"/>
      <c r="AL474" s="90"/>
      <c r="AM474" s="90"/>
      <c r="AN474" s="90"/>
      <c r="AO474" s="90"/>
      <c r="AP474" s="90"/>
    </row>
    <row r="475" spans="1:42" s="91" customFormat="1">
      <c r="A475" s="81">
        <v>44323</v>
      </c>
      <c r="B475" s="90">
        <v>52300361371520</v>
      </c>
      <c r="C475" s="119">
        <v>459410670000</v>
      </c>
      <c r="D475" s="203">
        <v>46393823000</v>
      </c>
      <c r="E475" s="208">
        <v>89130549000</v>
      </c>
      <c r="F475" s="90">
        <v>35930432000</v>
      </c>
      <c r="G475" s="85">
        <v>0.34363935505301774</v>
      </c>
      <c r="H475" s="90"/>
      <c r="I475" s="85">
        <v>0</v>
      </c>
      <c r="J475" s="90">
        <v>6575254000</v>
      </c>
      <c r="K475" s="85">
        <v>0.75094901441606521</v>
      </c>
      <c r="L475" s="90">
        <v>1291371000</v>
      </c>
      <c r="M475" s="85">
        <v>3.8839992228699148E-3</v>
      </c>
      <c r="N475" s="90">
        <v>1505705000</v>
      </c>
      <c r="O475" s="85">
        <v>0.90372050479017696</v>
      </c>
      <c r="P475" s="90">
        <v>3351000</v>
      </c>
      <c r="Q475" s="85">
        <v>9.7132124036939781E-3</v>
      </c>
      <c r="R475" s="90">
        <v>1087710000</v>
      </c>
      <c r="S475" s="85">
        <v>0.38241988663571336</v>
      </c>
      <c r="T475" s="90"/>
      <c r="U475" s="85"/>
      <c r="V475" s="90"/>
      <c r="W475" s="85"/>
      <c r="X475" s="90"/>
      <c r="Y475" s="85"/>
      <c r="Z475" s="90"/>
      <c r="AA475" s="85"/>
      <c r="AB475" s="85"/>
      <c r="AC475" s="85"/>
      <c r="AD475" s="90">
        <v>104558548000</v>
      </c>
      <c r="AE475" s="90">
        <v>8755926000</v>
      </c>
      <c r="AF475" s="90">
        <v>8755926000</v>
      </c>
      <c r="AG475" s="90">
        <v>332484876000</v>
      </c>
      <c r="AH475" s="90">
        <v>1666118000</v>
      </c>
      <c r="AI475" s="117">
        <v>344994000</v>
      </c>
      <c r="AJ475" s="90">
        <v>2844282000</v>
      </c>
      <c r="AK475" s="90"/>
      <c r="AL475" s="90"/>
      <c r="AM475" s="90"/>
      <c r="AN475" s="90"/>
      <c r="AO475" s="90"/>
      <c r="AP475" s="90"/>
    </row>
    <row r="476" spans="1:42" s="112" customFormat="1">
      <c r="A476" s="110"/>
      <c r="B476" s="113"/>
      <c r="C476" s="124">
        <v>0</v>
      </c>
      <c r="D476" s="203">
        <v>0</v>
      </c>
      <c r="E476" s="208">
        <v>0</v>
      </c>
      <c r="F476" s="113"/>
      <c r="G476" s="114"/>
      <c r="H476" s="113"/>
      <c r="I476" s="114"/>
      <c r="J476" s="113"/>
      <c r="K476" s="114"/>
      <c r="L476" s="113"/>
      <c r="M476" s="114"/>
      <c r="N476" s="113"/>
      <c r="O476" s="114"/>
      <c r="P476" s="113"/>
      <c r="Q476" s="114"/>
      <c r="R476" s="113"/>
      <c r="S476" s="114"/>
      <c r="T476" s="113"/>
      <c r="U476" s="114"/>
      <c r="V476" s="113"/>
      <c r="W476" s="114"/>
      <c r="X476" s="113"/>
      <c r="Y476" s="114"/>
      <c r="Z476" s="113"/>
      <c r="AA476" s="114"/>
      <c r="AB476" s="114"/>
      <c r="AC476" s="114"/>
      <c r="AD476" s="113"/>
      <c r="AE476" s="113"/>
      <c r="AF476" s="113"/>
      <c r="AG476" s="113"/>
      <c r="AH476" s="113"/>
      <c r="AI476" s="126"/>
      <c r="AJ476" s="113"/>
      <c r="AK476" s="113"/>
      <c r="AL476" s="113"/>
      <c r="AM476" s="113"/>
      <c r="AN476" s="113"/>
      <c r="AO476" s="113"/>
      <c r="AP476" s="113"/>
    </row>
    <row r="477" spans="1:42" s="91" customFormat="1">
      <c r="A477" s="81">
        <v>44326</v>
      </c>
      <c r="B477" s="90">
        <v>52892324524628</v>
      </c>
      <c r="C477" s="119">
        <v>228912514000</v>
      </c>
      <c r="D477" s="203">
        <v>75871443000</v>
      </c>
      <c r="E477" s="208">
        <v>99891688000</v>
      </c>
      <c r="F477" s="90">
        <v>50254285000</v>
      </c>
      <c r="G477" s="85">
        <v>0.49580172155698815</v>
      </c>
      <c r="H477" s="90"/>
      <c r="I477" s="85">
        <v>0</v>
      </c>
      <c r="J477" s="90">
        <v>11208993000</v>
      </c>
      <c r="K477" s="85">
        <v>0.96460859275833133</v>
      </c>
      <c r="L477" s="90">
        <v>13331867000</v>
      </c>
      <c r="M477" s="85">
        <v>0.12238442675864329</v>
      </c>
      <c r="N477" s="90">
        <v>1066264000</v>
      </c>
      <c r="O477" s="85">
        <v>0.94873305204638925</v>
      </c>
      <c r="P477" s="90">
        <v>10034000</v>
      </c>
      <c r="Q477" s="85">
        <v>0.37387286683061333</v>
      </c>
      <c r="R477" s="90"/>
      <c r="S477" s="85">
        <v>0</v>
      </c>
      <c r="T477" s="90"/>
      <c r="U477" s="85"/>
      <c r="V477" s="90"/>
      <c r="W477" s="85"/>
      <c r="X477" s="90"/>
      <c r="Y477" s="85"/>
      <c r="Z477" s="90"/>
      <c r="AA477" s="85"/>
      <c r="AB477" s="85"/>
      <c r="AC477" s="85"/>
      <c r="AD477" s="90">
        <v>101359642000</v>
      </c>
      <c r="AE477" s="90">
        <v>3138266000</v>
      </c>
      <c r="AF477" s="90">
        <v>11620250000</v>
      </c>
      <c r="AG477" s="90">
        <v>108934342000</v>
      </c>
      <c r="AH477" s="90">
        <v>1123882000</v>
      </c>
      <c r="AI477" s="117">
        <v>26838000</v>
      </c>
      <c r="AJ477" s="90">
        <v>2709294000</v>
      </c>
      <c r="AK477" s="90"/>
      <c r="AL477" s="90"/>
      <c r="AM477" s="90"/>
      <c r="AN477" s="90"/>
      <c r="AO477" s="90"/>
      <c r="AP477" s="90"/>
    </row>
    <row r="478" spans="1:42" s="91" customFormat="1">
      <c r="A478" s="81">
        <v>44327</v>
      </c>
      <c r="B478" s="90">
        <v>51849788081754</v>
      </c>
      <c r="C478" s="119">
        <v>171059528000</v>
      </c>
      <c r="D478" s="203">
        <v>45238638000</v>
      </c>
      <c r="E478" s="208">
        <v>102062033000</v>
      </c>
      <c r="F478" s="90">
        <v>40506662000</v>
      </c>
      <c r="G478" s="85">
        <v>0.45898065400852872</v>
      </c>
      <c r="H478" s="90"/>
      <c r="I478" s="85">
        <v>0</v>
      </c>
      <c r="J478" s="90">
        <v>11429000</v>
      </c>
      <c r="K478" s="85">
        <v>3.9877878576413117E-3</v>
      </c>
      <c r="L478" s="90">
        <v>3629073000</v>
      </c>
      <c r="M478" s="85">
        <v>4.6884825073639606E-2</v>
      </c>
      <c r="N478" s="90">
        <v>1082927000</v>
      </c>
      <c r="O478" s="85">
        <v>0.94004079861111112</v>
      </c>
      <c r="P478" s="90">
        <v>8547000</v>
      </c>
      <c r="Q478" s="85">
        <v>2.0063380281690142E-2</v>
      </c>
      <c r="R478" s="90"/>
      <c r="S478" s="85">
        <v>0</v>
      </c>
      <c r="T478" s="90"/>
      <c r="U478" s="85"/>
      <c r="V478" s="90"/>
      <c r="W478" s="85"/>
      <c r="X478" s="90"/>
      <c r="Y478" s="85"/>
      <c r="Z478" s="90"/>
      <c r="AA478" s="85"/>
      <c r="AB478" s="85"/>
      <c r="AC478" s="85"/>
      <c r="AD478" s="90">
        <v>88253528000</v>
      </c>
      <c r="AE478" s="90">
        <v>586000000</v>
      </c>
      <c r="AF478" s="90">
        <v>2866000000</v>
      </c>
      <c r="AG478" s="90">
        <v>77404000000</v>
      </c>
      <c r="AH478" s="90">
        <v>1152000000</v>
      </c>
      <c r="AI478" s="117">
        <v>426000000</v>
      </c>
      <c r="AJ478" s="90">
        <v>372000000</v>
      </c>
      <c r="AK478" s="90"/>
      <c r="AL478" s="90"/>
      <c r="AM478" s="90"/>
      <c r="AN478" s="90"/>
      <c r="AO478" s="90"/>
      <c r="AP478" s="90"/>
    </row>
    <row r="479" spans="1:42" s="91" customFormat="1">
      <c r="A479" s="81">
        <v>44328</v>
      </c>
      <c r="B479" s="90">
        <v>47711994376656</v>
      </c>
      <c r="C479" s="119">
        <v>215995744000</v>
      </c>
      <c r="D479" s="203">
        <v>87511368000</v>
      </c>
      <c r="E479" s="208">
        <v>140011408000</v>
      </c>
      <c r="F479" s="90">
        <v>42562669000</v>
      </c>
      <c r="G479" s="85">
        <v>0.37280229703287077</v>
      </c>
      <c r="H479" s="90"/>
      <c r="I479" s="85">
        <v>0</v>
      </c>
      <c r="J479" s="90">
        <v>28261947000</v>
      </c>
      <c r="K479" s="85">
        <v>1.4245811838391642</v>
      </c>
      <c r="L479" s="90">
        <v>195677000</v>
      </c>
      <c r="M479" s="85">
        <v>3.2177575845557371E-3</v>
      </c>
      <c r="N479" s="90">
        <v>1133559000</v>
      </c>
      <c r="O479" s="85">
        <v>0.9000714620338095</v>
      </c>
      <c r="P479" s="90">
        <v>15357516000</v>
      </c>
      <c r="Q479" s="85">
        <v>0.88026454393832387</v>
      </c>
      <c r="R479" s="90"/>
      <c r="S479" s="85">
        <v>0</v>
      </c>
      <c r="T479" s="90"/>
      <c r="U479" s="85"/>
      <c r="V479" s="90"/>
      <c r="W479" s="85"/>
      <c r="X479" s="90"/>
      <c r="Y479" s="85"/>
      <c r="Z479" s="90"/>
      <c r="AA479" s="85"/>
      <c r="AB479" s="85"/>
      <c r="AC479" s="85"/>
      <c r="AD479" s="90">
        <v>114169546000</v>
      </c>
      <c r="AE479" s="90">
        <v>888890000</v>
      </c>
      <c r="AF479" s="90">
        <v>19838776000</v>
      </c>
      <c r="AG479" s="90">
        <v>60811604000</v>
      </c>
      <c r="AH479" s="90">
        <v>1259410000</v>
      </c>
      <c r="AI479" s="117">
        <v>17446478000</v>
      </c>
      <c r="AJ479" s="90">
        <v>1581040000</v>
      </c>
      <c r="AK479" s="90"/>
      <c r="AL479" s="90"/>
      <c r="AM479" s="90"/>
      <c r="AN479" s="90"/>
      <c r="AO479" s="90"/>
      <c r="AP479" s="90"/>
    </row>
    <row r="480" spans="1:42" s="91" customFormat="1">
      <c r="A480" s="81">
        <v>44329</v>
      </c>
      <c r="B480" s="90">
        <v>50645656603732</v>
      </c>
      <c r="C480" s="119">
        <v>160582992000</v>
      </c>
      <c r="D480" s="203">
        <v>56009091000</v>
      </c>
      <c r="E480" s="208">
        <v>88033881000</v>
      </c>
      <c r="F480" s="90">
        <v>53596000000</v>
      </c>
      <c r="G480" s="85">
        <v>0.6533674523874744</v>
      </c>
      <c r="H480" s="90"/>
      <c r="I480" s="85">
        <v>0</v>
      </c>
      <c r="J480" s="90">
        <v>21427000</v>
      </c>
      <c r="K480" s="85">
        <v>5.4710931104621032E-4</v>
      </c>
      <c r="L480" s="90">
        <v>1128615000</v>
      </c>
      <c r="M480" s="85">
        <v>3.1265648545537816E-2</v>
      </c>
      <c r="N480" s="90">
        <v>1207896000</v>
      </c>
      <c r="O480" s="85">
        <v>0.83921529393128402</v>
      </c>
      <c r="P480" s="90">
        <v>1714000</v>
      </c>
      <c r="Q480" s="85">
        <v>8.3309030815592489E-2</v>
      </c>
      <c r="R480" s="90">
        <v>53439000</v>
      </c>
      <c r="S480" s="85">
        <v>0.37520010110371554</v>
      </c>
      <c r="T480" s="90"/>
      <c r="U480" s="85"/>
      <c r="V480" s="90"/>
      <c r="W480" s="85"/>
      <c r="X480" s="90"/>
      <c r="Y480" s="85"/>
      <c r="Z480" s="90"/>
      <c r="AA480" s="85"/>
      <c r="AB480" s="85"/>
      <c r="AC480" s="85"/>
      <c r="AD480" s="90">
        <v>82030410000</v>
      </c>
      <c r="AE480" s="90">
        <v>1688640000</v>
      </c>
      <c r="AF480" s="90">
        <v>39164020000</v>
      </c>
      <c r="AG480" s="90">
        <v>36097604000</v>
      </c>
      <c r="AH480" s="90">
        <v>1439316000</v>
      </c>
      <c r="AI480" s="117">
        <v>20574000</v>
      </c>
      <c r="AJ480" s="90">
        <v>142428000</v>
      </c>
      <c r="AK480" s="90"/>
      <c r="AL480" s="90"/>
      <c r="AM480" s="90"/>
      <c r="AN480" s="90"/>
      <c r="AO480" s="90"/>
      <c r="AP480" s="90"/>
    </row>
    <row r="481" spans="1:42" s="91" customFormat="1">
      <c r="A481" s="81">
        <v>44330</v>
      </c>
      <c r="B481" s="90">
        <v>53183526948356</v>
      </c>
      <c r="C481" s="119">
        <v>130884222000</v>
      </c>
      <c r="D481" s="203">
        <v>34905666000</v>
      </c>
      <c r="E481" s="208">
        <v>51138556000</v>
      </c>
      <c r="F481" s="90">
        <v>31804696000</v>
      </c>
      <c r="G481" s="85">
        <v>0.52128946529236153</v>
      </c>
      <c r="H481" s="90"/>
      <c r="I481" s="85">
        <v>0</v>
      </c>
      <c r="J481" s="90">
        <v>56728000</v>
      </c>
      <c r="K481" s="85">
        <v>2.4349289197170523E-2</v>
      </c>
      <c r="L481" s="90">
        <v>925356000</v>
      </c>
      <c r="M481" s="85">
        <v>1.4749565055225832E-2</v>
      </c>
      <c r="N481" s="90">
        <v>1255447000</v>
      </c>
      <c r="O481" s="85">
        <v>0.87393198983676168</v>
      </c>
      <c r="P481" s="90">
        <v>863439000</v>
      </c>
      <c r="Q481" s="85">
        <v>0.46566307880320179</v>
      </c>
      <c r="R481" s="90"/>
      <c r="S481" s="85">
        <v>0</v>
      </c>
      <c r="T481" s="90"/>
      <c r="U481" s="85"/>
      <c r="V481" s="90"/>
      <c r="W481" s="85"/>
      <c r="X481" s="90"/>
      <c r="Y481" s="85"/>
      <c r="Z481" s="90"/>
      <c r="AA481" s="85"/>
      <c r="AB481" s="85"/>
      <c r="AC481" s="85"/>
      <c r="AD481" s="90">
        <v>61011584000</v>
      </c>
      <c r="AE481" s="90">
        <v>495470000</v>
      </c>
      <c r="AF481" s="90">
        <v>2329760000</v>
      </c>
      <c r="AG481" s="90">
        <v>62737850000</v>
      </c>
      <c r="AH481" s="90">
        <v>1436550000</v>
      </c>
      <c r="AI481" s="117">
        <v>1854214000</v>
      </c>
      <c r="AJ481" s="90">
        <v>1018794000</v>
      </c>
      <c r="AK481" s="90"/>
      <c r="AL481" s="90"/>
      <c r="AM481" s="90"/>
      <c r="AN481" s="90"/>
      <c r="AO481" s="90"/>
      <c r="AP481" s="90"/>
    </row>
    <row r="482" spans="1:42" s="112" customFormat="1">
      <c r="A482" s="110"/>
      <c r="B482" s="113"/>
      <c r="C482" s="124">
        <v>0</v>
      </c>
      <c r="D482" s="203">
        <v>0</v>
      </c>
      <c r="E482" s="208">
        <v>0</v>
      </c>
      <c r="F482" s="113"/>
      <c r="G482" s="114"/>
      <c r="H482" s="113"/>
      <c r="I482" s="114"/>
      <c r="J482" s="113"/>
      <c r="K482" s="114"/>
      <c r="L482" s="113"/>
      <c r="M482" s="114"/>
      <c r="N482" s="113"/>
      <c r="O482" s="114"/>
      <c r="P482" s="113"/>
      <c r="Q482" s="114"/>
      <c r="R482" s="113"/>
      <c r="S482" s="114"/>
      <c r="T482" s="113"/>
      <c r="U482" s="114"/>
      <c r="V482" s="113"/>
      <c r="W482" s="114"/>
      <c r="X482" s="113"/>
      <c r="Y482" s="114"/>
      <c r="Z482" s="113"/>
      <c r="AA482" s="114"/>
      <c r="AB482" s="114"/>
      <c r="AC482" s="114"/>
      <c r="AD482" s="113"/>
      <c r="AE482" s="113"/>
      <c r="AF482" s="113"/>
      <c r="AG482" s="113"/>
      <c r="AH482" s="113"/>
      <c r="AI482" s="126"/>
      <c r="AJ482" s="113"/>
      <c r="AK482" s="113"/>
      <c r="AL482" s="113"/>
      <c r="AM482" s="113"/>
      <c r="AN482" s="113"/>
      <c r="AO482" s="113"/>
      <c r="AP482" s="113"/>
    </row>
    <row r="483" spans="1:42" s="91" customFormat="1">
      <c r="A483" s="81">
        <v>44333</v>
      </c>
      <c r="B483" s="90">
        <v>56439834553840</v>
      </c>
      <c r="C483" s="119">
        <v>93576572000</v>
      </c>
      <c r="D483" s="203">
        <v>14197824000</v>
      </c>
      <c r="E483" s="208">
        <v>64949269000</v>
      </c>
      <c r="F483" s="90">
        <v>8176804000</v>
      </c>
      <c r="G483" s="85">
        <v>0.36952295733911789</v>
      </c>
      <c r="H483" s="90"/>
      <c r="I483" s="85">
        <v>0</v>
      </c>
      <c r="J483" s="90">
        <v>1014301000</v>
      </c>
      <c r="K483" s="85">
        <v>0.21489427966101696</v>
      </c>
      <c r="L483" s="90">
        <v>2810402000</v>
      </c>
      <c r="M483" s="85">
        <v>4.6184217445605732E-2</v>
      </c>
      <c r="N483" s="90">
        <v>1124318000</v>
      </c>
      <c r="O483" s="85">
        <v>0.80676659897675818</v>
      </c>
      <c r="P483" s="90">
        <v>1071999000</v>
      </c>
      <c r="Q483" s="85">
        <v>0.49601613534590216</v>
      </c>
      <c r="R483" s="90"/>
      <c r="S483" s="85">
        <v>0</v>
      </c>
      <c r="T483" s="90"/>
      <c r="U483" s="85"/>
      <c r="V483" s="90"/>
      <c r="W483" s="85"/>
      <c r="X483" s="90"/>
      <c r="Y483" s="85"/>
      <c r="Z483" s="90"/>
      <c r="AA483" s="85"/>
      <c r="AB483" s="85"/>
      <c r="AC483" s="85"/>
      <c r="AD483" s="90">
        <v>22128000000</v>
      </c>
      <c r="AE483" s="90">
        <v>1886460000</v>
      </c>
      <c r="AF483" s="90">
        <v>4720000000</v>
      </c>
      <c r="AG483" s="90">
        <v>60852000000</v>
      </c>
      <c r="AH483" s="90">
        <v>1393610000</v>
      </c>
      <c r="AI483" s="117">
        <v>2161218000</v>
      </c>
      <c r="AJ483" s="90">
        <v>435284000</v>
      </c>
      <c r="AK483" s="90"/>
      <c r="AL483" s="90"/>
      <c r="AM483" s="90"/>
      <c r="AN483" s="90"/>
      <c r="AO483" s="90"/>
      <c r="AP483" s="90"/>
    </row>
    <row r="484" spans="1:42" s="91" customFormat="1">
      <c r="A484" s="81">
        <v>44334</v>
      </c>
      <c r="B484" s="90">
        <v>49033074633920</v>
      </c>
      <c r="C484" s="119">
        <v>80148112000</v>
      </c>
      <c r="D484" s="203">
        <v>11244417000</v>
      </c>
      <c r="E484" s="208">
        <v>45801272000</v>
      </c>
      <c r="F484" s="90">
        <v>1446729000</v>
      </c>
      <c r="G484" s="85">
        <v>0.21579062926311074</v>
      </c>
      <c r="H484" s="90"/>
      <c r="I484" s="85">
        <v>0</v>
      </c>
      <c r="J484" s="90">
        <v>1137389000</v>
      </c>
      <c r="K484" s="85">
        <v>0.15572645987095418</v>
      </c>
      <c r="L484" s="90">
        <v>4223975000</v>
      </c>
      <c r="M484" s="85">
        <v>9.4652280331238334E-2</v>
      </c>
      <c r="N484" s="90">
        <v>1092700000</v>
      </c>
      <c r="O484" s="85">
        <v>0.93340827706858376</v>
      </c>
      <c r="P484" s="90">
        <v>148796000</v>
      </c>
      <c r="Q484" s="85">
        <v>0.49428632171995002</v>
      </c>
      <c r="R484" s="90">
        <v>3194828000</v>
      </c>
      <c r="S484" s="85">
        <v>0.16458999070003608</v>
      </c>
      <c r="T484" s="90"/>
      <c r="U484" s="85"/>
      <c r="V484" s="90"/>
      <c r="W484" s="85"/>
      <c r="X484" s="90"/>
      <c r="Y484" s="85"/>
      <c r="Z484" s="90"/>
      <c r="AA484" s="85"/>
      <c r="AB484" s="85"/>
      <c r="AC484" s="85"/>
      <c r="AD484" s="90">
        <v>6704318000</v>
      </c>
      <c r="AE484" s="90">
        <v>631280000</v>
      </c>
      <c r="AF484" s="90">
        <v>7303762000</v>
      </c>
      <c r="AG484" s="90">
        <v>44626236000</v>
      </c>
      <c r="AH484" s="90">
        <v>1170656000</v>
      </c>
      <c r="AI484" s="117">
        <v>301032000</v>
      </c>
      <c r="AJ484" s="90">
        <v>19410828000</v>
      </c>
      <c r="AK484" s="90"/>
      <c r="AL484" s="90"/>
      <c r="AM484" s="90"/>
      <c r="AN484" s="90"/>
      <c r="AO484" s="90"/>
      <c r="AP484" s="90"/>
    </row>
    <row r="485" spans="1:42" s="91" customFormat="1">
      <c r="A485" s="81">
        <v>44335</v>
      </c>
      <c r="B485" s="90">
        <v>50301141335116</v>
      </c>
      <c r="C485" s="119">
        <v>78294438000</v>
      </c>
      <c r="D485" s="203">
        <v>6079201000</v>
      </c>
      <c r="E485" s="208">
        <v>24445786000</v>
      </c>
      <c r="F485" s="90">
        <v>2339599000</v>
      </c>
      <c r="G485" s="85">
        <v>6.6279030304170344E-2</v>
      </c>
      <c r="H485" s="90"/>
      <c r="I485" s="85">
        <v>0</v>
      </c>
      <c r="J485" s="90">
        <v>1375668000</v>
      </c>
      <c r="K485" s="85">
        <v>0.34962782082536148</v>
      </c>
      <c r="L485" s="90">
        <v>1115577000</v>
      </c>
      <c r="M485" s="85">
        <v>3.1500669643046229E-2</v>
      </c>
      <c r="N485" s="90">
        <v>1231041000</v>
      </c>
      <c r="O485" s="85">
        <v>0.86475013697860326</v>
      </c>
      <c r="P485" s="90">
        <v>17316000</v>
      </c>
      <c r="Q485" s="85">
        <v>0.41669073058042161</v>
      </c>
      <c r="R485" s="90"/>
      <c r="S485" s="85">
        <v>0</v>
      </c>
      <c r="T485" s="90"/>
      <c r="U485" s="85"/>
      <c r="V485" s="90"/>
      <c r="W485" s="85"/>
      <c r="X485" s="90"/>
      <c r="Y485" s="85"/>
      <c r="Z485" s="90"/>
      <c r="AA485" s="85"/>
      <c r="AB485" s="85"/>
      <c r="AC485" s="85"/>
      <c r="AD485" s="90">
        <v>35299234000</v>
      </c>
      <c r="AE485" s="90">
        <v>1880820000</v>
      </c>
      <c r="AF485" s="90">
        <v>3934664000</v>
      </c>
      <c r="AG485" s="90">
        <v>35414390000</v>
      </c>
      <c r="AH485" s="90">
        <v>1423580000</v>
      </c>
      <c r="AI485" s="117">
        <v>41556000</v>
      </c>
      <c r="AJ485" s="90">
        <v>300194000</v>
      </c>
      <c r="AK485" s="90"/>
      <c r="AL485" s="90"/>
      <c r="AM485" s="90"/>
      <c r="AN485" s="90"/>
      <c r="AO485" s="90"/>
      <c r="AP485" s="90"/>
    </row>
    <row r="486" spans="1:42" s="91" customFormat="1">
      <c r="A486" s="81">
        <v>44336</v>
      </c>
      <c r="B486" s="90">
        <v>52641974420696</v>
      </c>
      <c r="C486" s="119">
        <v>230731414000</v>
      </c>
      <c r="D486" s="203">
        <v>147720970000</v>
      </c>
      <c r="E486" s="208">
        <v>178217055000</v>
      </c>
      <c r="F486" s="90">
        <v>43027535000</v>
      </c>
      <c r="G486" s="85">
        <v>0.80434951259571708</v>
      </c>
      <c r="H486" s="90"/>
      <c r="I486" s="85">
        <v>0</v>
      </c>
      <c r="J486" s="90">
        <v>10135612000</v>
      </c>
      <c r="K486" s="85">
        <v>0.49387086497659821</v>
      </c>
      <c r="L486" s="90">
        <v>92892411000</v>
      </c>
      <c r="M486" s="85">
        <v>0.61635949484224206</v>
      </c>
      <c r="N486" s="90">
        <v>1121701000</v>
      </c>
      <c r="O486" s="85">
        <v>0.8973306496901704</v>
      </c>
      <c r="P486" s="90">
        <v>543711000</v>
      </c>
      <c r="Q486" s="85">
        <v>0.49676111362872222</v>
      </c>
      <c r="R486" s="90"/>
      <c r="S486" s="85">
        <v>0</v>
      </c>
      <c r="T486" s="90"/>
      <c r="U486" s="85"/>
      <c r="V486" s="90"/>
      <c r="W486" s="85"/>
      <c r="X486" s="90"/>
      <c r="Y486" s="85"/>
      <c r="Z486" s="90"/>
      <c r="AA486" s="85"/>
      <c r="AB486" s="85"/>
      <c r="AC486" s="85"/>
      <c r="AD486" s="90">
        <v>53493580000</v>
      </c>
      <c r="AE486" s="90">
        <v>3507494000</v>
      </c>
      <c r="AF486" s="90">
        <v>20522798000</v>
      </c>
      <c r="AG486" s="90">
        <v>150711414000</v>
      </c>
      <c r="AH486" s="90">
        <v>1250042000</v>
      </c>
      <c r="AI486" s="117">
        <v>1094512000</v>
      </c>
      <c r="AJ486" s="90">
        <v>151574000</v>
      </c>
      <c r="AK486" s="90"/>
      <c r="AL486" s="90"/>
      <c r="AM486" s="90"/>
      <c r="AN486" s="90"/>
      <c r="AO486" s="90"/>
      <c r="AP486" s="90"/>
    </row>
    <row r="487" spans="1:42" s="91" customFormat="1">
      <c r="A487" s="81">
        <v>44337</v>
      </c>
      <c r="B487" s="90">
        <v>56580840790960</v>
      </c>
      <c r="C487" s="119">
        <v>68047952000</v>
      </c>
      <c r="D487" s="203">
        <v>27884574000</v>
      </c>
      <c r="E487" s="208">
        <v>63409478000</v>
      </c>
      <c r="F487" s="90">
        <v>22071359000</v>
      </c>
      <c r="G487" s="85">
        <v>0.75779627185817511</v>
      </c>
      <c r="H487" s="90"/>
      <c r="I487" s="85">
        <v>0</v>
      </c>
      <c r="J487" s="90">
        <v>966250000</v>
      </c>
      <c r="K487" s="85">
        <v>0.31880937360598227</v>
      </c>
      <c r="L487" s="90">
        <v>1943248000</v>
      </c>
      <c r="M487" s="85">
        <v>6.3541848689903563E-2</v>
      </c>
      <c r="N487" s="90">
        <v>1160752000</v>
      </c>
      <c r="O487" s="85">
        <v>0.89753261113301941</v>
      </c>
      <c r="P487" s="90">
        <v>908505000</v>
      </c>
      <c r="Q487" s="85">
        <v>0.47045740532647029</v>
      </c>
      <c r="R487" s="90">
        <v>834460000</v>
      </c>
      <c r="S487" s="85">
        <v>0.45960766515825141</v>
      </c>
      <c r="T487" s="90"/>
      <c r="U487" s="85"/>
      <c r="V487" s="90"/>
      <c r="W487" s="85"/>
      <c r="X487" s="90"/>
      <c r="Y487" s="85"/>
      <c r="Z487" s="90"/>
      <c r="AA487" s="85"/>
      <c r="AB487" s="85"/>
      <c r="AC487" s="85"/>
      <c r="AD487" s="90">
        <v>29125716000</v>
      </c>
      <c r="AE487" s="90">
        <v>269280000</v>
      </c>
      <c r="AF487" s="90">
        <v>3030808000</v>
      </c>
      <c r="AG487" s="90">
        <v>30582176000</v>
      </c>
      <c r="AH487" s="90">
        <v>1293270000</v>
      </c>
      <c r="AI487" s="117">
        <v>1931110000</v>
      </c>
      <c r="AJ487" s="90">
        <v>1815592000</v>
      </c>
      <c r="AK487" s="90"/>
      <c r="AL487" s="90"/>
      <c r="AM487" s="90"/>
      <c r="AN487" s="90"/>
      <c r="AO487" s="90"/>
      <c r="AP487" s="90"/>
    </row>
    <row r="488" spans="1:42" s="112" customFormat="1">
      <c r="A488" s="110"/>
      <c r="B488" s="113"/>
      <c r="C488" s="124">
        <v>0</v>
      </c>
      <c r="D488" s="203">
        <v>0</v>
      </c>
      <c r="E488" s="208">
        <v>0</v>
      </c>
      <c r="F488" s="113"/>
      <c r="G488" s="114"/>
      <c r="H488" s="113"/>
      <c r="I488" s="114"/>
      <c r="J488" s="113"/>
      <c r="K488" s="114"/>
      <c r="L488" s="113"/>
      <c r="M488" s="114"/>
      <c r="N488" s="113"/>
      <c r="O488" s="114"/>
      <c r="P488" s="113"/>
      <c r="Q488" s="114"/>
      <c r="R488" s="113"/>
      <c r="S488" s="114"/>
      <c r="T488" s="113"/>
      <c r="U488" s="114"/>
      <c r="V488" s="113"/>
      <c r="W488" s="114"/>
      <c r="X488" s="113"/>
      <c r="Y488" s="114"/>
      <c r="Z488" s="113"/>
      <c r="AA488" s="114"/>
      <c r="AB488" s="114"/>
      <c r="AC488" s="114"/>
      <c r="AD488" s="113"/>
      <c r="AE488" s="113"/>
      <c r="AF488" s="113"/>
      <c r="AG488" s="113"/>
      <c r="AH488" s="113"/>
      <c r="AI488" s="126"/>
      <c r="AJ488" s="113"/>
      <c r="AK488" s="113"/>
      <c r="AL488" s="113"/>
      <c r="AM488" s="113"/>
      <c r="AN488" s="113"/>
      <c r="AO488" s="113"/>
      <c r="AP488" s="113"/>
    </row>
    <row r="489" spans="1:42" s="91" customFormat="1">
      <c r="A489" s="81">
        <v>44340</v>
      </c>
      <c r="B489" s="90">
        <v>56771995253904</v>
      </c>
      <c r="C489" s="119">
        <v>587614752000</v>
      </c>
      <c r="D489" s="203">
        <v>15818782000</v>
      </c>
      <c r="E489" s="208">
        <v>31826662000</v>
      </c>
      <c r="F489" s="90">
        <v>11207407000</v>
      </c>
      <c r="G489" s="85">
        <v>0.15955541647975191</v>
      </c>
      <c r="H489" s="90"/>
      <c r="I489" s="85">
        <v>0</v>
      </c>
      <c r="J489" s="90">
        <v>1545402000</v>
      </c>
      <c r="K489" s="85">
        <v>1.4450472812425289E-2</v>
      </c>
      <c r="L489" s="90">
        <v>758535000</v>
      </c>
      <c r="M489" s="85">
        <v>1.8755293551702427E-3</v>
      </c>
      <c r="N489" s="90">
        <v>1308330000</v>
      </c>
      <c r="O489" s="85">
        <v>0.84041424284157951</v>
      </c>
      <c r="P489" s="90">
        <v>999108000</v>
      </c>
      <c r="Q489" s="85">
        <v>0.47626193386251964</v>
      </c>
      <c r="R489" s="90"/>
      <c r="S489" s="85">
        <v>0</v>
      </c>
      <c r="T489" s="90"/>
      <c r="U489" s="85"/>
      <c r="V489" s="90"/>
      <c r="W489" s="85"/>
      <c r="X489" s="90"/>
      <c r="Y489" s="85"/>
      <c r="Z489" s="90"/>
      <c r="AA489" s="85"/>
      <c r="AB489" s="85"/>
      <c r="AC489" s="85"/>
      <c r="AD489" s="90">
        <v>70241470000</v>
      </c>
      <c r="AE489" s="90">
        <v>901740000</v>
      </c>
      <c r="AF489" s="90">
        <v>106944736000</v>
      </c>
      <c r="AG489" s="90">
        <v>404437818000</v>
      </c>
      <c r="AH489" s="90">
        <v>1556768000</v>
      </c>
      <c r="AI489" s="117">
        <v>2097812000</v>
      </c>
      <c r="AJ489" s="90">
        <v>1434408000</v>
      </c>
      <c r="AK489" s="90"/>
      <c r="AL489" s="90"/>
      <c r="AM489" s="90"/>
      <c r="AN489" s="90"/>
      <c r="AO489" s="90"/>
      <c r="AP489" s="90"/>
    </row>
    <row r="490" spans="1:42" s="91" customFormat="1">
      <c r="A490" s="81">
        <v>44341</v>
      </c>
      <c r="B490" s="90">
        <v>51397505400940</v>
      </c>
      <c r="C490" s="119">
        <v>187356926000</v>
      </c>
      <c r="D490" s="203">
        <v>23709730000</v>
      </c>
      <c r="E490" s="208">
        <v>39952450000</v>
      </c>
      <c r="F490" s="90">
        <v>19883758000</v>
      </c>
      <c r="G490" s="85">
        <v>0.38260904134410012</v>
      </c>
      <c r="H490" s="90"/>
      <c r="I490" s="85">
        <v>0</v>
      </c>
      <c r="J490" s="90">
        <v>196354000</v>
      </c>
      <c r="K490" s="85">
        <v>1.8595930268623562E-3</v>
      </c>
      <c r="L490" s="90">
        <v>1968307000</v>
      </c>
      <c r="M490" s="85">
        <v>7.4176501685367935E-2</v>
      </c>
      <c r="N490" s="90">
        <v>1206819000</v>
      </c>
      <c r="O490" s="85">
        <v>0.85383263502413309</v>
      </c>
      <c r="P490" s="90">
        <v>454492000</v>
      </c>
      <c r="Q490" s="85">
        <v>0.48660188520061842</v>
      </c>
      <c r="R490" s="90"/>
      <c r="S490" s="85">
        <v>0</v>
      </c>
      <c r="T490" s="90"/>
      <c r="U490" s="85"/>
      <c r="V490" s="90"/>
      <c r="W490" s="85"/>
      <c r="X490" s="90"/>
      <c r="Y490" s="85"/>
      <c r="Z490" s="90"/>
      <c r="AA490" s="85"/>
      <c r="AB490" s="85"/>
      <c r="AC490" s="85"/>
      <c r="AD490" s="90">
        <v>51968866000</v>
      </c>
      <c r="AE490" s="90">
        <v>844600000</v>
      </c>
      <c r="AF490" s="90">
        <v>105589770000</v>
      </c>
      <c r="AG490" s="90">
        <v>26535452000</v>
      </c>
      <c r="AH490" s="90">
        <v>1413414000</v>
      </c>
      <c r="AI490" s="117">
        <v>934012000</v>
      </c>
      <c r="AJ490" s="90">
        <v>70812000</v>
      </c>
      <c r="AK490" s="90"/>
      <c r="AL490" s="90"/>
      <c r="AM490" s="90"/>
      <c r="AN490" s="90"/>
      <c r="AO490" s="90"/>
      <c r="AP490" s="90"/>
    </row>
    <row r="491" spans="1:42" s="91" customFormat="1">
      <c r="A491" s="81">
        <v>44342</v>
      </c>
      <c r="B491" s="90">
        <v>51678252157300</v>
      </c>
      <c r="C491" s="119">
        <v>148305972000</v>
      </c>
      <c r="D491" s="203">
        <v>38150268000</v>
      </c>
      <c r="E491" s="208">
        <v>78602788000</v>
      </c>
      <c r="F491" s="90">
        <v>15648225000</v>
      </c>
      <c r="G491" s="85">
        <v>0.19610579444688711</v>
      </c>
      <c r="H491" s="90"/>
      <c r="I491" s="85">
        <v>0</v>
      </c>
      <c r="J491" s="90">
        <v>920652000</v>
      </c>
      <c r="K491" s="85">
        <v>0.30111523434050463</v>
      </c>
      <c r="L491" s="90">
        <v>766554000</v>
      </c>
      <c r="M491" s="85">
        <v>1.757523021356493E-2</v>
      </c>
      <c r="N491" s="90">
        <v>1166419000</v>
      </c>
      <c r="O491" s="85">
        <v>0.91501784663659536</v>
      </c>
      <c r="P491" s="90">
        <v>19648418000</v>
      </c>
      <c r="Q491" s="85">
        <v>0.98428188175383202</v>
      </c>
      <c r="R491" s="90"/>
      <c r="S491" s="85">
        <v>0</v>
      </c>
      <c r="T491" s="90"/>
      <c r="U491" s="85"/>
      <c r="V491" s="90"/>
      <c r="W491" s="85"/>
      <c r="X491" s="90"/>
      <c r="Y491" s="85"/>
      <c r="Z491" s="90"/>
      <c r="AA491" s="85"/>
      <c r="AB491" s="85"/>
      <c r="AC491" s="85"/>
      <c r="AD491" s="90">
        <v>79794812000</v>
      </c>
      <c r="AE491" s="90">
        <v>202860000</v>
      </c>
      <c r="AF491" s="90">
        <v>3057474000</v>
      </c>
      <c r="AG491" s="90">
        <v>43615588000</v>
      </c>
      <c r="AH491" s="90">
        <v>1274750000</v>
      </c>
      <c r="AI491" s="117">
        <v>19962186000</v>
      </c>
      <c r="AJ491" s="90">
        <v>398302000</v>
      </c>
      <c r="AK491" s="90"/>
      <c r="AL491" s="90"/>
      <c r="AM491" s="90"/>
      <c r="AN491" s="90"/>
      <c r="AO491" s="90"/>
      <c r="AP491" s="90"/>
    </row>
    <row r="492" spans="1:42" s="91" customFormat="1">
      <c r="A492" s="81">
        <v>44343</v>
      </c>
      <c r="B492" s="90">
        <v>58807018860764</v>
      </c>
      <c r="C492" s="119">
        <v>177007668000</v>
      </c>
      <c r="D492" s="203">
        <v>75159233000</v>
      </c>
      <c r="E492" s="208">
        <v>112417683000</v>
      </c>
      <c r="F492" s="90">
        <v>62075057000</v>
      </c>
      <c r="G492" s="85">
        <v>0.47007174995946749</v>
      </c>
      <c r="H492" s="90">
        <v>4140000</v>
      </c>
      <c r="I492" s="85">
        <v>3.3970345693397118E-3</v>
      </c>
      <c r="J492" s="90">
        <v>199926000</v>
      </c>
      <c r="K492" s="85">
        <v>5.794445938676708E-2</v>
      </c>
      <c r="L492" s="90">
        <v>5250890000</v>
      </c>
      <c r="M492" s="85">
        <v>0.16728439899327791</v>
      </c>
      <c r="N492" s="90">
        <v>1433823000</v>
      </c>
      <c r="O492" s="85">
        <v>0.80194851682733714</v>
      </c>
      <c r="P492" s="90">
        <v>6195397000</v>
      </c>
      <c r="Q492" s="85">
        <v>0.966741691625573</v>
      </c>
      <c r="R492" s="90"/>
      <c r="S492" s="85">
        <v>0</v>
      </c>
      <c r="T492" s="90"/>
      <c r="U492" s="85"/>
      <c r="V492" s="90"/>
      <c r="W492" s="85"/>
      <c r="X492" s="90"/>
      <c r="Y492" s="85"/>
      <c r="Z492" s="90"/>
      <c r="AA492" s="85"/>
      <c r="AB492" s="85"/>
      <c r="AC492" s="85"/>
      <c r="AD492" s="90">
        <v>132054430000</v>
      </c>
      <c r="AE492" s="90">
        <v>1218710000</v>
      </c>
      <c r="AF492" s="90">
        <v>3450304000</v>
      </c>
      <c r="AG492" s="90">
        <v>31389000000</v>
      </c>
      <c r="AH492" s="90">
        <v>1787924000</v>
      </c>
      <c r="AI492" s="117">
        <v>6408534000</v>
      </c>
      <c r="AJ492" s="90">
        <v>698766000</v>
      </c>
      <c r="AK492" s="90"/>
      <c r="AL492" s="90"/>
      <c r="AM492" s="90"/>
      <c r="AN492" s="90"/>
      <c r="AO492" s="90"/>
      <c r="AP492" s="90"/>
    </row>
    <row r="493" spans="1:42" s="91" customFormat="1">
      <c r="A493" s="81">
        <v>44344</v>
      </c>
      <c r="B493" s="90">
        <v>61644776245546</v>
      </c>
      <c r="C493" s="119">
        <v>195615768000</v>
      </c>
      <c r="D493" s="203">
        <v>25207354000</v>
      </c>
      <c r="E493" s="208">
        <v>42804219000</v>
      </c>
      <c r="F493" s="90">
        <v>19997284000</v>
      </c>
      <c r="G493" s="85">
        <v>0.20660778881187961</v>
      </c>
      <c r="H493" s="90"/>
      <c r="I493" s="85">
        <v>0</v>
      </c>
      <c r="J493" s="90">
        <v>1159700000</v>
      </c>
      <c r="K493" s="85">
        <v>0.29669255723042604</v>
      </c>
      <c r="L493" s="90">
        <v>2714592000</v>
      </c>
      <c r="M493" s="85">
        <v>2.9820451265410948E-2</v>
      </c>
      <c r="N493" s="90">
        <v>1301805000</v>
      </c>
      <c r="O493" s="85">
        <v>0.83070959096420138</v>
      </c>
      <c r="P493" s="90">
        <v>33973000</v>
      </c>
      <c r="Q493" s="85">
        <v>0.43132649433751458</v>
      </c>
      <c r="R493" s="90"/>
      <c r="S493" s="85">
        <v>0</v>
      </c>
      <c r="T493" s="90"/>
      <c r="U493" s="85"/>
      <c r="V493" s="90"/>
      <c r="W493" s="85"/>
      <c r="X493" s="90"/>
      <c r="Y493" s="85"/>
      <c r="Z493" s="90"/>
      <c r="AA493" s="85"/>
      <c r="AB493" s="85"/>
      <c r="AC493" s="85"/>
      <c r="AD493" s="90">
        <v>96788626000</v>
      </c>
      <c r="AE493" s="90">
        <v>2106080000</v>
      </c>
      <c r="AF493" s="90">
        <v>3908760000</v>
      </c>
      <c r="AG493" s="90">
        <v>91031218000</v>
      </c>
      <c r="AH493" s="90">
        <v>1567100000</v>
      </c>
      <c r="AI493" s="117">
        <v>78764000</v>
      </c>
      <c r="AJ493" s="90">
        <v>135220000</v>
      </c>
      <c r="AK493" s="90"/>
      <c r="AL493" s="90"/>
      <c r="AM493" s="90"/>
      <c r="AN493" s="90"/>
      <c r="AO493" s="90"/>
      <c r="AP493" s="90"/>
    </row>
    <row r="494" spans="1:42" s="112" customFormat="1">
      <c r="A494" s="110"/>
      <c r="B494" s="113"/>
      <c r="C494" s="113">
        <v>0</v>
      </c>
      <c r="D494" s="203">
        <v>0</v>
      </c>
      <c r="E494" s="208">
        <v>0</v>
      </c>
      <c r="F494" s="113"/>
      <c r="G494" s="114"/>
      <c r="H494" s="113"/>
      <c r="I494" s="114"/>
      <c r="J494" s="113"/>
      <c r="K494" s="114"/>
      <c r="L494" s="113"/>
      <c r="M494" s="114"/>
      <c r="N494" s="113"/>
      <c r="O494" s="114"/>
      <c r="P494" s="113"/>
      <c r="Q494" s="114"/>
      <c r="R494" s="113"/>
      <c r="S494" s="114"/>
      <c r="T494" s="113"/>
      <c r="U494" s="114"/>
      <c r="V494" s="113"/>
      <c r="W494" s="114"/>
      <c r="X494" s="113"/>
      <c r="Y494" s="114"/>
      <c r="Z494" s="113"/>
      <c r="AA494" s="114"/>
      <c r="AB494" s="114"/>
      <c r="AC494" s="114"/>
      <c r="AD494" s="113"/>
      <c r="AE494" s="113"/>
      <c r="AF494" s="113"/>
      <c r="AG494" s="113"/>
      <c r="AH494" s="113"/>
      <c r="AI494" s="126"/>
      <c r="AJ494" s="113"/>
      <c r="AK494" s="113"/>
      <c r="AL494" s="113"/>
      <c r="AM494" s="113"/>
      <c r="AN494" s="113"/>
      <c r="AO494" s="113"/>
      <c r="AP494" s="113"/>
    </row>
    <row r="495" spans="1:42" s="91" customFormat="1">
      <c r="A495" s="81">
        <v>44347</v>
      </c>
      <c r="B495" s="90">
        <v>64081501453280</v>
      </c>
      <c r="C495" s="119">
        <v>248158170000</v>
      </c>
      <c r="D495" s="203">
        <v>10794339000</v>
      </c>
      <c r="E495" s="208">
        <v>55722614000</v>
      </c>
      <c r="F495" s="90">
        <v>8137849000</v>
      </c>
      <c r="G495" s="85">
        <v>0.22902458370393153</v>
      </c>
      <c r="H495" s="90"/>
      <c r="I495" s="85">
        <v>0</v>
      </c>
      <c r="J495" s="90">
        <v>63242000</v>
      </c>
      <c r="K495" s="85">
        <v>3.3242642590867712E-2</v>
      </c>
      <c r="L495" s="90">
        <v>357749000</v>
      </c>
      <c r="M495" s="85">
        <v>1.7371712518647025E-3</v>
      </c>
      <c r="N495" s="90">
        <v>1254209000</v>
      </c>
      <c r="O495" s="85">
        <v>0.73266376453984228</v>
      </c>
      <c r="P495" s="90">
        <v>981290000</v>
      </c>
      <c r="Q495" s="85">
        <v>0.47137065395959227</v>
      </c>
      <c r="R495" s="90"/>
      <c r="S495" s="85">
        <v>0</v>
      </c>
      <c r="T495" s="90"/>
      <c r="U495" s="85"/>
      <c r="V495" s="90"/>
      <c r="W495" s="85"/>
      <c r="X495" s="90"/>
      <c r="Y495" s="85"/>
      <c r="Z495" s="90"/>
      <c r="AA495" s="85"/>
      <c r="AB495" s="85"/>
      <c r="AC495" s="85"/>
      <c r="AD495" s="90">
        <v>35532644000</v>
      </c>
      <c r="AE495" s="90">
        <v>607730000</v>
      </c>
      <c r="AF495" s="90">
        <v>1902436000</v>
      </c>
      <c r="AG495" s="90">
        <v>205937670000</v>
      </c>
      <c r="AH495" s="90">
        <v>1711848000</v>
      </c>
      <c r="AI495" s="117">
        <v>2081780000</v>
      </c>
      <c r="AJ495" s="90">
        <v>384062000</v>
      </c>
      <c r="AK495" s="90"/>
      <c r="AL495" s="90"/>
      <c r="AM495" s="90"/>
      <c r="AN495" s="90"/>
      <c r="AO495" s="90"/>
      <c r="AP495" s="90"/>
    </row>
    <row r="496" spans="1:42" s="91" customFormat="1">
      <c r="A496" s="81">
        <v>44348</v>
      </c>
      <c r="B496" s="90">
        <v>57765003576014</v>
      </c>
      <c r="C496" s="119">
        <v>57315940000</v>
      </c>
      <c r="D496" s="203">
        <v>4868369000</v>
      </c>
      <c r="E496" s="208">
        <v>29570459000</v>
      </c>
      <c r="F496" s="90">
        <v>4054420000</v>
      </c>
      <c r="G496" s="85">
        <v>0.12275543413560364</v>
      </c>
      <c r="H496" s="90"/>
      <c r="I496" s="85">
        <v>0</v>
      </c>
      <c r="J496" s="90">
        <v>101001000</v>
      </c>
      <c r="K496" s="85">
        <v>2.9593581596607729E-2</v>
      </c>
      <c r="L496" s="90">
        <v>253619000</v>
      </c>
      <c r="M496" s="85">
        <v>1.4121866138301957E-2</v>
      </c>
      <c r="N496" s="90">
        <v>391034000</v>
      </c>
      <c r="O496" s="85">
        <v>0.64007608222380086</v>
      </c>
      <c r="P496" s="90">
        <v>68295000</v>
      </c>
      <c r="Q496" s="85">
        <v>0.44111947914379096</v>
      </c>
      <c r="R496" s="90"/>
      <c r="S496" s="85">
        <v>0</v>
      </c>
      <c r="T496" s="90"/>
      <c r="U496" s="85"/>
      <c r="V496" s="90"/>
      <c r="W496" s="85"/>
      <c r="X496" s="90"/>
      <c r="Y496" s="85"/>
      <c r="Z496" s="90"/>
      <c r="AA496" s="85"/>
      <c r="AB496" s="85"/>
      <c r="AC496" s="85"/>
      <c r="AD496" s="90">
        <v>33028436000</v>
      </c>
      <c r="AE496" s="90">
        <v>1855120000</v>
      </c>
      <c r="AF496" s="90">
        <v>3412936000</v>
      </c>
      <c r="AG496" s="90">
        <v>17959312000</v>
      </c>
      <c r="AH496" s="90">
        <v>610918000</v>
      </c>
      <c r="AI496" s="117">
        <v>154822000</v>
      </c>
      <c r="AJ496" s="90">
        <v>294396000</v>
      </c>
      <c r="AK496" s="90"/>
      <c r="AL496" s="90"/>
      <c r="AM496" s="90"/>
      <c r="AN496" s="90"/>
      <c r="AO496" s="90"/>
      <c r="AP496" s="90"/>
    </row>
    <row r="497" spans="1:42" s="91" customFormat="1">
      <c r="A497" s="81">
        <v>44349</v>
      </c>
      <c r="B497" s="90">
        <v>65398417608152</v>
      </c>
      <c r="C497" s="119">
        <v>270664288000</v>
      </c>
      <c r="D497" s="203">
        <v>57464300000</v>
      </c>
      <c r="E497" s="208">
        <v>94323970000</v>
      </c>
      <c r="F497" s="90">
        <v>52133935000</v>
      </c>
      <c r="G497" s="85">
        <v>0.33408715470264172</v>
      </c>
      <c r="H497" s="90"/>
      <c r="I497" s="85">
        <v>0</v>
      </c>
      <c r="J497" s="90">
        <v>44125000</v>
      </c>
      <c r="K497" s="85">
        <v>1.1725198236232572E-3</v>
      </c>
      <c r="L497" s="90">
        <v>4403826000</v>
      </c>
      <c r="M497" s="85">
        <v>6.1832622866584919E-2</v>
      </c>
      <c r="N497" s="90">
        <v>547119000</v>
      </c>
      <c r="O497" s="85">
        <v>0.41544969671934467</v>
      </c>
      <c r="P497" s="90">
        <v>335295000</v>
      </c>
      <c r="Q497" s="85">
        <v>0.44103139485328546</v>
      </c>
      <c r="R497" s="90"/>
      <c r="S497" s="85">
        <v>0</v>
      </c>
      <c r="T497" s="90"/>
      <c r="U497" s="85"/>
      <c r="V497" s="90"/>
      <c r="W497" s="85"/>
      <c r="X497" s="90"/>
      <c r="Y497" s="85"/>
      <c r="Z497" s="90"/>
      <c r="AA497" s="85"/>
      <c r="AB497" s="85"/>
      <c r="AC497" s="85"/>
      <c r="AD497" s="90">
        <v>156048906000</v>
      </c>
      <c r="AE497" s="90">
        <v>2270360000</v>
      </c>
      <c r="AF497" s="90">
        <v>37632626000</v>
      </c>
      <c r="AG497" s="90">
        <v>71221724000</v>
      </c>
      <c r="AH497" s="90">
        <v>1316932000</v>
      </c>
      <c r="AI497" s="117">
        <v>760252000</v>
      </c>
      <c r="AJ497" s="90">
        <v>1413488000</v>
      </c>
      <c r="AK497" s="90"/>
      <c r="AL497" s="90"/>
      <c r="AM497" s="90"/>
      <c r="AN497" s="90"/>
      <c r="AO497" s="90"/>
      <c r="AP497" s="90"/>
    </row>
    <row r="498" spans="1:42" s="91" customFormat="1">
      <c r="A498" s="81">
        <v>44350</v>
      </c>
      <c r="B498" s="90">
        <v>73719002884194</v>
      </c>
      <c r="C498" s="119">
        <v>62514346000</v>
      </c>
      <c r="D498" s="203">
        <v>12607854000</v>
      </c>
      <c r="E498" s="208">
        <v>48009189000</v>
      </c>
      <c r="F498" s="90">
        <v>7784111000</v>
      </c>
      <c r="G498" s="85">
        <v>0.23710190429955511</v>
      </c>
      <c r="H498" s="90"/>
      <c r="I498" s="85">
        <v>0</v>
      </c>
      <c r="J498" s="90">
        <v>84238000</v>
      </c>
      <c r="K498" s="85">
        <v>4.0933961805724284E-2</v>
      </c>
      <c r="L498" s="90">
        <v>226261000</v>
      </c>
      <c r="M498" s="85">
        <v>1.4270026353959419E-2</v>
      </c>
      <c r="N498" s="90">
        <v>3272722000</v>
      </c>
      <c r="O498" s="85">
        <v>0.74257318359293456</v>
      </c>
      <c r="P498" s="90">
        <v>1240522000</v>
      </c>
      <c r="Q498" s="85">
        <v>0.32368159167632521</v>
      </c>
      <c r="R498" s="90"/>
      <c r="S498" s="85">
        <v>0</v>
      </c>
      <c r="T498" s="90"/>
      <c r="U498" s="85"/>
      <c r="V498" s="90"/>
      <c r="W498" s="85"/>
      <c r="X498" s="90"/>
      <c r="Y498" s="85"/>
      <c r="Z498" s="90"/>
      <c r="AA498" s="85"/>
      <c r="AB498" s="85"/>
      <c r="AC498" s="85"/>
      <c r="AD498" s="90">
        <v>32830234000</v>
      </c>
      <c r="AE498" s="90">
        <v>211204000</v>
      </c>
      <c r="AF498" s="90">
        <v>2057900000</v>
      </c>
      <c r="AG498" s="90">
        <v>15855682000</v>
      </c>
      <c r="AH498" s="90">
        <v>4407272000</v>
      </c>
      <c r="AI498" s="117">
        <v>3832538000</v>
      </c>
      <c r="AJ498" s="90">
        <v>3319516000</v>
      </c>
      <c r="AK498" s="90"/>
      <c r="AL498" s="90"/>
      <c r="AM498" s="90"/>
      <c r="AN498" s="90"/>
      <c r="AO498" s="90"/>
      <c r="AP498" s="90"/>
    </row>
    <row r="499" spans="1:42" s="91" customFormat="1">
      <c r="A499" s="81">
        <v>44351</v>
      </c>
      <c r="B499" s="90">
        <v>77231544599096</v>
      </c>
      <c r="C499" s="119">
        <v>308438890000</v>
      </c>
      <c r="D499" s="203">
        <v>29989682000</v>
      </c>
      <c r="E499" s="208">
        <v>59518052000</v>
      </c>
      <c r="F499" s="90">
        <v>20398311000</v>
      </c>
      <c r="G499" s="85">
        <v>0.26558900905848087</v>
      </c>
      <c r="H499" s="90"/>
      <c r="I499" s="85">
        <v>0</v>
      </c>
      <c r="J499" s="90">
        <v>298379000</v>
      </c>
      <c r="K499" s="85">
        <v>1.9896566315121696E-3</v>
      </c>
      <c r="L499" s="90">
        <v>8135198000</v>
      </c>
      <c r="M499" s="85">
        <v>0.10389437467351013</v>
      </c>
      <c r="N499" s="90">
        <v>1078810000</v>
      </c>
      <c r="O499" s="85">
        <v>0.91665703681548749</v>
      </c>
      <c r="P499" s="90">
        <v>78984000</v>
      </c>
      <c r="Q499" s="85">
        <v>0.36263130830823476</v>
      </c>
      <c r="R499" s="90"/>
      <c r="S499" s="85">
        <v>0</v>
      </c>
      <c r="T499" s="90"/>
      <c r="U499" s="85"/>
      <c r="V499" s="90"/>
      <c r="W499" s="85"/>
      <c r="X499" s="90"/>
      <c r="Y499" s="85"/>
      <c r="Z499" s="90"/>
      <c r="AA499" s="85"/>
      <c r="AB499" s="85"/>
      <c r="AC499" s="85"/>
      <c r="AD499" s="90">
        <v>76804048000</v>
      </c>
      <c r="AE499" s="90">
        <v>1039650000</v>
      </c>
      <c r="AF499" s="90">
        <v>149965072000</v>
      </c>
      <c r="AG499" s="90">
        <v>78302584000</v>
      </c>
      <c r="AH499" s="90">
        <v>1176896000</v>
      </c>
      <c r="AI499" s="117">
        <v>217808000</v>
      </c>
      <c r="AJ499" s="90">
        <v>932832000</v>
      </c>
      <c r="AK499" s="90"/>
      <c r="AL499" s="90"/>
      <c r="AM499" s="90"/>
      <c r="AN499" s="90"/>
      <c r="AO499" s="90"/>
      <c r="AP499" s="90"/>
    </row>
    <row r="500" spans="1:42" s="112" customFormat="1">
      <c r="A500" s="110"/>
      <c r="B500" s="113"/>
      <c r="C500" s="110"/>
      <c r="D500" s="203">
        <v>0</v>
      </c>
      <c r="E500" s="208">
        <v>0</v>
      </c>
      <c r="F500" s="113"/>
      <c r="G500" s="114"/>
      <c r="H500" s="113"/>
      <c r="I500" s="114"/>
      <c r="J500" s="113"/>
      <c r="K500" s="114"/>
      <c r="L500" s="113"/>
      <c r="M500" s="114"/>
      <c r="N500" s="113"/>
      <c r="O500" s="114"/>
      <c r="P500" s="113"/>
      <c r="Q500" s="114"/>
      <c r="R500" s="113"/>
      <c r="S500" s="114"/>
      <c r="T500" s="113"/>
      <c r="U500" s="114"/>
      <c r="V500" s="113"/>
      <c r="W500" s="114"/>
      <c r="X500" s="113"/>
      <c r="Y500" s="114"/>
      <c r="Z500" s="113"/>
      <c r="AA500" s="114"/>
      <c r="AB500" s="114"/>
      <c r="AC500" s="114"/>
      <c r="AD500" s="113"/>
      <c r="AE500" s="113"/>
      <c r="AF500" s="113"/>
      <c r="AG500" s="113"/>
      <c r="AH500" s="113"/>
      <c r="AI500" s="126"/>
      <c r="AJ500" s="113"/>
      <c r="AK500" s="113"/>
      <c r="AL500" s="113"/>
      <c r="AM500" s="113"/>
      <c r="AN500" s="113"/>
      <c r="AO500" s="113"/>
      <c r="AP500" s="113"/>
    </row>
    <row r="501" spans="1:42" s="91" customFormat="1">
      <c r="A501" s="81">
        <v>44354</v>
      </c>
      <c r="B501" s="90">
        <v>73862469364974</v>
      </c>
      <c r="C501" s="119">
        <v>250955421000</v>
      </c>
      <c r="D501" s="203">
        <v>28967340000</v>
      </c>
      <c r="E501" s="208">
        <v>50844910000</v>
      </c>
      <c r="F501" s="90">
        <v>10471030000</v>
      </c>
      <c r="G501" s="85">
        <v>0.14447768836802438</v>
      </c>
      <c r="H501" s="90"/>
      <c r="I501" s="85">
        <v>0</v>
      </c>
      <c r="J501" s="90">
        <v>244728000</v>
      </c>
      <c r="K501" s="85">
        <v>3.1656892722201594E-3</v>
      </c>
      <c r="L501" s="90">
        <v>16347817000</v>
      </c>
      <c r="M501" s="85">
        <v>0.17246504769110729</v>
      </c>
      <c r="N501" s="90">
        <v>1328065000</v>
      </c>
      <c r="O501" s="85">
        <v>0.74598826249413008</v>
      </c>
      <c r="P501" s="90">
        <v>575700000</v>
      </c>
      <c r="Q501" s="85">
        <v>0.45412809299331708</v>
      </c>
      <c r="R501" s="90"/>
      <c r="S501" s="85">
        <v>0</v>
      </c>
      <c r="T501" s="90"/>
      <c r="U501" s="85"/>
      <c r="V501" s="90"/>
      <c r="W501" s="85"/>
      <c r="X501" s="90"/>
      <c r="Y501" s="85"/>
      <c r="Z501" s="90"/>
      <c r="AA501" s="85"/>
      <c r="AB501" s="85"/>
      <c r="AC501" s="85"/>
      <c r="AD501" s="90">
        <v>72475066000</v>
      </c>
      <c r="AE501" s="90">
        <v>2419154000</v>
      </c>
      <c r="AF501" s="90">
        <v>77306387000</v>
      </c>
      <c r="AG501" s="90">
        <v>94789160000</v>
      </c>
      <c r="AH501" s="90">
        <v>1780276000</v>
      </c>
      <c r="AI501" s="117">
        <v>1267704000</v>
      </c>
      <c r="AJ501" s="90">
        <v>917674000</v>
      </c>
      <c r="AK501" s="90"/>
      <c r="AL501" s="90"/>
      <c r="AM501" s="90"/>
      <c r="AN501" s="90"/>
      <c r="AO501" s="90"/>
      <c r="AP501" s="90"/>
    </row>
    <row r="502" spans="1:42" s="91" customFormat="1">
      <c r="A502" s="81">
        <v>44355</v>
      </c>
      <c r="B502" s="90">
        <v>76379633166166</v>
      </c>
      <c r="C502" s="119">
        <v>268938436000</v>
      </c>
      <c r="D502" s="203">
        <v>60356966000</v>
      </c>
      <c r="E502" s="208">
        <v>110337141000</v>
      </c>
      <c r="F502" s="90">
        <v>42630573000</v>
      </c>
      <c r="G502" s="85">
        <v>0.40885270739717106</v>
      </c>
      <c r="H502" s="90"/>
      <c r="I502" s="85">
        <v>0</v>
      </c>
      <c r="J502" s="90">
        <v>225728000</v>
      </c>
      <c r="K502" s="85">
        <v>1.5367574423413003E-2</v>
      </c>
      <c r="L502" s="90">
        <v>16237082000</v>
      </c>
      <c r="M502" s="85">
        <v>0.11367968825668076</v>
      </c>
      <c r="N502" s="90">
        <v>1190226000</v>
      </c>
      <c r="O502" s="85">
        <v>0.73119136989415101</v>
      </c>
      <c r="P502" s="90">
        <v>73357000</v>
      </c>
      <c r="Q502" s="85">
        <v>0.14255980721767689</v>
      </c>
      <c r="R502" s="90"/>
      <c r="S502" s="85">
        <v>0</v>
      </c>
      <c r="T502" s="90"/>
      <c r="U502" s="85"/>
      <c r="V502" s="90"/>
      <c r="W502" s="85"/>
      <c r="X502" s="90"/>
      <c r="Y502" s="85"/>
      <c r="Z502" s="90"/>
      <c r="AA502" s="85"/>
      <c r="AB502" s="85"/>
      <c r="AC502" s="85"/>
      <c r="AD502" s="90">
        <v>104268780000</v>
      </c>
      <c r="AE502" s="90">
        <v>1876062000</v>
      </c>
      <c r="AF502" s="90">
        <v>14688590000</v>
      </c>
      <c r="AG502" s="90">
        <v>142831866000</v>
      </c>
      <c r="AH502" s="90">
        <v>1627790000</v>
      </c>
      <c r="AI502" s="117">
        <v>514570000</v>
      </c>
      <c r="AJ502" s="90">
        <v>3130778000</v>
      </c>
      <c r="AK502" s="90"/>
      <c r="AL502" s="90"/>
      <c r="AM502" s="90"/>
      <c r="AN502" s="90"/>
      <c r="AO502" s="90"/>
      <c r="AP502" s="90"/>
    </row>
    <row r="503" spans="1:42" s="91" customFormat="1">
      <c r="A503" s="81">
        <v>44356</v>
      </c>
      <c r="B503" s="90">
        <v>62508164725334</v>
      </c>
      <c r="C503" s="119">
        <v>354894802000</v>
      </c>
      <c r="D503" s="203">
        <v>125198595000</v>
      </c>
      <c r="E503" s="208">
        <v>225351545000</v>
      </c>
      <c r="F503" s="90">
        <v>116807868000</v>
      </c>
      <c r="G503" s="85">
        <v>0.56027554951342917</v>
      </c>
      <c r="H503" s="90"/>
      <c r="I503" s="85">
        <v>0</v>
      </c>
      <c r="J503" s="90">
        <v>38384000</v>
      </c>
      <c r="K503" s="85">
        <v>6.9888663193597277E-3</v>
      </c>
      <c r="L503" s="90">
        <v>7241263000</v>
      </c>
      <c r="M503" s="85">
        <v>7.1479744988959287E-2</v>
      </c>
      <c r="N503" s="90">
        <v>1046120000</v>
      </c>
      <c r="O503" s="85">
        <v>0.85860144451739984</v>
      </c>
      <c r="P503" s="90">
        <v>64960000</v>
      </c>
      <c r="Q503" s="85">
        <v>0.27887727854241973</v>
      </c>
      <c r="R503" s="90"/>
      <c r="S503" s="85">
        <v>0</v>
      </c>
      <c r="T503" s="90"/>
      <c r="U503" s="85"/>
      <c r="V503" s="90"/>
      <c r="W503" s="85"/>
      <c r="X503" s="90"/>
      <c r="Y503" s="85"/>
      <c r="Z503" s="90"/>
      <c r="AA503" s="85"/>
      <c r="AB503" s="85"/>
      <c r="AC503" s="85"/>
      <c r="AD503" s="90">
        <v>208482894000</v>
      </c>
      <c r="AE503" s="90">
        <v>2973200000</v>
      </c>
      <c r="AF503" s="90">
        <v>5492164000</v>
      </c>
      <c r="AG503" s="90">
        <v>101305104000</v>
      </c>
      <c r="AH503" s="90">
        <v>1218400000</v>
      </c>
      <c r="AI503" s="117">
        <v>232934000</v>
      </c>
      <c r="AJ503" s="90">
        <v>35190106000</v>
      </c>
      <c r="AK503" s="90"/>
      <c r="AL503" s="90"/>
      <c r="AM503" s="90"/>
      <c r="AN503" s="90"/>
      <c r="AO503" s="90"/>
      <c r="AP503" s="90"/>
    </row>
    <row r="504" spans="1:42" s="91" customFormat="1">
      <c r="A504" s="81">
        <v>44357</v>
      </c>
      <c r="B504" s="90">
        <v>61500480330096</v>
      </c>
      <c r="C504" s="119">
        <v>202537360000</v>
      </c>
      <c r="D504" s="203">
        <v>51284511000</v>
      </c>
      <c r="E504" s="208">
        <v>105147046000</v>
      </c>
      <c r="F504" s="90">
        <v>37722899000</v>
      </c>
      <c r="G504" s="85">
        <v>0.40323921799068085</v>
      </c>
      <c r="H504" s="90"/>
      <c r="I504" s="85">
        <v>0</v>
      </c>
      <c r="J504" s="90">
        <v>56544000</v>
      </c>
      <c r="K504" s="85">
        <v>2.947410121818362E-2</v>
      </c>
      <c r="L504" s="90">
        <v>12086152000</v>
      </c>
      <c r="M504" s="85">
        <v>0.11721849574812372</v>
      </c>
      <c r="N504" s="90">
        <v>1274582000</v>
      </c>
      <c r="O504" s="85">
        <v>0.76704696589102317</v>
      </c>
      <c r="P504" s="90">
        <v>144334000</v>
      </c>
      <c r="Q504" s="85">
        <v>0.48700939372671814</v>
      </c>
      <c r="R504" s="90"/>
      <c r="S504" s="85">
        <v>0</v>
      </c>
      <c r="T504" s="90"/>
      <c r="U504" s="85"/>
      <c r="V504" s="90"/>
      <c r="W504" s="85"/>
      <c r="X504" s="90"/>
      <c r="Y504" s="85"/>
      <c r="Z504" s="90"/>
      <c r="AA504" s="85"/>
      <c r="AB504" s="85"/>
      <c r="AC504" s="85"/>
      <c r="AD504" s="90">
        <v>93549678000</v>
      </c>
      <c r="AE504" s="90">
        <v>1346200000</v>
      </c>
      <c r="AF504" s="90">
        <v>1918430000</v>
      </c>
      <c r="AG504" s="90">
        <v>103107892000</v>
      </c>
      <c r="AH504" s="90">
        <v>1661674000</v>
      </c>
      <c r="AI504" s="117">
        <v>296368000</v>
      </c>
      <c r="AJ504" s="90">
        <v>657118000</v>
      </c>
      <c r="AK504" s="90"/>
      <c r="AL504" s="90"/>
      <c r="AM504" s="90"/>
      <c r="AN504" s="90"/>
      <c r="AO504" s="90"/>
      <c r="AP504" s="90"/>
    </row>
    <row r="505" spans="1:42" s="91" customFormat="1">
      <c r="A505" s="81">
        <v>44358</v>
      </c>
      <c r="B505" s="90">
        <v>58966540563094</v>
      </c>
      <c r="C505" s="119">
        <v>260344870000</v>
      </c>
      <c r="D505" s="203">
        <v>29942549000</v>
      </c>
      <c r="E505" s="208">
        <v>64892589000</v>
      </c>
      <c r="F505" s="90">
        <v>17208861000</v>
      </c>
      <c r="G505" s="85">
        <v>0.16405544796708119</v>
      </c>
      <c r="H505" s="90"/>
      <c r="I505" s="85">
        <v>0</v>
      </c>
      <c r="J505" s="90">
        <v>834816000</v>
      </c>
      <c r="K505" s="85">
        <v>0.36261505249303927</v>
      </c>
      <c r="L505" s="90">
        <v>10348263000</v>
      </c>
      <c r="M505" s="85">
        <v>7.1097831028495234E-2</v>
      </c>
      <c r="N505" s="90">
        <v>1327606000</v>
      </c>
      <c r="O505" s="85">
        <v>0.75437559734390081</v>
      </c>
      <c r="P505" s="90">
        <v>223003000</v>
      </c>
      <c r="Q505" s="85">
        <v>0.51257516135557069</v>
      </c>
      <c r="R505" s="90"/>
      <c r="S505" s="85">
        <v>0</v>
      </c>
      <c r="T505" s="90"/>
      <c r="U505" s="85"/>
      <c r="V505" s="90"/>
      <c r="W505" s="85"/>
      <c r="X505" s="90"/>
      <c r="Y505" s="85"/>
      <c r="Z505" s="90"/>
      <c r="AA505" s="85"/>
      <c r="AB505" s="85"/>
      <c r="AC505" s="85"/>
      <c r="AD505" s="90">
        <v>104896614000</v>
      </c>
      <c r="AE505" s="90">
        <v>1795600000</v>
      </c>
      <c r="AF505" s="90">
        <v>2302210000</v>
      </c>
      <c r="AG505" s="90">
        <v>145549630000</v>
      </c>
      <c r="AH505" s="90">
        <v>1759874000</v>
      </c>
      <c r="AI505" s="117">
        <v>435064000</v>
      </c>
      <c r="AJ505" s="90">
        <v>3605878000</v>
      </c>
      <c r="AK505" s="90"/>
      <c r="AL505" s="90"/>
      <c r="AM505" s="90"/>
      <c r="AN505" s="90"/>
      <c r="AO505" s="90"/>
      <c r="AP505" s="90"/>
    </row>
    <row r="506" spans="1:42" s="112" customFormat="1">
      <c r="A506" s="110"/>
      <c r="B506" s="113"/>
      <c r="C506" s="124">
        <v>0</v>
      </c>
      <c r="D506" s="203">
        <v>0</v>
      </c>
      <c r="E506" s="208">
        <v>0</v>
      </c>
      <c r="F506" s="113"/>
      <c r="G506" s="114"/>
      <c r="H506" s="113"/>
      <c r="I506" s="114"/>
      <c r="J506" s="113"/>
      <c r="K506" s="114"/>
      <c r="L506" s="113"/>
      <c r="M506" s="114"/>
      <c r="N506" s="113"/>
      <c r="O506" s="114"/>
      <c r="P506" s="113"/>
      <c r="Q506" s="114"/>
      <c r="R506" s="113"/>
      <c r="S506" s="114"/>
      <c r="T506" s="113"/>
      <c r="U506" s="114"/>
      <c r="V506" s="113"/>
      <c r="W506" s="114"/>
      <c r="X506" s="113"/>
      <c r="Y506" s="114"/>
      <c r="Z506" s="113"/>
      <c r="AA506" s="114"/>
      <c r="AB506" s="114"/>
      <c r="AC506" s="114"/>
      <c r="AD506" s="113"/>
      <c r="AE506" s="113"/>
      <c r="AF506" s="113"/>
      <c r="AG506" s="113"/>
      <c r="AH506" s="113"/>
      <c r="AI506" s="126"/>
      <c r="AJ506" s="113"/>
      <c r="AK506" s="113"/>
      <c r="AL506" s="113"/>
      <c r="AM506" s="113"/>
      <c r="AN506" s="113"/>
      <c r="AO506" s="113"/>
      <c r="AP506" s="113"/>
    </row>
    <row r="507" spans="1:42" s="91" customFormat="1">
      <c r="A507" s="81">
        <v>44361</v>
      </c>
      <c r="B507" s="90">
        <v>63983981810578</v>
      </c>
      <c r="C507" s="119">
        <v>733473980000</v>
      </c>
      <c r="D507" s="203">
        <v>97574293000</v>
      </c>
      <c r="E507" s="208">
        <v>153591223000</v>
      </c>
      <c r="F507" s="90">
        <v>85633795000</v>
      </c>
      <c r="G507" s="85">
        <v>0.52077400286840536</v>
      </c>
      <c r="H507" s="90"/>
      <c r="I507" s="85">
        <v>0</v>
      </c>
      <c r="J507" s="90">
        <v>306029000</v>
      </c>
      <c r="K507" s="85">
        <v>0.11645834268844105</v>
      </c>
      <c r="L507" s="90">
        <v>10379727000</v>
      </c>
      <c r="M507" s="85">
        <v>1.8603824334973484E-2</v>
      </c>
      <c r="N507" s="90">
        <v>1180219000</v>
      </c>
      <c r="O507" s="85">
        <v>0.94312342875225552</v>
      </c>
      <c r="P507" s="90">
        <v>74523000</v>
      </c>
      <c r="Q507" s="85">
        <v>0.47599064919138501</v>
      </c>
      <c r="R507" s="90"/>
      <c r="S507" s="85">
        <v>0</v>
      </c>
      <c r="T507" s="90"/>
      <c r="U507" s="85"/>
      <c r="V507" s="90"/>
      <c r="W507" s="85"/>
      <c r="X507" s="90"/>
      <c r="Y507" s="85"/>
      <c r="Z507" s="90"/>
      <c r="AA507" s="85"/>
      <c r="AB507" s="85"/>
      <c r="AC507" s="85"/>
      <c r="AD507" s="90">
        <v>164435618000</v>
      </c>
      <c r="AE507" s="90">
        <v>3205130000</v>
      </c>
      <c r="AF507" s="90">
        <v>2627798000</v>
      </c>
      <c r="AG507" s="90">
        <v>557935122000</v>
      </c>
      <c r="AH507" s="90">
        <v>1251394000</v>
      </c>
      <c r="AI507" s="117">
        <v>156564000</v>
      </c>
      <c r="AJ507" s="90">
        <v>3862354000</v>
      </c>
      <c r="AK507" s="90"/>
      <c r="AL507" s="90"/>
      <c r="AM507" s="90"/>
      <c r="AN507" s="90"/>
      <c r="AO507" s="90"/>
      <c r="AP507" s="90"/>
    </row>
    <row r="508" spans="1:42" s="91" customFormat="1">
      <c r="A508" s="81">
        <v>44362</v>
      </c>
      <c r="B508" s="90">
        <v>65175011067388</v>
      </c>
      <c r="C508" s="119">
        <v>231678816000</v>
      </c>
      <c r="D508" s="203">
        <v>111324089000</v>
      </c>
      <c r="E508" s="208">
        <v>177387344000</v>
      </c>
      <c r="F508" s="90">
        <v>104928314000</v>
      </c>
      <c r="G508" s="85">
        <v>0.62852665545727204</v>
      </c>
      <c r="H508" s="90"/>
      <c r="I508" s="85">
        <v>0</v>
      </c>
      <c r="J508" s="90">
        <v>244879000</v>
      </c>
      <c r="K508" s="85">
        <v>0.17813579345242078</v>
      </c>
      <c r="L508" s="90">
        <v>3240575000</v>
      </c>
      <c r="M508" s="85">
        <v>5.5697564873915181E-2</v>
      </c>
      <c r="N508" s="90">
        <v>1149543000</v>
      </c>
      <c r="O508" s="85">
        <v>0.9653194966250771</v>
      </c>
      <c r="P508" s="90">
        <v>18620000</v>
      </c>
      <c r="Q508" s="85">
        <v>0.41664801969120607</v>
      </c>
      <c r="R508" s="90">
        <v>1742158000</v>
      </c>
      <c r="S508" s="85">
        <v>0.4719734938583991</v>
      </c>
      <c r="T508" s="90"/>
      <c r="U508" s="85"/>
      <c r="V508" s="90"/>
      <c r="W508" s="85"/>
      <c r="X508" s="90"/>
      <c r="Y508" s="85"/>
      <c r="Z508" s="90"/>
      <c r="AA508" s="85"/>
      <c r="AB508" s="85"/>
      <c r="AC508" s="85"/>
      <c r="AD508" s="90">
        <v>166943300000</v>
      </c>
      <c r="AE508" s="90">
        <v>252460000</v>
      </c>
      <c r="AF508" s="90">
        <v>1374676000</v>
      </c>
      <c r="AG508" s="90">
        <v>58181628000</v>
      </c>
      <c r="AH508" s="90">
        <v>1190842000</v>
      </c>
      <c r="AI508" s="117">
        <v>44690000</v>
      </c>
      <c r="AJ508" s="90">
        <v>3691220000</v>
      </c>
      <c r="AK508" s="90"/>
      <c r="AL508" s="90"/>
      <c r="AM508" s="90"/>
      <c r="AN508" s="90"/>
      <c r="AO508" s="90"/>
      <c r="AP508" s="90"/>
    </row>
    <row r="509" spans="1:42" s="91" customFormat="1">
      <c r="A509" s="81">
        <v>44363</v>
      </c>
      <c r="B509" s="90">
        <v>60802169054920</v>
      </c>
      <c r="C509" s="119">
        <v>150102228000</v>
      </c>
      <c r="D509" s="203">
        <v>34476274000</v>
      </c>
      <c r="E509" s="208">
        <v>93424959000</v>
      </c>
      <c r="F509" s="90">
        <v>30410769000</v>
      </c>
      <c r="G509" s="85">
        <v>0.37413710123296035</v>
      </c>
      <c r="H509" s="90"/>
      <c r="I509" s="85">
        <v>0</v>
      </c>
      <c r="J509" s="90">
        <v>80044000</v>
      </c>
      <c r="K509" s="85">
        <v>2.2581726304195974E-2</v>
      </c>
      <c r="L509" s="90">
        <v>2763159000</v>
      </c>
      <c r="M509" s="85">
        <v>4.4494707849873735E-2</v>
      </c>
      <c r="N509" s="90">
        <v>1063883000</v>
      </c>
      <c r="O509" s="85">
        <v>0.85147287392493731</v>
      </c>
      <c r="P509" s="90">
        <v>158419000</v>
      </c>
      <c r="Q509" s="85">
        <v>0.45765997399971109</v>
      </c>
      <c r="R509" s="90"/>
      <c r="S509" s="85">
        <v>0</v>
      </c>
      <c r="T509" s="90"/>
      <c r="U509" s="85"/>
      <c r="V509" s="90"/>
      <c r="W509" s="85"/>
      <c r="X509" s="90"/>
      <c r="Y509" s="85"/>
      <c r="Z509" s="90"/>
      <c r="AA509" s="85"/>
      <c r="AB509" s="85"/>
      <c r="AC509" s="85"/>
      <c r="AD509" s="90">
        <v>81282420000</v>
      </c>
      <c r="AE509" s="90">
        <v>878432000</v>
      </c>
      <c r="AF509" s="90">
        <v>3544636000</v>
      </c>
      <c r="AG509" s="90">
        <v>62100846000</v>
      </c>
      <c r="AH509" s="90">
        <v>1249462000</v>
      </c>
      <c r="AI509" s="117">
        <v>346150000</v>
      </c>
      <c r="AJ509" s="90">
        <v>700282000</v>
      </c>
      <c r="AK509" s="90"/>
      <c r="AL509" s="90"/>
      <c r="AM509" s="90"/>
      <c r="AN509" s="90"/>
      <c r="AO509" s="90"/>
      <c r="AP509" s="90"/>
    </row>
    <row r="510" spans="1:42" s="91" customFormat="1">
      <c r="A510" s="81">
        <v>44364</v>
      </c>
      <c r="B510" s="90">
        <v>54844740037654</v>
      </c>
      <c r="C510" s="119">
        <v>199179680000</v>
      </c>
      <c r="D510" s="203">
        <v>73006385000</v>
      </c>
      <c r="E510" s="208">
        <v>106126645000</v>
      </c>
      <c r="F510" s="90">
        <v>68977396000</v>
      </c>
      <c r="G510" s="85">
        <v>0.47902008651909922</v>
      </c>
      <c r="H510" s="90"/>
      <c r="I510" s="85">
        <v>0</v>
      </c>
      <c r="J510" s="90">
        <v>84010000</v>
      </c>
      <c r="K510" s="85">
        <v>8.1148540176303199E-2</v>
      </c>
      <c r="L510" s="90">
        <v>2635991000</v>
      </c>
      <c r="M510" s="85">
        <v>5.206514248536058E-2</v>
      </c>
      <c r="N510" s="90">
        <v>1209194000</v>
      </c>
      <c r="O510" s="85">
        <v>0.88816890276955529</v>
      </c>
      <c r="P510" s="90">
        <v>99794000</v>
      </c>
      <c r="Q510" s="85">
        <v>0.48246487657245629</v>
      </c>
      <c r="R510" s="90"/>
      <c r="S510" s="85">
        <v>0</v>
      </c>
      <c r="T510" s="90"/>
      <c r="U510" s="85"/>
      <c r="V510" s="90"/>
      <c r="W510" s="85"/>
      <c r="X510" s="90"/>
      <c r="Y510" s="85"/>
      <c r="Z510" s="90"/>
      <c r="AA510" s="85"/>
      <c r="AB510" s="85"/>
      <c r="AC510" s="85"/>
      <c r="AD510" s="90">
        <v>143996876000</v>
      </c>
      <c r="AE510" s="90">
        <v>1564232000</v>
      </c>
      <c r="AF510" s="90">
        <v>1035262000</v>
      </c>
      <c r="AG510" s="90">
        <v>50628710000</v>
      </c>
      <c r="AH510" s="90">
        <v>1361446000</v>
      </c>
      <c r="AI510" s="117">
        <v>206842000</v>
      </c>
      <c r="AJ510" s="90">
        <v>386312000</v>
      </c>
      <c r="AK510" s="90"/>
      <c r="AL510" s="90"/>
      <c r="AM510" s="90"/>
      <c r="AN510" s="90"/>
      <c r="AO510" s="90"/>
      <c r="AP510" s="90"/>
    </row>
    <row r="511" spans="1:42" s="91" customFormat="1">
      <c r="A511" s="81">
        <v>44365</v>
      </c>
      <c r="B511" s="90">
        <v>58482870758818</v>
      </c>
      <c r="C511" s="119">
        <v>110708454000</v>
      </c>
      <c r="D511" s="203">
        <v>61510145000</v>
      </c>
      <c r="E511" s="208">
        <v>128579960000</v>
      </c>
      <c r="F511" s="90">
        <v>53974547000</v>
      </c>
      <c r="G511" s="85">
        <v>0.81492513602305527</v>
      </c>
      <c r="H511" s="90"/>
      <c r="I511" s="85">
        <v>0</v>
      </c>
      <c r="J511" s="90">
        <v>153561000</v>
      </c>
      <c r="K511" s="85">
        <v>0.10029377341435505</v>
      </c>
      <c r="L511" s="90">
        <v>4517546000</v>
      </c>
      <c r="M511" s="85">
        <v>0.1205667580749548</v>
      </c>
      <c r="N511" s="90">
        <v>1125109000</v>
      </c>
      <c r="O511" s="85">
        <v>0.97419963183150837</v>
      </c>
      <c r="P511" s="90">
        <v>10982000</v>
      </c>
      <c r="Q511" s="85">
        <v>0.25055897786903947</v>
      </c>
      <c r="R511" s="90">
        <v>1728400000</v>
      </c>
      <c r="S511" s="85">
        <v>0.48291281026533384</v>
      </c>
      <c r="T511" s="90"/>
      <c r="U511" s="85"/>
      <c r="V511" s="90"/>
      <c r="W511" s="85"/>
      <c r="X511" s="90"/>
      <c r="Y511" s="85"/>
      <c r="Z511" s="90"/>
      <c r="AA511" s="85"/>
      <c r="AB511" s="85"/>
      <c r="AC511" s="85"/>
      <c r="AD511" s="90">
        <v>66232522000</v>
      </c>
      <c r="AE511" s="90">
        <v>697720000</v>
      </c>
      <c r="AF511" s="90">
        <v>1531112000</v>
      </c>
      <c r="AG511" s="90">
        <v>37469250000</v>
      </c>
      <c r="AH511" s="90">
        <v>1154906000</v>
      </c>
      <c r="AI511" s="117">
        <v>43830000</v>
      </c>
      <c r="AJ511" s="90">
        <v>3579114000</v>
      </c>
      <c r="AK511" s="90"/>
      <c r="AL511" s="90"/>
      <c r="AM511" s="90"/>
      <c r="AN511" s="90"/>
      <c r="AO511" s="90"/>
      <c r="AP511" s="90"/>
    </row>
    <row r="512" spans="1:42" s="112" customFormat="1">
      <c r="A512" s="110"/>
      <c r="B512" s="113"/>
      <c r="C512" s="124">
        <v>0</v>
      </c>
      <c r="D512" s="203">
        <v>0</v>
      </c>
      <c r="E512" s="208">
        <v>0</v>
      </c>
      <c r="F512" s="113"/>
      <c r="G512" s="114"/>
      <c r="H512" s="113"/>
      <c r="I512" s="114"/>
      <c r="J512" s="113"/>
      <c r="K512" s="114"/>
      <c r="L512" s="113"/>
      <c r="M512" s="114"/>
      <c r="N512" s="113"/>
      <c r="O512" s="114"/>
      <c r="P512" s="113"/>
      <c r="Q512" s="114"/>
      <c r="R512" s="113"/>
      <c r="S512" s="114"/>
      <c r="T512" s="113"/>
      <c r="U512" s="114"/>
      <c r="V512" s="113"/>
      <c r="W512" s="114"/>
      <c r="X512" s="113"/>
      <c r="Y512" s="114"/>
      <c r="Z512" s="113"/>
      <c r="AA512" s="114"/>
      <c r="AB512" s="114"/>
      <c r="AC512" s="114"/>
      <c r="AD512" s="113"/>
      <c r="AE512" s="113"/>
      <c r="AF512" s="113"/>
      <c r="AG512" s="113"/>
      <c r="AH512" s="113"/>
      <c r="AI512" s="126"/>
      <c r="AJ512" s="113"/>
      <c r="AK512" s="113"/>
      <c r="AL512" s="113"/>
      <c r="AM512" s="113"/>
      <c r="AN512" s="113"/>
      <c r="AO512" s="113"/>
      <c r="AP512" s="113"/>
    </row>
    <row r="513" spans="1:42" s="91" customFormat="1">
      <c r="A513" s="81">
        <v>44368</v>
      </c>
      <c r="B513" s="90">
        <v>55253608321598</v>
      </c>
      <c r="C513" s="119">
        <v>120040264000</v>
      </c>
      <c r="D513" s="203">
        <v>16310705000</v>
      </c>
      <c r="E513" s="208">
        <v>77077145000</v>
      </c>
      <c r="F513" s="90">
        <v>7795635000</v>
      </c>
      <c r="G513" s="85">
        <v>0.15184622765417566</v>
      </c>
      <c r="H513" s="90"/>
      <c r="I513" s="85">
        <v>0</v>
      </c>
      <c r="J513" s="90">
        <v>56748000</v>
      </c>
      <c r="K513" s="85">
        <v>5.4230718508282538E-2</v>
      </c>
      <c r="L513" s="90">
        <v>6471452000</v>
      </c>
      <c r="M513" s="85">
        <v>0.10190951646516626</v>
      </c>
      <c r="N513" s="90">
        <v>1300290000</v>
      </c>
      <c r="O513" s="85">
        <v>0.86652725353464266</v>
      </c>
      <c r="P513" s="90">
        <v>686580000</v>
      </c>
      <c r="Q513" s="85">
        <v>0.43890221388060696</v>
      </c>
      <c r="R513" s="90"/>
      <c r="S513" s="85">
        <v>0</v>
      </c>
      <c r="T513" s="90"/>
      <c r="U513" s="85"/>
      <c r="V513" s="90"/>
      <c r="W513" s="85"/>
      <c r="X513" s="90"/>
      <c r="Y513" s="85"/>
      <c r="Z513" s="90"/>
      <c r="AA513" s="85"/>
      <c r="AB513" s="85"/>
      <c r="AC513" s="85"/>
      <c r="AD513" s="90">
        <v>51339010000</v>
      </c>
      <c r="AE513" s="90">
        <v>907322000</v>
      </c>
      <c r="AF513" s="90">
        <v>1046418000</v>
      </c>
      <c r="AG513" s="90">
        <v>63501940000</v>
      </c>
      <c r="AH513" s="90">
        <v>1500576000</v>
      </c>
      <c r="AI513" s="117">
        <v>1564312000</v>
      </c>
      <c r="AJ513" s="90">
        <v>180686000</v>
      </c>
      <c r="AK513" s="90"/>
      <c r="AL513" s="90"/>
      <c r="AM513" s="90"/>
      <c r="AN513" s="90"/>
      <c r="AO513" s="90"/>
      <c r="AP513" s="90"/>
    </row>
    <row r="514" spans="1:42" s="91" customFormat="1">
      <c r="A514" s="81">
        <v>44369</v>
      </c>
      <c r="B514" s="12">
        <v>56433374348478</v>
      </c>
      <c r="C514" s="119">
        <v>244557872000</v>
      </c>
      <c r="D514" s="203">
        <v>27441896000</v>
      </c>
      <c r="E514" s="208">
        <v>52245131000</v>
      </c>
      <c r="F514" s="90">
        <v>11495223000</v>
      </c>
      <c r="G514" s="85">
        <v>0.26688851455311702</v>
      </c>
      <c r="H514" s="90">
        <v>19530000</v>
      </c>
      <c r="I514" s="85">
        <v>1.9911707431461111E-2</v>
      </c>
      <c r="J514" s="90">
        <v>350680000</v>
      </c>
      <c r="K514" s="85">
        <v>8.9433494358508239E-2</v>
      </c>
      <c r="L514" s="90">
        <v>13470257000</v>
      </c>
      <c r="M514" s="85">
        <v>6.9721665448726086E-2</v>
      </c>
      <c r="N514" s="90">
        <v>1204922000</v>
      </c>
      <c r="O514" s="85">
        <v>0.93050061857198685</v>
      </c>
      <c r="P514" s="90">
        <v>31636000</v>
      </c>
      <c r="Q514" s="85">
        <v>0.17701828599565791</v>
      </c>
      <c r="R514" s="90">
        <v>869648000</v>
      </c>
      <c r="S514" s="85">
        <v>0.45517486836458038</v>
      </c>
      <c r="T514" s="90"/>
      <c r="U514" s="85"/>
      <c r="V514" s="90"/>
      <c r="W514" s="85"/>
      <c r="X514" s="90"/>
      <c r="Y514" s="85"/>
      <c r="Z514" s="90"/>
      <c r="AA514" s="85"/>
      <c r="AB514" s="85"/>
      <c r="AC514" s="85"/>
      <c r="AD514" s="90">
        <v>43071254000</v>
      </c>
      <c r="AE514" s="90">
        <v>980830000</v>
      </c>
      <c r="AF514" s="90">
        <v>3921126000</v>
      </c>
      <c r="AG514" s="90">
        <v>193200448000</v>
      </c>
      <c r="AH514" s="90">
        <v>1294918000</v>
      </c>
      <c r="AI514" s="117">
        <v>178716000</v>
      </c>
      <c r="AJ514" s="90">
        <v>1910580000</v>
      </c>
      <c r="AK514" s="90"/>
      <c r="AL514" s="90"/>
      <c r="AM514" s="90"/>
      <c r="AN514" s="90"/>
      <c r="AO514" s="90"/>
      <c r="AP514" s="90"/>
    </row>
    <row r="515" spans="1:42" s="91" customFormat="1">
      <c r="A515" s="81">
        <v>44370</v>
      </c>
      <c r="B515" s="90">
        <v>52290864573656</v>
      </c>
      <c r="C515" s="119">
        <v>110458658000</v>
      </c>
      <c r="D515" s="203">
        <v>29684519000</v>
      </c>
      <c r="E515" s="208">
        <v>67478184000</v>
      </c>
      <c r="F515" s="90">
        <v>11704986000</v>
      </c>
      <c r="G515" s="85">
        <v>0.18525936405298654</v>
      </c>
      <c r="H515" s="90"/>
      <c r="I515" s="85">
        <v>0</v>
      </c>
      <c r="J515" s="90">
        <v>13786261000</v>
      </c>
      <c r="K515" s="85">
        <v>0.94296664576848821</v>
      </c>
      <c r="L515" s="90">
        <v>1759916000</v>
      </c>
      <c r="M515" s="85">
        <v>6.3683654296177714E-2</v>
      </c>
      <c r="N515" s="90">
        <v>1389161000</v>
      </c>
      <c r="O515" s="85">
        <v>0.82952417463251982</v>
      </c>
      <c r="P515" s="90">
        <v>174500000</v>
      </c>
      <c r="Q515" s="85">
        <v>0.46509024616467126</v>
      </c>
      <c r="R515" s="90">
        <v>869695000</v>
      </c>
      <c r="S515" s="85">
        <v>0.38281929522461328</v>
      </c>
      <c r="T515" s="90"/>
      <c r="U515" s="85"/>
      <c r="V515" s="90"/>
      <c r="W515" s="85"/>
      <c r="X515" s="90"/>
      <c r="Y515" s="85"/>
      <c r="Z515" s="90"/>
      <c r="AA515" s="85"/>
      <c r="AB515" s="85"/>
      <c r="AC515" s="85"/>
      <c r="AD515" s="90">
        <v>63181616000</v>
      </c>
      <c r="AE515" s="90">
        <v>700002000</v>
      </c>
      <c r="AF515" s="90">
        <v>14620094000</v>
      </c>
      <c r="AG515" s="90">
        <v>27635286000</v>
      </c>
      <c r="AH515" s="90">
        <v>1674648000</v>
      </c>
      <c r="AI515" s="117">
        <v>375196000</v>
      </c>
      <c r="AJ515" s="90">
        <v>2271816000</v>
      </c>
      <c r="AK515" s="90"/>
      <c r="AL515" s="90"/>
      <c r="AM515" s="90"/>
      <c r="AN515" s="90"/>
      <c r="AO515" s="90"/>
      <c r="AP515" s="90"/>
    </row>
    <row r="516" spans="1:42" s="91" customFormat="1">
      <c r="A516" s="81">
        <v>44371</v>
      </c>
      <c r="B516" s="90">
        <v>43882083516890</v>
      </c>
      <c r="C516" s="119">
        <v>195651710000</v>
      </c>
      <c r="D516" s="203">
        <v>80338153000</v>
      </c>
      <c r="E516" s="208">
        <v>144796148000</v>
      </c>
      <c r="F516" s="90">
        <v>65666555000</v>
      </c>
      <c r="G516" s="85">
        <v>0.55711186575293825</v>
      </c>
      <c r="H516" s="90"/>
      <c r="I516" s="85">
        <v>0</v>
      </c>
      <c r="J516" s="90">
        <v>257954000</v>
      </c>
      <c r="K516" s="85">
        <v>4.4403888546332704E-2</v>
      </c>
      <c r="L516" s="90">
        <v>12910730000</v>
      </c>
      <c r="M516" s="85">
        <v>0.18668586033905152</v>
      </c>
      <c r="N516" s="90">
        <v>1480582000</v>
      </c>
      <c r="O516" s="85">
        <v>0.80014850971474027</v>
      </c>
      <c r="P516" s="90">
        <v>22332000</v>
      </c>
      <c r="Q516" s="85">
        <v>0.42847275518035305</v>
      </c>
      <c r="R516" s="90"/>
      <c r="S516" s="85">
        <v>0</v>
      </c>
      <c r="T516" s="90"/>
      <c r="U516" s="85"/>
      <c r="V516" s="90"/>
      <c r="W516" s="85"/>
      <c r="X516" s="90"/>
      <c r="Y516" s="85"/>
      <c r="Z516" s="90"/>
      <c r="AA516" s="85"/>
      <c r="AB516" s="85"/>
      <c r="AC516" s="85"/>
      <c r="AD516" s="90">
        <v>117869604000</v>
      </c>
      <c r="AE516" s="90">
        <v>656820000</v>
      </c>
      <c r="AF516" s="90">
        <v>5809266000</v>
      </c>
      <c r="AG516" s="90">
        <v>69157514000</v>
      </c>
      <c r="AH516" s="90">
        <v>1850384000</v>
      </c>
      <c r="AI516" s="117">
        <v>52120000</v>
      </c>
      <c r="AJ516" s="90">
        <v>256002000</v>
      </c>
      <c r="AK516" s="90"/>
      <c r="AL516" s="90"/>
      <c r="AM516" s="90"/>
      <c r="AN516" s="90"/>
      <c r="AO516" s="90"/>
      <c r="AP516" s="90"/>
    </row>
    <row r="517" spans="1:42" s="91" customFormat="1">
      <c r="A517" s="81">
        <v>44372</v>
      </c>
      <c r="B517" s="90">
        <v>47246748332320</v>
      </c>
      <c r="C517" s="119">
        <v>351029304400</v>
      </c>
      <c r="D517" s="203">
        <v>65014141000</v>
      </c>
      <c r="E517" s="208">
        <v>135620857000</v>
      </c>
      <c r="F517" s="90">
        <v>40053492000</v>
      </c>
      <c r="G517" s="85">
        <v>0.48074289077460769</v>
      </c>
      <c r="H517" s="90"/>
      <c r="I517" s="85">
        <v>0</v>
      </c>
      <c r="J517" s="90">
        <v>53351000</v>
      </c>
      <c r="K517" s="85">
        <v>0.17634129250621397</v>
      </c>
      <c r="L517" s="90">
        <v>23575837000</v>
      </c>
      <c r="M517" s="85">
        <v>8.9001232572910802E-2</v>
      </c>
      <c r="N517" s="90">
        <v>1168767000</v>
      </c>
      <c r="O517" s="85">
        <v>0.96295151985525662</v>
      </c>
      <c r="P517" s="90">
        <v>162694000</v>
      </c>
      <c r="Q517" s="85">
        <v>0.45314118918437146</v>
      </c>
      <c r="R517" s="90"/>
      <c r="S517" s="85">
        <v>0</v>
      </c>
      <c r="T517" s="90"/>
      <c r="U517" s="85"/>
      <c r="V517" s="90"/>
      <c r="W517" s="85"/>
      <c r="X517" s="90"/>
      <c r="Y517" s="85"/>
      <c r="Z517" s="90"/>
      <c r="AA517" s="85"/>
      <c r="AB517" s="85"/>
      <c r="AC517" s="85"/>
      <c r="AD517" s="90">
        <v>83315828000</v>
      </c>
      <c r="AE517" s="90">
        <v>494500000</v>
      </c>
      <c r="AF517" s="90">
        <v>302544000</v>
      </c>
      <c r="AG517" s="90">
        <v>264893376400</v>
      </c>
      <c r="AH517" s="90">
        <v>1213734000</v>
      </c>
      <c r="AI517" s="117">
        <v>359036000</v>
      </c>
      <c r="AJ517" s="90">
        <v>450286000</v>
      </c>
      <c r="AK517" s="90"/>
      <c r="AL517" s="90"/>
      <c r="AM517" s="90"/>
      <c r="AN517" s="90"/>
      <c r="AO517" s="90"/>
      <c r="AP517" s="90"/>
    </row>
    <row r="518" spans="1:42" s="112" customFormat="1">
      <c r="A518" s="110"/>
      <c r="B518" s="113"/>
      <c r="C518" s="124">
        <v>0</v>
      </c>
      <c r="D518" s="203">
        <v>0</v>
      </c>
      <c r="E518" s="208">
        <v>0</v>
      </c>
      <c r="F518" s="113"/>
      <c r="G518" s="114"/>
      <c r="H518" s="113"/>
      <c r="I518" s="114"/>
      <c r="J518" s="113"/>
      <c r="K518" s="114"/>
      <c r="L518" s="113"/>
      <c r="M518" s="114"/>
      <c r="N518" s="113"/>
      <c r="O518" s="114"/>
      <c r="P518" s="113"/>
      <c r="Q518" s="114"/>
      <c r="R518" s="113"/>
      <c r="S518" s="114"/>
      <c r="T518" s="113"/>
      <c r="U518" s="114"/>
      <c r="V518" s="113"/>
      <c r="W518" s="114"/>
      <c r="X518" s="113"/>
      <c r="Y518" s="114"/>
      <c r="Z518" s="113"/>
      <c r="AA518" s="114"/>
      <c r="AB518" s="114"/>
      <c r="AC518" s="114"/>
      <c r="AD518" s="113"/>
      <c r="AE518" s="113"/>
      <c r="AF518" s="113"/>
      <c r="AG518" s="113"/>
      <c r="AH518" s="113"/>
      <c r="AI518" s="126"/>
      <c r="AJ518" s="113"/>
      <c r="AK518" s="113"/>
      <c r="AL518" s="113"/>
      <c r="AM518" s="113"/>
      <c r="AN518" s="113"/>
      <c r="AO518" s="113"/>
      <c r="AP518" s="113"/>
    </row>
    <row r="519" spans="1:42" s="91" customFormat="1">
      <c r="A519" s="81">
        <v>44375</v>
      </c>
      <c r="B519" s="90">
        <v>55483135857600</v>
      </c>
      <c r="C519" s="119">
        <v>196145272000</v>
      </c>
      <c r="D519" s="203">
        <v>57527311000</v>
      </c>
      <c r="E519" s="208">
        <v>125509661000</v>
      </c>
      <c r="F519" s="90">
        <v>47012553000</v>
      </c>
      <c r="G519" s="85">
        <v>0.39206680842574454</v>
      </c>
      <c r="H519" s="90"/>
      <c r="I519" s="85">
        <v>0</v>
      </c>
      <c r="J519" s="90">
        <v>305294000</v>
      </c>
      <c r="K519" s="85">
        <v>0.30629743038193119</v>
      </c>
      <c r="L519" s="90">
        <v>8710232000</v>
      </c>
      <c r="M519" s="85">
        <v>0.12352387231664654</v>
      </c>
      <c r="N519" s="90">
        <v>1168738000</v>
      </c>
      <c r="O519" s="85">
        <v>0.92925725444298857</v>
      </c>
      <c r="P519" s="90">
        <v>330494000</v>
      </c>
      <c r="Q519" s="85">
        <v>0.48882413844105904</v>
      </c>
      <c r="R519" s="90"/>
      <c r="S519" s="85">
        <v>0</v>
      </c>
      <c r="T519" s="90"/>
      <c r="U519" s="85"/>
      <c r="V519" s="90"/>
      <c r="W519" s="85"/>
      <c r="X519" s="90"/>
      <c r="Y519" s="85"/>
      <c r="Z519" s="90"/>
      <c r="AA519" s="85"/>
      <c r="AB519" s="85"/>
      <c r="AC519" s="85"/>
      <c r="AD519" s="90">
        <v>119909546000</v>
      </c>
      <c r="AE519" s="90">
        <v>1797290000</v>
      </c>
      <c r="AF519" s="90">
        <v>996724000</v>
      </c>
      <c r="AG519" s="90">
        <v>70514564000</v>
      </c>
      <c r="AH519" s="90">
        <v>1257712000</v>
      </c>
      <c r="AI519" s="117">
        <v>676100000</v>
      </c>
      <c r="AJ519" s="90">
        <v>993336000</v>
      </c>
      <c r="AK519" s="90"/>
      <c r="AL519" s="90"/>
      <c r="AM519" s="90"/>
      <c r="AN519" s="90"/>
      <c r="AO519" s="90"/>
      <c r="AP519" s="90"/>
    </row>
    <row r="520" spans="1:42" s="91" customFormat="1">
      <c r="A520" s="81">
        <v>44376</v>
      </c>
      <c r="B520" s="90">
        <v>52703737261200</v>
      </c>
      <c r="C520" s="119">
        <v>349251260000</v>
      </c>
      <c r="D520" s="203">
        <v>120721987000</v>
      </c>
      <c r="E520" s="208">
        <v>223556147000</v>
      </c>
      <c r="F520" s="90">
        <v>104812933000</v>
      </c>
      <c r="G520" s="85">
        <v>0.41192711427809392</v>
      </c>
      <c r="H520" s="90"/>
      <c r="I520" s="85">
        <v>0</v>
      </c>
      <c r="J520" s="90">
        <v>793249000</v>
      </c>
      <c r="K520" s="85">
        <v>0.331018323394773</v>
      </c>
      <c r="L520" s="90">
        <v>11780404000</v>
      </c>
      <c r="M520" s="85">
        <v>0.17504723364274619</v>
      </c>
      <c r="N520" s="90">
        <v>1310079000</v>
      </c>
      <c r="O520" s="85">
        <v>0.83105852709785222</v>
      </c>
      <c r="P520" s="90">
        <v>2025322000</v>
      </c>
      <c r="Q520" s="85">
        <v>0.49168492692417309</v>
      </c>
      <c r="R520" s="90"/>
      <c r="S520" s="85">
        <v>0</v>
      </c>
      <c r="T520" s="90"/>
      <c r="U520" s="85"/>
      <c r="V520" s="90"/>
      <c r="W520" s="85"/>
      <c r="X520" s="90"/>
      <c r="Y520" s="85"/>
      <c r="Z520" s="90"/>
      <c r="AA520" s="85"/>
      <c r="AB520" s="85"/>
      <c r="AC520" s="85"/>
      <c r="AD520" s="90">
        <v>254445336000</v>
      </c>
      <c r="AE520" s="90">
        <v>821480000</v>
      </c>
      <c r="AF520" s="90">
        <v>2396390000</v>
      </c>
      <c r="AG520" s="90">
        <v>67298430000</v>
      </c>
      <c r="AH520" s="90">
        <v>1576398000</v>
      </c>
      <c r="AI520" s="117">
        <v>4119146000</v>
      </c>
      <c r="AJ520" s="90">
        <v>18594080000</v>
      </c>
      <c r="AK520" s="90"/>
      <c r="AL520" s="90"/>
      <c r="AM520" s="90"/>
      <c r="AN520" s="90"/>
      <c r="AO520" s="90"/>
      <c r="AP520" s="90"/>
    </row>
    <row r="521" spans="1:42" s="91" customFormat="1">
      <c r="A521" s="81">
        <v>44377</v>
      </c>
      <c r="B521" s="90">
        <v>49276184472748</v>
      </c>
      <c r="C521" s="119">
        <v>531736080000</v>
      </c>
      <c r="D521" s="203">
        <v>168774727000</v>
      </c>
      <c r="E521" s="208">
        <v>238409057000</v>
      </c>
      <c r="F521" s="90">
        <v>126675995000</v>
      </c>
      <c r="G521" s="85">
        <v>0.46869601759475654</v>
      </c>
      <c r="H521" s="90"/>
      <c r="I521" s="85">
        <v>0</v>
      </c>
      <c r="J521" s="90">
        <v>2634046000</v>
      </c>
      <c r="K521" s="85">
        <v>5.0982453825877946E-2</v>
      </c>
      <c r="L521" s="90">
        <v>37739307000</v>
      </c>
      <c r="M521" s="85">
        <v>0.18275893656520345</v>
      </c>
      <c r="N521" s="90">
        <v>1368345000</v>
      </c>
      <c r="O521" s="85">
        <v>0.8700687867762541</v>
      </c>
      <c r="P521" s="90">
        <v>355226000</v>
      </c>
      <c r="Q521" s="85">
        <v>0.49204229702663094</v>
      </c>
      <c r="R521" s="90">
        <v>1808000</v>
      </c>
      <c r="S521" s="85">
        <v>2.3224745658205733E-3</v>
      </c>
      <c r="T521" s="90"/>
      <c r="U521" s="85"/>
      <c r="V521" s="90"/>
      <c r="W521" s="85"/>
      <c r="X521" s="90"/>
      <c r="Y521" s="85"/>
      <c r="Z521" s="90"/>
      <c r="AA521" s="85"/>
      <c r="AB521" s="85"/>
      <c r="AC521" s="85"/>
      <c r="AD521" s="90">
        <v>270273248000</v>
      </c>
      <c r="AE521" s="90">
        <v>226250000</v>
      </c>
      <c r="AF521" s="90">
        <v>51665736000</v>
      </c>
      <c r="AG521" s="90">
        <v>206497738000</v>
      </c>
      <c r="AH521" s="90">
        <v>1572686000</v>
      </c>
      <c r="AI521" s="117">
        <v>721942000</v>
      </c>
      <c r="AJ521" s="90">
        <v>778480000</v>
      </c>
      <c r="AK521" s="90"/>
      <c r="AL521" s="90"/>
      <c r="AM521" s="90"/>
      <c r="AN521" s="90"/>
      <c r="AO521" s="90"/>
      <c r="AP521" s="90"/>
    </row>
    <row r="522" spans="1:42" s="91" customFormat="1">
      <c r="A522" s="81">
        <v>44378</v>
      </c>
      <c r="B522" s="90">
        <v>63506680587906</v>
      </c>
      <c r="C522" s="119">
        <v>345270120000</v>
      </c>
      <c r="D522" s="203">
        <v>7908646000</v>
      </c>
      <c r="E522" s="208">
        <v>64257216000</v>
      </c>
      <c r="F522" s="90">
        <v>3499963000</v>
      </c>
      <c r="G522" s="85">
        <v>2.1337886195436619E-2</v>
      </c>
      <c r="H522" s="90"/>
      <c r="I522" s="85">
        <v>0</v>
      </c>
      <c r="J522" s="90">
        <v>753166000</v>
      </c>
      <c r="K522" s="85">
        <v>1.9762171523031107E-2</v>
      </c>
      <c r="L522" s="90">
        <v>2142453000</v>
      </c>
      <c r="M522" s="85">
        <v>1.5614511901295871E-2</v>
      </c>
      <c r="N522" s="90">
        <v>1285570000</v>
      </c>
      <c r="O522" s="85">
        <v>0.8420359720712105</v>
      </c>
      <c r="P522" s="90">
        <v>227494000</v>
      </c>
      <c r="Q522" s="85">
        <v>0.50853239269124673</v>
      </c>
      <c r="R522" s="90"/>
      <c r="S522" s="85">
        <v>0</v>
      </c>
      <c r="T522" s="90"/>
      <c r="U522" s="85"/>
      <c r="V522" s="90"/>
      <c r="W522" s="85"/>
      <c r="X522" s="90"/>
      <c r="Y522" s="85"/>
      <c r="Z522" s="90"/>
      <c r="AA522" s="85"/>
      <c r="AB522" s="85"/>
      <c r="AC522" s="85"/>
      <c r="AD522" s="90">
        <v>164025760000</v>
      </c>
      <c r="AE522" s="90">
        <v>1516080000</v>
      </c>
      <c r="AF522" s="90">
        <v>38111500000</v>
      </c>
      <c r="AG522" s="90">
        <v>137209092000</v>
      </c>
      <c r="AH522" s="90">
        <v>1526740000</v>
      </c>
      <c r="AI522" s="117">
        <v>447354000</v>
      </c>
      <c r="AJ522" s="90">
        <v>2433594000</v>
      </c>
      <c r="AK522" s="90"/>
      <c r="AL522" s="90"/>
      <c r="AM522" s="90"/>
      <c r="AN522" s="90"/>
      <c r="AO522" s="90"/>
      <c r="AP522" s="90"/>
    </row>
    <row r="523" spans="1:42" s="91" customFormat="1">
      <c r="A523" s="81">
        <v>44379</v>
      </c>
      <c r="B523" s="90">
        <v>63232404851300</v>
      </c>
      <c r="C523" s="119">
        <v>184715874200</v>
      </c>
      <c r="D523" s="203">
        <v>60227073000</v>
      </c>
      <c r="E523" s="208">
        <v>121140593000</v>
      </c>
      <c r="F523" s="90">
        <v>9856649000</v>
      </c>
      <c r="G523" s="85">
        <v>0.15413887548707086</v>
      </c>
      <c r="H523" s="90"/>
      <c r="I523" s="85">
        <v>0</v>
      </c>
      <c r="J523" s="90">
        <v>44110909000</v>
      </c>
      <c r="K523" s="85">
        <v>1.3395749477497578</v>
      </c>
      <c r="L523" s="90">
        <v>5010172000</v>
      </c>
      <c r="M523" s="85">
        <v>5.9993728152450285E-2</v>
      </c>
      <c r="N523" s="90">
        <v>1189337000</v>
      </c>
      <c r="O523" s="85">
        <v>0.97140754559176179</v>
      </c>
      <c r="P523" s="90">
        <v>60006000</v>
      </c>
      <c r="Q523" s="85">
        <v>0.40590670490827424</v>
      </c>
      <c r="R523" s="90"/>
      <c r="S523" s="85">
        <v>0</v>
      </c>
      <c r="T523" s="90"/>
      <c r="U523" s="85"/>
      <c r="V523" s="90"/>
      <c r="W523" s="85"/>
      <c r="X523" s="90"/>
      <c r="Y523" s="85"/>
      <c r="Z523" s="90"/>
      <c r="AA523" s="85"/>
      <c r="AB523" s="85"/>
      <c r="AC523" s="85"/>
      <c r="AD523" s="90">
        <v>63946548000</v>
      </c>
      <c r="AE523" s="90">
        <v>906100000</v>
      </c>
      <c r="AF523" s="90">
        <v>32929034000</v>
      </c>
      <c r="AG523" s="90">
        <v>83511596200</v>
      </c>
      <c r="AH523" s="90">
        <v>1224344000</v>
      </c>
      <c r="AI523" s="117">
        <v>147832000</v>
      </c>
      <c r="AJ523" s="90">
        <v>2050420000</v>
      </c>
      <c r="AK523" s="90"/>
      <c r="AL523" s="90"/>
      <c r="AM523" s="90"/>
      <c r="AN523" s="90"/>
      <c r="AO523" s="90"/>
      <c r="AP523" s="90"/>
    </row>
    <row r="524" spans="1:42" s="112" customFormat="1">
      <c r="A524" s="110"/>
      <c r="B524" s="113"/>
      <c r="C524" s="124">
        <v>0</v>
      </c>
      <c r="D524" s="203">
        <v>0</v>
      </c>
      <c r="E524" s="208">
        <v>0</v>
      </c>
      <c r="F524" s="113"/>
      <c r="G524" s="114"/>
      <c r="H524" s="113"/>
      <c r="I524" s="114"/>
      <c r="J524" s="113"/>
      <c r="K524" s="114"/>
      <c r="L524" s="113"/>
      <c r="M524" s="114"/>
      <c r="N524" s="113"/>
      <c r="O524" s="114"/>
      <c r="P524" s="113"/>
      <c r="Q524" s="114"/>
      <c r="R524" s="113"/>
      <c r="S524" s="114"/>
      <c r="T524" s="113"/>
      <c r="U524" s="114"/>
      <c r="V524" s="113"/>
      <c r="W524" s="114"/>
      <c r="X524" s="113"/>
      <c r="Y524" s="114"/>
      <c r="Z524" s="113"/>
      <c r="AA524" s="114"/>
      <c r="AB524" s="114"/>
      <c r="AC524" s="114"/>
      <c r="AD524" s="113"/>
      <c r="AE524" s="113"/>
      <c r="AF524" s="113"/>
      <c r="AG524" s="113"/>
      <c r="AH524" s="113"/>
      <c r="AI524" s="126"/>
      <c r="AJ524" s="113"/>
      <c r="AK524" s="113"/>
      <c r="AL524" s="113"/>
      <c r="AM524" s="113"/>
      <c r="AN524" s="113"/>
      <c r="AO524" s="113"/>
      <c r="AP524" s="113"/>
    </row>
    <row r="525" spans="1:42" s="91" customFormat="1">
      <c r="A525" s="81">
        <v>44382</v>
      </c>
      <c r="B525" s="90">
        <v>66483610965560</v>
      </c>
      <c r="C525" s="119">
        <v>246536520000</v>
      </c>
      <c r="D525" s="203">
        <v>35054851000</v>
      </c>
      <c r="E525" s="208">
        <v>45289621000</v>
      </c>
      <c r="F525" s="90">
        <v>21056248000</v>
      </c>
      <c r="G525" s="85">
        <v>0.1399743520761543</v>
      </c>
      <c r="H525" s="90"/>
      <c r="I525" s="85">
        <v>0</v>
      </c>
      <c r="J525" s="90">
        <v>1814004000</v>
      </c>
      <c r="K525" s="85">
        <v>0.35237062937062935</v>
      </c>
      <c r="L525" s="90">
        <v>10126179000</v>
      </c>
      <c r="M525" s="85">
        <v>0.11798334537108811</v>
      </c>
      <c r="N525" s="90">
        <v>1828600000</v>
      </c>
      <c r="O525" s="85">
        <v>0.78615649183147029</v>
      </c>
      <c r="P525" s="90">
        <v>229820000</v>
      </c>
      <c r="Q525" s="85">
        <v>0.39761245674740486</v>
      </c>
      <c r="R525" s="90"/>
      <c r="S525" s="85">
        <v>0</v>
      </c>
      <c r="T525" s="90"/>
      <c r="U525" s="85"/>
      <c r="V525" s="90"/>
      <c r="W525" s="85"/>
      <c r="X525" s="90"/>
      <c r="Y525" s="85"/>
      <c r="Z525" s="90"/>
      <c r="AA525" s="85"/>
      <c r="AB525" s="85"/>
      <c r="AC525" s="85"/>
      <c r="AD525" s="90">
        <v>150429330000</v>
      </c>
      <c r="AE525" s="90">
        <v>34000000</v>
      </c>
      <c r="AF525" s="90">
        <v>5148000000</v>
      </c>
      <c r="AG525" s="90">
        <v>85827190000</v>
      </c>
      <c r="AH525" s="90">
        <v>2326000000</v>
      </c>
      <c r="AI525" s="117">
        <v>578000000</v>
      </c>
      <c r="AJ525" s="90">
        <v>2194000000</v>
      </c>
      <c r="AK525" s="90"/>
      <c r="AL525" s="90"/>
      <c r="AM525" s="90"/>
      <c r="AN525" s="90"/>
      <c r="AO525" s="90"/>
      <c r="AP525" s="90"/>
    </row>
    <row r="526" spans="1:42" s="91" customFormat="1">
      <c r="A526" s="81">
        <v>44383</v>
      </c>
      <c r="B526" s="90">
        <v>69312218411890</v>
      </c>
      <c r="C526" s="119">
        <v>260417000000</v>
      </c>
      <c r="D526" s="203">
        <v>90388306000</v>
      </c>
      <c r="E526" s="208">
        <v>109006871000</v>
      </c>
      <c r="F526" s="90">
        <v>59096544000</v>
      </c>
      <c r="G526" s="85">
        <v>0.36720479295522074</v>
      </c>
      <c r="H526" s="90"/>
      <c r="I526" s="85">
        <v>0</v>
      </c>
      <c r="J526" s="90">
        <v>3767995000</v>
      </c>
      <c r="K526" s="85">
        <v>0.25099886757260859</v>
      </c>
      <c r="L526" s="90">
        <v>25976546000</v>
      </c>
      <c r="M526" s="85">
        <v>0.33163467332577545</v>
      </c>
      <c r="N526" s="90">
        <v>1405606000</v>
      </c>
      <c r="O526" s="85">
        <v>0.83766746126340885</v>
      </c>
      <c r="P526" s="90">
        <v>141615000</v>
      </c>
      <c r="Q526" s="85">
        <v>0.43440184049079755</v>
      </c>
      <c r="R526" s="90"/>
      <c r="S526" s="85">
        <v>0</v>
      </c>
      <c r="T526" s="90"/>
      <c r="U526" s="85"/>
      <c r="V526" s="90"/>
      <c r="W526" s="85"/>
      <c r="X526" s="90"/>
      <c r="Y526" s="85"/>
      <c r="Z526" s="90"/>
      <c r="AA526" s="85"/>
      <c r="AB526" s="85"/>
      <c r="AC526" s="85"/>
      <c r="AD526" s="90">
        <v>160936200000</v>
      </c>
      <c r="AE526" s="90">
        <v>2042000000</v>
      </c>
      <c r="AF526" s="90">
        <v>15012000000</v>
      </c>
      <c r="AG526" s="90">
        <v>78328800000</v>
      </c>
      <c r="AH526" s="90">
        <v>1678000000</v>
      </c>
      <c r="AI526" s="117">
        <v>326000000</v>
      </c>
      <c r="AJ526" s="90">
        <v>2094000000</v>
      </c>
      <c r="AK526" s="90"/>
      <c r="AL526" s="90"/>
      <c r="AM526" s="90"/>
      <c r="AN526" s="90"/>
      <c r="AO526" s="90"/>
      <c r="AP526" s="90"/>
    </row>
    <row r="527" spans="1:42" s="91" customFormat="1">
      <c r="A527" s="81">
        <v>44384</v>
      </c>
      <c r="B527" s="90">
        <v>63795758288848</v>
      </c>
      <c r="C527" s="119">
        <v>545640300000</v>
      </c>
      <c r="D527" s="203">
        <v>202250235000</v>
      </c>
      <c r="E527" s="208">
        <v>327539750000</v>
      </c>
      <c r="F527" s="90">
        <v>174320384000</v>
      </c>
      <c r="G527" s="85">
        <v>0.40879015078676456</v>
      </c>
      <c r="H527" s="90"/>
      <c r="I527" s="85">
        <v>0</v>
      </c>
      <c r="J527" s="90">
        <v>2370400000</v>
      </c>
      <c r="K527" s="85">
        <v>0.38618442489410232</v>
      </c>
      <c r="L527" s="90">
        <v>24331957000</v>
      </c>
      <c r="M527" s="85">
        <v>0.22801882292524714</v>
      </c>
      <c r="N527" s="90">
        <v>1133369000</v>
      </c>
      <c r="O527" s="85">
        <v>0.84579776119402983</v>
      </c>
      <c r="P527" s="90">
        <v>94125000</v>
      </c>
      <c r="Q527" s="85">
        <v>0.490234375</v>
      </c>
      <c r="R527" s="90"/>
      <c r="S527" s="85">
        <v>0</v>
      </c>
      <c r="T527" s="90"/>
      <c r="U527" s="85"/>
      <c r="V527" s="90"/>
      <c r="W527" s="85"/>
      <c r="X527" s="90"/>
      <c r="Y527" s="85"/>
      <c r="Z527" s="90"/>
      <c r="AA527" s="85"/>
      <c r="AB527" s="85"/>
      <c r="AC527" s="85"/>
      <c r="AD527" s="90">
        <v>426430000000</v>
      </c>
      <c r="AE527" s="90">
        <v>3268000000</v>
      </c>
      <c r="AF527" s="90">
        <v>6138000000</v>
      </c>
      <c r="AG527" s="90">
        <v>106710300000</v>
      </c>
      <c r="AH527" s="90">
        <v>1340000000</v>
      </c>
      <c r="AI527" s="117">
        <v>192000000</v>
      </c>
      <c r="AJ527" s="90">
        <v>1562000000</v>
      </c>
      <c r="AK527" s="90"/>
      <c r="AL527" s="90"/>
      <c r="AM527" s="90"/>
      <c r="AN527" s="90"/>
      <c r="AO527" s="90"/>
      <c r="AP527" s="90"/>
    </row>
    <row r="528" spans="1:42" s="91" customFormat="1">
      <c r="A528" s="81">
        <v>44385</v>
      </c>
      <c r="B528" s="90">
        <v>48995818579124</v>
      </c>
      <c r="C528" s="119">
        <v>366606952000</v>
      </c>
      <c r="D528" s="203">
        <v>96189808000</v>
      </c>
      <c r="E528" s="208">
        <v>115490318000</v>
      </c>
      <c r="F528" s="90">
        <v>87037089000</v>
      </c>
      <c r="G528" s="85">
        <v>0.30445982944600147</v>
      </c>
      <c r="H528" s="90"/>
      <c r="I528" s="85">
        <v>0</v>
      </c>
      <c r="J528" s="90">
        <v>940583000</v>
      </c>
      <c r="K528" s="85">
        <v>0.44751265818569019</v>
      </c>
      <c r="L528" s="90">
        <v>5655960000</v>
      </c>
      <c r="M528" s="85">
        <v>7.9316600198343384E-2</v>
      </c>
      <c r="N528" s="90">
        <v>1410555000</v>
      </c>
      <c r="O528" s="85">
        <v>0.83388805467207394</v>
      </c>
      <c r="P528" s="90">
        <v>254137000</v>
      </c>
      <c r="Q528" s="85">
        <v>0.5</v>
      </c>
      <c r="R528" s="90">
        <v>891484000</v>
      </c>
      <c r="S528" s="85">
        <v>0.30271083007753474</v>
      </c>
      <c r="T528" s="90"/>
      <c r="U528" s="85"/>
      <c r="V528" s="90"/>
      <c r="W528" s="85"/>
      <c r="X528" s="90"/>
      <c r="Y528" s="85"/>
      <c r="Z528" s="90"/>
      <c r="AA528" s="85"/>
      <c r="AB528" s="85"/>
      <c r="AC528" s="85"/>
      <c r="AD528" s="90">
        <v>285873802000</v>
      </c>
      <c r="AE528" s="90">
        <v>2177878000</v>
      </c>
      <c r="AF528" s="90">
        <v>2101802000</v>
      </c>
      <c r="AG528" s="90">
        <v>71308654000</v>
      </c>
      <c r="AH528" s="90">
        <v>1691540000</v>
      </c>
      <c r="AI528" s="117">
        <v>508274000</v>
      </c>
      <c r="AJ528" s="90">
        <v>2945002000</v>
      </c>
      <c r="AK528" s="90"/>
      <c r="AL528" s="90"/>
      <c r="AM528" s="90"/>
      <c r="AN528" s="90"/>
      <c r="AO528" s="90"/>
      <c r="AP528" s="90"/>
    </row>
    <row r="529" spans="1:42" s="91" customFormat="1">
      <c r="A529" s="81">
        <v>44386</v>
      </c>
      <c r="B529" s="90">
        <v>60166606919226</v>
      </c>
      <c r="C529" s="119">
        <v>335646650000</v>
      </c>
      <c r="D529" s="203">
        <v>57977399000</v>
      </c>
      <c r="E529" s="208">
        <v>78967154000</v>
      </c>
      <c r="F529" s="90">
        <v>44422832000</v>
      </c>
      <c r="G529" s="85">
        <v>0.19536828651130786</v>
      </c>
      <c r="H529" s="90"/>
      <c r="I529" s="85">
        <v>0</v>
      </c>
      <c r="J529" s="90">
        <v>1332195000</v>
      </c>
      <c r="K529" s="85">
        <v>0.42879034448840442</v>
      </c>
      <c r="L529" s="90">
        <v>10683571000</v>
      </c>
      <c r="M529" s="85">
        <v>0.10896371913206403</v>
      </c>
      <c r="N529" s="90">
        <v>1391470000</v>
      </c>
      <c r="O529" s="85">
        <v>0.78013289736896396</v>
      </c>
      <c r="P529" s="90">
        <v>147331000</v>
      </c>
      <c r="Q529" s="85">
        <v>0.5</v>
      </c>
      <c r="R529" s="90"/>
      <c r="S529" s="85">
        <v>0</v>
      </c>
      <c r="T529" s="90"/>
      <c r="U529" s="85"/>
      <c r="V529" s="90"/>
      <c r="W529" s="85"/>
      <c r="X529" s="90"/>
      <c r="Y529" s="85"/>
      <c r="Z529" s="90"/>
      <c r="AA529" s="85"/>
      <c r="AB529" s="85"/>
      <c r="AC529" s="85"/>
      <c r="AD529" s="90">
        <v>227379954000</v>
      </c>
      <c r="AE529" s="90">
        <v>2259722000</v>
      </c>
      <c r="AF529" s="90">
        <v>3106868000</v>
      </c>
      <c r="AG529" s="90">
        <v>98047048000</v>
      </c>
      <c r="AH529" s="90">
        <v>1783632000</v>
      </c>
      <c r="AI529" s="117">
        <v>294662000</v>
      </c>
      <c r="AJ529" s="90">
        <v>2774764000</v>
      </c>
      <c r="AK529" s="90"/>
      <c r="AL529" s="90"/>
      <c r="AM529" s="90"/>
      <c r="AN529" s="90"/>
      <c r="AO529" s="90"/>
      <c r="AP529" s="90"/>
    </row>
    <row r="530" spans="1:42" s="112" customFormat="1">
      <c r="A530" s="110"/>
      <c r="B530" s="113"/>
      <c r="C530" s="124">
        <v>0</v>
      </c>
      <c r="D530" s="203">
        <v>0</v>
      </c>
      <c r="E530" s="208">
        <v>0</v>
      </c>
      <c r="F530" s="113"/>
      <c r="G530" s="114"/>
      <c r="H530" s="113"/>
      <c r="I530" s="114"/>
      <c r="J530" s="113"/>
      <c r="K530" s="114"/>
      <c r="L530" s="113"/>
      <c r="M530" s="114"/>
      <c r="N530" s="113"/>
      <c r="O530" s="114"/>
      <c r="P530" s="113"/>
      <c r="Q530" s="114"/>
      <c r="R530" s="113"/>
      <c r="S530" s="114"/>
      <c r="T530" s="113"/>
      <c r="U530" s="114"/>
      <c r="V530" s="113"/>
      <c r="W530" s="114"/>
      <c r="X530" s="113"/>
      <c r="Y530" s="114"/>
      <c r="Z530" s="113"/>
      <c r="AA530" s="114"/>
      <c r="AB530" s="114"/>
      <c r="AC530" s="114"/>
      <c r="AD530" s="113"/>
      <c r="AE530" s="113"/>
      <c r="AF530" s="113"/>
      <c r="AG530" s="113"/>
      <c r="AH530" s="113"/>
      <c r="AI530" s="126"/>
      <c r="AJ530" s="113"/>
      <c r="AK530" s="113"/>
      <c r="AL530" s="113"/>
      <c r="AM530" s="113"/>
      <c r="AN530" s="113"/>
      <c r="AO530" s="113"/>
      <c r="AP530" s="113"/>
    </row>
    <row r="531" spans="1:42" s="91" customFormat="1">
      <c r="A531" s="81">
        <v>44389</v>
      </c>
      <c r="B531" s="90">
        <v>74579442340970</v>
      </c>
      <c r="C531" s="119">
        <v>603547716000</v>
      </c>
      <c r="D531" s="203">
        <v>208605917000</v>
      </c>
      <c r="E531" s="208">
        <v>340669507000</v>
      </c>
      <c r="F531" s="90">
        <v>193559530000</v>
      </c>
      <c r="G531" s="85">
        <v>0.44250022929779276</v>
      </c>
      <c r="H531" s="90"/>
      <c r="I531" s="85">
        <v>0</v>
      </c>
      <c r="J531" s="90">
        <v>3284764000</v>
      </c>
      <c r="K531" s="85">
        <v>0.28595161960357035</v>
      </c>
      <c r="L531" s="90">
        <v>9953072000</v>
      </c>
      <c r="M531" s="85">
        <v>6.7574620022642126E-2</v>
      </c>
      <c r="N531" s="90">
        <v>1395529000</v>
      </c>
      <c r="O531" s="85">
        <v>0.793586047278662</v>
      </c>
      <c r="P531" s="90">
        <v>413022000</v>
      </c>
      <c r="Q531" s="85">
        <v>0.45243348048505294</v>
      </c>
      <c r="R531" s="90"/>
      <c r="S531" s="85">
        <v>0</v>
      </c>
      <c r="T531" s="90"/>
      <c r="U531" s="85"/>
      <c r="V531" s="90"/>
      <c r="W531" s="85"/>
      <c r="X531" s="90"/>
      <c r="Y531" s="85"/>
      <c r="Z531" s="90"/>
      <c r="AA531" s="85"/>
      <c r="AB531" s="85"/>
      <c r="AC531" s="85"/>
      <c r="AD531" s="90">
        <v>437422440000</v>
      </c>
      <c r="AE531" s="90">
        <v>2709602000</v>
      </c>
      <c r="AF531" s="90">
        <v>11487132000</v>
      </c>
      <c r="AG531" s="90">
        <v>147290092000</v>
      </c>
      <c r="AH531" s="90">
        <v>1758510000</v>
      </c>
      <c r="AI531" s="117">
        <v>912890000</v>
      </c>
      <c r="AJ531" s="90">
        <v>1967050000</v>
      </c>
      <c r="AK531" s="90"/>
      <c r="AL531" s="90"/>
      <c r="AM531" s="90"/>
      <c r="AN531" s="90"/>
      <c r="AO531" s="90"/>
      <c r="AP531" s="90"/>
    </row>
    <row r="532" spans="1:42" s="91" customFormat="1">
      <c r="A532" s="81">
        <v>44390</v>
      </c>
      <c r="B532" s="90">
        <v>38918489983572</v>
      </c>
      <c r="C532" s="119">
        <v>348790472000</v>
      </c>
      <c r="D532" s="203">
        <v>62818470000</v>
      </c>
      <c r="E532" s="208">
        <v>142192360000</v>
      </c>
      <c r="F532" s="90">
        <v>58323531000</v>
      </c>
      <c r="G532" s="85">
        <v>0.27204375329364311</v>
      </c>
      <c r="H532" s="90"/>
      <c r="I532" s="85">
        <v>0</v>
      </c>
      <c r="J532" s="90">
        <v>2831568000</v>
      </c>
      <c r="K532" s="85">
        <v>0.40152295708919511</v>
      </c>
      <c r="L532" s="90">
        <v>402660000</v>
      </c>
      <c r="M532" s="85">
        <v>4.4793561154190774E-3</v>
      </c>
      <c r="N532" s="90">
        <v>1224688000</v>
      </c>
      <c r="O532" s="85">
        <v>0.89394850712713214</v>
      </c>
      <c r="P532" s="90">
        <v>36023000</v>
      </c>
      <c r="Q532" s="85">
        <v>0.11217226131905088</v>
      </c>
      <c r="R532" s="90"/>
      <c r="S532" s="85">
        <v>0</v>
      </c>
      <c r="T532" s="90"/>
      <c r="U532" s="85"/>
      <c r="V532" s="90"/>
      <c r="W532" s="85"/>
      <c r="X532" s="90"/>
      <c r="Y532" s="85"/>
      <c r="Z532" s="90"/>
      <c r="AA532" s="85"/>
      <c r="AB532" s="85"/>
      <c r="AC532" s="85"/>
      <c r="AD532" s="90">
        <v>214390260000</v>
      </c>
      <c r="AE532" s="90">
        <v>31968016000</v>
      </c>
      <c r="AF532" s="90">
        <v>7052070000</v>
      </c>
      <c r="AG532" s="90">
        <v>89892384000</v>
      </c>
      <c r="AH532" s="90">
        <v>1369976000</v>
      </c>
      <c r="AI532" s="117">
        <v>321140000</v>
      </c>
      <c r="AJ532" s="90">
        <v>3796626000</v>
      </c>
      <c r="AK532" s="90"/>
      <c r="AL532" s="90"/>
      <c r="AM532" s="90"/>
      <c r="AN532" s="90"/>
      <c r="AO532" s="90"/>
      <c r="AP532" s="90"/>
    </row>
    <row r="533" spans="1:42" s="91" customFormat="1">
      <c r="A533" s="81">
        <v>44391</v>
      </c>
      <c r="B533" s="90">
        <v>44662512581338</v>
      </c>
      <c r="C533" s="119">
        <v>256472778000</v>
      </c>
      <c r="D533" s="203">
        <v>32461691000</v>
      </c>
      <c r="E533" s="208">
        <v>79713256000</v>
      </c>
      <c r="F533" s="90">
        <v>23395434000</v>
      </c>
      <c r="G533" s="85">
        <v>0.16621518359151305</v>
      </c>
      <c r="H533" s="90"/>
      <c r="I533" s="85">
        <v>0</v>
      </c>
      <c r="J533" s="90">
        <v>2060288000</v>
      </c>
      <c r="K533" s="85">
        <v>0.37037260747573497</v>
      </c>
      <c r="L533" s="90">
        <v>5444066000</v>
      </c>
      <c r="M533" s="85">
        <v>5.1892268077163517E-2</v>
      </c>
      <c r="N533" s="90">
        <v>1180140000</v>
      </c>
      <c r="O533" s="85">
        <v>0.85127531882970742</v>
      </c>
      <c r="P533" s="90">
        <v>381763000</v>
      </c>
      <c r="Q533" s="85">
        <v>0.44233759492409547</v>
      </c>
      <c r="R533" s="90"/>
      <c r="S533" s="85">
        <v>0</v>
      </c>
      <c r="T533" s="90"/>
      <c r="U533" s="85"/>
      <c r="V533" s="90"/>
      <c r="W533" s="85"/>
      <c r="X533" s="90"/>
      <c r="Y533" s="85"/>
      <c r="Z533" s="90"/>
      <c r="AA533" s="85"/>
      <c r="AB533" s="85"/>
      <c r="AC533" s="85"/>
      <c r="AD533" s="90">
        <v>140753892000</v>
      </c>
      <c r="AE533" s="90">
        <v>1449480000</v>
      </c>
      <c r="AF533" s="90">
        <v>5562744000</v>
      </c>
      <c r="AG533" s="90">
        <v>104910928000</v>
      </c>
      <c r="AH533" s="90">
        <v>1386320000</v>
      </c>
      <c r="AI533" s="117">
        <v>863058000</v>
      </c>
      <c r="AJ533" s="90">
        <v>1546356000</v>
      </c>
      <c r="AK533" s="90"/>
      <c r="AL533" s="90"/>
      <c r="AM533" s="90"/>
      <c r="AN533" s="90"/>
      <c r="AO533" s="90"/>
      <c r="AP533" s="90"/>
    </row>
    <row r="534" spans="1:42" s="91" customFormat="1">
      <c r="A534" s="81">
        <v>44392</v>
      </c>
      <c r="B534" s="90">
        <v>37035232142316</v>
      </c>
      <c r="C534" s="119">
        <v>145270548000</v>
      </c>
      <c r="D534" s="203">
        <v>16265530000</v>
      </c>
      <c r="E534" s="208">
        <v>196167140000</v>
      </c>
      <c r="F534" s="90">
        <v>4823019000</v>
      </c>
      <c r="G534" s="85">
        <v>6.5562383701312718E-2</v>
      </c>
      <c r="H534" s="90"/>
      <c r="I534" s="85">
        <v>0</v>
      </c>
      <c r="J534" s="90">
        <v>1113787000</v>
      </c>
      <c r="K534" s="85">
        <v>0.21940558476269723</v>
      </c>
      <c r="L534" s="90">
        <v>8824290000</v>
      </c>
      <c r="M534" s="85">
        <v>0.14347405078060066</v>
      </c>
      <c r="N534" s="90">
        <v>1137698000</v>
      </c>
      <c r="O534" s="85">
        <v>0.86418382073680211</v>
      </c>
      <c r="P534" s="90">
        <v>366736000</v>
      </c>
      <c r="Q534" s="85">
        <v>0.48794299064923174</v>
      </c>
      <c r="R534" s="90"/>
      <c r="S534" s="85">
        <v>0</v>
      </c>
      <c r="T534" s="90"/>
      <c r="U534" s="85"/>
      <c r="V534" s="90"/>
      <c r="W534" s="85"/>
      <c r="X534" s="90"/>
      <c r="Y534" s="85"/>
      <c r="Z534" s="90"/>
      <c r="AA534" s="85"/>
      <c r="AB534" s="85"/>
      <c r="AC534" s="85"/>
      <c r="AD534" s="90">
        <v>73563814000</v>
      </c>
      <c r="AE534" s="90">
        <v>2571100000</v>
      </c>
      <c r="AF534" s="90">
        <v>5076384000</v>
      </c>
      <c r="AG534" s="90">
        <v>61504432000</v>
      </c>
      <c r="AH534" s="90">
        <v>1316500000</v>
      </c>
      <c r="AI534" s="117">
        <v>751596000</v>
      </c>
      <c r="AJ534" s="90">
        <v>486722000</v>
      </c>
      <c r="AK534" s="90"/>
      <c r="AL534" s="90"/>
      <c r="AM534" s="90"/>
      <c r="AN534" s="90"/>
      <c r="AO534" s="90"/>
      <c r="AP534" s="90"/>
    </row>
    <row r="535" spans="1:42" s="91" customFormat="1">
      <c r="A535" s="81">
        <v>44393</v>
      </c>
      <c r="B535" s="90">
        <v>37838727580384</v>
      </c>
      <c r="C535" s="119">
        <v>671606004000</v>
      </c>
      <c r="D535" s="203">
        <v>254901304000</v>
      </c>
      <c r="E535" s="208">
        <v>304499629000</v>
      </c>
      <c r="F535" s="90">
        <v>250430418000</v>
      </c>
      <c r="G535" s="85">
        <v>0.45782727854431682</v>
      </c>
      <c r="H535" s="90"/>
      <c r="I535" s="85">
        <v>0</v>
      </c>
      <c r="J535" s="90">
        <v>895708000</v>
      </c>
      <c r="K535" s="85">
        <v>0.24899300090456178</v>
      </c>
      <c r="L535" s="90">
        <v>1918830000</v>
      </c>
      <c r="M535" s="85">
        <v>1.6442504371231598E-2</v>
      </c>
      <c r="N535" s="90">
        <v>1402467000</v>
      </c>
      <c r="O535" s="85">
        <v>0.80103437246547338</v>
      </c>
      <c r="P535" s="90">
        <v>253881000</v>
      </c>
      <c r="Q535" s="85">
        <v>0.48939783561633271</v>
      </c>
      <c r="R535" s="90"/>
      <c r="S535" s="85">
        <v>0</v>
      </c>
      <c r="T535" s="90"/>
      <c r="U535" s="85"/>
      <c r="V535" s="90"/>
      <c r="W535" s="85"/>
      <c r="X535" s="90"/>
      <c r="Y535" s="85"/>
      <c r="Z535" s="90"/>
      <c r="AA535" s="85"/>
      <c r="AB535" s="85"/>
      <c r="AC535" s="85"/>
      <c r="AD535" s="90">
        <v>546997590000</v>
      </c>
      <c r="AE535" s="90">
        <v>955800000</v>
      </c>
      <c r="AF535" s="90">
        <v>3597322000</v>
      </c>
      <c r="AG535" s="90">
        <v>116699376000</v>
      </c>
      <c r="AH535" s="90">
        <v>1750820000</v>
      </c>
      <c r="AI535" s="117">
        <v>518762000</v>
      </c>
      <c r="AJ535" s="90">
        <v>1086334000</v>
      </c>
      <c r="AK535" s="90"/>
      <c r="AL535" s="90"/>
      <c r="AM535" s="90"/>
      <c r="AN535" s="90"/>
      <c r="AO535" s="90"/>
      <c r="AP535" s="90"/>
    </row>
    <row r="536" spans="1:42" s="112" customFormat="1">
      <c r="A536" s="110"/>
      <c r="B536" s="113"/>
      <c r="C536" s="124">
        <v>0</v>
      </c>
      <c r="D536" s="203">
        <v>0</v>
      </c>
      <c r="E536" s="208"/>
      <c r="F536" s="113"/>
      <c r="G536" s="114"/>
      <c r="H536" s="113"/>
      <c r="I536" s="114"/>
      <c r="J536" s="113"/>
      <c r="K536" s="114"/>
      <c r="L536" s="113"/>
      <c r="M536" s="114"/>
      <c r="N536" s="113"/>
      <c r="O536" s="114"/>
      <c r="P536" s="113"/>
      <c r="Q536" s="114"/>
      <c r="R536" s="113"/>
      <c r="S536" s="114"/>
      <c r="T536" s="113"/>
      <c r="U536" s="114"/>
      <c r="V536" s="113"/>
      <c r="W536" s="114"/>
      <c r="X536" s="113"/>
      <c r="Y536" s="114"/>
      <c r="Z536" s="113"/>
      <c r="AA536" s="114"/>
      <c r="AB536" s="114"/>
      <c r="AC536" s="114"/>
      <c r="AD536" s="113"/>
      <c r="AE536" s="113"/>
      <c r="AF536" s="113"/>
      <c r="AG536" s="113"/>
      <c r="AH536" s="113"/>
      <c r="AI536" s="126"/>
      <c r="AJ536" s="113"/>
      <c r="AK536" s="113"/>
      <c r="AL536" s="113"/>
      <c r="AM536" s="113"/>
      <c r="AN536" s="113"/>
      <c r="AO536" s="113"/>
      <c r="AP536" s="113"/>
    </row>
    <row r="537" spans="1:42" s="91" customFormat="1">
      <c r="A537" s="81">
        <v>44396</v>
      </c>
      <c r="B537" s="90">
        <v>52161463751144</v>
      </c>
      <c r="C537" s="119">
        <v>696059560000</v>
      </c>
      <c r="D537" s="203">
        <v>23399074000</v>
      </c>
      <c r="E537" s="208">
        <v>55736829000</v>
      </c>
      <c r="F537" s="90">
        <v>4876786000</v>
      </c>
      <c r="G537" s="85">
        <v>5.3661989018230799E-2</v>
      </c>
      <c r="H537" s="90"/>
      <c r="I537" s="85">
        <v>0</v>
      </c>
      <c r="J537" s="90">
        <v>919409000</v>
      </c>
      <c r="K537" s="85">
        <v>0.2487334844368598</v>
      </c>
      <c r="L537" s="90">
        <v>15874229000</v>
      </c>
      <c r="M537" s="85">
        <v>2.6604447347372242E-2</v>
      </c>
      <c r="N537" s="90">
        <v>1293088000</v>
      </c>
      <c r="O537" s="85">
        <v>0.8266536422706432</v>
      </c>
      <c r="P537" s="90">
        <v>433942000</v>
      </c>
      <c r="Q537" s="85">
        <v>0.48607990250218991</v>
      </c>
      <c r="R537" s="90">
        <v>1620000</v>
      </c>
      <c r="S537" s="85">
        <v>1.5640990982292854E-3</v>
      </c>
      <c r="T537" s="90"/>
      <c r="U537" s="85"/>
      <c r="V537" s="90"/>
      <c r="W537" s="85"/>
      <c r="X537" s="90"/>
      <c r="Y537" s="85"/>
      <c r="Z537" s="90"/>
      <c r="AA537" s="85"/>
      <c r="AB537" s="85"/>
      <c r="AC537" s="85"/>
      <c r="AD537" s="90">
        <v>90879710000</v>
      </c>
      <c r="AE537" s="90">
        <v>1315000000</v>
      </c>
      <c r="AF537" s="90">
        <v>3696362000</v>
      </c>
      <c r="AG537" s="90">
        <v>596675766000</v>
      </c>
      <c r="AH537" s="90">
        <v>1564244000</v>
      </c>
      <c r="AI537" s="117">
        <v>892738000</v>
      </c>
      <c r="AJ537" s="90">
        <v>1035740000</v>
      </c>
      <c r="AK537" s="90"/>
      <c r="AL537" s="90"/>
      <c r="AM537" s="90"/>
      <c r="AN537" s="90"/>
      <c r="AO537" s="90"/>
      <c r="AP537" s="90"/>
    </row>
    <row r="538" spans="1:42" s="91" customFormat="1">
      <c r="A538" s="81">
        <v>44397</v>
      </c>
      <c r="B538" s="90">
        <v>42724460320334</v>
      </c>
      <c r="C538" s="119">
        <v>269682104000</v>
      </c>
      <c r="D538" s="203">
        <v>35432483000</v>
      </c>
      <c r="E538" s="208">
        <v>77648593000</v>
      </c>
      <c r="F538" s="90">
        <v>23210507000</v>
      </c>
      <c r="G538" s="85">
        <v>0.28682446651938143</v>
      </c>
      <c r="H538" s="90"/>
      <c r="I538" s="85">
        <v>0</v>
      </c>
      <c r="J538" s="90">
        <v>1357235000</v>
      </c>
      <c r="K538" s="85">
        <v>0.10435589270350297</v>
      </c>
      <c r="L538" s="90">
        <v>9713246000</v>
      </c>
      <c r="M538" s="85">
        <v>5.5969380562972362E-2</v>
      </c>
      <c r="N538" s="90">
        <v>1091455000</v>
      </c>
      <c r="O538" s="85">
        <v>0.95032259187991397</v>
      </c>
      <c r="P538" s="90">
        <v>60040000</v>
      </c>
      <c r="Q538" s="85">
        <v>0.34669130384570968</v>
      </c>
      <c r="R538" s="90"/>
      <c r="S538" s="85">
        <v>0</v>
      </c>
      <c r="T538" s="90"/>
      <c r="U538" s="85"/>
      <c r="V538" s="90"/>
      <c r="W538" s="85"/>
      <c r="X538" s="90"/>
      <c r="Y538" s="85"/>
      <c r="Z538" s="90"/>
      <c r="AA538" s="85"/>
      <c r="AB538" s="85"/>
      <c r="AC538" s="85"/>
      <c r="AD538" s="90">
        <v>80922340000</v>
      </c>
      <c r="AE538" s="90">
        <v>518080000</v>
      </c>
      <c r="AF538" s="90">
        <v>13005830000</v>
      </c>
      <c r="AG538" s="90">
        <v>173545712000</v>
      </c>
      <c r="AH538" s="90">
        <v>1148510000</v>
      </c>
      <c r="AI538" s="117">
        <v>173180000</v>
      </c>
      <c r="AJ538" s="90">
        <v>368452000</v>
      </c>
      <c r="AK538" s="90"/>
      <c r="AL538" s="90"/>
      <c r="AM538" s="90"/>
      <c r="AN538" s="90"/>
      <c r="AO538" s="90"/>
      <c r="AP538" s="90"/>
    </row>
    <row r="539" spans="1:42" s="91" customFormat="1">
      <c r="A539" s="81">
        <v>44398</v>
      </c>
      <c r="B539" s="90">
        <v>36416282527042</v>
      </c>
      <c r="C539" s="119">
        <v>165916054000</v>
      </c>
      <c r="D539" s="203">
        <v>20192639000</v>
      </c>
      <c r="E539" s="208">
        <v>69261399000</v>
      </c>
      <c r="F539" s="90">
        <v>4632629000</v>
      </c>
      <c r="G539" s="85">
        <v>9.6650863864628386E-2</v>
      </c>
      <c r="H539" s="90"/>
      <c r="I539" s="85">
        <v>0</v>
      </c>
      <c r="J539" s="90">
        <v>788626000</v>
      </c>
      <c r="K539" s="85">
        <v>0.34456052723100611</v>
      </c>
      <c r="L539" s="90">
        <v>12711645000</v>
      </c>
      <c r="M539" s="85">
        <v>0.11378952546401767</v>
      </c>
      <c r="N539" s="90">
        <v>1106184000</v>
      </c>
      <c r="O539" s="85">
        <v>0.96012581979023093</v>
      </c>
      <c r="P539" s="90">
        <v>129930000</v>
      </c>
      <c r="Q539" s="85">
        <v>0.45025470423120906</v>
      </c>
      <c r="R539" s="90">
        <v>823625000</v>
      </c>
      <c r="S539" s="85">
        <v>0.42208607506713403</v>
      </c>
      <c r="T539" s="90"/>
      <c r="U539" s="85"/>
      <c r="V539" s="90"/>
      <c r="W539" s="85"/>
      <c r="X539" s="90"/>
      <c r="Y539" s="85"/>
      <c r="Z539" s="90"/>
      <c r="AA539" s="85"/>
      <c r="AB539" s="85"/>
      <c r="AC539" s="85"/>
      <c r="AD539" s="90">
        <v>47931584000</v>
      </c>
      <c r="AE539" s="90">
        <v>591760000</v>
      </c>
      <c r="AF539" s="90">
        <v>2288788000</v>
      </c>
      <c r="AG539" s="90">
        <v>111711908000</v>
      </c>
      <c r="AH539" s="90">
        <v>1152124000</v>
      </c>
      <c r="AI539" s="117">
        <v>288570000</v>
      </c>
      <c r="AJ539" s="90">
        <v>1951320000</v>
      </c>
      <c r="AK539" s="90"/>
      <c r="AL539" s="90"/>
      <c r="AM539" s="90"/>
      <c r="AN539" s="90"/>
      <c r="AO539" s="90"/>
      <c r="AP539" s="90"/>
    </row>
    <row r="540" spans="1:42" s="91" customFormat="1">
      <c r="A540" s="81">
        <v>44399</v>
      </c>
      <c r="B540" s="90">
        <v>40324257349646</v>
      </c>
      <c r="C540" s="119">
        <v>161967548000</v>
      </c>
      <c r="D540" s="203">
        <v>29538366000</v>
      </c>
      <c r="E540" s="208">
        <v>64162161000</v>
      </c>
      <c r="F540" s="90">
        <v>14028603000</v>
      </c>
      <c r="G540" s="85">
        <v>0.26141482849330461</v>
      </c>
      <c r="H540" s="90"/>
      <c r="I540" s="85">
        <v>0</v>
      </c>
      <c r="J540" s="90">
        <v>722133000</v>
      </c>
      <c r="K540" s="85">
        <v>7.3237630799412909E-2</v>
      </c>
      <c r="L540" s="90">
        <v>13105074000</v>
      </c>
      <c r="M540" s="85">
        <v>0.1379808473768194</v>
      </c>
      <c r="N540" s="90">
        <v>1318346000</v>
      </c>
      <c r="O540" s="85">
        <v>0.80444635909652285</v>
      </c>
      <c r="P540" s="90">
        <v>364210000</v>
      </c>
      <c r="Q540" s="85">
        <v>0.44559421942404676</v>
      </c>
      <c r="R540" s="90"/>
      <c r="S540" s="85">
        <v>0</v>
      </c>
      <c r="T540" s="90"/>
      <c r="U540" s="85"/>
      <c r="V540" s="90"/>
      <c r="W540" s="85"/>
      <c r="X540" s="90"/>
      <c r="Y540" s="85"/>
      <c r="Z540" s="90"/>
      <c r="AA540" s="85"/>
      <c r="AB540" s="85"/>
      <c r="AC540" s="85"/>
      <c r="AD540" s="90">
        <v>53664144000</v>
      </c>
      <c r="AE540" s="90">
        <v>697080000</v>
      </c>
      <c r="AF540" s="90">
        <v>9860136000</v>
      </c>
      <c r="AG540" s="90">
        <v>94977486000</v>
      </c>
      <c r="AH540" s="90">
        <v>1638824000</v>
      </c>
      <c r="AI540" s="117">
        <v>817358000</v>
      </c>
      <c r="AJ540" s="90">
        <v>312520000</v>
      </c>
      <c r="AK540" s="90"/>
      <c r="AL540" s="90"/>
      <c r="AM540" s="90"/>
      <c r="AN540" s="90"/>
      <c r="AO540" s="90"/>
      <c r="AP540" s="90"/>
    </row>
    <row r="541" spans="1:42" s="91" customFormat="1">
      <c r="A541" s="81">
        <v>44400</v>
      </c>
      <c r="B541" s="90">
        <v>45641996555194</v>
      </c>
      <c r="C541" s="119">
        <v>97188328000</v>
      </c>
      <c r="D541" s="203">
        <v>18875011000</v>
      </c>
      <c r="E541" s="208">
        <v>55725301000</v>
      </c>
      <c r="F541" s="90">
        <v>2586764000</v>
      </c>
      <c r="G541" s="85">
        <v>0.13131626949389433</v>
      </c>
      <c r="H541" s="90"/>
      <c r="I541" s="85">
        <v>0</v>
      </c>
      <c r="J541" s="90">
        <v>1433146000</v>
      </c>
      <c r="K541" s="85">
        <v>0.43402388493269833</v>
      </c>
      <c r="L541" s="90">
        <v>13492990000</v>
      </c>
      <c r="M541" s="85">
        <v>0.18956506551386446</v>
      </c>
      <c r="N541" s="90">
        <v>1227523000</v>
      </c>
      <c r="O541" s="85">
        <v>0.793889461613981</v>
      </c>
      <c r="P541" s="90">
        <v>134588000</v>
      </c>
      <c r="Q541" s="85">
        <v>0.42754580802561692</v>
      </c>
      <c r="R541" s="90"/>
      <c r="S541" s="85">
        <v>0</v>
      </c>
      <c r="T541" s="90"/>
      <c r="U541" s="85"/>
      <c r="V541" s="90"/>
      <c r="W541" s="85"/>
      <c r="X541" s="90"/>
      <c r="Y541" s="85"/>
      <c r="Z541" s="90"/>
      <c r="AA541" s="85"/>
      <c r="AB541" s="85"/>
      <c r="AC541" s="85"/>
      <c r="AD541" s="90">
        <v>19698732000</v>
      </c>
      <c r="AE541" s="90">
        <v>831460000</v>
      </c>
      <c r="AF541" s="90">
        <v>3301998000</v>
      </c>
      <c r="AG541" s="90">
        <v>71178674000</v>
      </c>
      <c r="AH541" s="90">
        <v>1546214000</v>
      </c>
      <c r="AI541" s="117">
        <v>314792000</v>
      </c>
      <c r="AJ541" s="90">
        <v>316458000</v>
      </c>
      <c r="AK541" s="90"/>
      <c r="AL541" s="90"/>
      <c r="AM541" s="90"/>
      <c r="AN541" s="90"/>
      <c r="AO541" s="90"/>
      <c r="AP541" s="90"/>
    </row>
    <row r="542" spans="1:42" s="112" customFormat="1">
      <c r="A542" s="110"/>
      <c r="B542" s="113"/>
      <c r="C542" s="124">
        <v>0</v>
      </c>
      <c r="D542" s="203">
        <v>0</v>
      </c>
      <c r="E542" s="208"/>
      <c r="F542" s="113"/>
      <c r="G542" s="114"/>
      <c r="H542" s="113"/>
      <c r="I542" s="114"/>
      <c r="J542" s="113"/>
      <c r="K542" s="114"/>
      <c r="L542" s="113"/>
      <c r="M542" s="114"/>
      <c r="N542" s="113"/>
      <c r="O542" s="114"/>
      <c r="P542" s="113"/>
      <c r="Q542" s="114"/>
      <c r="R542" s="113"/>
      <c r="S542" s="114"/>
      <c r="T542" s="113"/>
      <c r="U542" s="114"/>
      <c r="V542" s="113"/>
      <c r="W542" s="114"/>
      <c r="X542" s="113"/>
      <c r="Y542" s="114"/>
      <c r="Z542" s="113"/>
      <c r="AA542" s="114"/>
      <c r="AB542" s="114"/>
      <c r="AC542" s="114"/>
      <c r="AD542" s="113"/>
      <c r="AE542" s="113"/>
      <c r="AF542" s="113"/>
      <c r="AG542" s="113"/>
      <c r="AH542" s="113"/>
      <c r="AI542" s="126"/>
      <c r="AJ542" s="113"/>
      <c r="AK542" s="113"/>
      <c r="AL542" s="113"/>
      <c r="AM542" s="113"/>
      <c r="AN542" s="113"/>
      <c r="AO542" s="113"/>
      <c r="AP542" s="113"/>
    </row>
    <row r="543" spans="1:42" s="91" customFormat="1">
      <c r="A543" s="81">
        <v>44403</v>
      </c>
      <c r="B543" s="90">
        <v>37734426157588</v>
      </c>
      <c r="C543" s="119">
        <v>116064726000</v>
      </c>
      <c r="D543" s="203">
        <v>34630781000</v>
      </c>
      <c r="E543" s="208">
        <v>84969221000</v>
      </c>
      <c r="F543" s="90">
        <v>11034818000</v>
      </c>
      <c r="G543" s="85">
        <v>0.26278446679330697</v>
      </c>
      <c r="H543" s="90"/>
      <c r="I543" s="85">
        <v>0</v>
      </c>
      <c r="J543" s="90">
        <v>2955338000</v>
      </c>
      <c r="K543" s="85">
        <v>0.44746756269053051</v>
      </c>
      <c r="L543" s="90">
        <v>18771352000</v>
      </c>
      <c r="M543" s="85">
        <v>0.29784442806691341</v>
      </c>
      <c r="N543" s="90">
        <v>1724269000</v>
      </c>
      <c r="O543" s="85">
        <v>0.69662705723409479</v>
      </c>
      <c r="P543" s="90">
        <v>145004000</v>
      </c>
      <c r="Q543" s="85">
        <v>0.46986163766566214</v>
      </c>
      <c r="R543" s="90"/>
      <c r="S543" s="85">
        <v>0</v>
      </c>
      <c r="T543" s="90"/>
      <c r="U543" s="85"/>
      <c r="V543" s="90"/>
      <c r="W543" s="85"/>
      <c r="X543" s="90"/>
      <c r="Y543" s="85"/>
      <c r="Z543" s="90"/>
      <c r="AA543" s="85"/>
      <c r="AB543" s="85"/>
      <c r="AC543" s="85"/>
      <c r="AD543" s="90">
        <v>41991896000</v>
      </c>
      <c r="AE543" s="90">
        <v>1224920000</v>
      </c>
      <c r="AF543" s="90">
        <v>6604586000</v>
      </c>
      <c r="AG543" s="90">
        <v>63024016000</v>
      </c>
      <c r="AH543" s="90">
        <v>2475168000</v>
      </c>
      <c r="AI543" s="117">
        <v>308610000</v>
      </c>
      <c r="AJ543" s="90">
        <v>435530000</v>
      </c>
      <c r="AK543" s="90"/>
      <c r="AL543" s="90"/>
      <c r="AM543" s="90"/>
      <c r="AN543" s="90"/>
      <c r="AO543" s="90"/>
      <c r="AP543" s="90"/>
    </row>
    <row r="544" spans="1:42" s="91" customFormat="1">
      <c r="A544" s="81">
        <v>44404</v>
      </c>
      <c r="B544" s="90">
        <v>44051300245120</v>
      </c>
      <c r="C544" s="119">
        <v>120515238000</v>
      </c>
      <c r="D544" s="203">
        <v>37284436000</v>
      </c>
      <c r="E544" s="208">
        <v>64525101000</v>
      </c>
      <c r="F544" s="90">
        <v>28249162000</v>
      </c>
      <c r="G544" s="85">
        <v>0.48633226351981823</v>
      </c>
      <c r="H544" s="90"/>
      <c r="I544" s="85">
        <v>0</v>
      </c>
      <c r="J544" s="90">
        <v>1620501000</v>
      </c>
      <c r="K544" s="85">
        <v>0.47507395083625276</v>
      </c>
      <c r="L544" s="90">
        <v>5135677000</v>
      </c>
      <c r="M544" s="85">
        <v>9.4943209260857975E-2</v>
      </c>
      <c r="N544" s="90">
        <v>1134169000</v>
      </c>
      <c r="O544" s="85">
        <v>0.92477723854066785</v>
      </c>
      <c r="P544" s="90">
        <v>1144927000</v>
      </c>
      <c r="Q544" s="85">
        <v>0.49539019765814774</v>
      </c>
      <c r="R544" s="90"/>
      <c r="S544" s="85">
        <v>0</v>
      </c>
      <c r="T544" s="90"/>
      <c r="U544" s="85"/>
      <c r="V544" s="90"/>
      <c r="W544" s="85"/>
      <c r="X544" s="90"/>
      <c r="Y544" s="85"/>
      <c r="Z544" s="90"/>
      <c r="AA544" s="85"/>
      <c r="AB544" s="85"/>
      <c r="AC544" s="85"/>
      <c r="AD544" s="90">
        <v>58086136000</v>
      </c>
      <c r="AE544" s="90">
        <v>204470000</v>
      </c>
      <c r="AF544" s="90">
        <v>3411050000</v>
      </c>
      <c r="AG544" s="90">
        <v>54092094000</v>
      </c>
      <c r="AH544" s="90">
        <v>1226424000</v>
      </c>
      <c r="AI544" s="117">
        <v>2311162000</v>
      </c>
      <c r="AJ544" s="90">
        <v>1183902000</v>
      </c>
      <c r="AK544" s="90"/>
      <c r="AL544" s="90"/>
      <c r="AM544" s="90"/>
      <c r="AN544" s="90"/>
      <c r="AO544" s="90"/>
      <c r="AP544" s="90"/>
    </row>
    <row r="545" spans="1:42" s="91" customFormat="1">
      <c r="A545" s="81">
        <v>44405</v>
      </c>
      <c r="B545" s="90">
        <v>32140110314298</v>
      </c>
      <c r="C545" s="119">
        <v>220150982000</v>
      </c>
      <c r="D545" s="203">
        <v>26668544000</v>
      </c>
      <c r="E545" s="208">
        <v>42470039000</v>
      </c>
      <c r="F545" s="90">
        <v>7934102000</v>
      </c>
      <c r="G545" s="85">
        <v>0.34473505014453137</v>
      </c>
      <c r="H545" s="90"/>
      <c r="I545" s="85">
        <v>0</v>
      </c>
      <c r="J545" s="90">
        <v>4342950000</v>
      </c>
      <c r="K545" s="85">
        <v>0.14706214999956657</v>
      </c>
      <c r="L545" s="90">
        <v>13254755000</v>
      </c>
      <c r="M545" s="85">
        <v>8.0614988845854108E-2</v>
      </c>
      <c r="N545" s="90">
        <v>1064635000</v>
      </c>
      <c r="O545" s="85">
        <v>0.98050565388533084</v>
      </c>
      <c r="P545" s="90">
        <v>72102000</v>
      </c>
      <c r="Q545" s="85">
        <v>0.39382783482630546</v>
      </c>
      <c r="R545" s="90"/>
      <c r="S545" s="85">
        <v>0</v>
      </c>
      <c r="T545" s="90"/>
      <c r="U545" s="85"/>
      <c r="V545" s="90"/>
      <c r="W545" s="85"/>
      <c r="X545" s="90"/>
      <c r="Y545" s="85"/>
      <c r="Z545" s="90"/>
      <c r="AA545" s="85"/>
      <c r="AB545" s="85"/>
      <c r="AC545" s="85"/>
      <c r="AD545" s="90">
        <v>23015072000</v>
      </c>
      <c r="AE545" s="90">
        <v>69530000</v>
      </c>
      <c r="AF545" s="90">
        <v>29531392000</v>
      </c>
      <c r="AG545" s="90">
        <v>164420478000</v>
      </c>
      <c r="AH545" s="90">
        <v>1085802000</v>
      </c>
      <c r="AI545" s="117">
        <v>183080000</v>
      </c>
      <c r="AJ545" s="90">
        <v>1845628000</v>
      </c>
      <c r="AK545" s="90"/>
      <c r="AL545" s="90"/>
      <c r="AM545" s="90"/>
      <c r="AN545" s="90"/>
      <c r="AO545" s="90"/>
      <c r="AP545" s="90"/>
    </row>
    <row r="546" spans="1:42" s="91" customFormat="1">
      <c r="A546" s="81">
        <v>44406</v>
      </c>
      <c r="B546" s="90">
        <v>39335053958224</v>
      </c>
      <c r="C546" s="119">
        <v>1569915322000</v>
      </c>
      <c r="D546" s="203">
        <v>595467433000</v>
      </c>
      <c r="E546" s="208">
        <v>619801223000</v>
      </c>
      <c r="F546" s="90">
        <v>563730821000</v>
      </c>
      <c r="G546" s="85">
        <v>0.48374676646654075</v>
      </c>
      <c r="H546" s="90"/>
      <c r="I546" s="85">
        <v>0</v>
      </c>
      <c r="J546" s="90">
        <v>464694000</v>
      </c>
      <c r="K546" s="85">
        <v>2.1511615311246124E-2</v>
      </c>
      <c r="L546" s="90">
        <v>29961500000</v>
      </c>
      <c r="M546" s="85">
        <v>7.8978545376596501E-2</v>
      </c>
      <c r="N546" s="90">
        <v>1079969000</v>
      </c>
      <c r="O546" s="85">
        <v>0.94265277086770183</v>
      </c>
      <c r="P546" s="90">
        <v>230449000</v>
      </c>
      <c r="Q546" s="85">
        <v>0.44789994363569219</v>
      </c>
      <c r="R546" s="90"/>
      <c r="S546" s="85">
        <v>0</v>
      </c>
      <c r="T546" s="90"/>
      <c r="U546" s="85"/>
      <c r="V546" s="90"/>
      <c r="W546" s="85"/>
      <c r="X546" s="90"/>
      <c r="Y546" s="85"/>
      <c r="Z546" s="90"/>
      <c r="AA546" s="85"/>
      <c r="AB546" s="85"/>
      <c r="AC546" s="85"/>
      <c r="AD546" s="90">
        <v>1165342820000</v>
      </c>
      <c r="AE546" s="90">
        <v>792500000</v>
      </c>
      <c r="AF546" s="90">
        <v>21602004000</v>
      </c>
      <c r="AG546" s="90">
        <v>379362520000</v>
      </c>
      <c r="AH546" s="90">
        <v>1145670000</v>
      </c>
      <c r="AI546" s="117">
        <v>514510000</v>
      </c>
      <c r="AJ546" s="90">
        <v>1155298000</v>
      </c>
      <c r="AK546" s="90"/>
      <c r="AL546" s="90"/>
      <c r="AM546" s="90"/>
      <c r="AN546" s="90"/>
      <c r="AO546" s="90"/>
      <c r="AP546" s="90"/>
    </row>
    <row r="547" spans="1:42" s="91" customFormat="1">
      <c r="A547" s="81">
        <v>44407</v>
      </c>
      <c r="B547" s="90">
        <v>52224456256740</v>
      </c>
      <c r="C547" s="119">
        <v>275470484000</v>
      </c>
      <c r="D547" s="203">
        <v>59895960000</v>
      </c>
      <c r="E547" s="208">
        <v>80880640000</v>
      </c>
      <c r="F547" s="90">
        <v>40100940000</v>
      </c>
      <c r="G547" s="85">
        <v>0.35698344557899808</v>
      </c>
      <c r="H547" s="90"/>
      <c r="I547" s="85">
        <v>0</v>
      </c>
      <c r="J547" s="90">
        <v>1315587000</v>
      </c>
      <c r="K547" s="85">
        <v>0.44568159536345631</v>
      </c>
      <c r="L547" s="90">
        <v>16161315000</v>
      </c>
      <c r="M547" s="85">
        <v>0.10555092886207214</v>
      </c>
      <c r="N547" s="90">
        <v>1405849000</v>
      </c>
      <c r="O547" s="85">
        <v>0.79606669105331052</v>
      </c>
      <c r="P547" s="90">
        <v>912269000</v>
      </c>
      <c r="Q547" s="85">
        <v>0.46584456409397479</v>
      </c>
      <c r="R547" s="90"/>
      <c r="S547" s="85">
        <v>0</v>
      </c>
      <c r="T547" s="90"/>
      <c r="U547" s="85"/>
      <c r="V547" s="90"/>
      <c r="W547" s="85"/>
      <c r="X547" s="90"/>
      <c r="Y547" s="85"/>
      <c r="Z547" s="90"/>
      <c r="AA547" s="85"/>
      <c r="AB547" s="85"/>
      <c r="AC547" s="85"/>
      <c r="AD547" s="90">
        <v>112332772000</v>
      </c>
      <c r="AE547" s="90">
        <v>2316200000</v>
      </c>
      <c r="AF547" s="90">
        <v>2951854000</v>
      </c>
      <c r="AG547" s="90">
        <v>153113906000</v>
      </c>
      <c r="AH547" s="90">
        <v>1765994000</v>
      </c>
      <c r="AI547" s="117">
        <v>1958312000</v>
      </c>
      <c r="AJ547" s="90">
        <v>1031446000</v>
      </c>
      <c r="AK547" s="90"/>
      <c r="AL547" s="90"/>
      <c r="AM547" s="90"/>
      <c r="AN547" s="90"/>
      <c r="AO547" s="90"/>
      <c r="AP547" s="90"/>
    </row>
    <row r="548" spans="1:42" s="112" customFormat="1">
      <c r="A548" s="110"/>
      <c r="B548" s="113"/>
      <c r="C548" s="124">
        <v>0</v>
      </c>
      <c r="D548" s="203">
        <v>0</v>
      </c>
      <c r="E548" s="208"/>
      <c r="F548" s="113"/>
      <c r="G548" s="114"/>
      <c r="H548" s="113"/>
      <c r="I548" s="114"/>
      <c r="J548" s="113"/>
      <c r="K548" s="114"/>
      <c r="L548" s="113"/>
      <c r="M548" s="114"/>
      <c r="N548" s="113"/>
      <c r="O548" s="114"/>
      <c r="P548" s="113"/>
      <c r="Q548" s="114"/>
      <c r="R548" s="113"/>
      <c r="S548" s="114"/>
      <c r="T548" s="113"/>
      <c r="U548" s="114"/>
      <c r="V548" s="113"/>
      <c r="W548" s="114"/>
      <c r="X548" s="113"/>
      <c r="Y548" s="114"/>
      <c r="Z548" s="113"/>
      <c r="AA548" s="114"/>
      <c r="AB548" s="114"/>
      <c r="AC548" s="114"/>
      <c r="AD548" s="113"/>
      <c r="AE548" s="113"/>
      <c r="AF548" s="113"/>
      <c r="AG548" s="113"/>
      <c r="AH548" s="113"/>
      <c r="AI548" s="126"/>
      <c r="AJ548" s="113"/>
      <c r="AK548" s="113"/>
      <c r="AL548" s="113"/>
      <c r="AM548" s="113"/>
      <c r="AN548" s="113"/>
      <c r="AO548" s="113"/>
      <c r="AP548" s="113"/>
    </row>
    <row r="549" spans="1:42" s="91" customFormat="1">
      <c r="A549" s="81">
        <v>44410</v>
      </c>
      <c r="B549" s="90">
        <v>47388428538090</v>
      </c>
      <c r="C549" s="119">
        <v>244498960000</v>
      </c>
      <c r="D549" s="203">
        <v>47619126000</v>
      </c>
      <c r="E549" s="208">
        <v>50768876000</v>
      </c>
      <c r="F549" s="127">
        <v>38257180000</v>
      </c>
      <c r="G549" s="85">
        <v>0.40315358046368904</v>
      </c>
      <c r="H549" s="90"/>
      <c r="I549" s="85">
        <v>0</v>
      </c>
      <c r="J549" s="90">
        <v>2276635000</v>
      </c>
      <c r="K549" s="85">
        <v>8.7985839313104192E-2</v>
      </c>
      <c r="L549" s="90">
        <v>3188478000</v>
      </c>
      <c r="M549" s="85">
        <v>2.8964769204564811E-2</v>
      </c>
      <c r="N549" s="90">
        <v>3769139000</v>
      </c>
      <c r="O549" s="85">
        <v>0.53415443735729007</v>
      </c>
      <c r="P549" s="90">
        <v>127694000</v>
      </c>
      <c r="Q549" s="85">
        <v>0.14694834816311689</v>
      </c>
      <c r="R549" s="90"/>
      <c r="S549" s="85">
        <v>0</v>
      </c>
      <c r="T549" s="90"/>
      <c r="U549" s="85"/>
      <c r="V549" s="90"/>
      <c r="W549" s="85"/>
      <c r="X549" s="90"/>
      <c r="Y549" s="85"/>
      <c r="Z549" s="90"/>
      <c r="AA549" s="85"/>
      <c r="AB549" s="85"/>
      <c r="AC549" s="85"/>
      <c r="AD549" s="90">
        <v>94894804000</v>
      </c>
      <c r="AE549" s="90">
        <v>2369300000</v>
      </c>
      <c r="AF549" s="90">
        <v>25875016000</v>
      </c>
      <c r="AG549" s="90">
        <v>110081250000</v>
      </c>
      <c r="AH549" s="90">
        <v>7056272000</v>
      </c>
      <c r="AI549" s="117">
        <v>868972000</v>
      </c>
      <c r="AJ549" s="90">
        <v>3353346000</v>
      </c>
      <c r="AK549" s="90"/>
      <c r="AL549" s="90"/>
      <c r="AM549" s="90"/>
      <c r="AN549" s="90"/>
      <c r="AO549" s="90"/>
      <c r="AP549" s="90"/>
    </row>
    <row r="550" spans="1:42" s="91" customFormat="1">
      <c r="A550" s="81">
        <v>44411</v>
      </c>
      <c r="B550" s="90">
        <v>51991670456610</v>
      </c>
      <c r="C550" s="119">
        <v>191301991000</v>
      </c>
      <c r="D550" s="203">
        <v>39021992000</v>
      </c>
      <c r="E550" s="208">
        <v>39021992000</v>
      </c>
      <c r="F550" s="127">
        <v>28487721000</v>
      </c>
      <c r="G550" s="85">
        <v>0.35419570354712915</v>
      </c>
      <c r="H550" s="90"/>
      <c r="I550" s="85">
        <v>0</v>
      </c>
      <c r="J550" s="90">
        <v>2081361000</v>
      </c>
      <c r="K550" s="85">
        <v>8.6046607674811648E-2</v>
      </c>
      <c r="L550" s="90">
        <v>5574949000</v>
      </c>
      <c r="M550" s="85">
        <v>7.5501709726464347E-2</v>
      </c>
      <c r="N550" s="90">
        <v>1986724000</v>
      </c>
      <c r="O550" s="85">
        <v>0.62772761367808483</v>
      </c>
      <c r="P550" s="90">
        <v>891237000</v>
      </c>
      <c r="Q550" s="85">
        <v>0.38383985859843972</v>
      </c>
      <c r="R550" s="90"/>
      <c r="S550" s="85">
        <v>0</v>
      </c>
      <c r="T550" s="90"/>
      <c r="U550" s="85"/>
      <c r="V550" s="90"/>
      <c r="W550" s="85"/>
      <c r="X550" s="90"/>
      <c r="Y550" s="85"/>
      <c r="Z550" s="90"/>
      <c r="AA550" s="85"/>
      <c r="AB550" s="85"/>
      <c r="AC550" s="85"/>
      <c r="AD550" s="90">
        <v>80429324000</v>
      </c>
      <c r="AE550" s="90">
        <v>2069260000</v>
      </c>
      <c r="AF550" s="90">
        <v>24188763000</v>
      </c>
      <c r="AG550" s="90">
        <v>73838712000</v>
      </c>
      <c r="AH550" s="90">
        <v>3164946000</v>
      </c>
      <c r="AI550" s="117">
        <v>2321898000</v>
      </c>
      <c r="AJ550" s="90">
        <v>5289088000</v>
      </c>
      <c r="AK550" s="90"/>
      <c r="AL550" s="90"/>
      <c r="AM550" s="90"/>
      <c r="AN550" s="90"/>
      <c r="AO550" s="90"/>
      <c r="AP550" s="90"/>
    </row>
    <row r="551" spans="1:42" s="91" customFormat="1">
      <c r="A551" s="81">
        <v>44412</v>
      </c>
      <c r="B551" s="90">
        <v>50702271375678</v>
      </c>
      <c r="C551" s="119">
        <v>220772820000</v>
      </c>
      <c r="D551" s="203">
        <v>64413586000</v>
      </c>
      <c r="E551" s="208">
        <v>70831356000</v>
      </c>
      <c r="F551" s="127">
        <v>36059134000</v>
      </c>
      <c r="G551" s="85">
        <v>0.35433087331136798</v>
      </c>
      <c r="H551" s="90"/>
      <c r="I551" s="85">
        <v>0</v>
      </c>
      <c r="J551" s="90">
        <v>1939064000</v>
      </c>
      <c r="K551" s="85">
        <v>0.43815546028982832</v>
      </c>
      <c r="L551" s="90">
        <v>20571720000</v>
      </c>
      <c r="M551" s="85">
        <v>0.21438320813476755</v>
      </c>
      <c r="N551" s="90">
        <v>2000172000</v>
      </c>
      <c r="O551" s="85">
        <v>0.64138172527108872</v>
      </c>
      <c r="P551" s="90">
        <v>394006000</v>
      </c>
      <c r="Q551" s="85">
        <v>0.40960030272535991</v>
      </c>
      <c r="R551" s="90">
        <v>3449490000</v>
      </c>
      <c r="S551" s="85">
        <v>0.28608201765909508</v>
      </c>
      <c r="T551" s="128"/>
      <c r="U551" s="85"/>
      <c r="V551" s="128"/>
      <c r="W551" s="85"/>
      <c r="X551" s="128"/>
      <c r="Y551" s="85"/>
      <c r="Z551" s="128"/>
      <c r="AA551" s="85"/>
      <c r="AB551" s="221"/>
      <c r="AC551" s="221"/>
      <c r="AD551" s="129">
        <v>101766842000</v>
      </c>
      <c r="AE551" s="90">
        <v>2484600000</v>
      </c>
      <c r="AF551" s="90">
        <v>4425516000</v>
      </c>
      <c r="AG551" s="90">
        <v>95957702000</v>
      </c>
      <c r="AH551" s="90">
        <v>3118536000</v>
      </c>
      <c r="AI551" s="117">
        <v>961928000</v>
      </c>
      <c r="AJ551" s="90">
        <v>12057696000</v>
      </c>
      <c r="AK551" s="90"/>
      <c r="AL551" s="90"/>
      <c r="AM551" s="90"/>
      <c r="AN551" s="90"/>
      <c r="AO551" s="90"/>
      <c r="AP551" s="90"/>
    </row>
    <row r="552" spans="1:42" s="91" customFormat="1">
      <c r="A552" s="81">
        <v>44413</v>
      </c>
      <c r="B552" s="90">
        <v>49116081787186</v>
      </c>
      <c r="C552" s="119">
        <v>258963986000</v>
      </c>
      <c r="D552" s="203">
        <v>51629985000</v>
      </c>
      <c r="E552" s="208">
        <v>92535860000</v>
      </c>
      <c r="F552" s="90">
        <v>31787197000</v>
      </c>
      <c r="G552" s="85">
        <v>0.34790752220719123</v>
      </c>
      <c r="H552" s="90"/>
      <c r="I552" s="85">
        <v>0</v>
      </c>
      <c r="J552" s="90">
        <v>822353000</v>
      </c>
      <c r="K552" s="85">
        <v>1.4361478106889734E-2</v>
      </c>
      <c r="L552" s="90">
        <v>11544995000</v>
      </c>
      <c r="M552" s="85">
        <v>0.12633694253348565</v>
      </c>
      <c r="N552" s="90">
        <v>2182915000</v>
      </c>
      <c r="O552" s="85">
        <v>0.60272115868336051</v>
      </c>
      <c r="P552" s="90">
        <v>116775000</v>
      </c>
      <c r="Q552" s="85">
        <v>0.11510029076930658</v>
      </c>
      <c r="R552" s="90">
        <v>5175750000</v>
      </c>
      <c r="S552" s="85">
        <v>0.41726856156806391</v>
      </c>
      <c r="T552" s="90"/>
      <c r="U552" s="85"/>
      <c r="V552" s="90"/>
      <c r="W552" s="85"/>
      <c r="X552" s="90"/>
      <c r="Y552" s="85"/>
      <c r="Z552" s="90"/>
      <c r="AA552" s="85"/>
      <c r="AB552" s="85"/>
      <c r="AC552" s="85"/>
      <c r="AD552" s="90">
        <v>91366800000</v>
      </c>
      <c r="AE552" s="90">
        <v>1913386000</v>
      </c>
      <c r="AF552" s="90">
        <v>57261028000</v>
      </c>
      <c r="AG552" s="90">
        <v>91382574000</v>
      </c>
      <c r="AH552" s="90">
        <v>3621766000</v>
      </c>
      <c r="AI552" s="117">
        <v>1014550000</v>
      </c>
      <c r="AJ552" s="90">
        <v>12403882000</v>
      </c>
      <c r="AK552" s="90"/>
      <c r="AL552" s="90"/>
      <c r="AM552" s="90"/>
      <c r="AN552" s="90"/>
      <c r="AO552" s="90"/>
      <c r="AP552" s="90"/>
    </row>
    <row r="553" spans="1:42" s="91" customFormat="1">
      <c r="A553" s="81">
        <v>44414</v>
      </c>
      <c r="B553" s="90">
        <v>57090969553334</v>
      </c>
      <c r="C553" s="119">
        <v>106250332000</v>
      </c>
      <c r="D553" s="203">
        <v>37567323000</v>
      </c>
      <c r="E553" s="208">
        <v>60770810000</v>
      </c>
      <c r="F553" s="127">
        <v>10871090000</v>
      </c>
      <c r="G553" s="85">
        <v>0.45479049271086192</v>
      </c>
      <c r="H553" s="90"/>
      <c r="I553" s="85">
        <v>0</v>
      </c>
      <c r="J553" s="90">
        <v>3369101000</v>
      </c>
      <c r="K553" s="85">
        <v>0.45377163297130563</v>
      </c>
      <c r="L553" s="90">
        <v>13700118000</v>
      </c>
      <c r="M553" s="85">
        <v>0.25449240237123949</v>
      </c>
      <c r="N553" s="90">
        <v>2468630000</v>
      </c>
      <c r="O553" s="85">
        <v>0.59536505520191663</v>
      </c>
      <c r="P553" s="90">
        <v>201084000</v>
      </c>
      <c r="Q553" s="85">
        <v>0.12714008778485503</v>
      </c>
      <c r="R553" s="90">
        <v>6957300000</v>
      </c>
      <c r="S553" s="85">
        <v>0.49397773596271238</v>
      </c>
      <c r="T553" s="90"/>
      <c r="U553" s="85"/>
      <c r="V553" s="90"/>
      <c r="W553" s="85"/>
      <c r="X553" s="90"/>
      <c r="Y553" s="85"/>
      <c r="Z553" s="90"/>
      <c r="AA553" s="85"/>
      <c r="AB553" s="85"/>
      <c r="AC553" s="85"/>
      <c r="AD553" s="90">
        <v>23903512000</v>
      </c>
      <c r="AE553" s="90">
        <v>1276800000</v>
      </c>
      <c r="AF553" s="90">
        <v>7424662000</v>
      </c>
      <c r="AG553" s="90">
        <v>53833112000</v>
      </c>
      <c r="AH553" s="90">
        <v>4146414000</v>
      </c>
      <c r="AI553" s="117">
        <v>1581594000</v>
      </c>
      <c r="AJ553" s="90">
        <v>14084238000</v>
      </c>
      <c r="AK553" s="90"/>
      <c r="AL553" s="90"/>
      <c r="AM553" s="90"/>
      <c r="AN553" s="90"/>
      <c r="AO553" s="90"/>
      <c r="AP553" s="90"/>
    </row>
    <row r="554" spans="1:42" s="112" customFormat="1">
      <c r="A554" s="110"/>
      <c r="B554" s="113"/>
      <c r="C554" s="124">
        <v>0</v>
      </c>
      <c r="D554" s="203">
        <v>0</v>
      </c>
      <c r="E554" s="208"/>
      <c r="F554" s="113"/>
      <c r="G554" s="114"/>
      <c r="H554" s="113"/>
      <c r="I554" s="114"/>
      <c r="J554" s="113"/>
      <c r="K554" s="114"/>
      <c r="L554" s="113"/>
      <c r="M554" s="114"/>
      <c r="N554" s="113"/>
      <c r="O554" s="114"/>
      <c r="P554" s="113"/>
      <c r="Q554" s="114"/>
      <c r="R554" s="113"/>
      <c r="S554" s="114"/>
      <c r="T554" s="113"/>
      <c r="U554" s="114"/>
      <c r="V554" s="113"/>
      <c r="W554" s="114"/>
      <c r="X554" s="113"/>
      <c r="Y554" s="114"/>
      <c r="Z554" s="113"/>
      <c r="AA554" s="114"/>
      <c r="AB554" s="114"/>
      <c r="AC554" s="114"/>
      <c r="AD554" s="113"/>
      <c r="AE554" s="113"/>
      <c r="AF554" s="113"/>
      <c r="AG554" s="113"/>
      <c r="AH554" s="113"/>
      <c r="AI554" s="126"/>
      <c r="AJ554" s="113"/>
      <c r="AK554" s="113"/>
      <c r="AL554" s="113"/>
      <c r="AM554" s="113"/>
      <c r="AN554" s="113"/>
      <c r="AO554" s="113"/>
      <c r="AP554" s="113"/>
    </row>
    <row r="555" spans="1:42" s="91" customFormat="1">
      <c r="A555" s="81">
        <v>44417</v>
      </c>
      <c r="B555" s="90">
        <v>57400492342236</v>
      </c>
      <c r="C555" s="119">
        <v>298292884000</v>
      </c>
      <c r="D555" s="203">
        <v>31119119000</v>
      </c>
      <c r="E555" s="208">
        <v>43958639000</v>
      </c>
      <c r="F555" s="90">
        <v>19359312000</v>
      </c>
      <c r="G555" s="85">
        <v>0.18061931076766888</v>
      </c>
      <c r="H555" s="90"/>
      <c r="I555" s="85">
        <v>0</v>
      </c>
      <c r="J555" s="90">
        <v>1926896000</v>
      </c>
      <c r="K555" s="85">
        <v>0.3602345408603172</v>
      </c>
      <c r="L555" s="90">
        <v>5563161000</v>
      </c>
      <c r="M555" s="85">
        <v>3.5093497271680985E-2</v>
      </c>
      <c r="N555" s="90">
        <v>3526023000</v>
      </c>
      <c r="O555" s="85">
        <v>0.56109551992178452</v>
      </c>
      <c r="P555" s="90">
        <v>743727000</v>
      </c>
      <c r="Q555" s="85">
        <v>0.28927492917163877</v>
      </c>
      <c r="R555" s="90"/>
      <c r="S555" s="85">
        <v>0</v>
      </c>
      <c r="T555" s="90"/>
      <c r="U555" s="85"/>
      <c r="V555" s="90"/>
      <c r="W555" s="85"/>
      <c r="X555" s="90"/>
      <c r="Y555" s="85"/>
      <c r="Z555" s="90"/>
      <c r="AA555" s="85"/>
      <c r="AB555" s="85"/>
      <c r="AC555" s="85"/>
      <c r="AD555" s="90">
        <v>107182958000</v>
      </c>
      <c r="AE555" s="90">
        <v>2712580000</v>
      </c>
      <c r="AF555" s="90">
        <v>5349004000</v>
      </c>
      <c r="AG555" s="90">
        <v>158523984000</v>
      </c>
      <c r="AH555" s="90">
        <v>6284176000</v>
      </c>
      <c r="AI555" s="117">
        <v>2571004000</v>
      </c>
      <c r="AJ555" s="90">
        <v>15669178000</v>
      </c>
      <c r="AK555" s="90"/>
      <c r="AL555" s="90"/>
      <c r="AM555" s="90"/>
      <c r="AN555" s="90"/>
      <c r="AO555" s="90"/>
      <c r="AP555" s="90"/>
    </row>
    <row r="556" spans="1:42" s="91" customFormat="1">
      <c r="A556" s="81">
        <v>44418</v>
      </c>
      <c r="B556" s="90">
        <v>58019727761128</v>
      </c>
      <c r="C556" s="119">
        <v>99093090000</v>
      </c>
      <c r="D556" s="203">
        <v>21392391000</v>
      </c>
      <c r="E556" s="208">
        <v>131967701000</v>
      </c>
      <c r="F556" s="90">
        <v>12195878000</v>
      </c>
      <c r="G556" s="85">
        <v>0.43753472760356577</v>
      </c>
      <c r="H556" s="90"/>
      <c r="I556" s="85">
        <v>0</v>
      </c>
      <c r="J556" s="90">
        <v>559366000</v>
      </c>
      <c r="K556" s="85">
        <v>0.14418121024723141</v>
      </c>
      <c r="L556" s="90">
        <v>6220887000</v>
      </c>
      <c r="M556" s="85">
        <v>0.14757851777614467</v>
      </c>
      <c r="N556" s="90">
        <v>1842496000</v>
      </c>
      <c r="O556" s="85">
        <v>0.62064361134858992</v>
      </c>
      <c r="P556" s="90">
        <v>543640000</v>
      </c>
      <c r="Q556" s="85">
        <v>0.40266706565004912</v>
      </c>
      <c r="R556" s="90">
        <v>30124000</v>
      </c>
      <c r="S556" s="85">
        <v>1.6843710894734077E-3</v>
      </c>
      <c r="T556" s="90"/>
      <c r="U556" s="85"/>
      <c r="V556" s="90"/>
      <c r="W556" s="85"/>
      <c r="X556" s="90"/>
      <c r="Y556" s="85"/>
      <c r="Z556" s="90"/>
      <c r="AA556" s="85"/>
      <c r="AB556" s="85"/>
      <c r="AC556" s="85"/>
      <c r="AD556" s="90">
        <v>27874080000</v>
      </c>
      <c r="AE556" s="90">
        <v>2983136000</v>
      </c>
      <c r="AF556" s="90">
        <v>3879604000</v>
      </c>
      <c r="AG556" s="90">
        <v>42153066000</v>
      </c>
      <c r="AH556" s="90">
        <v>2968686000</v>
      </c>
      <c r="AI556" s="117">
        <v>1350098000</v>
      </c>
      <c r="AJ556" s="90">
        <v>17884420000</v>
      </c>
      <c r="AK556" s="90"/>
      <c r="AL556" s="90"/>
      <c r="AM556" s="90"/>
      <c r="AN556" s="90"/>
      <c r="AO556" s="90"/>
      <c r="AP556" s="90"/>
    </row>
    <row r="557" spans="1:42" s="91" customFormat="1">
      <c r="A557" s="81">
        <v>44419</v>
      </c>
      <c r="B557" s="90">
        <v>63814260592252</v>
      </c>
      <c r="C557" s="119">
        <v>585402046000</v>
      </c>
      <c r="D557" s="203">
        <v>12907887000</v>
      </c>
      <c r="E557" s="208">
        <v>36310227000</v>
      </c>
      <c r="F557" s="90">
        <v>2103200000</v>
      </c>
      <c r="G557" s="85">
        <v>0.18052989541420417</v>
      </c>
      <c r="H557" s="90"/>
      <c r="I557" s="85">
        <v>0</v>
      </c>
      <c r="J557" s="90">
        <v>426947000</v>
      </c>
      <c r="K557" s="85">
        <v>8.0455635175273724E-2</v>
      </c>
      <c r="L557" s="130">
        <v>7467520000</v>
      </c>
      <c r="M557" s="85">
        <v>1.3594355324938138E-2</v>
      </c>
      <c r="N557" s="90">
        <v>1498250000</v>
      </c>
      <c r="O557" s="85">
        <v>0.53425165544022046</v>
      </c>
      <c r="P557" s="90">
        <v>1411970000</v>
      </c>
      <c r="Q557" s="85">
        <v>0.54329356791390848</v>
      </c>
      <c r="R557" s="90"/>
      <c r="S557" s="85">
        <v>0</v>
      </c>
      <c r="T557" s="90"/>
      <c r="U557" s="85"/>
      <c r="V557" s="90"/>
      <c r="W557" s="85"/>
      <c r="X557" s="90"/>
      <c r="Y557" s="85"/>
      <c r="Z557" s="90"/>
      <c r="AA557" s="85"/>
      <c r="AB557" s="85"/>
      <c r="AC557" s="85"/>
      <c r="AD557" s="90">
        <v>11650148000</v>
      </c>
      <c r="AE557" s="90">
        <v>765880000</v>
      </c>
      <c r="AF557" s="90">
        <v>5306614000</v>
      </c>
      <c r="AG557" s="90">
        <v>549310344000</v>
      </c>
      <c r="AH557" s="90">
        <v>2804390000</v>
      </c>
      <c r="AI557" s="117">
        <v>2598908000</v>
      </c>
      <c r="AJ557" s="90">
        <v>12965762000</v>
      </c>
      <c r="AK557" s="90"/>
      <c r="AL557" s="90"/>
      <c r="AM557" s="90"/>
      <c r="AN557" s="90"/>
      <c r="AO557" s="90"/>
      <c r="AP557" s="90"/>
    </row>
    <row r="558" spans="1:42" s="91" customFormat="1">
      <c r="A558" s="81">
        <v>44420</v>
      </c>
      <c r="B558" s="90">
        <v>55695109891170</v>
      </c>
      <c r="C558" s="119">
        <v>127526352000</v>
      </c>
      <c r="D558" s="203">
        <v>45383800000</v>
      </c>
      <c r="E558" s="208">
        <v>67116570000</v>
      </c>
      <c r="F558" s="90">
        <v>21450454000</v>
      </c>
      <c r="G558" s="85">
        <v>0.52809062621310554</v>
      </c>
      <c r="H558" s="90"/>
      <c r="I558" s="85">
        <v>0</v>
      </c>
      <c r="J558" s="90">
        <v>2249706000</v>
      </c>
      <c r="K558" s="85">
        <v>0.27735051997073756</v>
      </c>
      <c r="L558" s="90">
        <v>15729753000</v>
      </c>
      <c r="M558" s="85">
        <v>0.25783975478054377</v>
      </c>
      <c r="N558" s="90">
        <v>1870672000</v>
      </c>
      <c r="O558" s="85">
        <v>0.70348971017610262</v>
      </c>
      <c r="P558" s="130">
        <v>607725000</v>
      </c>
      <c r="Q558" s="85">
        <v>0.49845638255466229</v>
      </c>
      <c r="R558" s="90">
        <v>3475490000</v>
      </c>
      <c r="S558" s="85">
        <v>0.2691244212511259</v>
      </c>
      <c r="T558" s="90"/>
      <c r="U558" s="85"/>
      <c r="V558" s="90"/>
      <c r="W558" s="85"/>
      <c r="X558" s="90"/>
      <c r="Y558" s="85"/>
      <c r="Z558" s="90"/>
      <c r="AA558" s="85"/>
      <c r="AB558" s="85"/>
      <c r="AC558" s="85"/>
      <c r="AD558" s="90">
        <v>40618888000</v>
      </c>
      <c r="AE558" s="90">
        <v>997710000</v>
      </c>
      <c r="AF558" s="90">
        <v>8111418000</v>
      </c>
      <c r="AG558" s="90">
        <v>61005926000</v>
      </c>
      <c r="AH558" s="90">
        <v>2659132000</v>
      </c>
      <c r="AI558" s="117">
        <v>1219214000</v>
      </c>
      <c r="AJ558" s="90">
        <v>12914064000</v>
      </c>
      <c r="AK558" s="90"/>
      <c r="AL558" s="90"/>
      <c r="AM558" s="90"/>
      <c r="AN558" s="90"/>
      <c r="AO558" s="90"/>
      <c r="AP558" s="90"/>
    </row>
    <row r="559" spans="1:42" s="91" customFormat="1">
      <c r="A559" s="81">
        <v>44421</v>
      </c>
      <c r="B559" s="90">
        <v>61571580791362</v>
      </c>
      <c r="C559" s="119">
        <v>94210096000</v>
      </c>
      <c r="D559" s="203">
        <v>24901531920</v>
      </c>
      <c r="E559" s="208">
        <v>75026396920</v>
      </c>
      <c r="F559" s="130">
        <v>959698000</v>
      </c>
      <c r="G559" s="85">
        <v>9.7240066435864997E-2</v>
      </c>
      <c r="H559" s="130"/>
      <c r="I559" s="85">
        <v>0</v>
      </c>
      <c r="J559" s="130">
        <v>2162452000</v>
      </c>
      <c r="K559" s="85">
        <v>7.7921379708555685E-2</v>
      </c>
      <c r="L559" s="130">
        <v>11315160000</v>
      </c>
      <c r="M559" s="85">
        <v>0.37089227454280593</v>
      </c>
      <c r="N559" s="130">
        <v>1587084000</v>
      </c>
      <c r="O559" s="85">
        <v>0.75841234039299643</v>
      </c>
      <c r="P559" s="130">
        <v>290227000</v>
      </c>
      <c r="Q559" s="85">
        <v>0.44617496671678364</v>
      </c>
      <c r="R559" s="130">
        <v>8586910920</v>
      </c>
      <c r="S559" s="85">
        <v>0.3905210733942559</v>
      </c>
      <c r="T559" s="130"/>
      <c r="U559" s="85"/>
      <c r="V559" s="130"/>
      <c r="W559" s="85"/>
      <c r="X559" s="130"/>
      <c r="Y559" s="85"/>
      <c r="Z559" s="130"/>
      <c r="AA559" s="85"/>
      <c r="AB559" s="85"/>
      <c r="AC559" s="85"/>
      <c r="AD559" s="90">
        <v>9869368000</v>
      </c>
      <c r="AE559" s="90">
        <v>1349610000</v>
      </c>
      <c r="AF559" s="90">
        <v>27751716000</v>
      </c>
      <c r="AG559" s="90">
        <v>30507942000</v>
      </c>
      <c r="AH559" s="90">
        <v>2092640000</v>
      </c>
      <c r="AI559" s="117">
        <v>650478000</v>
      </c>
      <c r="AJ559" s="90">
        <v>21988342000</v>
      </c>
      <c r="AK559" s="90"/>
      <c r="AL559" s="90"/>
      <c r="AM559" s="90"/>
      <c r="AN559" s="90"/>
      <c r="AO559" s="90"/>
      <c r="AP559" s="90"/>
    </row>
    <row r="560" spans="1:42" s="112" customFormat="1">
      <c r="A560" s="110"/>
      <c r="B560" s="113"/>
      <c r="C560" s="124">
        <v>0</v>
      </c>
      <c r="D560" s="203">
        <v>0</v>
      </c>
      <c r="E560" s="208"/>
      <c r="F560" s="113"/>
      <c r="G560" s="114"/>
      <c r="H560" s="113"/>
      <c r="I560" s="114"/>
      <c r="J560" s="113"/>
      <c r="K560" s="114"/>
      <c r="L560" s="113"/>
      <c r="M560" s="114"/>
      <c r="N560" s="113"/>
      <c r="O560" s="114"/>
      <c r="P560" s="113"/>
      <c r="Q560" s="114"/>
      <c r="R560" s="113"/>
      <c r="S560" s="114"/>
      <c r="T560" s="113"/>
      <c r="U560" s="114"/>
      <c r="V560" s="113"/>
      <c r="W560" s="114"/>
      <c r="X560" s="113"/>
      <c r="Y560" s="114"/>
      <c r="Z560" s="113"/>
      <c r="AA560" s="114"/>
      <c r="AB560" s="114"/>
      <c r="AC560" s="114"/>
      <c r="AD560" s="113"/>
      <c r="AE560" s="113"/>
      <c r="AF560" s="113"/>
      <c r="AG560" s="113"/>
      <c r="AH560" s="113"/>
      <c r="AI560" s="126"/>
      <c r="AJ560" s="113"/>
      <c r="AK560" s="113"/>
      <c r="AL560" s="113"/>
      <c r="AM560" s="113"/>
      <c r="AN560" s="113"/>
      <c r="AO560" s="113"/>
      <c r="AP560" s="113"/>
    </row>
    <row r="561" spans="1:42" s="91" customFormat="1">
      <c r="A561" s="81">
        <v>44424</v>
      </c>
      <c r="B561" s="90">
        <v>68935950265040</v>
      </c>
      <c r="C561" s="119">
        <v>157486548000</v>
      </c>
      <c r="D561" s="203">
        <v>31689887000</v>
      </c>
      <c r="E561" s="208">
        <v>45972817000</v>
      </c>
      <c r="F561" s="90">
        <v>11878627000</v>
      </c>
      <c r="G561" s="85">
        <v>0.27163321563639309</v>
      </c>
      <c r="H561" s="90"/>
      <c r="I561" s="85">
        <v>0</v>
      </c>
      <c r="J561" s="90">
        <v>3417984000</v>
      </c>
      <c r="K561" s="85">
        <v>0.42749894187888288</v>
      </c>
      <c r="L561" s="90">
        <v>13262722000</v>
      </c>
      <c r="M561" s="85">
        <v>0.17001684513446919</v>
      </c>
      <c r="N561" s="90">
        <v>2675681000</v>
      </c>
      <c r="O561" s="85">
        <v>0.62455498653171937</v>
      </c>
      <c r="P561" s="90">
        <v>454873000</v>
      </c>
      <c r="Q561" s="85">
        <v>0.19514071214071213</v>
      </c>
      <c r="R561" s="90"/>
      <c r="S561" s="85">
        <v>0</v>
      </c>
      <c r="T561" s="90"/>
      <c r="U561" s="85"/>
      <c r="V561" s="90"/>
      <c r="W561" s="85"/>
      <c r="X561" s="90"/>
      <c r="Y561" s="85"/>
      <c r="Z561" s="90"/>
      <c r="AA561" s="85"/>
      <c r="AB561" s="85"/>
      <c r="AC561" s="85"/>
      <c r="AD561" s="90">
        <v>43730392000</v>
      </c>
      <c r="AE561" s="90">
        <v>3710500000</v>
      </c>
      <c r="AF561" s="90">
        <v>7995304000</v>
      </c>
      <c r="AG561" s="90">
        <v>78008282000</v>
      </c>
      <c r="AH561" s="90">
        <v>4284140000</v>
      </c>
      <c r="AI561" s="117">
        <v>2331000000</v>
      </c>
      <c r="AJ561" s="90">
        <v>17426930000</v>
      </c>
      <c r="AK561" s="90"/>
      <c r="AL561" s="90"/>
      <c r="AM561" s="90"/>
      <c r="AN561" s="90"/>
      <c r="AO561" s="90"/>
      <c r="AP561" s="90"/>
    </row>
    <row r="562" spans="1:42" s="91" customFormat="1">
      <c r="A562" s="81">
        <v>44425</v>
      </c>
      <c r="B562" s="90">
        <v>64688539616906</v>
      </c>
      <c r="C562" s="119">
        <v>124610458000</v>
      </c>
      <c r="D562" s="203">
        <v>32026209000</v>
      </c>
      <c r="E562" s="208">
        <v>42908394000</v>
      </c>
      <c r="F562" s="130">
        <v>13191800000</v>
      </c>
      <c r="G562" s="85">
        <v>0.30390536291439524</v>
      </c>
      <c r="H562" s="130"/>
      <c r="I562" s="85">
        <v>0</v>
      </c>
      <c r="J562" s="130">
        <v>1201832000</v>
      </c>
      <c r="K562" s="85">
        <v>0.27431896845301734</v>
      </c>
      <c r="L562" s="130">
        <v>14893263000</v>
      </c>
      <c r="M562" s="85">
        <v>0.21713344649207889</v>
      </c>
      <c r="N562" s="130">
        <v>1790904000</v>
      </c>
      <c r="O562" s="85">
        <v>0.72837512801136828</v>
      </c>
      <c r="P562" s="130">
        <v>948410000</v>
      </c>
      <c r="Q562" s="85">
        <v>0.39780229551818613</v>
      </c>
      <c r="R562" s="130"/>
      <c r="S562" s="85">
        <v>0</v>
      </c>
      <c r="T562" s="130"/>
      <c r="U562" s="85"/>
      <c r="V562" s="130"/>
      <c r="W562" s="85"/>
      <c r="X562" s="130"/>
      <c r="Y562" s="85"/>
      <c r="Z562" s="130"/>
      <c r="AA562" s="85"/>
      <c r="AB562" s="85"/>
      <c r="AC562" s="85"/>
      <c r="AD562" s="90">
        <v>43407592000</v>
      </c>
      <c r="AE562" s="90">
        <v>896778000</v>
      </c>
      <c r="AF562" s="90">
        <v>4381148000</v>
      </c>
      <c r="AG562" s="90">
        <v>68590368000</v>
      </c>
      <c r="AH562" s="90">
        <v>2458766000</v>
      </c>
      <c r="AI562" s="117">
        <v>2384124000</v>
      </c>
      <c r="AJ562" s="90">
        <v>2491682000</v>
      </c>
      <c r="AK562" s="90"/>
      <c r="AL562" s="90"/>
      <c r="AM562" s="90"/>
      <c r="AN562" s="90"/>
      <c r="AO562" s="90"/>
      <c r="AP562" s="90"/>
    </row>
    <row r="563" spans="1:42" s="91" customFormat="1">
      <c r="A563" s="81">
        <v>44426</v>
      </c>
      <c r="B563" s="90">
        <v>60554912830042</v>
      </c>
      <c r="C563" s="119">
        <v>669815466000</v>
      </c>
      <c r="D563" s="203">
        <v>31640331000</v>
      </c>
      <c r="E563" s="208">
        <v>53898326000</v>
      </c>
      <c r="F563" s="130">
        <v>5501938000</v>
      </c>
      <c r="G563" s="85">
        <v>0.39055244272649281</v>
      </c>
      <c r="H563" s="130"/>
      <c r="I563" s="85">
        <v>0</v>
      </c>
      <c r="J563" s="130">
        <v>668100000</v>
      </c>
      <c r="K563" s="85">
        <v>0.19663232198608946</v>
      </c>
      <c r="L563" s="130">
        <v>23145254000</v>
      </c>
      <c r="M563" s="85">
        <v>3.5872776706574572E-2</v>
      </c>
      <c r="N563" s="130">
        <v>1828764000</v>
      </c>
      <c r="O563" s="85">
        <v>0.66833754341648244</v>
      </c>
      <c r="P563" s="130">
        <v>496275000</v>
      </c>
      <c r="Q563" s="85">
        <v>0.39679906228212131</v>
      </c>
      <c r="R563" s="130"/>
      <c r="S563" s="85">
        <v>0</v>
      </c>
      <c r="T563" s="130"/>
      <c r="U563" s="85"/>
      <c r="V563" s="130"/>
      <c r="W563" s="85"/>
      <c r="X563" s="130"/>
      <c r="Y563" s="85"/>
      <c r="Z563" s="130"/>
      <c r="AA563" s="85"/>
      <c r="AB563" s="85"/>
      <c r="AC563" s="85"/>
      <c r="AD563" s="90">
        <v>14087578000</v>
      </c>
      <c r="AE563" s="90">
        <v>1164610000</v>
      </c>
      <c r="AF563" s="90">
        <v>3397712000</v>
      </c>
      <c r="AG563" s="90">
        <v>645203860000</v>
      </c>
      <c r="AH563" s="90">
        <v>2736288000</v>
      </c>
      <c r="AI563" s="117">
        <v>1250696000</v>
      </c>
      <c r="AJ563" s="90">
        <v>1974722000</v>
      </c>
      <c r="AK563" s="90"/>
      <c r="AL563" s="90"/>
      <c r="AM563" s="90"/>
      <c r="AN563" s="90"/>
      <c r="AO563" s="90"/>
      <c r="AP563" s="90"/>
    </row>
    <row r="564" spans="1:42" s="91" customFormat="1">
      <c r="A564" s="81">
        <v>44427</v>
      </c>
      <c r="B564" s="90">
        <v>63802172351030</v>
      </c>
      <c r="C564" s="119">
        <v>48168224000</v>
      </c>
      <c r="D564" s="203">
        <v>9569906000</v>
      </c>
      <c r="E564" s="208">
        <v>71696526000</v>
      </c>
      <c r="F564" s="130">
        <v>1000875000</v>
      </c>
      <c r="G564" s="85">
        <v>0.10211428474650559</v>
      </c>
      <c r="H564" s="130"/>
      <c r="I564" s="85">
        <v>0</v>
      </c>
      <c r="J564" s="130">
        <v>4420265000</v>
      </c>
      <c r="K564" s="85">
        <v>0.41318309700116229</v>
      </c>
      <c r="L564" s="130">
        <v>906696000</v>
      </c>
      <c r="M564" s="85">
        <v>5.350856506710347E-2</v>
      </c>
      <c r="N564" s="130">
        <v>2135221000</v>
      </c>
      <c r="O564" s="85">
        <v>0.67343278291026576</v>
      </c>
      <c r="P564" s="130">
        <v>1106849000</v>
      </c>
      <c r="Q564" s="85">
        <v>0.42498475682333736</v>
      </c>
      <c r="R564" s="90"/>
      <c r="S564" s="85">
        <v>0</v>
      </c>
      <c r="T564" s="90"/>
      <c r="U564" s="85"/>
      <c r="V564" s="90"/>
      <c r="W564" s="85"/>
      <c r="X564" s="90"/>
      <c r="Y564" s="85"/>
      <c r="Z564" s="90"/>
      <c r="AA564" s="85"/>
      <c r="AB564" s="85"/>
      <c r="AC564" s="85"/>
      <c r="AD564" s="90">
        <v>9801518000</v>
      </c>
      <c r="AE564" s="90">
        <v>1892760000</v>
      </c>
      <c r="AF564" s="90">
        <v>10698078000</v>
      </c>
      <c r="AG564" s="90">
        <v>16944876000</v>
      </c>
      <c r="AH564" s="90">
        <v>3170652000</v>
      </c>
      <c r="AI564" s="117">
        <v>2604444000</v>
      </c>
      <c r="AJ564" s="90">
        <v>3055896000</v>
      </c>
      <c r="AK564" s="90"/>
      <c r="AL564" s="90"/>
      <c r="AM564" s="90"/>
      <c r="AN564" s="90"/>
      <c r="AO564" s="90"/>
      <c r="AP564" s="90"/>
    </row>
    <row r="565" spans="1:42" s="91" customFormat="1">
      <c r="A565" s="81">
        <v>44428</v>
      </c>
      <c r="B565" s="90">
        <v>97354423385376</v>
      </c>
      <c r="C565" s="119">
        <v>294347176000</v>
      </c>
      <c r="D565" s="203">
        <v>167229423000</v>
      </c>
      <c r="E565" s="208">
        <v>203883238000</v>
      </c>
      <c r="F565" s="90">
        <v>135828980000</v>
      </c>
      <c r="G565" s="85">
        <v>0.74071050545334549</v>
      </c>
      <c r="H565" s="90"/>
      <c r="I565" s="85">
        <v>0</v>
      </c>
      <c r="J565" s="130">
        <v>7239484000</v>
      </c>
      <c r="K565" s="85">
        <v>0.42310124459075593</v>
      </c>
      <c r="L565" s="90">
        <v>21276101000</v>
      </c>
      <c r="M565" s="85">
        <v>0.25913056384209443</v>
      </c>
      <c r="N565" s="90">
        <v>1764322000</v>
      </c>
      <c r="O565" s="85">
        <v>0.72457410292823998</v>
      </c>
      <c r="P565" s="90">
        <v>1120536000</v>
      </c>
      <c r="Q565" s="85">
        <v>0.39868440153363144</v>
      </c>
      <c r="R565" s="90"/>
      <c r="S565" s="85">
        <v>0</v>
      </c>
      <c r="T565" s="90"/>
      <c r="U565" s="85"/>
      <c r="V565" s="90"/>
      <c r="W565" s="85"/>
      <c r="X565" s="90"/>
      <c r="Y565" s="85"/>
      <c r="Z565" s="90"/>
      <c r="AA565" s="85"/>
      <c r="AB565" s="85"/>
      <c r="AC565" s="85"/>
      <c r="AD565" s="90">
        <v>183376608000</v>
      </c>
      <c r="AE565" s="90">
        <v>1827764000</v>
      </c>
      <c r="AF565" s="90">
        <v>17110524000</v>
      </c>
      <c r="AG565" s="90">
        <v>82105718000</v>
      </c>
      <c r="AH565" s="90">
        <v>2434978000</v>
      </c>
      <c r="AI565" s="117">
        <v>2810584000</v>
      </c>
      <c r="AJ565" s="90">
        <v>4681000000</v>
      </c>
      <c r="AK565" s="90"/>
      <c r="AL565" s="90"/>
      <c r="AM565" s="90"/>
      <c r="AN565" s="90"/>
      <c r="AO565" s="90"/>
      <c r="AP565" s="90"/>
    </row>
    <row r="566" spans="1:42" s="112" customFormat="1">
      <c r="A566" s="110"/>
      <c r="B566" s="113"/>
      <c r="C566" s="124">
        <v>0</v>
      </c>
      <c r="D566" s="203">
        <v>0</v>
      </c>
      <c r="E566" s="208"/>
      <c r="F566" s="113"/>
      <c r="G566" s="114"/>
      <c r="H566" s="113"/>
      <c r="I566" s="114"/>
      <c r="J566" s="113"/>
      <c r="K566" s="114"/>
      <c r="L566" s="113"/>
      <c r="M566" s="114"/>
      <c r="N566" s="113"/>
      <c r="O566" s="114"/>
      <c r="Q566" s="114"/>
      <c r="R566" s="113"/>
      <c r="S566" s="114"/>
      <c r="T566" s="113"/>
      <c r="U566" s="114"/>
      <c r="V566" s="113"/>
      <c r="W566" s="114"/>
      <c r="X566" s="113"/>
      <c r="Y566" s="114"/>
      <c r="Z566" s="113"/>
      <c r="AA566" s="114"/>
      <c r="AB566" s="114"/>
      <c r="AC566" s="114"/>
      <c r="AD566" s="113"/>
      <c r="AE566" s="113"/>
      <c r="AF566" s="113"/>
      <c r="AG566" s="113"/>
      <c r="AH566" s="113"/>
      <c r="AI566" s="126"/>
      <c r="AJ566" s="113"/>
      <c r="AK566" s="113"/>
      <c r="AL566" s="113"/>
      <c r="AM566" s="113"/>
      <c r="AN566" s="113"/>
      <c r="AO566" s="113"/>
      <c r="AP566" s="113"/>
    </row>
    <row r="567" spans="1:42" s="91" customFormat="1">
      <c r="A567" s="81">
        <v>44431</v>
      </c>
      <c r="B567" s="90">
        <v>64167733108374</v>
      </c>
      <c r="C567" s="119">
        <v>676027758000</v>
      </c>
      <c r="D567" s="203">
        <v>66167880000</v>
      </c>
      <c r="E567" s="208">
        <v>103139296000</v>
      </c>
      <c r="F567" s="90">
        <v>34177697000</v>
      </c>
      <c r="G567" s="85">
        <v>0.4030058218337656</v>
      </c>
      <c r="H567" s="90"/>
      <c r="I567" s="85">
        <v>0</v>
      </c>
      <c r="J567" s="90">
        <v>5553518000</v>
      </c>
      <c r="K567" s="85">
        <v>0.36942298492006093</v>
      </c>
      <c r="L567" s="90">
        <v>23402517000</v>
      </c>
      <c r="M567" s="85">
        <v>4.1736526364947672E-2</v>
      </c>
      <c r="N567" s="90">
        <v>2212193000</v>
      </c>
      <c r="O567" s="85">
        <v>0.64760809896180971</v>
      </c>
      <c r="P567" s="90">
        <v>821955000</v>
      </c>
      <c r="Q567" s="85">
        <v>0.25195258618047167</v>
      </c>
      <c r="R567" s="90"/>
      <c r="S567" s="85">
        <v>0</v>
      </c>
      <c r="T567" s="90"/>
      <c r="U567" s="85"/>
      <c r="V567" s="90"/>
      <c r="W567" s="85"/>
      <c r="X567" s="90"/>
      <c r="Y567" s="85"/>
      <c r="Z567" s="90"/>
      <c r="AA567" s="85"/>
      <c r="AB567" s="85"/>
      <c r="AC567" s="85"/>
      <c r="AD567" s="90">
        <v>84806956000</v>
      </c>
      <c r="AE567" s="90">
        <v>3476130000</v>
      </c>
      <c r="AF567" s="90">
        <v>15032952000</v>
      </c>
      <c r="AG567" s="90">
        <v>560720286000</v>
      </c>
      <c r="AH567" s="90">
        <v>3415944000</v>
      </c>
      <c r="AI567" s="117">
        <v>3262340000</v>
      </c>
      <c r="AJ567" s="90">
        <v>5313150000</v>
      </c>
      <c r="AK567" s="90"/>
      <c r="AL567" s="90"/>
      <c r="AM567" s="90"/>
      <c r="AN567" s="90"/>
      <c r="AO567" s="90"/>
      <c r="AP567" s="90"/>
    </row>
    <row r="568" spans="1:42" s="91" customFormat="1">
      <c r="A568" s="81">
        <v>44432</v>
      </c>
      <c r="B568" s="90">
        <v>59632384452046</v>
      </c>
      <c r="C568" s="119">
        <v>170652798000</v>
      </c>
      <c r="D568" s="203">
        <v>38460954000</v>
      </c>
      <c r="E568" s="208">
        <v>116931894000</v>
      </c>
      <c r="F568" s="130">
        <v>15666768000</v>
      </c>
      <c r="G568" s="85">
        <v>0.14112915662914552</v>
      </c>
      <c r="H568" s="130"/>
      <c r="I568" s="85">
        <v>0</v>
      </c>
      <c r="J568" s="130">
        <v>2848787000</v>
      </c>
      <c r="K568" s="85">
        <v>0.28835849497394761</v>
      </c>
      <c r="L568" s="130">
        <v>17736029000</v>
      </c>
      <c r="M568" s="85">
        <v>0.42947587175759083</v>
      </c>
      <c r="N568" s="130">
        <v>2173824000</v>
      </c>
      <c r="O568" s="85">
        <v>0.66020620510446926</v>
      </c>
      <c r="P568" s="130">
        <v>35546000</v>
      </c>
      <c r="Q568" s="85">
        <v>3.3098621713276884E-2</v>
      </c>
      <c r="R568" s="130"/>
      <c r="S568" s="85">
        <v>0</v>
      </c>
      <c r="T568" s="130"/>
      <c r="U568" s="85"/>
      <c r="V568" s="130"/>
      <c r="W568" s="85"/>
      <c r="X568" s="130"/>
      <c r="Y568" s="85"/>
      <c r="Z568" s="130"/>
      <c r="AA568" s="85"/>
      <c r="AB568" s="85"/>
      <c r="AC568" s="85"/>
      <c r="AD568" s="90">
        <v>111010144000</v>
      </c>
      <c r="AE568" s="90">
        <v>1073942000</v>
      </c>
      <c r="AF568" s="90">
        <v>9879324000</v>
      </c>
      <c r="AG568" s="90">
        <v>41296916000</v>
      </c>
      <c r="AH568" s="90">
        <v>3292644000</v>
      </c>
      <c r="AI568" s="117">
        <v>1073942000</v>
      </c>
      <c r="AJ568" s="90">
        <v>3025886000</v>
      </c>
      <c r="AK568" s="90"/>
      <c r="AL568" s="90"/>
      <c r="AM568" s="90"/>
      <c r="AN568" s="90"/>
      <c r="AO568" s="90"/>
      <c r="AP568" s="90"/>
    </row>
    <row r="569" spans="1:42" s="91" customFormat="1">
      <c r="A569" s="81">
        <v>44433</v>
      </c>
      <c r="B569" s="90">
        <v>41774330324230</v>
      </c>
      <c r="C569" s="119">
        <v>213661304000</v>
      </c>
      <c r="D569" s="203">
        <v>77898678000</v>
      </c>
      <c r="E569" s="208">
        <v>127982968000</v>
      </c>
      <c r="F569" s="130">
        <v>54351178000</v>
      </c>
      <c r="G569" s="85">
        <v>0.36078638974626809</v>
      </c>
      <c r="H569" s="130"/>
      <c r="I569" s="85">
        <v>0</v>
      </c>
      <c r="J569" s="130">
        <v>1226804000</v>
      </c>
      <c r="K569" s="85">
        <v>0.30001589580179649</v>
      </c>
      <c r="L569" s="130">
        <v>19433466000</v>
      </c>
      <c r="M569" s="85">
        <v>0.39992577483169173</v>
      </c>
      <c r="N569" s="130">
        <v>1624510000</v>
      </c>
      <c r="O569" s="85">
        <v>0.73455256099303479</v>
      </c>
      <c r="P569" s="130">
        <v>1262720000</v>
      </c>
      <c r="Q569" s="85">
        <v>0.4548473780140771</v>
      </c>
      <c r="R569" s="90"/>
      <c r="S569" s="85">
        <v>0</v>
      </c>
      <c r="T569" s="90"/>
      <c r="U569" s="85"/>
      <c r="V569" s="90"/>
      <c r="W569" s="85"/>
      <c r="X569" s="90"/>
      <c r="Y569" s="85"/>
      <c r="Z569" s="90"/>
      <c r="AA569" s="85"/>
      <c r="AB569" s="85"/>
      <c r="AC569" s="85"/>
      <c r="AD569" s="90">
        <v>150646420000</v>
      </c>
      <c r="AE569" s="90">
        <v>702960000</v>
      </c>
      <c r="AF569" s="90">
        <v>4089130000</v>
      </c>
      <c r="AG569" s="90">
        <v>48592682000</v>
      </c>
      <c r="AH569" s="90">
        <v>2211564000</v>
      </c>
      <c r="AI569" s="117">
        <v>2776140000</v>
      </c>
      <c r="AJ569" s="90">
        <v>4642408000</v>
      </c>
      <c r="AK569" s="90"/>
      <c r="AL569" s="90"/>
      <c r="AM569" s="90"/>
      <c r="AN569" s="90"/>
      <c r="AO569" s="90"/>
      <c r="AP569" s="90"/>
    </row>
    <row r="570" spans="1:42" s="91" customFormat="1">
      <c r="A570" s="81">
        <v>44434</v>
      </c>
      <c r="B570" s="90">
        <v>44835424165584</v>
      </c>
      <c r="C570" s="119">
        <v>456324000000</v>
      </c>
      <c r="D570" s="203">
        <v>231328360000</v>
      </c>
      <c r="E570" s="208">
        <v>298037565000</v>
      </c>
      <c r="F570" s="130">
        <v>114562000000</v>
      </c>
      <c r="G570" s="85">
        <v>0.40461541721704608</v>
      </c>
      <c r="H570" s="130"/>
      <c r="I570" s="85">
        <v>0</v>
      </c>
      <c r="J570" s="130">
        <v>1818702000</v>
      </c>
      <c r="K570" s="85">
        <v>0.33333980938416424</v>
      </c>
      <c r="L570" s="130">
        <v>109358793000</v>
      </c>
      <c r="M570" s="85">
        <v>0.74742535232445284</v>
      </c>
      <c r="N570" s="130">
        <v>1869696000</v>
      </c>
      <c r="O570" s="85">
        <v>0.27641868716735657</v>
      </c>
      <c r="P570" s="130">
        <v>3712497000</v>
      </c>
      <c r="Q570" s="85">
        <v>0.43218824214202561</v>
      </c>
      <c r="R570" s="130">
        <v>6672000</v>
      </c>
      <c r="S570" s="85">
        <v>3.5264270613107824E-3</v>
      </c>
      <c r="T570" s="130"/>
      <c r="U570" s="85"/>
      <c r="V570" s="130"/>
      <c r="W570" s="85"/>
      <c r="X570" s="130"/>
      <c r="Y570" s="85"/>
      <c r="Z570" s="130"/>
      <c r="AA570" s="85"/>
      <c r="AB570" s="85"/>
      <c r="AC570" s="85"/>
      <c r="AD570" s="90">
        <v>283138000000</v>
      </c>
      <c r="AE570" s="90">
        <v>4170000000</v>
      </c>
      <c r="AF570" s="90">
        <v>5456000000</v>
      </c>
      <c r="AG570" s="90">
        <v>146314000000</v>
      </c>
      <c r="AH570" s="90">
        <v>6764000000</v>
      </c>
      <c r="AI570" s="117">
        <v>8590000000</v>
      </c>
      <c r="AJ570" s="90">
        <v>1892000000</v>
      </c>
      <c r="AK570" s="90"/>
      <c r="AL570" s="90"/>
      <c r="AM570" s="90"/>
      <c r="AN570" s="90"/>
      <c r="AO570" s="90"/>
      <c r="AP570" s="90"/>
    </row>
    <row r="571" spans="1:42" s="91" customFormat="1">
      <c r="A571" s="81">
        <v>44435</v>
      </c>
      <c r="B571" s="90">
        <v>52623004066430</v>
      </c>
      <c r="C571" s="119">
        <v>256645720000</v>
      </c>
      <c r="D571" s="203">
        <v>88208060000</v>
      </c>
      <c r="E571" s="208">
        <v>267423930000</v>
      </c>
      <c r="F571" s="90">
        <v>75633645000</v>
      </c>
      <c r="G571" s="85">
        <v>0.38790884894224925</v>
      </c>
      <c r="H571" s="90"/>
      <c r="I571" s="85">
        <v>0</v>
      </c>
      <c r="J571" s="90">
        <v>3782052000</v>
      </c>
      <c r="K571" s="85">
        <v>0.44779209093061806</v>
      </c>
      <c r="L571" s="90">
        <v>6453769000</v>
      </c>
      <c r="M571" s="85">
        <v>0.13814849221171238</v>
      </c>
      <c r="N571" s="90">
        <v>1611363000</v>
      </c>
      <c r="O571" s="85">
        <v>0.744737404017071</v>
      </c>
      <c r="P571" s="90">
        <v>727231000</v>
      </c>
      <c r="Q571" s="85">
        <v>0.43031420118343194</v>
      </c>
      <c r="R571" s="90"/>
      <c r="S571" s="85">
        <v>0</v>
      </c>
      <c r="T571" s="90"/>
      <c r="U571" s="85"/>
      <c r="V571" s="90"/>
      <c r="W571" s="85"/>
      <c r="X571" s="90"/>
      <c r="Y571" s="85"/>
      <c r="Z571" s="90"/>
      <c r="AA571" s="85"/>
      <c r="AB571" s="85"/>
      <c r="AC571" s="85"/>
      <c r="AD571" s="90">
        <v>194977880000</v>
      </c>
      <c r="AE571" s="90">
        <v>1422000000</v>
      </c>
      <c r="AF571" s="90">
        <v>8446000000</v>
      </c>
      <c r="AG571" s="90">
        <v>46716174000</v>
      </c>
      <c r="AH571" s="90">
        <v>2163666000</v>
      </c>
      <c r="AI571" s="117">
        <v>1690000000</v>
      </c>
      <c r="AJ571" s="90">
        <v>1230000000</v>
      </c>
      <c r="AK571" s="90"/>
      <c r="AL571" s="90"/>
      <c r="AM571" s="90"/>
      <c r="AN571" s="90"/>
      <c r="AO571" s="90"/>
      <c r="AP571" s="90"/>
    </row>
    <row r="572" spans="1:42" s="112" customFormat="1">
      <c r="A572" s="110"/>
      <c r="B572" s="113"/>
      <c r="C572" s="124">
        <v>0</v>
      </c>
      <c r="D572" s="203">
        <v>0</v>
      </c>
      <c r="E572" s="208"/>
      <c r="F572" s="113"/>
      <c r="G572" s="114"/>
      <c r="H572" s="113"/>
      <c r="I572" s="114"/>
      <c r="J572" s="113"/>
      <c r="K572" s="114"/>
      <c r="L572" s="113"/>
      <c r="M572" s="114"/>
      <c r="N572" s="113"/>
      <c r="O572" s="114"/>
      <c r="P572" s="113"/>
      <c r="Q572" s="114"/>
      <c r="R572" s="113"/>
      <c r="S572" s="114"/>
      <c r="T572" s="113"/>
      <c r="U572" s="114"/>
      <c r="V572" s="113"/>
      <c r="W572" s="114"/>
      <c r="X572" s="113"/>
      <c r="Y572" s="114"/>
      <c r="Z572" s="113"/>
      <c r="AA572" s="114"/>
      <c r="AB572" s="114"/>
      <c r="AC572" s="114"/>
      <c r="AD572" s="113"/>
      <c r="AE572" s="113"/>
      <c r="AF572" s="113"/>
      <c r="AG572" s="113"/>
      <c r="AH572" s="113"/>
      <c r="AI572" s="126"/>
      <c r="AJ572" s="113"/>
      <c r="AK572" s="113"/>
      <c r="AL572" s="113"/>
      <c r="AM572" s="113"/>
      <c r="AN572" s="113"/>
      <c r="AO572" s="113"/>
      <c r="AP572" s="113"/>
    </row>
    <row r="573" spans="1:42" s="91" customFormat="1">
      <c r="A573" s="81">
        <v>44438</v>
      </c>
      <c r="B573" s="90">
        <v>52062465751112</v>
      </c>
      <c r="C573" s="119">
        <v>528228824000</v>
      </c>
      <c r="D573" s="203">
        <v>108746763000</v>
      </c>
      <c r="E573" s="208">
        <v>213509188000</v>
      </c>
      <c r="F573" s="130">
        <v>87996112000</v>
      </c>
      <c r="G573" s="85">
        <v>0.39706810368112022</v>
      </c>
      <c r="H573" s="130"/>
      <c r="I573" s="85">
        <v>0</v>
      </c>
      <c r="J573" s="130">
        <v>3564131000</v>
      </c>
      <c r="K573" s="85">
        <v>0.46668289434368126</v>
      </c>
      <c r="L573" s="130">
        <v>12574945000</v>
      </c>
      <c r="M573" s="85">
        <v>4.3850693882117618E-2</v>
      </c>
      <c r="N573" s="130">
        <v>1704821000</v>
      </c>
      <c r="O573" s="85">
        <v>0.73091114102707011</v>
      </c>
      <c r="P573" s="130">
        <v>1240616000</v>
      </c>
      <c r="Q573" s="85">
        <v>0.47355515247011976</v>
      </c>
      <c r="R573" s="130">
        <v>1666138000</v>
      </c>
      <c r="S573" s="85">
        <v>0.28837202379200993</v>
      </c>
      <c r="T573" s="130"/>
      <c r="U573" s="85"/>
      <c r="V573" s="130"/>
      <c r="W573" s="85"/>
      <c r="X573" s="130"/>
      <c r="Y573" s="85"/>
      <c r="Z573" s="130"/>
      <c r="AA573" s="85"/>
      <c r="AB573" s="85"/>
      <c r="AC573" s="85"/>
      <c r="AD573" s="90">
        <v>221614658000</v>
      </c>
      <c r="AE573" s="90">
        <v>1479720000</v>
      </c>
      <c r="AF573" s="90">
        <v>7637158000</v>
      </c>
      <c r="AG573" s="90">
        <v>286767298000</v>
      </c>
      <c r="AH573" s="90">
        <v>2332460000</v>
      </c>
      <c r="AI573" s="117">
        <v>2619792000</v>
      </c>
      <c r="AJ573" s="90">
        <v>5777738000</v>
      </c>
      <c r="AK573" s="90"/>
      <c r="AL573" s="90"/>
      <c r="AM573" s="90"/>
      <c r="AN573" s="90"/>
      <c r="AO573" s="90"/>
      <c r="AP573" s="90"/>
    </row>
    <row r="574" spans="1:42" s="91" customFormat="1">
      <c r="A574" s="81">
        <v>44439</v>
      </c>
      <c r="B574" s="90">
        <v>56750446826014</v>
      </c>
      <c r="C574" s="119">
        <v>250940542000</v>
      </c>
      <c r="D574" s="203">
        <v>102086961000</v>
      </c>
      <c r="E574" s="208">
        <v>148984906000</v>
      </c>
      <c r="F574" s="130">
        <v>95956960000</v>
      </c>
      <c r="G574" s="85">
        <v>0.48322732110006328</v>
      </c>
      <c r="H574" s="130"/>
      <c r="I574" s="85">
        <v>0</v>
      </c>
      <c r="J574" s="130">
        <v>420445000</v>
      </c>
      <c r="K574" s="85">
        <v>0.27151444154992066</v>
      </c>
      <c r="L574" s="130">
        <v>3170811000</v>
      </c>
      <c r="M574" s="85">
        <v>7.8494016275445611E-2</v>
      </c>
      <c r="N574" s="130">
        <v>1523586000</v>
      </c>
      <c r="O574" s="85">
        <v>0.25097956398736326</v>
      </c>
      <c r="P574" s="130">
        <v>1015159000</v>
      </c>
      <c r="Q574" s="85">
        <v>0.48552594072058941</v>
      </c>
      <c r="R574" s="130"/>
      <c r="S574" s="85">
        <v>0</v>
      </c>
      <c r="T574" s="130"/>
      <c r="U574" s="85"/>
      <c r="V574" s="130"/>
      <c r="W574" s="85"/>
      <c r="X574" s="130"/>
      <c r="Y574" s="85"/>
      <c r="Z574" s="130"/>
      <c r="AA574" s="85"/>
      <c r="AB574" s="85"/>
      <c r="AC574" s="85"/>
      <c r="AD574" s="90">
        <v>198575196000</v>
      </c>
      <c r="AE574" s="90">
        <v>453570000</v>
      </c>
      <c r="AF574" s="90">
        <v>1548518000</v>
      </c>
      <c r="AG574" s="90">
        <v>40395576000</v>
      </c>
      <c r="AH574" s="90">
        <v>6070558000</v>
      </c>
      <c r="AI574" s="117">
        <v>2090844000</v>
      </c>
      <c r="AJ574" s="90">
        <v>1806280000</v>
      </c>
      <c r="AK574" s="90"/>
      <c r="AL574" s="90"/>
      <c r="AM574" s="90"/>
      <c r="AN574" s="90"/>
      <c r="AO574" s="90"/>
      <c r="AP574" s="90"/>
    </row>
    <row r="575" spans="1:42" s="91" customFormat="1">
      <c r="A575" s="81">
        <v>44440</v>
      </c>
      <c r="B575" s="90">
        <v>59113754272230</v>
      </c>
      <c r="C575" s="119">
        <v>785085000000</v>
      </c>
      <c r="D575" s="203">
        <v>152755841000</v>
      </c>
      <c r="E575" s="208">
        <v>299432841000</v>
      </c>
      <c r="F575" s="130">
        <v>82998062000</v>
      </c>
      <c r="G575" s="85">
        <v>0.40557488895295712</v>
      </c>
      <c r="H575" s="130"/>
      <c r="I575" s="85">
        <v>0</v>
      </c>
      <c r="J575" s="130">
        <v>641884000</v>
      </c>
      <c r="K575" s="85">
        <v>0.2050747603833866</v>
      </c>
      <c r="L575" s="130">
        <v>67490282000</v>
      </c>
      <c r="M575" s="85">
        <v>0.1186120949033392</v>
      </c>
      <c r="N575" s="130">
        <v>1595409000</v>
      </c>
      <c r="O575" s="85">
        <v>0.71671563342318056</v>
      </c>
      <c r="P575" s="130">
        <v>30204000</v>
      </c>
      <c r="Q575" s="85">
        <v>3.5450704225352112E-2</v>
      </c>
      <c r="R575" s="130"/>
      <c r="S575" s="85">
        <v>0</v>
      </c>
      <c r="T575" s="130"/>
      <c r="U575" s="85"/>
      <c r="V575" s="130"/>
      <c r="W575" s="85"/>
      <c r="X575" s="130"/>
      <c r="Y575" s="85"/>
      <c r="Z575" s="130"/>
      <c r="AA575" s="85"/>
      <c r="AB575" s="85"/>
      <c r="AC575" s="85"/>
      <c r="AD575" s="90">
        <v>204643000000</v>
      </c>
      <c r="AE575" s="90">
        <v>524000000</v>
      </c>
      <c r="AF575" s="90">
        <v>3130000000</v>
      </c>
      <c r="AG575" s="90">
        <v>569000000000</v>
      </c>
      <c r="AH575" s="90">
        <v>2226000000</v>
      </c>
      <c r="AI575" s="117">
        <v>852000000</v>
      </c>
      <c r="AJ575" s="90">
        <v>4710000000</v>
      </c>
      <c r="AK575" s="90"/>
      <c r="AL575" s="90"/>
      <c r="AM575" s="90"/>
      <c r="AN575" s="90"/>
      <c r="AO575" s="90"/>
      <c r="AP575" s="90"/>
    </row>
    <row r="576" spans="1:42" s="112" customFormat="1">
      <c r="A576" s="110"/>
      <c r="B576" s="113"/>
      <c r="C576" s="124"/>
      <c r="D576" s="203">
        <v>0</v>
      </c>
      <c r="E576" s="208"/>
      <c r="F576" s="113"/>
      <c r="G576" s="114"/>
      <c r="H576" s="113"/>
      <c r="I576" s="114"/>
      <c r="J576" s="113"/>
      <c r="K576" s="114"/>
      <c r="L576" s="113"/>
      <c r="M576" s="114"/>
      <c r="N576" s="113"/>
      <c r="O576" s="114"/>
      <c r="P576" s="113"/>
      <c r="Q576" s="114"/>
      <c r="R576" s="113"/>
      <c r="S576" s="114"/>
      <c r="T576" s="113"/>
      <c r="U576" s="114"/>
      <c r="V576" s="113"/>
      <c r="W576" s="114"/>
      <c r="X576" s="113"/>
      <c r="Y576" s="114"/>
      <c r="Z576" s="113"/>
      <c r="AA576" s="114"/>
      <c r="AB576" s="114"/>
      <c r="AC576" s="114"/>
      <c r="AD576" s="113"/>
      <c r="AE576" s="113"/>
      <c r="AF576" s="113"/>
      <c r="AG576" s="113"/>
      <c r="AH576" s="113"/>
      <c r="AI576" s="126"/>
      <c r="AJ576" s="113"/>
      <c r="AK576" s="113"/>
      <c r="AL576" s="113"/>
      <c r="AM576" s="113"/>
      <c r="AN576" s="113"/>
      <c r="AO576" s="113"/>
      <c r="AP576" s="113"/>
    </row>
    <row r="577" spans="1:42" s="91" customFormat="1">
      <c r="A577" s="81">
        <v>44445</v>
      </c>
      <c r="B577" s="90">
        <v>69296714557644</v>
      </c>
      <c r="C577" s="119">
        <v>489385684000</v>
      </c>
      <c r="D577" s="203">
        <v>113314023000</v>
      </c>
      <c r="E577" s="208">
        <v>204243253000</v>
      </c>
      <c r="F577" s="90">
        <v>101902552000</v>
      </c>
      <c r="G577" s="85">
        <v>0.48535937027289555</v>
      </c>
      <c r="H577" s="90"/>
      <c r="I577" s="85">
        <v>0</v>
      </c>
      <c r="J577" s="90">
        <v>3824228000</v>
      </c>
      <c r="K577" s="85">
        <v>0.31641800430249878</v>
      </c>
      <c r="L577" s="90">
        <v>5016608000</v>
      </c>
      <c r="M577" s="85">
        <v>1.989623167575294E-2</v>
      </c>
      <c r="N577" s="90">
        <v>2363652000</v>
      </c>
      <c r="O577" s="85">
        <v>0.63431641806425576</v>
      </c>
      <c r="P577" s="90">
        <v>206983000</v>
      </c>
      <c r="Q577" s="85">
        <v>0.11273583877995642</v>
      </c>
      <c r="R577" s="90"/>
      <c r="S577" s="85">
        <v>0</v>
      </c>
      <c r="T577" s="90"/>
      <c r="U577" s="85"/>
      <c r="V577" s="90"/>
      <c r="W577" s="85"/>
      <c r="X577" s="90"/>
      <c r="Y577" s="85"/>
      <c r="Z577" s="90"/>
      <c r="AA577" s="85"/>
      <c r="AB577" s="85"/>
      <c r="AC577" s="85"/>
      <c r="AD577" s="90">
        <v>209952786000</v>
      </c>
      <c r="AE577" s="90">
        <v>3154000000</v>
      </c>
      <c r="AF577" s="90">
        <v>12086000000</v>
      </c>
      <c r="AG577" s="90">
        <v>252138600000</v>
      </c>
      <c r="AH577" s="90">
        <v>3726298000</v>
      </c>
      <c r="AI577" s="117">
        <v>1836000000</v>
      </c>
      <c r="AJ577" s="90">
        <v>6492000000</v>
      </c>
      <c r="AK577" s="90"/>
      <c r="AL577" s="90"/>
      <c r="AM577" s="90"/>
      <c r="AN577" s="90"/>
      <c r="AO577" s="90"/>
      <c r="AP577" s="90"/>
    </row>
    <row r="578" spans="1:42" s="91" customFormat="1">
      <c r="A578" s="81">
        <v>44446</v>
      </c>
      <c r="B578" s="90">
        <v>65829324179796</v>
      </c>
      <c r="C578" s="119">
        <v>280762000000</v>
      </c>
      <c r="D578" s="203">
        <v>90875189000</v>
      </c>
      <c r="E578" s="208">
        <v>181122869000</v>
      </c>
      <c r="F578" s="130">
        <v>70056500000</v>
      </c>
      <c r="G578" s="85">
        <v>0.43429731572748126</v>
      </c>
      <c r="H578" s="130"/>
      <c r="I578" s="85">
        <v>0</v>
      </c>
      <c r="J578" s="130">
        <v>2027975000</v>
      </c>
      <c r="K578" s="85">
        <v>0.36123530459565373</v>
      </c>
      <c r="L578" s="130">
        <v>14665199000</v>
      </c>
      <c r="M578" s="85">
        <v>0.14307511219512195</v>
      </c>
      <c r="N578" s="130">
        <v>1907875000</v>
      </c>
      <c r="O578" s="85">
        <v>0.67751242897727271</v>
      </c>
      <c r="P578" s="130">
        <v>530935000</v>
      </c>
      <c r="Q578" s="85">
        <v>0.2455758556891767</v>
      </c>
      <c r="R578" s="130">
        <v>1686705000</v>
      </c>
      <c r="S578" s="85">
        <v>0.34705864197530867</v>
      </c>
      <c r="T578" s="130"/>
      <c r="U578" s="85"/>
      <c r="V578" s="130"/>
      <c r="W578" s="85"/>
      <c r="X578" s="130"/>
      <c r="Y578" s="85"/>
      <c r="Z578" s="130"/>
      <c r="AA578" s="85"/>
      <c r="AB578" s="85"/>
      <c r="AC578" s="85"/>
      <c r="AD578" s="90">
        <v>161310000000</v>
      </c>
      <c r="AE578" s="90">
        <v>1500000000</v>
      </c>
      <c r="AF578" s="90">
        <v>5614000000</v>
      </c>
      <c r="AG578" s="90">
        <v>102500000000</v>
      </c>
      <c r="AH578" s="90">
        <v>2816000000</v>
      </c>
      <c r="AI578" s="117">
        <v>2162000000</v>
      </c>
      <c r="AJ578" s="90">
        <v>4860000000</v>
      </c>
      <c r="AK578" s="90"/>
      <c r="AL578" s="90"/>
      <c r="AM578" s="90"/>
      <c r="AN578" s="90"/>
      <c r="AO578" s="90"/>
      <c r="AP578" s="90"/>
    </row>
    <row r="579" spans="1:42" s="91" customFormat="1">
      <c r="A579" s="81">
        <v>44447</v>
      </c>
      <c r="B579" s="90">
        <v>48319361242448</v>
      </c>
      <c r="C579" s="119">
        <v>332273860000</v>
      </c>
      <c r="D579" s="203">
        <v>64258290000</v>
      </c>
      <c r="E579" s="208">
        <v>106295985000</v>
      </c>
      <c r="F579" s="130">
        <v>46203500000</v>
      </c>
      <c r="G579" s="85">
        <v>0.47521753440437742</v>
      </c>
      <c r="H579" s="130"/>
      <c r="I579" s="85">
        <v>0</v>
      </c>
      <c r="J579" s="130">
        <v>1399111000</v>
      </c>
      <c r="K579" s="85">
        <v>3.2753225082251126E-2</v>
      </c>
      <c r="L579" s="130">
        <v>14485843000</v>
      </c>
      <c r="M579" s="85">
        <v>7.9386401026784292E-2</v>
      </c>
      <c r="N579" s="130">
        <v>1922756000</v>
      </c>
      <c r="O579" s="85">
        <v>0.69614627081824765</v>
      </c>
      <c r="P579" s="130">
        <v>247080000</v>
      </c>
      <c r="Q579" s="85">
        <v>0.19789831160093552</v>
      </c>
      <c r="R579" s="130"/>
      <c r="S579" s="85">
        <v>0</v>
      </c>
      <c r="T579" s="130"/>
      <c r="U579" s="85"/>
      <c r="V579" s="130"/>
      <c r="W579" s="85"/>
      <c r="X579" s="130"/>
      <c r="Y579" s="85"/>
      <c r="Z579" s="130"/>
      <c r="AA579" s="85"/>
      <c r="AB579" s="85"/>
      <c r="AC579" s="85"/>
      <c r="AD579" s="90">
        <v>97226000000</v>
      </c>
      <c r="AE579" s="90">
        <v>1176000000</v>
      </c>
      <c r="AF579" s="90">
        <v>42716740000</v>
      </c>
      <c r="AG579" s="90">
        <v>182472600000</v>
      </c>
      <c r="AH579" s="90">
        <v>2762000000</v>
      </c>
      <c r="AI579" s="117">
        <v>1248520000</v>
      </c>
      <c r="AJ579" s="90">
        <v>4672000000</v>
      </c>
      <c r="AK579" s="90"/>
      <c r="AL579" s="90"/>
      <c r="AM579" s="90"/>
      <c r="AN579" s="90"/>
      <c r="AO579" s="90"/>
      <c r="AP579" s="90"/>
    </row>
    <row r="580" spans="1:42" s="91" customFormat="1">
      <c r="A580" s="81">
        <v>44448</v>
      </c>
      <c r="B580" s="90">
        <v>47395257019360</v>
      </c>
      <c r="C580" s="119">
        <v>473684547000</v>
      </c>
      <c r="D580" s="203">
        <v>9344630000</v>
      </c>
      <c r="E580" s="208">
        <v>27501100000</v>
      </c>
      <c r="F580" s="130">
        <v>12077000</v>
      </c>
      <c r="G580" s="85">
        <v>2.2562023613809595E-4</v>
      </c>
      <c r="H580" s="130"/>
      <c r="I580" s="85">
        <v>0</v>
      </c>
      <c r="J580" s="130">
        <v>896951000</v>
      </c>
      <c r="K580" s="85">
        <v>0.34287117737003059</v>
      </c>
      <c r="L580" s="130">
        <v>6908368000</v>
      </c>
      <c r="M580" s="85">
        <v>3.6829344664239747E-2</v>
      </c>
      <c r="N580" s="130">
        <v>1132032000</v>
      </c>
      <c r="O580" s="85">
        <v>0.94810050251256284</v>
      </c>
      <c r="P580" s="130">
        <v>325133000</v>
      </c>
      <c r="Q580" s="85">
        <v>0.40845854271356785</v>
      </c>
      <c r="R580" s="130">
        <v>70069000</v>
      </c>
      <c r="S580" s="85">
        <v>3.0999492586763941E-4</v>
      </c>
      <c r="T580" s="130"/>
      <c r="U580" s="85"/>
      <c r="V580" s="130"/>
      <c r="W580" s="85"/>
      <c r="X580" s="130"/>
      <c r="Y580" s="85"/>
      <c r="Z580" s="130"/>
      <c r="AA580" s="85"/>
      <c r="AB580" s="85"/>
      <c r="AC580" s="85"/>
      <c r="AD580" s="90">
        <v>53528000000</v>
      </c>
      <c r="AE580" s="90">
        <v>1940000000</v>
      </c>
      <c r="AF580" s="90">
        <v>2616000000</v>
      </c>
      <c r="AG580" s="90">
        <v>187577815000</v>
      </c>
      <c r="AH580" s="90">
        <v>1194000000</v>
      </c>
      <c r="AI580" s="117">
        <v>796000000</v>
      </c>
      <c r="AJ580" s="90">
        <v>226032732000</v>
      </c>
      <c r="AK580" s="90"/>
      <c r="AL580" s="90"/>
      <c r="AM580" s="90"/>
      <c r="AN580" s="90"/>
      <c r="AO580" s="90"/>
      <c r="AP580" s="90"/>
    </row>
    <row r="581" spans="1:42" s="91" customFormat="1">
      <c r="A581" s="81">
        <v>44449</v>
      </c>
      <c r="B581" s="90">
        <v>49119640342800</v>
      </c>
      <c r="C581" s="119">
        <v>115674266000</v>
      </c>
      <c r="D581" s="203">
        <v>8273562000</v>
      </c>
      <c r="E581" s="208">
        <v>33544722000</v>
      </c>
      <c r="F581" s="130">
        <v>290238000</v>
      </c>
      <c r="G581" s="85">
        <v>9.2449796331287512E-2</v>
      </c>
      <c r="H581" s="130"/>
      <c r="I581" s="85">
        <v>0</v>
      </c>
      <c r="J581" s="130">
        <v>1988936000</v>
      </c>
      <c r="K581" s="85">
        <v>0.39392032056520371</v>
      </c>
      <c r="L581" s="130">
        <v>4648817000</v>
      </c>
      <c r="M581" s="85">
        <v>4.6026655205060239E-2</v>
      </c>
      <c r="N581" s="130">
        <v>1206948000</v>
      </c>
      <c r="O581" s="85">
        <v>0.90643559448815347</v>
      </c>
      <c r="P581" s="130">
        <v>138623000</v>
      </c>
      <c r="Q581" s="85">
        <v>0.36380170060885997</v>
      </c>
      <c r="R581" s="130"/>
      <c r="S581" s="85">
        <v>0</v>
      </c>
      <c r="T581" s="130"/>
      <c r="U581" s="85"/>
      <c r="V581" s="130"/>
      <c r="W581" s="85"/>
      <c r="X581" s="130"/>
      <c r="Y581" s="85"/>
      <c r="Z581" s="130"/>
      <c r="AA581" s="85"/>
      <c r="AB581" s="85"/>
      <c r="AC581" s="85"/>
      <c r="AD581" s="90">
        <v>3139412000</v>
      </c>
      <c r="AE581" s="90">
        <v>954200000</v>
      </c>
      <c r="AF581" s="90">
        <v>5049082000</v>
      </c>
      <c r="AG581" s="90">
        <v>101002712000</v>
      </c>
      <c r="AH581" s="90">
        <v>1331532000</v>
      </c>
      <c r="AI581" s="117">
        <v>381040000</v>
      </c>
      <c r="AJ581" s="90">
        <v>3816288000</v>
      </c>
      <c r="AK581" s="90"/>
      <c r="AL581" s="90"/>
      <c r="AM581" s="90"/>
      <c r="AN581" s="90"/>
      <c r="AO581" s="90"/>
      <c r="AP581" s="90"/>
    </row>
    <row r="582" spans="1:42" s="112" customFormat="1">
      <c r="A582" s="110"/>
      <c r="B582" s="113"/>
      <c r="C582" s="124"/>
      <c r="D582" s="203">
        <v>0</v>
      </c>
      <c r="E582" s="208"/>
      <c r="F582" s="113"/>
      <c r="G582" s="114"/>
      <c r="H582" s="113"/>
      <c r="I582" s="114"/>
      <c r="J582" s="113"/>
      <c r="K582" s="114"/>
      <c r="L582" s="113"/>
      <c r="M582" s="114"/>
      <c r="N582" s="113"/>
      <c r="O582" s="114"/>
      <c r="P582" s="113"/>
      <c r="Q582" s="114"/>
      <c r="R582" s="113"/>
      <c r="S582" s="114"/>
      <c r="T582" s="113"/>
      <c r="U582" s="114"/>
      <c r="V582" s="113"/>
      <c r="W582" s="114"/>
      <c r="X582" s="113"/>
      <c r="Y582" s="114"/>
      <c r="Z582" s="113"/>
      <c r="AA582" s="114"/>
      <c r="AB582" s="114"/>
      <c r="AC582" s="114"/>
      <c r="AD582" s="113"/>
      <c r="AE582" s="113"/>
      <c r="AF582" s="113"/>
      <c r="AG582" s="113"/>
      <c r="AH582" s="113"/>
      <c r="AI582" s="126"/>
      <c r="AJ582" s="113"/>
      <c r="AK582" s="113"/>
      <c r="AL582" s="113"/>
      <c r="AM582" s="113"/>
      <c r="AN582" s="113"/>
      <c r="AO582" s="113"/>
      <c r="AP582" s="113"/>
    </row>
    <row r="583" spans="1:42" s="91" customFormat="1">
      <c r="A583" s="81">
        <v>44452</v>
      </c>
      <c r="B583" s="90">
        <v>58377587599000</v>
      </c>
      <c r="C583" s="119">
        <v>114600444000</v>
      </c>
      <c r="D583" s="203">
        <v>18310502000</v>
      </c>
      <c r="E583" s="208">
        <v>74894822000</v>
      </c>
      <c r="F583" s="90">
        <v>8416360000</v>
      </c>
      <c r="G583" s="85">
        <v>0.1800435406067242</v>
      </c>
      <c r="H583" s="90"/>
      <c r="I583" s="85">
        <v>0</v>
      </c>
      <c r="J583" s="90">
        <v>936808000</v>
      </c>
      <c r="K583" s="85">
        <v>0.27148834505387121</v>
      </c>
      <c r="L583" s="90">
        <v>5262601000</v>
      </c>
      <c r="M583" s="85">
        <v>0.11567001579060482</v>
      </c>
      <c r="N583" s="90">
        <v>2215333000</v>
      </c>
      <c r="O583" s="85">
        <v>0.60962087556467448</v>
      </c>
      <c r="P583" s="90">
        <v>1479400000</v>
      </c>
      <c r="Q583" s="85">
        <v>0.3355680340712473</v>
      </c>
      <c r="R583" s="90"/>
      <c r="S583" s="85">
        <v>0</v>
      </c>
      <c r="T583" s="90"/>
      <c r="U583" s="85"/>
      <c r="V583" s="90"/>
      <c r="W583" s="85"/>
      <c r="X583" s="90"/>
      <c r="Y583" s="85"/>
      <c r="Z583" s="90"/>
      <c r="AA583" s="85"/>
      <c r="AB583" s="85"/>
      <c r="AC583" s="85"/>
      <c r="AD583" s="90">
        <v>46746248000</v>
      </c>
      <c r="AE583" s="90">
        <v>4903334000</v>
      </c>
      <c r="AF583" s="90">
        <v>3450638000</v>
      </c>
      <c r="AG583" s="90">
        <v>45496674000</v>
      </c>
      <c r="AH583" s="90">
        <v>3633952000</v>
      </c>
      <c r="AI583" s="117">
        <v>4408644000</v>
      </c>
      <c r="AJ583" s="90">
        <v>5960954000</v>
      </c>
      <c r="AK583" s="90"/>
      <c r="AL583" s="90"/>
      <c r="AM583" s="90"/>
      <c r="AN583" s="90"/>
      <c r="AO583" s="90"/>
      <c r="AP583" s="90"/>
    </row>
    <row r="584" spans="1:42" s="91" customFormat="1">
      <c r="A584" s="81">
        <v>44453</v>
      </c>
      <c r="B584" s="90">
        <v>49608731294192</v>
      </c>
      <c r="C584" s="119">
        <v>98316000000</v>
      </c>
      <c r="D584" s="203">
        <v>6478304000</v>
      </c>
      <c r="E584" s="208">
        <v>17175594000</v>
      </c>
      <c r="F584" s="130">
        <v>553624000</v>
      </c>
      <c r="G584" s="85">
        <v>1.9459543057996485E-2</v>
      </c>
      <c r="H584" s="130"/>
      <c r="I584" s="85">
        <v>0</v>
      </c>
      <c r="J584" s="130">
        <v>8126000</v>
      </c>
      <c r="K584" s="85">
        <v>6.0714285714285709E-4</v>
      </c>
      <c r="L584" s="130">
        <v>470673000</v>
      </c>
      <c r="M584" s="85">
        <v>1.1015563564875491E-2</v>
      </c>
      <c r="N584" s="130">
        <v>1521915000</v>
      </c>
      <c r="O584" s="85">
        <v>0.72610448473282441</v>
      </c>
      <c r="P584" s="130">
        <v>556530000</v>
      </c>
      <c r="Q584" s="85">
        <v>0.29046450939457202</v>
      </c>
      <c r="R584" s="130">
        <v>3367436000</v>
      </c>
      <c r="S584" s="85">
        <v>0.36007656116338749</v>
      </c>
      <c r="T584" s="130"/>
      <c r="U584" s="85"/>
      <c r="V584" s="130"/>
      <c r="W584" s="85"/>
      <c r="X584" s="130"/>
      <c r="Y584" s="85"/>
      <c r="Z584" s="130"/>
      <c r="AA584" s="85"/>
      <c r="AB584" s="85"/>
      <c r="AC584" s="85"/>
      <c r="AD584" s="90">
        <v>28450000000</v>
      </c>
      <c r="AE584" s="90">
        <v>390000000</v>
      </c>
      <c r="AF584" s="90">
        <v>13384000000</v>
      </c>
      <c r="AG584" s="90">
        <v>42728000000</v>
      </c>
      <c r="AH584" s="90">
        <v>2096000000</v>
      </c>
      <c r="AI584" s="117">
        <v>1916000000</v>
      </c>
      <c r="AJ584" s="90">
        <v>9352000000</v>
      </c>
      <c r="AK584" s="90"/>
      <c r="AL584" s="90"/>
      <c r="AM584" s="90"/>
      <c r="AN584" s="90"/>
      <c r="AO584" s="90"/>
      <c r="AP584" s="90"/>
    </row>
    <row r="585" spans="1:42" s="91" customFormat="1">
      <c r="A585" s="81">
        <v>44454</v>
      </c>
      <c r="B585" s="90">
        <v>49636143876000</v>
      </c>
      <c r="C585" s="119">
        <v>197975460000</v>
      </c>
      <c r="D585" s="203">
        <v>34663773000</v>
      </c>
      <c r="E585" s="208">
        <v>84986878000</v>
      </c>
      <c r="F585" s="130">
        <v>2420260000</v>
      </c>
      <c r="G585" s="85">
        <v>9.2018097483081138E-2</v>
      </c>
      <c r="H585" s="130"/>
      <c r="I585" s="85">
        <v>0</v>
      </c>
      <c r="J585" s="130">
        <v>14114000</v>
      </c>
      <c r="K585" s="85">
        <v>2.1916149068322982E-2</v>
      </c>
      <c r="L585" s="130">
        <v>30912188000</v>
      </c>
      <c r="M585" s="85">
        <v>0.19460721210747653</v>
      </c>
      <c r="N585" s="130">
        <v>1187706000</v>
      </c>
      <c r="O585" s="85">
        <v>0.86441484716157202</v>
      </c>
      <c r="P585" s="130">
        <v>129505000</v>
      </c>
      <c r="Q585" s="85">
        <v>0.26215587044534411</v>
      </c>
      <c r="R585" s="130"/>
      <c r="S585" s="85">
        <v>0</v>
      </c>
      <c r="T585" s="130"/>
      <c r="U585" s="85"/>
      <c r="V585" s="130"/>
      <c r="W585" s="85"/>
      <c r="X585" s="130"/>
      <c r="Y585" s="85"/>
      <c r="Z585" s="130"/>
      <c r="AA585" s="85"/>
      <c r="AB585" s="85"/>
      <c r="AC585" s="85"/>
      <c r="AD585" s="90">
        <v>26302000000</v>
      </c>
      <c r="AE585" s="90">
        <v>964000000</v>
      </c>
      <c r="AF585" s="90">
        <v>644000000</v>
      </c>
      <c r="AG585" s="90">
        <v>158844000000</v>
      </c>
      <c r="AH585" s="90">
        <v>1374000000</v>
      </c>
      <c r="AI585" s="117">
        <v>494000000</v>
      </c>
      <c r="AJ585" s="90">
        <v>9353460000</v>
      </c>
      <c r="AK585" s="90"/>
      <c r="AL585" s="90"/>
      <c r="AM585" s="90"/>
      <c r="AN585" s="90"/>
      <c r="AO585" s="90"/>
      <c r="AP585" s="90"/>
    </row>
    <row r="586" spans="1:42" s="91" customFormat="1">
      <c r="A586" s="81">
        <v>44455</v>
      </c>
      <c r="B586" s="90">
        <v>47434501401800</v>
      </c>
      <c r="C586" s="119">
        <v>179014000000</v>
      </c>
      <c r="D586" s="203">
        <v>53072671000</v>
      </c>
      <c r="E586" s="208">
        <v>61579116000</v>
      </c>
      <c r="F586" s="130">
        <v>42852344000</v>
      </c>
      <c r="G586" s="85">
        <v>0.55207863952589542</v>
      </c>
      <c r="H586" s="130"/>
      <c r="I586" s="85">
        <v>0</v>
      </c>
      <c r="J586" s="130">
        <v>12201000</v>
      </c>
      <c r="K586" s="85">
        <v>6.8010033444816055E-3</v>
      </c>
      <c r="L586" s="130">
        <v>8464313000</v>
      </c>
      <c r="M586" s="85">
        <v>9.0624336188436835E-2</v>
      </c>
      <c r="N586" s="130">
        <v>1352251000</v>
      </c>
      <c r="O586" s="85">
        <v>0.87467723156532984</v>
      </c>
      <c r="P586" s="130">
        <v>391562000</v>
      </c>
      <c r="Q586" s="85">
        <v>0.42285313174946004</v>
      </c>
      <c r="R586" s="130"/>
      <c r="S586" s="85">
        <v>0</v>
      </c>
      <c r="T586" s="130"/>
      <c r="U586" s="85"/>
      <c r="V586" s="130"/>
      <c r="W586" s="85"/>
      <c r="X586" s="130"/>
      <c r="Y586" s="85"/>
      <c r="Z586" s="130"/>
      <c r="AA586" s="85"/>
      <c r="AB586" s="85"/>
      <c r="AC586" s="85"/>
      <c r="AD586" s="90">
        <v>77620000000</v>
      </c>
      <c r="AE586" s="90">
        <v>3202000000</v>
      </c>
      <c r="AF586" s="90">
        <v>1794000000</v>
      </c>
      <c r="AG586" s="90">
        <v>93400000000</v>
      </c>
      <c r="AH586" s="90">
        <v>1546000000</v>
      </c>
      <c r="AI586" s="117">
        <v>926000000</v>
      </c>
      <c r="AJ586" s="90">
        <v>526000000</v>
      </c>
      <c r="AK586" s="90"/>
      <c r="AL586" s="90"/>
      <c r="AM586" s="90"/>
      <c r="AN586" s="90"/>
      <c r="AO586" s="90"/>
      <c r="AP586" s="90"/>
    </row>
    <row r="587" spans="1:42" s="91" customFormat="1">
      <c r="A587" s="81">
        <v>44456</v>
      </c>
      <c r="B587" s="90">
        <v>65223576385600</v>
      </c>
      <c r="C587" s="119">
        <v>625220000000</v>
      </c>
      <c r="D587" s="203">
        <v>21689928000</v>
      </c>
      <c r="E587" s="208">
        <v>45080838000</v>
      </c>
      <c r="F587" s="130">
        <v>2452000</v>
      </c>
      <c r="G587" s="85">
        <v>5.5537938844847114E-5</v>
      </c>
      <c r="H587" s="130"/>
      <c r="I587" s="85">
        <v>0</v>
      </c>
      <c r="J587" s="130">
        <v>80818000</v>
      </c>
      <c r="K587" s="85">
        <v>0.12395398773006135</v>
      </c>
      <c r="L587" s="130">
        <v>19883943000</v>
      </c>
      <c r="M587" s="85">
        <v>3.4881907458476309E-2</v>
      </c>
      <c r="N587" s="130">
        <v>1198791000</v>
      </c>
      <c r="O587" s="85">
        <v>0.92214692307692303</v>
      </c>
      <c r="P587" s="130">
        <v>523924000</v>
      </c>
      <c r="Q587" s="85">
        <v>0.37638218390804595</v>
      </c>
      <c r="R587" s="130"/>
      <c r="S587" s="85">
        <v>0</v>
      </c>
      <c r="T587" s="130"/>
      <c r="U587" s="85"/>
      <c r="V587" s="130"/>
      <c r="W587" s="85"/>
      <c r="X587" s="130"/>
      <c r="Y587" s="85"/>
      <c r="Z587" s="130"/>
      <c r="AA587" s="85"/>
      <c r="AB587" s="85"/>
      <c r="AC587" s="85"/>
      <c r="AD587" s="90">
        <v>44150000000</v>
      </c>
      <c r="AE587" s="90">
        <v>3542000000</v>
      </c>
      <c r="AF587" s="90">
        <v>652000000</v>
      </c>
      <c r="AG587" s="90">
        <v>570036000000</v>
      </c>
      <c r="AH587" s="90">
        <v>1300000000</v>
      </c>
      <c r="AI587" s="117">
        <v>1392000000</v>
      </c>
      <c r="AJ587" s="90">
        <v>4148000000</v>
      </c>
      <c r="AK587" s="90"/>
      <c r="AL587" s="90"/>
      <c r="AM587" s="90"/>
      <c r="AN587" s="90"/>
      <c r="AO587" s="90"/>
      <c r="AP587" s="90"/>
    </row>
    <row r="588" spans="1:42" s="112" customFormat="1">
      <c r="A588" s="110"/>
      <c r="B588" s="113"/>
      <c r="C588" s="124"/>
      <c r="D588" s="203">
        <v>0</v>
      </c>
      <c r="E588" s="208"/>
      <c r="F588" s="113"/>
      <c r="G588" s="114"/>
      <c r="H588" s="113"/>
      <c r="I588" s="114"/>
      <c r="J588" s="113"/>
      <c r="K588" s="114"/>
      <c r="L588" s="113"/>
      <c r="M588" s="114"/>
      <c r="N588" s="113"/>
      <c r="O588" s="114"/>
      <c r="P588" s="113"/>
      <c r="Q588" s="114"/>
      <c r="R588" s="113"/>
      <c r="S588" s="114"/>
      <c r="T588" s="113"/>
      <c r="U588" s="114"/>
      <c r="V588" s="113"/>
      <c r="W588" s="114"/>
      <c r="X588" s="113"/>
      <c r="Y588" s="114"/>
      <c r="Z588" s="113"/>
      <c r="AA588" s="114"/>
      <c r="AB588" s="114"/>
      <c r="AC588" s="114"/>
      <c r="AD588" s="113"/>
      <c r="AE588" s="113"/>
      <c r="AF588" s="113"/>
      <c r="AG588" s="113"/>
      <c r="AH588" s="113"/>
      <c r="AI588" s="126"/>
      <c r="AJ588" s="113"/>
      <c r="AK588" s="113"/>
      <c r="AL588" s="113"/>
      <c r="AM588" s="113"/>
      <c r="AN588" s="113"/>
      <c r="AO588" s="113"/>
      <c r="AP588" s="113"/>
    </row>
    <row r="589" spans="1:42" s="91" customFormat="1">
      <c r="A589" s="81">
        <v>44459</v>
      </c>
      <c r="B589" s="90">
        <v>62946560092442</v>
      </c>
      <c r="C589" s="119">
        <v>56521124000</v>
      </c>
      <c r="D589" s="203">
        <v>4859064000</v>
      </c>
      <c r="E589" s="208">
        <v>42586469000</v>
      </c>
      <c r="F589" s="90">
        <v>296154999.99999994</v>
      </c>
      <c r="G589" s="85">
        <v>1.1007039182836933E-2</v>
      </c>
      <c r="H589" s="90"/>
      <c r="I589" s="85">
        <v>0</v>
      </c>
      <c r="J589" s="90">
        <v>815365000</v>
      </c>
      <c r="K589" s="85">
        <v>0.25835392902408111</v>
      </c>
      <c r="L589" s="90">
        <v>2242325000</v>
      </c>
      <c r="M589" s="85">
        <v>0.13485235746932883</v>
      </c>
      <c r="N589" s="90">
        <v>1204569000</v>
      </c>
      <c r="O589" s="85">
        <v>0.90433108108108107</v>
      </c>
      <c r="P589" s="90">
        <v>300650000</v>
      </c>
      <c r="Q589" s="85">
        <v>0.40738482384823849</v>
      </c>
      <c r="R589" s="90"/>
      <c r="S589" s="85">
        <v>0</v>
      </c>
      <c r="T589" s="90"/>
      <c r="U589" s="85"/>
      <c r="V589" s="90"/>
      <c r="W589" s="85"/>
      <c r="X589" s="90"/>
      <c r="Y589" s="85"/>
      <c r="Z589" s="90"/>
      <c r="AA589" s="85"/>
      <c r="AB589" s="85"/>
      <c r="AC589" s="85"/>
      <c r="AD589" s="90">
        <v>26905964000</v>
      </c>
      <c r="AE589" s="90">
        <v>2040000000</v>
      </c>
      <c r="AF589" s="90">
        <v>3156000000</v>
      </c>
      <c r="AG589" s="90">
        <v>16628000000</v>
      </c>
      <c r="AH589" s="90">
        <v>1332000000</v>
      </c>
      <c r="AI589" s="117">
        <v>738000000</v>
      </c>
      <c r="AJ589" s="90">
        <v>5721160000</v>
      </c>
      <c r="AK589" s="90"/>
      <c r="AL589" s="90"/>
      <c r="AM589" s="90"/>
      <c r="AN589" s="90"/>
      <c r="AO589" s="90"/>
      <c r="AP589" s="90"/>
    </row>
    <row r="590" spans="1:42" s="91" customFormat="1">
      <c r="A590" s="81">
        <v>44460</v>
      </c>
      <c r="B590" s="90">
        <v>59508933012000</v>
      </c>
      <c r="C590" s="119">
        <v>762915660000</v>
      </c>
      <c r="D590" s="203">
        <v>131500107000</v>
      </c>
      <c r="E590" s="208">
        <v>142270339000</v>
      </c>
      <c r="F590" s="130">
        <v>128150546000</v>
      </c>
      <c r="G590" s="85">
        <v>0.33903351494058642</v>
      </c>
      <c r="H590" s="130"/>
      <c r="I590" s="85">
        <v>0</v>
      </c>
      <c r="J590" s="130">
        <v>180880000</v>
      </c>
      <c r="K590" s="85">
        <v>3.8069196362800618E-3</v>
      </c>
      <c r="L590" s="130">
        <v>1817078000</v>
      </c>
      <c r="M590" s="85">
        <v>5.510672109371683E-3</v>
      </c>
      <c r="N590" s="130">
        <v>1235048000</v>
      </c>
      <c r="O590" s="85">
        <v>0.84572633770217898</v>
      </c>
      <c r="P590" s="130">
        <v>116555000</v>
      </c>
      <c r="Q590" s="85">
        <v>2.6967838963442851E-2</v>
      </c>
      <c r="R590" s="130"/>
      <c r="S590" s="85">
        <v>0</v>
      </c>
      <c r="T590" s="130"/>
      <c r="U590" s="85"/>
      <c r="V590" s="130"/>
      <c r="W590" s="85"/>
      <c r="X590" s="130"/>
      <c r="Y590" s="85"/>
      <c r="Z590" s="130"/>
      <c r="AA590" s="85"/>
      <c r="AB590" s="85"/>
      <c r="AC590" s="85"/>
      <c r="AD590" s="90">
        <v>377987840000</v>
      </c>
      <c r="AE590" s="90">
        <v>982000000</v>
      </c>
      <c r="AF590" s="90">
        <v>47513480000</v>
      </c>
      <c r="AG590" s="90">
        <v>329738000000</v>
      </c>
      <c r="AH590" s="90">
        <v>1460340000</v>
      </c>
      <c r="AI590" s="117">
        <v>4322000000</v>
      </c>
      <c r="AJ590" s="90">
        <v>912000000</v>
      </c>
      <c r="AK590" s="90"/>
      <c r="AL590" s="90"/>
      <c r="AM590" s="90"/>
      <c r="AN590" s="90"/>
      <c r="AO590" s="90"/>
      <c r="AP590" s="90"/>
    </row>
    <row r="591" spans="1:42" s="91" customFormat="1">
      <c r="A591" s="81">
        <v>44461</v>
      </c>
      <c r="B591" s="90">
        <v>50143755077000</v>
      </c>
      <c r="C591" s="119">
        <v>113202080000</v>
      </c>
      <c r="D591" s="203">
        <v>58773710000</v>
      </c>
      <c r="E591" s="208">
        <v>77248320000</v>
      </c>
      <c r="F591" s="90"/>
      <c r="G591" s="85">
        <v>0</v>
      </c>
      <c r="H591" s="90"/>
      <c r="I591" s="85">
        <v>0</v>
      </c>
      <c r="J591" s="90">
        <v>202488000</v>
      </c>
      <c r="K591" s="85">
        <v>0.33194754098360657</v>
      </c>
      <c r="L591" s="90">
        <v>57089870000</v>
      </c>
      <c r="M591" s="85">
        <v>0.68167008955223884</v>
      </c>
      <c r="N591" s="130">
        <v>1163552000</v>
      </c>
      <c r="O591" s="85">
        <v>0.93683735909822863</v>
      </c>
      <c r="P591" s="90">
        <v>317800000</v>
      </c>
      <c r="Q591" s="85">
        <v>0.42486631016042781</v>
      </c>
      <c r="R591" s="90"/>
      <c r="S591" s="85">
        <v>0</v>
      </c>
      <c r="T591" s="90"/>
      <c r="U591" s="85"/>
      <c r="V591" s="90"/>
      <c r="W591" s="85"/>
      <c r="X591" s="90"/>
      <c r="Y591" s="85"/>
      <c r="Z591" s="90"/>
      <c r="AA591" s="85"/>
      <c r="AB591" s="85"/>
      <c r="AC591" s="85"/>
      <c r="AD591" s="90">
        <v>23674080000</v>
      </c>
      <c r="AE591" s="90">
        <v>2554000000</v>
      </c>
      <c r="AF591" s="90">
        <v>610000000</v>
      </c>
      <c r="AG591" s="90">
        <v>83750000000</v>
      </c>
      <c r="AH591" s="90">
        <v>1242000000</v>
      </c>
      <c r="AI591" s="117">
        <v>748000000</v>
      </c>
      <c r="AJ591" s="90">
        <v>624000000</v>
      </c>
      <c r="AK591" s="90"/>
      <c r="AL591" s="90"/>
      <c r="AM591" s="90"/>
      <c r="AN591" s="90"/>
      <c r="AO591" s="90"/>
      <c r="AP591" s="90"/>
    </row>
    <row r="592" spans="1:42" s="91" customFormat="1">
      <c r="A592" s="81">
        <v>44462</v>
      </c>
      <c r="B592" s="90">
        <v>59058999486800</v>
      </c>
      <c r="C592" s="119">
        <v>214488282000</v>
      </c>
      <c r="D592" s="203">
        <v>64402656000</v>
      </c>
      <c r="E592" s="208">
        <v>112238721000</v>
      </c>
      <c r="F592" s="130">
        <v>872800000</v>
      </c>
      <c r="G592" s="85">
        <v>7.5336199009097661E-3</v>
      </c>
      <c r="H592" s="130"/>
      <c r="I592" s="85">
        <v>0</v>
      </c>
      <c r="J592" s="130">
        <v>314765000</v>
      </c>
      <c r="K592" s="85">
        <v>0.25129734304145113</v>
      </c>
      <c r="L592" s="130">
        <v>61820014000</v>
      </c>
      <c r="M592" s="85">
        <v>0.66170228794164421</v>
      </c>
      <c r="N592" s="130">
        <v>1192888000</v>
      </c>
      <c r="O592" s="85">
        <v>0.87199415204678365</v>
      </c>
      <c r="P592" s="130">
        <v>202189000</v>
      </c>
      <c r="Q592" s="85">
        <v>0.32506270096463025</v>
      </c>
      <c r="R592" s="130"/>
      <c r="S592" s="85">
        <v>0</v>
      </c>
      <c r="T592" s="130"/>
      <c r="U592" s="85"/>
      <c r="V592" s="130"/>
      <c r="W592" s="85"/>
      <c r="X592" s="130"/>
      <c r="Y592" s="85"/>
      <c r="Z592" s="130"/>
      <c r="AA592" s="85"/>
      <c r="AB592" s="85"/>
      <c r="AC592" s="85"/>
      <c r="AD592" s="90">
        <v>115854000000</v>
      </c>
      <c r="AE592" s="90">
        <v>1180000000</v>
      </c>
      <c r="AF592" s="90">
        <v>1252560000</v>
      </c>
      <c r="AG592" s="90">
        <v>93425722000</v>
      </c>
      <c r="AH592" s="90">
        <v>1368000000</v>
      </c>
      <c r="AI592" s="117">
        <v>622000000</v>
      </c>
      <c r="AJ592" s="90">
        <v>786000000</v>
      </c>
      <c r="AK592" s="90"/>
      <c r="AL592" s="90"/>
      <c r="AM592" s="90"/>
      <c r="AN592" s="90"/>
      <c r="AO592" s="90"/>
      <c r="AP592" s="90"/>
    </row>
    <row r="593" spans="1:42" s="91" customFormat="1">
      <c r="A593" s="81">
        <v>44463</v>
      </c>
      <c r="B593" s="90">
        <v>46609340760600</v>
      </c>
      <c r="C593" s="119">
        <v>91442196000</v>
      </c>
      <c r="D593" s="203">
        <v>66568508000</v>
      </c>
      <c r="E593" s="208">
        <v>194866173000</v>
      </c>
      <c r="F593" s="130">
        <v>62230983000</v>
      </c>
      <c r="G593" s="85">
        <v>0.88642719503711165</v>
      </c>
      <c r="H593" s="130"/>
      <c r="I593" s="85">
        <v>0</v>
      </c>
      <c r="J593" s="130">
        <v>505611000</v>
      </c>
      <c r="K593" s="85">
        <v>0.22816380866425992</v>
      </c>
      <c r="L593" s="130">
        <v>2621127000</v>
      </c>
      <c r="M593" s="85">
        <v>0.20293643542892537</v>
      </c>
      <c r="N593" s="130">
        <v>1149246000</v>
      </c>
      <c r="O593" s="85">
        <v>0.94510361842105262</v>
      </c>
      <c r="P593" s="130">
        <v>61541000</v>
      </c>
      <c r="Q593" s="85">
        <v>0.20772912616115791</v>
      </c>
      <c r="R593" s="130"/>
      <c r="S593" s="85">
        <v>0</v>
      </c>
      <c r="T593" s="130"/>
      <c r="U593" s="85"/>
      <c r="V593" s="130"/>
      <c r="W593" s="85"/>
      <c r="X593" s="130"/>
      <c r="Y593" s="85"/>
      <c r="Z593" s="130"/>
      <c r="AA593" s="85"/>
      <c r="AB593" s="85"/>
      <c r="AC593" s="85"/>
      <c r="AD593" s="90">
        <v>70204280000</v>
      </c>
      <c r="AE593" s="90">
        <v>2542000000</v>
      </c>
      <c r="AF593" s="90">
        <v>2216000000</v>
      </c>
      <c r="AG593" s="90">
        <v>12916000000</v>
      </c>
      <c r="AH593" s="90">
        <v>1216000000</v>
      </c>
      <c r="AI593" s="117">
        <v>296256000</v>
      </c>
      <c r="AJ593" s="90">
        <v>2051660000</v>
      </c>
      <c r="AK593" s="90"/>
      <c r="AL593" s="90"/>
      <c r="AM593" s="90"/>
      <c r="AN593" s="90"/>
      <c r="AO593" s="90"/>
      <c r="AP593" s="90"/>
    </row>
    <row r="594" spans="1:42" s="112" customFormat="1">
      <c r="A594" s="110"/>
      <c r="B594" s="113"/>
      <c r="C594" s="124"/>
      <c r="D594" s="203">
        <v>0</v>
      </c>
      <c r="E594" s="208"/>
      <c r="F594" s="113"/>
      <c r="G594" s="114"/>
      <c r="H594" s="113"/>
      <c r="I594" s="114"/>
      <c r="J594" s="113"/>
      <c r="K594" s="114"/>
      <c r="L594" s="113"/>
      <c r="M594" s="114"/>
      <c r="N594" s="113"/>
      <c r="O594" s="114"/>
      <c r="Q594" s="114"/>
      <c r="R594" s="113"/>
      <c r="S594" s="114"/>
      <c r="T594" s="113"/>
      <c r="U594" s="114"/>
      <c r="V594" s="113"/>
      <c r="W594" s="114"/>
      <c r="X594" s="113"/>
      <c r="Y594" s="114"/>
      <c r="Z594" s="113"/>
      <c r="AA594" s="114"/>
      <c r="AB594" s="114"/>
      <c r="AC594" s="114"/>
      <c r="AD594" s="113"/>
      <c r="AE594" s="113"/>
      <c r="AF594" s="113"/>
      <c r="AG594" s="113"/>
      <c r="AH594" s="113"/>
      <c r="AI594" s="126"/>
      <c r="AJ594" s="113"/>
      <c r="AK594" s="113"/>
      <c r="AL594" s="113"/>
      <c r="AM594" s="113"/>
      <c r="AN594" s="113"/>
      <c r="AO594" s="113"/>
      <c r="AP594" s="113"/>
    </row>
    <row r="595" spans="1:42" s="91" customFormat="1">
      <c r="A595" s="81">
        <v>44466</v>
      </c>
      <c r="B595" s="90">
        <v>53937521660000</v>
      </c>
      <c r="C595" s="119">
        <v>191850000000</v>
      </c>
      <c r="D595" s="203">
        <v>101842242000</v>
      </c>
      <c r="E595" s="208">
        <v>127125237000</v>
      </c>
      <c r="F595" s="90">
        <v>99834313000</v>
      </c>
      <c r="G595" s="85">
        <v>0.60467531374164163</v>
      </c>
      <c r="H595" s="90"/>
      <c r="I595" s="85">
        <v>0</v>
      </c>
      <c r="J595" s="90">
        <v>346045000</v>
      </c>
      <c r="K595" s="85">
        <v>0.14613386824324323</v>
      </c>
      <c r="L595" s="90">
        <v>2578000</v>
      </c>
      <c r="M595" s="85">
        <v>1.4809283088235294E-4</v>
      </c>
      <c r="N595" s="90">
        <v>1129107000</v>
      </c>
      <c r="O595" s="85">
        <v>0.93469122516556291</v>
      </c>
      <c r="P595" s="90">
        <v>530199000</v>
      </c>
      <c r="Q595" s="85">
        <v>0.35631653225806453</v>
      </c>
      <c r="R595" s="90"/>
      <c r="S595" s="85">
        <v>0</v>
      </c>
      <c r="T595" s="90"/>
      <c r="U595" s="85"/>
      <c r="V595" s="90"/>
      <c r="W595" s="85"/>
      <c r="X595" s="90"/>
      <c r="Y595" s="85"/>
      <c r="Z595" s="90"/>
      <c r="AA595" s="85"/>
      <c r="AB595" s="85"/>
      <c r="AC595" s="85"/>
      <c r="AD595" s="90">
        <v>165104000000</v>
      </c>
      <c r="AE595" s="90">
        <v>1706000000</v>
      </c>
      <c r="AF595" s="90">
        <v>2368000000</v>
      </c>
      <c r="AG595" s="90">
        <v>17408000000</v>
      </c>
      <c r="AH595" s="90">
        <v>1208000000</v>
      </c>
      <c r="AI595" s="117">
        <v>1488000000</v>
      </c>
      <c r="AJ595" s="90">
        <v>2568000000</v>
      </c>
      <c r="AK595" s="90"/>
      <c r="AL595" s="90"/>
      <c r="AM595" s="90"/>
      <c r="AN595" s="90"/>
      <c r="AO595" s="90"/>
      <c r="AP595" s="90"/>
    </row>
    <row r="596" spans="1:42" s="91" customFormat="1">
      <c r="A596" s="81">
        <v>44467</v>
      </c>
      <c r="B596" s="90">
        <v>47266080083400</v>
      </c>
      <c r="C596" s="119">
        <v>119816230000</v>
      </c>
      <c r="D596" s="203">
        <v>4788526000</v>
      </c>
      <c r="E596" s="208">
        <v>30533796000</v>
      </c>
      <c r="F596" s="130">
        <v>371035000</v>
      </c>
      <c r="G596" s="85">
        <v>4.4471423093929048E-3</v>
      </c>
      <c r="H596" s="130"/>
      <c r="I596" s="85">
        <v>0</v>
      </c>
      <c r="J596" s="130">
        <v>195174000</v>
      </c>
      <c r="K596" s="85">
        <v>0.35229963898916966</v>
      </c>
      <c r="L596" s="130">
        <v>65417000</v>
      </c>
      <c r="M596" s="85">
        <v>3.6145982981544921E-3</v>
      </c>
      <c r="N596" s="130">
        <v>3958180000</v>
      </c>
      <c r="O596" s="85">
        <v>0.37877320574162682</v>
      </c>
      <c r="P596" s="130">
        <v>198720000</v>
      </c>
      <c r="Q596" s="85">
        <v>0.48</v>
      </c>
      <c r="R596" s="130"/>
      <c r="S596" s="85">
        <v>0</v>
      </c>
      <c r="T596" s="130"/>
      <c r="U596" s="85"/>
      <c r="V596" s="130"/>
      <c r="W596" s="85"/>
      <c r="X596" s="130"/>
      <c r="Y596" s="85"/>
      <c r="Z596" s="130"/>
      <c r="AA596" s="85"/>
      <c r="AB596" s="85"/>
      <c r="AC596" s="85"/>
      <c r="AD596" s="90">
        <v>83432230000</v>
      </c>
      <c r="AE596" s="90">
        <v>1306000000</v>
      </c>
      <c r="AF596" s="90">
        <v>554000000</v>
      </c>
      <c r="AG596" s="90">
        <v>18098000000</v>
      </c>
      <c r="AH596" s="90">
        <v>10450000000</v>
      </c>
      <c r="AI596" s="117">
        <v>414000000</v>
      </c>
      <c r="AJ596" s="90">
        <v>5562000000</v>
      </c>
      <c r="AK596" s="90"/>
      <c r="AL596" s="90"/>
      <c r="AM596" s="90"/>
      <c r="AN596" s="90"/>
      <c r="AO596" s="90"/>
      <c r="AP596" s="90"/>
    </row>
    <row r="597" spans="1:42" s="91" customFormat="1">
      <c r="A597" s="81">
        <v>44468</v>
      </c>
      <c r="B597" s="90">
        <v>43282021194000</v>
      </c>
      <c r="C597" s="119">
        <v>177406000000</v>
      </c>
      <c r="D597" s="203">
        <v>88322907000</v>
      </c>
      <c r="E597" s="208">
        <v>131047297000</v>
      </c>
      <c r="F597" s="130">
        <v>11352669000</v>
      </c>
      <c r="G597" s="85">
        <v>0.22843311602076544</v>
      </c>
      <c r="H597" s="130"/>
      <c r="I597" s="85">
        <v>0</v>
      </c>
      <c r="J597" s="130">
        <v>1323406000</v>
      </c>
      <c r="K597" s="85">
        <v>0.46079596100278553</v>
      </c>
      <c r="L597" s="130">
        <v>74194028000</v>
      </c>
      <c r="M597" s="85">
        <v>0.63410447327487485</v>
      </c>
      <c r="N597" s="130">
        <v>1251631000</v>
      </c>
      <c r="O597" s="85">
        <v>0.87404399441340785</v>
      </c>
      <c r="P597" s="130">
        <v>201173000</v>
      </c>
      <c r="Q597" s="85">
        <v>0.29497507331378298</v>
      </c>
      <c r="R597" s="130"/>
      <c r="S597" s="85">
        <v>0</v>
      </c>
      <c r="T597" s="130"/>
      <c r="U597" s="85"/>
      <c r="V597" s="130"/>
      <c r="W597" s="85"/>
      <c r="X597" s="130"/>
      <c r="Y597" s="85"/>
      <c r="Z597" s="130"/>
      <c r="AA597" s="85"/>
      <c r="AB597" s="85"/>
      <c r="AC597" s="85"/>
      <c r="AD597" s="90">
        <v>49698000000</v>
      </c>
      <c r="AE597" s="90">
        <v>2736000000</v>
      </c>
      <c r="AF597" s="90">
        <v>2872000000</v>
      </c>
      <c r="AG597" s="90">
        <v>117006000000</v>
      </c>
      <c r="AH597" s="90">
        <v>1432000000</v>
      </c>
      <c r="AI597" s="117">
        <v>682000000</v>
      </c>
      <c r="AJ597" s="90">
        <v>2980000000</v>
      </c>
      <c r="AK597" s="90"/>
      <c r="AL597" s="90"/>
      <c r="AM597" s="90"/>
      <c r="AN597" s="90"/>
      <c r="AO597" s="90"/>
      <c r="AP597" s="90"/>
    </row>
    <row r="598" spans="1:42" s="91" customFormat="1">
      <c r="A598" s="81">
        <v>44469</v>
      </c>
      <c r="B598" s="90">
        <v>38078503666354</v>
      </c>
      <c r="C598" s="119">
        <v>149428072000</v>
      </c>
      <c r="D598" s="203">
        <v>5970131000</v>
      </c>
      <c r="E598" s="208">
        <v>20751616000</v>
      </c>
      <c r="F598" s="130">
        <v>259591000</v>
      </c>
      <c r="G598" s="85">
        <v>2.2821582052893574E-3</v>
      </c>
      <c r="H598" s="130"/>
      <c r="I598" s="85">
        <v>0</v>
      </c>
      <c r="J598" s="130">
        <v>1349798000</v>
      </c>
      <c r="K598" s="85">
        <v>0.32797527814035943</v>
      </c>
      <c r="L598" s="130">
        <v>2761880000</v>
      </c>
      <c r="M598" s="85">
        <v>0.13387734557289779</v>
      </c>
      <c r="N598" s="130">
        <v>1249471000</v>
      </c>
      <c r="O598" s="85">
        <v>0.85674799847502858</v>
      </c>
      <c r="P598" s="130">
        <v>349391000</v>
      </c>
      <c r="Q598" s="85">
        <v>7.563279699192782E-2</v>
      </c>
      <c r="R598" s="90"/>
      <c r="S598" s="85">
        <v>0</v>
      </c>
      <c r="T598" s="90"/>
      <c r="U598" s="85"/>
      <c r="V598" s="90"/>
      <c r="W598" s="85"/>
      <c r="X598" s="90"/>
      <c r="Y598" s="85"/>
      <c r="Z598" s="90"/>
      <c r="AA598" s="85"/>
      <c r="AB598" s="85"/>
      <c r="AC598" s="85"/>
      <c r="AD598" s="90">
        <v>113748030000</v>
      </c>
      <c r="AE598" s="90">
        <v>830200000</v>
      </c>
      <c r="AF598" s="90">
        <v>4115548000</v>
      </c>
      <c r="AG598" s="90">
        <v>20629928000</v>
      </c>
      <c r="AH598" s="90">
        <v>1458388000</v>
      </c>
      <c r="AI598" s="117">
        <v>4619570000</v>
      </c>
      <c r="AJ598" s="90">
        <v>4026408000</v>
      </c>
      <c r="AK598" s="90"/>
      <c r="AL598" s="90"/>
      <c r="AM598" s="90"/>
      <c r="AN598" s="90"/>
      <c r="AO598" s="90"/>
      <c r="AP598" s="90"/>
    </row>
    <row r="599" spans="1:42" s="91" customFormat="1">
      <c r="A599" s="81">
        <v>44470</v>
      </c>
      <c r="B599" s="90">
        <v>56312077171774</v>
      </c>
      <c r="C599" s="119">
        <v>119943970000</v>
      </c>
      <c r="D599" s="203">
        <v>9788843000</v>
      </c>
      <c r="E599" s="208">
        <v>46415698000</v>
      </c>
      <c r="F599" s="130">
        <v>6271093000</v>
      </c>
      <c r="G599" s="85">
        <v>0.14272065364589306</v>
      </c>
      <c r="H599" s="130"/>
      <c r="I599" s="85">
        <v>0</v>
      </c>
      <c r="J599" s="130">
        <v>327887000</v>
      </c>
      <c r="K599" s="85">
        <v>0.15932312925170067</v>
      </c>
      <c r="L599" s="130">
        <v>7788000</v>
      </c>
      <c r="M599" s="85">
        <v>1.2244447855113278E-4</v>
      </c>
      <c r="N599" s="130">
        <v>2930084000</v>
      </c>
      <c r="O599" s="85">
        <v>0.61094328607172643</v>
      </c>
      <c r="P599" s="130">
        <v>251991000</v>
      </c>
      <c r="Q599" s="85">
        <v>0.33961051212938004</v>
      </c>
      <c r="R599" s="130"/>
      <c r="S599" s="85">
        <v>0</v>
      </c>
      <c r="T599" s="130"/>
      <c r="U599" s="85"/>
      <c r="V599" s="130"/>
      <c r="W599" s="85"/>
      <c r="X599" s="130"/>
      <c r="Y599" s="85"/>
      <c r="Z599" s="130"/>
      <c r="AA599" s="85"/>
      <c r="AB599" s="85"/>
      <c r="AC599" s="85"/>
      <c r="AD599" s="90">
        <v>43939632000</v>
      </c>
      <c r="AE599" s="90">
        <v>752000000</v>
      </c>
      <c r="AF599" s="90">
        <v>2058000000</v>
      </c>
      <c r="AG599" s="90">
        <v>63604338000</v>
      </c>
      <c r="AH599" s="90">
        <v>4796000000</v>
      </c>
      <c r="AI599" s="117">
        <v>742000000</v>
      </c>
      <c r="AJ599" s="90">
        <v>4052000000</v>
      </c>
      <c r="AK599" s="90"/>
      <c r="AL599" s="90"/>
      <c r="AM599" s="90"/>
      <c r="AN599" s="90"/>
      <c r="AO599" s="90"/>
      <c r="AP599" s="90"/>
    </row>
    <row r="600" spans="1:42" s="112" customFormat="1">
      <c r="A600" s="110"/>
      <c r="B600" s="113"/>
      <c r="C600" s="124"/>
      <c r="D600" s="203">
        <v>0</v>
      </c>
      <c r="E600" s="208"/>
      <c r="F600" s="113"/>
      <c r="G600" s="114"/>
      <c r="H600" s="113"/>
      <c r="I600" s="114"/>
      <c r="J600" s="113"/>
      <c r="K600" s="114"/>
      <c r="L600" s="113"/>
      <c r="M600" s="114"/>
      <c r="N600" s="113"/>
      <c r="O600" s="114"/>
      <c r="P600" s="113"/>
      <c r="Q600" s="114"/>
      <c r="R600" s="113"/>
      <c r="S600" s="114"/>
      <c r="T600" s="113"/>
      <c r="U600" s="114"/>
      <c r="V600" s="113"/>
      <c r="W600" s="114"/>
      <c r="X600" s="113"/>
      <c r="Y600" s="114"/>
      <c r="Z600" s="113"/>
      <c r="AA600" s="114"/>
      <c r="AB600" s="114"/>
      <c r="AC600" s="114"/>
      <c r="AD600" s="113"/>
      <c r="AE600" s="113"/>
      <c r="AF600" s="113"/>
      <c r="AG600" s="113"/>
      <c r="AH600" s="113"/>
      <c r="AI600" s="126"/>
      <c r="AJ600" s="113"/>
      <c r="AK600" s="113"/>
      <c r="AL600" s="113"/>
      <c r="AM600" s="113"/>
      <c r="AN600" s="113"/>
      <c r="AO600" s="113"/>
      <c r="AP600" s="113"/>
    </row>
    <row r="601" spans="1:42" s="91" customFormat="1">
      <c r="A601" s="81">
        <v>44473</v>
      </c>
      <c r="B601" s="90">
        <v>57242225882198</v>
      </c>
      <c r="C601" s="119">
        <v>66412000000</v>
      </c>
      <c r="D601" s="203">
        <v>8884871000</v>
      </c>
      <c r="E601" s="208">
        <v>53713656000</v>
      </c>
      <c r="F601" s="90">
        <v>3394866000</v>
      </c>
      <c r="G601" s="85">
        <v>9.4239007328447699E-2</v>
      </c>
      <c r="H601" s="90"/>
      <c r="I601" s="85">
        <v>0</v>
      </c>
      <c r="J601" s="90">
        <v>1969743000</v>
      </c>
      <c r="K601" s="85">
        <v>0.4426388764044944</v>
      </c>
      <c r="L601" s="90">
        <v>1948150000</v>
      </c>
      <c r="M601" s="85">
        <v>9.6347675568743824E-2</v>
      </c>
      <c r="N601" s="90">
        <v>1171604000</v>
      </c>
      <c r="O601" s="85">
        <v>0.91962637362637367</v>
      </c>
      <c r="P601" s="90">
        <v>400508000</v>
      </c>
      <c r="Q601" s="85">
        <v>0.35823613595706622</v>
      </c>
      <c r="R601" s="90"/>
      <c r="S601" s="85">
        <v>0</v>
      </c>
      <c r="T601" s="90"/>
      <c r="U601" s="85"/>
      <c r="V601" s="90"/>
      <c r="W601" s="85"/>
      <c r="X601" s="90"/>
      <c r="Y601" s="85"/>
      <c r="Z601" s="90"/>
      <c r="AA601" s="85"/>
      <c r="AB601" s="85"/>
      <c r="AC601" s="85"/>
      <c r="AD601" s="90">
        <v>36024000000</v>
      </c>
      <c r="AE601" s="90">
        <v>1980000000</v>
      </c>
      <c r="AF601" s="90">
        <v>4450000000</v>
      </c>
      <c r="AG601" s="90">
        <v>20220000000</v>
      </c>
      <c r="AH601" s="90">
        <v>1274000000</v>
      </c>
      <c r="AI601" s="117">
        <v>1118000000</v>
      </c>
      <c r="AJ601" s="90">
        <v>1346000000</v>
      </c>
      <c r="AK601" s="90"/>
      <c r="AL601" s="90"/>
      <c r="AM601" s="90"/>
      <c r="AN601" s="90"/>
      <c r="AO601" s="90"/>
      <c r="AP601" s="90"/>
    </row>
    <row r="602" spans="1:42" s="91" customFormat="1">
      <c r="A602" s="81">
        <v>44474</v>
      </c>
      <c r="B602" s="90">
        <v>49104572749846</v>
      </c>
      <c r="C602" s="119">
        <v>116790244000</v>
      </c>
      <c r="D602" s="203">
        <v>25280550000</v>
      </c>
      <c r="E602" s="208">
        <v>44865320000</v>
      </c>
      <c r="F602" s="130">
        <v>21959297000</v>
      </c>
      <c r="G602" s="85">
        <v>0.37081056346806651</v>
      </c>
      <c r="H602" s="130"/>
      <c r="I602" s="85">
        <v>0</v>
      </c>
      <c r="J602" s="130">
        <v>1006671000</v>
      </c>
      <c r="K602" s="85">
        <v>0.29584650922214256</v>
      </c>
      <c r="L602" s="130">
        <v>1016705000</v>
      </c>
      <c r="M602" s="85">
        <v>2.2213626965143632E-2</v>
      </c>
      <c r="N602" s="130">
        <v>1156127000</v>
      </c>
      <c r="O602" s="85">
        <v>0.92429821812320911</v>
      </c>
      <c r="P602" s="130">
        <v>141750000</v>
      </c>
      <c r="Q602" s="85">
        <v>0.29692082111436952</v>
      </c>
      <c r="R602" s="130"/>
      <c r="S602" s="85">
        <v>0</v>
      </c>
      <c r="T602" s="130"/>
      <c r="U602" s="85"/>
      <c r="V602" s="130"/>
      <c r="W602" s="85"/>
      <c r="X602" s="130"/>
      <c r="Y602" s="85"/>
      <c r="Z602" s="130"/>
      <c r="AA602" s="85"/>
      <c r="AB602" s="85"/>
      <c r="AC602" s="85"/>
      <c r="AD602" s="90">
        <v>59219718000</v>
      </c>
      <c r="AE602" s="90">
        <v>1339520000</v>
      </c>
      <c r="AF602" s="90">
        <v>3402680000</v>
      </c>
      <c r="AG602" s="90">
        <v>45769428000</v>
      </c>
      <c r="AH602" s="90">
        <v>1250816000</v>
      </c>
      <c r="AI602" s="117">
        <v>477400000</v>
      </c>
      <c r="AJ602" s="90">
        <v>5330682000</v>
      </c>
      <c r="AK602" s="90"/>
      <c r="AL602" s="90"/>
      <c r="AM602" s="90"/>
      <c r="AN602" s="90"/>
      <c r="AO602" s="90"/>
      <c r="AP602" s="90"/>
    </row>
    <row r="603" spans="1:42" s="91" customFormat="1">
      <c r="A603" s="81">
        <v>44475</v>
      </c>
      <c r="B603" s="90">
        <v>47117861604800</v>
      </c>
      <c r="C603" s="119">
        <v>71392850000</v>
      </c>
      <c r="D603" s="203">
        <v>6426207000</v>
      </c>
      <c r="E603" s="208">
        <v>33299322000</v>
      </c>
      <c r="F603" s="130">
        <v>4111266000</v>
      </c>
      <c r="G603" s="85">
        <v>0.13423737274069056</v>
      </c>
      <c r="H603" s="130"/>
      <c r="I603" s="85">
        <v>0</v>
      </c>
      <c r="J603" s="130">
        <v>197949000</v>
      </c>
      <c r="K603" s="85">
        <v>0.16831167108527778</v>
      </c>
      <c r="L603" s="130">
        <v>777600000</v>
      </c>
      <c r="M603" s="85">
        <v>2.3583628133739796E-2</v>
      </c>
      <c r="N603" s="130">
        <v>1124232000</v>
      </c>
      <c r="O603" s="85">
        <v>0.96540211348518967</v>
      </c>
      <c r="P603" s="130">
        <v>215160000</v>
      </c>
      <c r="Q603" s="85">
        <v>0.3498024679315222</v>
      </c>
      <c r="R603" s="90"/>
      <c r="S603" s="85">
        <v>0</v>
      </c>
      <c r="T603" s="90"/>
      <c r="U603" s="85"/>
      <c r="V603" s="90"/>
      <c r="W603" s="85"/>
      <c r="X603" s="90"/>
      <c r="Y603" s="85"/>
      <c r="Z603" s="90"/>
      <c r="AA603" s="85"/>
      <c r="AB603" s="85"/>
      <c r="AC603" s="85"/>
      <c r="AD603" s="90">
        <v>30626836000</v>
      </c>
      <c r="AE603" s="90">
        <v>981100000</v>
      </c>
      <c r="AF603" s="90">
        <v>1176086000</v>
      </c>
      <c r="AG603" s="90">
        <v>32972026000</v>
      </c>
      <c r="AH603" s="90">
        <v>1164522000</v>
      </c>
      <c r="AI603" s="117">
        <v>615090000</v>
      </c>
      <c r="AJ603" s="90">
        <v>3857190000</v>
      </c>
      <c r="AK603" s="90"/>
      <c r="AL603" s="90"/>
      <c r="AM603" s="90"/>
      <c r="AN603" s="90"/>
      <c r="AO603" s="90"/>
      <c r="AP603" s="90"/>
    </row>
    <row r="604" spans="1:42" s="91" customFormat="1">
      <c r="A604" s="81">
        <v>44476</v>
      </c>
      <c r="B604" s="90">
        <v>48687751157150</v>
      </c>
      <c r="C604" s="119">
        <v>130454092000</v>
      </c>
      <c r="D604" s="203">
        <v>45822019000</v>
      </c>
      <c r="E604" s="208">
        <v>76775514000</v>
      </c>
      <c r="F604" s="130">
        <v>40202368000</v>
      </c>
      <c r="G604" s="85">
        <v>0.76022995563771101</v>
      </c>
      <c r="H604" s="130"/>
      <c r="I604" s="85">
        <v>0</v>
      </c>
      <c r="J604" s="130">
        <v>894378000</v>
      </c>
      <c r="K604" s="85">
        <v>0.18022163938020286</v>
      </c>
      <c r="L604" s="130">
        <v>3521479000</v>
      </c>
      <c r="M604" s="85">
        <v>5.4629124131761735E-2</v>
      </c>
      <c r="N604" s="130">
        <v>1113019000</v>
      </c>
      <c r="O604" s="85">
        <v>0.94687146418028534</v>
      </c>
      <c r="P604" s="130">
        <v>90775000</v>
      </c>
      <c r="Q604" s="85">
        <v>0.26004812788265963</v>
      </c>
      <c r="R604" s="130"/>
      <c r="S604" s="85">
        <v>0</v>
      </c>
      <c r="T604" s="130"/>
      <c r="U604" s="85"/>
      <c r="V604" s="130"/>
      <c r="W604" s="85"/>
      <c r="X604" s="130"/>
      <c r="Y604" s="85"/>
      <c r="Z604" s="130"/>
      <c r="AA604" s="85"/>
      <c r="AB604" s="85"/>
      <c r="AC604" s="85"/>
      <c r="AD604" s="90">
        <v>52881852000</v>
      </c>
      <c r="AE604" s="90">
        <v>2937610000</v>
      </c>
      <c r="AF604" s="90">
        <v>4962656000</v>
      </c>
      <c r="AG604" s="90">
        <v>64461568000</v>
      </c>
      <c r="AH604" s="90">
        <v>1175470000</v>
      </c>
      <c r="AI604" s="117">
        <v>349070000</v>
      </c>
      <c r="AJ604" s="90">
        <v>3685866000</v>
      </c>
      <c r="AK604" s="90"/>
      <c r="AL604" s="90"/>
      <c r="AM604" s="90"/>
      <c r="AN604" s="90"/>
      <c r="AO604" s="90"/>
      <c r="AP604" s="90"/>
    </row>
    <row r="605" spans="1:42" s="91" customFormat="1">
      <c r="A605" s="81">
        <v>44477</v>
      </c>
      <c r="B605" s="90">
        <v>43844219099694</v>
      </c>
      <c r="C605" s="119">
        <v>121172598000</v>
      </c>
      <c r="D605" s="203">
        <v>14567786000</v>
      </c>
      <c r="E605" s="208">
        <v>40935901000</v>
      </c>
      <c r="F605" s="130">
        <v>12245775000</v>
      </c>
      <c r="G605" s="85">
        <v>0.25685556447973396</v>
      </c>
      <c r="H605" s="130"/>
      <c r="I605" s="85">
        <v>0</v>
      </c>
      <c r="J605" s="130">
        <v>609328000</v>
      </c>
      <c r="K605" s="85">
        <v>0.37227648246965656</v>
      </c>
      <c r="L605" s="130">
        <v>220958000</v>
      </c>
      <c r="M605" s="85">
        <v>3.4284693573588209E-3</v>
      </c>
      <c r="N605" s="130">
        <v>1446154000</v>
      </c>
      <c r="O605" s="85">
        <v>0.80687950543441878</v>
      </c>
      <c r="P605" s="130">
        <v>45571000</v>
      </c>
      <c r="Q605" s="85">
        <v>0.27164725378223392</v>
      </c>
      <c r="R605" s="130"/>
      <c r="S605" s="85">
        <v>0</v>
      </c>
      <c r="T605" s="130"/>
      <c r="U605" s="85"/>
      <c r="V605" s="130"/>
      <c r="W605" s="85"/>
      <c r="X605" s="130"/>
      <c r="Y605" s="85"/>
      <c r="Z605" s="130"/>
      <c r="AA605" s="85"/>
      <c r="AB605" s="85"/>
      <c r="AC605" s="85"/>
      <c r="AD605" s="90">
        <v>47675724000</v>
      </c>
      <c r="AE605" s="90">
        <v>3614696000</v>
      </c>
      <c r="AF605" s="90">
        <v>1636762000</v>
      </c>
      <c r="AG605" s="90">
        <v>64448002000</v>
      </c>
      <c r="AH605" s="90">
        <v>1792280000</v>
      </c>
      <c r="AI605" s="117">
        <v>167758000</v>
      </c>
      <c r="AJ605" s="90">
        <v>1837376000</v>
      </c>
      <c r="AK605" s="90"/>
      <c r="AL605" s="90"/>
      <c r="AM605" s="90"/>
      <c r="AN605" s="90"/>
      <c r="AO605" s="90"/>
      <c r="AP605" s="90"/>
    </row>
    <row r="606" spans="1:42" s="112" customFormat="1">
      <c r="A606" s="110"/>
      <c r="B606" s="113"/>
      <c r="C606" s="124"/>
      <c r="D606" s="203">
        <v>0</v>
      </c>
      <c r="E606" s="208"/>
      <c r="F606" s="113"/>
      <c r="G606" s="114"/>
      <c r="H606" s="113"/>
      <c r="I606" s="114"/>
      <c r="J606" s="113"/>
      <c r="K606" s="114"/>
      <c r="L606" s="113"/>
      <c r="M606" s="114"/>
      <c r="N606" s="113"/>
      <c r="O606" s="114"/>
      <c r="P606" s="113"/>
      <c r="Q606" s="114"/>
      <c r="R606" s="113"/>
      <c r="S606" s="114"/>
      <c r="T606" s="113"/>
      <c r="U606" s="114"/>
      <c r="V606" s="113"/>
      <c r="W606" s="114"/>
      <c r="X606" s="113"/>
      <c r="Y606" s="114"/>
      <c r="Z606" s="113"/>
      <c r="AA606" s="114"/>
      <c r="AB606" s="114"/>
      <c r="AC606" s="114"/>
      <c r="AD606" s="113"/>
      <c r="AE606" s="113"/>
      <c r="AF606" s="113"/>
      <c r="AG606" s="113"/>
      <c r="AH606" s="113"/>
      <c r="AI606" s="126"/>
      <c r="AJ606" s="113"/>
      <c r="AK606" s="113"/>
      <c r="AL606" s="113"/>
      <c r="AM606" s="113"/>
      <c r="AN606" s="113"/>
      <c r="AO606" s="113"/>
      <c r="AP606" s="113"/>
    </row>
    <row r="607" spans="1:42" s="91" customFormat="1">
      <c r="A607" s="81">
        <v>44480</v>
      </c>
      <c r="B607" s="90">
        <v>58569724712330</v>
      </c>
      <c r="C607" s="119">
        <v>154343204000</v>
      </c>
      <c r="D607" s="203">
        <v>37563618000</v>
      </c>
      <c r="E607" s="208">
        <v>102651993000</v>
      </c>
      <c r="F607" s="90">
        <v>22835868000</v>
      </c>
      <c r="G607" s="85">
        <v>0.39214516804846722</v>
      </c>
      <c r="H607" s="90"/>
      <c r="I607" s="85">
        <v>0</v>
      </c>
      <c r="J607" s="90">
        <v>833245000</v>
      </c>
      <c r="K607" s="85">
        <v>0.25559662576687114</v>
      </c>
      <c r="L607" s="90">
        <v>11998593000</v>
      </c>
      <c r="M607" s="85">
        <v>0.14786424972941367</v>
      </c>
      <c r="N607" s="90">
        <v>1274512000</v>
      </c>
      <c r="O607" s="85">
        <v>0.24415938697318007</v>
      </c>
      <c r="P607" s="90">
        <v>621400000</v>
      </c>
      <c r="Q607" s="85">
        <v>0.3878901373283396</v>
      </c>
      <c r="R607" s="90"/>
      <c r="S607" s="85">
        <v>0</v>
      </c>
      <c r="T607" s="90"/>
      <c r="U607" s="85"/>
      <c r="V607" s="90"/>
      <c r="W607" s="85"/>
      <c r="X607" s="90"/>
      <c r="Y607" s="85"/>
      <c r="Z607" s="90"/>
      <c r="AA607" s="85"/>
      <c r="AB607" s="85"/>
      <c r="AC607" s="85"/>
      <c r="AD607" s="90">
        <v>58233200000</v>
      </c>
      <c r="AE607" s="90">
        <v>2330000000</v>
      </c>
      <c r="AF607" s="90">
        <v>3260000000</v>
      </c>
      <c r="AG607" s="90">
        <v>81146004000</v>
      </c>
      <c r="AH607" s="90">
        <v>5220000000</v>
      </c>
      <c r="AI607" s="117">
        <v>1602000000</v>
      </c>
      <c r="AJ607" s="90">
        <v>2552000000</v>
      </c>
      <c r="AK607" s="90"/>
      <c r="AL607" s="90"/>
      <c r="AM607" s="90"/>
      <c r="AN607" s="90"/>
      <c r="AO607" s="90"/>
      <c r="AP607" s="90"/>
    </row>
    <row r="608" spans="1:42" s="91" customFormat="1">
      <c r="A608" s="81">
        <v>44481</v>
      </c>
      <c r="B608" s="90">
        <v>54282684404956</v>
      </c>
      <c r="C608" s="90">
        <v>179444000000</v>
      </c>
      <c r="D608" s="203">
        <v>8856455000</v>
      </c>
      <c r="E608" s="208">
        <v>37553755000</v>
      </c>
      <c r="F608" s="130">
        <v>5627864000</v>
      </c>
      <c r="G608" s="85">
        <v>0.13488314326925238</v>
      </c>
      <c r="H608" s="130"/>
      <c r="I608" s="85">
        <v>0</v>
      </c>
      <c r="J608" s="130">
        <v>669529000</v>
      </c>
      <c r="K608" s="85">
        <v>0.38434500574052816</v>
      </c>
      <c r="L608" s="130">
        <v>940433000</v>
      </c>
      <c r="M608" s="85">
        <v>9.977010185083594E-3</v>
      </c>
      <c r="N608" s="130">
        <v>1255976000</v>
      </c>
      <c r="O608" s="85">
        <v>0.9088104196816208</v>
      </c>
      <c r="P608" s="130">
        <v>362653000</v>
      </c>
      <c r="Q608" s="85">
        <v>0.40931489841986457</v>
      </c>
      <c r="R608" s="130"/>
      <c r="S608" s="85">
        <v>0</v>
      </c>
      <c r="T608" s="130"/>
      <c r="U608" s="85"/>
      <c r="V608" s="130"/>
      <c r="W608" s="85"/>
      <c r="X608" s="130"/>
      <c r="Y608" s="85"/>
      <c r="Z608" s="130"/>
      <c r="AA608" s="85"/>
      <c r="AB608" s="85"/>
      <c r="AC608" s="85"/>
      <c r="AD608" s="90">
        <v>41723998000</v>
      </c>
      <c r="AE608" s="90">
        <v>84000000</v>
      </c>
      <c r="AF608" s="90">
        <v>1742000000</v>
      </c>
      <c r="AG608" s="90">
        <v>94260002000</v>
      </c>
      <c r="AH608" s="90">
        <v>1382000000</v>
      </c>
      <c r="AI608" s="117">
        <v>886000000</v>
      </c>
      <c r="AJ608" s="90">
        <v>38572000000</v>
      </c>
      <c r="AK608" s="90"/>
      <c r="AL608" s="90"/>
      <c r="AM608" s="90"/>
      <c r="AN608" s="90">
        <v>794000000</v>
      </c>
      <c r="AO608" s="90"/>
      <c r="AP608" s="90"/>
    </row>
    <row r="609" spans="1:42" s="91" customFormat="1">
      <c r="A609" s="81">
        <v>44482</v>
      </c>
      <c r="B609" s="90">
        <v>46221750169548</v>
      </c>
      <c r="C609" s="90">
        <v>123295198000</v>
      </c>
      <c r="D609" s="203">
        <v>24794565000</v>
      </c>
      <c r="E609" s="208">
        <v>89116965000</v>
      </c>
      <c r="F609" s="130">
        <v>5935136000</v>
      </c>
      <c r="G609" s="85">
        <v>0.21637389719285455</v>
      </c>
      <c r="H609" s="130"/>
      <c r="I609" s="85">
        <v>0</v>
      </c>
      <c r="J609" s="130">
        <v>1193419000</v>
      </c>
      <c r="K609" s="85">
        <v>2.5965792886173556E-2</v>
      </c>
      <c r="L609" s="130">
        <v>13688236000</v>
      </c>
      <c r="M609" s="85">
        <v>0.38915780912934606</v>
      </c>
      <c r="N609" s="130">
        <v>1172765000</v>
      </c>
      <c r="O609" s="85">
        <v>0.97083195364238406</v>
      </c>
      <c r="P609" s="130">
        <v>1031395000</v>
      </c>
      <c r="Q609" s="85">
        <v>0.1690257292690921</v>
      </c>
      <c r="R609" s="130">
        <v>1773614000</v>
      </c>
      <c r="S609" s="85">
        <v>0.41771408384361752</v>
      </c>
      <c r="T609" s="130"/>
      <c r="U609" s="85"/>
      <c r="V609" s="130"/>
      <c r="W609" s="85"/>
      <c r="X609" s="130"/>
      <c r="Y609" s="85"/>
      <c r="Z609" s="130"/>
      <c r="AA609" s="85"/>
      <c r="AB609" s="85"/>
      <c r="AC609" s="85"/>
      <c r="AD609" s="90">
        <v>27430000000</v>
      </c>
      <c r="AE609" s="90">
        <v>2514000000</v>
      </c>
      <c r="AF609" s="90">
        <v>45961200000</v>
      </c>
      <c r="AG609" s="90">
        <v>35173998000</v>
      </c>
      <c r="AH609" s="90">
        <v>1208000000</v>
      </c>
      <c r="AI609" s="117">
        <v>6102000000</v>
      </c>
      <c r="AJ609" s="90">
        <v>4246000000</v>
      </c>
      <c r="AK609" s="90"/>
      <c r="AL609" s="90"/>
      <c r="AM609" s="90"/>
      <c r="AN609" s="90">
        <v>660000000</v>
      </c>
      <c r="AO609" s="90"/>
      <c r="AP609" s="90"/>
    </row>
    <row r="610" spans="1:42" s="91" customFormat="1">
      <c r="A610" s="81">
        <v>44483</v>
      </c>
      <c r="B610" s="90">
        <v>53802202960820</v>
      </c>
      <c r="C610" s="90">
        <v>353858802000</v>
      </c>
      <c r="D610" s="203">
        <v>281499192000</v>
      </c>
      <c r="E610" s="208">
        <v>457481242000</v>
      </c>
      <c r="F610" s="130">
        <v>278560039000</v>
      </c>
      <c r="G610" s="85">
        <v>0.85789760075800492</v>
      </c>
      <c r="H610" s="130"/>
      <c r="I610" s="85">
        <v>0</v>
      </c>
      <c r="J610" s="130">
        <v>142144000</v>
      </c>
      <c r="K610" s="85">
        <v>0.20965191740412981</v>
      </c>
      <c r="L610" s="130">
        <v>820514000</v>
      </c>
      <c r="M610" s="85">
        <v>4.1223573151125403E-2</v>
      </c>
      <c r="N610" s="130">
        <v>1147442000</v>
      </c>
      <c r="O610" s="85">
        <v>0.98577491408934703</v>
      </c>
      <c r="P610" s="130">
        <v>827291000</v>
      </c>
      <c r="Q610" s="85">
        <v>0.26618114543114541</v>
      </c>
      <c r="R610" s="130">
        <v>1762000</v>
      </c>
      <c r="S610" s="85">
        <v>7.3723849372384933E-4</v>
      </c>
      <c r="T610" s="130"/>
      <c r="U610" s="85"/>
      <c r="V610" s="130"/>
      <c r="W610" s="85"/>
      <c r="X610" s="130"/>
      <c r="Y610" s="85"/>
      <c r="Z610" s="130"/>
      <c r="AA610" s="85"/>
      <c r="AB610" s="85"/>
      <c r="AC610" s="85"/>
      <c r="AD610" s="90">
        <v>324700802000</v>
      </c>
      <c r="AE610" s="90">
        <v>1460000000</v>
      </c>
      <c r="AF610" s="90">
        <v>678000000</v>
      </c>
      <c r="AG610" s="90">
        <v>19904000000</v>
      </c>
      <c r="AH610" s="90">
        <v>1164000000</v>
      </c>
      <c r="AI610" s="117">
        <v>3108000000</v>
      </c>
      <c r="AJ610" s="90">
        <v>2390000000</v>
      </c>
      <c r="AK610" s="90"/>
      <c r="AL610" s="90"/>
      <c r="AM610" s="90"/>
      <c r="AN610" s="90">
        <v>454000000</v>
      </c>
      <c r="AO610" s="90"/>
      <c r="AP610" s="90"/>
    </row>
    <row r="611" spans="1:42" s="91" customFormat="1">
      <c r="A611" s="81">
        <v>44484</v>
      </c>
      <c r="B611" s="90">
        <v>55430833971564</v>
      </c>
      <c r="C611" s="90">
        <v>138585868000</v>
      </c>
      <c r="D611" s="203">
        <v>94898985000</v>
      </c>
      <c r="E611" s="208">
        <v>134645470000</v>
      </c>
      <c r="F611" s="130">
        <v>83530016000</v>
      </c>
      <c r="G611" s="85">
        <v>0.88464757079403278</v>
      </c>
      <c r="H611" s="130"/>
      <c r="I611" s="85">
        <v>0</v>
      </c>
      <c r="J611" s="130">
        <v>289287000</v>
      </c>
      <c r="K611" s="85">
        <v>0.34114033018867923</v>
      </c>
      <c r="L611" s="130">
        <v>3586585000</v>
      </c>
      <c r="M611" s="85">
        <v>0.11212983805414869</v>
      </c>
      <c r="N611" s="130">
        <v>1192289000</v>
      </c>
      <c r="O611" s="85">
        <v>0.92139799072642969</v>
      </c>
      <c r="P611" s="130">
        <v>6300808000</v>
      </c>
      <c r="Q611" s="85">
        <v>0.91183010065892256</v>
      </c>
      <c r="R611" s="130"/>
      <c r="S611" s="85">
        <v>0</v>
      </c>
      <c r="T611" s="130"/>
      <c r="U611" s="85"/>
      <c r="V611" s="130"/>
      <c r="W611" s="85"/>
      <c r="X611" s="130"/>
      <c r="Y611" s="85"/>
      <c r="Z611" s="130"/>
      <c r="AA611" s="85"/>
      <c r="AB611" s="85"/>
      <c r="AC611" s="85"/>
      <c r="AD611" s="90">
        <v>94421800000</v>
      </c>
      <c r="AE611" s="90">
        <v>1818000000</v>
      </c>
      <c r="AF611" s="90">
        <v>848000000</v>
      </c>
      <c r="AG611" s="90">
        <v>31986000000</v>
      </c>
      <c r="AH611" s="90">
        <v>1294000000</v>
      </c>
      <c r="AI611" s="117">
        <v>6910068000</v>
      </c>
      <c r="AJ611" s="90">
        <v>574000000</v>
      </c>
      <c r="AK611" s="90"/>
      <c r="AL611" s="90"/>
      <c r="AM611" s="90"/>
      <c r="AN611" s="90">
        <v>734000000</v>
      </c>
      <c r="AO611" s="90"/>
      <c r="AP611" s="90"/>
    </row>
    <row r="612" spans="1:42" s="112" customFormat="1">
      <c r="A612" s="110"/>
      <c r="B612" s="113"/>
      <c r="C612" s="113">
        <v>0</v>
      </c>
      <c r="D612" s="203">
        <v>0</v>
      </c>
      <c r="E612" s="208"/>
      <c r="F612" s="113"/>
      <c r="G612" s="114"/>
      <c r="H612" s="113"/>
      <c r="I612" s="114"/>
      <c r="J612" s="113"/>
      <c r="K612" s="114"/>
      <c r="L612" s="113"/>
      <c r="M612" s="114"/>
      <c r="N612" s="113"/>
      <c r="O612" s="114"/>
      <c r="P612" s="113"/>
      <c r="Q612" s="114"/>
      <c r="R612" s="113"/>
      <c r="S612" s="114"/>
      <c r="T612" s="113"/>
      <c r="U612" s="114"/>
      <c r="V612" s="113"/>
      <c r="W612" s="114"/>
      <c r="X612" s="113"/>
      <c r="Y612" s="114"/>
      <c r="Z612" s="113"/>
      <c r="AA612" s="114"/>
      <c r="AB612" s="114"/>
      <c r="AC612" s="114"/>
      <c r="AD612" s="113"/>
      <c r="AE612" s="113"/>
      <c r="AF612" s="113"/>
      <c r="AG612" s="113"/>
      <c r="AH612" s="113"/>
      <c r="AI612" s="126"/>
      <c r="AJ612" s="113"/>
      <c r="AK612" s="113"/>
      <c r="AL612" s="113"/>
      <c r="AM612" s="113"/>
      <c r="AN612" s="113"/>
      <c r="AO612" s="113"/>
      <c r="AP612" s="113"/>
    </row>
    <row r="613" spans="1:42" s="91" customFormat="1">
      <c r="A613" s="81">
        <v>44487</v>
      </c>
      <c r="B613" s="90">
        <v>57773821219600</v>
      </c>
      <c r="C613" s="90">
        <v>71023888000</v>
      </c>
      <c r="D613" s="203">
        <v>4077606000</v>
      </c>
      <c r="E613" s="208">
        <v>58718391000</v>
      </c>
      <c r="F613" s="90">
        <v>104099000</v>
      </c>
      <c r="G613" s="85">
        <v>3.1581518111765063E-3</v>
      </c>
      <c r="H613" s="90"/>
      <c r="I613" s="85">
        <v>0</v>
      </c>
      <c r="J613" s="90">
        <v>619315000</v>
      </c>
      <c r="K613" s="85">
        <v>0.73042076311965731</v>
      </c>
      <c r="L613" s="90">
        <v>1772165000</v>
      </c>
      <c r="M613" s="85">
        <v>5.4314239303665565E-2</v>
      </c>
      <c r="N613" s="90">
        <v>1394003000</v>
      </c>
      <c r="O613" s="85">
        <v>0.83976084337349399</v>
      </c>
      <c r="P613" s="90">
        <v>188024000</v>
      </c>
      <c r="Q613" s="85">
        <v>0.23921628498727734</v>
      </c>
      <c r="R613" s="90"/>
      <c r="S613" s="85">
        <v>0</v>
      </c>
      <c r="T613" s="90"/>
      <c r="U613" s="85"/>
      <c r="V613" s="90"/>
      <c r="W613" s="85"/>
      <c r="X613" s="90"/>
      <c r="Y613" s="85"/>
      <c r="Z613" s="90"/>
      <c r="AA613" s="85"/>
      <c r="AB613" s="85"/>
      <c r="AC613" s="85"/>
      <c r="AD613" s="90">
        <v>32962000000</v>
      </c>
      <c r="AE613" s="90">
        <v>584000000</v>
      </c>
      <c r="AF613" s="90">
        <v>847888000</v>
      </c>
      <c r="AG613" s="90">
        <v>32628000000</v>
      </c>
      <c r="AH613" s="90">
        <v>1660000000</v>
      </c>
      <c r="AI613" s="117">
        <v>786000000</v>
      </c>
      <c r="AJ613" s="90">
        <v>1456000000</v>
      </c>
      <c r="AK613" s="90"/>
      <c r="AL613" s="90"/>
      <c r="AM613" s="90"/>
      <c r="AN613" s="90">
        <v>100000000</v>
      </c>
      <c r="AO613" s="90"/>
      <c r="AP613" s="90"/>
    </row>
    <row r="614" spans="1:42" s="91" customFormat="1">
      <c r="A614" s="81">
        <v>44488</v>
      </c>
      <c r="B614" s="90">
        <v>49578767956600</v>
      </c>
      <c r="C614" s="90">
        <v>65897998000</v>
      </c>
      <c r="D614" s="203">
        <v>13008749000</v>
      </c>
      <c r="E614" s="208">
        <v>131515029000</v>
      </c>
      <c r="F614" s="130">
        <v>10143764000</v>
      </c>
      <c r="G614" s="85">
        <v>0.55381982965713039</v>
      </c>
      <c r="H614" s="130"/>
      <c r="I614" s="85">
        <v>0</v>
      </c>
      <c r="J614" s="130">
        <v>44933000</v>
      </c>
      <c r="K614" s="85">
        <v>0.10074663677130045</v>
      </c>
      <c r="L614" s="130">
        <v>1254738000</v>
      </c>
      <c r="M614" s="85">
        <v>2.8586941975163673E-2</v>
      </c>
      <c r="N614" s="130">
        <v>1170697000</v>
      </c>
      <c r="O614" s="85">
        <v>0.96274424342105258</v>
      </c>
      <c r="P614" s="130">
        <v>394617000</v>
      </c>
      <c r="Q614" s="85">
        <v>0.44239573991031389</v>
      </c>
      <c r="R614" s="130"/>
      <c r="S614" s="85">
        <v>0</v>
      </c>
      <c r="T614" s="130"/>
      <c r="U614" s="85"/>
      <c r="V614" s="130"/>
      <c r="W614" s="85"/>
      <c r="X614" s="130"/>
      <c r="Y614" s="85"/>
      <c r="Z614" s="130"/>
      <c r="AA614" s="85"/>
      <c r="AB614" s="85"/>
      <c r="AC614" s="85"/>
      <c r="AD614" s="90">
        <v>18316000000</v>
      </c>
      <c r="AE614" s="90">
        <v>58000000</v>
      </c>
      <c r="AF614" s="90">
        <v>446000000</v>
      </c>
      <c r="AG614" s="90">
        <v>43891998000</v>
      </c>
      <c r="AH614" s="90">
        <v>1216000000</v>
      </c>
      <c r="AI614" s="117">
        <v>892000000</v>
      </c>
      <c r="AJ614" s="90">
        <v>1066000000</v>
      </c>
      <c r="AK614" s="90"/>
      <c r="AL614" s="90"/>
      <c r="AM614" s="90"/>
      <c r="AN614" s="90">
        <v>12000000</v>
      </c>
      <c r="AO614" s="90"/>
      <c r="AP614" s="90"/>
    </row>
    <row r="615" spans="1:42" s="91" customFormat="1">
      <c r="A615" s="81">
        <v>44489</v>
      </c>
      <c r="B615" s="90">
        <v>57039794898600</v>
      </c>
      <c r="C615" s="90">
        <v>511165196000</v>
      </c>
      <c r="D615" s="203">
        <v>263110939000</v>
      </c>
      <c r="E615" s="208">
        <v>395214919000</v>
      </c>
      <c r="F615" s="130">
        <v>246065554000</v>
      </c>
      <c r="G615" s="85">
        <v>0.8489468814616411</v>
      </c>
      <c r="H615" s="130"/>
      <c r="I615" s="85">
        <v>0</v>
      </c>
      <c r="J615" s="130">
        <v>343953000</v>
      </c>
      <c r="K615" s="85">
        <v>2.5947124001955355E-3</v>
      </c>
      <c r="L615" s="130">
        <v>15136125000</v>
      </c>
      <c r="M615" s="85">
        <v>0.22442508523886737</v>
      </c>
      <c r="N615" s="130">
        <v>1143281000</v>
      </c>
      <c r="O615" s="85">
        <v>0.93558183306055642</v>
      </c>
      <c r="P615" s="130">
        <v>422026000</v>
      </c>
      <c r="Q615" s="85">
        <v>0.11272061965811966</v>
      </c>
      <c r="R615" s="130"/>
      <c r="S615" s="85">
        <v>0</v>
      </c>
      <c r="T615" s="130"/>
      <c r="U615" s="85"/>
      <c r="V615" s="130"/>
      <c r="W615" s="85"/>
      <c r="X615" s="130"/>
      <c r="Y615" s="85"/>
      <c r="Z615" s="130"/>
      <c r="AA615" s="85"/>
      <c r="AB615" s="85"/>
      <c r="AC615" s="85"/>
      <c r="AD615" s="90">
        <v>289847998000</v>
      </c>
      <c r="AE615" s="90">
        <v>1024000000</v>
      </c>
      <c r="AF615" s="90">
        <v>132559200000</v>
      </c>
      <c r="AG615" s="90">
        <v>67443998000</v>
      </c>
      <c r="AH615" s="90">
        <v>1222000000</v>
      </c>
      <c r="AI615" s="117">
        <v>3744000000</v>
      </c>
      <c r="AJ615" s="90">
        <v>15190000000</v>
      </c>
      <c r="AK615" s="90"/>
      <c r="AL615" s="90"/>
      <c r="AM615" s="90"/>
      <c r="AN615" s="90">
        <v>134000000</v>
      </c>
      <c r="AO615" s="90"/>
      <c r="AP615" s="90"/>
    </row>
    <row r="616" spans="1:42" s="91" customFormat="1">
      <c r="A616" s="81">
        <v>44490</v>
      </c>
      <c r="B616" s="90">
        <v>50170754619124</v>
      </c>
      <c r="C616" s="90">
        <v>221938282000</v>
      </c>
      <c r="D616" s="203">
        <v>44738860000</v>
      </c>
      <c r="E616" s="208">
        <v>101932695000</v>
      </c>
      <c r="F616" s="130">
        <v>40268728000</v>
      </c>
      <c r="G616" s="85">
        <v>0.67764131371186487</v>
      </c>
      <c r="H616" s="130"/>
      <c r="I616" s="85">
        <v>0</v>
      </c>
      <c r="J616" s="130">
        <v>839480000</v>
      </c>
      <c r="K616" s="85">
        <v>6.7585342556439167E-3</v>
      </c>
      <c r="L616" s="130">
        <v>38000000</v>
      </c>
      <c r="M616" s="85">
        <v>1.304037423403244E-3</v>
      </c>
      <c r="N616" s="130">
        <v>1181035000</v>
      </c>
      <c r="O616" s="85">
        <v>0.3116187335092348</v>
      </c>
      <c r="P616" s="130">
        <v>2411617000</v>
      </c>
      <c r="Q616" s="85">
        <v>0.48320980005722497</v>
      </c>
      <c r="R616" s="130"/>
      <c r="S616" s="85">
        <v>0</v>
      </c>
      <c r="T616" s="130"/>
      <c r="U616" s="85"/>
      <c r="V616" s="130"/>
      <c r="W616" s="85"/>
      <c r="X616" s="130"/>
      <c r="Y616" s="85"/>
      <c r="Z616" s="130"/>
      <c r="AA616" s="85"/>
      <c r="AB616" s="85"/>
      <c r="AC616" s="85"/>
      <c r="AD616" s="90">
        <v>59424842000</v>
      </c>
      <c r="AE616" s="90">
        <v>65720000</v>
      </c>
      <c r="AF616" s="90">
        <v>124210364000</v>
      </c>
      <c r="AG616" s="90">
        <v>29140268000</v>
      </c>
      <c r="AH616" s="90">
        <v>3790000000</v>
      </c>
      <c r="AI616" s="117">
        <v>4990828000</v>
      </c>
      <c r="AJ616" s="90">
        <v>306260000</v>
      </c>
      <c r="AK616" s="90"/>
      <c r="AL616" s="90"/>
      <c r="AM616" s="90"/>
      <c r="AN616" s="90">
        <v>10000000</v>
      </c>
      <c r="AO616" s="90"/>
      <c r="AP616" s="90"/>
    </row>
    <row r="617" spans="1:42" s="91" customFormat="1">
      <c r="A617" s="81">
        <v>44491</v>
      </c>
      <c r="B617" s="90">
        <v>53913113090400</v>
      </c>
      <c r="C617" s="90">
        <v>29485920000</v>
      </c>
      <c r="D617" s="203">
        <v>4123027000</v>
      </c>
      <c r="E617" s="208">
        <v>66643062000</v>
      </c>
      <c r="F617" s="130">
        <v>15073000</v>
      </c>
      <c r="G617" s="85">
        <v>1.1003537513572831E-3</v>
      </c>
      <c r="H617" s="130"/>
      <c r="I617" s="85">
        <v>0</v>
      </c>
      <c r="J617" s="130">
        <v>861559000</v>
      </c>
      <c r="K617" s="85">
        <v>0.37457718935482354</v>
      </c>
      <c r="L617" s="130">
        <v>1602428000</v>
      </c>
      <c r="M617" s="85">
        <v>0.21123691129153876</v>
      </c>
      <c r="N617" s="130">
        <v>1371362000</v>
      </c>
      <c r="O617" s="85">
        <v>0.86807370158807329</v>
      </c>
      <c r="P617" s="130">
        <v>272605000</v>
      </c>
      <c r="Q617" s="85">
        <v>0.22271650326797385</v>
      </c>
      <c r="R617" s="90"/>
      <c r="S617" s="85">
        <v>0</v>
      </c>
      <c r="T617" s="90"/>
      <c r="U617" s="85"/>
      <c r="V617" s="90"/>
      <c r="W617" s="85"/>
      <c r="X617" s="90"/>
      <c r="Y617" s="85"/>
      <c r="Z617" s="90"/>
      <c r="AA617" s="85"/>
      <c r="AB617" s="85"/>
      <c r="AC617" s="85"/>
      <c r="AD617" s="90">
        <v>13698322000</v>
      </c>
      <c r="AE617" s="90">
        <v>104800000</v>
      </c>
      <c r="AF617" s="90">
        <v>2300084000</v>
      </c>
      <c r="AG617" s="90">
        <v>7585928000</v>
      </c>
      <c r="AH617" s="90">
        <v>1579776000</v>
      </c>
      <c r="AI617" s="117">
        <v>1224000000</v>
      </c>
      <c r="AJ617" s="90">
        <v>2659010000</v>
      </c>
      <c r="AK617" s="90"/>
      <c r="AL617" s="90"/>
      <c r="AM617" s="90"/>
      <c r="AN617" s="90">
        <v>334000000</v>
      </c>
      <c r="AO617" s="90"/>
      <c r="AP617" s="90"/>
    </row>
    <row r="618" spans="1:42" s="112" customFormat="1">
      <c r="A618" s="110"/>
      <c r="B618" s="113"/>
      <c r="C618" s="113">
        <v>0</v>
      </c>
      <c r="D618" s="203">
        <v>0</v>
      </c>
      <c r="E618" s="208"/>
      <c r="F618" s="113"/>
      <c r="G618" s="114"/>
      <c r="H618" s="113"/>
      <c r="I618" s="114"/>
      <c r="J618" s="113"/>
      <c r="K618" s="114"/>
      <c r="L618" s="113"/>
      <c r="M618" s="114"/>
      <c r="N618" s="113"/>
      <c r="O618" s="114"/>
      <c r="P618" s="113"/>
      <c r="Q618" s="114"/>
      <c r="R618" s="113"/>
      <c r="S618" s="114"/>
      <c r="T618" s="113"/>
      <c r="U618" s="114"/>
      <c r="V618" s="113"/>
      <c r="W618" s="114"/>
      <c r="X618" s="113"/>
      <c r="Y618" s="114"/>
      <c r="Z618" s="113"/>
      <c r="AA618" s="114"/>
      <c r="AB618" s="114"/>
      <c r="AC618" s="114"/>
      <c r="AD618" s="113"/>
      <c r="AE618" s="113"/>
      <c r="AF618" s="113"/>
      <c r="AG618" s="113"/>
      <c r="AH618" s="113"/>
      <c r="AI618" s="126"/>
      <c r="AJ618" s="113"/>
      <c r="AK618" s="113"/>
      <c r="AL618" s="113"/>
      <c r="AM618" s="113"/>
      <c r="AN618" s="113"/>
      <c r="AO618" s="113"/>
      <c r="AP618" s="113"/>
    </row>
    <row r="619" spans="1:42" s="91" customFormat="1">
      <c r="A619" s="81">
        <v>44494</v>
      </c>
      <c r="B619" s="90">
        <v>65435308128230</v>
      </c>
      <c r="C619" s="90">
        <v>131272886000</v>
      </c>
      <c r="D619" s="203">
        <v>42151111000</v>
      </c>
      <c r="E619" s="208">
        <v>113266631000</v>
      </c>
      <c r="F619" s="90">
        <v>23185220000</v>
      </c>
      <c r="G619" s="85">
        <v>0.36063509251489484</v>
      </c>
      <c r="H619" s="90"/>
      <c r="I619" s="85">
        <v>0</v>
      </c>
      <c r="J619" s="90">
        <v>964949000</v>
      </c>
      <c r="K619" s="85">
        <v>0.46791349979973212</v>
      </c>
      <c r="L619" s="90">
        <v>14270853000</v>
      </c>
      <c r="M619" s="85">
        <v>0.30273644233349134</v>
      </c>
      <c r="N619" s="90">
        <v>1223885000</v>
      </c>
      <c r="O619" s="85">
        <v>0.90159798211662645</v>
      </c>
      <c r="P619" s="90">
        <v>2506204000</v>
      </c>
      <c r="Q619" s="85">
        <v>0.24355984369123479</v>
      </c>
      <c r="R619" s="90"/>
      <c r="S619" s="85">
        <v>0</v>
      </c>
      <c r="T619" s="90"/>
      <c r="U619" s="85"/>
      <c r="V619" s="90"/>
      <c r="W619" s="85"/>
      <c r="X619" s="90"/>
      <c r="Y619" s="85"/>
      <c r="Z619" s="90"/>
      <c r="AA619" s="85"/>
      <c r="AB619" s="85"/>
      <c r="AC619" s="85"/>
      <c r="AD619" s="90">
        <v>64289972000</v>
      </c>
      <c r="AE619" s="90">
        <v>964900000</v>
      </c>
      <c r="AF619" s="90">
        <v>2062238000</v>
      </c>
      <c r="AG619" s="90">
        <v>47139528000</v>
      </c>
      <c r="AH619" s="90">
        <v>1357462000</v>
      </c>
      <c r="AI619" s="117">
        <v>10289890000</v>
      </c>
      <c r="AJ619" s="90">
        <v>4504896000</v>
      </c>
      <c r="AK619" s="90"/>
      <c r="AL619" s="90"/>
      <c r="AM619" s="90"/>
      <c r="AN619" s="90">
        <v>664000000</v>
      </c>
      <c r="AO619" s="90"/>
      <c r="AP619" s="90"/>
    </row>
    <row r="620" spans="1:42" s="91" customFormat="1">
      <c r="A620" s="81">
        <v>44495</v>
      </c>
      <c r="B620" s="90">
        <v>50907572663800</v>
      </c>
      <c r="C620" s="90">
        <v>185427000000</v>
      </c>
      <c r="D620" s="203">
        <v>114455799000</v>
      </c>
      <c r="E620" s="208">
        <v>220633869000</v>
      </c>
      <c r="F620" s="130">
        <v>93410686000</v>
      </c>
      <c r="G620" s="85">
        <v>0.74814136171780521</v>
      </c>
      <c r="H620" s="130"/>
      <c r="I620" s="85">
        <v>0</v>
      </c>
      <c r="J620" s="130">
        <v>2202028000</v>
      </c>
      <c r="K620" s="85">
        <v>0.4269150833656456</v>
      </c>
      <c r="L620" s="130">
        <v>15364666000</v>
      </c>
      <c r="M620" s="85">
        <v>0.32501303041841179</v>
      </c>
      <c r="N620" s="130">
        <v>1148487000</v>
      </c>
      <c r="O620" s="85">
        <v>0.96673989898989898</v>
      </c>
      <c r="P620" s="130">
        <v>605799000</v>
      </c>
      <c r="Q620" s="85">
        <v>0.28683664772727274</v>
      </c>
      <c r="R620" s="130">
        <v>1724133000</v>
      </c>
      <c r="S620" s="85">
        <v>0.40077475592747558</v>
      </c>
      <c r="T620" s="130"/>
      <c r="U620" s="85"/>
      <c r="V620" s="130"/>
      <c r="W620" s="85"/>
      <c r="X620" s="130"/>
      <c r="Y620" s="85"/>
      <c r="Z620" s="130"/>
      <c r="AA620" s="85"/>
      <c r="AB620" s="85"/>
      <c r="AC620" s="85"/>
      <c r="AD620" s="90">
        <v>124857000000</v>
      </c>
      <c r="AE620" s="90">
        <v>290000000</v>
      </c>
      <c r="AF620" s="90">
        <v>5158000000</v>
      </c>
      <c r="AG620" s="90">
        <v>47274000000</v>
      </c>
      <c r="AH620" s="90">
        <v>1188000000</v>
      </c>
      <c r="AI620" s="117">
        <v>2112000000</v>
      </c>
      <c r="AJ620" s="90">
        <v>4302000000</v>
      </c>
      <c r="AK620" s="90"/>
      <c r="AL620" s="90"/>
      <c r="AM620" s="90"/>
      <c r="AN620" s="90">
        <v>246000000</v>
      </c>
      <c r="AO620" s="90"/>
      <c r="AP620" s="90"/>
    </row>
    <row r="621" spans="1:42" s="91" customFormat="1">
      <c r="A621" s="81">
        <v>44496</v>
      </c>
      <c r="B621" s="90">
        <v>70902233018662</v>
      </c>
      <c r="C621" s="90">
        <v>414521016000</v>
      </c>
      <c r="D621" s="203">
        <v>348614532000</v>
      </c>
      <c r="E621" s="208">
        <v>526582292000</v>
      </c>
      <c r="F621" s="130">
        <v>331650619000</v>
      </c>
      <c r="G621" s="85">
        <v>0.89807440479888034</v>
      </c>
      <c r="H621" s="130"/>
      <c r="I621" s="85">
        <v>0</v>
      </c>
      <c r="J621" s="130">
        <v>308194000</v>
      </c>
      <c r="K621" s="85">
        <v>0.22035420375653317</v>
      </c>
      <c r="L621" s="130">
        <v>12063437000</v>
      </c>
      <c r="M621" s="85">
        <v>0.38419296380678597</v>
      </c>
      <c r="N621" s="130">
        <v>1182060000</v>
      </c>
      <c r="O621" s="85">
        <v>0.96453750244794045</v>
      </c>
      <c r="P621" s="130">
        <v>3410222000</v>
      </c>
      <c r="Q621" s="85">
        <v>0.45359807548604325</v>
      </c>
      <c r="R621" s="130"/>
      <c r="S621" s="85">
        <v>0</v>
      </c>
      <c r="T621" s="130"/>
      <c r="U621" s="85"/>
      <c r="V621" s="130"/>
      <c r="W621" s="85"/>
      <c r="X621" s="130"/>
      <c r="Y621" s="85"/>
      <c r="Z621" s="130"/>
      <c r="AA621" s="85"/>
      <c r="AB621" s="85"/>
      <c r="AC621" s="85"/>
      <c r="AD621" s="90">
        <v>369290804000</v>
      </c>
      <c r="AE621" s="90">
        <v>2641674000</v>
      </c>
      <c r="AF621" s="90">
        <v>1398630000</v>
      </c>
      <c r="AG621" s="90">
        <v>31399422000</v>
      </c>
      <c r="AH621" s="90">
        <v>1225520000</v>
      </c>
      <c r="AI621" s="117">
        <v>7518158000</v>
      </c>
      <c r="AJ621" s="90">
        <v>944808000</v>
      </c>
      <c r="AK621" s="90"/>
      <c r="AL621" s="90"/>
      <c r="AM621" s="90"/>
      <c r="AN621" s="90">
        <v>102000000</v>
      </c>
      <c r="AO621" s="90"/>
      <c r="AP621" s="90"/>
    </row>
    <row r="622" spans="1:42" s="91" customFormat="1">
      <c r="A622" s="81">
        <v>44497</v>
      </c>
      <c r="B622" s="90">
        <v>65619189634618</v>
      </c>
      <c r="C622" s="90">
        <v>97218000000</v>
      </c>
      <c r="D622" s="203">
        <v>10804905000</v>
      </c>
      <c r="E622" s="208">
        <v>51097170000</v>
      </c>
      <c r="F622" s="130">
        <v>1011404000</v>
      </c>
      <c r="G622" s="85">
        <v>2.3358060046189375E-2</v>
      </c>
      <c r="H622" s="130"/>
      <c r="I622" s="85">
        <v>0</v>
      </c>
      <c r="J622" s="130">
        <v>1434038000</v>
      </c>
      <c r="K622" s="85">
        <v>0.42935269461077846</v>
      </c>
      <c r="L622" s="130">
        <v>4062749000</v>
      </c>
      <c r="M622" s="85">
        <v>0.10655552349979018</v>
      </c>
      <c r="N622" s="130">
        <v>1304891000</v>
      </c>
      <c r="O622" s="85">
        <v>0.89253830369357046</v>
      </c>
      <c r="P622" s="130">
        <v>2991823000</v>
      </c>
      <c r="Q622" s="85">
        <v>0.4723433849068519</v>
      </c>
      <c r="R622" s="130"/>
      <c r="S622" s="85">
        <v>0</v>
      </c>
      <c r="T622" s="130"/>
      <c r="U622" s="85"/>
      <c r="V622" s="130"/>
      <c r="W622" s="85"/>
      <c r="X622" s="130"/>
      <c r="Y622" s="85"/>
      <c r="Z622" s="130"/>
      <c r="AA622" s="85"/>
      <c r="AB622" s="85"/>
      <c r="AC622" s="85"/>
      <c r="AD622" s="90">
        <v>43300000000</v>
      </c>
      <c r="AE622" s="90">
        <v>460000000</v>
      </c>
      <c r="AF622" s="90">
        <v>3340000000</v>
      </c>
      <c r="AG622" s="90">
        <v>38128000000</v>
      </c>
      <c r="AH622" s="90">
        <v>1462000000</v>
      </c>
      <c r="AI622" s="117">
        <v>6334000000</v>
      </c>
      <c r="AJ622" s="90">
        <v>4014000000</v>
      </c>
      <c r="AK622" s="90"/>
      <c r="AL622" s="90"/>
      <c r="AM622" s="90"/>
      <c r="AN622" s="90">
        <v>180000000</v>
      </c>
      <c r="AO622" s="90"/>
      <c r="AP622" s="90"/>
    </row>
    <row r="623" spans="1:42" s="91" customFormat="1">
      <c r="A623" s="81">
        <v>44498</v>
      </c>
      <c r="B623" s="90">
        <v>70140791000000</v>
      </c>
      <c r="C623" s="90">
        <v>353472000000</v>
      </c>
      <c r="D623" s="203">
        <v>9295615000</v>
      </c>
      <c r="E623" s="208">
        <v>45467535000</v>
      </c>
      <c r="F623" s="90">
        <v>1569069000</v>
      </c>
      <c r="G623" s="85">
        <v>8.3585606222032816E-2</v>
      </c>
      <c r="H623" s="90"/>
      <c r="I623" s="85">
        <v>0</v>
      </c>
      <c r="J623" s="90">
        <v>827567000</v>
      </c>
      <c r="K623" s="85">
        <v>2.7497757162128936E-3</v>
      </c>
      <c r="L623" s="90">
        <v>1985607000</v>
      </c>
      <c r="M623" s="85">
        <v>0.13376495553759093</v>
      </c>
      <c r="N623" s="90">
        <v>1241955000</v>
      </c>
      <c r="O623" s="85">
        <v>0.23837907869481767</v>
      </c>
      <c r="P623" s="90">
        <v>3671417000</v>
      </c>
      <c r="Q623" s="85">
        <v>0.32036797556719021</v>
      </c>
      <c r="R623" s="90"/>
      <c r="S623" s="85">
        <v>0</v>
      </c>
      <c r="T623" s="90"/>
      <c r="U623" s="85"/>
      <c r="V623" s="90"/>
      <c r="W623" s="85"/>
      <c r="X623" s="90"/>
      <c r="Y623" s="85"/>
      <c r="Z623" s="90"/>
      <c r="AA623" s="85"/>
      <c r="AB623" s="85"/>
      <c r="AC623" s="85"/>
      <c r="AD623" s="90">
        <v>18772000000</v>
      </c>
      <c r="AE623" s="90">
        <v>1332000000</v>
      </c>
      <c r="AF623" s="90">
        <v>300958000000</v>
      </c>
      <c r="AG623" s="90">
        <v>14844000000</v>
      </c>
      <c r="AH623" s="90">
        <v>5210000000</v>
      </c>
      <c r="AI623" s="117">
        <v>11460000000</v>
      </c>
      <c r="AJ623" s="90">
        <v>660000000</v>
      </c>
      <c r="AK623" s="90"/>
      <c r="AL623" s="90"/>
      <c r="AM623" s="90"/>
      <c r="AN623" s="90">
        <v>236000000</v>
      </c>
      <c r="AO623" s="90"/>
      <c r="AP623" s="90"/>
    </row>
    <row r="624" spans="1:42" s="112" customFormat="1">
      <c r="A624" s="110"/>
      <c r="B624" s="113"/>
      <c r="C624" s="113">
        <v>0</v>
      </c>
      <c r="D624" s="203">
        <v>0</v>
      </c>
      <c r="E624" s="208"/>
      <c r="F624" s="113"/>
      <c r="G624" s="114"/>
      <c r="H624" s="113"/>
      <c r="I624" s="114"/>
      <c r="J624" s="113"/>
      <c r="K624" s="114"/>
      <c r="L624" s="113"/>
      <c r="M624" s="114"/>
      <c r="N624" s="113"/>
      <c r="O624" s="114"/>
      <c r="P624" s="113"/>
      <c r="Q624" s="114"/>
      <c r="R624" s="113"/>
      <c r="S624" s="114"/>
      <c r="T624" s="113"/>
      <c r="U624" s="114"/>
      <c r="V624" s="113"/>
      <c r="W624" s="114"/>
      <c r="X624" s="113"/>
      <c r="Y624" s="114"/>
      <c r="Z624" s="113"/>
      <c r="AA624" s="114"/>
      <c r="AB624" s="114"/>
      <c r="AC624" s="114"/>
      <c r="AD624" s="113"/>
      <c r="AE624" s="113"/>
      <c r="AF624" s="113"/>
      <c r="AG624" s="113"/>
      <c r="AH624" s="113"/>
      <c r="AI624" s="126"/>
      <c r="AJ624" s="113"/>
      <c r="AK624" s="113"/>
      <c r="AL624" s="113"/>
      <c r="AM624" s="113"/>
      <c r="AN624" s="113"/>
      <c r="AO624" s="113"/>
      <c r="AP624" s="113"/>
    </row>
    <row r="625" spans="1:42" s="91" customFormat="1">
      <c r="A625" s="81">
        <v>44501</v>
      </c>
      <c r="B625" s="90">
        <v>81966474884270</v>
      </c>
      <c r="C625" s="90">
        <v>242160304000</v>
      </c>
      <c r="D625" s="203">
        <v>41426206000</v>
      </c>
      <c r="E625" s="208">
        <v>167247946000</v>
      </c>
      <c r="F625" s="90">
        <v>10307608000</v>
      </c>
      <c r="G625" s="85">
        <v>0.26347210859676135</v>
      </c>
      <c r="H625" s="90"/>
      <c r="I625" s="85">
        <v>0</v>
      </c>
      <c r="J625" s="90">
        <v>613522000</v>
      </c>
      <c r="K625" s="85">
        <v>9.072781655034895E-2</v>
      </c>
      <c r="L625" s="90">
        <v>28710557000</v>
      </c>
      <c r="M625" s="85">
        <v>0.15374071973743331</v>
      </c>
      <c r="N625" s="90">
        <v>1549921000</v>
      </c>
      <c r="O625" s="85">
        <v>0.78244616243602549</v>
      </c>
      <c r="P625" s="90">
        <v>244598000</v>
      </c>
      <c r="Q625" s="85">
        <v>0.1412858387225715</v>
      </c>
      <c r="R625" s="90"/>
      <c r="S625" s="85">
        <v>0</v>
      </c>
      <c r="T625" s="90"/>
      <c r="U625" s="85"/>
      <c r="V625" s="90"/>
      <c r="W625" s="85"/>
      <c r="X625" s="90"/>
      <c r="Y625" s="85"/>
      <c r="Z625" s="90"/>
      <c r="AA625" s="85"/>
      <c r="AB625" s="85"/>
      <c r="AC625" s="85"/>
      <c r="AD625" s="90">
        <v>39122198000</v>
      </c>
      <c r="AE625" s="90">
        <v>3251170000</v>
      </c>
      <c r="AF625" s="90">
        <v>6762226000</v>
      </c>
      <c r="AG625" s="90">
        <v>186746602000</v>
      </c>
      <c r="AH625" s="90">
        <v>1980866000</v>
      </c>
      <c r="AI625" s="117">
        <v>1731228000</v>
      </c>
      <c r="AJ625" s="90">
        <v>2224014000</v>
      </c>
      <c r="AK625" s="90"/>
      <c r="AL625" s="90"/>
      <c r="AM625" s="90"/>
      <c r="AN625" s="90">
        <v>342000000</v>
      </c>
      <c r="AO625" s="90"/>
      <c r="AP625" s="90"/>
    </row>
    <row r="626" spans="1:42" s="91" customFormat="1">
      <c r="A626" s="81">
        <v>44502</v>
      </c>
      <c r="B626" s="90">
        <v>73219415711800</v>
      </c>
      <c r="C626" s="90">
        <v>125490640000</v>
      </c>
      <c r="D626" s="203">
        <v>33236909000</v>
      </c>
      <c r="E626" s="208">
        <v>123753009000</v>
      </c>
      <c r="F626" s="130">
        <v>15258651000</v>
      </c>
      <c r="G626" s="85">
        <v>0.39000105815670127</v>
      </c>
      <c r="H626" s="130"/>
      <c r="I626" s="85">
        <v>0</v>
      </c>
      <c r="J626" s="130">
        <v>239081000</v>
      </c>
      <c r="K626" s="85">
        <v>0.32308243243243245</v>
      </c>
      <c r="L626" s="130">
        <v>13054835000</v>
      </c>
      <c r="M626" s="85">
        <v>0.19062049177934176</v>
      </c>
      <c r="N626" s="130">
        <v>1217820000</v>
      </c>
      <c r="O626" s="85">
        <v>0.90075443786982246</v>
      </c>
      <c r="P626" s="130">
        <v>3466522000</v>
      </c>
      <c r="Q626" s="85">
        <v>0.46356271730409199</v>
      </c>
      <c r="R626" s="130"/>
      <c r="S626" s="85">
        <v>0</v>
      </c>
      <c r="T626" s="130"/>
      <c r="U626" s="85"/>
      <c r="V626" s="130"/>
      <c r="W626" s="85"/>
      <c r="X626" s="130"/>
      <c r="Y626" s="85"/>
      <c r="Z626" s="130"/>
      <c r="AA626" s="85"/>
      <c r="AB626" s="85"/>
      <c r="AC626" s="85"/>
      <c r="AD626" s="90">
        <v>39124640000</v>
      </c>
      <c r="AE626" s="90">
        <v>3596000000</v>
      </c>
      <c r="AF626" s="90">
        <v>740000000</v>
      </c>
      <c r="AG626" s="90">
        <v>68486000000</v>
      </c>
      <c r="AH626" s="90">
        <v>1352000000</v>
      </c>
      <c r="AI626" s="117">
        <v>7478000000</v>
      </c>
      <c r="AJ626" s="90">
        <v>4648000000</v>
      </c>
      <c r="AK626" s="90"/>
      <c r="AL626" s="90"/>
      <c r="AM626" s="90"/>
      <c r="AN626" s="90">
        <v>66000000</v>
      </c>
      <c r="AO626" s="90"/>
      <c r="AP626" s="90"/>
    </row>
    <row r="627" spans="1:42" s="91" customFormat="1">
      <c r="A627" s="81">
        <v>44503</v>
      </c>
      <c r="B627" s="90">
        <v>104342669484600</v>
      </c>
      <c r="C627" s="90">
        <v>59250000000</v>
      </c>
      <c r="D627" s="203">
        <v>15320097000</v>
      </c>
      <c r="E627" s="208">
        <v>125827092000</v>
      </c>
      <c r="F627" s="130">
        <v>267120000</v>
      </c>
      <c r="G627" s="85">
        <v>2.1237080616950229E-2</v>
      </c>
      <c r="H627" s="130"/>
      <c r="I627" s="85">
        <v>0</v>
      </c>
      <c r="J627" s="130">
        <v>1775902000</v>
      </c>
      <c r="K627" s="85">
        <v>0.4228338095238095</v>
      </c>
      <c r="L627" s="130">
        <v>11476821000</v>
      </c>
      <c r="M627" s="85">
        <v>0.38783525952960257</v>
      </c>
      <c r="N627" s="130">
        <v>1238732000</v>
      </c>
      <c r="O627" s="85">
        <v>0.22687399267399266</v>
      </c>
      <c r="P627" s="130">
        <v>561522000</v>
      </c>
      <c r="Q627" s="85">
        <v>0.10202071220930232</v>
      </c>
      <c r="R627" s="130"/>
      <c r="S627" s="85">
        <v>0</v>
      </c>
      <c r="T627" s="130"/>
      <c r="U627" s="85"/>
      <c r="V627" s="130"/>
      <c r="W627" s="85"/>
      <c r="X627" s="130"/>
      <c r="Y627" s="85"/>
      <c r="Z627" s="130"/>
      <c r="AA627" s="85"/>
      <c r="AB627" s="85"/>
      <c r="AC627" s="85"/>
      <c r="AD627" s="90">
        <v>12578000000</v>
      </c>
      <c r="AE627" s="90">
        <v>524000000</v>
      </c>
      <c r="AF627" s="90">
        <v>4200000000</v>
      </c>
      <c r="AG627" s="90">
        <v>29592000000</v>
      </c>
      <c r="AH627" s="90">
        <v>5460000000</v>
      </c>
      <c r="AI627" s="117">
        <v>5504000000</v>
      </c>
      <c r="AJ627" s="90">
        <v>1174000000</v>
      </c>
      <c r="AK627" s="90"/>
      <c r="AL627" s="90"/>
      <c r="AM627" s="90"/>
      <c r="AN627" s="90">
        <v>218000000</v>
      </c>
      <c r="AO627" s="90"/>
      <c r="AP627" s="90"/>
    </row>
    <row r="628" spans="1:42" s="91" customFormat="1">
      <c r="A628" s="81">
        <v>44504</v>
      </c>
      <c r="B628" s="90">
        <v>67976368156652</v>
      </c>
      <c r="C628" s="90">
        <v>387594000000</v>
      </c>
      <c r="D628" s="203">
        <v>31267175000</v>
      </c>
      <c r="E628" s="208">
        <v>90130775000</v>
      </c>
      <c r="F628" s="130">
        <v>18045512000</v>
      </c>
      <c r="G628" s="85">
        <v>0.37382981330087062</v>
      </c>
      <c r="H628" s="130"/>
      <c r="I628" s="85">
        <v>0</v>
      </c>
      <c r="J628" s="130">
        <v>161608000</v>
      </c>
      <c r="K628" s="85">
        <v>2.7179280188361923E-2</v>
      </c>
      <c r="L628" s="130">
        <v>11814861000</v>
      </c>
      <c r="M628" s="85">
        <v>3.617067287017179E-2</v>
      </c>
      <c r="N628" s="130">
        <v>1220630000</v>
      </c>
      <c r="O628" s="85">
        <v>0.92471969696969702</v>
      </c>
      <c r="P628" s="130">
        <v>24564000</v>
      </c>
      <c r="Q628" s="85">
        <v>7.3107142857142857E-2</v>
      </c>
      <c r="R628" s="130"/>
      <c r="S628" s="85">
        <v>0</v>
      </c>
      <c r="T628" s="130"/>
      <c r="U628" s="85"/>
      <c r="V628" s="130"/>
      <c r="W628" s="85"/>
      <c r="X628" s="130"/>
      <c r="Y628" s="85"/>
      <c r="Z628" s="130"/>
      <c r="AA628" s="85"/>
      <c r="AB628" s="85"/>
      <c r="AC628" s="85"/>
      <c r="AD628" s="90">
        <v>48271998000</v>
      </c>
      <c r="AE628" s="90">
        <v>512000000</v>
      </c>
      <c r="AF628" s="90">
        <v>5946000000</v>
      </c>
      <c r="AG628" s="90">
        <v>326642002000</v>
      </c>
      <c r="AH628" s="90">
        <v>1320000000</v>
      </c>
      <c r="AI628" s="117">
        <v>336000000</v>
      </c>
      <c r="AJ628" s="90">
        <v>4356000000</v>
      </c>
      <c r="AK628" s="90"/>
      <c r="AL628" s="90"/>
      <c r="AM628" s="90"/>
      <c r="AN628" s="90">
        <v>210000000</v>
      </c>
      <c r="AO628" s="90"/>
      <c r="AP628" s="90"/>
    </row>
    <row r="629" spans="1:42" s="91" customFormat="1">
      <c r="A629" s="81">
        <v>44505</v>
      </c>
      <c r="B629" s="90">
        <v>64819660533224</v>
      </c>
      <c r="C629" s="90">
        <v>43730902000</v>
      </c>
      <c r="D629" s="203">
        <v>6405902000</v>
      </c>
      <c r="E629" s="208">
        <v>48925562000</v>
      </c>
      <c r="F629" s="130">
        <v>1101936000</v>
      </c>
      <c r="G629" s="85">
        <v>0.10069980376105454</v>
      </c>
      <c r="H629" s="130"/>
      <c r="I629" s="85">
        <v>0</v>
      </c>
      <c r="J629" s="130">
        <v>91816000</v>
      </c>
      <c r="K629" s="85">
        <v>8.185856093120622E-2</v>
      </c>
      <c r="L629" s="130">
        <v>3960077000</v>
      </c>
      <c r="M629" s="85">
        <v>0.15836854298814515</v>
      </c>
      <c r="N629" s="130">
        <v>1195345000</v>
      </c>
      <c r="O629" s="85">
        <v>0.97160402509997723</v>
      </c>
      <c r="P629" s="130">
        <v>56728000</v>
      </c>
      <c r="Q629" s="85">
        <v>0.25000661066697222</v>
      </c>
      <c r="R629" s="130"/>
      <c r="S629" s="85">
        <v>0</v>
      </c>
      <c r="T629" s="130"/>
      <c r="U629" s="85"/>
      <c r="V629" s="130"/>
      <c r="W629" s="85"/>
      <c r="X629" s="130"/>
      <c r="Y629" s="85"/>
      <c r="Z629" s="130"/>
      <c r="AA629" s="85"/>
      <c r="AB629" s="85"/>
      <c r="AC629" s="85"/>
      <c r="AD629" s="90">
        <v>10942782000</v>
      </c>
      <c r="AE629" s="90">
        <v>1915340000</v>
      </c>
      <c r="AF629" s="90">
        <v>1121642000</v>
      </c>
      <c r="AG629" s="90">
        <v>25005452000</v>
      </c>
      <c r="AH629" s="90">
        <v>1230280000</v>
      </c>
      <c r="AI629" s="117">
        <v>226906000</v>
      </c>
      <c r="AJ629" s="90">
        <v>3114500000</v>
      </c>
      <c r="AK629" s="90"/>
      <c r="AL629" s="90"/>
      <c r="AM629" s="90"/>
      <c r="AN629" s="90">
        <v>174000000</v>
      </c>
      <c r="AO629" s="90"/>
      <c r="AP629" s="90"/>
    </row>
    <row r="630" spans="1:42" s="112" customFormat="1">
      <c r="A630" s="110"/>
      <c r="B630" s="113"/>
      <c r="C630" s="113">
        <v>0</v>
      </c>
      <c r="D630" s="203">
        <v>0</v>
      </c>
      <c r="E630" s="208"/>
      <c r="F630" s="113"/>
      <c r="G630" s="114"/>
      <c r="H630" s="113"/>
      <c r="I630" s="114"/>
      <c r="J630" s="113"/>
      <c r="K630" s="114"/>
      <c r="L630" s="113"/>
      <c r="M630" s="114"/>
      <c r="N630" s="113"/>
      <c r="O630" s="114"/>
      <c r="P630" s="113"/>
      <c r="Q630" s="114"/>
      <c r="R630" s="113"/>
      <c r="S630" s="114"/>
      <c r="T630" s="113"/>
      <c r="U630" s="114"/>
      <c r="V630" s="113"/>
      <c r="W630" s="114"/>
      <c r="X630" s="113"/>
      <c r="Y630" s="114"/>
      <c r="Z630" s="113"/>
      <c r="AA630" s="114"/>
      <c r="AB630" s="114"/>
      <c r="AC630" s="114"/>
      <c r="AD630" s="113"/>
      <c r="AE630" s="113"/>
      <c r="AF630" s="113"/>
      <c r="AG630" s="113"/>
      <c r="AH630" s="113"/>
      <c r="AI630" s="126"/>
      <c r="AJ630" s="113"/>
      <c r="AK630" s="113"/>
      <c r="AL630" s="113"/>
      <c r="AM630" s="113"/>
      <c r="AN630" s="113"/>
      <c r="AO630" s="113"/>
      <c r="AP630" s="113"/>
    </row>
    <row r="631" spans="1:42" s="91" customFormat="1">
      <c r="A631" s="81">
        <v>44508</v>
      </c>
      <c r="B631" s="90">
        <v>78652535777600</v>
      </c>
      <c r="C631" s="90">
        <v>223967910000</v>
      </c>
      <c r="D631" s="203">
        <v>16132031000</v>
      </c>
      <c r="E631" s="208">
        <v>52867226000</v>
      </c>
      <c r="F631" s="90">
        <v>4123574000</v>
      </c>
      <c r="G631" s="85">
        <v>3.3116759156617576E-2</v>
      </c>
      <c r="H631" s="90"/>
      <c r="I631" s="85">
        <v>0</v>
      </c>
      <c r="J631" s="90">
        <v>3908947000</v>
      </c>
      <c r="K631" s="85">
        <v>0.33306797166779251</v>
      </c>
      <c r="L631" s="90">
        <v>6462269000</v>
      </c>
      <c r="M631" s="85">
        <v>8.5818835241733574E-2</v>
      </c>
      <c r="N631" s="90">
        <v>1236405000</v>
      </c>
      <c r="O631" s="85">
        <v>0.23068867118713135</v>
      </c>
      <c r="P631" s="90">
        <v>400836000</v>
      </c>
      <c r="Q631" s="85">
        <v>0.26757970261801356</v>
      </c>
      <c r="R631" s="90"/>
      <c r="S631" s="85">
        <v>0</v>
      </c>
      <c r="T631" s="90"/>
      <c r="U631" s="85"/>
      <c r="V631" s="90"/>
      <c r="W631" s="85"/>
      <c r="X631" s="90"/>
      <c r="Y631" s="85"/>
      <c r="Z631" s="90"/>
      <c r="AA631" s="85"/>
      <c r="AB631" s="85"/>
      <c r="AC631" s="85"/>
      <c r="AD631" s="90">
        <v>124516230000</v>
      </c>
      <c r="AE631" s="90">
        <v>2964120000</v>
      </c>
      <c r="AF631" s="90">
        <v>11736184000</v>
      </c>
      <c r="AG631" s="90">
        <v>75301290000</v>
      </c>
      <c r="AH631" s="90">
        <v>5359626000</v>
      </c>
      <c r="AI631" s="117">
        <v>1498006000</v>
      </c>
      <c r="AJ631" s="90">
        <v>2304454000</v>
      </c>
      <c r="AK631" s="90"/>
      <c r="AL631" s="90"/>
      <c r="AM631" s="90"/>
      <c r="AN631" s="90">
        <v>288000000</v>
      </c>
      <c r="AO631" s="90"/>
      <c r="AP631" s="90"/>
    </row>
    <row r="632" spans="1:42" s="91" customFormat="1">
      <c r="A632" s="81">
        <v>44509</v>
      </c>
      <c r="B632" s="90">
        <v>74760111622400</v>
      </c>
      <c r="C632" s="90">
        <v>88459262000</v>
      </c>
      <c r="D632" s="203">
        <v>16956753000</v>
      </c>
      <c r="E632" s="208">
        <v>83676043000</v>
      </c>
      <c r="F632" s="130">
        <v>8209395000</v>
      </c>
      <c r="G632" s="85">
        <v>0.37301867502726282</v>
      </c>
      <c r="H632" s="130"/>
      <c r="I632" s="85">
        <v>0</v>
      </c>
      <c r="J632" s="130">
        <v>363446000</v>
      </c>
      <c r="K632" s="85">
        <v>1.707019687890712E-2</v>
      </c>
      <c r="L632" s="130">
        <v>6580457000</v>
      </c>
      <c r="M632" s="85">
        <v>0.18329962767132993</v>
      </c>
      <c r="N632" s="130">
        <v>1398985000</v>
      </c>
      <c r="O632" s="85">
        <v>0.85932739557739557</v>
      </c>
      <c r="P632" s="130">
        <v>404470000</v>
      </c>
      <c r="Q632" s="85">
        <v>0.23625584112149534</v>
      </c>
      <c r="R632" s="130"/>
      <c r="S632" s="85">
        <v>0</v>
      </c>
      <c r="T632" s="130"/>
      <c r="U632" s="85"/>
      <c r="V632" s="130"/>
      <c r="W632" s="85"/>
      <c r="X632" s="130"/>
      <c r="Y632" s="85"/>
      <c r="Z632" s="130"/>
      <c r="AA632" s="85"/>
      <c r="AB632" s="85"/>
      <c r="AC632" s="85"/>
      <c r="AD632" s="90">
        <v>22008000000</v>
      </c>
      <c r="AE632" s="90">
        <v>338000000</v>
      </c>
      <c r="AF632" s="90">
        <v>21291260000</v>
      </c>
      <c r="AG632" s="90">
        <v>35900002000</v>
      </c>
      <c r="AH632" s="90">
        <v>1628000000</v>
      </c>
      <c r="AI632" s="117">
        <v>1712000000</v>
      </c>
      <c r="AJ632" s="90">
        <v>5282000000</v>
      </c>
      <c r="AK632" s="90"/>
      <c r="AL632" s="90"/>
      <c r="AM632" s="90"/>
      <c r="AN632" s="90">
        <v>300000000</v>
      </c>
      <c r="AO632" s="90"/>
      <c r="AP632" s="90"/>
    </row>
    <row r="633" spans="1:42" s="91" customFormat="1">
      <c r="A633" s="81">
        <v>44510</v>
      </c>
      <c r="B633" s="90">
        <v>73034607872114</v>
      </c>
      <c r="C633" s="90">
        <v>53054000000</v>
      </c>
      <c r="D633" s="203">
        <v>14531564000</v>
      </c>
      <c r="E633" s="208">
        <v>52842464000</v>
      </c>
      <c r="F633" s="130">
        <v>5831613000</v>
      </c>
      <c r="G633" s="85">
        <v>0.39360238930885527</v>
      </c>
      <c r="H633" s="130"/>
      <c r="I633" s="85">
        <v>0</v>
      </c>
      <c r="J633" s="130">
        <v>1255566000</v>
      </c>
      <c r="K633" s="85">
        <v>0.38349602932193039</v>
      </c>
      <c r="L633" s="130">
        <v>5825322000</v>
      </c>
      <c r="M633" s="85">
        <v>0.21481385057895125</v>
      </c>
      <c r="N633" s="130">
        <v>1278098000</v>
      </c>
      <c r="O633" s="85">
        <v>0.85434358288770051</v>
      </c>
      <c r="P633" s="130">
        <v>340965000</v>
      </c>
      <c r="Q633" s="85">
        <v>0.32785096153846155</v>
      </c>
      <c r="R633" s="130"/>
      <c r="S633" s="85">
        <v>0</v>
      </c>
      <c r="T633" s="130"/>
      <c r="U633" s="85"/>
      <c r="V633" s="130"/>
      <c r="W633" s="85"/>
      <c r="X633" s="130"/>
      <c r="Y633" s="85"/>
      <c r="Z633" s="130"/>
      <c r="AA633" s="85"/>
      <c r="AB633" s="85"/>
      <c r="AC633" s="85"/>
      <c r="AD633" s="90">
        <v>14816000000</v>
      </c>
      <c r="AE633" s="90">
        <v>318000000</v>
      </c>
      <c r="AF633" s="90">
        <v>3274000000</v>
      </c>
      <c r="AG633" s="90">
        <v>27118000000</v>
      </c>
      <c r="AH633" s="90">
        <v>1496000000</v>
      </c>
      <c r="AI633" s="117">
        <v>1040000000</v>
      </c>
      <c r="AJ633" s="90">
        <v>4870000000</v>
      </c>
      <c r="AK633" s="90"/>
      <c r="AL633" s="90"/>
      <c r="AM633" s="90"/>
      <c r="AN633" s="90">
        <v>122000000</v>
      </c>
      <c r="AO633" s="90"/>
      <c r="AP633" s="90"/>
    </row>
    <row r="634" spans="1:42" s="91" customFormat="1">
      <c r="A634" s="81">
        <v>44511</v>
      </c>
      <c r="B634" s="90">
        <v>92028841658600</v>
      </c>
      <c r="C634" s="90">
        <v>121570000000</v>
      </c>
      <c r="D634" s="203">
        <v>31518674000</v>
      </c>
      <c r="E634" s="208">
        <v>181592434000</v>
      </c>
      <c r="F634" s="90">
        <v>18664232000</v>
      </c>
      <c r="G634" s="85">
        <v>0.38387972027972028</v>
      </c>
      <c r="H634" s="90"/>
      <c r="I634" s="85">
        <v>0</v>
      </c>
      <c r="J634" s="90">
        <v>2594878000</v>
      </c>
      <c r="K634" s="85">
        <v>0.45222690833042872</v>
      </c>
      <c r="L634" s="90">
        <v>8488439000</v>
      </c>
      <c r="M634" s="85">
        <v>0.14594977647867952</v>
      </c>
      <c r="N634" s="90">
        <v>1444102000</v>
      </c>
      <c r="O634" s="85">
        <v>0.24352478920741991</v>
      </c>
      <c r="P634" s="90">
        <v>327023000</v>
      </c>
      <c r="Q634" s="85">
        <v>0.39880853658536586</v>
      </c>
      <c r="R634" s="90"/>
      <c r="S634" s="85">
        <v>0</v>
      </c>
      <c r="T634" s="90"/>
      <c r="U634" s="85"/>
      <c r="V634" s="90"/>
      <c r="W634" s="85"/>
      <c r="X634" s="90"/>
      <c r="Y634" s="85"/>
      <c r="Z634" s="90"/>
      <c r="AA634" s="85"/>
      <c r="AB634" s="85"/>
      <c r="AC634" s="85"/>
      <c r="AD634" s="90">
        <v>48620000000</v>
      </c>
      <c r="AE634" s="90">
        <v>1220000000</v>
      </c>
      <c r="AF634" s="90">
        <v>5738000000</v>
      </c>
      <c r="AG634" s="90">
        <v>58160000000</v>
      </c>
      <c r="AH634" s="90">
        <v>5930000000</v>
      </c>
      <c r="AI634" s="117">
        <v>820000000</v>
      </c>
      <c r="AJ634" s="90">
        <v>1020000000</v>
      </c>
      <c r="AK634" s="90"/>
      <c r="AL634" s="90"/>
      <c r="AM634" s="90"/>
      <c r="AN634" s="90">
        <v>62000000</v>
      </c>
      <c r="AO634" s="90"/>
      <c r="AP634" s="90"/>
    </row>
    <row r="635" spans="1:42" s="91" customFormat="1">
      <c r="A635" s="81">
        <v>44512</v>
      </c>
      <c r="B635" s="90">
        <v>69148441848186</v>
      </c>
      <c r="C635" s="90">
        <v>111970862000</v>
      </c>
      <c r="D635" s="203">
        <v>22615524000</v>
      </c>
      <c r="E635" s="208">
        <v>44643014000</v>
      </c>
      <c r="F635" s="130">
        <v>17466303000</v>
      </c>
      <c r="G635" s="85">
        <v>0.32397800771709423</v>
      </c>
      <c r="H635" s="130"/>
      <c r="I635" s="85">
        <v>0</v>
      </c>
      <c r="J635" s="130">
        <v>509682000</v>
      </c>
      <c r="K635" s="85">
        <v>8.8136665940382442E-2</v>
      </c>
      <c r="L635" s="130">
        <v>3193546000</v>
      </c>
      <c r="M635" s="85">
        <v>7.8786845611091921E-2</v>
      </c>
      <c r="N635" s="130">
        <v>1261941000</v>
      </c>
      <c r="O635" s="85">
        <v>0.90138642857142859</v>
      </c>
      <c r="P635" s="130">
        <v>184052000</v>
      </c>
      <c r="Q635" s="85">
        <v>4.3347150259067359E-2</v>
      </c>
      <c r="R635" s="130"/>
      <c r="S635" s="85">
        <v>0</v>
      </c>
      <c r="T635" s="130"/>
      <c r="U635" s="85"/>
      <c r="V635" s="130"/>
      <c r="W635" s="85"/>
      <c r="X635" s="130"/>
      <c r="Y635" s="85"/>
      <c r="Z635" s="130"/>
      <c r="AA635" s="85"/>
      <c r="AB635" s="85"/>
      <c r="AC635" s="85"/>
      <c r="AD635" s="90">
        <v>53912002000</v>
      </c>
      <c r="AE635" s="90">
        <v>4794000000</v>
      </c>
      <c r="AF635" s="90">
        <v>5782860000</v>
      </c>
      <c r="AG635" s="90">
        <v>40534000000</v>
      </c>
      <c r="AH635" s="90">
        <v>1400000000</v>
      </c>
      <c r="AI635" s="117">
        <v>4246000000</v>
      </c>
      <c r="AJ635" s="90">
        <v>1172000000</v>
      </c>
      <c r="AK635" s="90"/>
      <c r="AL635" s="90"/>
      <c r="AM635" s="90"/>
      <c r="AN635" s="90">
        <v>130000000</v>
      </c>
      <c r="AO635" s="90"/>
      <c r="AP635" s="90"/>
    </row>
    <row r="636" spans="1:42" s="112" customFormat="1">
      <c r="A636" s="110"/>
      <c r="B636" s="113"/>
      <c r="C636" s="113">
        <v>0</v>
      </c>
      <c r="D636" s="203">
        <v>0</v>
      </c>
      <c r="E636" s="208"/>
      <c r="F636" s="113"/>
      <c r="G636" s="114"/>
      <c r="H636" s="113"/>
      <c r="I636" s="114"/>
      <c r="J636" s="113"/>
      <c r="K636" s="114"/>
      <c r="L636" s="113"/>
      <c r="M636" s="114"/>
      <c r="N636" s="113"/>
      <c r="O636" s="114"/>
      <c r="P636" s="113"/>
      <c r="Q636" s="114"/>
      <c r="R636" s="113"/>
      <c r="S636" s="114"/>
      <c r="T636" s="113"/>
      <c r="U636" s="114"/>
      <c r="V636" s="113"/>
      <c r="W636" s="114"/>
      <c r="X636" s="113"/>
      <c r="Y636" s="114"/>
      <c r="Z636" s="113"/>
      <c r="AA636" s="114"/>
      <c r="AB636" s="114"/>
      <c r="AC636" s="114"/>
      <c r="AD636" s="113"/>
      <c r="AE636" s="113"/>
      <c r="AF636" s="113"/>
      <c r="AG636" s="113"/>
      <c r="AH636" s="113"/>
      <c r="AI636" s="126"/>
      <c r="AJ636" s="113"/>
      <c r="AK636" s="113"/>
      <c r="AL636" s="113"/>
      <c r="AM636" s="113"/>
      <c r="AN636" s="113"/>
      <c r="AO636" s="113"/>
      <c r="AP636" s="113"/>
    </row>
    <row r="637" spans="1:42" s="91" customFormat="1">
      <c r="A637" s="81">
        <v>44515</v>
      </c>
      <c r="B637" s="90">
        <v>85908239627100</v>
      </c>
      <c r="C637" s="90">
        <v>446596280000</v>
      </c>
      <c r="D637" s="203">
        <v>23992477000</v>
      </c>
      <c r="E637" s="208">
        <v>85651207000</v>
      </c>
      <c r="F637" s="90">
        <v>10323268000</v>
      </c>
      <c r="G637" s="85">
        <v>0.38042703419811319</v>
      </c>
      <c r="H637" s="90"/>
      <c r="I637" s="85">
        <v>0</v>
      </c>
      <c r="J637" s="90">
        <v>257246000</v>
      </c>
      <c r="K637" s="85">
        <v>9.2202867383512549E-2</v>
      </c>
      <c r="L637" s="90">
        <v>12061002000</v>
      </c>
      <c r="M637" s="85">
        <v>2.9706295645005071E-2</v>
      </c>
      <c r="N637" s="90">
        <v>1315003000</v>
      </c>
      <c r="O637" s="85">
        <v>0.23970160408312066</v>
      </c>
      <c r="P637" s="90">
        <v>35958000</v>
      </c>
      <c r="Q637" s="85">
        <v>0.172875</v>
      </c>
      <c r="R637" s="90"/>
      <c r="S637" s="85">
        <v>0</v>
      </c>
      <c r="T637" s="90"/>
      <c r="U637" s="85"/>
      <c r="V637" s="90"/>
      <c r="W637" s="85"/>
      <c r="X637" s="90"/>
      <c r="Y637" s="85"/>
      <c r="Z637" s="90"/>
      <c r="AA637" s="85"/>
      <c r="AB637" s="85"/>
      <c r="AC637" s="85"/>
      <c r="AD637" s="90">
        <v>27136000000</v>
      </c>
      <c r="AE637" s="90">
        <v>168000000</v>
      </c>
      <c r="AF637" s="90">
        <v>2790000000</v>
      </c>
      <c r="AG637" s="90">
        <v>406008280000</v>
      </c>
      <c r="AH637" s="90">
        <v>5486000000</v>
      </c>
      <c r="AI637" s="117">
        <v>208000000</v>
      </c>
      <c r="AJ637" s="90">
        <v>4710000000</v>
      </c>
      <c r="AK637" s="90"/>
      <c r="AL637" s="90"/>
      <c r="AM637" s="90"/>
      <c r="AN637" s="90">
        <v>90000000</v>
      </c>
      <c r="AO637" s="90"/>
      <c r="AP637" s="90"/>
    </row>
    <row r="638" spans="1:42" s="91" customFormat="1">
      <c r="A638" s="81">
        <v>44516</v>
      </c>
      <c r="B638" s="90">
        <v>84917291628400</v>
      </c>
      <c r="C638" s="90">
        <v>711265694000</v>
      </c>
      <c r="D638" s="203">
        <v>40328236000</v>
      </c>
      <c r="E638" s="208">
        <v>135419421000</v>
      </c>
      <c r="F638" s="130">
        <v>14498460000</v>
      </c>
      <c r="G638" s="85">
        <v>0.373221667278472</v>
      </c>
      <c r="H638" s="130"/>
      <c r="I638" s="85">
        <v>0</v>
      </c>
      <c r="J638" s="130">
        <v>504178000</v>
      </c>
      <c r="K638" s="85">
        <v>5.0745667759393438E-2</v>
      </c>
      <c r="L638" s="130">
        <v>23782660000</v>
      </c>
      <c r="M638" s="85">
        <v>3.6103409549206746E-2</v>
      </c>
      <c r="N638" s="130">
        <v>1320850000</v>
      </c>
      <c r="O638" s="85">
        <v>0.8843362975242467</v>
      </c>
      <c r="P638" s="130">
        <v>222088000</v>
      </c>
      <c r="Q638" s="85">
        <v>0.35787743526113092</v>
      </c>
      <c r="R638" s="130"/>
      <c r="S638" s="85">
        <v>0</v>
      </c>
      <c r="T638" s="130"/>
      <c r="U638" s="85"/>
      <c r="V638" s="130"/>
      <c r="W638" s="85"/>
      <c r="X638" s="130"/>
      <c r="Y638" s="85"/>
      <c r="Z638" s="130"/>
      <c r="AA638" s="85"/>
      <c r="AB638" s="85"/>
      <c r="AC638" s="85"/>
      <c r="AD638" s="90">
        <v>38846780000</v>
      </c>
      <c r="AE638" s="90">
        <v>680980000</v>
      </c>
      <c r="AF638" s="90">
        <v>9935390000</v>
      </c>
      <c r="AG638" s="90">
        <v>658737230000</v>
      </c>
      <c r="AH638" s="90">
        <v>1493606000</v>
      </c>
      <c r="AI638" s="117">
        <v>620570000</v>
      </c>
      <c r="AJ638" s="90">
        <v>799138000</v>
      </c>
      <c r="AK638" s="90"/>
      <c r="AL638" s="90"/>
      <c r="AM638" s="90"/>
      <c r="AN638" s="90">
        <v>152000000</v>
      </c>
      <c r="AO638" s="90"/>
      <c r="AP638" s="90"/>
    </row>
    <row r="639" spans="1:42" s="91" customFormat="1">
      <c r="A639" s="81">
        <v>44517</v>
      </c>
      <c r="B639" s="90">
        <v>65612940146000</v>
      </c>
      <c r="C639" s="90">
        <v>487701878000</v>
      </c>
      <c r="D639" s="203">
        <v>203303360000</v>
      </c>
      <c r="E639" s="208">
        <v>249069545000</v>
      </c>
      <c r="F639" s="130">
        <v>188884883000</v>
      </c>
      <c r="G639" s="85">
        <v>0.96672335868763548</v>
      </c>
      <c r="H639" s="130"/>
      <c r="I639" s="85">
        <v>0</v>
      </c>
      <c r="J639" s="130">
        <v>291800000</v>
      </c>
      <c r="K639" s="85">
        <v>0.30116316272925248</v>
      </c>
      <c r="L639" s="130">
        <v>12747738000</v>
      </c>
      <c r="M639" s="85">
        <v>4.4170111813316058E-2</v>
      </c>
      <c r="N639" s="130">
        <v>1341362000</v>
      </c>
      <c r="O639" s="85">
        <v>0.88581779663255544</v>
      </c>
      <c r="P639" s="130">
        <v>37577000</v>
      </c>
      <c r="Q639" s="85">
        <v>0.15321541572887107</v>
      </c>
      <c r="R639" s="130"/>
      <c r="S639" s="85">
        <v>0</v>
      </c>
      <c r="T639" s="130"/>
      <c r="U639" s="85"/>
      <c r="V639" s="130"/>
      <c r="W639" s="85"/>
      <c r="X639" s="130"/>
      <c r="Y639" s="85"/>
      <c r="Z639" s="130"/>
      <c r="AA639" s="85"/>
      <c r="AB639" s="85"/>
      <c r="AC639" s="85"/>
      <c r="AD639" s="90">
        <v>195386696000</v>
      </c>
      <c r="AE639" s="90">
        <v>86488000</v>
      </c>
      <c r="AF639" s="90">
        <v>968910000</v>
      </c>
      <c r="AG639" s="90">
        <v>288605518000</v>
      </c>
      <c r="AH639" s="90">
        <v>1514264000</v>
      </c>
      <c r="AI639" s="117">
        <v>245256000</v>
      </c>
      <c r="AJ639" s="90">
        <v>798746000</v>
      </c>
      <c r="AK639" s="90"/>
      <c r="AL639" s="90"/>
      <c r="AM639" s="90"/>
      <c r="AN639" s="90">
        <v>96000000</v>
      </c>
      <c r="AO639" s="90"/>
      <c r="AP639" s="90"/>
    </row>
    <row r="640" spans="1:42" s="91" customFormat="1">
      <c r="A640" s="81">
        <v>44518</v>
      </c>
      <c r="B640" s="90">
        <v>85680825430320</v>
      </c>
      <c r="C640" s="90">
        <v>152113366000</v>
      </c>
      <c r="D640" s="203">
        <v>58612686000</v>
      </c>
      <c r="E640" s="208">
        <v>92583116000</v>
      </c>
      <c r="F640" s="130">
        <v>33133031000</v>
      </c>
      <c r="G640" s="85">
        <v>0.47344893213666833</v>
      </c>
      <c r="H640" s="130"/>
      <c r="I640" s="85">
        <v>0</v>
      </c>
      <c r="J640" s="130">
        <v>275460000</v>
      </c>
      <c r="K640" s="85">
        <v>0.28481680156501382</v>
      </c>
      <c r="L640" s="130">
        <v>23704241000</v>
      </c>
      <c r="M640" s="85">
        <v>0.41207521429640298</v>
      </c>
      <c r="N640" s="130">
        <v>1268335000</v>
      </c>
      <c r="O640" s="85">
        <v>0.20456224275189347</v>
      </c>
      <c r="P640" s="130">
        <v>231619000</v>
      </c>
      <c r="Q640" s="85">
        <v>3.992452195341073E-2</v>
      </c>
      <c r="R640" s="130"/>
      <c r="S640" s="85">
        <v>0</v>
      </c>
      <c r="T640" s="130"/>
      <c r="U640" s="85"/>
      <c r="V640" s="130"/>
      <c r="W640" s="85"/>
      <c r="X640" s="130"/>
      <c r="Y640" s="85"/>
      <c r="Z640" s="130"/>
      <c r="AA640" s="85"/>
      <c r="AB640" s="85"/>
      <c r="AC640" s="85"/>
      <c r="AD640" s="90">
        <v>69982270000</v>
      </c>
      <c r="AE640" s="90">
        <v>5262720000</v>
      </c>
      <c r="AF640" s="90">
        <v>967148000</v>
      </c>
      <c r="AG640" s="90">
        <v>57524064000</v>
      </c>
      <c r="AH640" s="90">
        <v>6200240000</v>
      </c>
      <c r="AI640" s="117">
        <v>5801422000</v>
      </c>
      <c r="AJ640" s="90">
        <v>6169502000</v>
      </c>
      <c r="AK640" s="90"/>
      <c r="AL640" s="90"/>
      <c r="AM640" s="90"/>
      <c r="AN640" s="90">
        <v>206000000</v>
      </c>
      <c r="AO640" s="90"/>
      <c r="AP640" s="90"/>
    </row>
    <row r="641" spans="1:42" s="91" customFormat="1">
      <c r="A641" s="81">
        <v>44519</v>
      </c>
      <c r="B641" s="90">
        <v>113095616627200</v>
      </c>
      <c r="C641" s="90">
        <v>171176350000</v>
      </c>
      <c r="D641" s="203">
        <v>68350540000</v>
      </c>
      <c r="E641" s="208">
        <v>159352945000</v>
      </c>
      <c r="F641" s="130">
        <v>42893498000</v>
      </c>
      <c r="G641" s="85">
        <v>0.65995065344095349</v>
      </c>
      <c r="H641" s="130"/>
      <c r="I641" s="85">
        <v>0</v>
      </c>
      <c r="J641" s="130">
        <v>761327000</v>
      </c>
      <c r="K641" s="85">
        <v>0.1157897698583135</v>
      </c>
      <c r="L641" s="130">
        <v>22225330000</v>
      </c>
      <c r="M641" s="85">
        <v>0.2402489818080443</v>
      </c>
      <c r="N641" s="130">
        <v>1384772000</v>
      </c>
      <c r="O641" s="85">
        <v>0.84064154242144629</v>
      </c>
      <c r="P641" s="130">
        <v>200466000</v>
      </c>
      <c r="Q641" s="85">
        <v>0.21384910466835499</v>
      </c>
      <c r="R641" s="130">
        <v>885147000</v>
      </c>
      <c r="S641" s="85">
        <v>0.46045432271395087</v>
      </c>
      <c r="T641" s="130"/>
      <c r="U641" s="85"/>
      <c r="V641" s="130"/>
      <c r="W641" s="85"/>
      <c r="X641" s="130"/>
      <c r="Y641" s="85"/>
      <c r="Z641" s="130"/>
      <c r="AA641" s="85"/>
      <c r="AB641" s="85"/>
      <c r="AC641" s="85"/>
      <c r="AD641" s="90">
        <v>64995008000</v>
      </c>
      <c r="AE641" s="90">
        <v>1915660000</v>
      </c>
      <c r="AF641" s="90">
        <v>6575080000</v>
      </c>
      <c r="AG641" s="90">
        <v>92509570000</v>
      </c>
      <c r="AH641" s="90">
        <v>1647280000</v>
      </c>
      <c r="AI641" s="117">
        <v>937418000</v>
      </c>
      <c r="AJ641" s="90">
        <v>1922334000</v>
      </c>
      <c r="AK641" s="90"/>
      <c r="AL641" s="90"/>
      <c r="AM641" s="90"/>
      <c r="AN641" s="90">
        <v>674000000</v>
      </c>
      <c r="AO641" s="90"/>
      <c r="AP641" s="90"/>
    </row>
    <row r="642" spans="1:42" s="112" customFormat="1">
      <c r="A642" s="110"/>
      <c r="B642" s="113"/>
      <c r="C642" s="113">
        <v>0</v>
      </c>
      <c r="D642" s="203">
        <v>0</v>
      </c>
      <c r="E642" s="208"/>
      <c r="F642" s="113"/>
      <c r="G642" s="114"/>
      <c r="H642" s="113"/>
      <c r="I642" s="114"/>
      <c r="J642" s="113"/>
      <c r="K642" s="114"/>
      <c r="L642" s="113"/>
      <c r="M642" s="114"/>
      <c r="N642" s="113"/>
      <c r="O642" s="114"/>
      <c r="P642" s="113"/>
      <c r="Q642" s="114"/>
      <c r="R642" s="113"/>
      <c r="S642" s="114"/>
      <c r="T642" s="113"/>
      <c r="U642" s="114"/>
      <c r="V642" s="113"/>
      <c r="W642" s="114"/>
      <c r="X642" s="113"/>
      <c r="Y642" s="114"/>
      <c r="Z642" s="113"/>
      <c r="AA642" s="114"/>
      <c r="AB642" s="114"/>
      <c r="AC642" s="114"/>
      <c r="AD642" s="113"/>
      <c r="AE642" s="113"/>
      <c r="AF642" s="113"/>
      <c r="AG642" s="113"/>
      <c r="AH642" s="113"/>
      <c r="AI642" s="126"/>
      <c r="AJ642" s="113"/>
      <c r="AK642" s="113"/>
      <c r="AL642" s="113"/>
      <c r="AM642" s="113"/>
      <c r="AN642" s="113"/>
      <c r="AO642" s="113"/>
      <c r="AP642" s="113"/>
    </row>
    <row r="643" spans="1:42" s="91" customFormat="1">
      <c r="A643" s="81">
        <v>44522</v>
      </c>
      <c r="B643" s="90">
        <v>91336981882400</v>
      </c>
      <c r="C643" s="90">
        <v>206561512000</v>
      </c>
      <c r="D643" s="203">
        <v>112826510000</v>
      </c>
      <c r="E643" s="208">
        <v>217725345000</v>
      </c>
      <c r="F643" s="90">
        <v>93182347000</v>
      </c>
      <c r="G643" s="85">
        <v>0.86557693727132989</v>
      </c>
      <c r="H643" s="90"/>
      <c r="I643" s="85">
        <v>0</v>
      </c>
      <c r="J643" s="90">
        <v>1209366000</v>
      </c>
      <c r="K643" s="85">
        <v>6.1704021762223345E-2</v>
      </c>
      <c r="L643" s="90">
        <v>16454839000</v>
      </c>
      <c r="M643" s="85">
        <v>0.26854485616103907</v>
      </c>
      <c r="N643" s="90">
        <v>1291234000</v>
      </c>
      <c r="O643" s="85">
        <v>0.24014737280633233</v>
      </c>
      <c r="P643" s="90">
        <v>688724000</v>
      </c>
      <c r="Q643" s="85">
        <v>0.12841925084233158</v>
      </c>
      <c r="R643" s="90"/>
      <c r="S643" s="85">
        <v>0</v>
      </c>
      <c r="T643" s="90"/>
      <c r="U643" s="85"/>
      <c r="V643" s="90"/>
      <c r="W643" s="85"/>
      <c r="X643" s="90"/>
      <c r="Y643" s="85"/>
      <c r="Z643" s="90"/>
      <c r="AA643" s="85"/>
      <c r="AB643" s="85"/>
      <c r="AC643" s="85"/>
      <c r="AD643" s="90">
        <v>107653454000</v>
      </c>
      <c r="AE643" s="90">
        <v>1064320000</v>
      </c>
      <c r="AF643" s="90">
        <v>19599468000</v>
      </c>
      <c r="AG643" s="90">
        <v>61274080000</v>
      </c>
      <c r="AH643" s="90">
        <v>5376840000</v>
      </c>
      <c r="AI643" s="117">
        <v>5363090000</v>
      </c>
      <c r="AJ643" s="90">
        <v>4622260000</v>
      </c>
      <c r="AK643" s="90"/>
      <c r="AL643" s="90"/>
      <c r="AM643" s="90"/>
      <c r="AN643" s="90">
        <v>1608000000</v>
      </c>
      <c r="AO643" s="90"/>
      <c r="AP643" s="90"/>
    </row>
    <row r="644" spans="1:42" s="91" customFormat="1">
      <c r="A644" s="81">
        <v>44523</v>
      </c>
      <c r="B644" s="90">
        <v>64013501581200</v>
      </c>
      <c r="C644" s="90">
        <v>217283770000</v>
      </c>
      <c r="D644" s="203">
        <v>16967173000</v>
      </c>
      <c r="E644" s="208">
        <v>49842608000</v>
      </c>
      <c r="F644" s="130">
        <v>0</v>
      </c>
      <c r="G644" s="85">
        <v>0</v>
      </c>
      <c r="H644" s="130"/>
      <c r="I644" s="85">
        <v>0</v>
      </c>
      <c r="J644" s="130">
        <v>783048000</v>
      </c>
      <c r="K644" s="85">
        <v>7.0869708624428885E-3</v>
      </c>
      <c r="L644" s="130">
        <v>13461229000</v>
      </c>
      <c r="M644" s="85">
        <v>0.15608783812223762</v>
      </c>
      <c r="N644" s="130">
        <v>1768924000</v>
      </c>
      <c r="O644" s="85">
        <v>0.73699209313913794</v>
      </c>
      <c r="P644" s="130">
        <v>67333000</v>
      </c>
      <c r="Q644" s="85">
        <v>0.20249430106039373</v>
      </c>
      <c r="R644" s="130">
        <v>886639000</v>
      </c>
      <c r="S644" s="85">
        <v>0.11171414834119472</v>
      </c>
      <c r="T644" s="130"/>
      <c r="U644" s="85"/>
      <c r="V644" s="130"/>
      <c r="W644" s="85"/>
      <c r="X644" s="130"/>
      <c r="Y644" s="85"/>
      <c r="Z644" s="130"/>
      <c r="AA644" s="85"/>
      <c r="AB644" s="85"/>
      <c r="AC644" s="85"/>
      <c r="AD644" s="90">
        <v>9076360000</v>
      </c>
      <c r="AE644" s="90">
        <v>633440000</v>
      </c>
      <c r="AF644" s="90">
        <v>110491212000</v>
      </c>
      <c r="AG644" s="90">
        <v>86241370000</v>
      </c>
      <c r="AH644" s="90">
        <v>2400194000</v>
      </c>
      <c r="AI644" s="117">
        <v>332518000</v>
      </c>
      <c r="AJ644" s="90">
        <v>7936676000</v>
      </c>
      <c r="AK644" s="90"/>
      <c r="AL644" s="90"/>
      <c r="AM644" s="90"/>
      <c r="AN644" s="90">
        <v>172000000</v>
      </c>
      <c r="AO644" s="90"/>
      <c r="AP644" s="90"/>
    </row>
    <row r="645" spans="1:42" s="91" customFormat="1">
      <c r="A645" s="81">
        <v>44524</v>
      </c>
      <c r="B645" s="90">
        <v>85829902128080</v>
      </c>
      <c r="C645" s="90">
        <v>390207018000</v>
      </c>
      <c r="D645" s="203">
        <v>82626556000</v>
      </c>
      <c r="E645" s="208">
        <v>162899841000</v>
      </c>
      <c r="F645" s="130">
        <v>61399689000</v>
      </c>
      <c r="G645" s="85">
        <v>0.20985610169412972</v>
      </c>
      <c r="H645" s="130"/>
      <c r="I645" s="85">
        <v>0</v>
      </c>
      <c r="J645" s="130">
        <v>1771398000</v>
      </c>
      <c r="K645" s="85">
        <v>0.36633192017371524</v>
      </c>
      <c r="L645" s="130">
        <v>16987783000</v>
      </c>
      <c r="M645" s="85">
        <v>0.19891362593540832</v>
      </c>
      <c r="N645" s="130">
        <v>1302156000</v>
      </c>
      <c r="O645" s="85">
        <v>0.91825025879990185</v>
      </c>
      <c r="P645" s="130">
        <v>260970000</v>
      </c>
      <c r="Q645" s="85">
        <v>0.44123763631752472</v>
      </c>
      <c r="R645" s="130">
        <v>904560000</v>
      </c>
      <c r="S645" s="85">
        <v>0.21819097547691285</v>
      </c>
      <c r="T645" s="130"/>
      <c r="U645" s="85"/>
      <c r="V645" s="130"/>
      <c r="W645" s="85"/>
      <c r="X645" s="130"/>
      <c r="Y645" s="85"/>
      <c r="Z645" s="130"/>
      <c r="AA645" s="85"/>
      <c r="AB645" s="85"/>
      <c r="AC645" s="85"/>
      <c r="AD645" s="90">
        <v>292579956000</v>
      </c>
      <c r="AE645" s="90">
        <v>955490000</v>
      </c>
      <c r="AF645" s="90">
        <v>4835500000</v>
      </c>
      <c r="AG645" s="90">
        <v>85402812000</v>
      </c>
      <c r="AH645" s="90">
        <v>1418084000</v>
      </c>
      <c r="AI645" s="117">
        <v>591450000</v>
      </c>
      <c r="AJ645" s="90">
        <v>4145726000</v>
      </c>
      <c r="AK645" s="90"/>
      <c r="AL645" s="90"/>
      <c r="AM645" s="90"/>
      <c r="AN645" s="90">
        <v>278000000</v>
      </c>
      <c r="AO645" s="90"/>
      <c r="AP645" s="90"/>
    </row>
    <row r="646" spans="1:42" s="91" customFormat="1">
      <c r="A646" s="81">
        <v>44525</v>
      </c>
      <c r="B646" s="90">
        <v>75027072761660</v>
      </c>
      <c r="C646" s="90">
        <v>249180020000</v>
      </c>
      <c r="D646" s="203">
        <v>55027653000</v>
      </c>
      <c r="E646" s="208">
        <v>132514418000</v>
      </c>
      <c r="F646" s="130">
        <v>34719508000</v>
      </c>
      <c r="G646" s="85">
        <v>0.35698683623233302</v>
      </c>
      <c r="H646" s="130"/>
      <c r="I646" s="85">
        <v>0</v>
      </c>
      <c r="J646" s="130">
        <v>3180705000</v>
      </c>
      <c r="K646" s="85">
        <v>0.40957389547724615</v>
      </c>
      <c r="L646" s="130">
        <v>15482883000</v>
      </c>
      <c r="M646" s="85">
        <v>0.11765954631175685</v>
      </c>
      <c r="N646" s="130">
        <v>1339403000</v>
      </c>
      <c r="O646" s="85">
        <v>0.89193161295821766</v>
      </c>
      <c r="P646" s="130">
        <v>305154000</v>
      </c>
      <c r="Q646" s="85">
        <v>0.40287228396479752</v>
      </c>
      <c r="S646" s="85">
        <v>0</v>
      </c>
      <c r="U646" s="85"/>
      <c r="W646" s="85"/>
      <c r="Y646" s="85"/>
      <c r="AA646" s="85"/>
      <c r="AB646" s="85"/>
      <c r="AC646" s="85"/>
      <c r="AD646" s="90">
        <v>97257110000</v>
      </c>
      <c r="AE646" s="90">
        <v>1144100000</v>
      </c>
      <c r="AF646" s="90">
        <v>7765888000</v>
      </c>
      <c r="AG646" s="90">
        <v>131590538000</v>
      </c>
      <c r="AH646" s="90">
        <v>1501688000</v>
      </c>
      <c r="AI646" s="117">
        <v>757446000</v>
      </c>
      <c r="AJ646" s="90">
        <v>8101250000</v>
      </c>
      <c r="AK646" s="90"/>
      <c r="AL646" s="90"/>
      <c r="AM646" s="90"/>
      <c r="AN646" s="90">
        <v>1062000000</v>
      </c>
      <c r="AO646" s="90"/>
      <c r="AP646" s="90"/>
    </row>
    <row r="647" spans="1:42" s="91" customFormat="1">
      <c r="A647" s="81">
        <v>44526</v>
      </c>
      <c r="B647" s="90">
        <v>85699938969000</v>
      </c>
      <c r="C647" s="90">
        <v>163534214000</v>
      </c>
      <c r="D647" s="203">
        <v>64833700000</v>
      </c>
      <c r="E647" s="208">
        <v>106049660000</v>
      </c>
      <c r="F647" s="130">
        <v>55303193000</v>
      </c>
      <c r="G647" s="85">
        <v>0.46503752880039018</v>
      </c>
      <c r="H647" s="130"/>
      <c r="I647" s="85">
        <v>0</v>
      </c>
      <c r="J647" s="130">
        <v>3220483000</v>
      </c>
      <c r="K647" s="85">
        <v>0.17407169380949034</v>
      </c>
      <c r="L647" s="130">
        <v>4144087000</v>
      </c>
      <c r="M647" s="85">
        <v>0.20626481377326278</v>
      </c>
      <c r="N647" s="130">
        <v>1870301000</v>
      </c>
      <c r="O647" s="85">
        <v>0.62046577205699405</v>
      </c>
      <c r="P647" s="130">
        <v>295636000</v>
      </c>
      <c r="Q647" s="85">
        <v>0.37126861454301596</v>
      </c>
      <c r="R647" s="130"/>
      <c r="S647" s="85">
        <v>0</v>
      </c>
      <c r="T647" s="130"/>
      <c r="U647" s="85"/>
      <c r="V647" s="130"/>
      <c r="W647" s="85"/>
      <c r="X647" s="130"/>
      <c r="Y647" s="85"/>
      <c r="Z647" s="130"/>
      <c r="AA647" s="85"/>
      <c r="AB647" s="85"/>
      <c r="AC647" s="85"/>
      <c r="AD647" s="90">
        <v>118922000000</v>
      </c>
      <c r="AE647" s="90">
        <v>1295490000</v>
      </c>
      <c r="AF647" s="90">
        <v>18500900000</v>
      </c>
      <c r="AG647" s="90">
        <v>20091100000</v>
      </c>
      <c r="AH647" s="90">
        <v>3014350000</v>
      </c>
      <c r="AI647" s="117">
        <v>796286000</v>
      </c>
      <c r="AJ647" s="90">
        <v>408088000</v>
      </c>
      <c r="AK647" s="90"/>
      <c r="AL647" s="90"/>
      <c r="AM647" s="90"/>
      <c r="AN647" s="90">
        <v>506000000</v>
      </c>
      <c r="AO647" s="90"/>
      <c r="AP647" s="90"/>
    </row>
    <row r="648" spans="1:42" s="112" customFormat="1">
      <c r="A648" s="110"/>
      <c r="B648" s="113"/>
      <c r="C648" s="113">
        <v>0</v>
      </c>
      <c r="D648" s="203">
        <v>0</v>
      </c>
      <c r="E648" s="208"/>
      <c r="F648" s="113"/>
      <c r="G648" s="114"/>
      <c r="H648" s="113"/>
      <c r="I648" s="114"/>
      <c r="J648" s="113"/>
      <c r="K648" s="114"/>
      <c r="L648" s="113"/>
      <c r="M648" s="114"/>
      <c r="N648" s="113"/>
      <c r="O648" s="114"/>
      <c r="P648" s="113"/>
      <c r="Q648" s="114"/>
      <c r="S648" s="114"/>
      <c r="U648" s="114"/>
      <c r="W648" s="114"/>
      <c r="Y648" s="114"/>
      <c r="AA648" s="114"/>
      <c r="AB648" s="114"/>
      <c r="AC648" s="114"/>
      <c r="AD648" s="113"/>
      <c r="AE648" s="113"/>
      <c r="AF648" s="113"/>
      <c r="AG648" s="113"/>
      <c r="AH648" s="113"/>
      <c r="AI648" s="126"/>
      <c r="AJ648" s="113"/>
      <c r="AK648" s="113"/>
      <c r="AL648" s="113"/>
      <c r="AM648" s="113"/>
      <c r="AN648" s="113"/>
      <c r="AO648" s="113"/>
      <c r="AP648" s="113"/>
    </row>
    <row r="649" spans="1:42" s="91" customFormat="1">
      <c r="A649" s="81">
        <v>44529</v>
      </c>
      <c r="B649" s="90">
        <v>78020237774350</v>
      </c>
      <c r="C649" s="90">
        <v>437358824000</v>
      </c>
      <c r="D649" s="203">
        <v>118507480000</v>
      </c>
      <c r="E649" s="208">
        <v>190409790000</v>
      </c>
      <c r="F649" s="90">
        <v>90061918000</v>
      </c>
      <c r="G649" s="85">
        <v>0.36883140865673519</v>
      </c>
      <c r="H649" s="90"/>
      <c r="I649" s="85">
        <v>0</v>
      </c>
      <c r="J649" s="90">
        <v>1141259000</v>
      </c>
      <c r="K649" s="85">
        <v>0.12172066061934397</v>
      </c>
      <c r="L649" s="90">
        <v>25639829000</v>
      </c>
      <c r="M649" s="85">
        <v>0.15376953106469307</v>
      </c>
      <c r="N649" s="90">
        <v>1570383000</v>
      </c>
      <c r="O649" s="85">
        <v>0.25549223135117549</v>
      </c>
      <c r="P649" s="90">
        <v>94091000</v>
      </c>
      <c r="Q649" s="85">
        <v>1.2074620851438442E-2</v>
      </c>
      <c r="R649" s="90"/>
      <c r="S649" s="85">
        <v>0</v>
      </c>
      <c r="T649" s="90"/>
      <c r="U649" s="85"/>
      <c r="V649" s="90"/>
      <c r="W649" s="85"/>
      <c r="X649" s="90"/>
      <c r="Y649" s="85"/>
      <c r="Z649" s="90"/>
      <c r="AA649" s="85"/>
      <c r="AB649" s="85"/>
      <c r="AC649" s="85"/>
      <c r="AD649" s="90">
        <v>244181802000</v>
      </c>
      <c r="AE649" s="90">
        <v>1000940000</v>
      </c>
      <c r="AF649" s="90">
        <v>9376050000</v>
      </c>
      <c r="AG649" s="90">
        <v>166741934000</v>
      </c>
      <c r="AH649" s="90">
        <v>6146500000</v>
      </c>
      <c r="AI649" s="117">
        <v>7792460000</v>
      </c>
      <c r="AJ649" s="90">
        <v>1811138000</v>
      </c>
      <c r="AK649" s="90"/>
      <c r="AL649" s="90"/>
      <c r="AM649" s="90"/>
      <c r="AN649" s="90">
        <v>308000000</v>
      </c>
      <c r="AO649" s="90"/>
      <c r="AP649" s="90"/>
    </row>
    <row r="650" spans="1:42" s="91" customFormat="1">
      <c r="A650" s="81">
        <v>44530</v>
      </c>
      <c r="B650" s="90">
        <v>84302995183562</v>
      </c>
      <c r="C650" s="90">
        <v>236899430000</v>
      </c>
      <c r="D650" s="203">
        <v>29032504000</v>
      </c>
      <c r="E650" s="208">
        <v>67810704000</v>
      </c>
      <c r="F650" s="130">
        <v>12824883000</v>
      </c>
      <c r="G650" s="85">
        <v>0.17457078199930001</v>
      </c>
      <c r="H650" s="130"/>
      <c r="I650" s="85">
        <v>0</v>
      </c>
      <c r="J650" s="130">
        <v>8881179000</v>
      </c>
      <c r="K650" s="85">
        <v>0.44198401185793174</v>
      </c>
      <c r="L650" s="130">
        <v>5613122000</v>
      </c>
      <c r="M650" s="85">
        <v>6.0840418022358914E-2</v>
      </c>
      <c r="N650" s="130">
        <v>1597909000</v>
      </c>
      <c r="O650" s="85">
        <v>0.76123166484843574</v>
      </c>
      <c r="P650" s="130">
        <v>115411000</v>
      </c>
      <c r="Q650" s="85">
        <v>0.27504087089563267</v>
      </c>
      <c r="R650" s="130"/>
      <c r="S650" s="85">
        <v>0</v>
      </c>
      <c r="T650" s="130"/>
      <c r="U650" s="85"/>
      <c r="V650" s="130"/>
      <c r="W650" s="85"/>
      <c r="X650" s="130"/>
      <c r="Y650" s="85"/>
      <c r="Z650" s="130"/>
      <c r="AA650" s="85"/>
      <c r="AB650" s="85"/>
      <c r="AC650" s="85"/>
      <c r="AD650" s="90">
        <v>73465232000</v>
      </c>
      <c r="AE650" s="90">
        <v>43396986000</v>
      </c>
      <c r="AF650" s="90">
        <v>20093892000</v>
      </c>
      <c r="AG650" s="90">
        <v>92259754000</v>
      </c>
      <c r="AH650" s="90">
        <v>2099110000</v>
      </c>
      <c r="AI650" s="117">
        <v>419614000</v>
      </c>
      <c r="AJ650" s="90">
        <v>4752842000</v>
      </c>
      <c r="AK650" s="90"/>
      <c r="AL650" s="90"/>
      <c r="AM650" s="90"/>
      <c r="AN650" s="90">
        <v>412000000</v>
      </c>
      <c r="AO650" s="90"/>
      <c r="AP650" s="90"/>
    </row>
    <row r="651" spans="1:42" s="91" customFormat="1">
      <c r="A651" s="81">
        <v>44531</v>
      </c>
      <c r="B651" s="90">
        <v>64733961282200</v>
      </c>
      <c r="C651" s="90">
        <v>240261998000</v>
      </c>
      <c r="D651" s="203">
        <v>66554135000</v>
      </c>
      <c r="E651" s="208">
        <v>136549205000</v>
      </c>
      <c r="F651" s="130">
        <v>52536608000</v>
      </c>
      <c r="G651" s="85">
        <v>0.34079715616445466</v>
      </c>
      <c r="H651" s="130"/>
      <c r="I651" s="85">
        <v>0</v>
      </c>
      <c r="J651" s="130">
        <v>348920000</v>
      </c>
      <c r="K651" s="85">
        <v>1.3176737160120846E-2</v>
      </c>
      <c r="L651" s="130">
        <v>12384240000</v>
      </c>
      <c r="M651" s="85">
        <v>0.24153060972542068</v>
      </c>
      <c r="N651" s="130">
        <v>1240376000</v>
      </c>
      <c r="O651" s="85">
        <v>0.90406413994169099</v>
      </c>
      <c r="P651" s="130">
        <v>43991000</v>
      </c>
      <c r="Q651" s="85">
        <v>0.12085439560439561</v>
      </c>
      <c r="R651" s="130"/>
      <c r="S651" s="85">
        <v>0</v>
      </c>
      <c r="T651" s="130"/>
      <c r="U651" s="85"/>
      <c r="V651" s="130"/>
      <c r="W651" s="85"/>
      <c r="X651" s="130"/>
      <c r="Y651" s="85"/>
      <c r="Z651" s="130"/>
      <c r="AA651" s="85"/>
      <c r="AB651" s="85"/>
      <c r="AC651" s="85"/>
      <c r="AD651" s="90">
        <v>154158000000</v>
      </c>
      <c r="AE651" s="90">
        <v>4822000000</v>
      </c>
      <c r="AF651" s="90">
        <v>26480000000</v>
      </c>
      <c r="AG651" s="90">
        <v>51273998000</v>
      </c>
      <c r="AH651" s="90">
        <v>1372000000</v>
      </c>
      <c r="AI651" s="117">
        <v>364000000</v>
      </c>
      <c r="AJ651" s="90">
        <v>1542000000</v>
      </c>
      <c r="AK651" s="90"/>
      <c r="AL651" s="90"/>
      <c r="AM651" s="90"/>
      <c r="AN651" s="90">
        <v>250000000</v>
      </c>
      <c r="AO651" s="90"/>
      <c r="AP651" s="90"/>
    </row>
    <row r="652" spans="1:42" s="91" customFormat="1">
      <c r="A652" s="81">
        <v>44532</v>
      </c>
      <c r="B652" s="90">
        <v>57004155932550</v>
      </c>
      <c r="C652" s="90">
        <v>143970968000</v>
      </c>
      <c r="D652" s="203">
        <v>23154683000</v>
      </c>
      <c r="E652" s="208">
        <v>94990523000</v>
      </c>
      <c r="F652" s="130">
        <v>11955935000</v>
      </c>
      <c r="G652" s="85">
        <v>0.24280526083633017</v>
      </c>
      <c r="H652" s="130"/>
      <c r="I652" s="85">
        <v>0</v>
      </c>
      <c r="J652" s="130">
        <v>11362000</v>
      </c>
      <c r="K652" s="85">
        <v>9.601230363616391E-3</v>
      </c>
      <c r="L652" s="130">
        <v>8588562000</v>
      </c>
      <c r="M652" s="85">
        <v>9.8144394691087641E-2</v>
      </c>
      <c r="N652" s="130">
        <v>1564868000</v>
      </c>
      <c r="O652" s="85">
        <v>0.79890828780278111</v>
      </c>
      <c r="P652" s="130">
        <v>126895000</v>
      </c>
      <c r="Q652" s="85">
        <v>0.47144120313266263</v>
      </c>
      <c r="R652" s="130">
        <v>907061000</v>
      </c>
      <c r="S652" s="85">
        <v>0.30429649837663536</v>
      </c>
      <c r="T652" s="130"/>
      <c r="U652" s="85"/>
      <c r="V652" s="130"/>
      <c r="W652" s="85"/>
      <c r="X652" s="130"/>
      <c r="Y652" s="85"/>
      <c r="Z652" s="130"/>
      <c r="AA652" s="85"/>
      <c r="AB652" s="85"/>
      <c r="AC652" s="85"/>
      <c r="AD652" s="90">
        <v>49240840000</v>
      </c>
      <c r="AE652" s="90">
        <v>564520000</v>
      </c>
      <c r="AF652" s="90">
        <v>1183390000</v>
      </c>
      <c r="AG652" s="90">
        <v>87509450000</v>
      </c>
      <c r="AH652" s="90">
        <v>1958758000</v>
      </c>
      <c r="AI652" s="117">
        <v>269164000</v>
      </c>
      <c r="AJ652" s="90">
        <v>2980846000</v>
      </c>
      <c r="AK652" s="90"/>
      <c r="AL652" s="90"/>
      <c r="AM652" s="90"/>
      <c r="AN652" s="90">
        <v>264000000</v>
      </c>
      <c r="AO652" s="90"/>
      <c r="AP652" s="90"/>
    </row>
    <row r="653" spans="1:42" s="91" customFormat="1">
      <c r="A653" s="81">
        <v>44533</v>
      </c>
      <c r="B653" s="90">
        <v>79998625690968</v>
      </c>
      <c r="C653" s="90">
        <v>76348000000</v>
      </c>
      <c r="D653" s="203">
        <v>18489016000</v>
      </c>
      <c r="E653" s="208">
        <v>125395511000</v>
      </c>
      <c r="F653" s="90">
        <v>7846269000</v>
      </c>
      <c r="G653" s="85">
        <v>0.25310545161290321</v>
      </c>
      <c r="H653" s="90"/>
      <c r="I653" s="85">
        <v>0</v>
      </c>
      <c r="J653" s="90">
        <v>1998795000</v>
      </c>
      <c r="K653" s="85">
        <v>0.33763429054054056</v>
      </c>
      <c r="L653" s="90">
        <v>7318554000</v>
      </c>
      <c r="M653" s="85">
        <v>0.24758301759133966</v>
      </c>
      <c r="N653" s="90">
        <v>1229899000</v>
      </c>
      <c r="O653" s="85">
        <v>0.8423965753424657</v>
      </c>
      <c r="P653" s="90">
        <v>95499000</v>
      </c>
      <c r="Q653" s="85">
        <v>2.2901438848920864E-2</v>
      </c>
      <c r="R653" s="90"/>
      <c r="S653" s="85">
        <v>0</v>
      </c>
      <c r="T653" s="90"/>
      <c r="U653" s="85"/>
      <c r="V653" s="90"/>
      <c r="W653" s="85"/>
      <c r="X653" s="90"/>
      <c r="Y653" s="85"/>
      <c r="Z653" s="90"/>
      <c r="AA653" s="85"/>
      <c r="AB653" s="85"/>
      <c r="AC653" s="85"/>
      <c r="AD653" s="90">
        <v>31000000000</v>
      </c>
      <c r="AE653" s="90">
        <v>1560000000</v>
      </c>
      <c r="AF653" s="90">
        <v>5920000000</v>
      </c>
      <c r="AG653" s="90">
        <v>29560000000</v>
      </c>
      <c r="AH653" s="90">
        <v>1460000000</v>
      </c>
      <c r="AI653" s="117">
        <v>4170000000</v>
      </c>
      <c r="AJ653" s="90">
        <v>2340000000</v>
      </c>
      <c r="AK653" s="90"/>
      <c r="AL653" s="90"/>
      <c r="AM653" s="90"/>
      <c r="AN653" s="90">
        <v>338000000</v>
      </c>
      <c r="AO653" s="90"/>
      <c r="AP653" s="90"/>
    </row>
    <row r="654" spans="1:42" s="112" customFormat="1">
      <c r="A654" s="110"/>
      <c r="B654" s="113"/>
      <c r="C654" s="113">
        <v>0</v>
      </c>
      <c r="D654" s="203">
        <v>0</v>
      </c>
      <c r="E654" s="208"/>
      <c r="F654" s="113"/>
      <c r="G654" s="114"/>
      <c r="H654" s="113"/>
      <c r="I654" s="114"/>
      <c r="J654" s="113"/>
      <c r="K654" s="114"/>
      <c r="L654" s="113"/>
      <c r="M654" s="114"/>
      <c r="N654" s="113"/>
      <c r="O654" s="114"/>
      <c r="P654" s="113"/>
      <c r="Q654" s="114"/>
      <c r="R654" s="113"/>
      <c r="S654" s="114"/>
      <c r="T654" s="113"/>
      <c r="U654" s="114"/>
      <c r="V654" s="113"/>
      <c r="W654" s="114"/>
      <c r="X654" s="113"/>
      <c r="Y654" s="114"/>
      <c r="Z654" s="113"/>
      <c r="AA654" s="114"/>
      <c r="AB654" s="114"/>
      <c r="AC654" s="114"/>
      <c r="AD654" s="113"/>
      <c r="AE654" s="113"/>
      <c r="AF654" s="113"/>
      <c r="AG654" s="113"/>
      <c r="AH654" s="113"/>
      <c r="AI654" s="126"/>
      <c r="AJ654" s="113"/>
      <c r="AK654" s="113"/>
      <c r="AL654" s="113"/>
      <c r="AM654" s="113"/>
      <c r="AN654" s="113"/>
      <c r="AO654" s="113"/>
      <c r="AP654" s="113"/>
    </row>
    <row r="655" spans="1:42" s="91" customFormat="1">
      <c r="A655" s="81">
        <v>44536</v>
      </c>
      <c r="B655" s="90">
        <v>75796353432400</v>
      </c>
      <c r="C655" s="90">
        <v>156105516000</v>
      </c>
      <c r="D655" s="203">
        <v>21887558000</v>
      </c>
      <c r="E655" s="208">
        <v>151967713000</v>
      </c>
      <c r="F655" s="90">
        <v>6197256000</v>
      </c>
      <c r="G655" s="85">
        <v>0.15537115474784055</v>
      </c>
      <c r="H655" s="90"/>
      <c r="I655" s="85">
        <v>0</v>
      </c>
      <c r="J655" s="90">
        <v>5942191000</v>
      </c>
      <c r="K655" s="85">
        <v>0.31947126033866519</v>
      </c>
      <c r="L655" s="90">
        <v>5730093000</v>
      </c>
      <c r="M655" s="85">
        <v>6.5316981357559395E-2</v>
      </c>
      <c r="N655" s="90">
        <v>3397767000</v>
      </c>
      <c r="O655" s="85">
        <v>0.87933928571428577</v>
      </c>
      <c r="P655" s="90">
        <v>620251000</v>
      </c>
      <c r="Q655" s="85">
        <v>0.36788664661111847</v>
      </c>
      <c r="R655" s="90"/>
      <c r="S655" s="85">
        <v>0</v>
      </c>
      <c r="T655" s="90"/>
      <c r="U655" s="85"/>
      <c r="V655" s="90"/>
      <c r="W655" s="85"/>
      <c r="X655" s="90"/>
      <c r="Y655" s="85"/>
      <c r="Z655" s="90"/>
      <c r="AA655" s="85"/>
      <c r="AB655" s="85"/>
      <c r="AC655" s="85"/>
      <c r="AD655" s="90">
        <v>39886786000</v>
      </c>
      <c r="AE655" s="90">
        <v>1300914000</v>
      </c>
      <c r="AF655" s="90">
        <v>18600080000</v>
      </c>
      <c r="AG655" s="90">
        <v>87727462000</v>
      </c>
      <c r="AH655" s="90">
        <v>3864000000</v>
      </c>
      <c r="AI655" s="117">
        <v>1685984000</v>
      </c>
      <c r="AJ655" s="90">
        <v>2154290000</v>
      </c>
      <c r="AK655" s="90"/>
      <c r="AL655" s="90"/>
      <c r="AM655" s="90"/>
      <c r="AN655" s="90">
        <v>886000000</v>
      </c>
      <c r="AO655" s="90"/>
      <c r="AP655" s="90"/>
    </row>
    <row r="656" spans="1:42" s="91" customFormat="1">
      <c r="A656" s="81">
        <v>44537</v>
      </c>
      <c r="B656" s="90">
        <v>56376334665154</v>
      </c>
      <c r="C656" s="90">
        <v>232482294000</v>
      </c>
      <c r="D656" s="203">
        <v>39208068000</v>
      </c>
      <c r="E656" s="208">
        <v>124205993000</v>
      </c>
      <c r="F656" s="130">
        <v>28266631000</v>
      </c>
      <c r="G656" s="85">
        <v>0.58586488772437961</v>
      </c>
      <c r="H656" s="130"/>
      <c r="I656" s="85">
        <v>0</v>
      </c>
      <c r="J656" s="130">
        <v>3754830000</v>
      </c>
      <c r="K656" s="85">
        <v>6.8643147441955335E-2</v>
      </c>
      <c r="L656" s="130">
        <v>5340366000</v>
      </c>
      <c r="M656" s="85">
        <v>4.4231585280081295E-2</v>
      </c>
      <c r="N656" s="130">
        <v>1360687000</v>
      </c>
      <c r="O656" s="85">
        <v>0.87085305630294485</v>
      </c>
      <c r="P656" s="130">
        <v>485554000</v>
      </c>
      <c r="Q656" s="85">
        <v>0.45024238984892828</v>
      </c>
      <c r="R656" s="130"/>
      <c r="S656" s="85">
        <v>0</v>
      </c>
      <c r="T656" s="130"/>
      <c r="U656" s="85"/>
      <c r="V656" s="130"/>
      <c r="W656" s="85"/>
      <c r="X656" s="130"/>
      <c r="Y656" s="85"/>
      <c r="Z656" s="130"/>
      <c r="AA656" s="85"/>
      <c r="AB656" s="85"/>
      <c r="AC656" s="85"/>
      <c r="AD656" s="90">
        <v>48247696000</v>
      </c>
      <c r="AE656" s="90">
        <v>884580000</v>
      </c>
      <c r="AF656" s="90">
        <v>54700726000</v>
      </c>
      <c r="AG656" s="90">
        <v>120736482000</v>
      </c>
      <c r="AH656" s="90">
        <v>1562476000</v>
      </c>
      <c r="AI656" s="117">
        <v>1078428000</v>
      </c>
      <c r="AJ656" s="90">
        <v>5107906000</v>
      </c>
      <c r="AK656" s="90"/>
      <c r="AL656" s="90"/>
      <c r="AM656" s="90"/>
      <c r="AN656" s="90">
        <v>164000000</v>
      </c>
      <c r="AO656" s="90"/>
      <c r="AP656" s="90"/>
    </row>
    <row r="657" spans="1:42" s="91" customFormat="1">
      <c r="A657" s="81">
        <v>44538</v>
      </c>
      <c r="B657" s="90">
        <v>53466041120162</v>
      </c>
      <c r="C657" s="90">
        <v>259831500000</v>
      </c>
      <c r="D657" s="203">
        <v>132833736000</v>
      </c>
      <c r="E657" s="208">
        <v>246394532000</v>
      </c>
      <c r="F657" s="130">
        <v>119780912000</v>
      </c>
      <c r="G657" s="85">
        <v>0.75290580267212015</v>
      </c>
      <c r="H657" s="130"/>
      <c r="I657" s="85">
        <v>0</v>
      </c>
      <c r="J657" s="130">
        <v>1039781000</v>
      </c>
      <c r="K657" s="85">
        <v>0.38199155033063925</v>
      </c>
      <c r="L657" s="130">
        <v>10290896000</v>
      </c>
      <c r="M657" s="85">
        <v>0.12726176970563491</v>
      </c>
      <c r="N657" s="130">
        <v>1346224000</v>
      </c>
      <c r="O657" s="85">
        <v>0.24611042047531992</v>
      </c>
      <c r="P657" s="130">
        <v>375923000</v>
      </c>
      <c r="Q657" s="85">
        <v>7.7637959520859154E-2</v>
      </c>
      <c r="R657" s="130"/>
      <c r="S657" s="85">
        <v>0</v>
      </c>
      <c r="T657" s="130"/>
      <c r="U657" s="85"/>
      <c r="V657" s="130"/>
      <c r="W657" s="85"/>
      <c r="X657" s="130"/>
      <c r="Y657" s="85"/>
      <c r="Z657" s="130"/>
      <c r="AA657" s="85"/>
      <c r="AB657" s="85"/>
      <c r="AC657" s="85"/>
      <c r="AD657" s="90">
        <v>159091498000</v>
      </c>
      <c r="AE657" s="90">
        <v>666000000</v>
      </c>
      <c r="AF657" s="90">
        <v>2722000000</v>
      </c>
      <c r="AG657" s="90">
        <v>80864002000</v>
      </c>
      <c r="AH657" s="90">
        <v>5470000000</v>
      </c>
      <c r="AI657" s="117">
        <v>4842000000</v>
      </c>
      <c r="AJ657" s="90">
        <v>5888000000</v>
      </c>
      <c r="AK657" s="90"/>
      <c r="AL657" s="90"/>
      <c r="AM657" s="90"/>
      <c r="AN657" s="90">
        <v>288000000</v>
      </c>
      <c r="AO657" s="90"/>
      <c r="AP657" s="90"/>
    </row>
    <row r="658" spans="1:42" s="91" customFormat="1">
      <c r="A658" s="81">
        <v>44539</v>
      </c>
      <c r="B658" s="90">
        <v>48604461981480</v>
      </c>
      <c r="C658" s="90">
        <v>218816500000</v>
      </c>
      <c r="D658" s="203">
        <v>111069695000</v>
      </c>
      <c r="E658" s="208">
        <v>160887630000</v>
      </c>
      <c r="F658" s="90">
        <v>102453071000</v>
      </c>
      <c r="G658" s="85">
        <v>0.66864025907666136</v>
      </c>
      <c r="H658" s="90"/>
      <c r="I658" s="85">
        <v>0</v>
      </c>
      <c r="J658" s="90">
        <v>897521000</v>
      </c>
      <c r="K658" s="85">
        <v>7.3576341353445096E-2</v>
      </c>
      <c r="L658" s="90">
        <v>5486913000</v>
      </c>
      <c r="M658" s="85">
        <v>0.11465464666271119</v>
      </c>
      <c r="N658" s="90">
        <v>1295146000</v>
      </c>
      <c r="O658" s="85">
        <v>0.95371575846833578</v>
      </c>
      <c r="P658" s="90">
        <v>47144000</v>
      </c>
      <c r="Q658" s="85">
        <v>0.14114970059880239</v>
      </c>
      <c r="R658" s="90">
        <v>889900000</v>
      </c>
      <c r="S658" s="85">
        <v>0.34226923076923077</v>
      </c>
      <c r="T658" s="90"/>
      <c r="U658" s="85"/>
      <c r="V658" s="90"/>
      <c r="W658" s="85"/>
      <c r="X658" s="90"/>
      <c r="Y658" s="85"/>
      <c r="Z658" s="90"/>
      <c r="AA658" s="85"/>
      <c r="AB658" s="85"/>
      <c r="AC658" s="85"/>
      <c r="AD658" s="90">
        <v>153225998000</v>
      </c>
      <c r="AE658" s="90">
        <v>1014000000</v>
      </c>
      <c r="AF658" s="90">
        <v>12198500000</v>
      </c>
      <c r="AG658" s="90">
        <v>47856002000</v>
      </c>
      <c r="AH658" s="90">
        <v>1358000000</v>
      </c>
      <c r="AI658" s="117">
        <v>334000000</v>
      </c>
      <c r="AJ658" s="90">
        <v>2600000000</v>
      </c>
      <c r="AK658" s="90"/>
      <c r="AL658" s="90"/>
      <c r="AM658" s="90"/>
      <c r="AN658" s="90">
        <v>230000000</v>
      </c>
      <c r="AO658" s="90"/>
      <c r="AP658" s="90"/>
    </row>
    <row r="659" spans="1:42" s="91" customFormat="1">
      <c r="A659" s="81">
        <v>44540</v>
      </c>
      <c r="B659" s="90">
        <v>57289499397200</v>
      </c>
      <c r="C659" s="90">
        <v>51506000000</v>
      </c>
      <c r="D659" s="203">
        <v>7825697000</v>
      </c>
      <c r="E659" s="208">
        <v>116619802000</v>
      </c>
      <c r="F659" s="90">
        <v>5136000</v>
      </c>
      <c r="G659" s="85">
        <v>2.7515268402442946E-4</v>
      </c>
      <c r="H659" s="90"/>
      <c r="I659" s="85">
        <v>0</v>
      </c>
      <c r="J659" s="90">
        <v>811703000</v>
      </c>
      <c r="K659" s="85">
        <v>0.12522415921012034</v>
      </c>
      <c r="L659" s="90">
        <v>5614053000</v>
      </c>
      <c r="M659" s="85">
        <v>0.27601047197640116</v>
      </c>
      <c r="N659" s="90">
        <v>1351270000</v>
      </c>
      <c r="O659" s="85">
        <v>0.84454375000000004</v>
      </c>
      <c r="P659" s="90">
        <v>43535000</v>
      </c>
      <c r="Q659" s="85">
        <v>0.12367897727272727</v>
      </c>
      <c r="R659" s="90"/>
      <c r="S659" s="85">
        <v>0</v>
      </c>
      <c r="T659" s="90"/>
      <c r="U659" s="85"/>
      <c r="V659" s="90"/>
      <c r="W659" s="85"/>
      <c r="X659" s="90"/>
      <c r="Y659" s="85"/>
      <c r="Z659" s="90"/>
      <c r="AA659" s="85"/>
      <c r="AB659" s="85"/>
      <c r="AC659" s="85"/>
      <c r="AD659" s="90">
        <v>18666000000</v>
      </c>
      <c r="AE659" s="90">
        <v>1458000000</v>
      </c>
      <c r="AF659" s="90">
        <v>6482000000</v>
      </c>
      <c r="AG659" s="90">
        <v>20340000000</v>
      </c>
      <c r="AH659" s="90">
        <v>1600000000</v>
      </c>
      <c r="AI659" s="117">
        <v>352000000</v>
      </c>
      <c r="AJ659" s="90">
        <v>2342000000</v>
      </c>
      <c r="AK659" s="90"/>
      <c r="AL659" s="90"/>
      <c r="AM659" s="90"/>
      <c r="AN659" s="90">
        <v>266000000</v>
      </c>
      <c r="AO659" s="90"/>
      <c r="AP659" s="90"/>
    </row>
    <row r="660" spans="1:42" s="112" customFormat="1">
      <c r="A660" s="110"/>
      <c r="B660" s="113"/>
      <c r="C660" s="113">
        <v>0</v>
      </c>
      <c r="D660" s="203">
        <v>0</v>
      </c>
      <c r="E660" s="208"/>
      <c r="F660" s="113"/>
      <c r="G660" s="114"/>
      <c r="H660" s="113"/>
      <c r="I660" s="114"/>
      <c r="J660" s="113"/>
      <c r="K660" s="114"/>
      <c r="L660" s="113"/>
      <c r="M660" s="114"/>
      <c r="N660" s="113"/>
      <c r="O660" s="114"/>
      <c r="P660" s="113"/>
      <c r="Q660" s="114"/>
      <c r="R660" s="113"/>
      <c r="S660" s="114"/>
      <c r="T660" s="113"/>
      <c r="U660" s="114"/>
      <c r="V660" s="113"/>
      <c r="W660" s="114"/>
      <c r="X660" s="113"/>
      <c r="Y660" s="114"/>
      <c r="Z660" s="113"/>
      <c r="AA660" s="114"/>
      <c r="AB660" s="114"/>
      <c r="AC660" s="114"/>
      <c r="AD660" s="113"/>
      <c r="AE660" s="113"/>
      <c r="AF660" s="113"/>
      <c r="AG660" s="113"/>
      <c r="AH660" s="113"/>
      <c r="AI660" s="126"/>
      <c r="AJ660" s="113"/>
      <c r="AK660" s="113"/>
      <c r="AL660" s="113"/>
      <c r="AM660" s="113"/>
      <c r="AN660" s="113"/>
      <c r="AO660" s="113"/>
      <c r="AP660" s="113"/>
    </row>
    <row r="661" spans="1:42" s="91" customFormat="1">
      <c r="A661" s="81">
        <v>44543</v>
      </c>
      <c r="B661" s="90">
        <v>62766733108348</v>
      </c>
      <c r="C661" s="90">
        <v>144657378000</v>
      </c>
      <c r="D661" s="203">
        <v>10940452000</v>
      </c>
      <c r="E661" s="208">
        <v>96734797000</v>
      </c>
      <c r="F661" s="90">
        <v>15591000</v>
      </c>
      <c r="G661" s="85">
        <v>2.551834015922881E-4</v>
      </c>
      <c r="H661" s="90"/>
      <c r="I661" s="85">
        <v>0</v>
      </c>
      <c r="J661" s="90">
        <v>3370579000</v>
      </c>
      <c r="K661" s="85">
        <v>0.4845155590464072</v>
      </c>
      <c r="L661" s="90">
        <v>3866383000</v>
      </c>
      <c r="M661" s="85">
        <v>0.10164234178213163</v>
      </c>
      <c r="N661" s="90">
        <v>3444117000</v>
      </c>
      <c r="O661" s="85">
        <v>0.59738211903874006</v>
      </c>
      <c r="P661" s="130">
        <v>243782000</v>
      </c>
      <c r="Q661" s="85">
        <v>0.33939594755263253</v>
      </c>
      <c r="R661" s="90"/>
      <c r="S661" s="85">
        <v>0</v>
      </c>
      <c r="T661" s="90"/>
      <c r="U661" s="85"/>
      <c r="V661" s="90"/>
      <c r="W661" s="85"/>
      <c r="X661" s="90"/>
      <c r="Y661" s="85"/>
      <c r="Z661" s="90"/>
      <c r="AA661" s="85"/>
      <c r="AB661" s="85"/>
      <c r="AC661" s="85"/>
      <c r="AD661" s="90">
        <v>61097234000</v>
      </c>
      <c r="AE661" s="90">
        <v>29066860000</v>
      </c>
      <c r="AF661" s="90">
        <v>6956596000</v>
      </c>
      <c r="AG661" s="90">
        <v>38039098000</v>
      </c>
      <c r="AH661" s="90">
        <v>5765350000</v>
      </c>
      <c r="AI661" s="117">
        <v>718282000</v>
      </c>
      <c r="AJ661" s="90">
        <v>2787958000</v>
      </c>
      <c r="AK661" s="90"/>
      <c r="AL661" s="90"/>
      <c r="AM661" s="90"/>
      <c r="AN661" s="90">
        <v>226000000</v>
      </c>
      <c r="AO661" s="90"/>
      <c r="AP661" s="90"/>
    </row>
    <row r="662" spans="1:42" s="91" customFormat="1">
      <c r="A662" s="81">
        <v>44544</v>
      </c>
      <c r="B662" s="90">
        <v>66124074715432</v>
      </c>
      <c r="C662" s="90">
        <v>22260000000</v>
      </c>
      <c r="D662" s="203">
        <v>3910950000</v>
      </c>
      <c r="E662" s="208">
        <v>50195155000</v>
      </c>
      <c r="F662" s="130">
        <v>56160000</v>
      </c>
      <c r="G662" s="85">
        <v>1.2452328159645233E-2</v>
      </c>
      <c r="H662" s="130"/>
      <c r="I662" s="85">
        <v>0</v>
      </c>
      <c r="J662" s="130">
        <v>2084440000</v>
      </c>
      <c r="K662" s="85">
        <v>0.42995874587458743</v>
      </c>
      <c r="L662" s="130">
        <v>11066000</v>
      </c>
      <c r="M662" s="85">
        <v>1.1597149444560889E-3</v>
      </c>
      <c r="N662" s="131">
        <v>1306668000</v>
      </c>
      <c r="O662" s="85">
        <v>0.90115034482758616</v>
      </c>
      <c r="P662" s="130">
        <v>452616000</v>
      </c>
      <c r="Q662" s="85">
        <v>0.39495287958115183</v>
      </c>
      <c r="R662" s="130"/>
      <c r="S662" s="85">
        <v>0</v>
      </c>
      <c r="T662" s="130"/>
      <c r="U662" s="85"/>
      <c r="V662" s="130"/>
      <c r="W662" s="85"/>
      <c r="X662" s="130"/>
      <c r="Y662" s="85"/>
      <c r="Z662" s="130"/>
      <c r="AA662" s="85"/>
      <c r="AB662" s="85"/>
      <c r="AC662" s="85"/>
      <c r="AD662" s="90">
        <v>4510000000</v>
      </c>
      <c r="AE662" s="90">
        <v>46000000</v>
      </c>
      <c r="AF662" s="90">
        <v>4848000000</v>
      </c>
      <c r="AG662" s="90">
        <v>9542000000</v>
      </c>
      <c r="AH662" s="90">
        <v>1450000000</v>
      </c>
      <c r="AI662" s="117">
        <v>1146000000</v>
      </c>
      <c r="AJ662" s="90">
        <v>380000000</v>
      </c>
      <c r="AK662" s="90"/>
      <c r="AL662" s="90"/>
      <c r="AM662" s="90"/>
      <c r="AN662" s="90">
        <v>338000000</v>
      </c>
      <c r="AO662" s="90"/>
      <c r="AP662" s="90"/>
    </row>
    <row r="663" spans="1:42" s="91" customFormat="1">
      <c r="A663" s="81">
        <v>44545</v>
      </c>
      <c r="B663" s="90">
        <v>62550149457330</v>
      </c>
      <c r="C663" s="90">
        <v>108806146000</v>
      </c>
      <c r="D663" s="203">
        <v>13774185000</v>
      </c>
      <c r="E663" s="208">
        <v>69779810000</v>
      </c>
      <c r="F663" s="130">
        <v>3817164000</v>
      </c>
      <c r="G663" s="85">
        <v>0.16176968173977196</v>
      </c>
      <c r="H663" s="130"/>
      <c r="I663" s="85">
        <v>0</v>
      </c>
      <c r="J663" s="130">
        <v>1466584000</v>
      </c>
      <c r="K663" s="85">
        <v>6.4903125739605425E-2</v>
      </c>
      <c r="L663" s="131">
        <v>7277214000</v>
      </c>
      <c r="M663" s="85">
        <v>0.12265130169873378</v>
      </c>
      <c r="N663" s="130">
        <v>707406000</v>
      </c>
      <c r="O663" s="85">
        <v>0.84429491111943911</v>
      </c>
      <c r="P663" s="130">
        <v>505817000</v>
      </c>
      <c r="Q663" s="85">
        <v>0.43046863165276356</v>
      </c>
      <c r="R663" s="130"/>
      <c r="S663" s="85">
        <v>0</v>
      </c>
      <c r="T663" s="130"/>
      <c r="U663" s="85"/>
      <c r="V663" s="130"/>
      <c r="W663" s="85"/>
      <c r="X663" s="130"/>
      <c r="Y663" s="85"/>
      <c r="Z663" s="130"/>
      <c r="AA663" s="85"/>
      <c r="AB663" s="85"/>
      <c r="AC663" s="85"/>
      <c r="AD663" s="90">
        <v>23596288000</v>
      </c>
      <c r="AE663" s="90">
        <v>585660000</v>
      </c>
      <c r="AF663" s="90">
        <v>22596508000</v>
      </c>
      <c r="AG663" s="90">
        <v>59332546000</v>
      </c>
      <c r="AH663" s="90">
        <v>837866000</v>
      </c>
      <c r="AI663" s="117">
        <v>1175038000</v>
      </c>
      <c r="AJ663" s="90">
        <v>454240000</v>
      </c>
      <c r="AK663" s="90"/>
      <c r="AL663" s="90"/>
      <c r="AM663" s="90"/>
      <c r="AN663" s="90">
        <v>228000000</v>
      </c>
      <c r="AO663" s="90"/>
      <c r="AP663" s="90"/>
    </row>
    <row r="664" spans="1:42" s="91" customFormat="1">
      <c r="A664" s="81">
        <v>44546</v>
      </c>
      <c r="B664" s="90">
        <v>64682059123488</v>
      </c>
      <c r="C664" s="90">
        <v>150343996000</v>
      </c>
      <c r="D664" s="203">
        <v>9801626000</v>
      </c>
      <c r="E664" s="208">
        <v>149057661000</v>
      </c>
      <c r="F664" s="90">
        <v>618367000</v>
      </c>
      <c r="G664" s="85">
        <v>7.7199375780274651E-2</v>
      </c>
      <c r="H664" s="90"/>
      <c r="I664" s="85">
        <v>0</v>
      </c>
      <c r="J664" s="90">
        <v>2210754000</v>
      </c>
      <c r="K664" s="85">
        <v>0.47914044213263979</v>
      </c>
      <c r="L664" s="90">
        <v>5504477000</v>
      </c>
      <c r="M664" s="85">
        <v>4.0984596100981222E-2</v>
      </c>
      <c r="N664" s="90">
        <v>1332711000</v>
      </c>
      <c r="O664" s="85">
        <v>0.87678355263157892</v>
      </c>
      <c r="P664" s="90">
        <v>135317000</v>
      </c>
      <c r="Q664" s="85">
        <v>0.2582385496183206</v>
      </c>
      <c r="R664" s="90"/>
      <c r="S664" s="85">
        <v>0</v>
      </c>
      <c r="T664" s="90"/>
      <c r="U664" s="85"/>
      <c r="V664" s="90"/>
      <c r="W664" s="85"/>
      <c r="X664" s="90"/>
      <c r="Y664" s="85"/>
      <c r="Z664" s="90"/>
      <c r="AA664" s="85"/>
      <c r="AB664" s="85"/>
      <c r="AC664" s="85"/>
      <c r="AD664" s="90">
        <v>8010000000</v>
      </c>
      <c r="AE664" s="90">
        <v>820000000</v>
      </c>
      <c r="AF664" s="90">
        <v>4614000000</v>
      </c>
      <c r="AG664" s="90">
        <v>134305996000</v>
      </c>
      <c r="AH664" s="90">
        <v>1520000000</v>
      </c>
      <c r="AI664" s="117">
        <v>524000000</v>
      </c>
      <c r="AJ664" s="90">
        <v>358000000</v>
      </c>
      <c r="AK664" s="90"/>
      <c r="AL664" s="90"/>
      <c r="AM664" s="90"/>
      <c r="AN664" s="90">
        <v>192000000</v>
      </c>
      <c r="AO664" s="90"/>
      <c r="AP664" s="90"/>
    </row>
    <row r="665" spans="1:42" s="91" customFormat="1">
      <c r="A665" s="81">
        <v>44547</v>
      </c>
      <c r="B665" s="90">
        <v>84495321515024</v>
      </c>
      <c r="C665" s="90">
        <v>128664004000</v>
      </c>
      <c r="D665" s="203">
        <v>9655451000</v>
      </c>
      <c r="E665" s="208">
        <v>44790626000</v>
      </c>
      <c r="F665" s="90">
        <v>1840911000</v>
      </c>
      <c r="G665" s="85">
        <v>0.26572040993071594</v>
      </c>
      <c r="H665" s="90"/>
      <c r="I665" s="85">
        <v>0</v>
      </c>
      <c r="J665" s="90">
        <v>921398000</v>
      </c>
      <c r="K665" s="85">
        <v>0.12478304442036836</v>
      </c>
      <c r="L665" s="90">
        <v>5509576000</v>
      </c>
      <c r="M665" s="85">
        <v>0.10434012179607144</v>
      </c>
      <c r="N665" s="90">
        <v>1199747000</v>
      </c>
      <c r="O665" s="85">
        <v>0.95673604465709727</v>
      </c>
      <c r="P665" s="90">
        <v>183819000</v>
      </c>
      <c r="Q665" s="85">
        <v>0.27683584337349398</v>
      </c>
      <c r="R665" s="90"/>
      <c r="S665" s="85">
        <v>0</v>
      </c>
      <c r="T665" s="90"/>
      <c r="U665" s="85"/>
      <c r="V665" s="90"/>
      <c r="W665" s="85"/>
      <c r="X665" s="90"/>
      <c r="Y665" s="85"/>
      <c r="Z665" s="90"/>
      <c r="AA665" s="85"/>
      <c r="AB665" s="85"/>
      <c r="AC665" s="85"/>
      <c r="AD665" s="90">
        <v>6928000000</v>
      </c>
      <c r="AE665" s="90">
        <v>55300002000</v>
      </c>
      <c r="AF665" s="90">
        <v>7384000000</v>
      </c>
      <c r="AG665" s="90">
        <v>52804002000</v>
      </c>
      <c r="AH665" s="90">
        <v>1254000000</v>
      </c>
      <c r="AI665" s="117">
        <v>664000000</v>
      </c>
      <c r="AJ665" s="90">
        <v>4030000000</v>
      </c>
      <c r="AK665" s="90"/>
      <c r="AL665" s="90"/>
      <c r="AM665" s="90"/>
      <c r="AN665" s="90">
        <v>300000000</v>
      </c>
      <c r="AO665" s="90"/>
      <c r="AP665" s="90"/>
    </row>
    <row r="666" spans="1:42" s="123" customFormat="1">
      <c r="A666" s="121"/>
      <c r="B666" s="124"/>
      <c r="C666" s="113">
        <v>0</v>
      </c>
      <c r="D666" s="203">
        <v>0</v>
      </c>
      <c r="E666" s="209"/>
      <c r="F666" s="124"/>
      <c r="G666" s="114"/>
      <c r="H666" s="124"/>
      <c r="I666" s="114"/>
      <c r="J666" s="124"/>
      <c r="K666" s="114"/>
      <c r="L666" s="124"/>
      <c r="M666" s="114"/>
      <c r="N666" s="124"/>
      <c r="O666" s="114"/>
      <c r="P666" s="124"/>
      <c r="Q666" s="114"/>
      <c r="R666" s="124"/>
      <c r="S666" s="114"/>
      <c r="T666" s="124"/>
      <c r="U666" s="114"/>
      <c r="V666" s="124"/>
      <c r="W666" s="114"/>
      <c r="X666" s="124"/>
      <c r="Y666" s="114"/>
      <c r="Z666" s="124"/>
      <c r="AA666" s="114"/>
      <c r="AB666" s="223"/>
      <c r="AC666" s="223"/>
      <c r="AD666" s="124"/>
      <c r="AE666" s="124"/>
      <c r="AF666" s="124"/>
      <c r="AG666" s="124"/>
      <c r="AH666" s="124"/>
      <c r="AI666" s="132"/>
      <c r="AJ666" s="113"/>
      <c r="AK666" s="113"/>
      <c r="AL666" s="113"/>
      <c r="AM666" s="113"/>
      <c r="AN666" s="113"/>
      <c r="AO666" s="113"/>
      <c r="AP666" s="113"/>
    </row>
    <row r="667" spans="1:42" s="91" customFormat="1">
      <c r="A667" s="81">
        <v>44550</v>
      </c>
      <c r="B667" s="90">
        <v>70410046008982</v>
      </c>
      <c r="C667" s="90">
        <v>124606000000</v>
      </c>
      <c r="D667" s="203">
        <v>71069988000</v>
      </c>
      <c r="E667" s="208">
        <v>150095743000</v>
      </c>
      <c r="F667" s="90">
        <v>65254387000</v>
      </c>
      <c r="G667" s="85">
        <v>0.90180192095080158</v>
      </c>
      <c r="H667" s="90"/>
      <c r="I667" s="85">
        <v>0</v>
      </c>
      <c r="J667" s="90">
        <v>1464707000</v>
      </c>
      <c r="K667" s="85">
        <v>0.10641579482708514</v>
      </c>
      <c r="L667" s="90">
        <v>1379354000</v>
      </c>
      <c r="M667" s="85">
        <v>4.6039853137516691E-2</v>
      </c>
      <c r="N667" s="90">
        <v>1882474000</v>
      </c>
      <c r="O667" s="85">
        <v>0.66754397163120571</v>
      </c>
      <c r="P667" s="90">
        <v>204082000</v>
      </c>
      <c r="Q667" s="85">
        <v>0.37792962962962962</v>
      </c>
      <c r="R667" s="90">
        <v>884984000</v>
      </c>
      <c r="S667" s="85">
        <v>0.27314320987654322</v>
      </c>
      <c r="T667" s="90"/>
      <c r="U667" s="85"/>
      <c r="V667" s="90"/>
      <c r="W667" s="85"/>
      <c r="X667" s="90"/>
      <c r="Y667" s="85"/>
      <c r="Z667" s="90"/>
      <c r="AA667" s="85"/>
      <c r="AB667" s="85"/>
      <c r="AC667" s="85"/>
      <c r="AD667" s="90">
        <v>72360000000</v>
      </c>
      <c r="AE667" s="90">
        <v>1660000000</v>
      </c>
      <c r="AF667" s="90">
        <v>13764000000</v>
      </c>
      <c r="AG667" s="90">
        <v>29960000000</v>
      </c>
      <c r="AH667" s="90">
        <v>2820000000</v>
      </c>
      <c r="AI667" s="117">
        <v>540000000</v>
      </c>
      <c r="AJ667" s="90">
        <v>3240000000</v>
      </c>
      <c r="AK667" s="90"/>
      <c r="AL667" s="90"/>
      <c r="AM667" s="90"/>
      <c r="AN667" s="90">
        <v>262000000</v>
      </c>
      <c r="AO667" s="90"/>
      <c r="AP667" s="90"/>
    </row>
    <row r="668" spans="1:42" s="91" customFormat="1">
      <c r="A668" s="81">
        <v>44551</v>
      </c>
      <c r="B668" s="90">
        <v>68500484545644</v>
      </c>
      <c r="C668" s="90">
        <v>22746000000</v>
      </c>
      <c r="D668" s="203">
        <v>6304918000</v>
      </c>
      <c r="E668" s="208">
        <v>35680143000</v>
      </c>
      <c r="F668" s="90">
        <v>101659000</v>
      </c>
      <c r="G668" s="85">
        <v>3.5795422535211265E-2</v>
      </c>
      <c r="H668" s="90"/>
      <c r="I668" s="85">
        <v>0</v>
      </c>
      <c r="J668" s="90">
        <v>658868000</v>
      </c>
      <c r="K668" s="85">
        <v>0.40872704714640201</v>
      </c>
      <c r="L668" s="90">
        <v>4122085000</v>
      </c>
      <c r="M668" s="85">
        <v>0.3375438093678349</v>
      </c>
      <c r="N668" s="130">
        <v>1310063000</v>
      </c>
      <c r="O668" s="85">
        <v>0.86874204244031827</v>
      </c>
      <c r="P668" s="90">
        <v>112243000</v>
      </c>
      <c r="Q668" s="85">
        <v>0.3620741935483871</v>
      </c>
      <c r="R668" s="90"/>
      <c r="S668" s="85">
        <v>0</v>
      </c>
      <c r="T668" s="90"/>
      <c r="U668" s="85"/>
      <c r="V668" s="90"/>
      <c r="W668" s="85"/>
      <c r="X668" s="90"/>
      <c r="Y668" s="85"/>
      <c r="Z668" s="90"/>
      <c r="AA668" s="85"/>
      <c r="AB668" s="85"/>
      <c r="AC668" s="85"/>
      <c r="AD668" s="90">
        <v>2840000000</v>
      </c>
      <c r="AE668" s="90">
        <v>964000000</v>
      </c>
      <c r="AF668" s="90">
        <v>1612000000</v>
      </c>
      <c r="AG668" s="90">
        <v>12212000000</v>
      </c>
      <c r="AH668" s="90">
        <v>1508000000</v>
      </c>
      <c r="AI668" s="117">
        <v>310000000</v>
      </c>
      <c r="AJ668" s="90">
        <v>3014000000</v>
      </c>
      <c r="AK668" s="90"/>
      <c r="AL668" s="90"/>
      <c r="AM668" s="90"/>
      <c r="AN668" s="90">
        <v>286000000</v>
      </c>
      <c r="AO668" s="90"/>
      <c r="AP668" s="90"/>
    </row>
    <row r="669" spans="1:42" s="91" customFormat="1">
      <c r="A669" s="81">
        <v>44552</v>
      </c>
      <c r="B669" s="90">
        <v>81287483702814</v>
      </c>
      <c r="C669" s="90">
        <v>107170002000</v>
      </c>
      <c r="D669" s="203">
        <v>18438185000</v>
      </c>
      <c r="E669" s="208">
        <v>80399675000</v>
      </c>
      <c r="F669" s="130">
        <v>7507069000</v>
      </c>
      <c r="G669" s="85">
        <v>0.1817428130662464</v>
      </c>
      <c r="H669" s="130"/>
      <c r="I669" s="85">
        <v>0</v>
      </c>
      <c r="J669" s="130">
        <v>5133866000</v>
      </c>
      <c r="K669" s="85">
        <v>0.26528865233567589</v>
      </c>
      <c r="L669" s="130">
        <v>4160471000</v>
      </c>
      <c r="M669" s="85">
        <v>0.10836253060374017</v>
      </c>
      <c r="N669" s="130">
        <v>1342186000</v>
      </c>
      <c r="O669" s="85">
        <v>0.88301710526315791</v>
      </c>
      <c r="P669" s="130">
        <v>294593000</v>
      </c>
      <c r="Q669" s="85">
        <v>0.46174451410658307</v>
      </c>
      <c r="R669" s="130"/>
      <c r="S669" s="85">
        <v>0</v>
      </c>
      <c r="T669" s="130"/>
      <c r="U669" s="85"/>
      <c r="V669" s="130"/>
      <c r="W669" s="85"/>
      <c r="X669" s="130"/>
      <c r="Y669" s="85"/>
      <c r="Z669" s="130"/>
      <c r="AA669" s="85"/>
      <c r="AB669" s="85"/>
      <c r="AC669" s="85"/>
      <c r="AD669" s="90">
        <v>41306002000</v>
      </c>
      <c r="AE669" s="90">
        <v>1558000000</v>
      </c>
      <c r="AF669" s="90">
        <v>19352000000</v>
      </c>
      <c r="AG669" s="90">
        <v>38394000000</v>
      </c>
      <c r="AH669" s="90">
        <v>1520000000</v>
      </c>
      <c r="AI669" s="117">
        <v>638000000</v>
      </c>
      <c r="AJ669" s="90">
        <v>4092000000</v>
      </c>
      <c r="AK669" s="90"/>
      <c r="AL669" s="90"/>
      <c r="AM669" s="90"/>
      <c r="AN669" s="90">
        <v>310000000</v>
      </c>
      <c r="AO669" s="90"/>
      <c r="AP669" s="90"/>
    </row>
    <row r="670" spans="1:42" s="91" customFormat="1">
      <c r="A670" s="81">
        <v>44553</v>
      </c>
      <c r="B670" s="90">
        <v>106253202564542</v>
      </c>
      <c r="C670" s="90">
        <v>127044002000</v>
      </c>
      <c r="D670" s="203">
        <v>24992424000</v>
      </c>
      <c r="E670" s="208">
        <v>135299724000</v>
      </c>
      <c r="F670" s="130">
        <v>16171582000</v>
      </c>
      <c r="G670" s="85">
        <v>0.33031539971749663</v>
      </c>
      <c r="H670" s="130"/>
      <c r="I670" s="85">
        <v>0</v>
      </c>
      <c r="J670" s="130">
        <v>1566483000</v>
      </c>
      <c r="K670" s="85">
        <v>0.19970461499235084</v>
      </c>
      <c r="L670" s="130">
        <v>5662113000</v>
      </c>
      <c r="M670" s="85">
        <v>9.3728074822049326E-2</v>
      </c>
      <c r="N670" s="130">
        <v>1339636000</v>
      </c>
      <c r="O670" s="85">
        <v>0.87329595827900908</v>
      </c>
      <c r="P670" s="130">
        <v>252610000</v>
      </c>
      <c r="Q670" s="85">
        <v>0.37929429429429429</v>
      </c>
      <c r="R670" s="130"/>
      <c r="S670" s="85">
        <v>0</v>
      </c>
      <c r="T670" s="130"/>
      <c r="U670" s="85"/>
      <c r="V670" s="130"/>
      <c r="W670" s="85"/>
      <c r="X670" s="130"/>
      <c r="Y670" s="85"/>
      <c r="Z670" s="130"/>
      <c r="AA670" s="85"/>
      <c r="AB670" s="85"/>
      <c r="AC670" s="85"/>
      <c r="AD670" s="90">
        <v>48958002000</v>
      </c>
      <c r="AE670" s="90">
        <v>4972000000</v>
      </c>
      <c r="AF670" s="90">
        <v>7844000000</v>
      </c>
      <c r="AG670" s="90">
        <v>60410000000</v>
      </c>
      <c r="AH670" s="90">
        <v>1534000000</v>
      </c>
      <c r="AI670" s="117">
        <v>666000000</v>
      </c>
      <c r="AJ670" s="90">
        <v>2302000000</v>
      </c>
      <c r="AK670" s="90"/>
      <c r="AL670" s="90"/>
      <c r="AM670" s="90"/>
      <c r="AN670" s="90">
        <v>358000000</v>
      </c>
      <c r="AO670" s="90"/>
      <c r="AP670" s="90"/>
    </row>
    <row r="671" spans="1:42" s="91" customFormat="1">
      <c r="A671" s="81">
        <v>44554</v>
      </c>
      <c r="B671" s="90">
        <v>61787513695030</v>
      </c>
      <c r="C671" s="90">
        <v>101970982000</v>
      </c>
      <c r="D671" s="203">
        <v>35956573000</v>
      </c>
      <c r="E671" s="208">
        <v>113264653000</v>
      </c>
      <c r="F671" s="90">
        <v>32243789000</v>
      </c>
      <c r="G671" s="85">
        <v>0.64719423685858324</v>
      </c>
      <c r="H671" s="90"/>
      <c r="I671" s="85">
        <v>0</v>
      </c>
      <c r="J671" s="90">
        <v>687038000</v>
      </c>
      <c r="K671" s="85">
        <v>0.1801317537150447</v>
      </c>
      <c r="L671" s="90">
        <v>1125953000</v>
      </c>
      <c r="M671" s="85">
        <v>2.7073628338875562E-2</v>
      </c>
      <c r="N671" s="90">
        <v>1652661000</v>
      </c>
      <c r="O671" s="85">
        <v>0.7347720272308218</v>
      </c>
      <c r="P671" s="90">
        <v>247132000</v>
      </c>
      <c r="Q671" s="85">
        <v>0.35267389523616532</v>
      </c>
      <c r="R671" s="90"/>
      <c r="S671" s="85">
        <v>0</v>
      </c>
      <c r="T671" s="90"/>
      <c r="U671" s="85"/>
      <c r="V671" s="90"/>
      <c r="W671" s="85"/>
      <c r="X671" s="90"/>
      <c r="Y671" s="85"/>
      <c r="Z671" s="90"/>
      <c r="AA671" s="85"/>
      <c r="AB671" s="85"/>
      <c r="AC671" s="85"/>
      <c r="AD671" s="90">
        <v>49820884000</v>
      </c>
      <c r="AE671" s="90">
        <v>2519448000</v>
      </c>
      <c r="AF671" s="90">
        <v>3814086000</v>
      </c>
      <c r="AG671" s="90">
        <v>41588552000</v>
      </c>
      <c r="AH671" s="90">
        <v>2249216000</v>
      </c>
      <c r="AI671" s="117">
        <v>700738000</v>
      </c>
      <c r="AJ671" s="90">
        <v>210058000</v>
      </c>
      <c r="AK671" s="90"/>
      <c r="AL671" s="90"/>
      <c r="AM671" s="90"/>
      <c r="AN671" s="90">
        <v>1068000000</v>
      </c>
      <c r="AO671" s="90"/>
      <c r="AP671" s="90"/>
    </row>
    <row r="672" spans="1:42" s="112" customFormat="1">
      <c r="A672" s="110"/>
      <c r="B672" s="113"/>
      <c r="C672" s="113">
        <v>0</v>
      </c>
      <c r="D672" s="203">
        <v>0</v>
      </c>
      <c r="E672" s="208"/>
      <c r="G672" s="114"/>
      <c r="H672" s="113"/>
      <c r="I672" s="114"/>
      <c r="J672" s="113"/>
      <c r="K672" s="114"/>
      <c r="L672" s="113"/>
      <c r="M672" s="114"/>
      <c r="N672" s="113"/>
      <c r="O672" s="114"/>
      <c r="P672" s="113"/>
      <c r="Q672" s="114"/>
      <c r="R672" s="113"/>
      <c r="S672" s="114"/>
      <c r="T672" s="113"/>
      <c r="U672" s="114"/>
      <c r="V672" s="113"/>
      <c r="W672" s="114"/>
      <c r="X672" s="113"/>
      <c r="Y672" s="114"/>
      <c r="Z672" s="113"/>
      <c r="AA672" s="114"/>
      <c r="AB672" s="114"/>
      <c r="AC672" s="114"/>
      <c r="AD672" s="113"/>
      <c r="AE672" s="113"/>
      <c r="AF672" s="113"/>
      <c r="AG672" s="113"/>
      <c r="AH672" s="113"/>
      <c r="AI672" s="126"/>
      <c r="AJ672" s="113"/>
      <c r="AK672" s="113"/>
      <c r="AL672" s="113"/>
      <c r="AM672" s="113"/>
      <c r="AN672" s="113"/>
      <c r="AO672" s="113"/>
      <c r="AP672" s="113"/>
    </row>
    <row r="673" spans="1:42" s="91" customFormat="1">
      <c r="A673" s="81">
        <v>44557</v>
      </c>
      <c r="B673" s="90">
        <v>54351804528546</v>
      </c>
      <c r="C673" s="90">
        <v>139629996000</v>
      </c>
      <c r="D673" s="203">
        <v>24707729000</v>
      </c>
      <c r="E673" s="208">
        <v>66504419000</v>
      </c>
      <c r="F673" s="90">
        <v>7409970000</v>
      </c>
      <c r="G673" s="85">
        <v>0.10215294334425938</v>
      </c>
      <c r="H673" s="90"/>
      <c r="I673" s="85">
        <v>0</v>
      </c>
      <c r="J673" s="90">
        <v>7561337000</v>
      </c>
      <c r="K673" s="85">
        <v>0.48414246382379306</v>
      </c>
      <c r="L673" s="90">
        <v>8296632000</v>
      </c>
      <c r="M673" s="85">
        <v>0.20758187587979762</v>
      </c>
      <c r="N673" s="90">
        <v>1337234000</v>
      </c>
      <c r="O673" s="85">
        <v>0.24410989412194231</v>
      </c>
      <c r="P673" s="90">
        <v>102556000</v>
      </c>
      <c r="Q673" s="85">
        <v>0.25897979797979798</v>
      </c>
      <c r="R673" s="90"/>
      <c r="S673" s="85">
        <v>0</v>
      </c>
      <c r="T673" s="90"/>
      <c r="U673" s="85"/>
      <c r="V673" s="90"/>
      <c r="W673" s="85"/>
      <c r="X673" s="90"/>
      <c r="Y673" s="85"/>
      <c r="Z673" s="90"/>
      <c r="AA673" s="85"/>
      <c r="AB673" s="85"/>
      <c r="AC673" s="85"/>
      <c r="AD673" s="90">
        <v>72537998000</v>
      </c>
      <c r="AE673" s="90">
        <v>1898000000</v>
      </c>
      <c r="AF673" s="90">
        <v>15618000000</v>
      </c>
      <c r="AG673" s="90">
        <v>39967998000</v>
      </c>
      <c r="AH673" s="90">
        <v>5478000000</v>
      </c>
      <c r="AI673" s="117">
        <v>396000000</v>
      </c>
      <c r="AJ673" s="90">
        <v>3182000000</v>
      </c>
      <c r="AK673" s="90"/>
      <c r="AL673" s="90"/>
      <c r="AM673" s="90"/>
      <c r="AN673" s="90">
        <v>552000000</v>
      </c>
      <c r="AO673" s="90"/>
      <c r="AP673" s="90"/>
    </row>
    <row r="674" spans="1:42" s="91" customFormat="1">
      <c r="A674" s="81">
        <v>44558</v>
      </c>
      <c r="B674" s="90">
        <v>72084562217626</v>
      </c>
      <c r="C674" s="90">
        <v>192838986000</v>
      </c>
      <c r="D674" s="203">
        <v>16179150000</v>
      </c>
      <c r="E674" s="208">
        <v>71541810000</v>
      </c>
      <c r="F674" s="130">
        <v>4689609000</v>
      </c>
      <c r="G674" s="85">
        <v>7.9266758871678666E-2</v>
      </c>
      <c r="H674" s="130"/>
      <c r="I674" s="85">
        <v>0</v>
      </c>
      <c r="J674" s="130">
        <v>41273000</v>
      </c>
      <c r="K674" s="85">
        <v>3.8521116175870956E-4</v>
      </c>
      <c r="L674" s="130">
        <v>7236486000</v>
      </c>
      <c r="M674" s="85">
        <v>0.51410102301790284</v>
      </c>
      <c r="N674" s="130">
        <v>1860565000</v>
      </c>
      <c r="O674" s="85">
        <v>0.93028250000000001</v>
      </c>
      <c r="P674" s="130">
        <v>1464007000</v>
      </c>
      <c r="Q674" s="85">
        <v>0.73200350000000003</v>
      </c>
      <c r="R674" s="130">
        <v>887210000</v>
      </c>
      <c r="S674" s="85">
        <v>0.22247504205212357</v>
      </c>
      <c r="T674" s="130"/>
      <c r="U674" s="85"/>
      <c r="V674" s="130"/>
      <c r="W674" s="85"/>
      <c r="X674" s="130"/>
      <c r="Y674" s="85"/>
      <c r="Z674" s="130"/>
      <c r="AA674" s="85"/>
      <c r="AB674" s="85"/>
      <c r="AC674" s="85"/>
      <c r="AD674" s="90">
        <v>59162366000</v>
      </c>
      <c r="AE674" s="90">
        <v>3930880000</v>
      </c>
      <c r="AF674" s="90">
        <v>107143832000</v>
      </c>
      <c r="AG674" s="90">
        <v>14076000000</v>
      </c>
      <c r="AH674" s="90">
        <v>2000000000</v>
      </c>
      <c r="AI674" s="117">
        <v>2000000000</v>
      </c>
      <c r="AJ674" s="90">
        <v>3987908000</v>
      </c>
      <c r="AK674" s="90"/>
      <c r="AL674" s="90"/>
      <c r="AM674" s="90"/>
      <c r="AN674" s="90">
        <v>538000000</v>
      </c>
      <c r="AO674" s="90"/>
      <c r="AP674" s="90"/>
    </row>
    <row r="675" spans="1:42" s="91" customFormat="1">
      <c r="A675" s="81">
        <v>44559</v>
      </c>
      <c r="B675" s="90">
        <v>62495012317304</v>
      </c>
      <c r="C675" s="90">
        <v>123245600000</v>
      </c>
      <c r="D675" s="203">
        <v>13143189000</v>
      </c>
      <c r="E675" s="208">
        <v>59412634000</v>
      </c>
      <c r="F675" s="130">
        <v>7675885000</v>
      </c>
      <c r="G675" s="85">
        <v>7.7319643186459938E-2</v>
      </c>
      <c r="H675" s="130"/>
      <c r="I675" s="85">
        <v>0</v>
      </c>
      <c r="J675" s="130">
        <v>169488000</v>
      </c>
      <c r="K675" s="85">
        <v>4.3372938999767123E-2</v>
      </c>
      <c r="L675" s="130">
        <v>1047200000</v>
      </c>
      <c r="M675" s="85">
        <v>0.11469263971594076</v>
      </c>
      <c r="N675" s="130">
        <v>2402734000</v>
      </c>
      <c r="O675" s="85">
        <v>0.80091133333333331</v>
      </c>
      <c r="P675" s="130">
        <v>1314069000</v>
      </c>
      <c r="Q675" s="85">
        <v>0.87604599999999999</v>
      </c>
      <c r="R675" s="130">
        <v>533813000</v>
      </c>
      <c r="S675" s="85">
        <v>0.16976452344970411</v>
      </c>
      <c r="T675" s="130"/>
      <c r="U675" s="85"/>
      <c r="V675" s="130"/>
      <c r="W675" s="85"/>
      <c r="X675" s="130"/>
      <c r="Y675" s="85"/>
      <c r="Z675" s="130"/>
      <c r="AA675" s="85"/>
      <c r="AB675" s="85"/>
      <c r="AC675" s="85"/>
      <c r="AD675" s="90">
        <v>99274708000</v>
      </c>
      <c r="AE675" s="90">
        <v>2778280000</v>
      </c>
      <c r="AF675" s="90">
        <v>3907690000</v>
      </c>
      <c r="AG675" s="90">
        <v>9130490000</v>
      </c>
      <c r="AH675" s="90">
        <v>3000000000</v>
      </c>
      <c r="AI675" s="117">
        <v>1500000000</v>
      </c>
      <c r="AJ675" s="90">
        <v>3144432000</v>
      </c>
      <c r="AK675" s="90"/>
      <c r="AL675" s="90"/>
      <c r="AM675" s="90"/>
      <c r="AN675" s="90">
        <v>510000000</v>
      </c>
      <c r="AO675" s="90"/>
      <c r="AP675" s="90"/>
    </row>
    <row r="676" spans="1:42" s="91" customFormat="1">
      <c r="A676" s="81">
        <v>44560</v>
      </c>
      <c r="B676" s="90">
        <v>55850694258472</v>
      </c>
      <c r="C676" s="90">
        <v>63040000000</v>
      </c>
      <c r="D676" s="203">
        <v>22375775000</v>
      </c>
      <c r="E676" s="208">
        <v>57571155000</v>
      </c>
      <c r="F676" s="130">
        <v>15072581000</v>
      </c>
      <c r="G676" s="85">
        <v>0.38115974610560388</v>
      </c>
      <c r="H676" s="130"/>
      <c r="I676" s="85">
        <v>0</v>
      </c>
      <c r="J676" s="130">
        <v>486546000</v>
      </c>
      <c r="K676" s="85">
        <v>0.39111414790996785</v>
      </c>
      <c r="L676" s="130">
        <v>4544044000</v>
      </c>
      <c r="M676" s="85">
        <v>0.30472398068669526</v>
      </c>
      <c r="N676" s="130">
        <v>1314823000</v>
      </c>
      <c r="O676" s="85">
        <v>0.89322214673913047</v>
      </c>
      <c r="P676" s="130">
        <v>67871000</v>
      </c>
      <c r="Q676" s="85">
        <v>0.25137407407407408</v>
      </c>
      <c r="R676" s="130">
        <v>889910000</v>
      </c>
      <c r="S676" s="85">
        <v>0.24556015452538632</v>
      </c>
      <c r="T676" s="130"/>
      <c r="U676" s="85"/>
      <c r="V676" s="130"/>
      <c r="W676" s="85"/>
      <c r="X676" s="130"/>
      <c r="Y676" s="85"/>
      <c r="Z676" s="130"/>
      <c r="AA676" s="85"/>
      <c r="AB676" s="85"/>
      <c r="AC676" s="85"/>
      <c r="AD676" s="90">
        <v>39544000000</v>
      </c>
      <c r="AE676" s="90">
        <v>1004000000</v>
      </c>
      <c r="AF676" s="90">
        <v>1244000000</v>
      </c>
      <c r="AG676" s="90">
        <v>14912000000</v>
      </c>
      <c r="AH676" s="90">
        <v>1472000000</v>
      </c>
      <c r="AI676" s="117">
        <v>270000000</v>
      </c>
      <c r="AJ676" s="90">
        <v>3624000000</v>
      </c>
      <c r="AK676" s="90"/>
      <c r="AL676" s="90"/>
      <c r="AM676" s="90"/>
      <c r="AN676" s="90">
        <v>970000000</v>
      </c>
      <c r="AO676" s="90"/>
      <c r="AP676" s="90"/>
    </row>
    <row r="677" spans="1:42" s="91" customFormat="1">
      <c r="A677" s="81">
        <v>44561</v>
      </c>
      <c r="B677" s="90">
        <v>62904049100346</v>
      </c>
      <c r="C677" s="90">
        <v>125976004000</v>
      </c>
      <c r="D677" s="203">
        <v>11344243000</v>
      </c>
      <c r="E677" s="208">
        <v>16091033000</v>
      </c>
      <c r="F677" s="130">
        <v>519183000</v>
      </c>
      <c r="G677" s="85">
        <v>7.6915999999999998E-2</v>
      </c>
      <c r="H677" s="130"/>
      <c r="I677" s="85">
        <v>0</v>
      </c>
      <c r="J677" s="130">
        <v>3757597000</v>
      </c>
      <c r="K677" s="85">
        <v>0.37863734381297864</v>
      </c>
      <c r="L677" s="130">
        <v>5306140000</v>
      </c>
      <c r="M677" s="85">
        <v>5.3561663797401175E-2</v>
      </c>
      <c r="N677" s="130">
        <v>1297857000</v>
      </c>
      <c r="O677" s="85">
        <v>0.70921147540983609</v>
      </c>
      <c r="P677" s="130">
        <v>463466000</v>
      </c>
      <c r="Q677" s="85">
        <v>0.46532730923694782</v>
      </c>
      <c r="R677" s="130"/>
      <c r="S677" s="85">
        <v>0</v>
      </c>
      <c r="T677" s="130"/>
      <c r="U677" s="85"/>
      <c r="V677" s="130"/>
      <c r="W677" s="85"/>
      <c r="X677" s="130"/>
      <c r="Y677" s="85"/>
      <c r="Z677" s="130"/>
      <c r="AA677" s="85"/>
      <c r="AB677" s="85"/>
      <c r="AC677" s="85"/>
      <c r="AD677" s="90">
        <v>6750000000</v>
      </c>
      <c r="AE677" s="90">
        <v>2122000000</v>
      </c>
      <c r="AF677" s="90">
        <v>9924000000</v>
      </c>
      <c r="AG677" s="90">
        <v>99066004000</v>
      </c>
      <c r="AH677" s="90">
        <v>1830000000</v>
      </c>
      <c r="AI677" s="117">
        <v>996000000</v>
      </c>
      <c r="AJ677" s="90">
        <v>4830000000</v>
      </c>
      <c r="AK677" s="90"/>
      <c r="AL677" s="90"/>
      <c r="AM677" s="90"/>
      <c r="AN677" s="90">
        <v>458000000</v>
      </c>
      <c r="AO677" s="90"/>
      <c r="AP677" s="90"/>
    </row>
    <row r="678" spans="1:42" s="112" customFormat="1">
      <c r="A678" s="110"/>
      <c r="B678" s="113"/>
      <c r="C678" s="113">
        <v>0</v>
      </c>
      <c r="D678" s="203">
        <v>0</v>
      </c>
      <c r="E678" s="208"/>
      <c r="G678" s="114"/>
      <c r="H678" s="113"/>
      <c r="I678" s="114"/>
      <c r="J678" s="113"/>
      <c r="K678" s="114"/>
      <c r="L678" s="113"/>
      <c r="M678" s="114"/>
      <c r="N678" s="113"/>
      <c r="O678" s="114"/>
      <c r="P678" s="113"/>
      <c r="Q678" s="114"/>
      <c r="R678" s="113"/>
      <c r="S678" s="114"/>
      <c r="T678" s="113"/>
      <c r="U678" s="114"/>
      <c r="V678" s="113"/>
      <c r="W678" s="114"/>
      <c r="X678" s="113"/>
      <c r="Y678" s="114"/>
      <c r="Z678" s="113"/>
      <c r="AA678" s="114"/>
      <c r="AB678" s="114"/>
      <c r="AC678" s="114"/>
      <c r="AD678" s="113"/>
      <c r="AE678" s="113"/>
      <c r="AF678" s="113"/>
      <c r="AG678" s="113"/>
      <c r="AH678" s="113"/>
      <c r="AI678" s="126"/>
      <c r="AJ678" s="113"/>
      <c r="AK678" s="113"/>
      <c r="AL678" s="113"/>
      <c r="AM678" s="113"/>
      <c r="AN678" s="113"/>
      <c r="AO678" s="113"/>
      <c r="AP678" s="113"/>
    </row>
    <row r="679" spans="1:42" s="91" customFormat="1">
      <c r="A679" s="81">
        <v>44565</v>
      </c>
      <c r="B679" s="90">
        <v>68692803804852</v>
      </c>
      <c r="C679" s="90">
        <v>235189452000</v>
      </c>
      <c r="D679" s="203">
        <v>51750433000</v>
      </c>
      <c r="E679" s="208">
        <v>110205708000</v>
      </c>
      <c r="F679" s="130">
        <v>23837053000</v>
      </c>
      <c r="G679" s="85">
        <v>0.18115749907540493</v>
      </c>
      <c r="H679" s="130"/>
      <c r="I679" s="85">
        <v>0</v>
      </c>
      <c r="J679" s="130">
        <v>5135480000</v>
      </c>
      <c r="K679" s="85">
        <v>0.24679373537937854</v>
      </c>
      <c r="L679" s="130">
        <v>20870344000</v>
      </c>
      <c r="M679" s="85">
        <v>0.28819498241335334</v>
      </c>
      <c r="N679" s="130">
        <v>1677005000</v>
      </c>
      <c r="O679" s="85">
        <v>0.71636694965283854</v>
      </c>
      <c r="P679" s="130">
        <v>230551000</v>
      </c>
      <c r="Q679" s="85">
        <v>0.30627749909664803</v>
      </c>
      <c r="R679" s="130"/>
      <c r="S679" s="85">
        <v>0</v>
      </c>
      <c r="T679" s="130"/>
      <c r="U679" s="85"/>
      <c r="V679" s="130"/>
      <c r="W679" s="85"/>
      <c r="X679" s="130"/>
      <c r="Y679" s="85"/>
      <c r="Z679" s="130"/>
      <c r="AA679" s="85"/>
      <c r="AB679" s="85"/>
      <c r="AC679" s="85"/>
      <c r="AD679" s="90">
        <v>131581928000</v>
      </c>
      <c r="AE679" s="90">
        <v>2727842000</v>
      </c>
      <c r="AF679" s="90">
        <v>20808794000</v>
      </c>
      <c r="AG679" s="90">
        <v>72417444000</v>
      </c>
      <c r="AH679" s="90">
        <v>2340986000</v>
      </c>
      <c r="AI679" s="117">
        <v>752752000</v>
      </c>
      <c r="AJ679" s="90">
        <v>4013706000</v>
      </c>
      <c r="AK679" s="90"/>
      <c r="AL679" s="90"/>
      <c r="AM679" s="90"/>
      <c r="AN679" s="90">
        <v>546000000</v>
      </c>
      <c r="AO679" s="90"/>
      <c r="AP679" s="90"/>
    </row>
    <row r="680" spans="1:42" s="91" customFormat="1">
      <c r="A680" s="81">
        <v>44566</v>
      </c>
      <c r="B680" s="90">
        <v>80249401037010</v>
      </c>
      <c r="C680" s="90">
        <v>147644000000</v>
      </c>
      <c r="D680" s="203">
        <v>26704958000</v>
      </c>
      <c r="E680" s="208">
        <v>120363193000</v>
      </c>
      <c r="F680" s="130">
        <v>19950446000</v>
      </c>
      <c r="G680" s="85">
        <v>0.25455438654261908</v>
      </c>
      <c r="H680" s="130"/>
      <c r="I680" s="85">
        <v>0</v>
      </c>
      <c r="J680" s="130">
        <v>413089000</v>
      </c>
      <c r="K680" s="85">
        <v>0.22043169690501602</v>
      </c>
      <c r="L680" s="130">
        <v>4890874000</v>
      </c>
      <c r="M680" s="85">
        <v>8.0702167536867778E-2</v>
      </c>
      <c r="N680" s="130">
        <v>1319876000</v>
      </c>
      <c r="O680" s="85">
        <v>0.77548531139835486</v>
      </c>
      <c r="P680" s="130">
        <v>130673000</v>
      </c>
      <c r="Q680" s="85">
        <v>0.32185467980295568</v>
      </c>
      <c r="R680" s="130"/>
      <c r="S680" s="85">
        <v>0</v>
      </c>
      <c r="T680" s="130"/>
      <c r="U680" s="85"/>
      <c r="V680" s="130"/>
      <c r="W680" s="85"/>
      <c r="X680" s="130"/>
      <c r="Y680" s="85"/>
      <c r="Z680" s="130"/>
      <c r="AA680" s="85"/>
      <c r="AB680" s="85"/>
      <c r="AC680" s="85"/>
      <c r="AD680" s="90">
        <v>78374002000</v>
      </c>
      <c r="AE680" s="90">
        <v>446000000</v>
      </c>
      <c r="AF680" s="90">
        <v>1874000000</v>
      </c>
      <c r="AG680" s="90">
        <v>60603998000</v>
      </c>
      <c r="AH680" s="90">
        <v>1702000000</v>
      </c>
      <c r="AI680" s="117">
        <v>406000000</v>
      </c>
      <c r="AJ680" s="90">
        <v>3812000000</v>
      </c>
      <c r="AK680" s="90"/>
      <c r="AL680" s="90"/>
      <c r="AM680" s="90"/>
      <c r="AN680" s="90">
        <v>426000000</v>
      </c>
      <c r="AO680" s="90"/>
      <c r="AP680" s="90"/>
    </row>
    <row r="681" spans="1:42" s="91" customFormat="1">
      <c r="A681" s="81">
        <v>44567</v>
      </c>
      <c r="B681" s="90">
        <v>85689664732642</v>
      </c>
      <c r="C681" s="90">
        <v>288628574000</v>
      </c>
      <c r="D681" s="203">
        <v>56372429000</v>
      </c>
      <c r="E681" s="208">
        <v>109325424000</v>
      </c>
      <c r="F681" s="130">
        <v>30787804000</v>
      </c>
      <c r="G681" s="85">
        <v>0.29439134259810751</v>
      </c>
      <c r="H681" s="130"/>
      <c r="I681" s="85">
        <v>0</v>
      </c>
      <c r="J681" s="130">
        <v>9691357000</v>
      </c>
      <c r="K681" s="85">
        <v>0.15869899131355217</v>
      </c>
      <c r="L681" s="130">
        <v>14407481000</v>
      </c>
      <c r="M681" s="85">
        <v>0.12394933496824793</v>
      </c>
      <c r="N681" s="130">
        <v>1376603000</v>
      </c>
      <c r="O681" s="85">
        <v>0.87162961330780375</v>
      </c>
      <c r="P681" s="130">
        <v>109184000</v>
      </c>
      <c r="Q681" s="85">
        <v>0.24232631845279048</v>
      </c>
      <c r="R681" s="90"/>
      <c r="S681" s="85">
        <v>0</v>
      </c>
      <c r="T681" s="90"/>
      <c r="U681" s="85"/>
      <c r="V681" s="90"/>
      <c r="W681" s="85"/>
      <c r="X681" s="90"/>
      <c r="Y681" s="85"/>
      <c r="Z681" s="90"/>
      <c r="AA681" s="85"/>
      <c r="AB681" s="85"/>
      <c r="AC681" s="85"/>
      <c r="AD681" s="90">
        <v>104581214000</v>
      </c>
      <c r="AE681" s="90">
        <v>1016140000</v>
      </c>
      <c r="AF681" s="90">
        <v>61067540000</v>
      </c>
      <c r="AG681" s="90">
        <v>116236856000</v>
      </c>
      <c r="AH681" s="90">
        <v>1579344000</v>
      </c>
      <c r="AI681" s="117">
        <v>450566000</v>
      </c>
      <c r="AJ681" s="90">
        <v>3246914000</v>
      </c>
      <c r="AK681" s="90"/>
      <c r="AL681" s="90"/>
      <c r="AM681" s="90"/>
      <c r="AN681" s="90">
        <v>450000000</v>
      </c>
      <c r="AO681" s="90"/>
      <c r="AP681" s="90"/>
    </row>
    <row r="682" spans="1:42" s="91" customFormat="1">
      <c r="A682" s="81">
        <v>44568</v>
      </c>
      <c r="B682" s="90">
        <v>78267476680550</v>
      </c>
      <c r="C682" s="90">
        <v>269421996000</v>
      </c>
      <c r="D682" s="203">
        <v>100636908000</v>
      </c>
      <c r="E682" s="208">
        <v>156914618000</v>
      </c>
      <c r="F682" s="130">
        <v>19521365000</v>
      </c>
      <c r="G682" s="85">
        <v>0.26698439508739297</v>
      </c>
      <c r="H682" s="130"/>
      <c r="I682" s="85">
        <v>0</v>
      </c>
      <c r="J682" s="130">
        <v>899640000</v>
      </c>
      <c r="K682" s="85">
        <v>0.22213333333333332</v>
      </c>
      <c r="L682" s="130">
        <v>93149000</v>
      </c>
      <c r="M682" s="85">
        <v>8.8085830014216057E-4</v>
      </c>
      <c r="N682" s="130">
        <v>1779781000</v>
      </c>
      <c r="O682" s="85">
        <v>0.8156649862511457</v>
      </c>
      <c r="P682" s="130">
        <v>13715817000</v>
      </c>
      <c r="Q682" s="85">
        <v>0.97970121428571433</v>
      </c>
      <c r="R682" s="130">
        <v>1640918000</v>
      </c>
      <c r="S682" s="85">
        <v>0.82045900000000005</v>
      </c>
      <c r="T682" s="130">
        <v>62986238000</v>
      </c>
      <c r="U682" s="85">
        <v>0.9660169626698567</v>
      </c>
      <c r="V682" s="130"/>
      <c r="W682" s="85"/>
      <c r="X682" s="130"/>
      <c r="Y682" s="85"/>
      <c r="Z682" s="130"/>
      <c r="AA682" s="85"/>
      <c r="AB682" s="85"/>
      <c r="AC682" s="85"/>
      <c r="AD682" s="90">
        <v>73118000000</v>
      </c>
      <c r="AE682" s="90">
        <v>2612000000</v>
      </c>
      <c r="AF682" s="90">
        <v>4050000000</v>
      </c>
      <c r="AG682" s="90">
        <v>105747996000</v>
      </c>
      <c r="AH682" s="90">
        <v>2182000000</v>
      </c>
      <c r="AI682" s="117">
        <v>14000000000</v>
      </c>
      <c r="AJ682" s="90">
        <v>2000000000</v>
      </c>
      <c r="AK682" s="90">
        <v>65202000000</v>
      </c>
      <c r="AL682" s="90"/>
      <c r="AM682" s="90"/>
      <c r="AN682" s="90">
        <v>510000000</v>
      </c>
      <c r="AO682" s="90"/>
      <c r="AP682" s="90"/>
    </row>
    <row r="683" spans="1:42" s="112" customFormat="1">
      <c r="A683" s="110"/>
      <c r="B683" s="113"/>
      <c r="C683" s="113">
        <v>0</v>
      </c>
      <c r="D683" s="203">
        <v>0</v>
      </c>
      <c r="E683" s="208"/>
      <c r="G683" s="114"/>
      <c r="H683" s="113"/>
      <c r="I683" s="114"/>
      <c r="J683" s="113"/>
      <c r="K683" s="114"/>
      <c r="L683" s="113"/>
      <c r="M683" s="114"/>
      <c r="N683" s="113"/>
      <c r="O683" s="114"/>
      <c r="P683" s="113"/>
      <c r="Q683" s="114"/>
      <c r="R683" s="113"/>
      <c r="S683" s="114"/>
      <c r="T683" s="113"/>
      <c r="U683" s="114"/>
      <c r="V683" s="113"/>
      <c r="W683" s="114"/>
      <c r="X683" s="113"/>
      <c r="Y683" s="114"/>
      <c r="Z683" s="113"/>
      <c r="AA683" s="114"/>
      <c r="AB683" s="114"/>
      <c r="AC683" s="114"/>
      <c r="AD683" s="113"/>
      <c r="AE683" s="113"/>
      <c r="AF683" s="113"/>
      <c r="AG683" s="113"/>
      <c r="AH683" s="113"/>
      <c r="AI683" s="126"/>
      <c r="AJ683" s="113"/>
      <c r="AK683" s="113"/>
      <c r="AL683" s="113"/>
      <c r="AM683" s="113"/>
      <c r="AN683" s="113"/>
      <c r="AO683" s="113"/>
      <c r="AP683" s="113"/>
    </row>
    <row r="684" spans="1:42" s="91" customFormat="1">
      <c r="A684" s="81">
        <v>44571</v>
      </c>
      <c r="B684" s="90">
        <v>101145201968640</v>
      </c>
      <c r="C684" s="90">
        <v>131690212000</v>
      </c>
      <c r="D684" s="203">
        <v>44373233000</v>
      </c>
      <c r="E684" s="208">
        <v>97757878000</v>
      </c>
      <c r="F684" s="130">
        <v>18143017000</v>
      </c>
      <c r="G684" s="85">
        <v>0.2824158554709611</v>
      </c>
      <c r="H684" s="130"/>
      <c r="I684" s="85">
        <v>0</v>
      </c>
      <c r="J684" s="130">
        <v>3506977000</v>
      </c>
      <c r="K684" s="85">
        <v>0.45671707995036637</v>
      </c>
      <c r="L684" s="130">
        <v>16418313000</v>
      </c>
      <c r="M684" s="85">
        <v>0.35707825084318928</v>
      </c>
      <c r="N684" s="130">
        <v>2217192000</v>
      </c>
      <c r="O684" s="85">
        <v>0.67071825677965746</v>
      </c>
      <c r="P684" s="130">
        <v>106195000</v>
      </c>
      <c r="Q684" s="85">
        <v>0.22034534846082979</v>
      </c>
      <c r="R684" s="130"/>
      <c r="S684" s="85">
        <v>0</v>
      </c>
      <c r="T684" s="130">
        <v>3981539000</v>
      </c>
      <c r="U684" s="85">
        <v>0.75897040282700601</v>
      </c>
      <c r="V684" s="130"/>
      <c r="W684" s="85"/>
      <c r="X684" s="130"/>
      <c r="Y684" s="85"/>
      <c r="Z684" s="130"/>
      <c r="AA684" s="85"/>
      <c r="AB684" s="85"/>
      <c r="AC684" s="85"/>
      <c r="AD684" s="90">
        <v>64242204000</v>
      </c>
      <c r="AE684" s="90">
        <v>853500000</v>
      </c>
      <c r="AF684" s="90">
        <v>7678664000</v>
      </c>
      <c r="AG684" s="90">
        <v>45979594000</v>
      </c>
      <c r="AH684" s="90">
        <v>3305698000</v>
      </c>
      <c r="AI684" s="117">
        <v>481948000</v>
      </c>
      <c r="AJ684" s="90">
        <v>3306630000</v>
      </c>
      <c r="AK684" s="90">
        <v>5245974000</v>
      </c>
      <c r="AL684" s="90"/>
      <c r="AM684" s="90"/>
      <c r="AN684" s="90">
        <v>596000000</v>
      </c>
      <c r="AO684" s="90"/>
      <c r="AP684" s="90"/>
    </row>
    <row r="685" spans="1:42" s="91" customFormat="1">
      <c r="A685" s="81">
        <v>44572</v>
      </c>
      <c r="B685" s="90">
        <v>87768350912744</v>
      </c>
      <c r="C685" s="90">
        <v>182126000000</v>
      </c>
      <c r="D685" s="203">
        <v>57740304000</v>
      </c>
      <c r="E685" s="208">
        <v>190883444000</v>
      </c>
      <c r="F685" s="131">
        <v>42088688000</v>
      </c>
      <c r="G685" s="85">
        <v>0.42634408427876824</v>
      </c>
      <c r="H685" s="131"/>
      <c r="I685" s="85">
        <v>0</v>
      </c>
      <c r="J685" s="131">
        <v>8029398000</v>
      </c>
      <c r="K685" s="85">
        <v>0.48929908592321752</v>
      </c>
      <c r="L685" s="133">
        <v>1932881000</v>
      </c>
      <c r="M685" s="85">
        <v>3.6766358517842199E-2</v>
      </c>
      <c r="N685" s="131">
        <v>1563526000</v>
      </c>
      <c r="O685" s="85">
        <v>0.73198782771535575</v>
      </c>
      <c r="P685" s="131">
        <v>237239000</v>
      </c>
      <c r="Q685" s="85">
        <v>0.37419400630914829</v>
      </c>
      <c r="R685" s="131"/>
      <c r="S685" s="85">
        <v>0</v>
      </c>
      <c r="T685" s="131">
        <v>3888572000</v>
      </c>
      <c r="U685" s="85">
        <v>0.66813951890034362</v>
      </c>
      <c r="V685" s="131"/>
      <c r="W685" s="85"/>
      <c r="X685" s="131"/>
      <c r="Y685" s="85"/>
      <c r="Z685" s="131"/>
      <c r="AA685" s="85"/>
      <c r="AB685" s="85"/>
      <c r="AC685" s="85"/>
      <c r="AD685" s="90">
        <v>98720000000</v>
      </c>
      <c r="AE685" s="90">
        <v>306000000</v>
      </c>
      <c r="AF685" s="90">
        <v>16410000000</v>
      </c>
      <c r="AG685" s="90">
        <v>52572000000</v>
      </c>
      <c r="AH685" s="90">
        <v>2136000000</v>
      </c>
      <c r="AI685" s="117">
        <v>634000000</v>
      </c>
      <c r="AJ685" s="90">
        <v>4814000000</v>
      </c>
      <c r="AK685" s="90">
        <v>5820000000</v>
      </c>
      <c r="AL685" s="90"/>
      <c r="AM685" s="90"/>
      <c r="AN685" s="90">
        <v>714000000</v>
      </c>
      <c r="AO685" s="90"/>
      <c r="AP685" s="90"/>
    </row>
    <row r="686" spans="1:42" s="91" customFormat="1">
      <c r="A686" s="81">
        <v>44573</v>
      </c>
      <c r="B686" s="90">
        <v>87253459330576</v>
      </c>
      <c r="C686" s="90">
        <v>219544070000</v>
      </c>
      <c r="D686" s="203">
        <v>60475897000</v>
      </c>
      <c r="E686" s="208">
        <v>140542757000</v>
      </c>
      <c r="F686" s="130">
        <v>49730386000</v>
      </c>
      <c r="G686" s="85">
        <v>0.35376642363701927</v>
      </c>
      <c r="H686" s="130"/>
      <c r="I686" s="85">
        <v>0</v>
      </c>
      <c r="J686" s="130">
        <v>553107000</v>
      </c>
      <c r="K686" s="85">
        <v>0.31934584295612012</v>
      </c>
      <c r="L686" s="130">
        <v>6028901000</v>
      </c>
      <c r="M686" s="85">
        <v>9.2598467162253492E-2</v>
      </c>
      <c r="N686" s="130">
        <v>1458147000</v>
      </c>
      <c r="O686" s="85">
        <v>0.8011796703296703</v>
      </c>
      <c r="P686" s="130">
        <v>193033000</v>
      </c>
      <c r="Q686" s="85">
        <v>0.29881269349845202</v>
      </c>
      <c r="R686" s="130"/>
      <c r="S686" s="85">
        <v>0</v>
      </c>
      <c r="T686" s="130">
        <v>2512323000</v>
      </c>
      <c r="U686" s="85">
        <v>0.7415357142857143</v>
      </c>
      <c r="V686" s="130"/>
      <c r="W686" s="85"/>
      <c r="X686" s="130"/>
      <c r="Y686" s="85"/>
      <c r="Z686" s="130"/>
      <c r="AA686" s="85"/>
      <c r="AB686" s="85"/>
      <c r="AC686" s="85"/>
      <c r="AD686" s="90">
        <v>140574070000</v>
      </c>
      <c r="AE686" s="90">
        <v>826000000</v>
      </c>
      <c r="AF686" s="90">
        <v>1732000000</v>
      </c>
      <c r="AG686" s="90">
        <v>65108000000</v>
      </c>
      <c r="AH686" s="90">
        <v>1820000000</v>
      </c>
      <c r="AI686" s="117">
        <v>646000000</v>
      </c>
      <c r="AJ686" s="90">
        <v>4686000000</v>
      </c>
      <c r="AK686" s="90">
        <v>3388000000</v>
      </c>
      <c r="AL686" s="90"/>
      <c r="AM686" s="90"/>
      <c r="AN686" s="90">
        <v>764000000</v>
      </c>
      <c r="AO686" s="90"/>
      <c r="AP686" s="90"/>
    </row>
    <row r="687" spans="1:42" s="91" customFormat="1">
      <c r="A687" s="81">
        <v>44574</v>
      </c>
      <c r="B687" s="90">
        <v>75085027504494</v>
      </c>
      <c r="C687" s="90">
        <v>171425998000</v>
      </c>
      <c r="D687" s="203">
        <v>60096323000</v>
      </c>
      <c r="E687" s="208">
        <v>131350458000</v>
      </c>
      <c r="F687" s="130">
        <v>29709988000</v>
      </c>
      <c r="G687" s="85">
        <v>0.34809594254472037</v>
      </c>
      <c r="H687" s="130"/>
      <c r="I687" s="85">
        <v>0</v>
      </c>
      <c r="J687" s="130">
        <v>3986143000</v>
      </c>
      <c r="K687" s="85">
        <v>0.28776660410049093</v>
      </c>
      <c r="L687" s="130">
        <v>22804258000</v>
      </c>
      <c r="M687" s="85">
        <v>0.36754977113016568</v>
      </c>
      <c r="N687" s="130">
        <v>1201479000</v>
      </c>
      <c r="O687" s="85">
        <v>0.84850211864406777</v>
      </c>
      <c r="P687" s="130">
        <v>89449000</v>
      </c>
      <c r="Q687" s="85">
        <v>0.46107731958762888</v>
      </c>
      <c r="R687" s="130"/>
      <c r="S687" s="85">
        <v>0</v>
      </c>
      <c r="T687" s="130">
        <v>2305006000</v>
      </c>
      <c r="U687" s="85">
        <v>0.7469235255994815</v>
      </c>
      <c r="V687" s="130"/>
      <c r="W687" s="85"/>
      <c r="X687" s="130"/>
      <c r="Y687" s="85"/>
      <c r="Z687" s="130"/>
      <c r="AA687" s="85"/>
      <c r="AB687" s="85"/>
      <c r="AC687" s="85"/>
      <c r="AD687" s="90">
        <v>85349998000</v>
      </c>
      <c r="AE687" s="90">
        <v>706000000</v>
      </c>
      <c r="AF687" s="90">
        <v>13852000000</v>
      </c>
      <c r="AG687" s="90">
        <v>62044000000</v>
      </c>
      <c r="AH687" s="90">
        <v>1416000000</v>
      </c>
      <c r="AI687" s="117">
        <v>194000000</v>
      </c>
      <c r="AJ687" s="90">
        <v>4158000000</v>
      </c>
      <c r="AK687" s="90">
        <v>3086000000</v>
      </c>
      <c r="AL687" s="90"/>
      <c r="AM687" s="90"/>
      <c r="AN687" s="90">
        <v>620000000</v>
      </c>
      <c r="AO687" s="90"/>
      <c r="AP687" s="90"/>
    </row>
    <row r="688" spans="1:42" s="91" customFormat="1">
      <c r="A688" s="81">
        <v>44575</v>
      </c>
      <c r="B688" s="90">
        <v>55711768646828</v>
      </c>
      <c r="C688" s="90">
        <v>293715080000</v>
      </c>
      <c r="D688" s="203">
        <v>27657174000</v>
      </c>
      <c r="E688" s="208">
        <v>129886854000</v>
      </c>
      <c r="F688" s="90">
        <v>5551375000</v>
      </c>
      <c r="G688" s="85">
        <v>0.42273644532439841</v>
      </c>
      <c r="H688" s="90"/>
      <c r="I688" s="85">
        <v>0</v>
      </c>
      <c r="J688" s="90">
        <v>7223509000</v>
      </c>
      <c r="K688" s="85">
        <v>0.49347649952179262</v>
      </c>
      <c r="L688" s="90">
        <v>10600267000</v>
      </c>
      <c r="M688" s="85">
        <v>4.1504068784135255E-2</v>
      </c>
      <c r="N688" s="90">
        <v>1778350000</v>
      </c>
      <c r="O688" s="85">
        <v>0.73974625623960066</v>
      </c>
      <c r="P688" s="90">
        <v>97917000</v>
      </c>
      <c r="Q688" s="85">
        <v>0.34722340425531917</v>
      </c>
      <c r="R688" s="90"/>
      <c r="S688" s="85">
        <v>0</v>
      </c>
      <c r="T688" s="130">
        <v>2405756000</v>
      </c>
      <c r="U688" s="85">
        <v>0.78516840731070492</v>
      </c>
      <c r="V688" s="130"/>
      <c r="W688" s="85"/>
      <c r="X688" s="130"/>
      <c r="Y688" s="85"/>
      <c r="Z688" s="130"/>
      <c r="AA688" s="85"/>
      <c r="AB688" s="85"/>
      <c r="AC688" s="85"/>
      <c r="AD688" s="90">
        <v>13132000000</v>
      </c>
      <c r="AE688" s="90">
        <v>222000000</v>
      </c>
      <c r="AF688" s="90">
        <v>14638000000</v>
      </c>
      <c r="AG688" s="90">
        <v>255403080000</v>
      </c>
      <c r="AH688" s="90">
        <v>2404000000</v>
      </c>
      <c r="AI688" s="117">
        <v>282000000</v>
      </c>
      <c r="AJ688" s="90">
        <v>3976000000</v>
      </c>
      <c r="AK688" s="90">
        <v>3064000000</v>
      </c>
      <c r="AL688" s="90"/>
      <c r="AM688" s="90"/>
      <c r="AN688" s="90">
        <v>594000000</v>
      </c>
      <c r="AO688" s="90"/>
      <c r="AP688" s="90"/>
    </row>
    <row r="689" spans="1:42" s="116" customFormat="1">
      <c r="A689" s="110"/>
      <c r="B689" s="113"/>
      <c r="C689" s="113">
        <v>0</v>
      </c>
      <c r="D689" s="203">
        <v>0</v>
      </c>
      <c r="E689" s="208"/>
      <c r="F689" s="113"/>
      <c r="G689" s="114"/>
      <c r="H689" s="113"/>
      <c r="I689" s="114"/>
      <c r="J689" s="113"/>
      <c r="K689" s="114"/>
      <c r="L689" s="113"/>
      <c r="M689" s="114"/>
      <c r="N689" s="113"/>
      <c r="O689" s="114"/>
      <c r="P689" s="113"/>
      <c r="Q689" s="114"/>
      <c r="R689" s="113"/>
      <c r="S689" s="114"/>
      <c r="T689" s="113"/>
      <c r="U689" s="114"/>
      <c r="V689" s="113"/>
      <c r="W689" s="114"/>
      <c r="X689" s="113"/>
      <c r="Y689" s="114"/>
      <c r="Z689" s="113"/>
      <c r="AA689" s="114"/>
      <c r="AB689" s="114"/>
      <c r="AC689" s="114"/>
      <c r="AD689" s="113"/>
      <c r="AE689" s="113"/>
      <c r="AF689" s="113"/>
      <c r="AG689" s="113"/>
      <c r="AH689" s="113"/>
      <c r="AI689" s="126"/>
      <c r="AJ689" s="113"/>
      <c r="AK689" s="113" t="s">
        <v>45</v>
      </c>
      <c r="AL689" s="113"/>
      <c r="AM689" s="113"/>
      <c r="AN689" s="113"/>
      <c r="AO689" s="113"/>
      <c r="AP689" s="113"/>
    </row>
    <row r="690" spans="1:42">
      <c r="A690" s="81">
        <v>44578</v>
      </c>
      <c r="B690" s="90">
        <v>75486127589156</v>
      </c>
      <c r="C690" s="90">
        <v>128745928000</v>
      </c>
      <c r="D690" s="203">
        <v>41355973000</v>
      </c>
      <c r="E690" s="208">
        <v>251181568000</v>
      </c>
      <c r="F690" s="90">
        <v>25022436000</v>
      </c>
      <c r="G690" s="85">
        <v>0.74744187383059291</v>
      </c>
      <c r="H690" s="90"/>
      <c r="I690" s="85">
        <v>0</v>
      </c>
      <c r="J690" s="90">
        <v>5216397000</v>
      </c>
      <c r="K690" s="85">
        <v>0.21526009412950839</v>
      </c>
      <c r="L690" s="90">
        <v>8220414000</v>
      </c>
      <c r="M690" s="85">
        <v>0.1630864836206328</v>
      </c>
      <c r="N690" s="130">
        <v>1791827000</v>
      </c>
      <c r="O690" s="85">
        <v>0.71934692088186314</v>
      </c>
      <c r="P690" s="90">
        <v>130811000</v>
      </c>
      <c r="Q690" s="85">
        <v>0.32761885202791036</v>
      </c>
      <c r="R690" s="90"/>
      <c r="S690" s="85">
        <v>0</v>
      </c>
      <c r="T690" s="90">
        <v>974088000</v>
      </c>
      <c r="U690" s="85">
        <v>8.3684766143686987E-2</v>
      </c>
      <c r="V690" s="90"/>
      <c r="W690" s="85"/>
      <c r="X690" s="90"/>
      <c r="Y690" s="85"/>
      <c r="Z690" s="90"/>
      <c r="AA690" s="85"/>
      <c r="AB690" s="85"/>
      <c r="AC690" s="85"/>
      <c r="AD690" s="90">
        <v>33477434000</v>
      </c>
      <c r="AE690" s="90">
        <v>731500000</v>
      </c>
      <c r="AF690" s="90">
        <v>24232996000</v>
      </c>
      <c r="AG690" s="90">
        <v>50405244000</v>
      </c>
      <c r="AH690" s="90">
        <v>2490908000</v>
      </c>
      <c r="AI690" s="117">
        <v>399278000</v>
      </c>
      <c r="AJ690" s="90">
        <v>4286600000</v>
      </c>
      <c r="AK690" s="90">
        <v>11639968000</v>
      </c>
      <c r="AL690" s="90"/>
      <c r="AM690" s="90"/>
      <c r="AN690" s="90">
        <v>1082000000</v>
      </c>
      <c r="AO690" s="90"/>
      <c r="AP690" s="90"/>
    </row>
    <row r="691" spans="1:42">
      <c r="A691" s="81">
        <v>44579</v>
      </c>
      <c r="B691" s="90">
        <v>55380481036302</v>
      </c>
      <c r="C691" s="90">
        <v>305354392000</v>
      </c>
      <c r="D691" s="203">
        <v>140370218000</v>
      </c>
      <c r="E691" s="208">
        <v>279541448000</v>
      </c>
      <c r="F691" s="130">
        <v>119343808000</v>
      </c>
      <c r="G691" s="85">
        <v>0.71859078715321578</v>
      </c>
      <c r="H691" s="130"/>
      <c r="I691" s="85">
        <v>0</v>
      </c>
      <c r="J691" s="130">
        <v>3013432000</v>
      </c>
      <c r="K691" s="85">
        <v>9.1023714425265981E-2</v>
      </c>
      <c r="L691" s="130">
        <v>12871706000</v>
      </c>
      <c r="M691" s="85">
        <v>0.1583532353810741</v>
      </c>
      <c r="N691" s="130">
        <v>3902944000</v>
      </c>
      <c r="O691" s="85">
        <v>0.57584757628577554</v>
      </c>
      <c r="P691" s="130">
        <v>353933000</v>
      </c>
      <c r="Q691" s="85">
        <v>0.39279190295981442</v>
      </c>
      <c r="R691" s="130"/>
      <c r="S691" s="85">
        <v>0</v>
      </c>
      <c r="T691" s="130">
        <v>884395000</v>
      </c>
      <c r="U691" s="85">
        <v>7.9949979451907432E-2</v>
      </c>
      <c r="V691" s="130"/>
      <c r="W691" s="85"/>
      <c r="X691" s="130"/>
      <c r="Y691" s="85"/>
      <c r="Z691" s="130"/>
      <c r="AA691" s="85"/>
      <c r="AB691" s="85"/>
      <c r="AC691" s="85"/>
      <c r="AD691" s="90">
        <v>166080348000</v>
      </c>
      <c r="AE691" s="90">
        <v>593362000</v>
      </c>
      <c r="AF691" s="90">
        <v>33106010000</v>
      </c>
      <c r="AG691" s="90">
        <v>81284768000</v>
      </c>
      <c r="AH691" s="90">
        <v>6777738000</v>
      </c>
      <c r="AI691" s="117">
        <v>901070000</v>
      </c>
      <c r="AJ691" s="90">
        <v>4675242000</v>
      </c>
      <c r="AK691" s="90">
        <v>11061854000</v>
      </c>
      <c r="AL691" s="90"/>
      <c r="AM691" s="90"/>
      <c r="AN691" s="90">
        <v>874000000</v>
      </c>
      <c r="AO691" s="90"/>
      <c r="AP691" s="90"/>
    </row>
    <row r="692" spans="1:42">
      <c r="A692" s="81">
        <v>44580</v>
      </c>
      <c r="B692" s="90">
        <v>52721776132964</v>
      </c>
      <c r="C692" s="90">
        <v>294534878000</v>
      </c>
      <c r="D692" s="203">
        <v>125006204000</v>
      </c>
      <c r="E692" s="208">
        <v>216444814000</v>
      </c>
      <c r="F692" s="130">
        <v>102614115000</v>
      </c>
      <c r="G692" s="85">
        <v>0.44316426218631472</v>
      </c>
      <c r="H692" s="130"/>
      <c r="I692" s="85">
        <v>0</v>
      </c>
      <c r="J692" s="130">
        <v>1097210000</v>
      </c>
      <c r="K692" s="85">
        <v>0.44207436225754021</v>
      </c>
      <c r="L692" s="130">
        <v>17887617000</v>
      </c>
      <c r="M692" s="85">
        <v>0.33572848428519442</v>
      </c>
      <c r="N692" s="130">
        <v>1474715000</v>
      </c>
      <c r="O692" s="85">
        <v>0.81321769991926907</v>
      </c>
      <c r="P692" s="134">
        <v>294482000</v>
      </c>
      <c r="Q692" s="85">
        <v>0.43879710093099217</v>
      </c>
      <c r="R692" s="130">
        <v>868644000</v>
      </c>
      <c r="S692" s="85">
        <v>0.3661959955718076</v>
      </c>
      <c r="T692" s="90">
        <v>769421000</v>
      </c>
      <c r="U692" s="85">
        <v>0.70507707618180115</v>
      </c>
      <c r="V692" s="90"/>
      <c r="W692" s="85"/>
      <c r="X692" s="90"/>
      <c r="Y692" s="85"/>
      <c r="Z692" s="90"/>
      <c r="AA692" s="85"/>
      <c r="AB692" s="85"/>
      <c r="AC692" s="85"/>
      <c r="AD692" s="90">
        <v>231548714000</v>
      </c>
      <c r="AE692" s="90">
        <v>258320000</v>
      </c>
      <c r="AF692" s="90">
        <v>2481958000</v>
      </c>
      <c r="AG692" s="90">
        <v>53280010000</v>
      </c>
      <c r="AH692" s="90">
        <v>1813432000</v>
      </c>
      <c r="AI692" s="117">
        <v>671112000</v>
      </c>
      <c r="AJ692" s="90">
        <v>2372074000</v>
      </c>
      <c r="AK692" s="90">
        <v>1091258000</v>
      </c>
      <c r="AL692" s="90"/>
      <c r="AM692" s="90"/>
      <c r="AN692" s="90">
        <v>1018000000</v>
      </c>
      <c r="AO692" s="90"/>
      <c r="AP692" s="90"/>
    </row>
    <row r="693" spans="1:42">
      <c r="A693" s="81">
        <v>44581</v>
      </c>
      <c r="B693" s="90">
        <v>52668835143218</v>
      </c>
      <c r="C693" s="90">
        <v>128744442000</v>
      </c>
      <c r="D693" s="203">
        <v>41752371000</v>
      </c>
      <c r="E693" s="208">
        <v>130929031000</v>
      </c>
      <c r="F693" s="130">
        <v>15249138000</v>
      </c>
      <c r="G693" s="85">
        <v>0.31851334713204188</v>
      </c>
      <c r="H693" s="130">
        <v>2200000</v>
      </c>
      <c r="I693" s="85">
        <v>4.5871559633027525E-3</v>
      </c>
      <c r="J693" s="130">
        <v>5241138000</v>
      </c>
      <c r="K693" s="85">
        <v>0.43685651629229355</v>
      </c>
      <c r="L693" s="130">
        <v>18889744000</v>
      </c>
      <c r="M693" s="85">
        <v>0.31223752642112396</v>
      </c>
      <c r="N693" s="130">
        <v>1207136000</v>
      </c>
      <c r="O693" s="85">
        <v>0.84926684236372108</v>
      </c>
      <c r="P693" s="130">
        <v>79255000</v>
      </c>
      <c r="Q693" s="85">
        <v>0.24131473982279328</v>
      </c>
      <c r="R693" s="130"/>
      <c r="S693" s="85">
        <v>0</v>
      </c>
      <c r="T693" s="90">
        <v>1083760000</v>
      </c>
      <c r="U693" s="85">
        <v>0.84581525302032279</v>
      </c>
      <c r="V693" s="90"/>
      <c r="W693" s="85"/>
      <c r="X693" s="90"/>
      <c r="Y693" s="85"/>
      <c r="Z693" s="90"/>
      <c r="AA693" s="85"/>
      <c r="AB693" s="85"/>
      <c r="AC693" s="85"/>
      <c r="AD693" s="90">
        <v>47875978000</v>
      </c>
      <c r="AE693" s="90">
        <v>479600000</v>
      </c>
      <c r="AF693" s="90">
        <v>11997390000</v>
      </c>
      <c r="AG693" s="90">
        <v>60497994000</v>
      </c>
      <c r="AH693" s="90">
        <v>1421386000</v>
      </c>
      <c r="AI693" s="117">
        <v>328430000</v>
      </c>
      <c r="AJ693" s="90">
        <v>4036344000</v>
      </c>
      <c r="AK693" s="90">
        <v>1281320000</v>
      </c>
      <c r="AL693" s="90"/>
      <c r="AM693" s="90"/>
      <c r="AN693" s="90">
        <v>826000000</v>
      </c>
      <c r="AO693" s="90"/>
      <c r="AP693" s="90"/>
    </row>
    <row r="694" spans="1:42">
      <c r="A694" s="81">
        <v>44582</v>
      </c>
      <c r="B694" s="90">
        <v>55629913667940</v>
      </c>
      <c r="C694" s="90">
        <v>86919998000</v>
      </c>
      <c r="D694" s="203">
        <v>15524084000</v>
      </c>
      <c r="E694" s="208">
        <v>101918169000</v>
      </c>
      <c r="F694" s="130">
        <v>1219926000</v>
      </c>
      <c r="G694" s="85">
        <v>8.0843339960238569E-2</v>
      </c>
      <c r="H694" s="130"/>
      <c r="I694" s="85">
        <v>0</v>
      </c>
      <c r="J694" s="130">
        <v>3222137000</v>
      </c>
      <c r="K694" s="85">
        <v>0.28269319178803298</v>
      </c>
      <c r="L694" s="130">
        <v>8517937000</v>
      </c>
      <c r="M694" s="85">
        <v>0.19149178056255475</v>
      </c>
      <c r="N694" s="130">
        <v>1365792000</v>
      </c>
      <c r="O694" s="85">
        <v>0.86007052896725444</v>
      </c>
      <c r="P694" s="130">
        <v>194778000</v>
      </c>
      <c r="Q694" s="85">
        <v>0.41797854077253221</v>
      </c>
      <c r="R694" s="130"/>
      <c r="S694" s="85">
        <v>0</v>
      </c>
      <c r="T694" s="90">
        <v>1003514000</v>
      </c>
      <c r="U694" s="85">
        <v>0.11115573770491803</v>
      </c>
      <c r="V694" s="90"/>
      <c r="W694" s="85"/>
      <c r="X694" s="90"/>
      <c r="Y694" s="85"/>
      <c r="Z694" s="90"/>
      <c r="AA694" s="85"/>
      <c r="AB694" s="85"/>
      <c r="AC694" s="85"/>
      <c r="AD694" s="90">
        <v>15090000000</v>
      </c>
      <c r="AE694" s="90">
        <v>272000000</v>
      </c>
      <c r="AF694" s="90">
        <v>11398000000</v>
      </c>
      <c r="AG694" s="90">
        <v>44481998000</v>
      </c>
      <c r="AH694" s="90">
        <v>1588000000</v>
      </c>
      <c r="AI694" s="117">
        <v>466000000</v>
      </c>
      <c r="AJ694" s="90">
        <v>3946000000</v>
      </c>
      <c r="AK694" s="90">
        <v>9028000000</v>
      </c>
      <c r="AL694" s="90"/>
      <c r="AM694" s="90"/>
      <c r="AN694" s="90">
        <v>650000000</v>
      </c>
      <c r="AO694" s="90"/>
      <c r="AP694" s="90"/>
    </row>
    <row r="695" spans="1:42" s="116" customFormat="1">
      <c r="A695" s="110"/>
      <c r="B695" s="113"/>
      <c r="C695" s="113">
        <v>0</v>
      </c>
      <c r="D695" s="203">
        <v>0</v>
      </c>
      <c r="E695" s="208"/>
      <c r="F695" s="113"/>
      <c r="G695" s="114"/>
      <c r="H695" s="112"/>
      <c r="I695" s="114"/>
      <c r="J695" s="112"/>
      <c r="K695" s="114"/>
      <c r="L695" s="112"/>
      <c r="M695" s="114"/>
      <c r="N695" s="112"/>
      <c r="O695" s="114"/>
      <c r="P695" s="112"/>
      <c r="Q695" s="114"/>
      <c r="R695" s="112"/>
      <c r="S695" s="114"/>
      <c r="T695" s="113"/>
      <c r="U695" s="114"/>
      <c r="V695" s="113"/>
      <c r="W695" s="114"/>
      <c r="X695" s="113"/>
      <c r="Y695" s="114"/>
      <c r="Z695" s="113"/>
      <c r="AA695" s="114"/>
      <c r="AB695" s="114"/>
      <c r="AC695" s="114"/>
      <c r="AD695" s="113"/>
      <c r="AE695" s="113"/>
      <c r="AF695" s="113"/>
      <c r="AG695" s="113"/>
      <c r="AH695" s="113"/>
      <c r="AI695" s="126"/>
      <c r="AJ695" s="113"/>
      <c r="AK695" s="113"/>
      <c r="AL695" s="113"/>
      <c r="AM695" s="113"/>
      <c r="AN695" s="113"/>
      <c r="AO695" s="113"/>
      <c r="AP695" s="113"/>
    </row>
    <row r="696" spans="1:42">
      <c r="A696" s="81">
        <v>44585</v>
      </c>
      <c r="B696" s="90">
        <v>59559916546742</v>
      </c>
      <c r="C696" s="90">
        <v>133827998000</v>
      </c>
      <c r="D696" s="203">
        <v>20908638000</v>
      </c>
      <c r="E696" s="208">
        <v>160648593000</v>
      </c>
      <c r="F696" s="130">
        <v>7716731000</v>
      </c>
      <c r="G696" s="85">
        <v>0.15512263678998767</v>
      </c>
      <c r="H696" s="130"/>
      <c r="I696" s="85">
        <v>0</v>
      </c>
      <c r="J696" s="130">
        <v>381782000</v>
      </c>
      <c r="K696" s="85">
        <v>0.40615106382978722</v>
      </c>
      <c r="L696" s="130">
        <v>9408533000</v>
      </c>
      <c r="M696" s="85">
        <v>0.13176848725629461</v>
      </c>
      <c r="N696" s="130">
        <v>1851665000</v>
      </c>
      <c r="O696" s="85">
        <v>0.70405513307984791</v>
      </c>
      <c r="P696" s="130">
        <v>369702000</v>
      </c>
      <c r="Q696" s="85">
        <v>0.41169487750556794</v>
      </c>
      <c r="R696" s="130"/>
      <c r="S696" s="85">
        <v>0</v>
      </c>
      <c r="T696" s="90">
        <v>1180225000</v>
      </c>
      <c r="U696" s="85">
        <v>0.67441428571428574</v>
      </c>
      <c r="V696" s="90"/>
      <c r="W696" s="85"/>
      <c r="X696" s="90"/>
      <c r="Y696" s="85"/>
      <c r="Z696" s="90"/>
      <c r="AA696" s="85"/>
      <c r="AB696" s="85"/>
      <c r="AC696" s="85"/>
      <c r="AD696" s="90">
        <v>49746002000</v>
      </c>
      <c r="AE696" s="90">
        <v>1066000000</v>
      </c>
      <c r="AF696" s="90">
        <v>940000000</v>
      </c>
      <c r="AG696" s="90">
        <v>71401996000</v>
      </c>
      <c r="AH696" s="90">
        <v>2630000000</v>
      </c>
      <c r="AI696" s="117">
        <v>898000000</v>
      </c>
      <c r="AJ696" s="90">
        <v>4434000000</v>
      </c>
      <c r="AK696" s="90">
        <v>1750000000</v>
      </c>
      <c r="AL696" s="90"/>
      <c r="AM696" s="90"/>
      <c r="AN696" s="90">
        <v>962000000</v>
      </c>
      <c r="AO696" s="90"/>
      <c r="AP696" s="90"/>
    </row>
    <row r="697" spans="1:42">
      <c r="A697" s="81">
        <v>44586</v>
      </c>
      <c r="B697" s="90">
        <v>52124595887684</v>
      </c>
      <c r="C697" s="90">
        <v>463896992000</v>
      </c>
      <c r="D697" s="203">
        <v>29832050000</v>
      </c>
      <c r="E697" s="208">
        <v>104080535000</v>
      </c>
      <c r="F697" s="130">
        <v>20308776000</v>
      </c>
      <c r="G697" s="85">
        <v>0.11557859319478668</v>
      </c>
      <c r="H697" s="130"/>
      <c r="I697" s="85">
        <v>0</v>
      </c>
      <c r="J697" s="130">
        <v>777891000</v>
      </c>
      <c r="K697" s="85">
        <v>7.0813928083750567E-3</v>
      </c>
      <c r="L697" s="130">
        <v>4529304000</v>
      </c>
      <c r="M697" s="85">
        <v>4.9261014737071077E-2</v>
      </c>
      <c r="N697" s="130">
        <v>1286123000</v>
      </c>
      <c r="O697" s="85">
        <v>0.88211454046639237</v>
      </c>
      <c r="P697" s="130">
        <v>150169000</v>
      </c>
      <c r="Q697" s="85">
        <v>0.28549239543726235</v>
      </c>
      <c r="R697" s="130">
        <v>1729322000</v>
      </c>
      <c r="S697" s="85">
        <v>2.2785416886265415E-2</v>
      </c>
      <c r="T697" s="90">
        <v>1050465000</v>
      </c>
      <c r="U697" s="85">
        <v>0.8993707191780822</v>
      </c>
      <c r="V697" s="90"/>
      <c r="W697" s="85"/>
      <c r="X697" s="90"/>
      <c r="Y697" s="85"/>
      <c r="Z697" s="90"/>
      <c r="AA697" s="85"/>
      <c r="AB697" s="85"/>
      <c r="AC697" s="85"/>
      <c r="AD697" s="90">
        <v>175713992000</v>
      </c>
      <c r="AE697" s="90">
        <v>6532000000</v>
      </c>
      <c r="AF697" s="90">
        <v>109850000000</v>
      </c>
      <c r="AG697" s="90">
        <v>91945000000</v>
      </c>
      <c r="AH697" s="90">
        <v>1458000000</v>
      </c>
      <c r="AI697" s="117">
        <v>526000000</v>
      </c>
      <c r="AJ697" s="90">
        <v>75896000000</v>
      </c>
      <c r="AK697" s="90">
        <v>1168000000</v>
      </c>
      <c r="AL697" s="90"/>
      <c r="AM697" s="90"/>
      <c r="AN697" s="90">
        <v>808000000</v>
      </c>
      <c r="AO697" s="90"/>
      <c r="AP697" s="90"/>
    </row>
    <row r="698" spans="1:42">
      <c r="A698" s="81">
        <v>44587</v>
      </c>
      <c r="B698" s="90">
        <v>53436912993498</v>
      </c>
      <c r="C698" s="90">
        <v>266787740000</v>
      </c>
      <c r="D698" s="203">
        <v>120665770000</v>
      </c>
      <c r="E698" s="208">
        <v>169138415000</v>
      </c>
      <c r="F698" s="130">
        <v>52649912000</v>
      </c>
      <c r="G698" s="85">
        <v>0.36732087053280216</v>
      </c>
      <c r="H698" s="130"/>
      <c r="I698" s="85">
        <v>0</v>
      </c>
      <c r="J698" s="130">
        <v>39497094000</v>
      </c>
      <c r="K698" s="85">
        <v>0.84302583421836219</v>
      </c>
      <c r="L698" s="130">
        <v>25774754000</v>
      </c>
      <c r="M698" s="85">
        <v>0.37917526334947987</v>
      </c>
      <c r="N698" s="130">
        <v>1450958000</v>
      </c>
      <c r="O698" s="85">
        <v>0.8058692976570796</v>
      </c>
      <c r="P698" s="130">
        <v>77139000</v>
      </c>
      <c r="Q698" s="85">
        <v>0.27289804928785211</v>
      </c>
      <c r="R698" s="130"/>
      <c r="S698" s="85">
        <v>0</v>
      </c>
      <c r="T698" s="90">
        <v>1215913000</v>
      </c>
      <c r="U698" s="85">
        <v>0.7422685006568569</v>
      </c>
      <c r="V698" s="90"/>
      <c r="W698" s="85"/>
      <c r="X698" s="90"/>
      <c r="Y698" s="85"/>
      <c r="Z698" s="90"/>
      <c r="AA698" s="85"/>
      <c r="AB698" s="85"/>
      <c r="AC698" s="85"/>
      <c r="AD698" s="90">
        <v>143334932000</v>
      </c>
      <c r="AE698" s="90">
        <v>208680000</v>
      </c>
      <c r="AF698" s="90">
        <v>46851582000</v>
      </c>
      <c r="AG698" s="90">
        <v>67975832000</v>
      </c>
      <c r="AH698" s="90">
        <v>1800488000</v>
      </c>
      <c r="AI698" s="117">
        <v>282666000</v>
      </c>
      <c r="AJ698" s="90">
        <v>4019456000</v>
      </c>
      <c r="AK698" s="90">
        <v>1638104000</v>
      </c>
      <c r="AL698" s="90"/>
      <c r="AM698" s="90"/>
      <c r="AN698" s="90">
        <v>676000000</v>
      </c>
      <c r="AO698" s="90"/>
      <c r="AP698" s="90"/>
    </row>
    <row r="699" spans="1:42">
      <c r="A699" s="81">
        <v>44588</v>
      </c>
      <c r="B699" s="90">
        <v>40359955850478</v>
      </c>
      <c r="C699" s="90">
        <v>206268000000</v>
      </c>
      <c r="D699" s="203">
        <v>59199573000</v>
      </c>
      <c r="E699" s="208">
        <v>125723488000</v>
      </c>
      <c r="F699" s="130">
        <v>42799516000</v>
      </c>
      <c r="G699" s="85">
        <v>0.29125223545423612</v>
      </c>
      <c r="H699" s="130"/>
      <c r="I699" s="85">
        <v>0</v>
      </c>
      <c r="J699" s="130">
        <v>20757000</v>
      </c>
      <c r="K699" s="85">
        <v>9.1039473684210535E-3</v>
      </c>
      <c r="L699" s="130">
        <v>11491768000</v>
      </c>
      <c r="M699" s="85">
        <v>0.24565557930739632</v>
      </c>
      <c r="N699" s="130">
        <v>1673328000</v>
      </c>
      <c r="O699" s="85">
        <v>0.76758165137614676</v>
      </c>
      <c r="P699" s="130">
        <v>142171000</v>
      </c>
      <c r="Q699" s="85">
        <v>0.35542750000000001</v>
      </c>
      <c r="R699" s="130">
        <v>1770410000</v>
      </c>
      <c r="S699" s="85">
        <v>0.35693750000000002</v>
      </c>
      <c r="T699" s="90">
        <v>1301623000</v>
      </c>
      <c r="U699" s="85">
        <v>0.79367256097560979</v>
      </c>
      <c r="V699" s="90"/>
      <c r="W699" s="85"/>
      <c r="X699" s="90"/>
      <c r="Y699" s="85"/>
      <c r="Z699" s="90"/>
      <c r="AA699" s="85"/>
      <c r="AB699" s="85"/>
      <c r="AC699" s="85"/>
      <c r="AD699" s="90">
        <v>146950000000</v>
      </c>
      <c r="AE699" s="90">
        <v>480000000</v>
      </c>
      <c r="AF699" s="90">
        <v>2280000000</v>
      </c>
      <c r="AG699" s="90">
        <v>46780000000</v>
      </c>
      <c r="AH699" s="90">
        <v>2180000000</v>
      </c>
      <c r="AI699" s="117">
        <v>400000000</v>
      </c>
      <c r="AJ699" s="90">
        <v>4960000000</v>
      </c>
      <c r="AK699" s="90">
        <v>1640000000</v>
      </c>
      <c r="AL699" s="90"/>
      <c r="AM699" s="90"/>
      <c r="AN699" s="90">
        <v>598000000</v>
      </c>
      <c r="AO699" s="90"/>
      <c r="AP699" s="90"/>
    </row>
    <row r="700" spans="1:42">
      <c r="A700" s="81">
        <v>44589</v>
      </c>
      <c r="B700" s="90">
        <v>49002537462666</v>
      </c>
      <c r="C700" s="90">
        <v>152677996000</v>
      </c>
      <c r="D700" s="203">
        <v>32248925000</v>
      </c>
      <c r="E700" s="208">
        <v>119400700000</v>
      </c>
      <c r="F700" s="130">
        <v>17703786000</v>
      </c>
      <c r="G700" s="85">
        <v>0.19467974212495859</v>
      </c>
      <c r="H700" s="130"/>
      <c r="I700" s="85">
        <v>0</v>
      </c>
      <c r="J700" s="130">
        <v>43998000</v>
      </c>
      <c r="K700" s="85">
        <v>2.0911596958174905E-2</v>
      </c>
      <c r="L700" s="130">
        <v>11290670000</v>
      </c>
      <c r="M700" s="85">
        <v>0.23211772674305031</v>
      </c>
      <c r="N700" s="130">
        <v>1302231000</v>
      </c>
      <c r="O700" s="85">
        <v>0.87633310901749661</v>
      </c>
      <c r="P700" s="130">
        <v>96546000</v>
      </c>
      <c r="Q700" s="85">
        <v>0.43884545454545454</v>
      </c>
      <c r="R700" s="130"/>
      <c r="S700" s="85">
        <v>0</v>
      </c>
      <c r="T700" s="130">
        <v>1811694000</v>
      </c>
      <c r="U700" s="85">
        <v>0.63479117028731602</v>
      </c>
      <c r="V700" s="130"/>
      <c r="W700" s="85"/>
      <c r="X700" s="130"/>
      <c r="Y700" s="85"/>
      <c r="Z700" s="130"/>
      <c r="AA700" s="85"/>
      <c r="AB700" s="85"/>
      <c r="AC700" s="85"/>
      <c r="AD700" s="90">
        <v>90937998000</v>
      </c>
      <c r="AE700" s="90">
        <v>688000000</v>
      </c>
      <c r="AF700" s="90">
        <v>2104000000</v>
      </c>
      <c r="AG700" s="90">
        <v>48641998000</v>
      </c>
      <c r="AH700" s="90">
        <v>1486000000</v>
      </c>
      <c r="AI700" s="117">
        <v>220000000</v>
      </c>
      <c r="AJ700" s="90">
        <v>5048000000</v>
      </c>
      <c r="AK700" s="90">
        <v>2854000000</v>
      </c>
      <c r="AL700" s="90"/>
      <c r="AM700" s="90"/>
      <c r="AN700" s="90">
        <v>698000000</v>
      </c>
      <c r="AO700" s="90"/>
      <c r="AP700" s="90"/>
    </row>
    <row r="701" spans="1:42" s="116" customFormat="1">
      <c r="A701" s="110"/>
      <c r="B701" s="113"/>
      <c r="C701" s="113">
        <v>0</v>
      </c>
      <c r="D701" s="203">
        <v>0</v>
      </c>
      <c r="E701" s="208"/>
      <c r="F701" s="112"/>
      <c r="G701" s="114"/>
      <c r="H701" s="113"/>
      <c r="I701" s="114"/>
      <c r="J701" s="113"/>
      <c r="K701" s="114"/>
      <c r="L701" s="113"/>
      <c r="M701" s="114"/>
      <c r="N701" s="113"/>
      <c r="O701" s="114"/>
      <c r="P701" s="113"/>
      <c r="Q701" s="114"/>
      <c r="R701" s="113"/>
      <c r="S701" s="114"/>
      <c r="T701" s="113"/>
      <c r="U701" s="114"/>
      <c r="V701" s="113"/>
      <c r="W701" s="114"/>
      <c r="X701" s="113"/>
      <c r="Y701" s="114"/>
      <c r="Z701" s="113"/>
      <c r="AA701" s="114"/>
      <c r="AB701" s="114"/>
      <c r="AC701" s="114"/>
      <c r="AD701" s="113"/>
      <c r="AE701" s="113"/>
      <c r="AF701" s="113"/>
      <c r="AG701" s="113"/>
      <c r="AH701" s="113"/>
      <c r="AI701" s="126"/>
      <c r="AJ701" s="113"/>
      <c r="AK701" s="113"/>
      <c r="AL701" s="113"/>
      <c r="AM701" s="113"/>
      <c r="AN701" s="113"/>
      <c r="AO701" s="113"/>
      <c r="AP701" s="113"/>
    </row>
    <row r="702" spans="1:42">
      <c r="A702" s="81">
        <v>44599</v>
      </c>
      <c r="B702" s="90">
        <v>42079208562240</v>
      </c>
      <c r="C702" s="90">
        <v>207343704000</v>
      </c>
      <c r="D702" s="203">
        <v>26560016000</v>
      </c>
      <c r="E702" s="208">
        <v>68470796000</v>
      </c>
      <c r="F702" s="90">
        <v>11451785000</v>
      </c>
      <c r="G702" s="85">
        <v>7.8169180887372014E-2</v>
      </c>
      <c r="H702" s="90"/>
      <c r="I702" s="85">
        <v>0</v>
      </c>
      <c r="J702" s="90">
        <v>205950000</v>
      </c>
      <c r="K702" s="85">
        <v>4.3273188608908289E-2</v>
      </c>
      <c r="L702" s="90">
        <v>10431747000</v>
      </c>
      <c r="M702" s="85">
        <v>0.26895821079048765</v>
      </c>
      <c r="N702" s="90">
        <v>1615602000</v>
      </c>
      <c r="O702" s="85">
        <v>0.26333940554087854</v>
      </c>
      <c r="P702" s="90">
        <v>141499000</v>
      </c>
      <c r="Q702" s="85">
        <v>0.25336448932817646</v>
      </c>
      <c r="R702" s="90">
        <v>1355582000</v>
      </c>
      <c r="S702" s="85">
        <v>0.18661615647110716</v>
      </c>
      <c r="T702" s="90">
        <v>1357851000</v>
      </c>
      <c r="U702" s="85">
        <v>0.70693423436556369</v>
      </c>
      <c r="V702" s="90"/>
      <c r="W702" s="85"/>
      <c r="X702" s="90"/>
      <c r="Y702" s="85"/>
      <c r="Z702" s="90"/>
      <c r="AA702" s="85"/>
      <c r="AB702" s="85"/>
      <c r="AC702" s="85"/>
      <c r="AD702" s="90">
        <v>146500000000</v>
      </c>
      <c r="AE702" s="90">
        <v>674344000</v>
      </c>
      <c r="AF702" s="90">
        <v>4759298000</v>
      </c>
      <c r="AG702" s="90">
        <v>38785754000</v>
      </c>
      <c r="AH702" s="90">
        <v>6135056000</v>
      </c>
      <c r="AI702" s="117">
        <v>558480000</v>
      </c>
      <c r="AJ702" s="90">
        <v>7264012000</v>
      </c>
      <c r="AK702" s="90">
        <v>1920760000</v>
      </c>
      <c r="AL702" s="90"/>
      <c r="AM702" s="90"/>
      <c r="AN702" s="90">
        <v>746000000</v>
      </c>
      <c r="AO702" s="90"/>
      <c r="AP702" s="90"/>
    </row>
    <row r="703" spans="1:42">
      <c r="A703" s="81">
        <v>44600</v>
      </c>
      <c r="B703" s="90">
        <v>51804007848390</v>
      </c>
      <c r="C703" s="90">
        <v>403961604000</v>
      </c>
      <c r="D703" s="203">
        <v>288567225000</v>
      </c>
      <c r="E703" s="208">
        <v>363283725000</v>
      </c>
      <c r="F703" s="90">
        <v>279872532000</v>
      </c>
      <c r="G703" s="85">
        <v>0.85705979122314035</v>
      </c>
      <c r="H703" s="90"/>
      <c r="I703" s="85">
        <v>0</v>
      </c>
      <c r="J703" s="90">
        <v>16393000</v>
      </c>
      <c r="K703" s="85">
        <v>3.2143137254901963E-2</v>
      </c>
      <c r="L703" s="90">
        <v>5750903000</v>
      </c>
      <c r="M703" s="85">
        <v>8.0943906601514098E-2</v>
      </c>
      <c r="N703" s="90">
        <v>1504588000</v>
      </c>
      <c r="O703" s="85">
        <v>0.79946227417640803</v>
      </c>
      <c r="P703" s="90">
        <v>154162000</v>
      </c>
      <c r="Q703" s="85">
        <v>0.42586187845303869</v>
      </c>
      <c r="R703" s="90"/>
      <c r="S703" s="85">
        <v>0</v>
      </c>
      <c r="T703" s="90">
        <v>1268647000</v>
      </c>
      <c r="U703" s="85">
        <v>0.71837315968289917</v>
      </c>
      <c r="V703" s="90"/>
      <c r="W703" s="85"/>
      <c r="X703" s="90"/>
      <c r="Y703" s="85"/>
      <c r="Z703" s="90"/>
      <c r="AA703" s="85"/>
      <c r="AB703" s="85"/>
      <c r="AC703" s="85"/>
      <c r="AD703" s="90">
        <v>326549600000</v>
      </c>
      <c r="AE703" s="90">
        <v>208000000</v>
      </c>
      <c r="AF703" s="90">
        <v>510000000</v>
      </c>
      <c r="AG703" s="90">
        <v>71048004000</v>
      </c>
      <c r="AH703" s="90">
        <v>1882000000</v>
      </c>
      <c r="AI703" s="117">
        <v>362000000</v>
      </c>
      <c r="AJ703" s="90">
        <v>946000000</v>
      </c>
      <c r="AK703" s="90">
        <v>1766000000</v>
      </c>
      <c r="AL703" s="90"/>
      <c r="AM703" s="90"/>
      <c r="AN703" s="90">
        <v>690000000</v>
      </c>
      <c r="AO703" s="90"/>
      <c r="AP703" s="90"/>
    </row>
    <row r="704" spans="1:42">
      <c r="A704" s="81">
        <v>44601</v>
      </c>
      <c r="B704" s="90">
        <v>57944573564364</v>
      </c>
      <c r="C704" s="90">
        <v>798850164000</v>
      </c>
      <c r="D704" s="203">
        <v>266807587000</v>
      </c>
      <c r="E704" s="208">
        <v>337500737000</v>
      </c>
      <c r="F704" s="90">
        <v>242128838000</v>
      </c>
      <c r="G704" s="85">
        <v>0.88328588185813506</v>
      </c>
      <c r="H704" s="90"/>
      <c r="I704" s="85">
        <v>0</v>
      </c>
      <c r="J704" s="90">
        <v>11836000</v>
      </c>
      <c r="K704" s="85">
        <v>1.005317070684764E-2</v>
      </c>
      <c r="L704" s="90">
        <v>20389750000</v>
      </c>
      <c r="M704" s="85">
        <v>4.0421316688338101E-2</v>
      </c>
      <c r="N704" s="90">
        <v>3070161000</v>
      </c>
      <c r="O704" s="85">
        <v>0.61059358118818063</v>
      </c>
      <c r="P704" s="90">
        <v>97834000</v>
      </c>
      <c r="Q704" s="85">
        <v>1.880013067122735E-2</v>
      </c>
      <c r="R704" s="90"/>
      <c r="S704" s="85">
        <v>0</v>
      </c>
      <c r="T704" s="90">
        <v>1109168000</v>
      </c>
      <c r="U704" s="85">
        <v>0.85072857048626083</v>
      </c>
      <c r="V704" s="90"/>
      <c r="W704" s="85"/>
      <c r="X704" s="90"/>
      <c r="Y704" s="85"/>
      <c r="Z704" s="90"/>
      <c r="AA704" s="85"/>
      <c r="AB704" s="85"/>
      <c r="AC704" s="85"/>
      <c r="AD704" s="90">
        <v>274122844000</v>
      </c>
      <c r="AE704" s="90">
        <v>1801612000</v>
      </c>
      <c r="AF704" s="90">
        <v>1177340000</v>
      </c>
      <c r="AG704" s="90">
        <v>504430624000</v>
      </c>
      <c r="AH704" s="90">
        <v>5028158000</v>
      </c>
      <c r="AI704" s="117">
        <v>5203900000</v>
      </c>
      <c r="AJ704" s="90">
        <v>5203900000</v>
      </c>
      <c r="AK704" s="90">
        <v>1303786000</v>
      </c>
      <c r="AL704" s="90"/>
      <c r="AM704" s="90"/>
      <c r="AN704" s="90">
        <v>578000000</v>
      </c>
      <c r="AO704" s="90"/>
      <c r="AP704" s="90"/>
    </row>
    <row r="705" spans="1:42">
      <c r="A705" s="81">
        <v>44602</v>
      </c>
      <c r="B705" s="90">
        <v>51368329766026</v>
      </c>
      <c r="C705" s="90">
        <v>543551992000</v>
      </c>
      <c r="D705" s="203">
        <v>49377165000</v>
      </c>
      <c r="E705" s="208">
        <v>115326390000</v>
      </c>
      <c r="F705" s="90">
        <v>42444028000</v>
      </c>
      <c r="G705" s="85">
        <v>0.81808773755830544</v>
      </c>
      <c r="H705" s="90"/>
      <c r="I705" s="85">
        <v>0</v>
      </c>
      <c r="J705" s="90">
        <v>726749000</v>
      </c>
      <c r="K705" s="85">
        <v>0.35451170731707315</v>
      </c>
      <c r="L705" s="90">
        <v>1162987000</v>
      </c>
      <c r="M705" s="85">
        <v>2.43596262334466E-3</v>
      </c>
      <c r="N705" s="90">
        <v>2553904000</v>
      </c>
      <c r="O705" s="85">
        <v>0.63340873015873012</v>
      </c>
      <c r="P705" s="90">
        <v>24775000</v>
      </c>
      <c r="Q705" s="85">
        <v>0.10322916666666666</v>
      </c>
      <c r="R705" s="90">
        <v>903640000</v>
      </c>
      <c r="S705" s="85">
        <v>0.22301085883514313</v>
      </c>
      <c r="T705" s="90">
        <v>1561082000</v>
      </c>
      <c r="U705" s="85">
        <v>0.72005627306273068</v>
      </c>
      <c r="V705" s="90"/>
      <c r="W705" s="85"/>
      <c r="X705" s="90"/>
      <c r="Y705" s="85"/>
      <c r="Z705" s="90"/>
      <c r="AA705" s="85"/>
      <c r="AB705" s="85"/>
      <c r="AC705" s="85"/>
      <c r="AD705" s="90">
        <v>51882000000</v>
      </c>
      <c r="AE705" s="90">
        <v>1162000000</v>
      </c>
      <c r="AF705" s="90">
        <v>2050000000</v>
      </c>
      <c r="AG705" s="90">
        <v>477423992000</v>
      </c>
      <c r="AH705" s="90">
        <v>4032000000</v>
      </c>
      <c r="AI705" s="117">
        <v>240000000</v>
      </c>
      <c r="AJ705" s="90">
        <v>4052000000</v>
      </c>
      <c r="AK705" s="90">
        <v>2168000000</v>
      </c>
      <c r="AL705" s="90"/>
      <c r="AM705" s="90"/>
      <c r="AN705" s="90">
        <v>542000000</v>
      </c>
      <c r="AO705" s="90"/>
      <c r="AP705" s="90"/>
    </row>
    <row r="706" spans="1:42">
      <c r="A706" s="81">
        <v>44603</v>
      </c>
      <c r="B706" s="90">
        <v>51210272702754</v>
      </c>
      <c r="C706" s="90">
        <v>66576124000</v>
      </c>
      <c r="D706" s="203">
        <v>6878332000</v>
      </c>
      <c r="E706" s="208">
        <v>65807812000</v>
      </c>
      <c r="F706" s="90">
        <v>599576000</v>
      </c>
      <c r="G706" s="85">
        <v>2.8574162737800307E-2</v>
      </c>
      <c r="H706" s="90"/>
      <c r="I706" s="85">
        <v>0</v>
      </c>
      <c r="J706" s="90">
        <v>77753000</v>
      </c>
      <c r="K706" s="85">
        <v>4.7785834305402078E-2</v>
      </c>
      <c r="L706" s="90">
        <v>2945919000</v>
      </c>
      <c r="M706" s="85">
        <v>8.5378864492481152E-2</v>
      </c>
      <c r="N706" s="90">
        <v>2088483000</v>
      </c>
      <c r="O706" s="85">
        <v>0.6909096262342026</v>
      </c>
      <c r="P706" s="90">
        <v>86120000</v>
      </c>
      <c r="Q706" s="85">
        <v>0.35712804690934125</v>
      </c>
      <c r="R706" s="90"/>
      <c r="S706" s="85">
        <v>0</v>
      </c>
      <c r="T706" s="90">
        <v>1080481000</v>
      </c>
      <c r="U706" s="85">
        <v>0.81337879200774477</v>
      </c>
      <c r="V706" s="90"/>
      <c r="W706" s="85"/>
      <c r="X706" s="90"/>
      <c r="Y706" s="85"/>
      <c r="Z706" s="90"/>
      <c r="AA706" s="85"/>
      <c r="AB706" s="85"/>
      <c r="AC706" s="85"/>
      <c r="AD706" s="90">
        <v>20983152000</v>
      </c>
      <c r="AE706" s="90">
        <v>1050344000</v>
      </c>
      <c r="AF706" s="90">
        <v>1627114000</v>
      </c>
      <c r="AG706" s="90">
        <v>34504078000</v>
      </c>
      <c r="AH706" s="90">
        <v>3022802000</v>
      </c>
      <c r="AI706" s="117">
        <v>241146000</v>
      </c>
      <c r="AJ706" s="90">
        <v>3053102000</v>
      </c>
      <c r="AK706" s="90">
        <v>1328386000</v>
      </c>
      <c r="AL706" s="90"/>
      <c r="AM706" s="90"/>
      <c r="AN706" s="90">
        <v>766000000</v>
      </c>
      <c r="AO706" s="90"/>
      <c r="AP706" s="90"/>
    </row>
    <row r="707" spans="1:42" s="116" customFormat="1">
      <c r="A707" s="110"/>
      <c r="B707" s="113"/>
      <c r="C707" s="113">
        <v>0</v>
      </c>
      <c r="D707" s="203">
        <v>0</v>
      </c>
      <c r="E707" s="208"/>
      <c r="F707" s="113"/>
      <c r="G707" s="114"/>
      <c r="H707" s="113"/>
      <c r="I707" s="114"/>
      <c r="J707" s="113"/>
      <c r="K707" s="114"/>
      <c r="L707" s="113"/>
      <c r="M707" s="114"/>
      <c r="N707" s="113"/>
      <c r="O707" s="114"/>
      <c r="P707" s="113"/>
      <c r="Q707" s="114"/>
      <c r="R707" s="113"/>
      <c r="S707" s="114"/>
      <c r="T707" s="113"/>
      <c r="U707" s="114"/>
      <c r="V707" s="113"/>
      <c r="W707" s="114"/>
      <c r="X707" s="113"/>
      <c r="Y707" s="114"/>
      <c r="Z707" s="113"/>
      <c r="AA707" s="114"/>
      <c r="AB707" s="114"/>
      <c r="AC707" s="114"/>
      <c r="AD707" s="113"/>
      <c r="AE707" s="113"/>
      <c r="AF707" s="113"/>
      <c r="AG707" s="113"/>
      <c r="AH707" s="113"/>
      <c r="AI707" s="126"/>
      <c r="AJ707" s="113"/>
      <c r="AK707" s="113"/>
      <c r="AL707" s="113"/>
      <c r="AM707" s="113"/>
      <c r="AN707" s="113"/>
      <c r="AO707" s="113"/>
      <c r="AP707" s="113"/>
    </row>
    <row r="708" spans="1:42">
      <c r="A708" s="81">
        <v>44606</v>
      </c>
      <c r="B708" s="90">
        <v>60197035973276</v>
      </c>
      <c r="C708" s="90">
        <v>71198360000</v>
      </c>
      <c r="D708" s="203">
        <v>11083358000</v>
      </c>
      <c r="E708" s="208">
        <v>189807750000</v>
      </c>
      <c r="F708" s="90">
        <v>532614000</v>
      </c>
      <c r="G708" s="85">
        <v>2.6110195856617908E-2</v>
      </c>
      <c r="H708" s="90"/>
      <c r="I708" s="85">
        <v>0</v>
      </c>
      <c r="J708" s="90">
        <v>815669000</v>
      </c>
      <c r="K708" s="85">
        <v>8.6487741113489544E-2</v>
      </c>
      <c r="L708" s="90">
        <v>3417144000</v>
      </c>
      <c r="M708" s="85">
        <v>0.16137652292970722</v>
      </c>
      <c r="N708" s="90">
        <v>2789044000</v>
      </c>
      <c r="O708" s="85">
        <v>0.59619620424175468</v>
      </c>
      <c r="P708" s="90">
        <v>588641000</v>
      </c>
      <c r="Q708" s="85">
        <v>0.107877357522373</v>
      </c>
      <c r="R708" s="90">
        <v>1790147000</v>
      </c>
      <c r="S708" s="85">
        <v>0.35795623374582236</v>
      </c>
      <c r="T708" s="90">
        <v>1150099000</v>
      </c>
      <c r="U708" s="85">
        <v>0.83740519932896851</v>
      </c>
      <c r="V708" s="90"/>
      <c r="W708" s="85"/>
      <c r="X708" s="90"/>
      <c r="Y708" s="85"/>
      <c r="Z708" s="90"/>
      <c r="AA708" s="85"/>
      <c r="AB708" s="85"/>
      <c r="AC708" s="85"/>
      <c r="AD708" s="90">
        <v>20398698000</v>
      </c>
      <c r="AE708" s="90">
        <v>3104580000</v>
      </c>
      <c r="AF708" s="90">
        <v>9431036000</v>
      </c>
      <c r="AG708" s="90">
        <v>21174976000</v>
      </c>
      <c r="AH708" s="90">
        <v>4678064000</v>
      </c>
      <c r="AI708" s="117">
        <v>5456576000</v>
      </c>
      <c r="AJ708" s="90">
        <v>5001022000</v>
      </c>
      <c r="AK708" s="90">
        <v>1373408000</v>
      </c>
      <c r="AL708" s="90"/>
      <c r="AM708" s="90"/>
      <c r="AN708" s="90">
        <v>580000000</v>
      </c>
      <c r="AO708" s="90"/>
      <c r="AP708" s="90"/>
    </row>
    <row r="709" spans="1:42">
      <c r="A709" s="81">
        <v>44607</v>
      </c>
      <c r="B709" s="90">
        <v>45075181420190</v>
      </c>
      <c r="C709" s="90">
        <v>196840000000</v>
      </c>
      <c r="D709" s="203">
        <v>50146694000</v>
      </c>
      <c r="E709" s="208">
        <v>129202584000</v>
      </c>
      <c r="F709" s="90">
        <v>25208898000</v>
      </c>
      <c r="G709" s="85">
        <v>0.55752165417204769</v>
      </c>
      <c r="H709" s="90"/>
      <c r="I709" s="85">
        <v>0</v>
      </c>
      <c r="J709" s="90">
        <v>19108600000</v>
      </c>
      <c r="K709" s="85">
        <v>0.20559703458937759</v>
      </c>
      <c r="L709" s="90">
        <v>1018801000</v>
      </c>
      <c r="M709" s="85">
        <v>2.1013138354921211E-2</v>
      </c>
      <c r="N709" s="90">
        <v>1514974000</v>
      </c>
      <c r="O709" s="85">
        <v>0.75222144985104267</v>
      </c>
      <c r="P709" s="90">
        <v>86577000</v>
      </c>
      <c r="Q709" s="85">
        <v>0.32794318181818183</v>
      </c>
      <c r="R709" s="90">
        <v>1774797000</v>
      </c>
      <c r="S709" s="85">
        <v>0.36836799501867995</v>
      </c>
      <c r="T709" s="90">
        <v>1434047000</v>
      </c>
      <c r="U709" s="85">
        <v>0.69546411251212414</v>
      </c>
      <c r="V709" s="90"/>
      <c r="W709" s="85"/>
      <c r="X709" s="90"/>
      <c r="Y709" s="85"/>
      <c r="Z709" s="90"/>
      <c r="AA709" s="85"/>
      <c r="AB709" s="85"/>
      <c r="AC709" s="85"/>
      <c r="AD709" s="90">
        <v>45215998000</v>
      </c>
      <c r="AE709" s="90">
        <v>398000000</v>
      </c>
      <c r="AF709" s="90">
        <v>92942002000</v>
      </c>
      <c r="AG709" s="90">
        <v>48484000000</v>
      </c>
      <c r="AH709" s="90">
        <v>2014000000</v>
      </c>
      <c r="AI709" s="117">
        <v>264000000</v>
      </c>
      <c r="AJ709" s="90">
        <v>4818000000</v>
      </c>
      <c r="AK709" s="90">
        <v>2062000000</v>
      </c>
      <c r="AL709" s="90"/>
      <c r="AM709" s="90"/>
      <c r="AN709" s="90">
        <v>642000000</v>
      </c>
      <c r="AO709" s="90"/>
      <c r="AP709" s="90"/>
    </row>
    <row r="710" spans="1:42">
      <c r="A710" s="81">
        <v>44608</v>
      </c>
      <c r="B710" s="90">
        <v>47892891377838</v>
      </c>
      <c r="C710" s="90">
        <v>134886606000</v>
      </c>
      <c r="D710" s="203">
        <v>36373064000</v>
      </c>
      <c r="E710" s="208">
        <v>69079469000</v>
      </c>
      <c r="F710" s="90">
        <v>9000025000</v>
      </c>
      <c r="G710" s="85">
        <v>0.25924242775135242</v>
      </c>
      <c r="H710" s="90"/>
      <c r="I710" s="85">
        <v>0</v>
      </c>
      <c r="J710" s="90">
        <v>10133915000</v>
      </c>
      <c r="K710" s="85">
        <v>0.2260239826527034</v>
      </c>
      <c r="L710" s="90">
        <v>11321926000</v>
      </c>
      <c r="M710" s="85">
        <v>0.28571319698754066</v>
      </c>
      <c r="N710" s="90">
        <v>4550235000</v>
      </c>
      <c r="O710" s="85">
        <v>0.56383482549779707</v>
      </c>
      <c r="P710" s="90">
        <v>252571000</v>
      </c>
      <c r="Q710" s="85">
        <v>0.45268000845960005</v>
      </c>
      <c r="R710" s="90"/>
      <c r="S710" s="85">
        <v>0</v>
      </c>
      <c r="T710" s="90">
        <v>1114392000</v>
      </c>
      <c r="U710" s="85">
        <v>0.8986206106857918</v>
      </c>
      <c r="V710" s="90"/>
      <c r="W710" s="85"/>
      <c r="X710" s="90"/>
      <c r="Y710" s="85"/>
      <c r="Z710" s="90"/>
      <c r="AA710" s="85"/>
      <c r="AB710" s="85"/>
      <c r="AC710" s="85"/>
      <c r="AD710" s="90">
        <v>34716636000</v>
      </c>
      <c r="AE710" s="90">
        <v>988864000</v>
      </c>
      <c r="AF710" s="90">
        <v>44835574000</v>
      </c>
      <c r="AG710" s="90">
        <v>39626892000</v>
      </c>
      <c r="AH710" s="90">
        <v>8070156000</v>
      </c>
      <c r="AI710" s="117">
        <v>557946000</v>
      </c>
      <c r="AJ710" s="90">
        <v>4008424000</v>
      </c>
      <c r="AK710" s="90">
        <v>1240114000</v>
      </c>
      <c r="AL710" s="90"/>
      <c r="AM710" s="90"/>
      <c r="AN710" s="90">
        <v>842000000</v>
      </c>
      <c r="AO710" s="90"/>
      <c r="AP710" s="90"/>
    </row>
    <row r="711" spans="1:42">
      <c r="A711" s="81">
        <v>44609</v>
      </c>
      <c r="B711" s="90">
        <v>47359916766456</v>
      </c>
      <c r="C711" s="90">
        <v>97274854000</v>
      </c>
      <c r="D711" s="203">
        <v>42632725000</v>
      </c>
      <c r="E711" s="208">
        <v>157434175000</v>
      </c>
      <c r="F711" s="90">
        <v>31505892000</v>
      </c>
      <c r="G711" s="85">
        <v>0.72270751303210856</v>
      </c>
      <c r="H711" s="90"/>
      <c r="I711" s="85">
        <v>0</v>
      </c>
      <c r="J711" s="90">
        <v>542290000</v>
      </c>
      <c r="K711" s="85">
        <v>3.8032987123671279E-2</v>
      </c>
      <c r="L711" s="90">
        <v>7416304000</v>
      </c>
      <c r="M711" s="85">
        <v>0.24675101195043089</v>
      </c>
      <c r="N711" s="90">
        <v>1826795000</v>
      </c>
      <c r="O711" s="85">
        <v>0.70389400717459072</v>
      </c>
      <c r="P711" s="90">
        <v>41606000</v>
      </c>
      <c r="Q711" s="85">
        <v>0.24353496212875053</v>
      </c>
      <c r="R711" s="90"/>
      <c r="S711" s="85">
        <v>0</v>
      </c>
      <c r="T711" s="90">
        <v>1299838000</v>
      </c>
      <c r="U711" s="85">
        <v>0.76926327351664592</v>
      </c>
      <c r="V711" s="90"/>
      <c r="W711" s="85"/>
      <c r="X711" s="90"/>
      <c r="Y711" s="85"/>
      <c r="Z711" s="90"/>
      <c r="AA711" s="85"/>
      <c r="AB711" s="85"/>
      <c r="AC711" s="85"/>
      <c r="AD711" s="90">
        <v>43594250000</v>
      </c>
      <c r="AE711" s="90">
        <v>884420000</v>
      </c>
      <c r="AF711" s="90">
        <v>14258412000</v>
      </c>
      <c r="AG711" s="90">
        <v>30055820000</v>
      </c>
      <c r="AH711" s="90">
        <v>2595270000</v>
      </c>
      <c r="AI711" s="117">
        <v>170842000</v>
      </c>
      <c r="AJ711" s="90">
        <v>3378122000</v>
      </c>
      <c r="AK711" s="90">
        <v>1689718000</v>
      </c>
      <c r="AL711" s="90"/>
      <c r="AM711" s="90"/>
      <c r="AN711" s="90">
        <v>648000000</v>
      </c>
      <c r="AO711" s="90"/>
      <c r="AP711" s="90"/>
    </row>
    <row r="712" spans="1:42">
      <c r="A712" s="81">
        <v>44610</v>
      </c>
      <c r="B712" s="90">
        <v>52389183507508</v>
      </c>
      <c r="C712" s="90">
        <v>100660000000</v>
      </c>
      <c r="D712" s="203">
        <v>29615048000</v>
      </c>
      <c r="E712" s="208">
        <v>63554203000</v>
      </c>
      <c r="F712" s="90">
        <v>12876680000</v>
      </c>
      <c r="G712" s="85">
        <v>0.36448935688405798</v>
      </c>
      <c r="H712" s="90"/>
      <c r="I712" s="85">
        <v>0</v>
      </c>
      <c r="J712" s="90">
        <v>1856074000</v>
      </c>
      <c r="K712" s="85">
        <v>0.45492009803921568</v>
      </c>
      <c r="L712" s="90">
        <v>11843994000</v>
      </c>
      <c r="M712" s="85">
        <v>0.21479858541893362</v>
      </c>
      <c r="N712" s="90">
        <v>1754541000</v>
      </c>
      <c r="O712" s="85">
        <v>0.75626767241379311</v>
      </c>
      <c r="P712" s="90">
        <v>205581000</v>
      </c>
      <c r="Q712" s="85">
        <v>0.31148636363636362</v>
      </c>
      <c r="R712" s="90"/>
      <c r="S712" s="85">
        <v>0</v>
      </c>
      <c r="T712" s="90">
        <v>1078178000</v>
      </c>
      <c r="U712" s="85">
        <v>0.91371016949152539</v>
      </c>
      <c r="V712" s="90"/>
      <c r="W712" s="85"/>
      <c r="X712" s="90"/>
      <c r="Y712" s="85"/>
      <c r="Z712" s="90"/>
      <c r="AA712" s="85"/>
      <c r="AB712" s="85"/>
      <c r="AC712" s="85"/>
      <c r="AD712" s="90">
        <v>35328000000</v>
      </c>
      <c r="AE712" s="90">
        <v>1060000000</v>
      </c>
      <c r="AF712" s="90">
        <v>4080000000</v>
      </c>
      <c r="AG712" s="90">
        <v>55140000000</v>
      </c>
      <c r="AH712" s="90">
        <v>2320000000</v>
      </c>
      <c r="AI712" s="117">
        <v>660000000</v>
      </c>
      <c r="AJ712" s="90">
        <v>220000000</v>
      </c>
      <c r="AK712" s="90">
        <v>1180000000</v>
      </c>
      <c r="AL712" s="90"/>
      <c r="AM712" s="90"/>
      <c r="AN712" s="90">
        <v>672000000</v>
      </c>
      <c r="AO712" s="90"/>
      <c r="AP712" s="90"/>
    </row>
    <row r="713" spans="1:42" s="116" customFormat="1">
      <c r="A713" s="110"/>
      <c r="B713" s="113"/>
      <c r="C713" s="113">
        <v>0</v>
      </c>
      <c r="D713" s="203">
        <v>0</v>
      </c>
      <c r="E713" s="208"/>
      <c r="F713" s="113"/>
      <c r="G713" s="114"/>
      <c r="H713" s="113"/>
      <c r="I713" s="114"/>
      <c r="J713" s="113"/>
      <c r="K713" s="114"/>
      <c r="L713" s="113"/>
      <c r="M713" s="114"/>
      <c r="N713" s="113"/>
      <c r="O713" s="114"/>
      <c r="P713" s="113"/>
      <c r="Q713" s="114"/>
      <c r="R713" s="113"/>
      <c r="S713" s="114"/>
      <c r="T713" s="113"/>
      <c r="U713" s="114"/>
      <c r="V713" s="113"/>
      <c r="W713" s="114"/>
      <c r="X713" s="113"/>
      <c r="Y713" s="114"/>
      <c r="Z713" s="113"/>
      <c r="AA713" s="114"/>
      <c r="AB713" s="114"/>
      <c r="AC713" s="114"/>
      <c r="AD713" s="113"/>
      <c r="AE713" s="113"/>
      <c r="AF713" s="113"/>
      <c r="AG713" s="113"/>
      <c r="AH713" s="113"/>
      <c r="AI713" s="126"/>
      <c r="AJ713" s="113"/>
      <c r="AK713" s="113"/>
      <c r="AL713" s="113"/>
      <c r="AM713" s="113"/>
      <c r="AN713" s="113"/>
      <c r="AO713" s="113"/>
      <c r="AP713" s="113"/>
    </row>
    <row r="714" spans="1:42">
      <c r="A714" s="81">
        <v>44613</v>
      </c>
      <c r="B714" s="90">
        <v>57233697859440</v>
      </c>
      <c r="C714" s="90">
        <v>405520866000</v>
      </c>
      <c r="D714" s="203">
        <v>41306133000</v>
      </c>
      <c r="E714" s="208">
        <v>102003703000</v>
      </c>
      <c r="F714" s="90">
        <v>6447270000</v>
      </c>
      <c r="G714" s="85">
        <v>0.26816102397201758</v>
      </c>
      <c r="H714" s="90"/>
      <c r="I714" s="85">
        <v>0</v>
      </c>
      <c r="J714" s="90">
        <v>11613213000</v>
      </c>
      <c r="K714" s="85">
        <v>0.46300840783606528</v>
      </c>
      <c r="L714" s="90">
        <v>19951543000</v>
      </c>
      <c r="M714" s="85">
        <v>5.7323363298750568E-2</v>
      </c>
      <c r="N714" s="90">
        <v>1535634000</v>
      </c>
      <c r="O714" s="85">
        <v>0.72672368264136156</v>
      </c>
      <c r="P714" s="90">
        <v>194562000</v>
      </c>
      <c r="Q714" s="85">
        <v>0.44778778170570038</v>
      </c>
      <c r="R714" s="90"/>
      <c r="S714" s="85">
        <v>0</v>
      </c>
      <c r="T714" s="90">
        <v>1563911000</v>
      </c>
      <c r="U714" s="85">
        <v>0.64573936410046362</v>
      </c>
      <c r="V714" s="90"/>
      <c r="W714" s="85"/>
      <c r="X714" s="90"/>
      <c r="Y714" s="85"/>
      <c r="Z714" s="90"/>
      <c r="AA714" s="85"/>
      <c r="AB714" s="85"/>
      <c r="AC714" s="85"/>
      <c r="AD714" s="90">
        <v>24042532000</v>
      </c>
      <c r="AE714" s="90">
        <v>2255404000</v>
      </c>
      <c r="AF714" s="90">
        <v>25082078000</v>
      </c>
      <c r="AG714" s="90">
        <v>348052554000</v>
      </c>
      <c r="AH714" s="90">
        <v>2113092000</v>
      </c>
      <c r="AI714" s="117">
        <v>434496000</v>
      </c>
      <c r="AJ714" s="90">
        <v>258818000</v>
      </c>
      <c r="AK714" s="90">
        <v>2421892000</v>
      </c>
      <c r="AL714" s="90"/>
      <c r="AM714" s="90"/>
      <c r="AN714" s="90">
        <v>860000000</v>
      </c>
      <c r="AO714" s="90"/>
      <c r="AP714" s="90"/>
    </row>
    <row r="715" spans="1:42">
      <c r="A715" s="81">
        <v>44614</v>
      </c>
      <c r="B715" s="90">
        <v>67764153806506</v>
      </c>
      <c r="C715" s="90">
        <v>199296178000</v>
      </c>
      <c r="D715" s="203">
        <v>124534664000</v>
      </c>
      <c r="E715" s="208">
        <v>191647819000</v>
      </c>
      <c r="F715" s="90">
        <v>105320954000</v>
      </c>
      <c r="G715" s="85">
        <v>0.84265418943833914</v>
      </c>
      <c r="H715" s="90"/>
      <c r="I715" s="85">
        <v>0</v>
      </c>
      <c r="J715" s="90">
        <v>3006580000</v>
      </c>
      <c r="K715" s="85">
        <v>0.34748814307000059</v>
      </c>
      <c r="L715" s="90">
        <v>858802000</v>
      </c>
      <c r="M715" s="85">
        <v>2.69590704001774E-2</v>
      </c>
      <c r="N715" s="90">
        <v>3307661000</v>
      </c>
      <c r="O715" s="85">
        <v>0.59196813066727083</v>
      </c>
      <c r="P715" s="90">
        <v>389103000</v>
      </c>
      <c r="Q715" s="85">
        <v>0.43101966214345055</v>
      </c>
      <c r="R715" s="90"/>
      <c r="S715" s="85">
        <v>0</v>
      </c>
      <c r="T715" s="90">
        <v>11651564000</v>
      </c>
      <c r="U715" s="85">
        <v>0.51497100417357811</v>
      </c>
      <c r="V715" s="90"/>
      <c r="W715" s="85"/>
      <c r="X715" s="90"/>
      <c r="Y715" s="85"/>
      <c r="Z715" s="90"/>
      <c r="AA715" s="85"/>
      <c r="AB715" s="85"/>
      <c r="AC715" s="85"/>
      <c r="AD715" s="90">
        <v>124987160000</v>
      </c>
      <c r="AE715" s="90">
        <v>3071112000</v>
      </c>
      <c r="AF715" s="90">
        <v>8652324000</v>
      </c>
      <c r="AG715" s="90">
        <v>31855772000</v>
      </c>
      <c r="AH715" s="90">
        <v>5587566000</v>
      </c>
      <c r="AI715" s="117">
        <v>902750000</v>
      </c>
      <c r="AJ715" s="90">
        <v>881824000</v>
      </c>
      <c r="AK715" s="90">
        <v>22625670000</v>
      </c>
      <c r="AL715" s="90"/>
      <c r="AM715" s="90"/>
      <c r="AN715" s="90">
        <v>732000000</v>
      </c>
      <c r="AO715" s="90"/>
      <c r="AP715" s="90"/>
    </row>
    <row r="716" spans="1:42">
      <c r="A716" s="81">
        <v>44615</v>
      </c>
      <c r="B716" s="90">
        <v>56314637966518</v>
      </c>
      <c r="C716" s="90">
        <v>331262000000</v>
      </c>
      <c r="D716" s="203">
        <v>195437302000</v>
      </c>
      <c r="E716" s="208">
        <v>272550757000</v>
      </c>
      <c r="F716" s="90">
        <v>170558153000</v>
      </c>
      <c r="G716" s="85">
        <v>0.82130204460966538</v>
      </c>
      <c r="H716" s="90"/>
      <c r="I716" s="85">
        <v>0</v>
      </c>
      <c r="J716" s="90">
        <v>3714985000</v>
      </c>
      <c r="K716" s="85">
        <v>6.5777559403661603E-2</v>
      </c>
      <c r="L716" s="90">
        <v>17844318000</v>
      </c>
      <c r="M716" s="85">
        <v>0.31595166259428448</v>
      </c>
      <c r="N716" s="90">
        <v>1947757000</v>
      </c>
      <c r="O716" s="85">
        <v>0.698120788530466</v>
      </c>
      <c r="P716" s="90">
        <v>227330000</v>
      </c>
      <c r="Q716" s="85">
        <v>0.34548632218844982</v>
      </c>
      <c r="R716" s="90">
        <v>1786000</v>
      </c>
      <c r="S716" s="85">
        <v>4.167055529631358E-4</v>
      </c>
      <c r="T716" s="90">
        <v>1142973000</v>
      </c>
      <c r="U716" s="85">
        <v>0.86327265861027191</v>
      </c>
      <c r="V716" s="90"/>
      <c r="W716" s="85"/>
      <c r="X716" s="90"/>
      <c r="Y716" s="85"/>
      <c r="Z716" s="90"/>
      <c r="AA716" s="85"/>
      <c r="AB716" s="85"/>
      <c r="AC716" s="85"/>
      <c r="AD716" s="90">
        <v>207668000000</v>
      </c>
      <c r="AE716" s="90">
        <v>1002000000</v>
      </c>
      <c r="AF716" s="90">
        <v>56478000000</v>
      </c>
      <c r="AG716" s="90">
        <v>56478000000</v>
      </c>
      <c r="AH716" s="90">
        <v>2790000000</v>
      </c>
      <c r="AI716" s="117">
        <v>658000000</v>
      </c>
      <c r="AJ716" s="90">
        <v>4286000000</v>
      </c>
      <c r="AK716" s="90">
        <v>1324000000</v>
      </c>
      <c r="AL716" s="90"/>
      <c r="AM716" s="90"/>
      <c r="AN716" s="90">
        <v>578000000</v>
      </c>
      <c r="AO716" s="90"/>
      <c r="AP716" s="90"/>
    </row>
    <row r="717" spans="1:42">
      <c r="A717" s="81">
        <v>44616</v>
      </c>
      <c r="B717" s="90">
        <v>85765134111834</v>
      </c>
      <c r="C717" s="90">
        <v>638676316000</v>
      </c>
      <c r="D717" s="203">
        <v>436058404000</v>
      </c>
      <c r="E717" s="208">
        <v>563683954000</v>
      </c>
      <c r="F717" s="90">
        <v>255876035000</v>
      </c>
      <c r="G717" s="85">
        <v>0.69329979203826975</v>
      </c>
      <c r="H717" s="90"/>
      <c r="I717" s="85">
        <v>0</v>
      </c>
      <c r="J717" s="90">
        <v>6580065000</v>
      </c>
      <c r="K717" s="85">
        <v>0.42320892100156743</v>
      </c>
      <c r="L717" s="90">
        <v>169987109000</v>
      </c>
      <c r="M717" s="85">
        <v>0.69044601589057719</v>
      </c>
      <c r="N717" s="90">
        <v>2096461000</v>
      </c>
      <c r="O717" s="85">
        <v>0.63334434997389844</v>
      </c>
      <c r="P717" s="90">
        <v>283294000</v>
      </c>
      <c r="Q717" s="85">
        <v>0.27926146445329442</v>
      </c>
      <c r="R717" s="90"/>
      <c r="S717" s="85">
        <v>0</v>
      </c>
      <c r="T717" s="90">
        <v>1235440000</v>
      </c>
      <c r="U717" s="85">
        <v>0.81938117964785129</v>
      </c>
      <c r="V717" s="90"/>
      <c r="W717" s="85"/>
      <c r="X717" s="90"/>
      <c r="Y717" s="85"/>
      <c r="Z717" s="90"/>
      <c r="AA717" s="85"/>
      <c r="AB717" s="85"/>
      <c r="AC717" s="85"/>
      <c r="AD717" s="90">
        <v>369069828000</v>
      </c>
      <c r="AE717" s="90">
        <v>754268000</v>
      </c>
      <c r="AF717" s="90">
        <v>15548030000</v>
      </c>
      <c r="AG717" s="90">
        <v>246198986000</v>
      </c>
      <c r="AH717" s="90">
        <v>3310144000</v>
      </c>
      <c r="AI717" s="117">
        <v>1014440000</v>
      </c>
      <c r="AJ717" s="90">
        <v>644848000</v>
      </c>
      <c r="AK717" s="90">
        <v>1507772000</v>
      </c>
      <c r="AL717" s="90"/>
      <c r="AM717" s="90"/>
      <c r="AN717" s="90">
        <v>628000000</v>
      </c>
      <c r="AO717" s="90"/>
      <c r="AP717" s="90"/>
    </row>
    <row r="718" spans="1:42">
      <c r="A718" s="81">
        <v>44617</v>
      </c>
      <c r="B718" s="90">
        <v>62088006568548</v>
      </c>
      <c r="C718" s="90">
        <v>389556394000</v>
      </c>
      <c r="D718" s="203">
        <v>19153258000</v>
      </c>
      <c r="E718" s="208">
        <v>89305468000</v>
      </c>
      <c r="F718" s="90">
        <v>4535344000</v>
      </c>
      <c r="G718" s="85">
        <v>3.3153218165766822E-2</v>
      </c>
      <c r="H718" s="90"/>
      <c r="I718" s="85">
        <v>0</v>
      </c>
      <c r="J718" s="90">
        <v>2108802000</v>
      </c>
      <c r="K718" s="85">
        <v>0.34870294796579115</v>
      </c>
      <c r="L718" s="90">
        <v>9184948000</v>
      </c>
      <c r="M718" s="85">
        <v>3.8580576879373239E-2</v>
      </c>
      <c r="N718" s="90">
        <v>1921777000</v>
      </c>
      <c r="O718" s="85">
        <v>0.69126331699575627</v>
      </c>
      <c r="P718" s="90">
        <v>378375000</v>
      </c>
      <c r="Q718" s="85">
        <v>0.45877538648075172</v>
      </c>
      <c r="R718" s="90"/>
      <c r="S718" s="85">
        <v>0</v>
      </c>
      <c r="T718" s="90">
        <v>1024012000</v>
      </c>
      <c r="U718" s="85">
        <v>0.8975554172619622</v>
      </c>
      <c r="V718" s="90"/>
      <c r="W718" s="85"/>
      <c r="X718" s="90"/>
      <c r="Y718" s="85"/>
      <c r="Z718" s="90"/>
      <c r="AA718" s="85"/>
      <c r="AB718" s="85"/>
      <c r="AC718" s="85"/>
      <c r="AD718" s="90">
        <v>136799510000</v>
      </c>
      <c r="AE718" s="90">
        <v>2118942000</v>
      </c>
      <c r="AF718" s="90">
        <v>6047560000</v>
      </c>
      <c r="AG718" s="90">
        <v>238071816000</v>
      </c>
      <c r="AH718" s="90">
        <v>2780094000</v>
      </c>
      <c r="AI718" s="117">
        <v>824750000</v>
      </c>
      <c r="AJ718" s="90">
        <v>1186832000</v>
      </c>
      <c r="AK718" s="90">
        <v>1140890000</v>
      </c>
      <c r="AL718" s="90"/>
      <c r="AM718" s="90"/>
      <c r="AN718" s="90">
        <v>586000000</v>
      </c>
      <c r="AO718" s="90"/>
      <c r="AP718" s="90"/>
    </row>
    <row r="719" spans="1:42" s="116" customFormat="1">
      <c r="A719" s="110"/>
      <c r="B719" s="113"/>
      <c r="C719" s="113">
        <v>0</v>
      </c>
      <c r="D719" s="203">
        <v>0</v>
      </c>
      <c r="E719" s="208"/>
      <c r="F719" s="113"/>
      <c r="G719" s="114"/>
      <c r="H719" s="113"/>
      <c r="I719" s="114"/>
      <c r="J719" s="113"/>
      <c r="K719" s="114"/>
      <c r="L719" s="113"/>
      <c r="M719" s="114"/>
      <c r="N719" s="113"/>
      <c r="O719" s="114"/>
      <c r="P719" s="113"/>
      <c r="Q719" s="114"/>
      <c r="R719" s="113"/>
      <c r="S719" s="114"/>
      <c r="T719" s="113"/>
      <c r="U719" s="114"/>
      <c r="V719" s="113"/>
      <c r="W719" s="114"/>
      <c r="X719" s="113"/>
      <c r="Y719" s="114"/>
      <c r="Z719" s="113"/>
      <c r="AA719" s="114"/>
      <c r="AB719" s="114"/>
      <c r="AC719" s="114"/>
      <c r="AD719" s="113"/>
      <c r="AE719" s="113"/>
      <c r="AF719" s="113"/>
      <c r="AG719" s="113"/>
      <c r="AH719" s="113"/>
      <c r="AI719" s="126"/>
      <c r="AJ719" s="113"/>
      <c r="AK719" s="113"/>
      <c r="AL719" s="113"/>
      <c r="AM719" s="113"/>
      <c r="AN719" s="113"/>
      <c r="AO719" s="113"/>
      <c r="AP719" s="113"/>
    </row>
    <row r="720" spans="1:42">
      <c r="A720" s="81">
        <v>44620</v>
      </c>
      <c r="B720" s="90">
        <v>56799898527790</v>
      </c>
      <c r="C720" s="90">
        <v>348779976000</v>
      </c>
      <c r="D720" s="203">
        <v>7397817000</v>
      </c>
      <c r="E720" s="208">
        <v>124292862000</v>
      </c>
      <c r="F720" s="90">
        <v>2775028000</v>
      </c>
      <c r="G720" s="85">
        <v>0.2326121451652787</v>
      </c>
      <c r="H720" s="90"/>
      <c r="I720" s="85">
        <v>0</v>
      </c>
      <c r="J720" s="90">
        <v>1016842000</v>
      </c>
      <c r="K720" s="85">
        <v>0.25521400145371603</v>
      </c>
      <c r="L720" s="90">
        <v>34890000</v>
      </c>
      <c r="M720" s="85">
        <v>1.086864618990465E-4</v>
      </c>
      <c r="N720" s="90">
        <v>2084792000</v>
      </c>
      <c r="O720" s="85">
        <v>0.67486294221690479</v>
      </c>
      <c r="P720" s="90">
        <v>285039000</v>
      </c>
      <c r="Q720" s="85">
        <v>0.37976945152806313</v>
      </c>
      <c r="R720" s="90"/>
      <c r="S720" s="85">
        <v>0</v>
      </c>
      <c r="T720" s="90">
        <v>1201226000</v>
      </c>
      <c r="U720" s="85">
        <v>0.72690381501267154</v>
      </c>
      <c r="V720" s="90"/>
      <c r="W720" s="85"/>
      <c r="X720" s="90"/>
      <c r="Y720" s="85"/>
      <c r="Z720" s="90"/>
      <c r="AA720" s="85"/>
      <c r="AB720" s="85"/>
      <c r="AC720" s="85"/>
      <c r="AD720" s="90">
        <v>11929850000</v>
      </c>
      <c r="AE720" s="90">
        <v>1355864000</v>
      </c>
      <c r="AF720" s="90">
        <v>3984272000</v>
      </c>
      <c r="AG720" s="90">
        <v>321015142000</v>
      </c>
      <c r="AH720" s="90">
        <v>3089208000</v>
      </c>
      <c r="AI720" s="117">
        <v>750558000</v>
      </c>
      <c r="AJ720" s="90">
        <v>4140558000</v>
      </c>
      <c r="AK720" s="90">
        <v>1652524000</v>
      </c>
      <c r="AL720" s="90"/>
      <c r="AM720" s="90"/>
      <c r="AN720" s="90">
        <v>862000000</v>
      </c>
      <c r="AO720" s="90"/>
      <c r="AP720" s="90"/>
    </row>
    <row r="721" spans="1:42">
      <c r="A721" s="81">
        <v>44621</v>
      </c>
      <c r="B721" s="90">
        <v>63798216148882</v>
      </c>
      <c r="C721" s="90">
        <v>834833864000</v>
      </c>
      <c r="D721" s="203">
        <v>15378275000</v>
      </c>
      <c r="E721" s="208">
        <v>105506060000</v>
      </c>
      <c r="F721" s="90">
        <v>5853320000</v>
      </c>
      <c r="G721" s="85">
        <v>0.23539449566520584</v>
      </c>
      <c r="H721" s="90"/>
      <c r="I721" s="85">
        <v>0</v>
      </c>
      <c r="J721" s="90">
        <v>4794791000</v>
      </c>
      <c r="K721" s="85">
        <v>0.1271764364442072</v>
      </c>
      <c r="L721" s="90">
        <v>1086444000</v>
      </c>
      <c r="M721" s="85">
        <v>1.4215630930711348E-3</v>
      </c>
      <c r="N721" s="90">
        <v>2388605000</v>
      </c>
      <c r="O721" s="85">
        <v>0.62825885915205482</v>
      </c>
      <c r="P721" s="90">
        <v>240929000</v>
      </c>
      <c r="Q721" s="85">
        <v>0.36011473258459209</v>
      </c>
      <c r="R721" s="90">
        <v>1781000</v>
      </c>
      <c r="S721" s="85">
        <v>5.6495203776074712E-3</v>
      </c>
      <c r="T721" s="90">
        <v>1012405000</v>
      </c>
      <c r="U721" s="85">
        <v>0.89493573537471494</v>
      </c>
      <c r="V721" s="90"/>
      <c r="W721" s="85"/>
      <c r="X721" s="90"/>
      <c r="Y721" s="85"/>
      <c r="Z721" s="90"/>
      <c r="AA721" s="85"/>
      <c r="AB721" s="85"/>
      <c r="AC721" s="85"/>
      <c r="AD721" s="90">
        <v>24866002000</v>
      </c>
      <c r="AE721" s="90">
        <v>1440360000</v>
      </c>
      <c r="AF721" s="90">
        <v>37701882000</v>
      </c>
      <c r="AG721" s="90">
        <v>764260134000</v>
      </c>
      <c r="AH721" s="90">
        <v>3801944000</v>
      </c>
      <c r="AI721" s="117">
        <v>669034000</v>
      </c>
      <c r="AJ721" s="90">
        <v>315248000</v>
      </c>
      <c r="AK721" s="90">
        <v>1131260000</v>
      </c>
      <c r="AL721" s="90"/>
      <c r="AM721" s="90"/>
      <c r="AN721" s="90">
        <v>648000000</v>
      </c>
      <c r="AO721" s="90"/>
      <c r="AP721" s="90"/>
    </row>
    <row r="722" spans="1:42">
      <c r="A722" s="81">
        <v>44622</v>
      </c>
      <c r="B722" s="90">
        <v>71798101286664</v>
      </c>
      <c r="C722" s="90">
        <v>328308000000</v>
      </c>
      <c r="D722" s="203">
        <v>49717170000</v>
      </c>
      <c r="E722" s="208">
        <v>105184995000</v>
      </c>
      <c r="F722" s="90">
        <v>16978666000</v>
      </c>
      <c r="G722" s="85">
        <v>0.17458063731751342</v>
      </c>
      <c r="H722" s="90"/>
      <c r="I722" s="85">
        <v>0</v>
      </c>
      <c r="J722" s="90">
        <v>1823075000</v>
      </c>
      <c r="K722" s="85">
        <v>0.36200853852263704</v>
      </c>
      <c r="L722" s="90">
        <v>27144017000</v>
      </c>
      <c r="M722" s="85">
        <v>0.12860440579921742</v>
      </c>
      <c r="N722" s="90">
        <v>2265109000</v>
      </c>
      <c r="O722" s="85">
        <v>0.63841854565952649</v>
      </c>
      <c r="P722" s="90">
        <v>246543000</v>
      </c>
      <c r="Q722" s="85">
        <v>0.35627601156069366</v>
      </c>
      <c r="R722" s="90"/>
      <c r="S722" s="85">
        <v>0</v>
      </c>
      <c r="T722" s="90">
        <v>1259760000</v>
      </c>
      <c r="U722" s="85">
        <v>0.77762962962962967</v>
      </c>
      <c r="V722" s="90"/>
      <c r="W722" s="85"/>
      <c r="X722" s="90"/>
      <c r="Y722" s="85"/>
      <c r="Z722" s="90"/>
      <c r="AA722" s="85"/>
      <c r="AB722" s="85"/>
      <c r="AC722" s="85"/>
      <c r="AD722" s="90">
        <v>97254004000</v>
      </c>
      <c r="AE722" s="90">
        <v>1318000000</v>
      </c>
      <c r="AF722" s="90">
        <v>5036000000</v>
      </c>
      <c r="AG722" s="90">
        <v>211065996000</v>
      </c>
      <c r="AH722" s="90">
        <v>3548000000</v>
      </c>
      <c r="AI722" s="117">
        <v>692000000</v>
      </c>
      <c r="AJ722" s="90">
        <v>6782000000</v>
      </c>
      <c r="AK722" s="90">
        <v>1620000000</v>
      </c>
      <c r="AL722" s="90"/>
      <c r="AM722" s="90"/>
      <c r="AN722" s="90">
        <v>992000000</v>
      </c>
      <c r="AO722" s="90"/>
      <c r="AP722" s="90"/>
    </row>
    <row r="723" spans="1:42">
      <c r="A723" s="81">
        <v>44623</v>
      </c>
      <c r="B723" s="90">
        <v>73414505933670</v>
      </c>
      <c r="C723" s="90">
        <v>143937410000</v>
      </c>
      <c r="D723" s="203">
        <v>43242918000</v>
      </c>
      <c r="E723" s="208">
        <v>77841977000</v>
      </c>
      <c r="F723" s="90">
        <v>17250297000</v>
      </c>
      <c r="G723" s="85">
        <v>0.2410028951144399</v>
      </c>
      <c r="H723" s="90"/>
      <c r="I723" s="85">
        <v>0</v>
      </c>
      <c r="J723" s="90">
        <v>2190970000</v>
      </c>
      <c r="K723" s="85">
        <v>0.12297097912506774</v>
      </c>
      <c r="L723" s="90">
        <v>9783354000</v>
      </c>
      <c r="M723" s="85">
        <v>0.38464590621112843</v>
      </c>
      <c r="N723" s="90">
        <v>12517549000</v>
      </c>
      <c r="O723" s="85">
        <v>0.49443259425939839</v>
      </c>
      <c r="P723" s="90">
        <v>284242000</v>
      </c>
      <c r="Q723" s="85">
        <v>0.4604317245981942</v>
      </c>
      <c r="R723" s="90"/>
      <c r="S723" s="85">
        <v>0</v>
      </c>
      <c r="T723" s="90">
        <v>1216506000</v>
      </c>
      <c r="U723" s="85">
        <v>0.76862023081870756</v>
      </c>
      <c r="V723" s="90"/>
      <c r="W723" s="85"/>
      <c r="X723" s="90"/>
      <c r="Y723" s="85"/>
      <c r="Z723" s="90"/>
      <c r="AA723" s="85"/>
      <c r="AB723" s="85"/>
      <c r="AC723" s="85"/>
      <c r="AD723" s="90">
        <v>71577136000</v>
      </c>
      <c r="AE723" s="90">
        <v>228480000</v>
      </c>
      <c r="AF723" s="90">
        <v>17816968000</v>
      </c>
      <c r="AG723" s="90">
        <v>25434702000</v>
      </c>
      <c r="AH723" s="90">
        <v>25316998000</v>
      </c>
      <c r="AI723" s="117">
        <v>617338000</v>
      </c>
      <c r="AJ723" s="90">
        <v>661074000</v>
      </c>
      <c r="AK723" s="90">
        <v>1582714000</v>
      </c>
      <c r="AL723" s="90"/>
      <c r="AM723" s="90"/>
      <c r="AN723" s="90">
        <v>702000000</v>
      </c>
      <c r="AO723" s="90"/>
      <c r="AP723" s="90"/>
    </row>
    <row r="724" spans="1:42">
      <c r="A724" s="81">
        <v>44624</v>
      </c>
      <c r="B724" s="90">
        <v>71673043528536</v>
      </c>
      <c r="C724" s="90">
        <v>260382048000</v>
      </c>
      <c r="D724" s="203">
        <v>84869676000</v>
      </c>
      <c r="E724" s="208">
        <v>163681341000</v>
      </c>
      <c r="F724" s="90">
        <v>75970915000</v>
      </c>
      <c r="G724" s="85">
        <v>0.87607868122744104</v>
      </c>
      <c r="H724" s="90"/>
      <c r="I724" s="85">
        <v>0</v>
      </c>
      <c r="J724" s="90">
        <v>325985000</v>
      </c>
      <c r="K724" s="85">
        <v>3.6144028206234807E-3</v>
      </c>
      <c r="L724" s="90">
        <v>5021182000</v>
      </c>
      <c r="M724" s="85">
        <v>6.8154649116044116E-2</v>
      </c>
      <c r="N724" s="90">
        <v>2245882000</v>
      </c>
      <c r="O724" s="85">
        <v>0.6306669639512491</v>
      </c>
      <c r="P724" s="90">
        <v>288879000</v>
      </c>
      <c r="Q724" s="85">
        <v>0.42357624633431085</v>
      </c>
      <c r="R724" s="90"/>
      <c r="S724" s="85">
        <v>0</v>
      </c>
      <c r="T724" s="90">
        <v>1016833000</v>
      </c>
      <c r="U724" s="85">
        <v>0.89603968248373289</v>
      </c>
      <c r="V724" s="90"/>
      <c r="W724" s="85"/>
      <c r="X724" s="90"/>
      <c r="Y724" s="85"/>
      <c r="Z724" s="90"/>
      <c r="AA724" s="85"/>
      <c r="AB724" s="85"/>
      <c r="AC724" s="85"/>
      <c r="AD724" s="90">
        <v>86717000000</v>
      </c>
      <c r="AE724" s="90">
        <v>440150000</v>
      </c>
      <c r="AF724" s="90">
        <v>90190556000</v>
      </c>
      <c r="AG724" s="90">
        <v>73673360000</v>
      </c>
      <c r="AH724" s="90">
        <v>3561122000</v>
      </c>
      <c r="AI724" s="117">
        <v>682000000</v>
      </c>
      <c r="AJ724" s="90">
        <v>3067052000</v>
      </c>
      <c r="AK724" s="90">
        <v>1134808000</v>
      </c>
      <c r="AL724" s="90"/>
      <c r="AM724" s="90"/>
      <c r="AN724" s="90">
        <v>916000000</v>
      </c>
      <c r="AO724" s="90"/>
      <c r="AP724" s="90"/>
    </row>
    <row r="725" spans="1:42" s="116" customFormat="1">
      <c r="A725" s="110"/>
      <c r="B725" s="113"/>
      <c r="C725" s="113">
        <v>0</v>
      </c>
      <c r="D725" s="203">
        <v>0</v>
      </c>
      <c r="E725" s="208"/>
      <c r="F725" s="113"/>
      <c r="G725" s="114"/>
      <c r="H725" s="113"/>
      <c r="I725" s="114"/>
      <c r="J725" s="113"/>
      <c r="K725" s="114"/>
      <c r="L725" s="113"/>
      <c r="M725" s="114"/>
      <c r="N725" s="113"/>
      <c r="O725" s="114"/>
      <c r="P725" s="113"/>
      <c r="Q725" s="114"/>
      <c r="R725" s="113"/>
      <c r="S725" s="114"/>
      <c r="T725" s="113"/>
      <c r="U725" s="114"/>
      <c r="V725" s="113"/>
      <c r="W725" s="114"/>
      <c r="X725" s="113"/>
      <c r="Y725" s="114"/>
      <c r="Z725" s="113"/>
      <c r="AA725" s="114"/>
      <c r="AB725" s="114"/>
      <c r="AC725" s="114"/>
      <c r="AD725" s="113"/>
      <c r="AE725" s="113"/>
      <c r="AF725" s="113"/>
      <c r="AG725" s="113"/>
      <c r="AH725" s="113"/>
      <c r="AI725" s="126"/>
      <c r="AJ725" s="113"/>
      <c r="AK725" s="113"/>
      <c r="AL725" s="113"/>
      <c r="AM725" s="113"/>
      <c r="AN725" s="113"/>
      <c r="AO725" s="113"/>
      <c r="AP725" s="113"/>
    </row>
    <row r="726" spans="1:42">
      <c r="A726" s="81">
        <v>44627</v>
      </c>
      <c r="B726" s="90">
        <v>76577433339102</v>
      </c>
      <c r="C726" s="90">
        <v>881247370000</v>
      </c>
      <c r="D726" s="203">
        <v>93764674000</v>
      </c>
      <c r="E726" s="208">
        <v>173660304000</v>
      </c>
      <c r="F726" s="90">
        <v>80942807000</v>
      </c>
      <c r="G726" s="85">
        <v>0.8016945396570887</v>
      </c>
      <c r="H726" s="90"/>
      <c r="I726" s="85">
        <v>0</v>
      </c>
      <c r="J726" s="90">
        <v>2814897000</v>
      </c>
      <c r="K726" s="85">
        <v>5.6596227018728587E-2</v>
      </c>
      <c r="L726" s="90">
        <v>7309914000</v>
      </c>
      <c r="M726" s="85">
        <v>1.0328543998485951E-2</v>
      </c>
      <c r="N726" s="90">
        <v>1264531000</v>
      </c>
      <c r="O726" s="85">
        <v>0.56622903839695515</v>
      </c>
      <c r="P726" s="90">
        <v>104368000</v>
      </c>
      <c r="Q726" s="85">
        <v>0.2523367649405473</v>
      </c>
      <c r="R726" s="90"/>
      <c r="S726" s="85">
        <v>0</v>
      </c>
      <c r="T726" s="90">
        <v>1328157000</v>
      </c>
      <c r="U726" s="85">
        <v>0.69695893151193877</v>
      </c>
      <c r="V726" s="90"/>
      <c r="W726" s="85"/>
      <c r="X726" s="90"/>
      <c r="Y726" s="85"/>
      <c r="Z726" s="90"/>
      <c r="AA726" s="85"/>
      <c r="AB726" s="85"/>
      <c r="AC726" s="85"/>
      <c r="AD726" s="90">
        <v>100964648000</v>
      </c>
      <c r="AE726" s="90">
        <v>2036464000</v>
      </c>
      <c r="AF726" s="90">
        <v>49736478000</v>
      </c>
      <c r="AG726" s="90">
        <v>707739058000</v>
      </c>
      <c r="AH726" s="90">
        <v>2233250000</v>
      </c>
      <c r="AI726" s="117">
        <v>413606000</v>
      </c>
      <c r="AJ726" s="90">
        <v>15510220000</v>
      </c>
      <c r="AK726" s="90">
        <v>1905646000</v>
      </c>
      <c r="AL726" s="90"/>
      <c r="AM726" s="90"/>
      <c r="AN726" s="90">
        <v>708000000</v>
      </c>
      <c r="AO726" s="90"/>
      <c r="AP726" s="90"/>
    </row>
    <row r="727" spans="1:42">
      <c r="A727" s="81">
        <v>44628</v>
      </c>
      <c r="B727" s="90">
        <v>83319625958826</v>
      </c>
      <c r="C727" s="90">
        <v>471837956000</v>
      </c>
      <c r="D727" s="203">
        <v>116057373000</v>
      </c>
      <c r="E727" s="208">
        <v>181384073000</v>
      </c>
      <c r="F727" s="90">
        <v>107169499000</v>
      </c>
      <c r="G727" s="85">
        <v>0.45168521096638659</v>
      </c>
      <c r="H727" s="90"/>
      <c r="I727" s="85">
        <v>0</v>
      </c>
      <c r="J727" s="90">
        <v>749361000</v>
      </c>
      <c r="K727" s="85">
        <v>1.3995421051575866E-2</v>
      </c>
      <c r="L727" s="90">
        <v>1786456000</v>
      </c>
      <c r="M727" s="85">
        <v>1.0684440910614056E-2</v>
      </c>
      <c r="N727" s="90">
        <v>4869389000</v>
      </c>
      <c r="O727" s="85">
        <v>0.51544529264241312</v>
      </c>
      <c r="P727" s="90">
        <v>420685000</v>
      </c>
      <c r="Q727" s="85">
        <v>0.4097743482047016</v>
      </c>
      <c r="R727" s="90"/>
      <c r="S727" s="85">
        <v>0</v>
      </c>
      <c r="T727" s="90">
        <v>1061983000</v>
      </c>
      <c r="U727" s="85">
        <v>0.87581315027280948</v>
      </c>
      <c r="V727" s="90"/>
      <c r="W727" s="85"/>
      <c r="X727" s="90"/>
      <c r="Y727" s="85"/>
      <c r="Z727" s="90"/>
      <c r="AA727" s="85"/>
      <c r="AB727" s="85"/>
      <c r="AC727" s="85"/>
      <c r="AD727" s="90">
        <v>237265902000</v>
      </c>
      <c r="AE727" s="90">
        <v>582530000</v>
      </c>
      <c r="AF727" s="90">
        <v>53543298000</v>
      </c>
      <c r="AG727" s="90">
        <v>167201636000</v>
      </c>
      <c r="AH727" s="90">
        <v>9446956000</v>
      </c>
      <c r="AI727" s="117">
        <v>1026626000</v>
      </c>
      <c r="AJ727" s="90">
        <v>616440000</v>
      </c>
      <c r="AK727" s="90">
        <v>1212568000</v>
      </c>
      <c r="AL727" s="90"/>
      <c r="AM727" s="90"/>
      <c r="AN727" s="90">
        <v>942000000</v>
      </c>
      <c r="AO727" s="90"/>
      <c r="AP727" s="90"/>
    </row>
    <row r="728" spans="1:42">
      <c r="A728" s="81">
        <v>44629</v>
      </c>
      <c r="B728" s="90">
        <v>74796494096812</v>
      </c>
      <c r="C728" s="90">
        <v>324983946000</v>
      </c>
      <c r="D728" s="203">
        <v>50046210000</v>
      </c>
      <c r="E728" s="208">
        <v>88271098000</v>
      </c>
      <c r="F728" s="90">
        <v>30272401000</v>
      </c>
      <c r="G728" s="85">
        <v>0.17663382401667022</v>
      </c>
      <c r="H728" s="90"/>
      <c r="I728" s="85">
        <v>0</v>
      </c>
      <c r="J728" s="90">
        <v>5666385000</v>
      </c>
      <c r="K728" s="85">
        <v>0.1196838507988069</v>
      </c>
      <c r="L728" s="90">
        <v>9799822000</v>
      </c>
      <c r="M728" s="85">
        <v>0.1007712617188052</v>
      </c>
      <c r="N728" s="90">
        <v>3298389000</v>
      </c>
      <c r="O728" s="85">
        <v>0.51696634535360375</v>
      </c>
      <c r="P728" s="90">
        <v>35213000</v>
      </c>
      <c r="Q728" s="85">
        <v>0.23722042576125033</v>
      </c>
      <c r="R728" s="90"/>
      <c r="S728" s="85">
        <v>0</v>
      </c>
      <c r="T728" s="90">
        <v>974000000</v>
      </c>
      <c r="U728" s="85">
        <v>0.87437384419268538</v>
      </c>
      <c r="V728" s="90"/>
      <c r="W728" s="85"/>
      <c r="X728" s="90"/>
      <c r="Y728" s="85"/>
      <c r="Z728" s="90"/>
      <c r="AA728" s="85"/>
      <c r="AB728" s="85"/>
      <c r="AC728" s="85"/>
      <c r="AD728" s="90">
        <v>171385074000</v>
      </c>
      <c r="AE728" s="90">
        <v>148440000</v>
      </c>
      <c r="AF728" s="90">
        <v>47344608000</v>
      </c>
      <c r="AG728" s="90">
        <v>97248182000</v>
      </c>
      <c r="AH728" s="90">
        <v>6380278000</v>
      </c>
      <c r="AI728" s="117">
        <v>148440000</v>
      </c>
      <c r="AJ728" s="90">
        <v>614984000</v>
      </c>
      <c r="AK728" s="90">
        <v>1113940000</v>
      </c>
      <c r="AL728" s="90"/>
      <c r="AM728" s="90"/>
      <c r="AN728" s="90">
        <v>600000000</v>
      </c>
      <c r="AO728" s="90"/>
      <c r="AP728" s="90"/>
    </row>
    <row r="729" spans="1:42">
      <c r="A729" s="81">
        <v>44630</v>
      </c>
      <c r="B729" s="90">
        <v>54656571627108</v>
      </c>
      <c r="C729" s="90">
        <v>50457762000</v>
      </c>
      <c r="D729" s="203">
        <v>6857711000</v>
      </c>
      <c r="E729" s="208">
        <v>50271861000</v>
      </c>
      <c r="F729" s="90">
        <v>291611000</v>
      </c>
      <c r="G729" s="85">
        <v>1.7495289768905298E-2</v>
      </c>
      <c r="H729" s="90"/>
      <c r="I729" s="85">
        <v>0</v>
      </c>
      <c r="J729" s="90">
        <v>841219000</v>
      </c>
      <c r="K729" s="85">
        <v>0.30346611660166029</v>
      </c>
      <c r="L729" s="90">
        <v>1881486000</v>
      </c>
      <c r="M729" s="85">
        <v>9.8985588769505542E-2</v>
      </c>
      <c r="N729" s="90">
        <v>2302304000</v>
      </c>
      <c r="O729" s="85">
        <v>0.33709062147964708</v>
      </c>
      <c r="P729" s="90">
        <v>562113000</v>
      </c>
      <c r="Q729" s="85">
        <v>0.42642661095407808</v>
      </c>
      <c r="R729" s="90"/>
      <c r="S729" s="85">
        <v>0</v>
      </c>
      <c r="T729" s="90">
        <v>978978000</v>
      </c>
      <c r="U729" s="85">
        <v>0.91173397258589961</v>
      </c>
      <c r="V729" s="90"/>
      <c r="W729" s="85"/>
      <c r="X729" s="90"/>
      <c r="Y729" s="85"/>
      <c r="Z729" s="90"/>
      <c r="AA729" s="85"/>
      <c r="AB729" s="85"/>
      <c r="AC729" s="85"/>
      <c r="AD729" s="90">
        <v>16667972000</v>
      </c>
      <c r="AE729" s="90">
        <v>1488856000</v>
      </c>
      <c r="AF729" s="90">
        <v>2772036000</v>
      </c>
      <c r="AG729" s="90">
        <v>19007676000</v>
      </c>
      <c r="AH729" s="90">
        <v>6829926000</v>
      </c>
      <c r="AI729" s="117">
        <v>1318194000</v>
      </c>
      <c r="AJ729" s="90">
        <v>573348000</v>
      </c>
      <c r="AK729" s="90">
        <v>1073754000</v>
      </c>
      <c r="AL729" s="90"/>
      <c r="AM729" s="90"/>
      <c r="AN729" s="90">
        <v>726000000</v>
      </c>
      <c r="AO729" s="90"/>
      <c r="AP729" s="90"/>
    </row>
    <row r="730" spans="1:42" ht="15.75" customHeight="1">
      <c r="A730" s="81">
        <v>44631</v>
      </c>
      <c r="B730" s="90">
        <v>70771831911454</v>
      </c>
      <c r="C730" s="90">
        <v>178904298000</v>
      </c>
      <c r="D730" s="203">
        <v>24512170000</v>
      </c>
      <c r="E730" s="208">
        <v>115101780000</v>
      </c>
      <c r="F730" s="90">
        <v>17365318000</v>
      </c>
      <c r="G730" s="85">
        <v>0.23987135008892552</v>
      </c>
      <c r="H730" s="90"/>
      <c r="I730" s="85">
        <v>0</v>
      </c>
      <c r="J730" s="90">
        <v>439538000</v>
      </c>
      <c r="K730" s="85">
        <v>0.24177007700770076</v>
      </c>
      <c r="L730" s="90">
        <v>625575000</v>
      </c>
      <c r="M730" s="85">
        <v>7.0700820505865602E-3</v>
      </c>
      <c r="N730" s="90">
        <v>4716839000</v>
      </c>
      <c r="O730" s="85">
        <v>0.43513274907749078</v>
      </c>
      <c r="P730" s="90">
        <v>320401000</v>
      </c>
      <c r="Q730" s="85">
        <v>0.4025138190954774</v>
      </c>
      <c r="R730" s="90"/>
      <c r="S730" s="85">
        <v>0</v>
      </c>
      <c r="T730" s="90">
        <v>1044499000</v>
      </c>
      <c r="U730" s="85">
        <v>0.83426437699680511</v>
      </c>
      <c r="V730" s="90"/>
      <c r="W730" s="85"/>
      <c r="X730" s="90"/>
      <c r="Y730" s="85"/>
      <c r="Z730" s="90"/>
      <c r="AA730" s="85"/>
      <c r="AB730" s="85"/>
      <c r="AC730" s="85"/>
      <c r="AD730" s="90">
        <v>72394298000</v>
      </c>
      <c r="AE730" s="90">
        <v>1838000000</v>
      </c>
      <c r="AF730" s="90">
        <v>1818000000</v>
      </c>
      <c r="AG730" s="90">
        <v>88482000000</v>
      </c>
      <c r="AH730" s="90">
        <v>10840000000</v>
      </c>
      <c r="AI730" s="117">
        <v>796000000</v>
      </c>
      <c r="AJ730" s="90">
        <v>724000000</v>
      </c>
      <c r="AK730" s="90">
        <v>1252000000</v>
      </c>
      <c r="AL730" s="90"/>
      <c r="AM730" s="90"/>
      <c r="AN730" s="90">
        <v>760000000</v>
      </c>
      <c r="AO730" s="90"/>
      <c r="AP730" s="90"/>
    </row>
    <row r="731" spans="1:42" s="116" customFormat="1">
      <c r="A731" s="110"/>
      <c r="B731" s="113"/>
      <c r="C731" s="113">
        <v>0</v>
      </c>
      <c r="D731" s="203">
        <v>0</v>
      </c>
      <c r="E731" s="208"/>
      <c r="F731" s="113"/>
      <c r="G731" s="114"/>
      <c r="H731" s="113"/>
      <c r="I731" s="114"/>
      <c r="J731" s="113"/>
      <c r="K731" s="114"/>
      <c r="L731" s="113"/>
      <c r="M731" s="114"/>
      <c r="N731" s="113"/>
      <c r="O731" s="114"/>
      <c r="P731" s="113"/>
      <c r="Q731" s="114"/>
      <c r="R731" s="113"/>
      <c r="S731" s="114"/>
      <c r="T731" s="113"/>
      <c r="U731" s="114"/>
      <c r="V731" s="113"/>
      <c r="W731" s="114"/>
      <c r="X731" s="113"/>
      <c r="Y731" s="114"/>
      <c r="Z731" s="113"/>
      <c r="AA731" s="114"/>
      <c r="AB731" s="114"/>
      <c r="AC731" s="114"/>
      <c r="AD731" s="113"/>
      <c r="AE731" s="113"/>
      <c r="AF731" s="113"/>
      <c r="AG731" s="113"/>
      <c r="AH731" s="113"/>
      <c r="AI731" s="126"/>
      <c r="AJ731" s="113"/>
      <c r="AK731" s="113"/>
      <c r="AL731" s="113"/>
      <c r="AM731" s="113"/>
      <c r="AN731" s="113"/>
      <c r="AO731" s="113"/>
      <c r="AP731" s="113"/>
    </row>
    <row r="732" spans="1:42">
      <c r="A732" s="81">
        <v>44634</v>
      </c>
      <c r="B732" s="90">
        <v>69006997555480</v>
      </c>
      <c r="C732" s="90">
        <v>269569844000</v>
      </c>
      <c r="D732" s="203">
        <v>29355173000</v>
      </c>
      <c r="E732" s="208">
        <v>97780298000</v>
      </c>
      <c r="F732" s="90">
        <v>10380604000</v>
      </c>
      <c r="G732" s="85">
        <v>0.12503175597726626</v>
      </c>
      <c r="H732" s="90"/>
      <c r="I732" s="85">
        <v>0</v>
      </c>
      <c r="J732" s="90">
        <v>519963000</v>
      </c>
      <c r="K732" s="85">
        <v>2.2458365705915799E-2</v>
      </c>
      <c r="L732" s="90">
        <v>15214122000</v>
      </c>
      <c r="M732" s="85">
        <v>9.7990561653641811E-2</v>
      </c>
      <c r="N732" s="90">
        <v>1936754000</v>
      </c>
      <c r="O732" s="85">
        <v>0.66026229754100318</v>
      </c>
      <c r="P732" s="90">
        <v>302651000</v>
      </c>
      <c r="Q732" s="85">
        <v>0.37752283965093131</v>
      </c>
      <c r="R732" s="90"/>
      <c r="S732" s="85">
        <v>0</v>
      </c>
      <c r="T732" s="90">
        <v>1001079000</v>
      </c>
      <c r="U732" s="85">
        <v>0.86367965793737478</v>
      </c>
      <c r="V732" s="90"/>
      <c r="W732" s="85"/>
      <c r="X732" s="90"/>
      <c r="Y732" s="85"/>
      <c r="Z732" s="90"/>
      <c r="AA732" s="85"/>
      <c r="AB732" s="85"/>
      <c r="AC732" s="85"/>
      <c r="AD732" s="90">
        <v>83023740000</v>
      </c>
      <c r="AE732" s="90">
        <v>1604332000</v>
      </c>
      <c r="AF732" s="90">
        <v>23152308000</v>
      </c>
      <c r="AG732" s="90">
        <v>155261096000</v>
      </c>
      <c r="AH732" s="90">
        <v>2933310000</v>
      </c>
      <c r="AI732" s="117">
        <v>801676000</v>
      </c>
      <c r="AJ732" s="90">
        <v>692296000</v>
      </c>
      <c r="AK732" s="90">
        <v>1159086000</v>
      </c>
      <c r="AL732" s="90"/>
      <c r="AM732" s="90"/>
      <c r="AN732" s="90">
        <v>942000000</v>
      </c>
      <c r="AO732" s="90"/>
      <c r="AP732" s="90"/>
    </row>
    <row r="733" spans="1:42">
      <c r="A733" s="81">
        <v>44635</v>
      </c>
      <c r="B733" s="90">
        <v>53128849690092</v>
      </c>
      <c r="C733" s="90">
        <v>351365996000</v>
      </c>
      <c r="D733" s="203">
        <v>70802376000</v>
      </c>
      <c r="E733" s="208">
        <v>165637361000</v>
      </c>
      <c r="F733" s="90">
        <v>3200926000</v>
      </c>
      <c r="G733" s="85">
        <v>8.5330720835999144E-2</v>
      </c>
      <c r="H733" s="90"/>
      <c r="I733" s="85">
        <v>0</v>
      </c>
      <c r="J733" s="90">
        <v>190704000</v>
      </c>
      <c r="K733" s="85">
        <v>3.5829106075977906E-3</v>
      </c>
      <c r="L733" s="90">
        <v>60929948000</v>
      </c>
      <c r="M733" s="85">
        <v>0.24928381064207203</v>
      </c>
      <c r="N733" s="90">
        <v>5004074000</v>
      </c>
      <c r="O733" s="85">
        <v>0.48517296878029864</v>
      </c>
      <c r="P733" s="90">
        <v>454158000</v>
      </c>
      <c r="Q733" s="85">
        <v>0.43922437137330755</v>
      </c>
      <c r="R733" s="90"/>
      <c r="S733" s="85">
        <v>0</v>
      </c>
      <c r="T733" s="90">
        <v>1022566000</v>
      </c>
      <c r="U733" s="85">
        <v>0.82464999999999999</v>
      </c>
      <c r="V733" s="90"/>
      <c r="W733" s="85"/>
      <c r="X733" s="90"/>
      <c r="Y733" s="85"/>
      <c r="Z733" s="90"/>
      <c r="AA733" s="85"/>
      <c r="AB733" s="85"/>
      <c r="AC733" s="85"/>
      <c r="AD733" s="90">
        <v>37512000000</v>
      </c>
      <c r="AE733" s="90">
        <v>1916000000</v>
      </c>
      <c r="AF733" s="90">
        <v>53226000000</v>
      </c>
      <c r="AG733" s="90">
        <v>244419996000</v>
      </c>
      <c r="AH733" s="90">
        <v>10314000000</v>
      </c>
      <c r="AI733" s="117">
        <v>1034000000</v>
      </c>
      <c r="AJ733" s="90">
        <v>780000000</v>
      </c>
      <c r="AK733" s="90">
        <v>1240000000</v>
      </c>
      <c r="AL733" s="90"/>
      <c r="AM733" s="90"/>
      <c r="AN733" s="90">
        <v>924000000</v>
      </c>
      <c r="AO733" s="90"/>
      <c r="AP733" s="90"/>
    </row>
    <row r="734" spans="1:42">
      <c r="A734" s="81">
        <v>44636</v>
      </c>
      <c r="B734" s="90">
        <v>45028043543892</v>
      </c>
      <c r="C734" s="90">
        <v>124020622000</v>
      </c>
      <c r="D734" s="203">
        <v>25216566000</v>
      </c>
      <c r="E734" s="208">
        <v>53158951000</v>
      </c>
      <c r="F734" s="90">
        <v>9779659000</v>
      </c>
      <c r="G734" s="85">
        <v>0.21933956572481336</v>
      </c>
      <c r="H734" s="90"/>
      <c r="I734" s="85">
        <v>0</v>
      </c>
      <c r="J734" s="90">
        <v>11033000</v>
      </c>
      <c r="K734" s="85">
        <v>7.6123254401942925E-2</v>
      </c>
      <c r="L734" s="90">
        <v>12679109000</v>
      </c>
      <c r="M734" s="85">
        <v>0.18189757001052326</v>
      </c>
      <c r="N734" s="90">
        <v>1599547000</v>
      </c>
      <c r="O734" s="85">
        <v>0.62100676623189055</v>
      </c>
      <c r="P734" s="90">
        <v>188218000</v>
      </c>
      <c r="Q734" s="85">
        <v>0.38315656617063293</v>
      </c>
      <c r="R734" s="90"/>
      <c r="S734" s="85">
        <v>0</v>
      </c>
      <c r="T734" s="90">
        <v>959000000</v>
      </c>
      <c r="U734" s="85">
        <v>0.92689244568158968</v>
      </c>
      <c r="V734" s="90"/>
      <c r="W734" s="85"/>
      <c r="X734" s="90"/>
      <c r="Y734" s="85"/>
      <c r="Z734" s="90"/>
      <c r="AA734" s="85"/>
      <c r="AB734" s="85"/>
      <c r="AC734" s="85"/>
      <c r="AD734" s="90">
        <v>44586844000</v>
      </c>
      <c r="AE734" s="90">
        <v>1668160000</v>
      </c>
      <c r="AF734" s="90">
        <v>144936000</v>
      </c>
      <c r="AG734" s="90">
        <v>69704664000</v>
      </c>
      <c r="AH734" s="90">
        <v>2575732000</v>
      </c>
      <c r="AI734" s="117">
        <v>491230000</v>
      </c>
      <c r="AJ734" s="90">
        <v>2878416000</v>
      </c>
      <c r="AK734" s="90">
        <v>1034640000</v>
      </c>
      <c r="AL734" s="90"/>
      <c r="AM734" s="90"/>
      <c r="AN734" s="90">
        <v>936000000</v>
      </c>
      <c r="AO734" s="90"/>
      <c r="AP734" s="90"/>
    </row>
    <row r="735" spans="1:42">
      <c r="A735" s="81">
        <v>44637</v>
      </c>
      <c r="B735" s="90">
        <v>51519905712050</v>
      </c>
      <c r="C735" s="90">
        <v>109960000000</v>
      </c>
      <c r="D735" s="203">
        <v>8718316000</v>
      </c>
      <c r="E735" s="208">
        <v>76197346000</v>
      </c>
      <c r="F735" s="90">
        <v>2749927000</v>
      </c>
      <c r="G735" s="85">
        <v>0.1520640898031409</v>
      </c>
      <c r="H735" s="90"/>
      <c r="I735" s="85">
        <v>0</v>
      </c>
      <c r="J735" s="90">
        <v>373220000</v>
      </c>
      <c r="K735" s="85">
        <v>1.629497031086273E-2</v>
      </c>
      <c r="L735" s="90">
        <v>2886552000</v>
      </c>
      <c r="M735" s="85">
        <v>4.5457511811023622E-2</v>
      </c>
      <c r="N735" s="90">
        <v>1467014000</v>
      </c>
      <c r="O735" s="85">
        <v>0.75775516528925624</v>
      </c>
      <c r="P735" s="90">
        <v>272811000</v>
      </c>
      <c r="Q735" s="85">
        <v>0.42230804953560369</v>
      </c>
      <c r="R735" s="90"/>
      <c r="S735" s="85">
        <v>0</v>
      </c>
      <c r="T735" s="90">
        <v>968792000</v>
      </c>
      <c r="U735" s="85">
        <v>0.95541617357001973</v>
      </c>
      <c r="V735" s="90"/>
      <c r="W735" s="85"/>
      <c r="X735" s="90"/>
      <c r="Y735" s="85"/>
      <c r="Z735" s="90"/>
      <c r="AA735" s="85"/>
      <c r="AB735" s="85"/>
      <c r="AC735" s="85"/>
      <c r="AD735" s="90">
        <v>18084000000</v>
      </c>
      <c r="AE735" s="90">
        <v>722000000</v>
      </c>
      <c r="AF735" s="90">
        <v>22904000000</v>
      </c>
      <c r="AG735" s="90">
        <v>63500000000</v>
      </c>
      <c r="AH735" s="90">
        <v>1936000000</v>
      </c>
      <c r="AI735" s="117">
        <v>646000000</v>
      </c>
      <c r="AJ735" s="90">
        <v>476000000</v>
      </c>
      <c r="AK735" s="90">
        <v>1014000000</v>
      </c>
      <c r="AL735" s="90"/>
      <c r="AM735" s="90"/>
      <c r="AN735" s="90">
        <v>678000000</v>
      </c>
      <c r="AO735" s="90"/>
      <c r="AP735" s="90"/>
    </row>
    <row r="736" spans="1:42">
      <c r="A736" s="81">
        <v>44638</v>
      </c>
      <c r="B736" s="90">
        <v>59770728005654</v>
      </c>
      <c r="C736" s="90">
        <v>32085932000</v>
      </c>
      <c r="D736" s="203">
        <v>10436823000</v>
      </c>
      <c r="E736" s="208">
        <v>83274358000</v>
      </c>
      <c r="F736" s="90">
        <v>7040697000</v>
      </c>
      <c r="G736" s="85">
        <v>0.4267261850358548</v>
      </c>
      <c r="H736" s="90"/>
      <c r="I736" s="85">
        <v>0</v>
      </c>
      <c r="J736" s="90">
        <v>44146000</v>
      </c>
      <c r="K736" s="85">
        <v>0.21261245641410931</v>
      </c>
      <c r="L736" s="90">
        <v>992738000</v>
      </c>
      <c r="M736" s="85">
        <v>0.11195132474610339</v>
      </c>
      <c r="N736" s="90">
        <v>1362883000</v>
      </c>
      <c r="O736" s="85">
        <v>0.74836558957930888</v>
      </c>
      <c r="P736" s="90">
        <v>9203000</v>
      </c>
      <c r="Q736" s="85">
        <v>0.16662442062572422</v>
      </c>
      <c r="R736" s="90"/>
      <c r="S736" s="85">
        <v>0</v>
      </c>
      <c r="T736" s="90">
        <v>987156000</v>
      </c>
      <c r="U736" s="85">
        <v>0.94634941329856581</v>
      </c>
      <c r="V736" s="90"/>
      <c r="W736" s="85"/>
      <c r="X736" s="90"/>
      <c r="Y736" s="85"/>
      <c r="Z736" s="90"/>
      <c r="AA736" s="85"/>
      <c r="AB736" s="85"/>
      <c r="AC736" s="85"/>
      <c r="AD736" s="90">
        <v>16499332000</v>
      </c>
      <c r="AE736" s="90">
        <v>2411204000</v>
      </c>
      <c r="AF736" s="90">
        <v>207636000</v>
      </c>
      <c r="AG736" s="90">
        <v>8867586000</v>
      </c>
      <c r="AH736" s="90">
        <v>1821146000</v>
      </c>
      <c r="AI736" s="117">
        <v>55232000</v>
      </c>
      <c r="AJ736" s="90">
        <v>484676000</v>
      </c>
      <c r="AK736" s="90">
        <v>1043120000</v>
      </c>
      <c r="AL736" s="90"/>
      <c r="AM736" s="90"/>
      <c r="AN736" s="90">
        <v>696000000</v>
      </c>
      <c r="AO736" s="90"/>
      <c r="AP736" s="90"/>
    </row>
    <row r="737" spans="1:42" s="116" customFormat="1">
      <c r="A737" s="110"/>
      <c r="B737" s="113"/>
      <c r="C737" s="113">
        <v>0</v>
      </c>
      <c r="D737" s="203">
        <v>0</v>
      </c>
      <c r="E737" s="208"/>
      <c r="F737" s="113"/>
      <c r="G737" s="114"/>
      <c r="H737" s="113"/>
      <c r="I737" s="114"/>
      <c r="J737" s="113"/>
      <c r="K737" s="114"/>
      <c r="L737" s="113"/>
      <c r="M737" s="114"/>
      <c r="N737" s="113"/>
      <c r="O737" s="114"/>
      <c r="P737" s="113"/>
      <c r="Q737" s="114"/>
      <c r="R737" s="113"/>
      <c r="S737" s="114"/>
      <c r="T737" s="113"/>
      <c r="U737" s="114"/>
      <c r="V737" s="113"/>
      <c r="W737" s="114"/>
      <c r="X737" s="113"/>
      <c r="Y737" s="114"/>
      <c r="Z737" s="113"/>
      <c r="AA737" s="114"/>
      <c r="AB737" s="114"/>
      <c r="AC737" s="114"/>
      <c r="AD737" s="113"/>
      <c r="AE737" s="113"/>
      <c r="AF737" s="113"/>
      <c r="AG737" s="113"/>
      <c r="AH737" s="113"/>
      <c r="AI737" s="126"/>
      <c r="AJ737" s="113"/>
      <c r="AK737" s="113"/>
      <c r="AL737" s="113"/>
      <c r="AM737" s="113"/>
      <c r="AN737" s="113"/>
      <c r="AO737" s="113"/>
      <c r="AP737" s="113"/>
    </row>
    <row r="738" spans="1:42" ht="14.25" customHeight="1">
      <c r="A738" s="81">
        <v>44641</v>
      </c>
      <c r="B738" s="90">
        <v>59572676681536</v>
      </c>
      <c r="C738" s="90">
        <v>90001108000</v>
      </c>
      <c r="D738" s="203">
        <v>59383040000</v>
      </c>
      <c r="E738" s="208">
        <v>90972305000</v>
      </c>
      <c r="F738" s="90">
        <v>56375093000</v>
      </c>
      <c r="G738" s="85">
        <v>0.87975456425278231</v>
      </c>
      <c r="H738" s="90"/>
      <c r="I738" s="85">
        <v>0</v>
      </c>
      <c r="J738" s="90">
        <v>121663000</v>
      </c>
      <c r="K738" s="85">
        <v>0.23883494764449295</v>
      </c>
      <c r="L738" s="90">
        <v>250595000</v>
      </c>
      <c r="M738" s="85">
        <v>1.3268075969880761E-2</v>
      </c>
      <c r="N738" s="90">
        <v>1594955000</v>
      </c>
      <c r="O738" s="85">
        <v>0.66886707076603591</v>
      </c>
      <c r="P738" s="90">
        <v>51521000</v>
      </c>
      <c r="Q738" s="85">
        <v>0.21842408723227458</v>
      </c>
      <c r="R738" s="90"/>
      <c r="S738" s="85">
        <v>0</v>
      </c>
      <c r="T738" s="90">
        <v>989213000</v>
      </c>
      <c r="U738" s="85">
        <v>0.92500472221235186</v>
      </c>
      <c r="V738" s="90"/>
      <c r="W738" s="85"/>
      <c r="X738" s="90"/>
      <c r="Y738" s="85"/>
      <c r="Z738" s="90"/>
      <c r="AA738" s="85"/>
      <c r="AB738" s="85"/>
      <c r="AC738" s="85"/>
      <c r="AD738" s="90">
        <v>64080478000</v>
      </c>
      <c r="AE738" s="90">
        <v>1159988000</v>
      </c>
      <c r="AF738" s="90">
        <v>509402000</v>
      </c>
      <c r="AG738" s="90">
        <v>18887064000</v>
      </c>
      <c r="AH738" s="90">
        <v>2384562000</v>
      </c>
      <c r="AI738" s="117">
        <v>235876000</v>
      </c>
      <c r="AJ738" s="90">
        <v>512324000</v>
      </c>
      <c r="AK738" s="90">
        <v>1069414000</v>
      </c>
      <c r="AL738" s="90"/>
      <c r="AM738" s="90"/>
      <c r="AN738" s="90">
        <v>1162000000</v>
      </c>
      <c r="AO738" s="90"/>
      <c r="AP738" s="90"/>
    </row>
    <row r="739" spans="1:42">
      <c r="A739" s="81">
        <v>44642</v>
      </c>
      <c r="B739" s="90">
        <v>69047546916738</v>
      </c>
      <c r="C739" s="90">
        <v>298894800000</v>
      </c>
      <c r="D739" s="203">
        <v>111813838000</v>
      </c>
      <c r="E739" s="208">
        <v>164035733000</v>
      </c>
      <c r="F739" s="90">
        <v>106400641000</v>
      </c>
      <c r="G739" s="85">
        <v>0.51339073721307715</v>
      </c>
      <c r="H739" s="90"/>
      <c r="I739" s="85">
        <v>0</v>
      </c>
      <c r="J739" s="90">
        <v>892093000</v>
      </c>
      <c r="K739" s="85">
        <v>1.893236417657046E-2</v>
      </c>
      <c r="L739" s="90">
        <v>111782000</v>
      </c>
      <c r="M739" s="85">
        <v>3.2935179728933416E-3</v>
      </c>
      <c r="N739" s="90">
        <v>1568549000</v>
      </c>
      <c r="O739" s="85">
        <v>0.61271445312499995</v>
      </c>
      <c r="P739" s="90">
        <v>1861811000</v>
      </c>
      <c r="Q739" s="85">
        <v>0.43500257009345789</v>
      </c>
      <c r="R739" s="90"/>
      <c r="S739" s="85">
        <v>0</v>
      </c>
      <c r="T739" s="90">
        <v>978962000</v>
      </c>
      <c r="U739" s="85">
        <v>0.90644629629629625</v>
      </c>
      <c r="V739" s="90"/>
      <c r="W739" s="85"/>
      <c r="X739" s="90"/>
      <c r="Y739" s="85"/>
      <c r="Z739" s="90"/>
      <c r="AA739" s="85"/>
      <c r="AB739" s="85"/>
      <c r="AC739" s="85"/>
      <c r="AD739" s="90">
        <v>207250800000</v>
      </c>
      <c r="AE739" s="90">
        <v>600000000</v>
      </c>
      <c r="AF739" s="90">
        <v>47120000000</v>
      </c>
      <c r="AG739" s="90">
        <v>33939999999.999996</v>
      </c>
      <c r="AH739" s="90">
        <v>2560000000</v>
      </c>
      <c r="AI739" s="117">
        <v>4280000000.0000005</v>
      </c>
      <c r="AJ739" s="90">
        <v>1000000000</v>
      </c>
      <c r="AK739" s="90">
        <v>1080000000</v>
      </c>
      <c r="AL739" s="90"/>
      <c r="AM739" s="90"/>
      <c r="AN739" s="90">
        <v>1064000000</v>
      </c>
      <c r="AO739" s="90"/>
      <c r="AP739" s="90"/>
    </row>
    <row r="740" spans="1:42">
      <c r="A740" s="81">
        <v>44643</v>
      </c>
      <c r="B740" s="90">
        <v>68362585307842</v>
      </c>
      <c r="C740" s="90">
        <v>1151426002000</v>
      </c>
      <c r="D740" s="203">
        <v>483576890000</v>
      </c>
      <c r="E740" s="208">
        <v>535615366000</v>
      </c>
      <c r="F740" s="90">
        <v>101626159000</v>
      </c>
      <c r="G740" s="85">
        <v>0.84902136209460477</v>
      </c>
      <c r="H740" s="90"/>
      <c r="I740" s="85">
        <v>0</v>
      </c>
      <c r="J740" s="90">
        <v>196718000</v>
      </c>
      <c r="K740" s="85">
        <v>8.7469097376611828E-3</v>
      </c>
      <c r="L740" s="90">
        <v>373327312000</v>
      </c>
      <c r="M740" s="85">
        <v>0.37646097238117898</v>
      </c>
      <c r="N740" s="90">
        <v>1852766000</v>
      </c>
      <c r="O740" s="85">
        <v>0.6464640614096302</v>
      </c>
      <c r="P740" s="90">
        <v>5566300000</v>
      </c>
      <c r="Q740" s="85">
        <v>0.47485923903770688</v>
      </c>
      <c r="R740" s="90"/>
      <c r="S740" s="85">
        <v>0</v>
      </c>
      <c r="T740" s="90">
        <v>1007635000</v>
      </c>
      <c r="U740" s="85">
        <v>0.95419981060606063</v>
      </c>
      <c r="V740" s="90"/>
      <c r="W740" s="85"/>
      <c r="X740" s="90"/>
      <c r="Y740" s="85"/>
      <c r="Z740" s="90"/>
      <c r="AA740" s="85"/>
      <c r="AB740" s="85"/>
      <c r="AC740" s="85"/>
      <c r="AD740" s="90">
        <v>119698000000</v>
      </c>
      <c r="AE740" s="90">
        <v>210000000</v>
      </c>
      <c r="AF740" s="90">
        <v>22490000000</v>
      </c>
      <c r="AG740" s="90">
        <v>991676002000</v>
      </c>
      <c r="AH740" s="90">
        <v>2866000000</v>
      </c>
      <c r="AI740" s="117">
        <v>11722000000</v>
      </c>
      <c r="AJ740" s="90">
        <v>550000000</v>
      </c>
      <c r="AK740" s="90">
        <v>1056000000</v>
      </c>
      <c r="AL740" s="90"/>
      <c r="AM740" s="90"/>
      <c r="AN740" s="90">
        <v>1158000000</v>
      </c>
      <c r="AO740" s="90"/>
      <c r="AP740" s="90"/>
    </row>
    <row r="741" spans="1:42">
      <c r="A741" s="81">
        <v>44644</v>
      </c>
      <c r="B741" s="90">
        <v>61612832750592</v>
      </c>
      <c r="C741" s="90">
        <v>148514172000</v>
      </c>
      <c r="D741" s="203">
        <v>79490356000</v>
      </c>
      <c r="E741" s="208">
        <v>166648686000</v>
      </c>
      <c r="F741" s="90">
        <v>10100920000</v>
      </c>
      <c r="G741" s="85">
        <v>0.84408454249269393</v>
      </c>
      <c r="H741" s="90"/>
      <c r="I741" s="85">
        <v>0</v>
      </c>
      <c r="J741" s="90">
        <v>1041946000</v>
      </c>
      <c r="K741" s="85">
        <v>4.1429514802634196E-2</v>
      </c>
      <c r="L741" s="90">
        <v>65059617000</v>
      </c>
      <c r="M741" s="85">
        <v>0.62101200276461743</v>
      </c>
      <c r="N741" s="90">
        <v>1543944000</v>
      </c>
      <c r="O741" s="85">
        <v>0.62190807027493844</v>
      </c>
      <c r="P741" s="90">
        <v>760092000</v>
      </c>
      <c r="Q741" s="85">
        <v>0.44478800809416191</v>
      </c>
      <c r="R741" s="90"/>
      <c r="S741" s="85">
        <v>0</v>
      </c>
      <c r="T741" s="90">
        <v>983837000</v>
      </c>
      <c r="U741" s="85">
        <v>0.96269619163176645</v>
      </c>
      <c r="V741" s="90"/>
      <c r="W741" s="85"/>
      <c r="X741" s="90"/>
      <c r="Y741" s="85"/>
      <c r="Z741" s="90"/>
      <c r="AA741" s="85"/>
      <c r="AB741" s="85"/>
      <c r="AC741" s="85"/>
      <c r="AD741" s="90">
        <v>11966716000</v>
      </c>
      <c r="AE741" s="90">
        <v>106896000</v>
      </c>
      <c r="AF741" s="90">
        <v>25149848000</v>
      </c>
      <c r="AG741" s="90">
        <v>104763864000</v>
      </c>
      <c r="AH741" s="90">
        <v>2482592000</v>
      </c>
      <c r="AI741" s="117">
        <v>1708886000</v>
      </c>
      <c r="AJ741" s="90">
        <v>465410000</v>
      </c>
      <c r="AK741" s="90">
        <v>1021960000</v>
      </c>
      <c r="AL741" s="90"/>
      <c r="AM741" s="90"/>
      <c r="AN741" s="90">
        <v>848000000</v>
      </c>
      <c r="AO741" s="90"/>
      <c r="AP741" s="90"/>
    </row>
    <row r="742" spans="1:42">
      <c r="A742" s="81">
        <v>44645</v>
      </c>
      <c r="B742" s="90">
        <v>61064668883570</v>
      </c>
      <c r="C742" s="90">
        <v>527215378000</v>
      </c>
      <c r="D742" s="203">
        <v>317359643000</v>
      </c>
      <c r="E742" s="208">
        <v>442888728800</v>
      </c>
      <c r="F742" s="90"/>
      <c r="G742" s="85">
        <v>0</v>
      </c>
      <c r="H742" s="90"/>
      <c r="I742" s="85">
        <v>0</v>
      </c>
      <c r="J742" s="90">
        <v>1050815000</v>
      </c>
      <c r="K742" s="85">
        <v>3.6364543041812539E-2</v>
      </c>
      <c r="L742" s="90">
        <v>314065209000</v>
      </c>
      <c r="M742" s="85">
        <v>0.66976088175869508</v>
      </c>
      <c r="N742" s="90">
        <v>1221610000</v>
      </c>
      <c r="O742" s="85">
        <v>0.45379946210196287</v>
      </c>
      <c r="P742" s="90">
        <v>18570000</v>
      </c>
      <c r="Q742" s="85">
        <v>2.9429943422241239E-2</v>
      </c>
      <c r="R742" s="90"/>
      <c r="S742" s="85">
        <v>0</v>
      </c>
      <c r="T742" s="90">
        <v>1003439000</v>
      </c>
      <c r="U742" s="85">
        <v>0.95931070745697899</v>
      </c>
      <c r="V742" s="90"/>
      <c r="W742" s="85"/>
      <c r="X742" s="90"/>
      <c r="Y742" s="85"/>
      <c r="Z742" s="90"/>
      <c r="AA742" s="85"/>
      <c r="AB742" s="85"/>
      <c r="AC742" s="85"/>
      <c r="AD742" s="90">
        <v>22449898000</v>
      </c>
      <c r="AE742" s="90">
        <v>903560000</v>
      </c>
      <c r="AF742" s="90">
        <v>28896692000</v>
      </c>
      <c r="AG742" s="90">
        <v>468921398000</v>
      </c>
      <c r="AH742" s="90">
        <v>2691960000</v>
      </c>
      <c r="AI742" s="117">
        <v>630990000</v>
      </c>
      <c r="AJ742" s="90">
        <v>860880000</v>
      </c>
      <c r="AK742" s="90">
        <v>1046000000</v>
      </c>
      <c r="AL742" s="90"/>
      <c r="AM742" s="90"/>
      <c r="AN742" s="90">
        <v>814000000</v>
      </c>
      <c r="AO742" s="90"/>
      <c r="AP742" s="90"/>
    </row>
    <row r="743" spans="1:42" s="116" customFormat="1">
      <c r="A743" s="110"/>
      <c r="B743" s="113"/>
      <c r="C743" s="113">
        <v>0</v>
      </c>
      <c r="D743" s="203">
        <v>0</v>
      </c>
      <c r="E743" s="208"/>
      <c r="F743" s="113"/>
      <c r="G743" s="114"/>
      <c r="H743" s="113"/>
      <c r="I743" s="114"/>
      <c r="J743" s="113"/>
      <c r="K743" s="114"/>
      <c r="L743" s="113"/>
      <c r="M743" s="114"/>
      <c r="N743" s="113"/>
      <c r="O743" s="114"/>
      <c r="P743" s="113"/>
      <c r="Q743" s="114"/>
      <c r="R743" s="113"/>
      <c r="S743" s="114"/>
      <c r="T743" s="113"/>
      <c r="U743" s="114"/>
      <c r="V743" s="113"/>
      <c r="W743" s="114"/>
      <c r="X743" s="113"/>
      <c r="Y743" s="114"/>
      <c r="Z743" s="113"/>
      <c r="AA743" s="114"/>
      <c r="AB743" s="114"/>
      <c r="AC743" s="114"/>
      <c r="AD743" s="113"/>
      <c r="AE743" s="113"/>
      <c r="AF743" s="113"/>
      <c r="AG743" s="113"/>
      <c r="AH743" s="113"/>
      <c r="AI743" s="126"/>
      <c r="AJ743" s="113"/>
      <c r="AK743" s="113"/>
      <c r="AL743" s="113"/>
      <c r="AM743" s="113"/>
      <c r="AN743" s="113"/>
      <c r="AO743" s="113"/>
      <c r="AP743" s="113"/>
    </row>
    <row r="744" spans="1:42">
      <c r="A744" s="81">
        <v>44648</v>
      </c>
      <c r="B744" s="90">
        <v>80045515195746</v>
      </c>
      <c r="C744" s="90">
        <v>103029380000</v>
      </c>
      <c r="D744" s="203">
        <v>9243161000</v>
      </c>
      <c r="E744" s="208">
        <v>96352791000</v>
      </c>
      <c r="F744" s="90">
        <v>4455009000</v>
      </c>
      <c r="G744" s="85">
        <v>0.10616414215757415</v>
      </c>
      <c r="H744" s="90"/>
      <c r="I744" s="85">
        <v>0</v>
      </c>
      <c r="J744" s="90">
        <v>1827915000</v>
      </c>
      <c r="K744" s="85">
        <v>0.33180221635309171</v>
      </c>
      <c r="L744" s="90">
        <v>14535000</v>
      </c>
      <c r="M744" s="85">
        <v>3.0156354942974093E-4</v>
      </c>
      <c r="N744" s="90">
        <v>1772936000</v>
      </c>
      <c r="O744" s="85">
        <v>0.57983463160366533</v>
      </c>
      <c r="P744" s="90">
        <v>157667000</v>
      </c>
      <c r="Q744" s="85">
        <v>0.17723079897573554</v>
      </c>
      <c r="R744" s="90"/>
      <c r="S744" s="85">
        <v>0</v>
      </c>
      <c r="T744" s="90">
        <v>1015099000</v>
      </c>
      <c r="U744" s="85">
        <v>0.93313262979849976</v>
      </c>
      <c r="V744" s="90"/>
      <c r="W744" s="85"/>
      <c r="X744" s="90"/>
      <c r="Y744" s="85"/>
      <c r="Z744" s="90"/>
      <c r="AA744" s="85"/>
      <c r="AB744" s="85"/>
      <c r="AC744" s="85"/>
      <c r="AD744" s="90">
        <v>41963406000</v>
      </c>
      <c r="AE744" s="90">
        <v>621778000</v>
      </c>
      <c r="AF744" s="90">
        <v>5509050000</v>
      </c>
      <c r="AG744" s="90">
        <v>48198796000</v>
      </c>
      <c r="AH744" s="90">
        <v>3057658000</v>
      </c>
      <c r="AI744" s="117">
        <v>889614000</v>
      </c>
      <c r="AJ744" s="90">
        <v>485238000</v>
      </c>
      <c r="AK744" s="90">
        <v>1087840000</v>
      </c>
      <c r="AL744" s="90"/>
      <c r="AM744" s="90"/>
      <c r="AN744" s="90">
        <v>1216000000</v>
      </c>
      <c r="AO744" s="90"/>
      <c r="AP744" s="90"/>
    </row>
    <row r="745" spans="1:42">
      <c r="A745" s="81">
        <v>44649</v>
      </c>
      <c r="B745" s="90">
        <v>59115307395470</v>
      </c>
      <c r="C745" s="90">
        <v>206860210000</v>
      </c>
      <c r="D745" s="203">
        <v>44990081000</v>
      </c>
      <c r="E745" s="208">
        <v>48216556000</v>
      </c>
      <c r="F745" s="90">
        <v>143268000</v>
      </c>
      <c r="G745" s="85">
        <v>8.3896447371826725E-3</v>
      </c>
      <c r="H745" s="90"/>
      <c r="I745" s="85">
        <v>0</v>
      </c>
      <c r="J745" s="90">
        <v>2008276000</v>
      </c>
      <c r="K745" s="85">
        <v>2.2010363352117458E-2</v>
      </c>
      <c r="L745" s="90">
        <v>35952873000</v>
      </c>
      <c r="M745" s="85">
        <v>0.43093718483119725</v>
      </c>
      <c r="N745" s="90">
        <v>1428160000</v>
      </c>
      <c r="O745" s="85">
        <v>0.5803452423523292</v>
      </c>
      <c r="P745" s="90">
        <v>4368454000</v>
      </c>
      <c r="Q745" s="85">
        <v>0.47767443091247108</v>
      </c>
      <c r="R745" s="90"/>
      <c r="S745" s="85">
        <v>0</v>
      </c>
      <c r="T745" s="90">
        <v>1089050000</v>
      </c>
      <c r="U745" s="85">
        <v>0.88684853420195442</v>
      </c>
      <c r="V745" s="90"/>
      <c r="W745" s="85"/>
      <c r="X745" s="90"/>
      <c r="Y745" s="85"/>
      <c r="Z745" s="90"/>
      <c r="AA745" s="85"/>
      <c r="AB745" s="85"/>
      <c r="AC745" s="85"/>
      <c r="AD745" s="90">
        <v>17076766000</v>
      </c>
      <c r="AE745" s="90">
        <v>444400000</v>
      </c>
      <c r="AF745" s="90">
        <v>91242292000</v>
      </c>
      <c r="AG745" s="90">
        <v>83429498000</v>
      </c>
      <c r="AH745" s="90">
        <v>2460880000</v>
      </c>
      <c r="AI745" s="117">
        <v>9145254000</v>
      </c>
      <c r="AJ745" s="90">
        <v>455120000</v>
      </c>
      <c r="AK745" s="90">
        <v>1228000000</v>
      </c>
      <c r="AL745" s="90"/>
      <c r="AM745" s="90"/>
      <c r="AN745" s="90">
        <v>1378000000</v>
      </c>
      <c r="AO745" s="90"/>
      <c r="AP745" s="90"/>
    </row>
    <row r="746" spans="1:42">
      <c r="A746" s="81">
        <v>44650</v>
      </c>
      <c r="B746" s="90">
        <v>71293187637932</v>
      </c>
      <c r="C746" s="90">
        <v>300521760000</v>
      </c>
      <c r="D746" s="203">
        <v>44446370000</v>
      </c>
      <c r="E746" s="208">
        <v>134930580000</v>
      </c>
      <c r="F746" s="90">
        <v>33130800000</v>
      </c>
      <c r="G746" s="85">
        <v>0.60387354839631613</v>
      </c>
      <c r="H746" s="90"/>
      <c r="I746" s="85">
        <v>0</v>
      </c>
      <c r="J746" s="90">
        <v>350586000</v>
      </c>
      <c r="K746" s="85">
        <v>6.6368497534783234E-3</v>
      </c>
      <c r="L746" s="90">
        <v>4700462000</v>
      </c>
      <c r="M746" s="85">
        <v>2.6578648193087407E-2</v>
      </c>
      <c r="N746" s="90">
        <v>1610279000</v>
      </c>
      <c r="O746" s="85">
        <v>0.5956451457783104</v>
      </c>
      <c r="P746" s="90">
        <v>3668720000</v>
      </c>
      <c r="Q746" s="85">
        <v>0.48322645517057522</v>
      </c>
      <c r="R746" s="90">
        <v>1753000</v>
      </c>
      <c r="S746" s="85">
        <v>9.3341796038857452E-4</v>
      </c>
      <c r="T746" s="90">
        <v>983770000</v>
      </c>
      <c r="U746" s="85">
        <v>0.96920860984567847</v>
      </c>
      <c r="V746" s="90"/>
      <c r="W746" s="85"/>
      <c r="X746" s="90"/>
      <c r="Y746" s="85"/>
      <c r="Z746" s="90"/>
      <c r="AA746" s="85"/>
      <c r="AB746" s="85"/>
      <c r="AC746" s="85"/>
      <c r="AD746" s="90">
        <v>54863804000</v>
      </c>
      <c r="AE746" s="90">
        <v>1702120000</v>
      </c>
      <c r="AF746" s="90">
        <v>52824158000</v>
      </c>
      <c r="AG746" s="90">
        <v>176851056000</v>
      </c>
      <c r="AH746" s="90">
        <v>2703420000</v>
      </c>
      <c r="AI746" s="117">
        <v>7592134000</v>
      </c>
      <c r="AJ746" s="90">
        <v>1878044000</v>
      </c>
      <c r="AK746" s="90">
        <v>1015024000</v>
      </c>
      <c r="AL746" s="90"/>
      <c r="AM746" s="90"/>
      <c r="AN746" s="90">
        <v>1092000000</v>
      </c>
      <c r="AO746" s="90"/>
      <c r="AP746" s="90"/>
    </row>
    <row r="747" spans="1:42">
      <c r="A747" s="81">
        <v>44651</v>
      </c>
      <c r="B747" s="90">
        <v>58879666642972</v>
      </c>
      <c r="C747" s="90">
        <v>242972672000</v>
      </c>
      <c r="D747" s="203">
        <v>141579040000</v>
      </c>
      <c r="E747" s="208">
        <v>220451325000</v>
      </c>
      <c r="F747" s="90">
        <v>79133906000</v>
      </c>
      <c r="G747" s="85">
        <v>0.638920777282032</v>
      </c>
      <c r="H747" s="90"/>
      <c r="I747" s="85">
        <v>0</v>
      </c>
      <c r="J747" s="90">
        <v>3225563000</v>
      </c>
      <c r="K747" s="85">
        <v>0.44502813052652607</v>
      </c>
      <c r="L747" s="90">
        <v>55237641000</v>
      </c>
      <c r="M747" s="85">
        <v>0.54958449876290449</v>
      </c>
      <c r="N747" s="90">
        <v>1270263000</v>
      </c>
      <c r="O747" s="85">
        <v>0.64643045797494403</v>
      </c>
      <c r="P747" s="90">
        <v>1467580000</v>
      </c>
      <c r="Q747" s="85">
        <v>0.48593690813296497</v>
      </c>
      <c r="R747" s="90"/>
      <c r="S747" s="85">
        <v>0</v>
      </c>
      <c r="T747" s="90">
        <v>1244087000</v>
      </c>
      <c r="U747" s="85">
        <v>0.79920791443163208</v>
      </c>
      <c r="V747" s="90"/>
      <c r="W747" s="85"/>
      <c r="X747" s="90"/>
      <c r="Y747" s="85"/>
      <c r="Z747" s="90"/>
      <c r="AA747" s="85"/>
      <c r="AB747" s="85"/>
      <c r="AC747" s="85"/>
      <c r="AD747" s="90">
        <v>123855584000</v>
      </c>
      <c r="AE747" s="90">
        <v>366000000</v>
      </c>
      <c r="AF747" s="90">
        <v>7247998000</v>
      </c>
      <c r="AG747" s="90">
        <v>100508004000</v>
      </c>
      <c r="AH747" s="90">
        <v>1965042000</v>
      </c>
      <c r="AI747" s="117">
        <v>3020104000</v>
      </c>
      <c r="AJ747" s="90">
        <v>3033290000</v>
      </c>
      <c r="AK747" s="90">
        <v>1556650000</v>
      </c>
      <c r="AL747" s="90"/>
      <c r="AM747" s="90"/>
      <c r="AN747" s="90">
        <v>1420000000</v>
      </c>
      <c r="AO747" s="90"/>
      <c r="AP747" s="90"/>
    </row>
    <row r="748" spans="1:42">
      <c r="A748" s="81">
        <v>44652</v>
      </c>
      <c r="B748" s="90">
        <v>64955198968834</v>
      </c>
      <c r="C748" s="90">
        <v>815457896000</v>
      </c>
      <c r="D748" s="203">
        <v>475968061000</v>
      </c>
      <c r="E748" s="208">
        <v>511011136000</v>
      </c>
      <c r="F748" s="90">
        <v>412767170000</v>
      </c>
      <c r="G748" s="85">
        <v>0.70466762868732324</v>
      </c>
      <c r="H748" s="90"/>
      <c r="I748" s="85">
        <v>0</v>
      </c>
      <c r="J748" s="90">
        <v>2507463000</v>
      </c>
      <c r="K748" s="85">
        <v>0.15709657192992743</v>
      </c>
      <c r="L748" s="90">
        <v>56705589000</v>
      </c>
      <c r="M748" s="85">
        <v>0.28028705030336376</v>
      </c>
      <c r="N748" s="90">
        <v>2620050000</v>
      </c>
      <c r="O748" s="85">
        <v>0.51836418464650413</v>
      </c>
      <c r="P748" s="90">
        <v>126216000</v>
      </c>
      <c r="Q748" s="85">
        <v>0.17958816632707653</v>
      </c>
      <c r="R748" s="90"/>
      <c r="S748" s="85">
        <v>0</v>
      </c>
      <c r="T748" s="90">
        <v>1241573000</v>
      </c>
      <c r="U748" s="85">
        <v>0.81456820254426887</v>
      </c>
      <c r="V748" s="90"/>
      <c r="W748" s="85"/>
      <c r="X748" s="90"/>
      <c r="Y748" s="85"/>
      <c r="Z748" s="90"/>
      <c r="AA748" s="85"/>
      <c r="AB748" s="85"/>
      <c r="AC748" s="85"/>
      <c r="AD748" s="90">
        <v>585761504000</v>
      </c>
      <c r="AE748" s="90">
        <v>681814000</v>
      </c>
      <c r="AF748" s="90">
        <v>15961284000</v>
      </c>
      <c r="AG748" s="90">
        <v>202312554000</v>
      </c>
      <c r="AH748" s="90">
        <v>5054458000</v>
      </c>
      <c r="AI748" s="117">
        <v>702808000</v>
      </c>
      <c r="AJ748" s="90">
        <v>2081264000</v>
      </c>
      <c r="AK748" s="90">
        <v>1524210000</v>
      </c>
      <c r="AL748" s="90"/>
      <c r="AM748" s="90"/>
      <c r="AN748" s="90">
        <v>1378000000</v>
      </c>
      <c r="AO748" s="90"/>
      <c r="AP748" s="90"/>
    </row>
    <row r="749" spans="1:42" s="116" customFormat="1">
      <c r="A749" s="110"/>
      <c r="B749" s="113"/>
      <c r="C749" s="113">
        <v>0</v>
      </c>
      <c r="D749" s="210"/>
      <c r="E749" s="208"/>
      <c r="F749" s="113"/>
      <c r="G749" s="114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26"/>
      <c r="AJ749" s="113"/>
      <c r="AK749" s="113"/>
      <c r="AL749" s="113"/>
      <c r="AM749" s="113"/>
      <c r="AN749" s="113"/>
      <c r="AO749" s="113"/>
      <c r="AP749" s="113"/>
    </row>
    <row r="750" spans="1:42">
      <c r="A750" s="81">
        <v>44655</v>
      </c>
      <c r="B750" s="90">
        <v>63527131926628</v>
      </c>
      <c r="C750" s="90">
        <v>979381755000</v>
      </c>
      <c r="D750" s="203">
        <v>491266901000</v>
      </c>
      <c r="E750" s="208">
        <v>656655506000</v>
      </c>
      <c r="F750" s="90">
        <v>321031020000</v>
      </c>
      <c r="G750" s="85">
        <v>0.72202031397013089</v>
      </c>
      <c r="H750" s="90"/>
      <c r="I750" s="85">
        <v>0</v>
      </c>
      <c r="J750" s="90">
        <v>450538000</v>
      </c>
      <c r="K750" s="85">
        <v>5.3660025652212074E-3</v>
      </c>
      <c r="L750" s="90">
        <v>166685521000</v>
      </c>
      <c r="M750" s="85">
        <v>0.37760121365183702</v>
      </c>
      <c r="N750" s="90">
        <v>1879669000</v>
      </c>
      <c r="O750" s="85">
        <v>0.57585181336419788</v>
      </c>
      <c r="P750" s="90">
        <v>157401000</v>
      </c>
      <c r="Q750" s="85">
        <v>0.15419256118682456</v>
      </c>
      <c r="R750" s="90">
        <v>1816000</v>
      </c>
      <c r="S750" s="85">
        <v>1.1332887340116424E-3</v>
      </c>
      <c r="T750" s="90">
        <v>1060936000</v>
      </c>
      <c r="U750" s="85">
        <v>0.92268462632932002</v>
      </c>
      <c r="V750" s="90"/>
      <c r="W750" s="85"/>
      <c r="X750" s="90"/>
      <c r="Y750" s="85"/>
      <c r="Z750" s="90"/>
      <c r="AA750" s="85"/>
      <c r="AB750" s="85"/>
      <c r="AC750" s="85"/>
      <c r="AD750" s="90">
        <v>444628792000</v>
      </c>
      <c r="AE750" s="90">
        <v>841485000</v>
      </c>
      <c r="AF750" s="90">
        <v>83961570000</v>
      </c>
      <c r="AG750" s="90">
        <v>441432694000</v>
      </c>
      <c r="AH750" s="90">
        <v>3264154000</v>
      </c>
      <c r="AI750" s="117">
        <v>1020808000</v>
      </c>
      <c r="AJ750" s="90">
        <v>1602416000</v>
      </c>
      <c r="AK750" s="90">
        <v>1149836000</v>
      </c>
      <c r="AL750" s="90"/>
      <c r="AM750" s="90"/>
      <c r="AN750" s="90">
        <v>1480000000</v>
      </c>
      <c r="AO750" s="90"/>
      <c r="AP750" s="90"/>
    </row>
    <row r="751" spans="1:42">
      <c r="A751" s="81">
        <v>44656</v>
      </c>
      <c r="B751" s="90">
        <v>55304170357928</v>
      </c>
      <c r="C751" s="90">
        <v>390496860000</v>
      </c>
      <c r="D751" s="203">
        <v>171616365000</v>
      </c>
      <c r="E751" s="208">
        <v>279054640000</v>
      </c>
      <c r="F751" s="90">
        <v>72367742000</v>
      </c>
      <c r="G751" s="85">
        <v>0.5308089841471888</v>
      </c>
      <c r="H751" s="90"/>
      <c r="I751" s="85">
        <v>0</v>
      </c>
      <c r="J751" s="90">
        <v>134275000</v>
      </c>
      <c r="K751" s="85">
        <v>2.9636868188983078E-3</v>
      </c>
      <c r="L751" s="90">
        <v>95519473000</v>
      </c>
      <c r="M751" s="85">
        <v>0.47767430400014532</v>
      </c>
      <c r="N751" s="90">
        <v>2003724000</v>
      </c>
      <c r="O751" s="85">
        <v>0.60973705271422096</v>
      </c>
      <c r="P751" s="90">
        <v>582161000</v>
      </c>
      <c r="Q751" s="85">
        <v>0.36833743538478086</v>
      </c>
      <c r="R751" s="90">
        <v>0</v>
      </c>
      <c r="S751" s="85">
        <v>0</v>
      </c>
      <c r="T751" s="90">
        <v>1008990000</v>
      </c>
      <c r="U751" s="85">
        <v>0.79071972665433687</v>
      </c>
      <c r="V751" s="90"/>
      <c r="W751" s="85"/>
      <c r="X751" s="90"/>
      <c r="Y751" s="85"/>
      <c r="Z751" s="90"/>
      <c r="AA751" s="85"/>
      <c r="AB751" s="85"/>
      <c r="AC751" s="85"/>
      <c r="AD751" s="90">
        <v>136334810000</v>
      </c>
      <c r="AE751" s="90">
        <v>737840000</v>
      </c>
      <c r="AF751" s="90">
        <v>45306744000</v>
      </c>
      <c r="AG751" s="90">
        <v>199967786000</v>
      </c>
      <c r="AH751" s="90">
        <v>3286210000</v>
      </c>
      <c r="AI751" s="117">
        <v>1580510000</v>
      </c>
      <c r="AJ751" s="90">
        <v>510920000</v>
      </c>
      <c r="AK751" s="90">
        <v>1276040000</v>
      </c>
      <c r="AL751" s="90"/>
      <c r="AM751" s="90"/>
      <c r="AN751" s="90">
        <v>1496000000</v>
      </c>
      <c r="AO751" s="90"/>
      <c r="AP751" s="90"/>
    </row>
    <row r="752" spans="1:42">
      <c r="A752" s="81">
        <v>44657</v>
      </c>
      <c r="B752" s="90">
        <v>71927445385456</v>
      </c>
      <c r="C752" s="90">
        <v>90082000000</v>
      </c>
      <c r="D752" s="203">
        <v>5064576000</v>
      </c>
      <c r="E752" s="208">
        <v>106791511000</v>
      </c>
      <c r="F752" s="90">
        <v>2601000</v>
      </c>
      <c r="G752" s="85">
        <v>1.3895715354204509E-4</v>
      </c>
      <c r="H752" s="90"/>
      <c r="I752" s="85">
        <v>0</v>
      </c>
      <c r="J752" s="90">
        <v>1411738000</v>
      </c>
      <c r="K752" s="85">
        <v>0.18300985221674876</v>
      </c>
      <c r="L752" s="90">
        <v>90465000</v>
      </c>
      <c r="M752" s="85">
        <v>1.6419522288369391E-3</v>
      </c>
      <c r="N752" s="90">
        <v>1617368000</v>
      </c>
      <c r="O752" s="85">
        <v>0.66015020408163261</v>
      </c>
      <c r="P752" s="90">
        <v>785373000</v>
      </c>
      <c r="Q752" s="85">
        <v>0.3656298882681564</v>
      </c>
      <c r="R752" s="90"/>
      <c r="S752" s="85">
        <v>0</v>
      </c>
      <c r="T752" s="90">
        <v>1157031000</v>
      </c>
      <c r="U752" s="85">
        <v>0.82175497159090904</v>
      </c>
      <c r="V752" s="90"/>
      <c r="W752" s="85"/>
      <c r="X752" s="90"/>
      <c r="Y752" s="85"/>
      <c r="Z752" s="90"/>
      <c r="AA752" s="85"/>
      <c r="AB752" s="85"/>
      <c r="AC752" s="85"/>
      <c r="AD752" s="90">
        <v>18718000000</v>
      </c>
      <c r="AE752" s="90">
        <v>480000000</v>
      </c>
      <c r="AF752" s="90">
        <v>7714000000</v>
      </c>
      <c r="AG752" s="90">
        <v>55096000000</v>
      </c>
      <c r="AH752" s="90">
        <v>2450000000</v>
      </c>
      <c r="AI752" s="117">
        <v>2148000000</v>
      </c>
      <c r="AJ752" s="90">
        <v>846000000</v>
      </c>
      <c r="AK752" s="90">
        <v>1408000000</v>
      </c>
      <c r="AL752" s="90"/>
      <c r="AM752" s="90"/>
      <c r="AN752" s="90">
        <v>1222000000</v>
      </c>
      <c r="AO752" s="90"/>
      <c r="AP752" s="90"/>
    </row>
    <row r="753" spans="1:42">
      <c r="A753" s="81">
        <v>44658</v>
      </c>
      <c r="B753" s="90">
        <v>65237481311174</v>
      </c>
      <c r="C753" s="90">
        <v>584764284000</v>
      </c>
      <c r="D753" s="203">
        <v>290562675000</v>
      </c>
      <c r="E753" s="208">
        <v>490369155000</v>
      </c>
      <c r="F753" s="90">
        <v>224448833000</v>
      </c>
      <c r="G753" s="85">
        <v>0.58550671887909433</v>
      </c>
      <c r="H753" s="90"/>
      <c r="I753" s="85">
        <v>0</v>
      </c>
      <c r="J753" s="90">
        <v>4379533000</v>
      </c>
      <c r="K753" s="85">
        <v>9.0551573296661136E-2</v>
      </c>
      <c r="L753" s="90">
        <v>58478635000</v>
      </c>
      <c r="M753" s="85">
        <v>0.40291734816155228</v>
      </c>
      <c r="N753" s="90">
        <v>1965071000</v>
      </c>
      <c r="O753" s="85">
        <v>0.65502366666666667</v>
      </c>
      <c r="P753" s="90">
        <v>277592000</v>
      </c>
      <c r="Q753" s="85">
        <v>0.38554444444444447</v>
      </c>
      <c r="R753" s="90"/>
      <c r="S753" s="85">
        <v>0</v>
      </c>
      <c r="T753" s="90">
        <v>1013011000</v>
      </c>
      <c r="U753" s="85">
        <v>0.92091909090909085</v>
      </c>
      <c r="V753" s="90"/>
      <c r="W753" s="85"/>
      <c r="X753" s="90"/>
      <c r="Y753" s="85"/>
      <c r="Z753" s="90"/>
      <c r="AA753" s="85"/>
      <c r="AB753" s="85"/>
      <c r="AC753" s="85"/>
      <c r="AD753" s="90">
        <v>383341174000</v>
      </c>
      <c r="AE753" s="90">
        <v>1800000000</v>
      </c>
      <c r="AF753" s="90">
        <v>48365068000</v>
      </c>
      <c r="AG753" s="90">
        <v>145138042000</v>
      </c>
      <c r="AH753" s="90">
        <v>3000000000</v>
      </c>
      <c r="AI753" s="117">
        <v>720000000</v>
      </c>
      <c r="AJ753" s="90">
        <v>120000000</v>
      </c>
      <c r="AK753" s="90">
        <v>1100000000</v>
      </c>
      <c r="AL753" s="90"/>
      <c r="AM753" s="90"/>
      <c r="AN753" s="90">
        <v>1180000000</v>
      </c>
      <c r="AO753" s="90"/>
      <c r="AP753" s="90"/>
    </row>
    <row r="754" spans="1:42">
      <c r="A754" s="81">
        <v>44659</v>
      </c>
      <c r="B754" s="90">
        <v>56945210993120</v>
      </c>
      <c r="C754" s="90">
        <v>302867214000</v>
      </c>
      <c r="D754" s="203">
        <v>178610493000</v>
      </c>
      <c r="E754" s="208">
        <v>287150033000</v>
      </c>
      <c r="F754" s="90">
        <v>51714000000</v>
      </c>
      <c r="G754" s="85">
        <v>0.53240254343336735</v>
      </c>
      <c r="H754" s="90"/>
      <c r="I754" s="85">
        <v>0</v>
      </c>
      <c r="J754" s="90">
        <v>564639000</v>
      </c>
      <c r="K754" s="85">
        <v>2.0126575510436867E-2</v>
      </c>
      <c r="L754" s="90">
        <v>122053800000</v>
      </c>
      <c r="M754" s="85">
        <v>0.72503471623078175</v>
      </c>
      <c r="N754" s="90">
        <v>2876660000</v>
      </c>
      <c r="O754" s="85">
        <v>0.5715924137920072</v>
      </c>
      <c r="P754" s="90">
        <v>278260000</v>
      </c>
      <c r="Q754" s="85">
        <v>0.36760975712866473</v>
      </c>
      <c r="R754" s="90"/>
      <c r="S754" s="85">
        <v>0</v>
      </c>
      <c r="T754" s="90">
        <v>1123134000</v>
      </c>
      <c r="U754" s="85">
        <v>0.78716989066442389</v>
      </c>
      <c r="V754" s="90"/>
      <c r="W754" s="85"/>
      <c r="X754" s="90"/>
      <c r="Y754" s="85"/>
      <c r="Z754" s="90"/>
      <c r="AA754" s="85"/>
      <c r="AB754" s="85"/>
      <c r="AC754" s="85"/>
      <c r="AD754" s="90">
        <v>97133270000</v>
      </c>
      <c r="AE754" s="90">
        <v>786000000</v>
      </c>
      <c r="AF754" s="90">
        <v>28054400000</v>
      </c>
      <c r="AG754" s="90">
        <v>168342008000</v>
      </c>
      <c r="AH754" s="90">
        <v>5032712000</v>
      </c>
      <c r="AI754" s="117">
        <v>756944000</v>
      </c>
      <c r="AJ754" s="90">
        <v>205080000</v>
      </c>
      <c r="AK754" s="90">
        <v>1426800000</v>
      </c>
      <c r="AL754" s="90"/>
      <c r="AM754" s="90"/>
      <c r="AN754" s="90">
        <v>1130000000</v>
      </c>
      <c r="AO754" s="90"/>
      <c r="AP754" s="90"/>
    </row>
    <row r="755" spans="1:42" s="116" customFormat="1">
      <c r="A755" s="110"/>
      <c r="B755" s="113"/>
      <c r="C755" s="113">
        <v>0</v>
      </c>
      <c r="D755" s="210"/>
      <c r="E755" s="208"/>
      <c r="F755" s="113"/>
      <c r="G755" s="114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26"/>
      <c r="AJ755" s="113"/>
      <c r="AK755" s="113"/>
      <c r="AL755" s="113"/>
      <c r="AM755" s="113"/>
      <c r="AN755" s="113"/>
      <c r="AO755" s="113"/>
      <c r="AP755" s="113"/>
    </row>
    <row r="756" spans="1:42">
      <c r="A756" s="81">
        <v>44663</v>
      </c>
      <c r="B756" s="90">
        <v>51644631929654</v>
      </c>
      <c r="C756" s="90">
        <v>405584416000</v>
      </c>
      <c r="D756" s="203">
        <v>75747735000</v>
      </c>
      <c r="E756" s="208">
        <v>133891140000</v>
      </c>
      <c r="F756" s="90">
        <v>56213805000</v>
      </c>
      <c r="G756" s="85">
        <v>0.3271882734254381</v>
      </c>
      <c r="H756" s="90"/>
      <c r="I756" s="85">
        <v>0</v>
      </c>
      <c r="J756" s="90">
        <v>2353478000</v>
      </c>
      <c r="K756" s="85">
        <v>2.197151423266101E-2</v>
      </c>
      <c r="L756" s="90">
        <v>13119373000</v>
      </c>
      <c r="M756" s="85">
        <v>0.11294795669017124</v>
      </c>
      <c r="N756" s="90">
        <v>2970816000</v>
      </c>
      <c r="O756" s="85">
        <v>0.56389019119547945</v>
      </c>
      <c r="P756" s="90">
        <v>69345000</v>
      </c>
      <c r="Q756" s="85">
        <v>0.16958997109303542</v>
      </c>
      <c r="R756" s="90"/>
      <c r="S756" s="85">
        <v>0</v>
      </c>
      <c r="T756" s="90">
        <v>1020918000</v>
      </c>
      <c r="U756" s="85">
        <v>0.91253119480575196</v>
      </c>
      <c r="V756" s="90"/>
      <c r="W756" s="85"/>
      <c r="X756" s="90"/>
      <c r="Y756" s="85"/>
      <c r="Z756" s="90"/>
      <c r="AA756" s="85"/>
      <c r="AB756" s="85"/>
      <c r="AC756" s="85"/>
      <c r="AD756" s="90">
        <v>171808740000</v>
      </c>
      <c r="AE756" s="90">
        <v>1333858000</v>
      </c>
      <c r="AF756" s="90">
        <v>107114966000</v>
      </c>
      <c r="AG756" s="90">
        <v>116154142000</v>
      </c>
      <c r="AH756" s="90">
        <v>5268430000</v>
      </c>
      <c r="AI756" s="117">
        <v>408898000</v>
      </c>
      <c r="AJ756" s="90">
        <v>1058606000</v>
      </c>
      <c r="AK756" s="90">
        <v>1118776000</v>
      </c>
      <c r="AL756" s="90"/>
      <c r="AM756" s="90"/>
      <c r="AN756" s="90">
        <v>1318000000</v>
      </c>
      <c r="AO756" s="90"/>
      <c r="AP756" s="90"/>
    </row>
    <row r="757" spans="1:42">
      <c r="A757" s="81">
        <v>44664</v>
      </c>
      <c r="B757" s="90">
        <v>52836034116388</v>
      </c>
      <c r="C757" s="90">
        <v>82786718000</v>
      </c>
      <c r="D757" s="203">
        <v>33654208000</v>
      </c>
      <c r="E757" s="208">
        <v>135376323000</v>
      </c>
      <c r="F757" s="90">
        <v>30572585000</v>
      </c>
      <c r="G757" s="85">
        <v>0.66711185762745506</v>
      </c>
      <c r="H757" s="90"/>
      <c r="I757" s="85">
        <v>0</v>
      </c>
      <c r="J757" s="90">
        <v>109993000</v>
      </c>
      <c r="K757" s="85">
        <v>0.14273386485616701</v>
      </c>
      <c r="L757" s="90"/>
      <c r="M757" s="85">
        <v>0</v>
      </c>
      <c r="N757" s="90">
        <v>1957042000</v>
      </c>
      <c r="O757" s="85">
        <v>0.67166993399448671</v>
      </c>
      <c r="P757" s="90">
        <v>22590000</v>
      </c>
      <c r="Q757" s="85">
        <v>4.1457756766478497E-2</v>
      </c>
      <c r="R757" s="90"/>
      <c r="S757" s="85">
        <v>0</v>
      </c>
      <c r="T757" s="90">
        <v>991998000</v>
      </c>
      <c r="U757" s="85">
        <v>0.9288753469244051</v>
      </c>
      <c r="V757" s="90"/>
      <c r="W757" s="85"/>
      <c r="X757" s="90"/>
      <c r="Y757" s="85"/>
      <c r="Z757" s="90"/>
      <c r="AA757" s="85"/>
      <c r="AB757" s="85"/>
      <c r="AC757" s="85"/>
      <c r="AD757" s="90">
        <v>45828274000</v>
      </c>
      <c r="AE757" s="90">
        <v>643416000</v>
      </c>
      <c r="AF757" s="90">
        <v>770616000</v>
      </c>
      <c r="AG757" s="90">
        <v>29552936000</v>
      </c>
      <c r="AH757" s="90">
        <v>2913696000</v>
      </c>
      <c r="AI757" s="117">
        <v>544892000</v>
      </c>
      <c r="AJ757" s="90">
        <v>278932000</v>
      </c>
      <c r="AK757" s="90">
        <v>1067956000</v>
      </c>
      <c r="AL757" s="90"/>
      <c r="AM757" s="90"/>
      <c r="AN757" s="90">
        <v>1186000000</v>
      </c>
      <c r="AO757" s="90"/>
      <c r="AP757" s="90"/>
    </row>
    <row r="758" spans="1:42">
      <c r="A758" s="81">
        <v>44665</v>
      </c>
      <c r="B758" s="90">
        <v>43662920445272</v>
      </c>
      <c r="C758" s="90">
        <v>57380000000</v>
      </c>
      <c r="D758" s="203">
        <v>3835686000</v>
      </c>
      <c r="E758" s="208">
        <v>19210836000</v>
      </c>
      <c r="F758" s="90">
        <v>371828000</v>
      </c>
      <c r="G758" s="85">
        <v>1.6269712085411746E-2</v>
      </c>
      <c r="H758" s="90"/>
      <c r="I758" s="85">
        <v>0</v>
      </c>
      <c r="J758" s="90">
        <v>72765000</v>
      </c>
      <c r="K758" s="85">
        <v>0.15222803347280334</v>
      </c>
      <c r="L758" s="90">
        <v>184860000</v>
      </c>
      <c r="M758" s="85">
        <v>6.9700625895482999E-3</v>
      </c>
      <c r="N758" s="90">
        <v>1850996000</v>
      </c>
      <c r="O758" s="85">
        <v>0.66774747474747476</v>
      </c>
      <c r="P758" s="90">
        <v>307197000</v>
      </c>
      <c r="Q758" s="85">
        <v>0.41069117647058823</v>
      </c>
      <c r="R758" s="90"/>
      <c r="S758" s="85">
        <v>0</v>
      </c>
      <c r="T758" s="90">
        <v>1048040000</v>
      </c>
      <c r="U758" s="85">
        <v>0.93076376554174067</v>
      </c>
      <c r="V758" s="90"/>
      <c r="W758" s="85"/>
      <c r="X758" s="90"/>
      <c r="Y758" s="85"/>
      <c r="Z758" s="90"/>
      <c r="AA758" s="85"/>
      <c r="AB758" s="85"/>
      <c r="AC758" s="85"/>
      <c r="AD758" s="90">
        <v>22854000000</v>
      </c>
      <c r="AE758" s="90">
        <v>1176000000</v>
      </c>
      <c r="AF758" s="90">
        <v>478000000</v>
      </c>
      <c r="AG758" s="90">
        <v>26522000000</v>
      </c>
      <c r="AH758" s="90">
        <v>2772000000</v>
      </c>
      <c r="AI758" s="117">
        <v>748000000</v>
      </c>
      <c r="AJ758" s="90">
        <v>514000000</v>
      </c>
      <c r="AK758" s="90">
        <v>1126000000</v>
      </c>
      <c r="AL758" s="90"/>
      <c r="AM758" s="90"/>
      <c r="AN758" s="90">
        <v>1190000000</v>
      </c>
      <c r="AO758" s="90"/>
      <c r="AP758" s="90"/>
    </row>
    <row r="759" spans="1:42">
      <c r="A759" s="81">
        <v>44666</v>
      </c>
      <c r="B759" s="90">
        <v>50396601802808</v>
      </c>
      <c r="C759" s="90">
        <v>50437358000</v>
      </c>
      <c r="D759" s="203">
        <v>7801044000</v>
      </c>
      <c r="E759" s="208">
        <v>96799916000</v>
      </c>
      <c r="F759" s="90">
        <v>2519551000</v>
      </c>
      <c r="G759" s="85">
        <v>0.13727206188978641</v>
      </c>
      <c r="H759" s="90"/>
      <c r="I759" s="85">
        <v>0</v>
      </c>
      <c r="J759" s="90">
        <v>1299272000</v>
      </c>
      <c r="K759" s="85">
        <v>0.46757292286697871</v>
      </c>
      <c r="L759" s="90">
        <v>187936000</v>
      </c>
      <c r="M759" s="85">
        <v>9.1527323245600492E-3</v>
      </c>
      <c r="N759" s="90">
        <v>2725295000</v>
      </c>
      <c r="O759" s="85">
        <v>0.6182487736179495</v>
      </c>
      <c r="P759" s="90">
        <v>56107000</v>
      </c>
      <c r="Q759" s="85">
        <v>0.31972715461238632</v>
      </c>
      <c r="R759" s="90"/>
      <c r="S759" s="85">
        <v>0</v>
      </c>
      <c r="T759" s="90">
        <v>1012883000</v>
      </c>
      <c r="U759" s="85">
        <v>0.96868203857961233</v>
      </c>
      <c r="V759" s="90"/>
      <c r="W759" s="85"/>
      <c r="X759" s="90"/>
      <c r="Y759" s="85"/>
      <c r="Z759" s="90"/>
      <c r="AA759" s="85"/>
      <c r="AB759" s="85"/>
      <c r="AC759" s="85"/>
      <c r="AD759" s="90">
        <v>18354434000</v>
      </c>
      <c r="AE759" s="90">
        <v>573552000</v>
      </c>
      <c r="AF759" s="90">
        <v>2778758000</v>
      </c>
      <c r="AG759" s="90">
        <v>20533322000</v>
      </c>
      <c r="AH759" s="90">
        <v>4408088000</v>
      </c>
      <c r="AI759" s="117">
        <v>175484000</v>
      </c>
      <c r="AJ759" s="90">
        <v>1266090000</v>
      </c>
      <c r="AK759" s="90">
        <v>1045630000</v>
      </c>
      <c r="AL759" s="90"/>
      <c r="AM759" s="90"/>
      <c r="AN759" s="90">
        <v>1302000000</v>
      </c>
      <c r="AO759" s="90"/>
      <c r="AP759" s="90"/>
    </row>
    <row r="760" spans="1:42" s="116" customFormat="1">
      <c r="A760" s="110"/>
      <c r="B760" s="113"/>
      <c r="C760" s="113">
        <v>0</v>
      </c>
      <c r="D760" s="210"/>
      <c r="E760" s="208"/>
      <c r="F760" s="113"/>
      <c r="G760" s="114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26"/>
      <c r="AJ760" s="113"/>
      <c r="AK760" s="113"/>
      <c r="AL760" s="113"/>
      <c r="AM760" s="113"/>
      <c r="AN760" s="113"/>
      <c r="AO760" s="113"/>
      <c r="AP760" s="113"/>
    </row>
    <row r="761" spans="1:42">
      <c r="A761" s="81">
        <v>44669</v>
      </c>
      <c r="B761" s="90">
        <v>61046386858888</v>
      </c>
      <c r="C761" s="90">
        <v>411942460000</v>
      </c>
      <c r="D761" s="203">
        <v>121541382000</v>
      </c>
      <c r="E761" s="208">
        <v>181640524000</v>
      </c>
      <c r="F761" s="90">
        <v>101477908000</v>
      </c>
      <c r="G761" s="85">
        <v>0.60588944804458944</v>
      </c>
      <c r="H761" s="90"/>
      <c r="I761" s="85">
        <v>0</v>
      </c>
      <c r="J761" s="90">
        <v>1838860000</v>
      </c>
      <c r="K761" s="85">
        <v>0.36405125059838428</v>
      </c>
      <c r="L761" s="90">
        <v>12789460000</v>
      </c>
      <c r="M761" s="85">
        <v>9.9265973582400704E-2</v>
      </c>
      <c r="N761" s="90">
        <v>4030695000</v>
      </c>
      <c r="O761" s="85">
        <v>0.55771754913363902</v>
      </c>
      <c r="P761" s="90">
        <v>237349000</v>
      </c>
      <c r="Q761" s="85">
        <v>0.32277976630836852</v>
      </c>
      <c r="R761" s="90"/>
      <c r="S761" s="85">
        <v>0</v>
      </c>
      <c r="T761" s="90">
        <v>1167110000</v>
      </c>
      <c r="U761" s="85">
        <v>0.8144078689366524</v>
      </c>
      <c r="V761" s="90"/>
      <c r="W761" s="85"/>
      <c r="X761" s="90"/>
      <c r="Y761" s="85"/>
      <c r="Z761" s="90"/>
      <c r="AA761" s="85"/>
      <c r="AB761" s="85"/>
      <c r="AC761" s="85"/>
      <c r="AD761" s="90">
        <v>167485848000</v>
      </c>
      <c r="AE761" s="90">
        <v>98825550000</v>
      </c>
      <c r="AF761" s="90">
        <v>5051102000</v>
      </c>
      <c r="AG761" s="90">
        <v>128840322000</v>
      </c>
      <c r="AH761" s="90">
        <v>7227126000</v>
      </c>
      <c r="AI761" s="117">
        <v>735328000</v>
      </c>
      <c r="AJ761" s="90">
        <v>962106000</v>
      </c>
      <c r="AK761" s="90">
        <v>1433078000</v>
      </c>
      <c r="AL761" s="90"/>
      <c r="AM761" s="90"/>
      <c r="AN761" s="90">
        <v>1382000000</v>
      </c>
      <c r="AO761" s="90"/>
      <c r="AP761" s="90"/>
    </row>
    <row r="762" spans="1:42">
      <c r="A762" s="81">
        <v>44670</v>
      </c>
      <c r="B762" s="90">
        <v>53651944156184</v>
      </c>
      <c r="C762" s="90">
        <v>517746038000</v>
      </c>
      <c r="D762" s="203">
        <v>397659483000</v>
      </c>
      <c r="E762" s="208">
        <v>627968720000</v>
      </c>
      <c r="F762" s="90">
        <v>366854786000</v>
      </c>
      <c r="G762" s="85">
        <v>0.91531034878520556</v>
      </c>
      <c r="H762" s="90"/>
      <c r="I762" s="85">
        <v>0</v>
      </c>
      <c r="J762" s="90">
        <v>984394000</v>
      </c>
      <c r="K762" s="85">
        <v>0.27538778047398094</v>
      </c>
      <c r="L762" s="90">
        <v>24247336000</v>
      </c>
      <c r="M762" s="85">
        <v>0.28143719733617178</v>
      </c>
      <c r="N762" s="90">
        <v>4482589000</v>
      </c>
      <c r="O762" s="85">
        <v>0.53996323143237923</v>
      </c>
      <c r="P762" s="90">
        <v>76677000</v>
      </c>
      <c r="Q762" s="85">
        <v>5.2974567896321651E-3</v>
      </c>
      <c r="R762" s="90"/>
      <c r="S762" s="85">
        <v>0</v>
      </c>
      <c r="T762" s="90">
        <v>1013701000</v>
      </c>
      <c r="U762" s="85">
        <v>0.91504455613567592</v>
      </c>
      <c r="V762" s="90"/>
      <c r="W762" s="85"/>
      <c r="X762" s="90"/>
      <c r="Y762" s="85"/>
      <c r="Z762" s="90"/>
      <c r="AA762" s="85"/>
      <c r="AB762" s="85"/>
      <c r="AC762" s="85"/>
      <c r="AD762" s="90">
        <v>400798250000</v>
      </c>
      <c r="AE762" s="90">
        <v>1247510000</v>
      </c>
      <c r="AF762" s="90">
        <v>3574574000</v>
      </c>
      <c r="AG762" s="90">
        <v>86155406000</v>
      </c>
      <c r="AH762" s="90">
        <v>8301656000</v>
      </c>
      <c r="AI762" s="117">
        <v>14474304000</v>
      </c>
      <c r="AJ762" s="90">
        <v>794522000</v>
      </c>
      <c r="AK762" s="90">
        <v>1107816000</v>
      </c>
      <c r="AL762" s="90"/>
      <c r="AM762" s="90"/>
      <c r="AN762" s="90">
        <v>1292000000</v>
      </c>
      <c r="AO762" s="90"/>
      <c r="AP762" s="90"/>
    </row>
    <row r="763" spans="1:42">
      <c r="A763" s="81">
        <v>44671</v>
      </c>
      <c r="B763" s="90">
        <v>48860173552448</v>
      </c>
      <c r="C763" s="90">
        <v>534414772000</v>
      </c>
      <c r="D763" s="203">
        <v>316312479000</v>
      </c>
      <c r="E763" s="208">
        <v>510967689000</v>
      </c>
      <c r="F763" s="90">
        <v>302631139000</v>
      </c>
      <c r="G763" s="85">
        <v>0.77604005913811747</v>
      </c>
      <c r="H763" s="90"/>
      <c r="I763" s="85">
        <v>0</v>
      </c>
      <c r="J763" s="90">
        <v>699915000</v>
      </c>
      <c r="K763" s="85">
        <v>2.5469978165938864E-2</v>
      </c>
      <c r="L763" s="90">
        <v>8887967000</v>
      </c>
      <c r="M763" s="85">
        <v>8.3266040107998929E-2</v>
      </c>
      <c r="N763" s="90">
        <v>2770059000</v>
      </c>
      <c r="O763" s="85">
        <v>0.51955199441821731</v>
      </c>
      <c r="P763" s="90">
        <v>303547000</v>
      </c>
      <c r="Q763" s="85">
        <v>0.40030463279220352</v>
      </c>
      <c r="R763" s="90"/>
      <c r="S763" s="85">
        <v>0</v>
      </c>
      <c r="T763" s="90">
        <v>1019852000</v>
      </c>
      <c r="U763" s="85">
        <v>0.93278236309889662</v>
      </c>
      <c r="V763" s="90"/>
      <c r="W763" s="85"/>
      <c r="X763" s="90"/>
      <c r="Y763" s="85"/>
      <c r="Z763" s="90"/>
      <c r="AA763" s="85"/>
      <c r="AB763" s="85"/>
      <c r="AC763" s="85"/>
      <c r="AD763" s="90">
        <v>389968450000</v>
      </c>
      <c r="AE763" s="90">
        <v>711234000</v>
      </c>
      <c r="AF763" s="90">
        <v>27480000000</v>
      </c>
      <c r="AG763" s="90">
        <v>106741800000</v>
      </c>
      <c r="AH763" s="90">
        <v>5331630000</v>
      </c>
      <c r="AI763" s="117">
        <v>758290000</v>
      </c>
      <c r="AJ763" s="90">
        <v>928024000</v>
      </c>
      <c r="AK763" s="90">
        <v>1093344000</v>
      </c>
      <c r="AL763" s="90"/>
      <c r="AM763" s="90"/>
      <c r="AN763" s="90">
        <v>1402000000</v>
      </c>
      <c r="AO763" s="90"/>
      <c r="AP763" s="90"/>
    </row>
    <row r="764" spans="1:42">
      <c r="A764" s="81">
        <v>44672</v>
      </c>
      <c r="B764" s="90">
        <v>57591219581856</v>
      </c>
      <c r="C764" s="90">
        <v>446147998000</v>
      </c>
      <c r="D764" s="203">
        <v>308923441000</v>
      </c>
      <c r="E764" s="208">
        <v>541685411000</v>
      </c>
      <c r="F764" s="90">
        <v>261622200000</v>
      </c>
      <c r="G764" s="85">
        <v>0.82279411764705879</v>
      </c>
      <c r="H764" s="90"/>
      <c r="I764" s="85">
        <v>0</v>
      </c>
      <c r="J764" s="90">
        <v>2294605000</v>
      </c>
      <c r="K764" s="85">
        <v>0.40931234391723154</v>
      </c>
      <c r="L764" s="90">
        <v>41246435000</v>
      </c>
      <c r="M764" s="85">
        <v>0.36564692503185925</v>
      </c>
      <c r="N764" s="90">
        <v>2484670000</v>
      </c>
      <c r="O764" s="85">
        <v>0.54203097731239092</v>
      </c>
      <c r="P764" s="90">
        <v>235072000</v>
      </c>
      <c r="Q764" s="85">
        <v>0.3594373088685015</v>
      </c>
      <c r="R764" s="90"/>
      <c r="S764" s="85">
        <v>0</v>
      </c>
      <c r="T764" s="90">
        <v>1040459000</v>
      </c>
      <c r="U764" s="85">
        <v>0.91268333333333329</v>
      </c>
      <c r="V764" s="90"/>
      <c r="W764" s="85"/>
      <c r="X764" s="90"/>
      <c r="Y764" s="85"/>
      <c r="Z764" s="90"/>
      <c r="AA764" s="85"/>
      <c r="AB764" s="85"/>
      <c r="AC764" s="85"/>
      <c r="AD764" s="90">
        <v>317968000000</v>
      </c>
      <c r="AE764" s="90">
        <v>1096000000</v>
      </c>
      <c r="AF764" s="90">
        <v>5606000000</v>
      </c>
      <c r="AG764" s="90">
        <v>112803998000</v>
      </c>
      <c r="AH764" s="90">
        <v>4584000000</v>
      </c>
      <c r="AI764" s="117">
        <v>654000000</v>
      </c>
      <c r="AJ764" s="90">
        <v>1310000000</v>
      </c>
      <c r="AK764" s="90">
        <v>1140000000</v>
      </c>
      <c r="AL764" s="90"/>
      <c r="AM764" s="90"/>
      <c r="AN764" s="90">
        <v>986000000</v>
      </c>
      <c r="AO764" s="90"/>
      <c r="AP764" s="90"/>
    </row>
    <row r="765" spans="1:42">
      <c r="A765" s="81">
        <v>44673</v>
      </c>
      <c r="B765" s="90">
        <v>58382199764580</v>
      </c>
      <c r="C765" s="90">
        <v>681987326000</v>
      </c>
      <c r="D765" s="203">
        <v>452256999000</v>
      </c>
      <c r="E765" s="208">
        <v>908129354000</v>
      </c>
      <c r="F765" s="90">
        <v>344869055000</v>
      </c>
      <c r="G765" s="85">
        <v>0.88067563253965819</v>
      </c>
      <c r="H765" s="90"/>
      <c r="I765" s="85">
        <v>0</v>
      </c>
      <c r="J765" s="90">
        <v>663270000</v>
      </c>
      <c r="K765" s="85">
        <v>0.36302584479984235</v>
      </c>
      <c r="L765" s="90">
        <v>102844213000</v>
      </c>
      <c r="M765" s="85">
        <v>0.45620609340393647</v>
      </c>
      <c r="N765" s="90">
        <v>2349828000</v>
      </c>
      <c r="O765" s="85">
        <v>0.56116716029110225</v>
      </c>
      <c r="P765" s="90">
        <v>532172000</v>
      </c>
      <c r="Q765" s="85">
        <v>0.4267351360540399</v>
      </c>
      <c r="R765" s="90"/>
      <c r="S765" s="85">
        <v>0</v>
      </c>
      <c r="T765" s="90">
        <v>998461000</v>
      </c>
      <c r="U765" s="85">
        <v>0.92071066701338744</v>
      </c>
      <c r="V765" s="90"/>
      <c r="W765" s="85"/>
      <c r="X765" s="90"/>
      <c r="Y765" s="85"/>
      <c r="Z765" s="90"/>
      <c r="AA765" s="85"/>
      <c r="AB765" s="85"/>
      <c r="AC765" s="85"/>
      <c r="AD765" s="90">
        <v>391596000000</v>
      </c>
      <c r="AE765" s="90">
        <v>264304000</v>
      </c>
      <c r="AF765" s="90">
        <v>1827060000</v>
      </c>
      <c r="AG765" s="90">
        <v>225433668000</v>
      </c>
      <c r="AH765" s="90">
        <v>4187394000</v>
      </c>
      <c r="AI765" s="117">
        <v>1247078000</v>
      </c>
      <c r="AJ765" s="90">
        <v>55131376000</v>
      </c>
      <c r="AK765" s="90">
        <v>1084446000</v>
      </c>
      <c r="AL765" s="90"/>
      <c r="AM765" s="90"/>
      <c r="AN765" s="90">
        <v>1216000000</v>
      </c>
      <c r="AO765" s="90"/>
      <c r="AP765" s="90"/>
    </row>
    <row r="766" spans="1:42" s="116" customFormat="1">
      <c r="A766" s="110"/>
      <c r="B766" s="113"/>
      <c r="C766" s="113">
        <v>0</v>
      </c>
      <c r="D766" s="210"/>
      <c r="E766" s="208"/>
      <c r="F766" s="113"/>
      <c r="G766" s="114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26"/>
      <c r="AJ766" s="113"/>
      <c r="AK766" s="113"/>
      <c r="AL766" s="113"/>
      <c r="AM766" s="113"/>
      <c r="AN766" s="113"/>
      <c r="AO766" s="113"/>
      <c r="AP766" s="113"/>
    </row>
    <row r="767" spans="1:42">
      <c r="A767" s="81">
        <v>44676</v>
      </c>
      <c r="B767" s="90">
        <v>51835735007382</v>
      </c>
      <c r="C767" s="90">
        <v>428964000000</v>
      </c>
      <c r="D767" s="203">
        <v>169824275000</v>
      </c>
      <c r="E767" s="208">
        <v>276104615000</v>
      </c>
      <c r="F767" s="90">
        <v>57679554000</v>
      </c>
      <c r="G767" s="85">
        <v>0.38153404595906809</v>
      </c>
      <c r="H767" s="90"/>
      <c r="I767" s="85">
        <v>0</v>
      </c>
      <c r="J767" s="90">
        <v>1544750000</v>
      </c>
      <c r="K767" s="85">
        <v>0.49384590792838873</v>
      </c>
      <c r="L767" s="90">
        <v>99528126000</v>
      </c>
      <c r="M767" s="85">
        <v>0.44341141406041168</v>
      </c>
      <c r="N767" s="90">
        <v>4027963000</v>
      </c>
      <c r="O767" s="85">
        <v>0.57231642512077296</v>
      </c>
      <c r="P767" s="90">
        <v>566724000</v>
      </c>
      <c r="Q767" s="85">
        <v>0.61069396551724142</v>
      </c>
      <c r="R767" s="90"/>
      <c r="S767" s="85">
        <v>0</v>
      </c>
      <c r="T767" s="90">
        <v>6477158000</v>
      </c>
      <c r="U767" s="85">
        <v>0.98948334860983811</v>
      </c>
      <c r="V767" s="90"/>
      <c r="W767" s="85"/>
      <c r="X767" s="90"/>
      <c r="Y767" s="85"/>
      <c r="Z767" s="90"/>
      <c r="AA767" s="85"/>
      <c r="AB767" s="85"/>
      <c r="AC767" s="85"/>
      <c r="AD767" s="90">
        <v>151178000000</v>
      </c>
      <c r="AE767" s="90">
        <v>846000000</v>
      </c>
      <c r="AF767" s="90">
        <v>3128000000</v>
      </c>
      <c r="AG767" s="90">
        <v>224460000000</v>
      </c>
      <c r="AH767" s="90">
        <v>7038000000</v>
      </c>
      <c r="AI767" s="117">
        <v>928000000</v>
      </c>
      <c r="AJ767" s="90">
        <v>33738000000</v>
      </c>
      <c r="AK767" s="90">
        <v>6546000000</v>
      </c>
      <c r="AL767" s="90"/>
      <c r="AM767" s="90"/>
      <c r="AN767" s="90">
        <v>1102000000</v>
      </c>
      <c r="AO767" s="90"/>
      <c r="AP767" s="90"/>
    </row>
    <row r="768" spans="1:42">
      <c r="A768" s="81">
        <v>44677</v>
      </c>
      <c r="B768" s="90">
        <v>49242360416700</v>
      </c>
      <c r="C768" s="90">
        <v>433516000000</v>
      </c>
      <c r="D768" s="203">
        <v>261010535000</v>
      </c>
      <c r="E768" s="208">
        <v>419953810000</v>
      </c>
      <c r="F768" s="90">
        <v>140614800000</v>
      </c>
      <c r="G768" s="85">
        <v>0.79139351643403877</v>
      </c>
      <c r="H768" s="90"/>
      <c r="I768" s="85">
        <v>0</v>
      </c>
      <c r="J768" s="90">
        <v>298304000</v>
      </c>
      <c r="K768" s="85">
        <v>0.2386432</v>
      </c>
      <c r="L768" s="90">
        <v>116267101000</v>
      </c>
      <c r="M768" s="85">
        <v>0.47390193608869324</v>
      </c>
      <c r="N768" s="90">
        <v>2319555000</v>
      </c>
      <c r="O768" s="85">
        <v>0.58782437911809426</v>
      </c>
      <c r="P768" s="90">
        <v>540087000</v>
      </c>
      <c r="Q768" s="85">
        <v>0.56142099792099787</v>
      </c>
      <c r="R768" s="90"/>
      <c r="S768" s="85">
        <v>0</v>
      </c>
      <c r="T768" s="90">
        <v>970688000</v>
      </c>
      <c r="U768" s="85">
        <v>0.88244363636363632</v>
      </c>
      <c r="V768" s="90"/>
      <c r="W768" s="85"/>
      <c r="X768" s="90"/>
      <c r="Y768" s="85"/>
      <c r="Z768" s="90"/>
      <c r="AA768" s="85"/>
      <c r="AB768" s="85"/>
      <c r="AC768" s="85"/>
      <c r="AD768" s="90">
        <v>177680000000</v>
      </c>
      <c r="AE768" s="90">
        <v>600000000</v>
      </c>
      <c r="AF768" s="90">
        <v>1250000000</v>
      </c>
      <c r="AG768" s="90">
        <v>245340000000</v>
      </c>
      <c r="AH768" s="90">
        <v>3946000000</v>
      </c>
      <c r="AI768" s="117">
        <v>962000000</v>
      </c>
      <c r="AJ768" s="90">
        <v>1404000000</v>
      </c>
      <c r="AK768" s="90">
        <v>1100000000</v>
      </c>
      <c r="AL768" s="90"/>
      <c r="AM768" s="90"/>
      <c r="AN768" s="90">
        <v>1234000000</v>
      </c>
      <c r="AO768" s="90"/>
      <c r="AP768" s="90"/>
    </row>
    <row r="769" spans="1:42">
      <c r="A769" s="81">
        <v>44678</v>
      </c>
      <c r="B769" s="90">
        <v>35077317212756</v>
      </c>
      <c r="C769" s="90">
        <v>198356000000</v>
      </c>
      <c r="D769" s="203">
        <v>61199287000</v>
      </c>
      <c r="E769" s="208">
        <v>152868127000</v>
      </c>
      <c r="F769" s="90">
        <v>39554650000</v>
      </c>
      <c r="G769" s="85">
        <v>0.33559568655399441</v>
      </c>
      <c r="H769" s="90"/>
      <c r="I769" s="85">
        <v>0</v>
      </c>
      <c r="J769" s="90">
        <v>690636000</v>
      </c>
      <c r="K769" s="85">
        <v>0.31449726775956283</v>
      </c>
      <c r="L769" s="90">
        <v>16973111000</v>
      </c>
      <c r="M769" s="85">
        <v>0.2443439911320972</v>
      </c>
      <c r="N769" s="90">
        <v>2788227000</v>
      </c>
      <c r="O769" s="85">
        <v>0.5897265228426396</v>
      </c>
      <c r="P769" s="90">
        <v>259080000</v>
      </c>
      <c r="Q769" s="85">
        <v>0.36490140845070423</v>
      </c>
      <c r="R769" s="90"/>
      <c r="S769" s="85">
        <v>0</v>
      </c>
      <c r="T769" s="90">
        <v>933583000</v>
      </c>
      <c r="U769" s="85">
        <v>0.91707563850687623</v>
      </c>
      <c r="V769" s="90"/>
      <c r="W769" s="85"/>
      <c r="X769" s="90"/>
      <c r="Y769" s="85"/>
      <c r="Z769" s="90"/>
      <c r="AA769" s="85"/>
      <c r="AB769" s="85"/>
      <c r="AC769" s="85"/>
      <c r="AD769" s="90">
        <v>117864000000</v>
      </c>
      <c r="AE769" s="90">
        <v>332000000</v>
      </c>
      <c r="AF769" s="90">
        <v>2196000000</v>
      </c>
      <c r="AG769" s="90">
        <v>69464000000</v>
      </c>
      <c r="AH769" s="90">
        <v>4728000000</v>
      </c>
      <c r="AI769" s="117">
        <v>710000000</v>
      </c>
      <c r="AJ769" s="90">
        <v>1020000000</v>
      </c>
      <c r="AK769" s="90">
        <v>1018000000</v>
      </c>
      <c r="AL769" s="90"/>
      <c r="AM769" s="90"/>
      <c r="AN769" s="90">
        <v>1024000000</v>
      </c>
      <c r="AO769" s="90"/>
      <c r="AP769" s="90"/>
    </row>
    <row r="770" spans="1:42">
      <c r="A770" s="81">
        <v>44679</v>
      </c>
      <c r="B770" s="90">
        <v>33018117978280</v>
      </c>
      <c r="C770" s="90">
        <v>176303184000</v>
      </c>
      <c r="D770" s="203">
        <v>91634339000</v>
      </c>
      <c r="E770" s="208">
        <v>175739179000</v>
      </c>
      <c r="F770" s="90">
        <v>23480387000</v>
      </c>
      <c r="G770" s="85">
        <v>0.4875551117151416</v>
      </c>
      <c r="H770" s="90"/>
      <c r="I770" s="85">
        <v>0</v>
      </c>
      <c r="J770" s="90">
        <v>195224000</v>
      </c>
      <c r="K770" s="85">
        <v>1.432900849138934E-2</v>
      </c>
      <c r="L770" s="90">
        <v>64839763000</v>
      </c>
      <c r="M770" s="85">
        <v>0.59926281347155863</v>
      </c>
      <c r="N770" s="90">
        <v>2059963000</v>
      </c>
      <c r="O770" s="85">
        <v>0.6559643836785487</v>
      </c>
      <c r="P770" s="90">
        <v>117280000</v>
      </c>
      <c r="Q770" s="85">
        <v>0.26435848886484536</v>
      </c>
      <c r="R770" s="90"/>
      <c r="S770" s="85">
        <v>0</v>
      </c>
      <c r="T770" s="90">
        <v>941722000</v>
      </c>
      <c r="U770" s="85">
        <v>0.96264607508811528</v>
      </c>
      <c r="V770" s="90"/>
      <c r="W770" s="85"/>
      <c r="X770" s="90"/>
      <c r="Y770" s="85"/>
      <c r="Z770" s="90"/>
      <c r="AA770" s="85"/>
      <c r="AB770" s="85"/>
      <c r="AC770" s="85"/>
      <c r="AD770" s="90">
        <v>48159452000</v>
      </c>
      <c r="AE770" s="90">
        <v>182546000</v>
      </c>
      <c r="AF770" s="90">
        <v>13624390000</v>
      </c>
      <c r="AG770" s="90">
        <v>108199210000</v>
      </c>
      <c r="AH770" s="90">
        <v>3140358000</v>
      </c>
      <c r="AI770" s="117">
        <v>443640000</v>
      </c>
      <c r="AJ770" s="90">
        <v>623324000</v>
      </c>
      <c r="AK770" s="90">
        <v>978264000</v>
      </c>
      <c r="AL770" s="90"/>
      <c r="AM770" s="90"/>
      <c r="AN770" s="90">
        <v>952000000</v>
      </c>
      <c r="AO770" s="90"/>
      <c r="AP770" s="90"/>
    </row>
    <row r="771" spans="1:42">
      <c r="A771" s="81">
        <v>44680</v>
      </c>
      <c r="B771" s="90">
        <v>43476034410428</v>
      </c>
      <c r="C771" s="90">
        <v>112778000000</v>
      </c>
      <c r="D771" s="203">
        <v>18289286000</v>
      </c>
      <c r="E771" s="208">
        <v>45335041000</v>
      </c>
      <c r="F771" s="90">
        <v>11184342000</v>
      </c>
      <c r="G771" s="85">
        <v>0.33142719137082916</v>
      </c>
      <c r="H771" s="90"/>
      <c r="I771" s="85">
        <v>0</v>
      </c>
      <c r="J771" s="90">
        <v>3870715000</v>
      </c>
      <c r="K771" s="85">
        <v>0.12380741427840328</v>
      </c>
      <c r="L771" s="90">
        <v>115213000</v>
      </c>
      <c r="M771" s="85">
        <v>2.8018725680933852E-3</v>
      </c>
      <c r="N771" s="90">
        <v>1827345000</v>
      </c>
      <c r="O771" s="85">
        <v>0.70282500000000003</v>
      </c>
      <c r="P771" s="90">
        <v>320165000</v>
      </c>
      <c r="Q771" s="85">
        <v>0.28586160714285713</v>
      </c>
      <c r="R771" s="90"/>
      <c r="S771" s="85">
        <v>0</v>
      </c>
      <c r="T771" s="90">
        <v>971506000</v>
      </c>
      <c r="U771" s="85">
        <v>0.91651509433962264</v>
      </c>
      <c r="V771" s="90"/>
      <c r="W771" s="85"/>
      <c r="X771" s="90"/>
      <c r="Y771" s="85"/>
      <c r="Z771" s="90"/>
      <c r="AA771" s="85"/>
      <c r="AB771" s="85"/>
      <c r="AC771" s="85"/>
      <c r="AD771" s="90">
        <v>33746000000</v>
      </c>
      <c r="AE771" s="90">
        <v>120000000</v>
      </c>
      <c r="AF771" s="90">
        <v>31264000000</v>
      </c>
      <c r="AG771" s="90">
        <v>41120000000</v>
      </c>
      <c r="AH771" s="90">
        <v>2600000000</v>
      </c>
      <c r="AI771" s="117">
        <v>1120000000</v>
      </c>
      <c r="AJ771" s="90">
        <v>800000000</v>
      </c>
      <c r="AK771" s="90">
        <v>1060000000</v>
      </c>
      <c r="AL771" s="90"/>
      <c r="AM771" s="90"/>
      <c r="AN771" s="90">
        <v>948000000</v>
      </c>
      <c r="AO771" s="90"/>
      <c r="AP771" s="90"/>
    </row>
    <row r="772" spans="1:42" s="116" customFormat="1">
      <c r="A772" s="110"/>
      <c r="B772" s="113"/>
      <c r="C772" s="113">
        <v>0</v>
      </c>
      <c r="D772" s="210"/>
      <c r="E772" s="208"/>
      <c r="F772" s="113"/>
      <c r="G772" s="114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26"/>
      <c r="AJ772" s="113"/>
      <c r="AK772" s="113"/>
      <c r="AL772" s="113"/>
      <c r="AM772" s="113"/>
      <c r="AN772" s="113"/>
      <c r="AO772" s="113"/>
      <c r="AP772" s="113"/>
    </row>
    <row r="773" spans="1:42">
      <c r="A773" s="81">
        <v>44685</v>
      </c>
      <c r="B773" s="90">
        <v>33622180000000</v>
      </c>
      <c r="C773" s="90">
        <v>22521896000</v>
      </c>
      <c r="D773" s="203">
        <v>1323972000</v>
      </c>
      <c r="E773" s="208">
        <v>4009222000</v>
      </c>
      <c r="F773" s="90">
        <v>4719000</v>
      </c>
      <c r="G773" s="85">
        <v>3.8227457829500194E-4</v>
      </c>
      <c r="H773" s="90">
        <v>0</v>
      </c>
      <c r="I773" s="85">
        <v>0</v>
      </c>
      <c r="J773" s="90">
        <v>130804000</v>
      </c>
      <c r="K773" s="85">
        <v>0.1040844745406657</v>
      </c>
      <c r="L773" s="90">
        <v>5813000</v>
      </c>
      <c r="M773" s="85">
        <v>4.6255699405590789E-3</v>
      </c>
      <c r="N773" s="90">
        <v>948733000</v>
      </c>
      <c r="O773" s="85">
        <v>0.30112733939270059</v>
      </c>
      <c r="P773" s="90">
        <v>230243000</v>
      </c>
      <c r="Q773" s="85">
        <v>0.22220066898669555</v>
      </c>
      <c r="R773" s="90">
        <v>0</v>
      </c>
      <c r="S773" s="85">
        <v>0</v>
      </c>
      <c r="T773" s="90">
        <v>3660000</v>
      </c>
      <c r="U773" s="85">
        <v>5.7294927989981217E-2</v>
      </c>
      <c r="V773" s="90"/>
      <c r="W773" s="85"/>
      <c r="X773" s="90"/>
      <c r="Y773" s="85"/>
      <c r="Z773" s="90"/>
      <c r="AA773" s="85"/>
      <c r="AB773" s="85"/>
      <c r="AC773" s="85"/>
      <c r="AD773" s="90">
        <v>12344530000</v>
      </c>
      <c r="AE773" s="90">
        <v>1081940000</v>
      </c>
      <c r="AF773" s="90">
        <v>1256710000</v>
      </c>
      <c r="AG773" s="90">
        <v>1256710000</v>
      </c>
      <c r="AH773" s="90">
        <v>3150604000</v>
      </c>
      <c r="AI773" s="117">
        <v>1036194000</v>
      </c>
      <c r="AJ773" s="90">
        <v>1357328000</v>
      </c>
      <c r="AK773" s="90">
        <v>63880000</v>
      </c>
      <c r="AL773" s="90"/>
      <c r="AM773" s="90"/>
      <c r="AN773" s="90">
        <v>974000000</v>
      </c>
      <c r="AO773" s="90"/>
      <c r="AP773" s="90"/>
    </row>
    <row r="774" spans="1:42">
      <c r="A774" s="81">
        <v>44686</v>
      </c>
      <c r="B774" s="90">
        <v>35538802000000</v>
      </c>
      <c r="C774" s="90">
        <v>172603824000</v>
      </c>
      <c r="D774" s="203">
        <v>51262574230</v>
      </c>
      <c r="E774" s="208">
        <v>119273774230</v>
      </c>
      <c r="F774" s="90">
        <v>46796360000</v>
      </c>
      <c r="G774" s="85">
        <v>0.41650390154776523</v>
      </c>
      <c r="H774" s="90"/>
      <c r="I774" s="85">
        <v>0</v>
      </c>
      <c r="J774" s="90">
        <v>228434000</v>
      </c>
      <c r="K774" s="85">
        <v>6.0399946779808224E-3</v>
      </c>
      <c r="L774" s="90">
        <v>211728080</v>
      </c>
      <c r="M774" s="85">
        <v>1.7128199502741363E-2</v>
      </c>
      <c r="N774" s="90">
        <v>2818189150</v>
      </c>
      <c r="O774" s="85">
        <v>0.48776737134917297</v>
      </c>
      <c r="P774" s="90">
        <v>249897000</v>
      </c>
      <c r="Q774" s="85">
        <v>0.40436276905252733</v>
      </c>
      <c r="R774" s="90"/>
      <c r="S774" s="85">
        <v>0</v>
      </c>
      <c r="T774" s="90">
        <v>957966000</v>
      </c>
      <c r="U774" s="85">
        <v>0.90567760892625182</v>
      </c>
      <c r="V774" s="90"/>
      <c r="W774" s="85"/>
      <c r="X774" s="90"/>
      <c r="Y774" s="85"/>
      <c r="Z774" s="90"/>
      <c r="AA774" s="85"/>
      <c r="AB774" s="85"/>
      <c r="AC774" s="85"/>
      <c r="AD774" s="90">
        <v>112355154000</v>
      </c>
      <c r="AE774" s="90">
        <v>596664000</v>
      </c>
      <c r="AF774" s="90">
        <v>37820232000</v>
      </c>
      <c r="AG774" s="90">
        <v>12361374000</v>
      </c>
      <c r="AH774" s="90">
        <v>5777732000</v>
      </c>
      <c r="AI774" s="117">
        <v>618002000</v>
      </c>
      <c r="AJ774" s="90">
        <v>748932000</v>
      </c>
      <c r="AK774" s="90">
        <v>1057734000</v>
      </c>
      <c r="AL774" s="90"/>
      <c r="AM774" s="90"/>
      <c r="AN774" s="90">
        <v>1268000000</v>
      </c>
      <c r="AO774" s="90"/>
      <c r="AP774" s="90"/>
    </row>
    <row r="775" spans="1:42">
      <c r="A775" s="81">
        <v>44687</v>
      </c>
      <c r="B775" s="90">
        <v>38477092000000</v>
      </c>
      <c r="C775" s="90">
        <v>137116928000</v>
      </c>
      <c r="D775" s="203">
        <v>20795468050</v>
      </c>
      <c r="E775" s="208">
        <v>47574061000</v>
      </c>
      <c r="F775" s="90">
        <v>15663357875</v>
      </c>
      <c r="G775" s="85">
        <v>0.1610329903853483</v>
      </c>
      <c r="H775" s="90"/>
      <c r="I775" s="85">
        <v>0</v>
      </c>
      <c r="J775" s="90">
        <v>239673034.99999997</v>
      </c>
      <c r="K775" s="85">
        <v>0.31927031797413041</v>
      </c>
      <c r="L775" s="90">
        <v>5682000</v>
      </c>
      <c r="M775" s="85">
        <v>2.06191223526092E-4</v>
      </c>
      <c r="N775" s="90">
        <v>3393583993</v>
      </c>
      <c r="O775" s="85">
        <v>0.56078263935273054</v>
      </c>
      <c r="P775" s="90">
        <v>367878035</v>
      </c>
      <c r="Q775" s="85">
        <v>0.39413364167373771</v>
      </c>
      <c r="R775" s="90"/>
      <c r="S775" s="85">
        <v>0</v>
      </c>
      <c r="T775" s="90">
        <v>1125293112</v>
      </c>
      <c r="U775" s="85">
        <v>0.81598560758777716</v>
      </c>
      <c r="V775" s="90"/>
      <c r="W775" s="85"/>
      <c r="X775" s="90"/>
      <c r="Y775" s="85"/>
      <c r="Z775" s="90"/>
      <c r="AA775" s="85"/>
      <c r="AB775" s="85"/>
      <c r="AC775" s="85"/>
      <c r="AD775" s="90">
        <v>97268006000</v>
      </c>
      <c r="AE775" s="90">
        <v>1772246000</v>
      </c>
      <c r="AF775" s="90">
        <v>750690000</v>
      </c>
      <c r="AG775" s="90">
        <v>27556944000</v>
      </c>
      <c r="AH775" s="90">
        <v>6051514000</v>
      </c>
      <c r="AI775" s="117">
        <v>933384000</v>
      </c>
      <c r="AJ775" s="90">
        <v>511084000</v>
      </c>
      <c r="AK775" s="90">
        <v>1379060000</v>
      </c>
      <c r="AL775" s="90"/>
      <c r="AM775" s="90"/>
      <c r="AN775" s="90">
        <v>894000000</v>
      </c>
      <c r="AO775" s="90"/>
      <c r="AP775" s="90"/>
    </row>
    <row r="776" spans="1:42" s="116" customFormat="1">
      <c r="A776" s="110"/>
      <c r="B776" s="113"/>
      <c r="C776" s="113"/>
      <c r="D776" s="210"/>
      <c r="E776" s="208"/>
      <c r="F776" s="113"/>
      <c r="G776" s="114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26"/>
      <c r="AJ776" s="113"/>
      <c r="AK776" s="113"/>
      <c r="AL776" s="113"/>
      <c r="AM776" s="113"/>
      <c r="AN776" s="113"/>
      <c r="AO776" s="113"/>
      <c r="AP776" s="113"/>
    </row>
    <row r="777" spans="1:42" ht="12.75" customHeight="1">
      <c r="A777" s="81">
        <v>44690</v>
      </c>
      <c r="B777" s="90">
        <v>43389908000000</v>
      </c>
      <c r="C777" s="90">
        <v>220486000000</v>
      </c>
      <c r="D777" s="203">
        <v>34964630672</v>
      </c>
      <c r="E777" s="208">
        <v>138580750672</v>
      </c>
      <c r="F777" s="90">
        <v>20407399910</v>
      </c>
      <c r="G777" s="85">
        <v>0.7575692297126736</v>
      </c>
      <c r="H777" s="90"/>
      <c r="I777" s="85">
        <v>0</v>
      </c>
      <c r="J777" s="90">
        <v>1856959829.9999998</v>
      </c>
      <c r="K777" s="85">
        <v>0.45558386408243368</v>
      </c>
      <c r="L777" s="90">
        <v>9639469808</v>
      </c>
      <c r="M777" s="85">
        <v>5.3267922591483295E-2</v>
      </c>
      <c r="N777" s="90">
        <v>1681313160</v>
      </c>
      <c r="O777" s="85">
        <v>0.51134828467153282</v>
      </c>
      <c r="P777" s="90">
        <v>452669089</v>
      </c>
      <c r="Q777" s="85">
        <v>0.41453213278388279</v>
      </c>
      <c r="R777" s="90"/>
      <c r="S777" s="85">
        <v>0</v>
      </c>
      <c r="T777" s="90">
        <v>926818875</v>
      </c>
      <c r="U777" s="85">
        <v>0.89461281370656376</v>
      </c>
      <c r="V777" s="90"/>
      <c r="W777" s="85"/>
      <c r="X777" s="90"/>
      <c r="Y777" s="85"/>
      <c r="Z777" s="90"/>
      <c r="AA777" s="85"/>
      <c r="AB777" s="85"/>
      <c r="AC777" s="85"/>
      <c r="AD777" s="90">
        <v>26938000000</v>
      </c>
      <c r="AE777" s="90">
        <v>1736000000</v>
      </c>
      <c r="AF777" s="90">
        <v>4076000000</v>
      </c>
      <c r="AG777" s="90">
        <v>180962000000</v>
      </c>
      <c r="AH777" s="90">
        <v>3288000000</v>
      </c>
      <c r="AI777" s="117">
        <v>1092000000</v>
      </c>
      <c r="AJ777" s="90">
        <v>578000000</v>
      </c>
      <c r="AK777" s="90">
        <v>1036000000</v>
      </c>
      <c r="AL777" s="90"/>
      <c r="AM777" s="90"/>
      <c r="AN777" s="90">
        <v>780000000</v>
      </c>
      <c r="AO777" s="90"/>
      <c r="AP777" s="90"/>
    </row>
    <row r="778" spans="1:42" ht="12.75" customHeight="1">
      <c r="A778" s="81">
        <v>44691</v>
      </c>
      <c r="B778" s="90">
        <v>39821370000000</v>
      </c>
      <c r="C778" s="90">
        <v>696157736000</v>
      </c>
      <c r="D778" s="203">
        <v>399309933634</v>
      </c>
      <c r="E778" s="208">
        <v>530094582634</v>
      </c>
      <c r="F778" s="90">
        <v>190582430494</v>
      </c>
      <c r="G778" s="85">
        <v>0.60448626774295866</v>
      </c>
      <c r="H778" s="90"/>
      <c r="I778" s="85">
        <v>0</v>
      </c>
      <c r="J778" s="90">
        <v>1172125017</v>
      </c>
      <c r="K778" s="85">
        <v>0.38484130502446701</v>
      </c>
      <c r="L778" s="90">
        <v>204764104175</v>
      </c>
      <c r="M778" s="85">
        <v>0.55143431496243234</v>
      </c>
      <c r="N778" s="90">
        <v>1778398085</v>
      </c>
      <c r="O778" s="85">
        <v>0.59438438669786098</v>
      </c>
      <c r="P778" s="90">
        <v>154899975</v>
      </c>
      <c r="Q778" s="85">
        <v>0.24587297619047618</v>
      </c>
      <c r="R778" s="90"/>
      <c r="S778" s="85">
        <v>0</v>
      </c>
      <c r="T778" s="90">
        <v>857975888</v>
      </c>
      <c r="U778" s="85">
        <v>0.94699325386313471</v>
      </c>
      <c r="V778" s="90"/>
      <c r="W778" s="85"/>
      <c r="X778" s="90"/>
      <c r="Y778" s="85"/>
      <c r="Z778" s="90"/>
      <c r="AA778" s="85"/>
      <c r="AB778" s="85"/>
      <c r="AC778" s="85"/>
      <c r="AD778" s="90">
        <v>315280000000</v>
      </c>
      <c r="AE778" s="90">
        <v>476000000</v>
      </c>
      <c r="AF778" s="90">
        <v>3045736000</v>
      </c>
      <c r="AG778" s="90">
        <v>371330000000</v>
      </c>
      <c r="AH778" s="90">
        <v>2992000000</v>
      </c>
      <c r="AI778" s="117">
        <v>630000000</v>
      </c>
      <c r="AJ778" s="90">
        <v>502000000</v>
      </c>
      <c r="AK778" s="90">
        <v>906000000</v>
      </c>
      <c r="AL778" s="90"/>
      <c r="AM778" s="90"/>
      <c r="AN778" s="90">
        <v>996000000</v>
      </c>
      <c r="AO778" s="90"/>
      <c r="AP778" s="90"/>
    </row>
    <row r="779" spans="1:42" ht="12.75" customHeight="1">
      <c r="A779" s="81">
        <v>44692</v>
      </c>
      <c r="B779" s="90">
        <v>26033968000000</v>
      </c>
      <c r="C779" s="90">
        <v>302752264000</v>
      </c>
      <c r="D779" s="203">
        <v>98573221027</v>
      </c>
      <c r="E779" s="208">
        <v>229939099027</v>
      </c>
      <c r="F779" s="90">
        <v>36791268903</v>
      </c>
      <c r="G779" s="85">
        <v>0.3000087162043153</v>
      </c>
      <c r="H779" s="90"/>
      <c r="I779" s="85">
        <v>0</v>
      </c>
      <c r="J779" s="90">
        <v>418453004</v>
      </c>
      <c r="K779" s="85">
        <v>0.40854018495231698</v>
      </c>
      <c r="L779" s="90">
        <v>57798610000</v>
      </c>
      <c r="M779" s="85">
        <v>0.33731709736909682</v>
      </c>
      <c r="N779" s="90">
        <v>1973890176</v>
      </c>
      <c r="O779" s="85">
        <v>0.57648661682242985</v>
      </c>
      <c r="P779" s="90">
        <v>712505977</v>
      </c>
      <c r="Q779" s="85">
        <v>0.4614676016839378</v>
      </c>
      <c r="R779" s="90"/>
      <c r="S779" s="85">
        <v>0</v>
      </c>
      <c r="T779" s="90">
        <v>878492967</v>
      </c>
      <c r="U779" s="85">
        <v>0.98265432550335574</v>
      </c>
      <c r="V779" s="90"/>
      <c r="W779" s="85"/>
      <c r="X779" s="90"/>
      <c r="Y779" s="85"/>
      <c r="Z779" s="90"/>
      <c r="AA779" s="85"/>
      <c r="AB779" s="85"/>
      <c r="AC779" s="85"/>
      <c r="AD779" s="90">
        <v>122634000000</v>
      </c>
      <c r="AE779" s="90">
        <v>518000000</v>
      </c>
      <c r="AF779" s="90">
        <v>1024264000</v>
      </c>
      <c r="AG779" s="90">
        <v>171348000000</v>
      </c>
      <c r="AH779" s="90">
        <v>3424000000</v>
      </c>
      <c r="AI779" s="117">
        <v>1544000000</v>
      </c>
      <c r="AJ779" s="90">
        <v>284000000</v>
      </c>
      <c r="AK779" s="90">
        <v>894000000</v>
      </c>
      <c r="AL779" s="90"/>
      <c r="AM779" s="90"/>
      <c r="AN779" s="90">
        <v>1082000000</v>
      </c>
      <c r="AO779" s="90"/>
      <c r="AP779" s="90"/>
    </row>
    <row r="780" spans="1:42" ht="12.75" customHeight="1">
      <c r="A780" s="81">
        <v>44693</v>
      </c>
      <c r="B780" s="90">
        <v>35925626000000</v>
      </c>
      <c r="C780" s="90">
        <v>173060674000</v>
      </c>
      <c r="D780" s="203">
        <v>98425173185</v>
      </c>
      <c r="E780" s="208">
        <v>207699938185</v>
      </c>
      <c r="F780" s="90">
        <v>67166102931</v>
      </c>
      <c r="G780" s="85">
        <v>0.75045925062569829</v>
      </c>
      <c r="H780" s="90"/>
      <c r="I780" s="85">
        <v>0</v>
      </c>
      <c r="J780" s="90">
        <v>807716868.00000012</v>
      </c>
      <c r="K780" s="85">
        <v>0.40518948144655198</v>
      </c>
      <c r="L780" s="90">
        <v>26372644000</v>
      </c>
      <c r="M780" s="85">
        <v>0.36471641543354999</v>
      </c>
      <c r="N780" s="90">
        <v>2640083298</v>
      </c>
      <c r="O780" s="85">
        <v>0.53927345367194823</v>
      </c>
      <c r="P780" s="90">
        <v>500664000</v>
      </c>
      <c r="Q780" s="85">
        <v>0.47568845344055699</v>
      </c>
      <c r="R780" s="90"/>
      <c r="S780" s="85">
        <v>0</v>
      </c>
      <c r="T780" s="90">
        <v>937962088</v>
      </c>
      <c r="U780" s="85">
        <v>0.91318553798343349</v>
      </c>
      <c r="V780" s="90"/>
      <c r="W780" s="85"/>
      <c r="X780" s="90"/>
      <c r="Y780" s="85"/>
      <c r="Z780" s="90"/>
      <c r="AA780" s="85"/>
      <c r="AB780" s="85"/>
      <c r="AC780" s="85"/>
      <c r="AD780" s="90">
        <v>89500000000</v>
      </c>
      <c r="AE780" s="90">
        <v>523314000</v>
      </c>
      <c r="AF780" s="90">
        <v>1993430000</v>
      </c>
      <c r="AG780" s="90">
        <v>72310000000</v>
      </c>
      <c r="AH780" s="90">
        <v>4895630000</v>
      </c>
      <c r="AI780" s="117">
        <v>1052504000</v>
      </c>
      <c r="AJ780" s="90">
        <v>811292000</v>
      </c>
      <c r="AK780" s="90">
        <v>1027132000</v>
      </c>
      <c r="AL780" s="90"/>
      <c r="AM780" s="90"/>
      <c r="AN780" s="90">
        <v>947372000</v>
      </c>
      <c r="AO780" s="90"/>
      <c r="AP780" s="90"/>
    </row>
    <row r="781" spans="1:42" ht="12.75" customHeight="1">
      <c r="A781" s="81">
        <v>44694</v>
      </c>
      <c r="B781" s="90">
        <v>46638586000000</v>
      </c>
      <c r="C781" s="90">
        <v>1539420000000</v>
      </c>
      <c r="D781" s="203">
        <v>206581233130</v>
      </c>
      <c r="E781" s="208">
        <v>423852888130</v>
      </c>
      <c r="F781" s="90">
        <v>26129906590</v>
      </c>
      <c r="G781" s="85">
        <v>0.31584560123292638</v>
      </c>
      <c r="H781" s="90"/>
      <c r="I781" s="85">
        <v>0</v>
      </c>
      <c r="J781" s="90">
        <v>472923991</v>
      </c>
      <c r="K781" s="85">
        <v>0.21207353856502242</v>
      </c>
      <c r="L781" s="90">
        <v>177742733841</v>
      </c>
      <c r="M781" s="85">
        <v>0.12331735785558479</v>
      </c>
      <c r="N781" s="90">
        <v>1260315751</v>
      </c>
      <c r="O781" s="85">
        <v>0.33644307287773623</v>
      </c>
      <c r="P781" s="90">
        <v>132673006</v>
      </c>
      <c r="Q781" s="85">
        <v>0.23357923591549296</v>
      </c>
      <c r="R781" s="90"/>
      <c r="S781" s="85">
        <v>0</v>
      </c>
      <c r="T781" s="90">
        <v>842679951</v>
      </c>
      <c r="U781" s="85">
        <v>0.93011032119205295</v>
      </c>
      <c r="V781" s="90"/>
      <c r="W781" s="85"/>
      <c r="X781" s="90"/>
      <c r="Y781" s="85"/>
      <c r="Z781" s="90"/>
      <c r="AA781" s="85"/>
      <c r="AB781" s="85"/>
      <c r="AC781" s="85"/>
      <c r="AD781" s="90">
        <v>82730000000</v>
      </c>
      <c r="AE781" s="90">
        <v>906000000</v>
      </c>
      <c r="AF781" s="90">
        <v>2230000000</v>
      </c>
      <c r="AG781" s="90">
        <v>1441344000000</v>
      </c>
      <c r="AH781" s="90">
        <v>3746000000</v>
      </c>
      <c r="AI781" s="117">
        <v>568000000</v>
      </c>
      <c r="AJ781" s="90">
        <v>6038000000</v>
      </c>
      <c r="AK781" s="90">
        <v>906000000</v>
      </c>
      <c r="AL781" s="90"/>
      <c r="AM781" s="90"/>
      <c r="AN781" s="90">
        <v>952000000</v>
      </c>
      <c r="AO781" s="90"/>
      <c r="AP781" s="90"/>
    </row>
    <row r="782" spans="1:42" s="116" customFormat="1" ht="12.75" customHeight="1">
      <c r="A782" s="110"/>
      <c r="B782" s="113"/>
      <c r="C782" s="113"/>
      <c r="D782" s="210"/>
      <c r="E782" s="208"/>
      <c r="F782" s="113"/>
      <c r="G782" s="135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26"/>
      <c r="AJ782" s="113"/>
      <c r="AK782" s="113"/>
      <c r="AL782" s="113"/>
      <c r="AM782" s="113"/>
      <c r="AN782" s="113"/>
      <c r="AO782" s="113"/>
      <c r="AP782" s="113"/>
    </row>
    <row r="783" spans="1:42" ht="12.75" customHeight="1">
      <c r="A783" s="81">
        <v>44697</v>
      </c>
      <c r="B783" s="90">
        <v>33475188000000</v>
      </c>
      <c r="C783" s="90">
        <v>148020000000</v>
      </c>
      <c r="D783" s="203">
        <v>22053452901</v>
      </c>
      <c r="E783" s="208">
        <v>211020025000</v>
      </c>
      <c r="F783" s="90">
        <v>16042702331.999998</v>
      </c>
      <c r="G783" s="85">
        <v>0.21773483078175893</v>
      </c>
      <c r="H783" s="90"/>
      <c r="I783" s="85">
        <v>0</v>
      </c>
      <c r="J783" s="90">
        <v>293365944</v>
      </c>
      <c r="K783" s="85">
        <v>0.1182927193548387</v>
      </c>
      <c r="L783" s="90">
        <v>2227528992</v>
      </c>
      <c r="M783" s="85">
        <v>3.6255354687499998E-2</v>
      </c>
      <c r="N783" s="90">
        <v>2379591694</v>
      </c>
      <c r="O783" s="85">
        <v>0.49782253012552302</v>
      </c>
      <c r="P783" s="90">
        <v>247107939</v>
      </c>
      <c r="Q783" s="85">
        <v>0.26859558586956522</v>
      </c>
      <c r="R783" s="90"/>
      <c r="S783" s="85">
        <v>0</v>
      </c>
      <c r="T783" s="90">
        <v>863156000</v>
      </c>
      <c r="U783" s="85">
        <v>0.93821304347826084</v>
      </c>
      <c r="V783" s="90"/>
      <c r="W783" s="85"/>
      <c r="X783" s="90"/>
      <c r="Y783" s="85"/>
      <c r="Z783" s="90"/>
      <c r="AA783" s="85"/>
      <c r="AB783" s="85"/>
      <c r="AC783" s="85"/>
      <c r="AD783" s="90">
        <v>73680000000</v>
      </c>
      <c r="AE783" s="90">
        <v>980000000</v>
      </c>
      <c r="AF783" s="90">
        <v>2480000000</v>
      </c>
      <c r="AG783" s="90">
        <v>61440000000</v>
      </c>
      <c r="AH783" s="90">
        <v>4780000000</v>
      </c>
      <c r="AI783" s="117">
        <v>920000000</v>
      </c>
      <c r="AJ783" s="90">
        <v>1620000000</v>
      </c>
      <c r="AK783" s="90">
        <v>920000000</v>
      </c>
      <c r="AL783" s="90"/>
      <c r="AM783" s="90"/>
      <c r="AN783" s="90">
        <v>1200000000</v>
      </c>
      <c r="AO783" s="90"/>
      <c r="AP783" s="90"/>
    </row>
    <row r="784" spans="1:42" ht="12.75" customHeight="1">
      <c r="A784" s="81">
        <v>44698</v>
      </c>
      <c r="B784" s="90">
        <v>33427388000000</v>
      </c>
      <c r="C784" s="90">
        <v>502016000000</v>
      </c>
      <c r="D784" s="203">
        <v>383744747076</v>
      </c>
      <c r="E784" s="208">
        <v>551140795076</v>
      </c>
      <c r="F784" s="90">
        <v>102526215072</v>
      </c>
      <c r="G784" s="85">
        <v>0.80432904785514792</v>
      </c>
      <c r="H784" s="90"/>
      <c r="I784" s="85">
        <v>0</v>
      </c>
      <c r="J784" s="90">
        <v>484116993</v>
      </c>
      <c r="K784" s="85">
        <v>0.26454480491803278</v>
      </c>
      <c r="L784" s="90">
        <v>276725526180</v>
      </c>
      <c r="M784" s="85">
        <v>0.765500935501361</v>
      </c>
      <c r="N784" s="90">
        <v>2760204694</v>
      </c>
      <c r="O784" s="85">
        <v>0.52555306435643567</v>
      </c>
      <c r="P784" s="90">
        <v>433280016</v>
      </c>
      <c r="Q784" s="85">
        <v>0.37159521097770154</v>
      </c>
      <c r="R784" s="90"/>
      <c r="S784" s="85">
        <v>0</v>
      </c>
      <c r="T784" s="90">
        <v>815404121</v>
      </c>
      <c r="U784" s="85">
        <v>0.91004924218750005</v>
      </c>
      <c r="V784" s="90"/>
      <c r="W784" s="85"/>
      <c r="X784" s="90"/>
      <c r="Y784" s="85"/>
      <c r="Z784" s="90"/>
      <c r="AA784" s="85"/>
      <c r="AB784" s="85"/>
      <c r="AC784" s="85"/>
      <c r="AD784" s="90">
        <v>127468000000</v>
      </c>
      <c r="AE784" s="90">
        <v>508000000</v>
      </c>
      <c r="AF784" s="90">
        <v>1830000000</v>
      </c>
      <c r="AG784" s="90">
        <v>361496000000</v>
      </c>
      <c r="AH784" s="90">
        <v>5252000000</v>
      </c>
      <c r="AI784" s="117">
        <v>1166000000</v>
      </c>
      <c r="AJ784" s="90">
        <v>968000000</v>
      </c>
      <c r="AK784" s="90">
        <v>896000000</v>
      </c>
      <c r="AL784" s="90"/>
      <c r="AM784" s="90"/>
      <c r="AN784" s="90">
        <v>2432000000</v>
      </c>
      <c r="AO784" s="90"/>
      <c r="AP784" s="90"/>
    </row>
    <row r="785" spans="1:40" ht="12.75" customHeight="1">
      <c r="A785" s="81">
        <v>44699</v>
      </c>
      <c r="B785" s="90">
        <v>32557810000000</v>
      </c>
      <c r="C785" s="90">
        <v>265280000000</v>
      </c>
      <c r="D785" s="203">
        <v>151359808454</v>
      </c>
      <c r="E785" s="208">
        <v>345751800454</v>
      </c>
      <c r="F785" s="90">
        <v>25614239029</v>
      </c>
      <c r="G785" s="85">
        <v>0.60539444644292129</v>
      </c>
      <c r="H785" s="90"/>
      <c r="I785" s="85">
        <v>0</v>
      </c>
      <c r="J785" s="90">
        <v>622174102</v>
      </c>
      <c r="K785" s="85">
        <v>2.9571012452471485E-2</v>
      </c>
      <c r="L785" s="90">
        <v>121634321000</v>
      </c>
      <c r="M785" s="85">
        <v>0.6225844346624354</v>
      </c>
      <c r="N785" s="90">
        <v>1920505157</v>
      </c>
      <c r="O785" s="85">
        <v>0.67244578326330529</v>
      </c>
      <c r="P785" s="90">
        <v>731561990</v>
      </c>
      <c r="Q785" s="85">
        <v>0.68755826127819553</v>
      </c>
      <c r="R785" s="90"/>
      <c r="S785" s="85">
        <v>0</v>
      </c>
      <c r="T785" s="90">
        <v>837007176</v>
      </c>
      <c r="U785" s="85">
        <v>0.95548764383561646</v>
      </c>
      <c r="V785" s="90"/>
      <c r="W785" s="85"/>
      <c r="X785" s="90"/>
      <c r="Y785" s="85"/>
      <c r="Z785" s="90"/>
      <c r="AA785" s="85"/>
      <c r="AB785" s="85"/>
      <c r="AC785" s="85"/>
      <c r="AD785" s="90">
        <v>42310000000</v>
      </c>
      <c r="AE785" s="90">
        <v>86000000</v>
      </c>
      <c r="AF785" s="90">
        <v>21040000000</v>
      </c>
      <c r="AG785" s="90">
        <v>195370000000</v>
      </c>
      <c r="AH785" s="90">
        <v>2856000000</v>
      </c>
      <c r="AI785" s="117">
        <v>1064000000</v>
      </c>
      <c r="AJ785" s="90">
        <v>794000000</v>
      </c>
      <c r="AK785" s="90">
        <v>876000000</v>
      </c>
      <c r="AL785" s="90"/>
      <c r="AM785" s="90"/>
      <c r="AN785" s="90">
        <v>884000000</v>
      </c>
    </row>
    <row r="786" spans="1:40" ht="12.75" customHeight="1">
      <c r="A786" s="81">
        <v>44700</v>
      </c>
      <c r="B786" s="90">
        <v>30722494000000</v>
      </c>
      <c r="C786" s="90">
        <v>88782000000</v>
      </c>
      <c r="D786" s="203">
        <v>48059421780</v>
      </c>
      <c r="E786" s="208">
        <v>363570026780</v>
      </c>
      <c r="F786" s="90">
        <v>0</v>
      </c>
      <c r="G786" s="85">
        <v>0</v>
      </c>
      <c r="H786" s="90"/>
      <c r="I786" s="85">
        <v>0</v>
      </c>
      <c r="J786" s="90">
        <v>241350970</v>
      </c>
      <c r="K786" s="85">
        <v>0.37017019938650308</v>
      </c>
      <c r="L786" s="90">
        <v>45373996800</v>
      </c>
      <c r="M786" s="85">
        <v>0.63831518766529738</v>
      </c>
      <c r="N786" s="90">
        <v>1597238010</v>
      </c>
      <c r="O786" s="85">
        <v>0.64981204637917001</v>
      </c>
      <c r="P786" s="90">
        <v>18836000</v>
      </c>
      <c r="Q786" s="85">
        <v>9.418E-2</v>
      </c>
      <c r="R786" s="90"/>
      <c r="S786" s="85">
        <v>0</v>
      </c>
      <c r="T786" s="90">
        <v>828000000</v>
      </c>
      <c r="U786" s="85">
        <v>0.99043062200956933</v>
      </c>
      <c r="V786" s="90"/>
      <c r="W786" s="85"/>
      <c r="X786" s="90"/>
      <c r="Y786" s="85"/>
      <c r="Z786" s="90"/>
      <c r="AA786" s="85"/>
      <c r="AB786" s="85"/>
      <c r="AC786" s="85"/>
      <c r="AD786" s="90">
        <v>11522000000</v>
      </c>
      <c r="AE786" s="90">
        <v>240000000</v>
      </c>
      <c r="AF786" s="90">
        <v>652000000</v>
      </c>
      <c r="AG786" s="90">
        <v>71084000000</v>
      </c>
      <c r="AH786" s="90">
        <v>2458000000</v>
      </c>
      <c r="AI786" s="117">
        <v>200000000</v>
      </c>
      <c r="AJ786" s="90">
        <v>656000000</v>
      </c>
      <c r="AK786" s="90">
        <v>836000000</v>
      </c>
      <c r="AL786" s="90"/>
      <c r="AM786" s="90"/>
      <c r="AN786" s="90">
        <v>1134000000</v>
      </c>
    </row>
    <row r="787" spans="1:40" ht="12.75" customHeight="1">
      <c r="A787" s="81">
        <v>44701</v>
      </c>
      <c r="B787" s="90">
        <v>33811850000000</v>
      </c>
      <c r="C787" s="90">
        <v>387286000000</v>
      </c>
      <c r="D787" s="203">
        <v>177033991537</v>
      </c>
      <c r="E787" s="208">
        <v>381206171537</v>
      </c>
      <c r="F787" s="90">
        <v>95151293364</v>
      </c>
      <c r="G787" s="85">
        <v>0.83474833635119483</v>
      </c>
      <c r="H787" s="90"/>
      <c r="I787" s="85">
        <v>0</v>
      </c>
      <c r="J787" s="90">
        <v>1448407800</v>
      </c>
      <c r="K787" s="85">
        <v>3.2365208258848768E-2</v>
      </c>
      <c r="L787" s="90">
        <v>77349590675</v>
      </c>
      <c r="M787" s="85">
        <v>0.35035325703427911</v>
      </c>
      <c r="N787" s="90">
        <v>2123818740</v>
      </c>
      <c r="O787" s="85">
        <v>0.58091322210065643</v>
      </c>
      <c r="P787" s="90">
        <v>63239997</v>
      </c>
      <c r="Q787" s="85">
        <v>0.29830187264150942</v>
      </c>
      <c r="R787" s="90"/>
      <c r="S787" s="85">
        <v>0</v>
      </c>
      <c r="T787" s="90">
        <v>897640961</v>
      </c>
      <c r="U787" s="85">
        <v>0.92923494927536232</v>
      </c>
      <c r="V787" s="90"/>
      <c r="W787" s="85"/>
      <c r="X787" s="90"/>
      <c r="Y787" s="85"/>
      <c r="Z787" s="90"/>
      <c r="AA787" s="85"/>
      <c r="AB787" s="85"/>
      <c r="AC787" s="85"/>
      <c r="AD787" s="90">
        <v>113988000000</v>
      </c>
      <c r="AE787" s="90">
        <v>1214000000</v>
      </c>
      <c r="AF787" s="90">
        <v>44752000000</v>
      </c>
      <c r="AG787" s="90">
        <v>220776000000</v>
      </c>
      <c r="AH787" s="90">
        <v>3656000000</v>
      </c>
      <c r="AI787" s="117">
        <v>212000000</v>
      </c>
      <c r="AJ787" s="90">
        <v>738000000</v>
      </c>
      <c r="AK787" s="90">
        <v>966000000</v>
      </c>
      <c r="AL787" s="90"/>
      <c r="AM787" s="90"/>
      <c r="AN787" s="90">
        <v>984000000</v>
      </c>
    </row>
    <row r="788" spans="1:40" s="116" customFormat="1" ht="12.75" customHeight="1">
      <c r="A788" s="110"/>
      <c r="B788" s="113"/>
      <c r="C788" s="113"/>
      <c r="D788" s="210"/>
      <c r="E788" s="208"/>
      <c r="F788" s="113"/>
      <c r="G788" s="135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26"/>
      <c r="AJ788" s="113"/>
      <c r="AK788" s="113"/>
      <c r="AL788" s="113"/>
      <c r="AM788" s="113"/>
      <c r="AN788" s="113"/>
    </row>
    <row r="789" spans="1:40" ht="12.75" customHeight="1">
      <c r="A789" s="81">
        <v>44704</v>
      </c>
      <c r="B789" s="90">
        <v>31739398000000</v>
      </c>
      <c r="C789" s="90">
        <v>326670000000</v>
      </c>
      <c r="D789" s="203">
        <v>112443295938</v>
      </c>
      <c r="E789" s="208">
        <v>303452250938</v>
      </c>
      <c r="F789" s="90">
        <v>50778965801</v>
      </c>
      <c r="G789" s="85">
        <v>0.69598363214089909</v>
      </c>
      <c r="H789" s="90"/>
      <c r="I789" s="85">
        <v>0</v>
      </c>
      <c r="J789" s="90">
        <v>7237028592</v>
      </c>
      <c r="K789" s="85">
        <v>0.49359081926067383</v>
      </c>
      <c r="L789" s="90">
        <v>50840824029</v>
      </c>
      <c r="M789" s="85">
        <v>0.21993971235691606</v>
      </c>
      <c r="N789" s="90">
        <v>2614778519</v>
      </c>
      <c r="O789" s="85">
        <v>0.52590074798873687</v>
      </c>
      <c r="P789" s="90">
        <v>81012984</v>
      </c>
      <c r="Q789" s="85">
        <v>0.3000480888888889</v>
      </c>
      <c r="R789" s="90"/>
      <c r="S789" s="85">
        <v>0</v>
      </c>
      <c r="T789" s="90">
        <v>890686013</v>
      </c>
      <c r="U789" s="85">
        <v>0.89426306526104415</v>
      </c>
      <c r="V789" s="90"/>
      <c r="W789" s="85"/>
      <c r="X789" s="90"/>
      <c r="Y789" s="85"/>
      <c r="Z789" s="90"/>
      <c r="AA789" s="85"/>
      <c r="AB789" s="85"/>
      <c r="AC789" s="85"/>
      <c r="AD789" s="90">
        <v>72960000000</v>
      </c>
      <c r="AE789" s="90">
        <v>178000000</v>
      </c>
      <c r="AF789" s="90">
        <v>14662000000</v>
      </c>
      <c r="AG789" s="90">
        <v>231158000000</v>
      </c>
      <c r="AH789" s="90">
        <v>4972000000</v>
      </c>
      <c r="AI789" s="117">
        <v>270000000</v>
      </c>
      <c r="AJ789" s="90">
        <v>360000000</v>
      </c>
      <c r="AK789" s="90">
        <v>996000000</v>
      </c>
      <c r="AL789" s="90"/>
      <c r="AM789" s="90"/>
      <c r="AN789" s="90">
        <v>1114000000</v>
      </c>
    </row>
    <row r="790" spans="1:40" ht="12.75" customHeight="1">
      <c r="A790" s="81">
        <v>44705</v>
      </c>
      <c r="B790" s="90">
        <v>32259760000000</v>
      </c>
      <c r="C790" s="90">
        <v>229920000000</v>
      </c>
      <c r="D790" s="203">
        <v>161700573198</v>
      </c>
      <c r="E790" s="208">
        <v>357288918198</v>
      </c>
      <c r="F790" s="90">
        <v>71774387000</v>
      </c>
      <c r="G790" s="85">
        <v>0.79891347951914515</v>
      </c>
      <c r="H790" s="90"/>
      <c r="I790" s="85">
        <v>0</v>
      </c>
      <c r="J790" s="90">
        <v>1475837148</v>
      </c>
      <c r="K790" s="85">
        <v>0.47031139196940724</v>
      </c>
      <c r="L790" s="90">
        <v>85952650731</v>
      </c>
      <c r="M790" s="85">
        <v>0.65610707101309884</v>
      </c>
      <c r="N790" s="90">
        <v>1550772242</v>
      </c>
      <c r="O790" s="85">
        <v>0.68135863005272412</v>
      </c>
      <c r="P790" s="90">
        <v>114370996</v>
      </c>
      <c r="Q790" s="85">
        <v>0.34449095180722894</v>
      </c>
      <c r="R790" s="90"/>
      <c r="S790" s="85">
        <v>0</v>
      </c>
      <c r="T790" s="90">
        <v>832555081</v>
      </c>
      <c r="U790" s="85">
        <v>0.96360541782407405</v>
      </c>
      <c r="V790" s="90"/>
      <c r="W790" s="85"/>
      <c r="X790" s="90"/>
      <c r="Y790" s="85"/>
      <c r="Z790" s="90"/>
      <c r="AA790" s="85"/>
      <c r="AB790" s="85"/>
      <c r="AC790" s="85"/>
      <c r="AD790" s="90">
        <v>89840000000</v>
      </c>
      <c r="AE790" s="90">
        <v>522000000</v>
      </c>
      <c r="AF790" s="90">
        <v>3138000000</v>
      </c>
      <c r="AG790" s="90">
        <v>131004000000</v>
      </c>
      <c r="AH790" s="90">
        <v>2276000000</v>
      </c>
      <c r="AI790" s="117">
        <v>332000000</v>
      </c>
      <c r="AJ790" s="90">
        <v>586000000</v>
      </c>
      <c r="AK790" s="90">
        <v>864000000</v>
      </c>
      <c r="AL790" s="90"/>
      <c r="AM790" s="90"/>
      <c r="AN790" s="90">
        <v>1358000000</v>
      </c>
    </row>
    <row r="791" spans="1:40" ht="12.75" customHeight="1">
      <c r="A791" s="81">
        <v>44706</v>
      </c>
      <c r="B791" s="90">
        <v>39376578000000</v>
      </c>
      <c r="C791" s="90">
        <v>97073268000</v>
      </c>
      <c r="D791" s="203">
        <v>56173965684</v>
      </c>
      <c r="E791" s="208">
        <v>146775555684</v>
      </c>
      <c r="F791" s="90">
        <v>13166237700</v>
      </c>
      <c r="G791" s="85">
        <v>0.61474870184189689</v>
      </c>
      <c r="H791" s="90"/>
      <c r="I791" s="85">
        <v>0</v>
      </c>
      <c r="J791" s="90">
        <v>120114980</v>
      </c>
      <c r="K791" s="85">
        <v>0.29439946078431373</v>
      </c>
      <c r="L791" s="90">
        <v>40800429833</v>
      </c>
      <c r="M791" s="85">
        <v>0.58248051042172289</v>
      </c>
      <c r="N791" s="90">
        <v>1218290116</v>
      </c>
      <c r="O791" s="85">
        <v>0.75017864285714286</v>
      </c>
      <c r="P791" s="90">
        <v>23964001</v>
      </c>
      <c r="Q791" s="85">
        <v>0.14612195731707317</v>
      </c>
      <c r="R791" s="90"/>
      <c r="S791" s="85">
        <v>0</v>
      </c>
      <c r="T791" s="90">
        <v>844929054</v>
      </c>
      <c r="U791" s="85">
        <v>0.96453088356164385</v>
      </c>
      <c r="V791" s="90"/>
      <c r="W791" s="85"/>
      <c r="X791" s="90"/>
      <c r="Y791" s="85"/>
      <c r="Z791" s="90"/>
      <c r="AA791" s="85"/>
      <c r="AB791" s="85"/>
      <c r="AC791" s="85"/>
      <c r="AD791" s="90">
        <v>21417268000</v>
      </c>
      <c r="AE791" s="90">
        <v>724000000</v>
      </c>
      <c r="AF791" s="90">
        <v>408000000</v>
      </c>
      <c r="AG791" s="90">
        <v>70046000000</v>
      </c>
      <c r="AH791" s="90">
        <v>1624000000</v>
      </c>
      <c r="AI791" s="117">
        <v>164000000</v>
      </c>
      <c r="AJ791" s="90">
        <v>534000000</v>
      </c>
      <c r="AK791" s="90">
        <v>876000000</v>
      </c>
      <c r="AL791" s="90"/>
      <c r="AM791" s="90"/>
      <c r="AN791" s="90">
        <v>1280000000</v>
      </c>
    </row>
    <row r="792" spans="1:40" ht="12.75" customHeight="1">
      <c r="A792" s="81">
        <v>44707</v>
      </c>
      <c r="B792" s="90">
        <v>32317682000000</v>
      </c>
      <c r="C792" s="90">
        <v>486855000000</v>
      </c>
      <c r="D792" s="203">
        <v>196289870544</v>
      </c>
      <c r="E792" s="208">
        <v>311906610544</v>
      </c>
      <c r="F792" s="90">
        <v>161368357821</v>
      </c>
      <c r="G792" s="85">
        <v>0.9330778979137514</v>
      </c>
      <c r="H792" s="90"/>
      <c r="I792" s="85">
        <v>0</v>
      </c>
      <c r="J792" s="90">
        <v>45408003</v>
      </c>
      <c r="K792" s="85">
        <v>1.9777004790940765E-2</v>
      </c>
      <c r="L792" s="90">
        <v>32431824785</v>
      </c>
      <c r="M792" s="85">
        <v>0.10558368830310548</v>
      </c>
      <c r="N792" s="90">
        <v>1418300893</v>
      </c>
      <c r="O792" s="85">
        <v>0.60714935488013699</v>
      </c>
      <c r="P792" s="90">
        <v>163394028</v>
      </c>
      <c r="Q792" s="85">
        <v>0.50430255555555559</v>
      </c>
      <c r="R792" s="90"/>
      <c r="S792" s="85">
        <v>0</v>
      </c>
      <c r="T792" s="90">
        <v>862585014</v>
      </c>
      <c r="U792" s="85">
        <v>0.95842779333333339</v>
      </c>
      <c r="V792" s="90"/>
      <c r="W792" s="85"/>
      <c r="X792" s="90"/>
      <c r="Y792" s="85"/>
      <c r="Z792" s="90"/>
      <c r="AA792" s="85"/>
      <c r="AB792" s="85"/>
      <c r="AC792" s="85"/>
      <c r="AD792" s="90">
        <v>172942000000</v>
      </c>
      <c r="AE792" s="90">
        <v>25000000</v>
      </c>
      <c r="AF792" s="90">
        <v>2296000000</v>
      </c>
      <c r="AG792" s="90">
        <v>307167000000</v>
      </c>
      <c r="AH792" s="90">
        <v>2336000000</v>
      </c>
      <c r="AI792" s="117">
        <v>324000000</v>
      </c>
      <c r="AJ792" s="90">
        <v>377000000</v>
      </c>
      <c r="AK792" s="90">
        <v>900000000</v>
      </c>
      <c r="AL792" s="90"/>
      <c r="AM792" s="90"/>
      <c r="AN792" s="90">
        <v>488000000</v>
      </c>
    </row>
    <row r="793" spans="1:40" ht="12.75" customHeight="1">
      <c r="A793" s="81">
        <v>44708</v>
      </c>
      <c r="B793" s="90">
        <v>37192128000000</v>
      </c>
      <c r="C793" s="90">
        <v>636148100000</v>
      </c>
      <c r="D793" s="203">
        <v>196021597747</v>
      </c>
      <c r="E793" s="208">
        <v>306736582747</v>
      </c>
      <c r="F793" s="90">
        <v>126754268580</v>
      </c>
      <c r="G793" s="85">
        <v>0.68624135706087441</v>
      </c>
      <c r="H793" s="90"/>
      <c r="I793" s="85">
        <v>0</v>
      </c>
      <c r="J793" s="90">
        <v>587028975</v>
      </c>
      <c r="K793" s="85">
        <v>0.32979155898876406</v>
      </c>
      <c r="L793" s="90">
        <v>65978667000</v>
      </c>
      <c r="M793" s="85">
        <v>0.14860993967864197</v>
      </c>
      <c r="N793" s="90">
        <v>1417255143</v>
      </c>
      <c r="O793" s="85">
        <v>0.67552676024785507</v>
      </c>
      <c r="P793" s="90">
        <v>318365998</v>
      </c>
      <c r="Q793" s="85">
        <v>0.38265143990384615</v>
      </c>
      <c r="R793" s="90"/>
      <c r="S793" s="85">
        <v>0</v>
      </c>
      <c r="T793" s="90">
        <v>966012051</v>
      </c>
      <c r="U793" s="85">
        <v>0.86715623967684019</v>
      </c>
      <c r="V793" s="90"/>
      <c r="W793" s="85"/>
      <c r="X793" s="90"/>
      <c r="Y793" s="85"/>
      <c r="Z793" s="90"/>
      <c r="AA793" s="85"/>
      <c r="AB793" s="85"/>
      <c r="AC793" s="85"/>
      <c r="AD793" s="90">
        <v>184708000000</v>
      </c>
      <c r="AE793" s="90">
        <v>270000000</v>
      </c>
      <c r="AF793" s="90">
        <v>1780000000</v>
      </c>
      <c r="AG793" s="90">
        <v>443972100000</v>
      </c>
      <c r="AH793" s="90">
        <v>2098000000</v>
      </c>
      <c r="AI793" s="117">
        <v>832000000</v>
      </c>
      <c r="AJ793" s="90">
        <v>308000000</v>
      </c>
      <c r="AK793" s="90">
        <v>1114000000</v>
      </c>
      <c r="AL793" s="90"/>
      <c r="AM793" s="90"/>
      <c r="AN793" s="90">
        <v>1066000000</v>
      </c>
    </row>
    <row r="794" spans="1:40" s="116" customFormat="1" ht="12.75" customHeight="1">
      <c r="A794" s="110"/>
      <c r="B794" s="113"/>
      <c r="C794" s="113"/>
      <c r="D794" s="210"/>
      <c r="E794" s="208"/>
      <c r="F794" s="113"/>
      <c r="G794" s="135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26"/>
      <c r="AJ794" s="113"/>
      <c r="AK794" s="113"/>
      <c r="AL794" s="113"/>
      <c r="AM794" s="113"/>
      <c r="AN794" s="113"/>
    </row>
    <row r="795" spans="1:40" ht="12.75" customHeight="1">
      <c r="A795" s="81">
        <v>44711</v>
      </c>
      <c r="B795" s="90">
        <v>38600734000000</v>
      </c>
      <c r="C795" s="90">
        <v>2896760000000</v>
      </c>
      <c r="D795" s="203">
        <v>309728276200</v>
      </c>
      <c r="E795" s="208">
        <v>344061286200</v>
      </c>
      <c r="F795" s="90">
        <v>167402576556</v>
      </c>
      <c r="G795" s="85">
        <v>0.48594038919916865</v>
      </c>
      <c r="H795" s="90"/>
      <c r="I795" s="85">
        <v>0</v>
      </c>
      <c r="J795" s="90">
        <v>499209098</v>
      </c>
      <c r="K795" s="85">
        <v>0.41531538935108153</v>
      </c>
      <c r="L795" s="90">
        <v>139430775492</v>
      </c>
      <c r="M795" s="85">
        <v>5.4818425734282888E-2</v>
      </c>
      <c r="N795" s="90">
        <v>1367441094</v>
      </c>
      <c r="O795" s="85">
        <v>0.68715632864321607</v>
      </c>
      <c r="P795" s="90">
        <v>146187008</v>
      </c>
      <c r="Q795" s="85">
        <v>0.19808537669376694</v>
      </c>
      <c r="R795" s="90"/>
      <c r="S795" s="85">
        <v>0</v>
      </c>
      <c r="T795" s="90">
        <v>882086952</v>
      </c>
      <c r="U795" s="85">
        <v>0.92461944654088046</v>
      </c>
      <c r="V795" s="90"/>
      <c r="W795" s="85"/>
      <c r="X795" s="90"/>
      <c r="Y795" s="85"/>
      <c r="Z795" s="90"/>
      <c r="AA795" s="85"/>
      <c r="AB795" s="85"/>
      <c r="AC795" s="85"/>
      <c r="AD795" s="90">
        <v>344492000000</v>
      </c>
      <c r="AE795" s="90">
        <v>1538000000</v>
      </c>
      <c r="AF795" s="90">
        <v>1202000000</v>
      </c>
      <c r="AG795" s="90">
        <v>2543502000000</v>
      </c>
      <c r="AH795" s="90">
        <v>1990000000</v>
      </c>
      <c r="AI795" s="117">
        <v>738000000</v>
      </c>
      <c r="AJ795" s="90">
        <v>1136000000</v>
      </c>
      <c r="AK795" s="90">
        <v>954000000</v>
      </c>
      <c r="AL795" s="90"/>
      <c r="AM795" s="90"/>
      <c r="AN795" s="90">
        <v>1208000000</v>
      </c>
    </row>
    <row r="796" spans="1:40" ht="12.75" customHeight="1">
      <c r="A796" s="81">
        <v>44712</v>
      </c>
      <c r="B796" s="90">
        <v>38888324000000</v>
      </c>
      <c r="C796" s="90">
        <v>1099522000000</v>
      </c>
      <c r="D796" s="203">
        <v>307111732729</v>
      </c>
      <c r="E796" s="208">
        <v>409821717729</v>
      </c>
      <c r="F796" s="90">
        <v>228205839898</v>
      </c>
      <c r="G796" s="85">
        <v>0.60190706259462257</v>
      </c>
      <c r="H796" s="90"/>
      <c r="I796" s="85">
        <v>0</v>
      </c>
      <c r="J796" s="90">
        <v>1178354810</v>
      </c>
      <c r="K796" s="85">
        <v>0.25649865259033522</v>
      </c>
      <c r="L796" s="90">
        <v>74878311914</v>
      </c>
      <c r="M796" s="85">
        <v>0.10554863397423248</v>
      </c>
      <c r="N796" s="90">
        <v>1605506168</v>
      </c>
      <c r="O796" s="85">
        <v>0.66453069867549663</v>
      </c>
      <c r="P796" s="90">
        <v>346750015</v>
      </c>
      <c r="Q796" s="85">
        <v>0.39048425112612611</v>
      </c>
      <c r="R796" s="90"/>
      <c r="S796" s="85">
        <v>0</v>
      </c>
      <c r="T796" s="90">
        <v>896969924</v>
      </c>
      <c r="U796" s="85">
        <v>0.95625791471215349</v>
      </c>
      <c r="V796" s="90"/>
      <c r="W796" s="85"/>
      <c r="X796" s="90"/>
      <c r="Y796" s="85"/>
      <c r="Z796" s="90"/>
      <c r="AA796" s="85"/>
      <c r="AB796" s="85"/>
      <c r="AC796" s="85"/>
      <c r="AD796" s="90">
        <v>379138000000</v>
      </c>
      <c r="AE796" s="90">
        <v>274000000</v>
      </c>
      <c r="AF796" s="90">
        <v>4594000000</v>
      </c>
      <c r="AG796" s="90">
        <v>709420000000</v>
      </c>
      <c r="AH796" s="90">
        <v>2416000000</v>
      </c>
      <c r="AI796" s="117">
        <v>888000000</v>
      </c>
      <c r="AJ796" s="90">
        <v>718000000</v>
      </c>
      <c r="AK796" s="90">
        <v>938000000</v>
      </c>
      <c r="AL796" s="90"/>
      <c r="AM796" s="90"/>
      <c r="AN796" s="90">
        <v>1136000000</v>
      </c>
    </row>
    <row r="797" spans="1:40" ht="12.75" customHeight="1">
      <c r="A797" s="81">
        <v>44713</v>
      </c>
      <c r="B797" s="90">
        <v>37731316000000</v>
      </c>
      <c r="C797" s="90">
        <v>100041642000</v>
      </c>
      <c r="D797" s="203">
        <v>15901300414</v>
      </c>
      <c r="E797" s="208">
        <v>244265455414</v>
      </c>
      <c r="F797" s="90">
        <v>4464932444</v>
      </c>
      <c r="G797" s="85">
        <v>0.41053882854995494</v>
      </c>
      <c r="H797" s="90"/>
      <c r="I797" s="85">
        <v>0</v>
      </c>
      <c r="J797" s="90">
        <v>464281010</v>
      </c>
      <c r="K797" s="85">
        <v>3.1597077433224201E-2</v>
      </c>
      <c r="L797" s="90">
        <v>8478737004</v>
      </c>
      <c r="M797" s="85">
        <v>0.12413110660099309</v>
      </c>
      <c r="N797" s="90">
        <v>1284200913</v>
      </c>
      <c r="O797" s="85">
        <v>0.53552060931376511</v>
      </c>
      <c r="P797" s="90">
        <v>290308989</v>
      </c>
      <c r="Q797" s="85">
        <v>0.38561844349396951</v>
      </c>
      <c r="R797" s="90"/>
      <c r="S797" s="85">
        <v>0</v>
      </c>
      <c r="T797" s="90">
        <v>918840054</v>
      </c>
      <c r="U797" s="85">
        <v>0.93790771790500882</v>
      </c>
      <c r="V797" s="90"/>
      <c r="W797" s="85"/>
      <c r="X797" s="90"/>
      <c r="Y797" s="85"/>
      <c r="Z797" s="90"/>
      <c r="AA797" s="85"/>
      <c r="AB797" s="85"/>
      <c r="AC797" s="85"/>
      <c r="AD797" s="90">
        <v>10875786000</v>
      </c>
      <c r="AE797" s="90">
        <v>225230000</v>
      </c>
      <c r="AF797" s="90">
        <v>14693796000</v>
      </c>
      <c r="AG797" s="90">
        <v>68304692000</v>
      </c>
      <c r="AH797" s="90">
        <v>2398042000</v>
      </c>
      <c r="AI797" s="117">
        <v>752840000</v>
      </c>
      <c r="AJ797" s="90">
        <v>892628000</v>
      </c>
      <c r="AK797" s="90">
        <v>979670000</v>
      </c>
      <c r="AL797" s="90"/>
      <c r="AM797" s="90"/>
      <c r="AN797" s="90">
        <v>918958000</v>
      </c>
    </row>
    <row r="798" spans="1:40" ht="12.75" customHeight="1">
      <c r="A798" s="81">
        <v>44714</v>
      </c>
      <c r="B798" s="90">
        <v>39504352000000</v>
      </c>
      <c r="C798" s="90">
        <v>172662000000</v>
      </c>
      <c r="D798" s="203">
        <v>100563261021</v>
      </c>
      <c r="E798" s="208">
        <v>157825536021</v>
      </c>
      <c r="F798" s="90">
        <v>65263867298</v>
      </c>
      <c r="G798" s="85">
        <v>0.72790394041936202</v>
      </c>
      <c r="H798" s="90"/>
      <c r="I798" s="85">
        <v>0</v>
      </c>
      <c r="J798" s="90">
        <v>160671029.99999997</v>
      </c>
      <c r="K798" s="85">
        <v>0.14767557904411763</v>
      </c>
      <c r="L798" s="90">
        <v>32428251625</v>
      </c>
      <c r="M798" s="85">
        <v>0.42796013969171481</v>
      </c>
      <c r="N798" s="90">
        <v>1710737040</v>
      </c>
      <c r="O798" s="85">
        <v>0.66669409197194074</v>
      </c>
      <c r="P798" s="90">
        <v>114113993.99999999</v>
      </c>
      <c r="Q798" s="85">
        <v>0.38552024999999995</v>
      </c>
      <c r="R798" s="90"/>
      <c r="S798" s="85">
        <v>0</v>
      </c>
      <c r="T798" s="90">
        <v>885620034</v>
      </c>
      <c r="U798" s="85">
        <v>0.95846324025974028</v>
      </c>
      <c r="V798" s="90"/>
      <c r="W798" s="85"/>
      <c r="X798" s="90"/>
      <c r="Y798" s="85"/>
      <c r="Z798" s="90"/>
      <c r="AA798" s="85"/>
      <c r="AB798" s="85"/>
      <c r="AC798" s="85"/>
      <c r="AD798" s="90">
        <v>89660000000</v>
      </c>
      <c r="AE798" s="90">
        <v>880000000</v>
      </c>
      <c r="AF798" s="90">
        <v>1088000000</v>
      </c>
      <c r="AG798" s="90">
        <v>75774000000</v>
      </c>
      <c r="AH798" s="90">
        <v>2566000000</v>
      </c>
      <c r="AI798" s="117">
        <v>296000000</v>
      </c>
      <c r="AJ798" s="90">
        <v>258000000</v>
      </c>
      <c r="AK798" s="90">
        <v>924000000</v>
      </c>
      <c r="AL798" s="90"/>
      <c r="AM798" s="90"/>
      <c r="AN798" s="90">
        <v>1216000000</v>
      </c>
    </row>
    <row r="799" spans="1:40" ht="12.75" customHeight="1">
      <c r="A799" s="81">
        <v>44715</v>
      </c>
      <c r="B799" s="90">
        <v>32320414000000</v>
      </c>
      <c r="C799" s="90">
        <v>75794000000</v>
      </c>
      <c r="D799" s="203">
        <v>33826153498</v>
      </c>
      <c r="E799" s="208">
        <v>126431708498</v>
      </c>
      <c r="F799" s="90">
        <v>20135101121</v>
      </c>
      <c r="G799" s="85">
        <v>0.62937925484496127</v>
      </c>
      <c r="H799" s="90"/>
      <c r="I799" s="85">
        <v>0</v>
      </c>
      <c r="J799" s="90">
        <v>2120500078</v>
      </c>
      <c r="K799" s="85">
        <v>0.88947150922818796</v>
      </c>
      <c r="L799" s="90">
        <v>9209168240</v>
      </c>
      <c r="M799" s="85">
        <v>0.25227833223756302</v>
      </c>
      <c r="N799" s="90">
        <v>1362975123</v>
      </c>
      <c r="O799" s="85">
        <v>0.65339171764141901</v>
      </c>
      <c r="P799" s="90">
        <v>69169000</v>
      </c>
      <c r="Q799" s="85">
        <v>0.43230625</v>
      </c>
      <c r="R799" s="90"/>
      <c r="S799" s="85">
        <v>0</v>
      </c>
      <c r="T799" s="90">
        <v>929239936</v>
      </c>
      <c r="U799" s="85">
        <v>0.91641019329388562</v>
      </c>
      <c r="V799" s="90"/>
      <c r="W799" s="85"/>
      <c r="X799" s="90"/>
      <c r="Y799" s="85"/>
      <c r="Z799" s="90"/>
      <c r="AA799" s="85"/>
      <c r="AB799" s="85"/>
      <c r="AC799" s="85"/>
      <c r="AD799" s="90">
        <v>31992000000</v>
      </c>
      <c r="AE799" s="90">
        <v>524000000</v>
      </c>
      <c r="AF799" s="90">
        <v>2384000000</v>
      </c>
      <c r="AG799" s="90">
        <v>36504000000</v>
      </c>
      <c r="AH799" s="90">
        <v>2086000000</v>
      </c>
      <c r="AI799" s="117">
        <v>160000000</v>
      </c>
      <c r="AJ799" s="90">
        <v>182000000</v>
      </c>
      <c r="AK799" s="90">
        <v>1014000000</v>
      </c>
      <c r="AL799" s="90"/>
      <c r="AM799" s="90"/>
      <c r="AN799" s="90">
        <v>948000000</v>
      </c>
    </row>
    <row r="801" spans="1:40" ht="12.75" customHeight="1">
      <c r="A801" s="81">
        <v>44718</v>
      </c>
      <c r="B801" s="90">
        <v>41303452000000</v>
      </c>
      <c r="C801" s="90">
        <v>292197764000</v>
      </c>
      <c r="D801" s="203">
        <v>54155029723</v>
      </c>
      <c r="E801" s="208">
        <v>80035159723</v>
      </c>
      <c r="F801" s="90">
        <v>770813922</v>
      </c>
      <c r="G801" s="85">
        <v>3.2660585529147433E-2</v>
      </c>
      <c r="H801" s="90"/>
      <c r="I801" s="85">
        <v>0</v>
      </c>
      <c r="J801" s="90">
        <v>389911050</v>
      </c>
      <c r="K801" s="85">
        <v>0.35025578997105689</v>
      </c>
      <c r="L801" s="90">
        <v>50564531697</v>
      </c>
      <c r="M801" s="85">
        <v>0.19339413704246974</v>
      </c>
      <c r="N801" s="90">
        <v>1437305100</v>
      </c>
      <c r="O801" s="85">
        <v>0.59651195509803634</v>
      </c>
      <c r="P801" s="90">
        <v>111875979.99999999</v>
      </c>
      <c r="Q801" s="85">
        <v>0.22414106889560273</v>
      </c>
      <c r="R801" s="90"/>
      <c r="S801" s="85">
        <v>0</v>
      </c>
      <c r="T801" s="90">
        <v>880591974</v>
      </c>
      <c r="U801" s="85">
        <v>0.97134899610177305</v>
      </c>
      <c r="V801" s="90"/>
      <c r="W801" s="85"/>
      <c r="X801" s="90"/>
      <c r="Y801" s="85"/>
      <c r="Z801" s="90"/>
      <c r="AA801" s="85"/>
      <c r="AB801" s="85"/>
      <c r="AC801" s="85"/>
      <c r="AD801" s="90">
        <v>23600738000</v>
      </c>
      <c r="AE801" s="90">
        <v>775982000</v>
      </c>
      <c r="AF801" s="90">
        <v>1113218000</v>
      </c>
      <c r="AG801" s="90">
        <v>261458452000</v>
      </c>
      <c r="AH801" s="90">
        <v>2409516000</v>
      </c>
      <c r="AI801" s="117">
        <v>499132000</v>
      </c>
      <c r="AJ801" s="90">
        <v>311628000</v>
      </c>
      <c r="AK801" s="90">
        <v>906566000</v>
      </c>
      <c r="AL801" s="90"/>
      <c r="AM801" s="90"/>
      <c r="AN801" s="90">
        <v>1122532000</v>
      </c>
    </row>
    <row r="802" spans="1:40" ht="12.75" customHeight="1">
      <c r="A802" s="81">
        <v>44719</v>
      </c>
      <c r="B802" s="90">
        <v>45719424000000</v>
      </c>
      <c r="C802" s="90">
        <v>720435128000</v>
      </c>
      <c r="D802" s="203">
        <v>40203296136</v>
      </c>
      <c r="E802" s="208">
        <v>78179956136</v>
      </c>
      <c r="F802" s="90">
        <v>18429755224</v>
      </c>
      <c r="G802" s="85">
        <v>0.42466954081667685</v>
      </c>
      <c r="H802" s="90"/>
      <c r="I802" s="85">
        <v>0</v>
      </c>
      <c r="J802" s="90">
        <v>925293918</v>
      </c>
      <c r="K802" s="85">
        <v>0.4201401223967533</v>
      </c>
      <c r="L802" s="90">
        <v>17945468060</v>
      </c>
      <c r="M802" s="85">
        <v>2.6849746299032941E-2</v>
      </c>
      <c r="N802" s="90">
        <v>1692410922</v>
      </c>
      <c r="O802" s="85">
        <v>0.61437748831441519</v>
      </c>
      <c r="P802" s="90">
        <v>333220005</v>
      </c>
      <c r="Q802" s="85">
        <v>0.43807385939356969</v>
      </c>
      <c r="R802" s="90"/>
      <c r="S802" s="85">
        <v>0</v>
      </c>
      <c r="T802" s="90">
        <v>877148007</v>
      </c>
      <c r="U802" s="85">
        <v>0.89956701617716739</v>
      </c>
      <c r="V802" s="90"/>
      <c r="W802" s="85"/>
      <c r="X802" s="90"/>
      <c r="Y802" s="85"/>
      <c r="Z802" s="90"/>
      <c r="AA802" s="85"/>
      <c r="AB802" s="85"/>
      <c r="AC802" s="85"/>
      <c r="AD802" s="90">
        <v>43397874000</v>
      </c>
      <c r="AE802" s="90">
        <v>424274000</v>
      </c>
      <c r="AF802" s="90">
        <v>2202346000</v>
      </c>
      <c r="AG802" s="90">
        <v>668366392000</v>
      </c>
      <c r="AH802" s="90">
        <v>2754676000</v>
      </c>
      <c r="AI802" s="117">
        <v>760648000</v>
      </c>
      <c r="AJ802" s="90">
        <v>368204000</v>
      </c>
      <c r="AK802" s="90">
        <v>975078000</v>
      </c>
      <c r="AL802" s="90"/>
      <c r="AM802" s="90"/>
      <c r="AN802" s="90">
        <v>1185636000</v>
      </c>
    </row>
    <row r="803" spans="1:40" ht="12.75" customHeight="1">
      <c r="A803" s="81">
        <v>44720</v>
      </c>
      <c r="B803" s="90">
        <v>40156874000000</v>
      </c>
      <c r="C803" s="90">
        <v>342392000000</v>
      </c>
      <c r="D803" s="203">
        <v>38782696782</v>
      </c>
      <c r="E803" s="208">
        <v>134008821782</v>
      </c>
      <c r="F803" s="90">
        <v>25308613516</v>
      </c>
      <c r="G803" s="85">
        <v>0.30261877649703461</v>
      </c>
      <c r="H803" s="90"/>
      <c r="I803" s="85">
        <v>0</v>
      </c>
      <c r="J803" s="90">
        <v>469588930.00000006</v>
      </c>
      <c r="K803" s="85">
        <v>1.1672605766840668E-2</v>
      </c>
      <c r="L803" s="90">
        <v>10154167430</v>
      </c>
      <c r="M803" s="85">
        <v>4.779736318618729E-2</v>
      </c>
      <c r="N803" s="90">
        <v>1854988947</v>
      </c>
      <c r="O803" s="85">
        <v>0.58851172176395938</v>
      </c>
      <c r="P803" s="90">
        <v>77619983</v>
      </c>
      <c r="Q803" s="85">
        <v>0.15339917588932805</v>
      </c>
      <c r="R803" s="90"/>
      <c r="S803" s="85">
        <v>0</v>
      </c>
      <c r="T803" s="90">
        <v>917717976</v>
      </c>
      <c r="U803" s="85">
        <v>0.93264021951219511</v>
      </c>
      <c r="V803" s="90"/>
      <c r="W803" s="85"/>
      <c r="X803" s="90"/>
      <c r="Y803" s="85"/>
      <c r="Z803" s="90"/>
      <c r="AA803" s="85"/>
      <c r="AB803" s="85"/>
      <c r="AC803" s="85"/>
      <c r="AD803" s="90">
        <v>83632000000</v>
      </c>
      <c r="AE803" s="90">
        <v>162000000</v>
      </c>
      <c r="AF803" s="90">
        <v>40230000000</v>
      </c>
      <c r="AG803" s="90">
        <v>212442000000</v>
      </c>
      <c r="AH803" s="90">
        <v>3152000000</v>
      </c>
      <c r="AI803" s="117">
        <v>506000000</v>
      </c>
      <c r="AJ803" s="90">
        <v>262000000</v>
      </c>
      <c r="AK803" s="90">
        <v>984000000</v>
      </c>
      <c r="AL803" s="90"/>
      <c r="AM803" s="90"/>
      <c r="AN803" s="90">
        <v>1022000000</v>
      </c>
    </row>
    <row r="804" spans="1:40" ht="12.75" customHeight="1">
      <c r="A804" s="81">
        <v>44721</v>
      </c>
      <c r="B804" s="90">
        <v>32033168000000</v>
      </c>
      <c r="C804" s="90">
        <v>294308000000</v>
      </c>
      <c r="D804" s="203">
        <v>103447780590</v>
      </c>
      <c r="E804" s="208">
        <v>149357185590</v>
      </c>
      <c r="F804" s="90">
        <v>14334521704</v>
      </c>
      <c r="G804" s="85">
        <v>0.19412949219934994</v>
      </c>
      <c r="H804" s="90"/>
      <c r="I804" s="85">
        <v>0</v>
      </c>
      <c r="J804" s="90">
        <v>484647075</v>
      </c>
      <c r="K804" s="85">
        <v>0.41071786016949152</v>
      </c>
      <c r="L804" s="90">
        <v>85149229504</v>
      </c>
      <c r="M804" s="85">
        <v>0.40391839732837465</v>
      </c>
      <c r="N804" s="90">
        <v>2548504320</v>
      </c>
      <c r="O804" s="85">
        <v>0.44868033802816903</v>
      </c>
      <c r="P804" s="90">
        <v>33029008</v>
      </c>
      <c r="Q804" s="85">
        <v>0.23592148571428573</v>
      </c>
      <c r="R804" s="90"/>
      <c r="S804" s="85">
        <v>0</v>
      </c>
      <c r="T804" s="90">
        <v>897848979</v>
      </c>
      <c r="U804" s="85">
        <v>0.99760997666666662</v>
      </c>
      <c r="V804" s="90"/>
      <c r="W804" s="85"/>
      <c r="X804" s="90"/>
      <c r="Y804" s="85"/>
      <c r="Z804" s="90"/>
      <c r="AA804" s="85"/>
      <c r="AB804" s="85"/>
      <c r="AC804" s="85"/>
      <c r="AD804" s="90">
        <v>73840000000</v>
      </c>
      <c r="AE804" s="90">
        <v>160000000</v>
      </c>
      <c r="AF804" s="90">
        <v>1180000000</v>
      </c>
      <c r="AG804" s="90">
        <v>210808000000</v>
      </c>
      <c r="AH804" s="90">
        <v>5680000000</v>
      </c>
      <c r="AI804" s="117">
        <v>140000000</v>
      </c>
      <c r="AJ804" s="90">
        <v>500000000</v>
      </c>
      <c r="AK804" s="90">
        <v>900000000</v>
      </c>
      <c r="AL804" s="90"/>
      <c r="AM804" s="90"/>
      <c r="AN804" s="90">
        <v>1100000000</v>
      </c>
    </row>
    <row r="805" spans="1:40" ht="12.75" customHeight="1">
      <c r="A805" s="81">
        <v>44722</v>
      </c>
      <c r="B805" s="90">
        <v>42527554000000</v>
      </c>
      <c r="C805" s="90">
        <v>162043586000</v>
      </c>
      <c r="D805" s="203">
        <v>36516876166</v>
      </c>
      <c r="E805" s="208">
        <v>53596736166</v>
      </c>
      <c r="F805" s="90">
        <v>18139590630</v>
      </c>
      <c r="G805" s="85">
        <v>0.22042749694092226</v>
      </c>
      <c r="H805" s="90"/>
      <c r="I805" s="85">
        <v>0</v>
      </c>
      <c r="J805" s="90">
        <v>145124027</v>
      </c>
      <c r="K805" s="85">
        <v>0.31926685718308495</v>
      </c>
      <c r="L805" s="90">
        <v>16139138506</v>
      </c>
      <c r="M805" s="85">
        <v>0.21570416140130186</v>
      </c>
      <c r="N805" s="90">
        <v>1134458056</v>
      </c>
      <c r="O805" s="85">
        <v>0.67449698085297149</v>
      </c>
      <c r="P805" s="90">
        <v>64064012.999999993</v>
      </c>
      <c r="Q805" s="85">
        <v>0.39037239046980682</v>
      </c>
      <c r="R805" s="90"/>
      <c r="S805" s="85">
        <v>0</v>
      </c>
      <c r="T805" s="90">
        <v>894500934</v>
      </c>
      <c r="U805" s="85">
        <v>0.93877940333783216</v>
      </c>
      <c r="V805" s="90"/>
      <c r="W805" s="85"/>
      <c r="X805" s="90"/>
      <c r="Y805" s="85"/>
      <c r="Z805" s="90"/>
      <c r="AA805" s="85"/>
      <c r="AB805" s="85"/>
      <c r="AC805" s="85"/>
      <c r="AD805" s="90">
        <v>82292776000</v>
      </c>
      <c r="AE805" s="90">
        <v>132470000</v>
      </c>
      <c r="AF805" s="90">
        <v>454554000</v>
      </c>
      <c r="AG805" s="90">
        <v>74820710000</v>
      </c>
      <c r="AH805" s="90">
        <v>1681932000</v>
      </c>
      <c r="AI805" s="117">
        <v>164110000</v>
      </c>
      <c r="AJ805" s="90">
        <v>498292000</v>
      </c>
      <c r="AK805" s="90">
        <v>952834000</v>
      </c>
      <c r="AL805" s="90"/>
      <c r="AM805" s="90"/>
      <c r="AN805" s="90">
        <v>1045908000</v>
      </c>
    </row>
    <row r="806" spans="1:40" s="116" customFormat="1" ht="12" customHeight="1">
      <c r="A806" s="110"/>
      <c r="B806" s="113"/>
      <c r="C806" s="113"/>
      <c r="D806" s="210"/>
      <c r="E806" s="208"/>
      <c r="F806" s="113"/>
      <c r="G806" s="135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26"/>
      <c r="AJ806" s="113"/>
      <c r="AK806" s="113"/>
      <c r="AL806" s="113"/>
      <c r="AM806" s="113"/>
      <c r="AN806" s="113"/>
    </row>
    <row r="807" spans="1:40" ht="12.75" customHeight="1">
      <c r="A807" s="81">
        <v>44725</v>
      </c>
      <c r="B807" s="90">
        <v>45571770000000</v>
      </c>
      <c r="C807" s="90">
        <v>815445160000</v>
      </c>
      <c r="D807" s="203">
        <v>144544970255</v>
      </c>
      <c r="E807" s="208">
        <v>180281890255</v>
      </c>
      <c r="F807" s="90">
        <v>21618537400</v>
      </c>
      <c r="G807" s="85">
        <v>0.31357376582171531</v>
      </c>
      <c r="H807" s="90"/>
      <c r="I807" s="85">
        <v>0</v>
      </c>
      <c r="J807" s="90">
        <v>307227033</v>
      </c>
      <c r="K807" s="85">
        <v>0.29611102511710391</v>
      </c>
      <c r="L807" s="90">
        <v>118716555074</v>
      </c>
      <c r="M807" s="85">
        <v>0.16109967379490533</v>
      </c>
      <c r="N807" s="90">
        <v>2847812638</v>
      </c>
      <c r="O807" s="85">
        <v>0.56109139416741804</v>
      </c>
      <c r="P807" s="90">
        <v>177912033</v>
      </c>
      <c r="Q807" s="85">
        <v>0.35350647753329173</v>
      </c>
      <c r="R807" s="90"/>
      <c r="S807" s="85">
        <v>0</v>
      </c>
      <c r="T807" s="90">
        <v>876926077</v>
      </c>
      <c r="U807" s="85">
        <v>0.92245863523520999</v>
      </c>
      <c r="V807" s="90"/>
      <c r="W807" s="85"/>
      <c r="X807" s="90"/>
      <c r="Y807" s="85"/>
      <c r="Z807" s="90"/>
      <c r="AA807" s="85"/>
      <c r="AB807" s="85"/>
      <c r="AC807" s="85"/>
      <c r="AD807" s="90">
        <v>68942430000</v>
      </c>
      <c r="AE807" s="90">
        <v>400956000</v>
      </c>
      <c r="AF807" s="90">
        <v>1037540000</v>
      </c>
      <c r="AG807" s="90">
        <v>736913690000</v>
      </c>
      <c r="AH807" s="90">
        <v>5075488000</v>
      </c>
      <c r="AI807" s="117">
        <v>503278000</v>
      </c>
      <c r="AJ807" s="90">
        <v>617248000</v>
      </c>
      <c r="AK807" s="90">
        <v>950640000</v>
      </c>
      <c r="AL807" s="90"/>
      <c r="AM807" s="90"/>
      <c r="AN807" s="90">
        <v>1003890000</v>
      </c>
    </row>
    <row r="808" spans="1:40" ht="12.75" customHeight="1">
      <c r="A808" s="81">
        <v>44726</v>
      </c>
      <c r="B808" s="90">
        <v>34441298000000</v>
      </c>
      <c r="C808" s="90">
        <v>192235776000</v>
      </c>
      <c r="D808" s="203">
        <v>36830619448</v>
      </c>
      <c r="E808" s="208">
        <v>157452694448</v>
      </c>
      <c r="F808" s="90">
        <v>9710477416</v>
      </c>
      <c r="G808" s="85">
        <v>0.21745279974517845</v>
      </c>
      <c r="H808" s="90"/>
      <c r="I808" s="85">
        <v>0</v>
      </c>
      <c r="J808" s="90">
        <v>1008362054</v>
      </c>
      <c r="K808" s="85">
        <v>0.41539082315895104</v>
      </c>
      <c r="L808" s="90">
        <v>23397444713</v>
      </c>
      <c r="M808" s="85">
        <v>0.16857009121689789</v>
      </c>
      <c r="N808" s="90">
        <v>1847234211</v>
      </c>
      <c r="O808" s="85">
        <v>0.61723845405882238</v>
      </c>
      <c r="P808" s="90">
        <v>16977004</v>
      </c>
      <c r="Q808" s="85">
        <v>0.10992763439049975</v>
      </c>
      <c r="R808" s="90"/>
      <c r="S808" s="85">
        <v>0</v>
      </c>
      <c r="T808" s="90">
        <v>850124050</v>
      </c>
      <c r="U808" s="85">
        <v>0.96360381712788212</v>
      </c>
      <c r="V808" s="90"/>
      <c r="W808" s="85"/>
      <c r="X808" s="90"/>
      <c r="Y808" s="85"/>
      <c r="Z808" s="90"/>
      <c r="AA808" s="85"/>
      <c r="AB808" s="85"/>
      <c r="AC808" s="85"/>
      <c r="AD808" s="90">
        <v>44655564000</v>
      </c>
      <c r="AE808" s="90">
        <v>319216000</v>
      </c>
      <c r="AF808" s="90">
        <v>2427502000</v>
      </c>
      <c r="AG808" s="90">
        <v>138799502000</v>
      </c>
      <c r="AH808" s="90">
        <v>2992740000</v>
      </c>
      <c r="AI808" s="117">
        <v>154438000</v>
      </c>
      <c r="AJ808" s="90">
        <v>854334000</v>
      </c>
      <c r="AK808" s="90">
        <v>882234000</v>
      </c>
      <c r="AL808" s="90"/>
      <c r="AM808" s="90"/>
      <c r="AN808" s="90">
        <v>1150246000</v>
      </c>
    </row>
    <row r="809" spans="1:40" ht="12.75" customHeight="1">
      <c r="A809" s="81">
        <v>44727</v>
      </c>
      <c r="B809" s="90">
        <v>38876868000000</v>
      </c>
      <c r="C809" s="90">
        <v>314948214000</v>
      </c>
      <c r="D809" s="203">
        <v>251874564448</v>
      </c>
      <c r="E809" s="208">
        <v>374025439448</v>
      </c>
      <c r="F809" s="90">
        <v>215186348708</v>
      </c>
      <c r="G809" s="85">
        <v>0.85085551994045916</v>
      </c>
      <c r="H809" s="90"/>
      <c r="I809" s="85">
        <v>0</v>
      </c>
      <c r="J809" s="90">
        <v>2167698210</v>
      </c>
      <c r="K809" s="85">
        <v>0.79237076490507774</v>
      </c>
      <c r="L809" s="90">
        <v>31370652335</v>
      </c>
      <c r="M809" s="85">
        <v>0.58957446416839387</v>
      </c>
      <c r="N809" s="90">
        <v>1616101063</v>
      </c>
      <c r="O809" s="85">
        <v>0.67301818243149258</v>
      </c>
      <c r="P809" s="90">
        <v>688363078</v>
      </c>
      <c r="Q809" s="85">
        <v>0.77903319330203757</v>
      </c>
      <c r="R809" s="90"/>
      <c r="S809" s="85">
        <v>0</v>
      </c>
      <c r="T809" s="90">
        <v>845401054</v>
      </c>
      <c r="U809" s="85">
        <v>0.96976575379864594</v>
      </c>
      <c r="V809" s="90"/>
      <c r="W809" s="85"/>
      <c r="X809" s="90"/>
      <c r="Y809" s="85"/>
      <c r="Z809" s="90"/>
      <c r="AA809" s="85"/>
      <c r="AB809" s="85"/>
      <c r="AC809" s="85"/>
      <c r="AD809" s="90">
        <v>252905862000</v>
      </c>
      <c r="AE809" s="90">
        <v>154472000</v>
      </c>
      <c r="AF809" s="90">
        <v>2735712000</v>
      </c>
      <c r="AG809" s="90">
        <v>53208974000</v>
      </c>
      <c r="AH809" s="90">
        <v>2401274000</v>
      </c>
      <c r="AI809" s="117">
        <v>883612000</v>
      </c>
      <c r="AJ809" s="90">
        <v>389782000</v>
      </c>
      <c r="AK809" s="90">
        <v>871758000</v>
      </c>
      <c r="AL809" s="90"/>
      <c r="AM809" s="90"/>
      <c r="AN809" s="90">
        <v>1396768000</v>
      </c>
    </row>
    <row r="810" spans="1:40" ht="12.75" customHeight="1">
      <c r="A810" s="81">
        <v>44728</v>
      </c>
      <c r="B810" s="90">
        <v>35045056000000</v>
      </c>
      <c r="C810" s="90">
        <v>294811444000</v>
      </c>
      <c r="D810" s="203">
        <v>165369773514</v>
      </c>
      <c r="E810" s="208">
        <v>210776333514</v>
      </c>
      <c r="F810" s="90">
        <v>52511884822</v>
      </c>
      <c r="G810" s="85">
        <v>0.49724726392198809</v>
      </c>
      <c r="H810" s="90"/>
      <c r="I810" s="85">
        <v>0</v>
      </c>
      <c r="J810" s="90">
        <v>1020245816</v>
      </c>
      <c r="K810" s="85">
        <v>7.7182393884269743E-2</v>
      </c>
      <c r="L810" s="90">
        <v>108094432002</v>
      </c>
      <c r="M810" s="85">
        <v>0.65670139118390136</v>
      </c>
      <c r="N810" s="90">
        <v>2854484942</v>
      </c>
      <c r="O810" s="85">
        <v>0.54638297006506098</v>
      </c>
      <c r="P810" s="90">
        <v>31570000</v>
      </c>
      <c r="Q810" s="85">
        <v>0.21666620913058995</v>
      </c>
      <c r="R810" s="90"/>
      <c r="S810" s="85">
        <v>0</v>
      </c>
      <c r="T810" s="90">
        <v>857155932</v>
      </c>
      <c r="U810" s="85">
        <v>0.96253201156175816</v>
      </c>
      <c r="V810" s="90"/>
      <c r="W810" s="85"/>
      <c r="X810" s="90"/>
      <c r="Y810" s="85"/>
      <c r="Z810" s="90"/>
      <c r="AA810" s="85"/>
      <c r="AB810" s="85"/>
      <c r="AC810" s="85"/>
      <c r="AD810" s="90">
        <v>105605176000</v>
      </c>
      <c r="AE810" s="90">
        <v>3633880000</v>
      </c>
      <c r="AF810" s="90">
        <v>13218634000</v>
      </c>
      <c r="AG810" s="90">
        <v>164602106000</v>
      </c>
      <c r="AH810" s="90">
        <v>5224330000</v>
      </c>
      <c r="AI810" s="117">
        <v>145708000</v>
      </c>
      <c r="AJ810" s="90">
        <v>211792000</v>
      </c>
      <c r="AK810" s="90">
        <v>890522000</v>
      </c>
      <c r="AL810" s="90"/>
      <c r="AM810" s="90"/>
      <c r="AN810" s="90">
        <v>1279296000</v>
      </c>
    </row>
    <row r="811" spans="1:40" ht="12.75" customHeight="1">
      <c r="A811" s="81">
        <v>44729</v>
      </c>
      <c r="B811" s="90">
        <v>40850410000000</v>
      </c>
      <c r="C811" s="90">
        <v>334590804000</v>
      </c>
      <c r="D811" s="203">
        <v>158005232485</v>
      </c>
      <c r="E811" s="208">
        <v>209082062485</v>
      </c>
      <c r="F811" s="90">
        <v>57980033957</v>
      </c>
      <c r="G811" s="85">
        <v>0.40008649506825716</v>
      </c>
      <c r="H811" s="90"/>
      <c r="I811" s="85">
        <v>0</v>
      </c>
      <c r="J811" s="90">
        <v>268609020</v>
      </c>
      <c r="K811" s="85">
        <v>0.33654036594716769</v>
      </c>
      <c r="L811" s="90">
        <v>96348605605</v>
      </c>
      <c r="M811" s="85">
        <v>0.53181161294774637</v>
      </c>
      <c r="N811" s="90">
        <v>2277958681</v>
      </c>
      <c r="O811" s="85">
        <v>0.57595301498415219</v>
      </c>
      <c r="P811" s="90">
        <v>274771086</v>
      </c>
      <c r="Q811" s="85">
        <v>0.45012562578632836</v>
      </c>
      <c r="R811" s="90"/>
      <c r="S811" s="85">
        <v>0</v>
      </c>
      <c r="T811" s="90">
        <v>855254136</v>
      </c>
      <c r="U811" s="85">
        <v>0.91606039274995665</v>
      </c>
      <c r="V811" s="90"/>
      <c r="W811" s="85"/>
      <c r="X811" s="90"/>
      <c r="Y811" s="85"/>
      <c r="Z811" s="90"/>
      <c r="AA811" s="85"/>
      <c r="AB811" s="85"/>
      <c r="AC811" s="85"/>
      <c r="AD811" s="90">
        <v>144918748000</v>
      </c>
      <c r="AE811" s="77">
        <v>530974000</v>
      </c>
      <c r="AF811" s="90">
        <v>798148000</v>
      </c>
      <c r="AG811" s="90">
        <v>181170556000</v>
      </c>
      <c r="AH811" s="90">
        <v>3955112000</v>
      </c>
      <c r="AI811" s="117">
        <v>610432000</v>
      </c>
      <c r="AJ811" s="90">
        <v>488278000</v>
      </c>
      <c r="AK811" s="90">
        <v>933622000</v>
      </c>
      <c r="AL811" s="90"/>
      <c r="AM811" s="90"/>
      <c r="AN811" s="90">
        <v>1184934000</v>
      </c>
    </row>
    <row r="812" spans="1:40" s="116" customFormat="1" ht="12.75" customHeight="1">
      <c r="A812" s="110"/>
      <c r="B812" s="113"/>
      <c r="C812" s="113"/>
      <c r="D812" s="210"/>
      <c r="E812" s="208"/>
      <c r="F812" s="113"/>
      <c r="G812" s="135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26"/>
      <c r="AJ812" s="113"/>
      <c r="AK812" s="113"/>
      <c r="AL812" s="113"/>
      <c r="AM812" s="113"/>
      <c r="AN812" s="113"/>
    </row>
    <row r="813" spans="1:40" ht="12.75" customHeight="1">
      <c r="A813" s="81">
        <v>44732</v>
      </c>
      <c r="B813" s="140">
        <v>37051794000000</v>
      </c>
      <c r="C813" s="90">
        <v>122964000000</v>
      </c>
      <c r="D813" s="203">
        <v>41245740995</v>
      </c>
      <c r="E813" s="208">
        <v>192821992000</v>
      </c>
      <c r="F813" s="90">
        <v>9041938415</v>
      </c>
      <c r="G813" s="85">
        <v>0.43470857764423076</v>
      </c>
      <c r="H813" s="90"/>
      <c r="I813" s="85">
        <v>0</v>
      </c>
      <c r="J813" s="90">
        <v>258883038</v>
      </c>
      <c r="K813" s="85">
        <v>0.40450474687499999</v>
      </c>
      <c r="L813" s="90">
        <v>28923430706</v>
      </c>
      <c r="M813" s="85">
        <v>0.30508660716847391</v>
      </c>
      <c r="N813" s="90">
        <v>1927394988</v>
      </c>
      <c r="O813" s="85">
        <v>0.64246499599999995</v>
      </c>
      <c r="P813" s="90">
        <v>252495982</v>
      </c>
      <c r="Q813" s="85">
        <v>0.4353379</v>
      </c>
      <c r="R813" s="90"/>
      <c r="S813" s="85">
        <v>0</v>
      </c>
      <c r="T813" s="90">
        <v>841597866</v>
      </c>
      <c r="U813" s="85">
        <v>0.95636121136363639</v>
      </c>
      <c r="V813" s="90"/>
      <c r="W813" s="85"/>
      <c r="X813" s="90"/>
      <c r="Y813" s="85"/>
      <c r="Z813" s="90"/>
      <c r="AA813" s="85"/>
      <c r="AB813" s="85"/>
      <c r="AC813" s="85"/>
      <c r="AD813" s="90">
        <v>20800000000</v>
      </c>
      <c r="AE813" s="90">
        <v>780000000</v>
      </c>
      <c r="AF813" s="90">
        <v>640000000</v>
      </c>
      <c r="AG813" s="90">
        <v>94804000000</v>
      </c>
      <c r="AH813" s="90">
        <v>3000000000</v>
      </c>
      <c r="AI813" s="117">
        <v>580000000</v>
      </c>
      <c r="AJ813" s="90">
        <v>380000000</v>
      </c>
      <c r="AK813" s="90">
        <v>880000000</v>
      </c>
      <c r="AL813" s="90"/>
      <c r="AM813" s="90"/>
      <c r="AN813" s="90">
        <v>1100000000</v>
      </c>
    </row>
    <row r="814" spans="1:40" ht="12.75" customHeight="1">
      <c r="A814" s="81">
        <v>44733</v>
      </c>
      <c r="B814" s="90">
        <v>37480220000000</v>
      </c>
      <c r="C814" s="90">
        <v>262201922000</v>
      </c>
      <c r="D814" s="203">
        <v>115342754109</v>
      </c>
      <c r="E814" s="208">
        <v>211337735109</v>
      </c>
      <c r="F814" s="90">
        <v>65207217666.000008</v>
      </c>
      <c r="G814" s="85">
        <v>0.8955086924218687</v>
      </c>
      <c r="H814" s="90"/>
      <c r="I814" s="85">
        <v>0</v>
      </c>
      <c r="J814" s="90">
        <v>4852784476</v>
      </c>
      <c r="K814" s="85">
        <v>0.17218048850480097</v>
      </c>
      <c r="L814" s="90">
        <v>42928002000</v>
      </c>
      <c r="M814" s="85">
        <v>0.27783620541621618</v>
      </c>
      <c r="N814" s="90">
        <v>1419442048</v>
      </c>
      <c r="O814" s="85">
        <v>0.60168183105254325</v>
      </c>
      <c r="P814" s="90">
        <v>116882003</v>
      </c>
      <c r="Q814" s="85">
        <v>0.4236113736689886</v>
      </c>
      <c r="R814" s="90"/>
      <c r="S814" s="85">
        <v>0</v>
      </c>
      <c r="T814" s="90">
        <v>818425916</v>
      </c>
      <c r="U814" s="85">
        <v>0.98080153299314754</v>
      </c>
      <c r="V814" s="90"/>
      <c r="W814" s="85"/>
      <c r="X814" s="90"/>
      <c r="Y814" s="85"/>
      <c r="Z814" s="90"/>
      <c r="AA814" s="85"/>
      <c r="AB814" s="85"/>
      <c r="AC814" s="85"/>
      <c r="AD814" s="90">
        <v>72815840000</v>
      </c>
      <c r="AE814" s="90">
        <v>910956000</v>
      </c>
      <c r="AF814" s="90">
        <v>28184288000</v>
      </c>
      <c r="AG814" s="90">
        <v>154508308000</v>
      </c>
      <c r="AH814" s="90">
        <v>2359124000</v>
      </c>
      <c r="AI814" s="117">
        <v>275918000</v>
      </c>
      <c r="AJ814" s="90">
        <v>1449376000</v>
      </c>
      <c r="AK814" s="90">
        <v>834446000</v>
      </c>
      <c r="AL814" s="90"/>
      <c r="AM814" s="90"/>
      <c r="AN814" s="90">
        <v>863666000</v>
      </c>
    </row>
    <row r="815" spans="1:40" ht="12.75" customHeight="1">
      <c r="A815" s="81">
        <v>44734</v>
      </c>
      <c r="B815" s="90">
        <v>32068004000000</v>
      </c>
      <c r="C815" s="90">
        <v>346491786000</v>
      </c>
      <c r="D815" s="203">
        <v>180603137250</v>
      </c>
      <c r="E815" s="208">
        <v>223594385250</v>
      </c>
      <c r="F815" s="141">
        <v>13906392158</v>
      </c>
      <c r="G815" s="85">
        <v>0.36577774496935639</v>
      </c>
      <c r="H815" s="90"/>
      <c r="I815" s="85">
        <v>0</v>
      </c>
      <c r="J815" s="90">
        <v>6156889111</v>
      </c>
      <c r="K815" s="85">
        <v>0.47256147600561771</v>
      </c>
      <c r="L815" s="90">
        <v>157286779920</v>
      </c>
      <c r="M815" s="85">
        <v>0.54508345149319193</v>
      </c>
      <c r="N815" s="90">
        <v>2282126007</v>
      </c>
      <c r="O815" s="85">
        <v>0.576083215699698</v>
      </c>
      <c r="P815" s="90">
        <v>139701968</v>
      </c>
      <c r="Q815" s="85">
        <v>0.41426071072733311</v>
      </c>
      <c r="R815" s="90"/>
      <c r="S815" s="85">
        <v>0</v>
      </c>
      <c r="T815" s="90">
        <v>831248086</v>
      </c>
      <c r="U815" s="85">
        <v>0.96619005365345634</v>
      </c>
      <c r="V815" s="90"/>
      <c r="W815" s="85"/>
      <c r="X815" s="90"/>
      <c r="Y815" s="85"/>
      <c r="Z815" s="90"/>
      <c r="AA815" s="85"/>
      <c r="AB815" s="85"/>
      <c r="AC815" s="85"/>
      <c r="AD815" s="90">
        <v>38018694000</v>
      </c>
      <c r="AE815" s="90">
        <v>210736000</v>
      </c>
      <c r="AF815" s="90">
        <v>13028758000</v>
      </c>
      <c r="AG815" s="90">
        <v>288555412000</v>
      </c>
      <c r="AH815" s="90">
        <v>3961452000</v>
      </c>
      <c r="AI815" s="117">
        <v>337232000</v>
      </c>
      <c r="AJ815" s="90">
        <v>395208000</v>
      </c>
      <c r="AK815" s="90">
        <v>860336000</v>
      </c>
      <c r="AL815" s="90"/>
      <c r="AM815" s="90"/>
      <c r="AN815" s="90">
        <v>1123958000</v>
      </c>
    </row>
    <row r="816" spans="1:40" ht="12.75" customHeight="1">
      <c r="A816" s="81">
        <v>44735</v>
      </c>
      <c r="B816" s="90">
        <v>24657240000000</v>
      </c>
      <c r="C816" s="90">
        <v>284668250000</v>
      </c>
      <c r="D816" s="203">
        <v>173199510777</v>
      </c>
      <c r="E816" s="208">
        <v>225946475777</v>
      </c>
      <c r="F816" s="90">
        <v>61357989110</v>
      </c>
      <c r="G816" s="85">
        <v>0.84292462764960874</v>
      </c>
      <c r="H816" s="90"/>
      <c r="I816" s="85">
        <v>0</v>
      </c>
      <c r="J816" s="90">
        <v>1445165308</v>
      </c>
      <c r="K816" s="85">
        <v>4.6171318233003085E-2</v>
      </c>
      <c r="L816" s="90">
        <v>49614736017</v>
      </c>
      <c r="M816" s="85">
        <v>0.42293434592785067</v>
      </c>
      <c r="N816" s="90">
        <v>1248930180</v>
      </c>
      <c r="O816" s="85">
        <v>0.71814081406875674</v>
      </c>
      <c r="P816" s="90">
        <v>327479982</v>
      </c>
      <c r="Q816" s="85">
        <v>0.40746342185680301</v>
      </c>
      <c r="R816" s="90"/>
      <c r="S816" s="85">
        <v>0</v>
      </c>
      <c r="T816" s="90">
        <v>59205210180</v>
      </c>
      <c r="U816" s="85">
        <v>0.99956566919692103</v>
      </c>
      <c r="V816" s="90"/>
      <c r="W816" s="85"/>
      <c r="X816" s="90"/>
      <c r="Y816" s="85"/>
      <c r="Z816" s="90"/>
      <c r="AA816" s="85"/>
      <c r="AB816" s="85"/>
      <c r="AC816" s="85"/>
      <c r="AD816" s="90">
        <v>72791786000</v>
      </c>
      <c r="AE816" s="90">
        <v>283462000</v>
      </c>
      <c r="AF816" s="90">
        <v>31300066000</v>
      </c>
      <c r="AG816" s="90">
        <v>117310728000</v>
      </c>
      <c r="AH816" s="90">
        <v>1739116000</v>
      </c>
      <c r="AI816" s="117">
        <v>803704000</v>
      </c>
      <c r="AJ816" s="90">
        <v>271244000</v>
      </c>
      <c r="AK816" s="90">
        <v>59230936000</v>
      </c>
      <c r="AL816" s="90"/>
      <c r="AM816" s="90"/>
      <c r="AN816" s="90">
        <v>937208000</v>
      </c>
    </row>
    <row r="817" spans="1:40" ht="12.75" customHeight="1">
      <c r="A817" s="81">
        <v>44736</v>
      </c>
      <c r="B817" s="90">
        <v>24045834000000</v>
      </c>
      <c r="C817" s="90">
        <v>70149088000</v>
      </c>
      <c r="D817" s="203">
        <v>28662467555</v>
      </c>
      <c r="E817" s="208">
        <v>125916842555</v>
      </c>
      <c r="F817" s="90">
        <v>358016031</v>
      </c>
      <c r="G817" s="85">
        <v>3.2764539940565225E-2</v>
      </c>
      <c r="H817" s="90"/>
      <c r="I817" s="85">
        <v>0</v>
      </c>
      <c r="J817" s="90">
        <v>111412987</v>
      </c>
      <c r="K817" s="85">
        <v>0.25694403009169575</v>
      </c>
      <c r="L817" s="90">
        <v>25513723512</v>
      </c>
      <c r="M817" s="85">
        <v>0.47993609696552347</v>
      </c>
      <c r="N817" s="90">
        <v>1124100045</v>
      </c>
      <c r="O817" s="85">
        <v>0.79239317037615586</v>
      </c>
      <c r="P817" s="90">
        <v>3055000</v>
      </c>
      <c r="Q817" s="85">
        <v>1.7750482255328048E-2</v>
      </c>
      <c r="R817" s="90">
        <v>728233000</v>
      </c>
      <c r="S817" s="85">
        <v>0.41358451689701858</v>
      </c>
      <c r="T817" s="90">
        <v>823926980</v>
      </c>
      <c r="U817" s="85">
        <v>0.94675303872609062</v>
      </c>
      <c r="V817" s="90"/>
      <c r="W817" s="85"/>
      <c r="X817" s="90"/>
      <c r="Y817" s="85"/>
      <c r="Z817" s="90"/>
      <c r="AA817" s="85"/>
      <c r="AB817" s="85"/>
      <c r="AC817" s="85"/>
      <c r="AD817" s="90">
        <v>10926936000</v>
      </c>
      <c r="AE817" s="96">
        <v>294900000</v>
      </c>
      <c r="AF817" s="90">
        <v>433608000</v>
      </c>
      <c r="AG817" s="90">
        <v>53160668000</v>
      </c>
      <c r="AH817" s="90">
        <v>1418614000</v>
      </c>
      <c r="AI817" s="117">
        <v>172108000</v>
      </c>
      <c r="AJ817" s="90">
        <v>1760784000</v>
      </c>
      <c r="AK817" s="90">
        <v>870266000</v>
      </c>
      <c r="AL817" s="90"/>
      <c r="AM817" s="90"/>
      <c r="AN817" s="90">
        <v>1111204000</v>
      </c>
    </row>
    <row r="818" spans="1:40" s="116" customFormat="1" ht="12.75" customHeight="1">
      <c r="A818" s="110"/>
      <c r="B818" s="113"/>
      <c r="C818" s="113"/>
      <c r="D818" s="210"/>
      <c r="E818" s="208"/>
      <c r="F818" s="113"/>
      <c r="G818" s="135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26"/>
      <c r="AJ818" s="113"/>
      <c r="AK818" s="113"/>
      <c r="AL818" s="113"/>
      <c r="AM818" s="113"/>
      <c r="AN818" s="113"/>
    </row>
    <row r="819" spans="1:40" ht="12.75" customHeight="1">
      <c r="A819" s="81">
        <v>44739</v>
      </c>
      <c r="B819" s="90">
        <v>28303152000000</v>
      </c>
      <c r="C819" s="90">
        <v>67238576000</v>
      </c>
      <c r="D819" s="203">
        <v>19916248475</v>
      </c>
      <c r="E819" s="208">
        <v>57859433475</v>
      </c>
      <c r="F819" s="90">
        <v>531948945.00000006</v>
      </c>
      <c r="G819" s="85">
        <v>0.17349955609857287</v>
      </c>
      <c r="H819" s="90"/>
      <c r="I819" s="85">
        <v>0</v>
      </c>
      <c r="J819" s="90">
        <v>423693901</v>
      </c>
      <c r="K819" s="85">
        <v>5.064913605938072E-2</v>
      </c>
      <c r="L819" s="90">
        <v>16735071481</v>
      </c>
      <c r="M819" s="85">
        <v>0.32921140800098142</v>
      </c>
      <c r="N819" s="90">
        <v>1272503160</v>
      </c>
      <c r="O819" s="85">
        <v>0.65575234318153242</v>
      </c>
      <c r="P819" s="90">
        <v>135133020</v>
      </c>
      <c r="Q819" s="85">
        <v>0.31412695903632382</v>
      </c>
      <c r="R819" s="90"/>
      <c r="S819" s="85">
        <v>0</v>
      </c>
      <c r="T819" s="90">
        <v>817897968</v>
      </c>
      <c r="U819" s="85">
        <v>0.95978038236412366</v>
      </c>
      <c r="V819" s="90"/>
      <c r="W819" s="85"/>
      <c r="X819" s="90"/>
      <c r="Y819" s="85"/>
      <c r="Z819" s="90"/>
      <c r="AA819" s="85"/>
      <c r="AB819" s="85"/>
      <c r="AC819" s="85"/>
      <c r="AD819" s="90">
        <v>3065996000</v>
      </c>
      <c r="AE819" s="90">
        <v>54508000</v>
      </c>
      <c r="AF819" s="90">
        <v>8365274000</v>
      </c>
      <c r="AG819" s="90">
        <v>50833814000</v>
      </c>
      <c r="AH819" s="90">
        <v>1940524000</v>
      </c>
      <c r="AI819" s="117">
        <v>430186000</v>
      </c>
      <c r="AJ819" s="90">
        <v>431288000</v>
      </c>
      <c r="AK819" s="90">
        <v>852172000</v>
      </c>
      <c r="AL819" s="90"/>
      <c r="AM819" s="90"/>
      <c r="AN819" s="90">
        <v>1264814000</v>
      </c>
    </row>
    <row r="820" spans="1:40" ht="12.75" customHeight="1">
      <c r="A820" s="81">
        <v>44740</v>
      </c>
      <c r="B820" s="90">
        <v>33817011200000</v>
      </c>
      <c r="C820" s="90">
        <v>126220332000</v>
      </c>
      <c r="D820" s="203">
        <v>30133456616</v>
      </c>
      <c r="E820" s="208">
        <v>111320926616</v>
      </c>
      <c r="F820" s="90">
        <v>4954144890</v>
      </c>
      <c r="G820" s="85">
        <v>0.14370810396017086</v>
      </c>
      <c r="H820" s="90"/>
      <c r="I820" s="85">
        <v>0</v>
      </c>
      <c r="J820" s="90">
        <v>1073485112.0000001</v>
      </c>
      <c r="K820" s="85">
        <v>0.37668285425346987</v>
      </c>
      <c r="L820" s="90">
        <v>22059242660</v>
      </c>
      <c r="M820" s="85">
        <v>0.2594856514329793</v>
      </c>
      <c r="N820" s="90">
        <v>1204005826</v>
      </c>
      <c r="O820" s="85">
        <v>0.6906411838129175</v>
      </c>
      <c r="P820" s="90">
        <v>7846000</v>
      </c>
      <c r="Q820" s="85">
        <v>7.8776682262696032E-2</v>
      </c>
      <c r="R820" s="90"/>
      <c r="S820" s="85">
        <v>0</v>
      </c>
      <c r="T820" s="90">
        <v>834732128</v>
      </c>
      <c r="U820" s="85">
        <v>0.96215625360203971</v>
      </c>
      <c r="V820" s="90"/>
      <c r="W820" s="85"/>
      <c r="X820" s="90"/>
      <c r="Y820" s="85"/>
      <c r="Z820" s="90"/>
      <c r="AA820" s="85"/>
      <c r="AB820" s="85"/>
      <c r="AC820" s="85"/>
      <c r="AD820" s="90">
        <v>34473664000</v>
      </c>
      <c r="AE820" s="90">
        <v>119082000</v>
      </c>
      <c r="AF820" s="90">
        <v>2849838000</v>
      </c>
      <c r="AG820" s="90">
        <v>85011416000</v>
      </c>
      <c r="AH820" s="90">
        <v>1743316000</v>
      </c>
      <c r="AI820" s="117">
        <v>99598000</v>
      </c>
      <c r="AJ820" s="90">
        <v>166890000</v>
      </c>
      <c r="AK820" s="90">
        <v>867564000</v>
      </c>
      <c r="AL820" s="90"/>
      <c r="AM820" s="90"/>
      <c r="AN820" s="90">
        <v>888964000</v>
      </c>
    </row>
    <row r="821" spans="1:40" ht="12.75" customHeight="1">
      <c r="A821" s="81">
        <v>44741</v>
      </c>
      <c r="B821" s="90">
        <v>28034898000000</v>
      </c>
      <c r="C821" s="90">
        <v>139825120000</v>
      </c>
      <c r="D821" s="203">
        <v>50815538228</v>
      </c>
      <c r="E821" s="208">
        <v>192710738228</v>
      </c>
      <c r="F821" s="90">
        <v>8948075944</v>
      </c>
      <c r="G821" s="85">
        <v>0.51804282119048106</v>
      </c>
      <c r="H821" s="90"/>
      <c r="I821" s="85">
        <v>0</v>
      </c>
      <c r="J821" s="90">
        <v>250504968</v>
      </c>
      <c r="K821" s="85">
        <v>1.1699187490029034E-2</v>
      </c>
      <c r="L821" s="90">
        <v>37341097856</v>
      </c>
      <c r="M821" s="85">
        <v>0.43615425409011077</v>
      </c>
      <c r="N821" s="90">
        <v>3400543274</v>
      </c>
      <c r="O821" s="85">
        <v>0.47877995860059769</v>
      </c>
      <c r="P821" s="90">
        <v>1560000</v>
      </c>
      <c r="Q821" s="85">
        <v>6.4197530864197527E-3</v>
      </c>
      <c r="R821" s="90"/>
      <c r="S821" s="85">
        <v>0</v>
      </c>
      <c r="T821" s="90">
        <v>873756186</v>
      </c>
      <c r="U821" s="85">
        <v>0.93542902137955397</v>
      </c>
      <c r="V821" s="90"/>
      <c r="W821" s="85"/>
      <c r="X821" s="90"/>
      <c r="Y821" s="85"/>
      <c r="Z821" s="90"/>
      <c r="AA821" s="85"/>
      <c r="AB821" s="85"/>
      <c r="AC821" s="85"/>
      <c r="AD821" s="90">
        <v>17272850000</v>
      </c>
      <c r="AE821" s="90">
        <v>5736864000</v>
      </c>
      <c r="AF821" s="90">
        <v>21412168000</v>
      </c>
      <c r="AG821" s="90">
        <v>85614430000</v>
      </c>
      <c r="AH821" s="90">
        <v>7102518000</v>
      </c>
      <c r="AI821" s="117">
        <v>243000000</v>
      </c>
      <c r="AJ821" s="90">
        <v>344880000</v>
      </c>
      <c r="AK821" s="90">
        <v>934070000</v>
      </c>
      <c r="AL821" s="90"/>
      <c r="AM821" s="90"/>
      <c r="AN821" s="90">
        <v>1164340000</v>
      </c>
    </row>
    <row r="822" spans="1:40" ht="12.75" customHeight="1">
      <c r="A822" s="81">
        <v>44742</v>
      </c>
      <c r="B822" s="90">
        <v>26161316000000</v>
      </c>
      <c r="C822" s="90">
        <v>77066754414</v>
      </c>
      <c r="D822" s="203">
        <v>42791993488</v>
      </c>
      <c r="E822" s="208">
        <v>101562413488</v>
      </c>
      <c r="F822" s="90">
        <v>20242802414</v>
      </c>
      <c r="G822" s="85">
        <v>1</v>
      </c>
      <c r="H822" s="90"/>
      <c r="I822" s="85">
        <v>0</v>
      </c>
      <c r="J822" s="90">
        <v>690589862</v>
      </c>
      <c r="K822" s="85">
        <v>0.34660718580545946</v>
      </c>
      <c r="L822" s="90">
        <v>19675892116</v>
      </c>
      <c r="M822" s="85">
        <v>0.39398946346734898</v>
      </c>
      <c r="N822" s="90">
        <v>1318597084</v>
      </c>
      <c r="O822" s="85">
        <v>0.72205208906022411</v>
      </c>
      <c r="P822" s="90">
        <v>33004000</v>
      </c>
      <c r="Q822" s="85">
        <v>0.25762637774377867</v>
      </c>
      <c r="R822" s="90"/>
      <c r="S822" s="85">
        <v>0</v>
      </c>
      <c r="T822" s="90">
        <v>831108012</v>
      </c>
      <c r="U822" s="85">
        <v>0.98921410190794723</v>
      </c>
      <c r="V822" s="90"/>
      <c r="W822" s="85"/>
      <c r="X822" s="90"/>
      <c r="Y822" s="85"/>
      <c r="Z822" s="90"/>
      <c r="AA822" s="85"/>
      <c r="AB822" s="85"/>
      <c r="AC822" s="85"/>
      <c r="AD822" s="90">
        <v>20242802414</v>
      </c>
      <c r="AE822" s="90">
        <v>405064000</v>
      </c>
      <c r="AF822" s="90">
        <v>1992428000</v>
      </c>
      <c r="AG822" s="90">
        <v>49940148000</v>
      </c>
      <c r="AH822" s="90">
        <v>1826180000</v>
      </c>
      <c r="AI822" s="117">
        <v>128108000</v>
      </c>
      <c r="AJ822" s="90">
        <v>679328000</v>
      </c>
      <c r="AK822" s="90">
        <v>840170000</v>
      </c>
      <c r="AL822" s="90"/>
      <c r="AM822" s="90"/>
      <c r="AN822" s="90">
        <v>1012526000</v>
      </c>
    </row>
    <row r="823" spans="1:40" ht="12.75" customHeight="1">
      <c r="A823" s="81">
        <v>44743</v>
      </c>
      <c r="B823" s="90">
        <v>27380684000000</v>
      </c>
      <c r="C823" s="90">
        <v>517214614000</v>
      </c>
      <c r="D823" s="203">
        <v>299613964317</v>
      </c>
      <c r="E823" s="208">
        <v>346711392317</v>
      </c>
      <c r="F823" s="90">
        <v>8445770750</v>
      </c>
      <c r="G823" s="85">
        <v>0.26642643525444226</v>
      </c>
      <c r="H823" s="90"/>
      <c r="I823" s="85">
        <v>0</v>
      </c>
      <c r="J823" s="90">
        <v>151350008</v>
      </c>
      <c r="K823" s="85">
        <v>8.9856561980660565E-3</v>
      </c>
      <c r="L823" s="90">
        <v>278729560144</v>
      </c>
      <c r="M823" s="85">
        <v>0.63260925906102927</v>
      </c>
      <c r="N823" s="90">
        <v>2648477416</v>
      </c>
      <c r="O823" s="85">
        <v>0.46640834790890195</v>
      </c>
      <c r="P823" s="90">
        <v>4626000</v>
      </c>
      <c r="Q823" s="85">
        <v>5.202429149797571E-2</v>
      </c>
      <c r="R823" s="90">
        <v>1453372000</v>
      </c>
      <c r="S823" s="85">
        <v>0.41603271075122056</v>
      </c>
      <c r="T823" s="90">
        <v>8180807999</v>
      </c>
      <c r="U823" s="85">
        <v>0.49891469322094345</v>
      </c>
      <c r="V823" s="90"/>
      <c r="W823" s="85"/>
      <c r="X823" s="90"/>
      <c r="Y823" s="85"/>
      <c r="Z823" s="90"/>
      <c r="AA823" s="85"/>
      <c r="AB823" s="85"/>
      <c r="AC823" s="85"/>
      <c r="AD823" s="90">
        <v>31700198000</v>
      </c>
      <c r="AE823" s="90">
        <v>1249094000</v>
      </c>
      <c r="AF823" s="90">
        <v>16843512000</v>
      </c>
      <c r="AG823" s="90">
        <v>440603036000</v>
      </c>
      <c r="AH823" s="90">
        <v>5678452000</v>
      </c>
      <c r="AI823" s="117">
        <v>88920000</v>
      </c>
      <c r="AJ823" s="90">
        <v>3493408000</v>
      </c>
      <c r="AK823" s="90">
        <v>16397208000</v>
      </c>
      <c r="AL823" s="90"/>
      <c r="AM823" s="90"/>
      <c r="AN823" s="90">
        <v>1160786000</v>
      </c>
    </row>
    <row r="824" spans="1:40" s="116" customFormat="1" ht="12.75" customHeight="1">
      <c r="A824" s="110"/>
      <c r="B824" s="113"/>
      <c r="C824" s="113"/>
      <c r="D824" s="210"/>
      <c r="E824" s="208"/>
      <c r="F824" s="113"/>
      <c r="G824" s="135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26"/>
      <c r="AJ824" s="113"/>
      <c r="AK824" s="113"/>
      <c r="AL824" s="113"/>
      <c r="AM824" s="113"/>
      <c r="AN824" s="113"/>
    </row>
    <row r="825" spans="1:40" ht="12.75" customHeight="1">
      <c r="A825" s="81">
        <v>44746</v>
      </c>
      <c r="B825" s="90">
        <v>22907460000000</v>
      </c>
      <c r="C825" s="90">
        <v>104959070000</v>
      </c>
      <c r="D825" s="203">
        <v>48333913798</v>
      </c>
      <c r="E825" s="208">
        <v>90333837798</v>
      </c>
      <c r="F825" s="90">
        <v>14372900058</v>
      </c>
      <c r="G825" s="85">
        <v>0.78908366057868073</v>
      </c>
      <c r="H825" s="90"/>
      <c r="I825" s="85">
        <v>0</v>
      </c>
      <c r="J825" s="90">
        <v>504180138</v>
      </c>
      <c r="K825" s="85">
        <v>0.44014133440884995</v>
      </c>
      <c r="L825" s="90">
        <v>29846681775</v>
      </c>
      <c r="M825" s="85">
        <v>0.40657756494780434</v>
      </c>
      <c r="N825" s="90">
        <v>2587511791</v>
      </c>
      <c r="O825" s="85">
        <v>0.57723742698955827</v>
      </c>
      <c r="P825" s="90">
        <v>174766000</v>
      </c>
      <c r="Q825" s="85">
        <v>0.44478095112056726</v>
      </c>
      <c r="R825" s="90"/>
      <c r="S825" s="85">
        <v>0</v>
      </c>
      <c r="T825" s="90">
        <v>847874036</v>
      </c>
      <c r="U825" s="85">
        <v>0.94863628491063812</v>
      </c>
      <c r="V825" s="90"/>
      <c r="W825" s="85"/>
      <c r="X825" s="90"/>
      <c r="Y825" s="85"/>
      <c r="Z825" s="90"/>
      <c r="AA825" s="85"/>
      <c r="AB825" s="85"/>
      <c r="AC825" s="85"/>
      <c r="AD825" s="90">
        <v>18214672000</v>
      </c>
      <c r="AE825" s="90">
        <v>1995618000</v>
      </c>
      <c r="AF825" s="90">
        <v>1145496000</v>
      </c>
      <c r="AG825" s="90">
        <v>73409564000</v>
      </c>
      <c r="AH825" s="90">
        <v>4482578000</v>
      </c>
      <c r="AI825" s="117">
        <v>392926000</v>
      </c>
      <c r="AJ825" s="90">
        <v>3249836000</v>
      </c>
      <c r="AK825" s="90">
        <v>893782000</v>
      </c>
      <c r="AL825" s="90"/>
      <c r="AM825" s="90"/>
      <c r="AN825" s="90">
        <v>1174598000</v>
      </c>
    </row>
    <row r="826" spans="1:40" ht="12.75" customHeight="1">
      <c r="A826" s="81">
        <v>44747</v>
      </c>
      <c r="B826" s="90">
        <v>31800844000000</v>
      </c>
      <c r="C826" s="90">
        <v>271747142000</v>
      </c>
      <c r="D826" s="203">
        <v>110725681606</v>
      </c>
      <c r="E826" s="208">
        <v>236344561606</v>
      </c>
      <c r="F826" s="90">
        <v>5858569498</v>
      </c>
      <c r="G826" s="85">
        <v>0.24867408634951876</v>
      </c>
      <c r="H826" s="90"/>
      <c r="I826" s="85">
        <v>0</v>
      </c>
      <c r="J826" s="90">
        <v>408170053</v>
      </c>
      <c r="K826" s="85">
        <v>9.2412786674991223E-3</v>
      </c>
      <c r="L826" s="90">
        <v>49830649370</v>
      </c>
      <c r="M826" s="85">
        <v>0.34365711961514656</v>
      </c>
      <c r="N826" s="90">
        <v>1269775815</v>
      </c>
      <c r="O826" s="85">
        <v>0.68500270542920028</v>
      </c>
      <c r="P826" s="90">
        <v>304608920</v>
      </c>
      <c r="Q826" s="85">
        <v>0.39406681604371607</v>
      </c>
      <c r="R826" s="90"/>
      <c r="S826" s="85">
        <v>0</v>
      </c>
      <c r="T826" s="90">
        <v>53053907950</v>
      </c>
      <c r="U826" s="85">
        <v>1.000672371179288</v>
      </c>
      <c r="V826" s="90"/>
      <c r="W826" s="85"/>
      <c r="X826" s="90"/>
      <c r="Y826" s="85"/>
      <c r="Z826" s="90"/>
      <c r="AA826" s="85"/>
      <c r="AB826" s="85"/>
      <c r="AC826" s="85"/>
      <c r="AD826" s="90">
        <v>23559228000</v>
      </c>
      <c r="AE826" s="90">
        <v>567408000</v>
      </c>
      <c r="AF826" s="90">
        <v>44168136000</v>
      </c>
      <c r="AG826" s="90">
        <v>145001068000</v>
      </c>
      <c r="AH826" s="90">
        <v>1853680000</v>
      </c>
      <c r="AI826" s="117">
        <v>772988000</v>
      </c>
      <c r="AJ826" s="90">
        <v>1840878000</v>
      </c>
      <c r="AK826" s="90">
        <v>53018260000</v>
      </c>
      <c r="AL826" s="90"/>
      <c r="AM826" s="90"/>
      <c r="AN826" s="90">
        <v>965496000</v>
      </c>
    </row>
    <row r="827" spans="1:40" ht="12.75" customHeight="1">
      <c r="A827" s="81">
        <v>44748</v>
      </c>
      <c r="B827" s="90">
        <v>30140074000000</v>
      </c>
      <c r="C827" s="90">
        <v>738822220000</v>
      </c>
      <c r="D827" s="203">
        <v>87141940661</v>
      </c>
      <c r="E827" s="208">
        <v>150284030661</v>
      </c>
      <c r="F827" s="90">
        <v>9480115796</v>
      </c>
      <c r="G827" s="85">
        <v>0.51318083438070383</v>
      </c>
      <c r="H827" s="90"/>
      <c r="I827" s="85">
        <v>0</v>
      </c>
      <c r="J827" s="90">
        <v>654486178</v>
      </c>
      <c r="K827" s="85">
        <v>1.2929624297286255E-2</v>
      </c>
      <c r="L827" s="90">
        <v>71353532846</v>
      </c>
      <c r="M827" s="85">
        <v>0.1097217584226171</v>
      </c>
      <c r="N827" s="90">
        <v>4669102933</v>
      </c>
      <c r="O827" s="85">
        <v>0.36296163737876735</v>
      </c>
      <c r="P827" s="90">
        <v>121717004</v>
      </c>
      <c r="Q827" s="85">
        <v>0.3732940483711687</v>
      </c>
      <c r="R827" s="90"/>
      <c r="S827" s="85">
        <v>0</v>
      </c>
      <c r="T827" s="90">
        <v>862985904</v>
      </c>
      <c r="U827" s="85">
        <v>0.92593067101564341</v>
      </c>
      <c r="V827" s="90"/>
      <c r="W827" s="85"/>
      <c r="X827" s="90"/>
      <c r="Y827" s="85"/>
      <c r="Z827" s="90"/>
      <c r="AA827" s="85"/>
      <c r="AB827" s="85"/>
      <c r="AC827" s="85"/>
      <c r="AD827" s="90">
        <v>18473246000</v>
      </c>
      <c r="AE827" s="90">
        <v>1661612000</v>
      </c>
      <c r="AF827" s="90">
        <v>50619118000</v>
      </c>
      <c r="AG827" s="90">
        <v>650313428000</v>
      </c>
      <c r="AH827" s="90">
        <v>12863902000</v>
      </c>
      <c r="AI827" s="117">
        <v>326062000</v>
      </c>
      <c r="AJ827" s="90">
        <v>2792034000</v>
      </c>
      <c r="AK827" s="90">
        <v>932020000</v>
      </c>
      <c r="AL827" s="90"/>
      <c r="AM827" s="90"/>
      <c r="AN827" s="90">
        <v>840798000</v>
      </c>
    </row>
    <row r="828" spans="1:40" ht="12.75" customHeight="1">
      <c r="A828" s="81">
        <v>44749</v>
      </c>
      <c r="B828" s="90">
        <v>20761966000000</v>
      </c>
      <c r="C828" s="90">
        <v>201318000000</v>
      </c>
      <c r="D828" s="203">
        <v>73645566919</v>
      </c>
      <c r="E828" s="208">
        <v>108492103000</v>
      </c>
      <c r="F828" s="90">
        <v>7218092541</v>
      </c>
      <c r="G828" s="85">
        <v>0.17210521080114449</v>
      </c>
      <c r="H828" s="90"/>
      <c r="I828" s="85">
        <v>0</v>
      </c>
      <c r="J828" s="90">
        <v>1563802332</v>
      </c>
      <c r="K828" s="85">
        <v>6.4920389073397547E-2</v>
      </c>
      <c r="L828" s="90">
        <v>63779995848</v>
      </c>
      <c r="M828" s="85">
        <v>0.49072859773793953</v>
      </c>
      <c r="N828" s="90">
        <v>1071986196</v>
      </c>
      <c r="O828" s="85">
        <v>0.47016938421052634</v>
      </c>
      <c r="P828" s="90">
        <v>6095000</v>
      </c>
      <c r="Q828" s="85">
        <v>0.15237500000000001</v>
      </c>
      <c r="R828" s="90"/>
      <c r="S828" s="85">
        <v>0</v>
      </c>
      <c r="T828" s="90">
        <v>5595002</v>
      </c>
      <c r="U828" s="85">
        <v>0.13987505</v>
      </c>
      <c r="V828" s="90"/>
      <c r="W828" s="85"/>
      <c r="X828" s="90"/>
      <c r="Y828" s="85"/>
      <c r="Z828" s="90"/>
      <c r="AA828" s="85"/>
      <c r="AB828" s="85"/>
      <c r="AC828" s="85"/>
      <c r="AD828" s="90">
        <v>41940000000</v>
      </c>
      <c r="AE828" s="90">
        <v>180000000</v>
      </c>
      <c r="AF828" s="90">
        <v>24088000000</v>
      </c>
      <c r="AG828" s="90">
        <v>129970000000</v>
      </c>
      <c r="AH828" s="90">
        <v>2280000000</v>
      </c>
      <c r="AI828" s="117">
        <v>40000000</v>
      </c>
      <c r="AJ828" s="90">
        <v>1940000000</v>
      </c>
      <c r="AK828" s="90">
        <v>40000000</v>
      </c>
      <c r="AL828" s="90"/>
      <c r="AM828" s="90"/>
      <c r="AN828" s="90">
        <v>840000000</v>
      </c>
    </row>
    <row r="829" spans="1:40" ht="12.75" customHeight="1">
      <c r="A829" s="81">
        <v>44750</v>
      </c>
      <c r="B829" s="90">
        <v>23987576000000</v>
      </c>
      <c r="C829" s="90">
        <v>126640000000</v>
      </c>
      <c r="D829" s="203">
        <v>37914959244</v>
      </c>
      <c r="E829" s="208">
        <v>52587989000</v>
      </c>
      <c r="F829" s="90">
        <v>839992085</v>
      </c>
      <c r="G829" s="85">
        <v>8.0924092967244704E-2</v>
      </c>
      <c r="H829" s="90"/>
      <c r="I829" s="85">
        <v>0</v>
      </c>
      <c r="J829" s="90">
        <v>651427128</v>
      </c>
      <c r="K829" s="85">
        <v>2.6350098212118759E-2</v>
      </c>
      <c r="L829" s="90">
        <v>32733374010</v>
      </c>
      <c r="M829" s="85">
        <v>0.39108908229587325</v>
      </c>
      <c r="N829" s="90">
        <v>1267548920</v>
      </c>
      <c r="O829" s="85">
        <v>0.69645545054945057</v>
      </c>
      <c r="P829" s="90">
        <v>149489008</v>
      </c>
      <c r="Q829" s="85">
        <v>0.37372252</v>
      </c>
      <c r="R829" s="90">
        <v>1442576000</v>
      </c>
      <c r="S829" s="85">
        <v>0.4267976331360947</v>
      </c>
      <c r="T829" s="90">
        <v>830552093</v>
      </c>
      <c r="U829" s="85">
        <v>0.96575824767441865</v>
      </c>
      <c r="V829" s="90"/>
      <c r="W829" s="85"/>
      <c r="X829" s="90"/>
      <c r="Y829" s="85"/>
      <c r="Z829" s="90"/>
      <c r="AA829" s="85"/>
      <c r="AB829" s="85"/>
      <c r="AC829" s="85"/>
      <c r="AD829" s="90">
        <v>10380000000</v>
      </c>
      <c r="AE829" s="90">
        <v>280000000</v>
      </c>
      <c r="AF829" s="90">
        <v>24722000000</v>
      </c>
      <c r="AG829" s="90">
        <v>83698000000</v>
      </c>
      <c r="AH829" s="90">
        <v>1820000000</v>
      </c>
      <c r="AI829" s="117">
        <v>400000000</v>
      </c>
      <c r="AJ829" s="90">
        <v>3380000000</v>
      </c>
      <c r="AK829" s="90">
        <v>860000000</v>
      </c>
      <c r="AL829" s="90"/>
      <c r="AM829" s="90"/>
      <c r="AN829" s="90">
        <v>1100000000</v>
      </c>
    </row>
    <row r="830" spans="1:40" s="116" customFormat="1" ht="12.75" customHeight="1">
      <c r="A830" s="110"/>
      <c r="B830" s="113"/>
      <c r="C830" s="113"/>
      <c r="D830" s="210"/>
      <c r="E830" s="208"/>
      <c r="F830" s="113"/>
      <c r="G830" s="135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26"/>
      <c r="AJ830" s="113"/>
      <c r="AK830" s="113"/>
      <c r="AL830" s="113"/>
      <c r="AM830" s="113"/>
      <c r="AN830" s="113"/>
    </row>
    <row r="831" spans="1:40" ht="12.75" customHeight="1">
      <c r="A831" s="81">
        <v>44753</v>
      </c>
      <c r="B831" s="90">
        <v>26122240000000</v>
      </c>
      <c r="C831" s="90">
        <v>113157834000</v>
      </c>
      <c r="D831" s="203">
        <v>60700436852</v>
      </c>
      <c r="E831" s="208">
        <v>100587466852</v>
      </c>
      <c r="F831" s="90">
        <v>6715449450</v>
      </c>
      <c r="G831" s="85">
        <v>0.26394546752442088</v>
      </c>
      <c r="H831" s="90"/>
      <c r="I831" s="85">
        <v>0</v>
      </c>
      <c r="J831" s="90">
        <v>808100144</v>
      </c>
      <c r="K831" s="85">
        <v>0.42661862381862931</v>
      </c>
      <c r="L831" s="90">
        <v>50730805429</v>
      </c>
      <c r="M831" s="85">
        <v>0.6334160298208481</v>
      </c>
      <c r="N831" s="90">
        <v>1567310943</v>
      </c>
      <c r="O831" s="85">
        <v>0.55181059470352845</v>
      </c>
      <c r="P831" s="90">
        <v>60240000</v>
      </c>
      <c r="Q831" s="85">
        <v>0.16635920775017399</v>
      </c>
      <c r="R831" s="90"/>
      <c r="S831" s="85">
        <v>0</v>
      </c>
      <c r="T831" s="90">
        <v>818530886</v>
      </c>
      <c r="U831" s="85">
        <v>0.92399993452660478</v>
      </c>
      <c r="V831" s="90"/>
      <c r="W831" s="85"/>
      <c r="X831" s="90"/>
      <c r="Y831" s="85"/>
      <c r="Z831" s="90"/>
      <c r="AA831" s="85"/>
      <c r="AB831" s="85"/>
      <c r="AC831" s="85"/>
      <c r="AD831" s="90">
        <v>25442564000</v>
      </c>
      <c r="AE831" s="90">
        <v>457822000</v>
      </c>
      <c r="AF831" s="90">
        <v>1894198000</v>
      </c>
      <c r="AG831" s="90">
        <v>80090814000</v>
      </c>
      <c r="AH831" s="90">
        <v>2840306000</v>
      </c>
      <c r="AI831" s="96">
        <v>191174000</v>
      </c>
      <c r="AJ831" s="117">
        <v>362108000</v>
      </c>
      <c r="AK831" s="90">
        <v>885856000</v>
      </c>
      <c r="AL831" s="90"/>
      <c r="AM831" s="90"/>
      <c r="AN831" s="90">
        <v>992992000</v>
      </c>
    </row>
    <row r="832" spans="1:40" ht="12.75" customHeight="1">
      <c r="A832" s="81">
        <v>44754</v>
      </c>
      <c r="B832" s="90">
        <v>25092554000000</v>
      </c>
      <c r="C832" s="90">
        <v>222507794000</v>
      </c>
      <c r="D832" s="203">
        <v>104958961242</v>
      </c>
      <c r="E832" s="208">
        <v>122261781242</v>
      </c>
      <c r="F832" s="90">
        <v>12462841898</v>
      </c>
      <c r="G832" s="85">
        <v>0.55229829547141562</v>
      </c>
      <c r="H832" s="90"/>
      <c r="I832" s="85">
        <v>0</v>
      </c>
      <c r="J832" s="90">
        <v>648302896</v>
      </c>
      <c r="K832" s="85">
        <v>0.4609321381240295</v>
      </c>
      <c r="L832" s="90">
        <v>89589156521</v>
      </c>
      <c r="M832" s="85">
        <v>0.46207280851126425</v>
      </c>
      <c r="N832" s="90">
        <v>1364563860</v>
      </c>
      <c r="O832" s="85">
        <v>0.64756592097645238</v>
      </c>
      <c r="P832" s="90">
        <v>91622992</v>
      </c>
      <c r="Q832" s="85">
        <v>0.41197388489208631</v>
      </c>
      <c r="R832" s="90"/>
      <c r="S832" s="85">
        <v>0</v>
      </c>
      <c r="T832" s="90">
        <v>802473075</v>
      </c>
      <c r="U832" s="85">
        <v>0.95572330733043531</v>
      </c>
      <c r="V832" s="90"/>
      <c r="W832" s="85"/>
      <c r="X832" s="90"/>
      <c r="Y832" s="85"/>
      <c r="Z832" s="90"/>
      <c r="AA832" s="85"/>
      <c r="AB832" s="85"/>
      <c r="AC832" s="85"/>
      <c r="AD832" s="90">
        <v>22565418000</v>
      </c>
      <c r="AE832" s="90">
        <v>182790000</v>
      </c>
      <c r="AF832" s="90">
        <v>1406504000</v>
      </c>
      <c r="AG832" s="90">
        <v>193885368000</v>
      </c>
      <c r="AH832" s="90">
        <v>2107220000</v>
      </c>
      <c r="AI832" s="117">
        <v>222400000</v>
      </c>
      <c r="AJ832" s="90">
        <v>394838000</v>
      </c>
      <c r="AK832" s="90">
        <v>839650000</v>
      </c>
      <c r="AL832" s="90"/>
      <c r="AM832" s="90"/>
      <c r="AN832" s="90">
        <v>903606000</v>
      </c>
    </row>
    <row r="833" spans="1:40" ht="12.75" customHeight="1">
      <c r="A833" s="81">
        <v>44755</v>
      </c>
      <c r="B833" s="90">
        <v>27211754000000</v>
      </c>
      <c r="C833" s="90">
        <v>613390004000</v>
      </c>
      <c r="D833" s="203">
        <v>92700493840</v>
      </c>
      <c r="E833" s="208">
        <v>162883358840</v>
      </c>
      <c r="F833" s="90">
        <v>15688661469</v>
      </c>
      <c r="G833" s="85">
        <v>0.32084478971707175</v>
      </c>
      <c r="H833" s="90"/>
      <c r="I833" s="85">
        <v>0</v>
      </c>
      <c r="J833" s="90">
        <v>149797988</v>
      </c>
      <c r="K833" s="85">
        <v>0.28282341612983619</v>
      </c>
      <c r="L833" s="90">
        <v>74659438308</v>
      </c>
      <c r="M833" s="85">
        <v>0.13345729267650439</v>
      </c>
      <c r="N833" s="90">
        <v>1281918984</v>
      </c>
      <c r="O833" s="85">
        <v>0.6707480852123664</v>
      </c>
      <c r="P833" s="90">
        <v>97936000</v>
      </c>
      <c r="Q833" s="85">
        <v>0.40617793924915807</v>
      </c>
      <c r="R833" s="90"/>
      <c r="S833" s="85">
        <v>0</v>
      </c>
      <c r="T833" s="90">
        <v>822741091</v>
      </c>
      <c r="U833" s="85">
        <v>0.96176409024490039</v>
      </c>
      <c r="V833" s="90"/>
      <c r="W833" s="85"/>
      <c r="X833" s="90"/>
      <c r="Y833" s="85"/>
      <c r="Z833" s="90"/>
      <c r="AA833" s="85"/>
      <c r="AB833" s="85"/>
      <c r="AC833" s="85"/>
      <c r="AD833" s="90">
        <v>48897978000</v>
      </c>
      <c r="AE833" s="90">
        <v>394332000</v>
      </c>
      <c r="AF833" s="90">
        <v>529652000</v>
      </c>
      <c r="AG833" s="90">
        <v>559425692000</v>
      </c>
      <c r="AH833" s="90">
        <v>1911178000</v>
      </c>
      <c r="AI833" s="117">
        <v>241116000</v>
      </c>
      <c r="AJ833" s="90">
        <v>221224000</v>
      </c>
      <c r="AK833" s="90">
        <v>855450000</v>
      </c>
      <c r="AL833" s="90"/>
      <c r="AM833" s="90"/>
      <c r="AN833" s="90">
        <v>913382000</v>
      </c>
    </row>
    <row r="834" spans="1:40" ht="12.75" customHeight="1">
      <c r="A834" s="81">
        <v>44756</v>
      </c>
      <c r="B834" s="90">
        <v>25999234000000</v>
      </c>
      <c r="C834" s="90">
        <v>270831278000</v>
      </c>
      <c r="D834" s="203">
        <v>181195385846</v>
      </c>
      <c r="E834" s="208">
        <v>213881350846</v>
      </c>
      <c r="F834" s="90">
        <v>19675984518</v>
      </c>
      <c r="G834" s="85">
        <v>0.28852137310708287</v>
      </c>
      <c r="H834" s="90"/>
      <c r="I834" s="85">
        <v>0</v>
      </c>
      <c r="J834" s="90">
        <v>127421034</v>
      </c>
      <c r="K834" s="85">
        <v>0.18834832776068042</v>
      </c>
      <c r="L834" s="90">
        <v>31459472730</v>
      </c>
      <c r="M834" s="85">
        <v>0.44996648837721087</v>
      </c>
      <c r="N834" s="90">
        <v>1106205075</v>
      </c>
      <c r="O834" s="85">
        <v>0.66690846659986758</v>
      </c>
      <c r="P834" s="90">
        <v>31635009</v>
      </c>
      <c r="Q834" s="85">
        <v>0.15202122578040905</v>
      </c>
      <c r="R834" s="90"/>
      <c r="S834" s="85">
        <v>0</v>
      </c>
      <c r="T834" s="90">
        <v>128794667480</v>
      </c>
      <c r="U834" s="85">
        <v>1.0009158096721442</v>
      </c>
      <c r="V834" s="90"/>
      <c r="W834" s="85"/>
      <c r="X834" s="90"/>
      <c r="Y834" s="85"/>
      <c r="Z834" s="90"/>
      <c r="AA834" s="85"/>
      <c r="AB834" s="85"/>
      <c r="AC834" s="85"/>
      <c r="AD834" s="90">
        <v>68195934000</v>
      </c>
      <c r="AE834" s="90">
        <v>32330000</v>
      </c>
      <c r="AF834" s="90">
        <v>676518000</v>
      </c>
      <c r="AG834" s="90">
        <v>69915146000</v>
      </c>
      <c r="AH834" s="90">
        <v>1658706000</v>
      </c>
      <c r="AI834" s="117">
        <v>208096000</v>
      </c>
      <c r="AJ834" s="90">
        <v>406410000</v>
      </c>
      <c r="AK834" s="90">
        <v>128676824000</v>
      </c>
      <c r="AL834" s="90"/>
      <c r="AM834" s="90"/>
      <c r="AN834" s="90">
        <v>1061314000</v>
      </c>
    </row>
    <row r="835" spans="1:40" ht="12.75" customHeight="1">
      <c r="A835" s="81">
        <v>44757</v>
      </c>
      <c r="B835" s="90">
        <v>30458292000000</v>
      </c>
      <c r="C835" s="90">
        <v>573560000000</v>
      </c>
      <c r="D835" s="203">
        <v>10530220636</v>
      </c>
      <c r="E835" s="208">
        <v>53603371000</v>
      </c>
      <c r="F835" s="90">
        <v>2791982004</v>
      </c>
      <c r="G835" s="85">
        <v>0.1083843945652174</v>
      </c>
      <c r="H835" s="90"/>
      <c r="I835" s="85">
        <v>0</v>
      </c>
      <c r="J835" s="90">
        <v>543502078</v>
      </c>
      <c r="K835" s="85">
        <v>0.38821577000000002</v>
      </c>
      <c r="L835" s="90">
        <v>4908791768</v>
      </c>
      <c r="M835" s="85">
        <v>9.0809378570371468E-3</v>
      </c>
      <c r="N835" s="90">
        <v>1360443799</v>
      </c>
      <c r="O835" s="85">
        <v>0.6802218995</v>
      </c>
      <c r="P835" s="90">
        <v>122520012</v>
      </c>
      <c r="Q835" s="85">
        <v>0.40840004000000002</v>
      </c>
      <c r="R835" s="90"/>
      <c r="S835" s="85">
        <v>0</v>
      </c>
      <c r="T835" s="90">
        <v>802980975</v>
      </c>
      <c r="U835" s="85">
        <v>0.95592973214285715</v>
      </c>
      <c r="V835" s="90"/>
      <c r="W835" s="85"/>
      <c r="X835" s="90"/>
      <c r="Y835" s="85"/>
      <c r="Z835" s="90"/>
      <c r="AA835" s="85"/>
      <c r="AB835" s="85"/>
      <c r="AC835" s="85"/>
      <c r="AD835" s="90">
        <v>25760000000</v>
      </c>
      <c r="AE835" s="90">
        <v>1020000000</v>
      </c>
      <c r="AF835" s="90">
        <v>1400000000</v>
      </c>
      <c r="AG835" s="90">
        <v>540560000000</v>
      </c>
      <c r="AH835" s="90">
        <v>2000000000</v>
      </c>
      <c r="AI835" s="117">
        <v>300000000</v>
      </c>
      <c r="AJ835" s="90">
        <v>400000000</v>
      </c>
      <c r="AK835" s="90">
        <v>840000000</v>
      </c>
      <c r="AL835" s="90"/>
      <c r="AM835" s="90"/>
      <c r="AN835" s="90">
        <v>1280000000</v>
      </c>
    </row>
    <row r="836" spans="1:40" s="116" customFormat="1" ht="12.75" customHeight="1">
      <c r="A836" s="110"/>
      <c r="B836" s="113"/>
      <c r="C836" s="113"/>
      <c r="D836" s="210"/>
      <c r="E836" s="208"/>
      <c r="F836" s="113"/>
      <c r="G836" s="135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26"/>
      <c r="AJ836" s="113"/>
      <c r="AK836" s="113"/>
      <c r="AL836" s="113"/>
      <c r="AM836" s="113"/>
      <c r="AN836" s="113"/>
    </row>
    <row r="837" spans="1:40" ht="12.75" customHeight="1">
      <c r="A837" s="81">
        <v>44760</v>
      </c>
      <c r="B837" s="90">
        <v>26205284000000</v>
      </c>
      <c r="C837" s="90">
        <v>69724000000</v>
      </c>
      <c r="D837" s="203">
        <v>35525911913</v>
      </c>
      <c r="E837" s="208">
        <v>61717110000</v>
      </c>
      <c r="F837" s="90">
        <v>12496314445</v>
      </c>
      <c r="G837" s="85">
        <v>0.65139253779190998</v>
      </c>
      <c r="H837" s="90"/>
      <c r="I837" s="85">
        <v>0</v>
      </c>
      <c r="J837" s="90">
        <v>316656990</v>
      </c>
      <c r="K837" s="85">
        <v>0.25955490983606555</v>
      </c>
      <c r="L837" s="90">
        <v>20356484668</v>
      </c>
      <c r="M837" s="85">
        <v>0.46076244155726576</v>
      </c>
      <c r="N837" s="90">
        <v>1472961884</v>
      </c>
      <c r="O837" s="85">
        <v>0.65175304601769912</v>
      </c>
      <c r="P837" s="90">
        <v>69285982</v>
      </c>
      <c r="Q837" s="85">
        <v>0.34642991000000001</v>
      </c>
      <c r="R837" s="90"/>
      <c r="S837" s="85">
        <v>0</v>
      </c>
      <c r="T837" s="90">
        <v>814207944</v>
      </c>
      <c r="U837" s="85">
        <v>0.92523630000000001</v>
      </c>
      <c r="V837" s="90"/>
      <c r="W837" s="85"/>
      <c r="X837" s="90"/>
      <c r="Y837" s="85"/>
      <c r="Z837" s="90"/>
      <c r="AA837" s="85"/>
      <c r="AB837" s="85"/>
      <c r="AC837" s="85"/>
      <c r="AD837" s="90">
        <v>19184000000</v>
      </c>
      <c r="AE837" s="90">
        <v>200000000</v>
      </c>
      <c r="AF837" s="90">
        <v>1220000000</v>
      </c>
      <c r="AG837" s="90">
        <v>44180000000</v>
      </c>
      <c r="AH837" s="90">
        <v>2260000000</v>
      </c>
      <c r="AI837" s="117">
        <v>200000000</v>
      </c>
      <c r="AJ837" s="90">
        <v>400000000</v>
      </c>
      <c r="AK837" s="90">
        <v>880000000</v>
      </c>
      <c r="AL837" s="90"/>
      <c r="AM837" s="90"/>
      <c r="AN837" s="90">
        <v>1200000000</v>
      </c>
    </row>
    <row r="838" spans="1:40" ht="12.75" customHeight="1">
      <c r="A838" s="81">
        <v>44761</v>
      </c>
      <c r="B838" s="90">
        <v>26473274000000</v>
      </c>
      <c r="C838" s="90">
        <v>210610000000</v>
      </c>
      <c r="D838" s="203">
        <v>31254353365</v>
      </c>
      <c r="E838" s="208">
        <v>71792738000</v>
      </c>
      <c r="F838" s="90">
        <v>140883993</v>
      </c>
      <c r="G838" s="85">
        <v>4.0577186923963131E-3</v>
      </c>
      <c r="H838" s="90"/>
      <c r="I838" s="85">
        <v>0</v>
      </c>
      <c r="J838" s="90">
        <v>162891036</v>
      </c>
      <c r="K838" s="85">
        <v>0.28084661379310344</v>
      </c>
      <c r="L838" s="90">
        <v>29168686486</v>
      </c>
      <c r="M838" s="85">
        <v>0.17028832089438964</v>
      </c>
      <c r="N838" s="90">
        <v>976634976</v>
      </c>
      <c r="O838" s="85">
        <v>0.73987498181818179</v>
      </c>
      <c r="P838" s="90">
        <v>1503000</v>
      </c>
      <c r="Q838" s="85">
        <v>3.7575E-3</v>
      </c>
      <c r="R838" s="90"/>
      <c r="S838" s="85">
        <v>0</v>
      </c>
      <c r="T838" s="90">
        <v>803753874</v>
      </c>
      <c r="U838" s="85">
        <v>0.95684985</v>
      </c>
      <c r="V838" s="90"/>
      <c r="W838" s="85"/>
      <c r="X838" s="90"/>
      <c r="Y838" s="85"/>
      <c r="Z838" s="90"/>
      <c r="AA838" s="85"/>
      <c r="AB838" s="85"/>
      <c r="AC838" s="85"/>
      <c r="AD838" s="90">
        <v>34720000000</v>
      </c>
      <c r="AE838" s="90">
        <v>200000000</v>
      </c>
      <c r="AF838" s="90">
        <v>580000000</v>
      </c>
      <c r="AG838" s="90">
        <v>171290000000</v>
      </c>
      <c r="AH838" s="90">
        <v>1320000000</v>
      </c>
      <c r="AI838" s="117">
        <v>400000000</v>
      </c>
      <c r="AJ838" s="90">
        <v>200000000</v>
      </c>
      <c r="AK838" s="90">
        <v>840000000</v>
      </c>
      <c r="AL838" s="90"/>
      <c r="AM838" s="90"/>
      <c r="AN838" s="90">
        <v>1060000000</v>
      </c>
    </row>
    <row r="839" spans="1:40" ht="12.75" customHeight="1">
      <c r="A839" s="81">
        <v>44762</v>
      </c>
      <c r="B839" s="90">
        <v>33418078000000</v>
      </c>
      <c r="C839" s="90">
        <v>174426200000</v>
      </c>
      <c r="D839" s="203">
        <v>26883995646</v>
      </c>
      <c r="E839" s="208">
        <v>45409768000</v>
      </c>
      <c r="F839" s="90">
        <v>4640829081</v>
      </c>
      <c r="G839" s="85">
        <v>0.10683308197513812</v>
      </c>
      <c r="H839" s="90"/>
      <c r="I839" s="85">
        <v>0</v>
      </c>
      <c r="J839" s="90">
        <v>179930052</v>
      </c>
      <c r="K839" s="85">
        <v>4.5867526932155947E-3</v>
      </c>
      <c r="L839" s="90">
        <v>16078209391</v>
      </c>
      <c r="M839" s="85">
        <v>0.20466673529112248</v>
      </c>
      <c r="N839" s="90">
        <v>5163488082</v>
      </c>
      <c r="O839" s="85">
        <v>0.4984061855212355</v>
      </c>
      <c r="P839" s="90">
        <v>6113000</v>
      </c>
      <c r="Q839" s="85">
        <v>7.6412499999999994E-2</v>
      </c>
      <c r="R839" s="90"/>
      <c r="S839" s="85">
        <v>0</v>
      </c>
      <c r="T839" s="90">
        <v>815426040</v>
      </c>
      <c r="U839" s="85">
        <v>0.94816981395348843</v>
      </c>
      <c r="V839" s="90"/>
      <c r="W839" s="85"/>
      <c r="X839" s="90"/>
      <c r="Y839" s="85"/>
      <c r="Z839" s="90"/>
      <c r="AA839" s="85"/>
      <c r="AB839" s="85"/>
      <c r="AC839" s="85"/>
      <c r="AD839" s="90">
        <v>43440000000</v>
      </c>
      <c r="AE839" s="90">
        <v>540000000</v>
      </c>
      <c r="AF839" s="90">
        <v>39228200000</v>
      </c>
      <c r="AG839" s="90">
        <v>78558000000</v>
      </c>
      <c r="AH839" s="90">
        <v>10360000000</v>
      </c>
      <c r="AI839" s="117">
        <v>80000000</v>
      </c>
      <c r="AJ839" s="90">
        <v>440000000</v>
      </c>
      <c r="AK839" s="90">
        <v>860000000</v>
      </c>
      <c r="AL839" s="90"/>
      <c r="AM839" s="90"/>
      <c r="AN839" s="90">
        <v>920000000</v>
      </c>
    </row>
    <row r="840" spans="1:40" ht="12.75" customHeight="1">
      <c r="A840" s="81">
        <v>44763</v>
      </c>
      <c r="B840" s="90">
        <v>28256932000000</v>
      </c>
      <c r="C840" s="90">
        <v>213613988000</v>
      </c>
      <c r="D840" s="203">
        <v>61976131715</v>
      </c>
      <c r="E840" s="208">
        <v>116385716715</v>
      </c>
      <c r="F840" s="90">
        <v>34175738748</v>
      </c>
      <c r="G840" s="85">
        <v>0.41508075539445144</v>
      </c>
      <c r="H840" s="90"/>
      <c r="I840" s="85">
        <v>0</v>
      </c>
      <c r="J840" s="90">
        <v>58374015</v>
      </c>
      <c r="K840" s="85">
        <v>1.7458010645035255E-3</v>
      </c>
      <c r="L840" s="90">
        <v>25069835861</v>
      </c>
      <c r="M840" s="85">
        <v>0.2714290450706387</v>
      </c>
      <c r="N840" s="90">
        <v>1715284121</v>
      </c>
      <c r="O840" s="85">
        <v>0.63499502490693216</v>
      </c>
      <c r="P840" s="90">
        <v>137998980</v>
      </c>
      <c r="Q840" s="85">
        <v>0.41298759830973103</v>
      </c>
      <c r="R840" s="90"/>
      <c r="S840" s="85">
        <v>0</v>
      </c>
      <c r="T840" s="90">
        <v>818899990</v>
      </c>
      <c r="U840" s="85">
        <v>0.96944512317836895</v>
      </c>
      <c r="V840" s="90"/>
      <c r="W840" s="85"/>
      <c r="X840" s="90"/>
      <c r="Y840" s="85"/>
      <c r="Z840" s="90"/>
      <c r="AA840" s="85"/>
      <c r="AB840" s="85"/>
      <c r="AC840" s="85"/>
      <c r="AD840" s="90">
        <v>82335156000</v>
      </c>
      <c r="AE840" s="90">
        <v>297002000</v>
      </c>
      <c r="AF840" s="90">
        <v>33436808000</v>
      </c>
      <c r="AG840" s="90">
        <v>92362392000</v>
      </c>
      <c r="AH840" s="90">
        <v>2701256000</v>
      </c>
      <c r="AI840" s="117">
        <v>334148000</v>
      </c>
      <c r="AJ840" s="90">
        <v>370296000</v>
      </c>
      <c r="AK840" s="90">
        <v>844710000</v>
      </c>
      <c r="AL840" s="90"/>
      <c r="AM840" s="90"/>
      <c r="AN840" s="90">
        <v>932220000</v>
      </c>
    </row>
    <row r="841" spans="1:40" ht="12.75" customHeight="1">
      <c r="A841" s="81">
        <v>44764</v>
      </c>
      <c r="B841" s="90">
        <v>25785716000000</v>
      </c>
      <c r="C841" s="90">
        <v>242146188000</v>
      </c>
      <c r="D841" s="203">
        <v>75256828698</v>
      </c>
      <c r="E841" s="208">
        <v>95318133698</v>
      </c>
      <c r="F841" s="90">
        <v>20813530180</v>
      </c>
      <c r="G841" s="85">
        <v>0.4252057757216281</v>
      </c>
      <c r="H841" s="90"/>
      <c r="I841" s="85">
        <v>0</v>
      </c>
      <c r="J841" s="90">
        <v>765097975</v>
      </c>
      <c r="K841" s="85">
        <v>1.5782199846868319E-2</v>
      </c>
      <c r="L841" s="90">
        <v>51090641561</v>
      </c>
      <c r="M841" s="85">
        <v>0.36742523667058896</v>
      </c>
      <c r="N841" s="90">
        <v>1551501118</v>
      </c>
      <c r="O841" s="85">
        <v>0.6716588806530347</v>
      </c>
      <c r="P841" s="90">
        <v>223827960</v>
      </c>
      <c r="Q841" s="85">
        <v>0.34982739003225888</v>
      </c>
      <c r="R841" s="90"/>
      <c r="S841" s="85">
        <v>0</v>
      </c>
      <c r="T841" s="90">
        <v>812229904</v>
      </c>
      <c r="U841" s="85">
        <v>0.96911625864739159</v>
      </c>
      <c r="V841" s="90"/>
      <c r="W841" s="85"/>
      <c r="X841" s="90"/>
      <c r="Y841" s="85"/>
      <c r="Z841" s="90"/>
      <c r="AA841" s="85"/>
      <c r="AB841" s="85"/>
      <c r="AC841" s="85"/>
      <c r="AD841" s="90">
        <v>48949312000</v>
      </c>
      <c r="AE841" s="90">
        <v>255330000</v>
      </c>
      <c r="AF841" s="90">
        <v>48478538000</v>
      </c>
      <c r="AG841" s="90">
        <v>139050442000</v>
      </c>
      <c r="AH841" s="90">
        <v>2309954000</v>
      </c>
      <c r="AI841" s="117">
        <v>639824000</v>
      </c>
      <c r="AJ841" s="90">
        <v>422150000</v>
      </c>
      <c r="AK841" s="90">
        <v>838114000</v>
      </c>
      <c r="AL841" s="90"/>
      <c r="AM841" s="90"/>
      <c r="AN841" s="90">
        <v>1202524000</v>
      </c>
    </row>
    <row r="842" spans="1:40" s="116" customFormat="1" ht="12.75" customHeight="1">
      <c r="A842" s="110"/>
      <c r="B842" s="113"/>
      <c r="C842" s="113"/>
      <c r="D842" s="210"/>
      <c r="E842" s="208"/>
      <c r="F842" s="113"/>
      <c r="G842" s="135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26"/>
      <c r="AJ842" s="113"/>
      <c r="AK842" s="113"/>
      <c r="AL842" s="113"/>
      <c r="AM842" s="113"/>
      <c r="AN842" s="113"/>
    </row>
    <row r="843" spans="1:40" ht="12.75" customHeight="1">
      <c r="A843" s="81">
        <v>44767</v>
      </c>
      <c r="B843" s="90">
        <v>23729086000000</v>
      </c>
      <c r="C843" s="90">
        <v>190068948000</v>
      </c>
      <c r="D843" s="203">
        <v>118273534609</v>
      </c>
      <c r="E843" s="208">
        <v>169488604609</v>
      </c>
      <c r="F843" s="90">
        <v>19148117750</v>
      </c>
      <c r="G843" s="85">
        <v>0.35615147165838118</v>
      </c>
      <c r="H843" s="90"/>
      <c r="I843" s="85">
        <v>0</v>
      </c>
      <c r="J843" s="90">
        <v>269401040</v>
      </c>
      <c r="K843" s="85">
        <v>0.33754706721094979</v>
      </c>
      <c r="L843" s="90">
        <v>96897652693</v>
      </c>
      <c r="M843" s="85">
        <v>0.73680592848715387</v>
      </c>
      <c r="N843" s="90">
        <v>1148515122</v>
      </c>
      <c r="O843" s="85">
        <v>0.62797243956289106</v>
      </c>
      <c r="P843" s="90">
        <v>6044000</v>
      </c>
      <c r="Q843" s="85">
        <v>0.11066759438971692</v>
      </c>
      <c r="R843" s="90"/>
      <c r="S843" s="85">
        <v>0</v>
      </c>
      <c r="T843" s="90">
        <v>803804004</v>
      </c>
      <c r="U843" s="85">
        <v>0.9813689821552406</v>
      </c>
      <c r="V843" s="90"/>
      <c r="W843" s="85"/>
      <c r="X843" s="90"/>
      <c r="Y843" s="85"/>
      <c r="Z843" s="90"/>
      <c r="AA843" s="85"/>
      <c r="AB843" s="85"/>
      <c r="AC843" s="85"/>
      <c r="AD843" s="90">
        <v>53763972000</v>
      </c>
      <c r="AE843" s="90">
        <v>221084000</v>
      </c>
      <c r="AF843" s="90">
        <v>798114000</v>
      </c>
      <c r="AG843" s="90">
        <v>131510414000</v>
      </c>
      <c r="AH843" s="90">
        <v>1828926000</v>
      </c>
      <c r="AI843" s="117">
        <v>54614000</v>
      </c>
      <c r="AJ843" s="90">
        <v>195816000</v>
      </c>
      <c r="AK843" s="90">
        <v>819064000</v>
      </c>
      <c r="AL843" s="90"/>
      <c r="AM843" s="90"/>
      <c r="AN843" s="90">
        <v>876944000</v>
      </c>
    </row>
    <row r="844" spans="1:40" ht="12.75" customHeight="1">
      <c r="A844" s="81">
        <v>44768</v>
      </c>
      <c r="B844" s="90">
        <v>23246348000000</v>
      </c>
      <c r="C844" s="90">
        <v>203933970000</v>
      </c>
      <c r="D844" s="203">
        <v>160277187584</v>
      </c>
      <c r="E844" s="208">
        <v>174390047584</v>
      </c>
      <c r="F844" s="90">
        <v>70270482141</v>
      </c>
      <c r="G844" s="85">
        <v>0.95975844111113129</v>
      </c>
      <c r="H844" s="90"/>
      <c r="I844" s="85">
        <v>0</v>
      </c>
      <c r="J844" s="90">
        <v>1684230120</v>
      </c>
      <c r="K844" s="85">
        <v>0.47452779665486705</v>
      </c>
      <c r="L844" s="90">
        <v>17120639075</v>
      </c>
      <c r="M844" s="85">
        <v>0.33389790413166071</v>
      </c>
      <c r="N844" s="90">
        <v>1738102126</v>
      </c>
      <c r="O844" s="85">
        <v>0.61068964734569398</v>
      </c>
      <c r="P844" s="90">
        <v>45432014</v>
      </c>
      <c r="Q844" s="85">
        <v>0.2940431175084785</v>
      </c>
      <c r="R844" s="90"/>
      <c r="S844" s="85">
        <v>0</v>
      </c>
      <c r="T844" s="90">
        <v>69418302108</v>
      </c>
      <c r="U844" s="85">
        <v>0.99977921517918</v>
      </c>
      <c r="V844" s="90"/>
      <c r="W844" s="85"/>
      <c r="X844" s="90"/>
      <c r="Y844" s="85"/>
      <c r="Z844" s="90"/>
      <c r="AA844" s="85"/>
      <c r="AB844" s="85"/>
      <c r="AC844" s="85"/>
      <c r="AD844" s="90">
        <v>73216842000</v>
      </c>
      <c r="AE844" s="90">
        <v>227106000</v>
      </c>
      <c r="AF844" s="90">
        <v>3549276000</v>
      </c>
      <c r="AG844" s="90">
        <v>51275072000</v>
      </c>
      <c r="AH844" s="90">
        <v>2846130000</v>
      </c>
      <c r="AI844" s="117">
        <v>154508000</v>
      </c>
      <c r="AJ844" s="90">
        <v>2142962000</v>
      </c>
      <c r="AK844" s="90">
        <v>69433632000</v>
      </c>
      <c r="AL844" s="90"/>
      <c r="AM844" s="90"/>
      <c r="AN844" s="90">
        <v>1088442000</v>
      </c>
    </row>
    <row r="845" spans="1:40" ht="12.75" customHeight="1">
      <c r="A845" s="81">
        <v>44769</v>
      </c>
      <c r="B845" s="90">
        <v>22962746000000</v>
      </c>
      <c r="C845" s="90">
        <v>23398716000</v>
      </c>
      <c r="D845" s="203">
        <v>3564511018</v>
      </c>
      <c r="E845" s="208">
        <v>28826551018</v>
      </c>
      <c r="F845" s="90">
        <v>88236000</v>
      </c>
      <c r="G845" s="85">
        <v>2.1516409932526511E-2</v>
      </c>
      <c r="H845" s="90"/>
      <c r="I845" s="85">
        <v>0</v>
      </c>
      <c r="J845" s="90">
        <v>111735016</v>
      </c>
      <c r="K845" s="85">
        <v>0.22101499740878325</v>
      </c>
      <c r="L845" s="90">
        <v>781377888</v>
      </c>
      <c r="M845" s="85">
        <v>6.1490298832107687E-2</v>
      </c>
      <c r="N845" s="90">
        <v>1180884891</v>
      </c>
      <c r="O845" s="85">
        <v>0.74838829928816963</v>
      </c>
      <c r="P845" s="90">
        <v>24096000</v>
      </c>
      <c r="Q845" s="85">
        <v>0.2578491171749599</v>
      </c>
      <c r="R845" s="90">
        <v>572571200</v>
      </c>
      <c r="S845" s="85">
        <v>0.25753074692170957</v>
      </c>
      <c r="T845" s="90">
        <v>805610023</v>
      </c>
      <c r="U845" s="85">
        <v>0.98916308095418182</v>
      </c>
      <c r="V845" s="90"/>
      <c r="W845" s="85"/>
      <c r="X845" s="90"/>
      <c r="Y845" s="85"/>
      <c r="Z845" s="90"/>
      <c r="AA845" s="85"/>
      <c r="AB845" s="85"/>
      <c r="AC845" s="85"/>
      <c r="AD845" s="90">
        <v>4100870000</v>
      </c>
      <c r="AE845" s="90">
        <v>294542000</v>
      </c>
      <c r="AF845" s="90">
        <v>505554000</v>
      </c>
      <c r="AG845" s="90">
        <v>12707336000</v>
      </c>
      <c r="AH845" s="90">
        <v>1577904000</v>
      </c>
      <c r="AI845" s="117">
        <v>93450000</v>
      </c>
      <c r="AJ845" s="90">
        <v>2223312000</v>
      </c>
      <c r="AK845" s="90">
        <v>814436000</v>
      </c>
      <c r="AL845" s="90"/>
      <c r="AM845" s="90"/>
      <c r="AN845" s="90">
        <v>1081312000</v>
      </c>
    </row>
    <row r="846" spans="1:40" ht="12.75" customHeight="1">
      <c r="A846" s="81">
        <v>44770</v>
      </c>
      <c r="B846" s="90">
        <v>36555180000000</v>
      </c>
      <c r="C846" s="90">
        <v>93372314000</v>
      </c>
      <c r="D846" s="203">
        <v>7482035640</v>
      </c>
      <c r="E846" s="208">
        <v>73065455640</v>
      </c>
      <c r="F846" s="90">
        <v>501836965</v>
      </c>
      <c r="G846" s="85">
        <v>8.6954561461776974E-3</v>
      </c>
      <c r="H846" s="90"/>
      <c r="I846" s="85">
        <v>0</v>
      </c>
      <c r="J846" s="90">
        <v>341840928</v>
      </c>
      <c r="K846" s="85">
        <v>0.41996231848448362</v>
      </c>
      <c r="L846" s="90">
        <v>4342499626</v>
      </c>
      <c r="M846" s="85">
        <v>0.15797369142113107</v>
      </c>
      <c r="N846" s="90">
        <v>1415582137</v>
      </c>
      <c r="O846" s="85">
        <v>0.63986492740180645</v>
      </c>
      <c r="P846" s="90">
        <v>68658000</v>
      </c>
      <c r="Q846" s="85">
        <v>0.30374001291795333</v>
      </c>
      <c r="R846" s="90"/>
      <c r="S846" s="85">
        <v>0</v>
      </c>
      <c r="T846" s="90">
        <v>811617984</v>
      </c>
      <c r="U846" s="85">
        <v>0.93642466309765549</v>
      </c>
      <c r="V846" s="90"/>
      <c r="W846" s="85"/>
      <c r="X846" s="90"/>
      <c r="Y846" s="85"/>
      <c r="Z846" s="90"/>
      <c r="AA846" s="85"/>
      <c r="AB846" s="85"/>
      <c r="AC846" s="85"/>
      <c r="AD846" s="90">
        <v>57712552000</v>
      </c>
      <c r="AE846" s="90">
        <v>374750000</v>
      </c>
      <c r="AF846" s="90">
        <v>813980000</v>
      </c>
      <c r="AG846" s="90">
        <v>27488752000</v>
      </c>
      <c r="AH846" s="90">
        <v>2212314000</v>
      </c>
      <c r="AI846" s="117">
        <v>226042000</v>
      </c>
      <c r="AJ846" s="90">
        <v>2537168000</v>
      </c>
      <c r="AK846" s="90">
        <v>866720000</v>
      </c>
      <c r="AL846" s="90"/>
      <c r="AM846" s="90"/>
      <c r="AN846" s="90">
        <v>1140036000</v>
      </c>
    </row>
    <row r="847" spans="1:40" ht="12.75" customHeight="1">
      <c r="A847" s="81">
        <v>44771</v>
      </c>
      <c r="B847" s="90">
        <v>34102488000000</v>
      </c>
      <c r="C847" s="90">
        <v>64677546000</v>
      </c>
      <c r="D847" s="203">
        <v>19746480953</v>
      </c>
      <c r="E847" s="208">
        <v>94673075953</v>
      </c>
      <c r="F847" s="90">
        <v>9843279936</v>
      </c>
      <c r="G847" s="85">
        <v>0.39564599746099199</v>
      </c>
      <c r="H847" s="90"/>
      <c r="I847" s="85">
        <v>0</v>
      </c>
      <c r="J847" s="90">
        <v>2230198685</v>
      </c>
      <c r="K847" s="85">
        <v>0.3509944983759688</v>
      </c>
      <c r="L847" s="90">
        <v>3999740794</v>
      </c>
      <c r="M847" s="85">
        <v>0.15502578067515621</v>
      </c>
      <c r="N847" s="90">
        <v>1664780745</v>
      </c>
      <c r="O847" s="85">
        <v>0.66408950512632925</v>
      </c>
      <c r="P847" s="90">
        <v>178621989</v>
      </c>
      <c r="Q847" s="85">
        <v>0.37807116218229847</v>
      </c>
      <c r="R847" s="90">
        <v>1013996900</v>
      </c>
      <c r="S847" s="85">
        <v>0.41441451714022048</v>
      </c>
      <c r="T847" s="90">
        <v>815861904</v>
      </c>
      <c r="U847" s="85">
        <v>0.97859430879876408</v>
      </c>
      <c r="V847" s="90"/>
      <c r="W847" s="85"/>
      <c r="X847" s="90"/>
      <c r="Y847" s="85"/>
      <c r="Z847" s="90"/>
      <c r="AA847" s="85"/>
      <c r="AB847" s="85"/>
      <c r="AC847" s="85"/>
      <c r="AD847" s="90">
        <v>24879008000</v>
      </c>
      <c r="AE847" s="90">
        <v>275646000</v>
      </c>
      <c r="AF847" s="90">
        <v>6353942000</v>
      </c>
      <c r="AG847" s="90">
        <v>25800488000</v>
      </c>
      <c r="AH847" s="90">
        <v>2506862000</v>
      </c>
      <c r="AI847" s="117">
        <v>472456000</v>
      </c>
      <c r="AJ847" s="90">
        <v>2446818000</v>
      </c>
      <c r="AK847" s="90">
        <v>833708000</v>
      </c>
      <c r="AL847" s="90"/>
      <c r="AM847" s="90"/>
      <c r="AN847" s="90">
        <v>1108618000</v>
      </c>
    </row>
    <row r="849" spans="1:40" ht="12.75" customHeight="1">
      <c r="A849" s="81">
        <v>44774</v>
      </c>
      <c r="B849" s="90">
        <v>37602518000000</v>
      </c>
      <c r="C849" s="90">
        <v>192733610000</v>
      </c>
      <c r="D849" s="203">
        <v>42702747797</v>
      </c>
      <c r="E849" s="208">
        <v>85798912797</v>
      </c>
      <c r="F849" s="90">
        <v>16522401857</v>
      </c>
      <c r="G849" s="85">
        <v>0.23664221905879415</v>
      </c>
      <c r="H849" s="90"/>
      <c r="I849" s="85">
        <v>0</v>
      </c>
      <c r="J849" s="90">
        <v>6929625323</v>
      </c>
      <c r="K849" s="85">
        <v>0.16880363789316019</v>
      </c>
      <c r="L849" s="90">
        <v>17040104792</v>
      </c>
      <c r="M849" s="85">
        <v>0.23156872156369895</v>
      </c>
      <c r="N849" s="90">
        <v>1252973839</v>
      </c>
      <c r="O849" s="85">
        <v>0.58808938722904147</v>
      </c>
      <c r="P849" s="90">
        <v>134033008</v>
      </c>
      <c r="Q849" s="85">
        <v>0.40736792068615474</v>
      </c>
      <c r="R849" s="90"/>
      <c r="S849" s="85">
        <v>0</v>
      </c>
      <c r="T849" s="90">
        <v>823608978</v>
      </c>
      <c r="U849" s="85">
        <v>0.96656148911750006</v>
      </c>
      <c r="V849" s="90"/>
      <c r="W849" s="85"/>
      <c r="X849" s="90"/>
      <c r="Y849" s="85"/>
      <c r="Z849" s="90"/>
      <c r="AA849" s="85"/>
      <c r="AB849" s="85"/>
      <c r="AC849" s="85"/>
      <c r="AD849" s="90">
        <v>69820178000</v>
      </c>
      <c r="AE849" s="90">
        <v>667178000</v>
      </c>
      <c r="AF849" s="90">
        <v>41051398000</v>
      </c>
      <c r="AG849" s="90">
        <v>73585520000</v>
      </c>
      <c r="AH849" s="90">
        <v>2130584000</v>
      </c>
      <c r="AI849" s="117">
        <v>329022000</v>
      </c>
      <c r="AJ849" s="90">
        <v>2998656000</v>
      </c>
      <c r="AK849" s="90">
        <v>852102000</v>
      </c>
      <c r="AL849" s="90"/>
      <c r="AM849" s="90"/>
      <c r="AN849" s="90">
        <v>1298972000</v>
      </c>
    </row>
    <row r="850" spans="1:40" ht="12.75" customHeight="1">
      <c r="A850" s="81">
        <v>44775</v>
      </c>
      <c r="B850" s="90">
        <v>40174234000000</v>
      </c>
      <c r="C850" s="90">
        <v>728206284000</v>
      </c>
      <c r="D850" s="203">
        <v>141974825480</v>
      </c>
      <c r="E850" s="208">
        <v>168283835480</v>
      </c>
      <c r="F850" s="90">
        <v>86194484284</v>
      </c>
      <c r="G850" s="85">
        <v>0.47155554818087392</v>
      </c>
      <c r="H850" s="90"/>
      <c r="I850" s="85">
        <v>0</v>
      </c>
      <c r="J850" s="90">
        <v>306311992</v>
      </c>
      <c r="K850" s="85">
        <v>0.22083479349186483</v>
      </c>
      <c r="L850" s="90">
        <v>53023497470</v>
      </c>
      <c r="M850" s="85">
        <v>9.8497093808496555E-2</v>
      </c>
      <c r="N850" s="90">
        <v>1475535885</v>
      </c>
      <c r="O850" s="85">
        <v>0.60880280838794754</v>
      </c>
      <c r="P850" s="90">
        <v>138626001</v>
      </c>
      <c r="Q850" s="85">
        <v>0.26469083379158648</v>
      </c>
      <c r="R850" s="90"/>
      <c r="S850" s="85">
        <v>0</v>
      </c>
      <c r="T850" s="90">
        <v>836369848</v>
      </c>
      <c r="U850" s="85">
        <v>0.93186972071869312</v>
      </c>
      <c r="V850" s="90"/>
      <c r="W850" s="85"/>
      <c r="X850" s="90"/>
      <c r="Y850" s="85"/>
      <c r="Z850" s="90"/>
      <c r="AA850" s="85"/>
      <c r="AB850" s="85"/>
      <c r="AC850" s="85"/>
      <c r="AD850" s="90">
        <v>182787552000</v>
      </c>
      <c r="AE850" s="90">
        <v>356846000</v>
      </c>
      <c r="AF850" s="90">
        <v>1387064000</v>
      </c>
      <c r="AG850" s="90">
        <v>538325502000</v>
      </c>
      <c r="AH850" s="90">
        <v>2423668000</v>
      </c>
      <c r="AI850" s="117">
        <v>523728000</v>
      </c>
      <c r="AJ850" s="90">
        <v>532928000</v>
      </c>
      <c r="AK850" s="90">
        <v>897518000</v>
      </c>
      <c r="AL850" s="90"/>
      <c r="AM850" s="90"/>
      <c r="AN850" s="90">
        <v>971478000</v>
      </c>
    </row>
    <row r="851" spans="1:40" ht="12.75" customHeight="1">
      <c r="A851" s="81">
        <v>44776</v>
      </c>
      <c r="B851" s="90">
        <v>40310936000000</v>
      </c>
      <c r="C851" s="90">
        <v>520681560000</v>
      </c>
      <c r="D851" s="203">
        <v>182874225628</v>
      </c>
      <c r="E851" s="208">
        <v>187094170628</v>
      </c>
      <c r="F851" s="90">
        <v>49184292702</v>
      </c>
      <c r="G851" s="85">
        <v>0.73879195409519238</v>
      </c>
      <c r="H851" s="90"/>
      <c r="I851" s="85">
        <v>0</v>
      </c>
      <c r="J851" s="90">
        <v>2146894360</v>
      </c>
      <c r="K851" s="85">
        <v>0.43196930553141077</v>
      </c>
      <c r="L851" s="90">
        <v>129185241486</v>
      </c>
      <c r="M851" s="85">
        <v>0.29090572090290912</v>
      </c>
      <c r="N851" s="90">
        <v>1515679084</v>
      </c>
      <c r="O851" s="85">
        <v>0.58603015214491461</v>
      </c>
      <c r="P851" s="90">
        <v>18654996</v>
      </c>
      <c r="Q851" s="85">
        <v>0.21603432462479155</v>
      </c>
      <c r="R851" s="90"/>
      <c r="S851" s="85">
        <v>0</v>
      </c>
      <c r="T851" s="90">
        <v>823463000</v>
      </c>
      <c r="U851" s="85">
        <v>0.98484101906623067</v>
      </c>
      <c r="V851" s="90"/>
      <c r="W851" s="85"/>
      <c r="X851" s="90"/>
      <c r="Y851" s="85"/>
      <c r="Z851" s="90"/>
      <c r="AA851" s="85"/>
      <c r="AB851" s="85"/>
      <c r="AC851" s="85"/>
      <c r="AD851" s="90">
        <v>66573942000</v>
      </c>
      <c r="AE851" s="90">
        <v>391362000</v>
      </c>
      <c r="AF851" s="90">
        <v>4970016000</v>
      </c>
      <c r="AG851" s="90">
        <v>444079412000</v>
      </c>
      <c r="AH851" s="90">
        <v>2586350000</v>
      </c>
      <c r="AI851" s="117">
        <v>86352000</v>
      </c>
      <c r="AJ851" s="90">
        <v>135068000</v>
      </c>
      <c r="AK851" s="90">
        <v>836138000</v>
      </c>
      <c r="AL851" s="90"/>
      <c r="AM851" s="90"/>
      <c r="AN851" s="90">
        <v>1022920000</v>
      </c>
    </row>
    <row r="852" spans="1:40" ht="12.75" customHeight="1">
      <c r="A852" s="81">
        <v>44777</v>
      </c>
      <c r="B852" s="90">
        <v>39474442000000</v>
      </c>
      <c r="C852" s="90">
        <v>827204628000</v>
      </c>
      <c r="D852" s="203">
        <v>109817504981</v>
      </c>
      <c r="E852" s="208">
        <v>109817504981</v>
      </c>
      <c r="F852" s="90">
        <v>100613327910</v>
      </c>
      <c r="G852" s="85">
        <v>0.30068974202946602</v>
      </c>
      <c r="H852" s="90"/>
      <c r="I852" s="85">
        <v>0</v>
      </c>
      <c r="J852" s="90">
        <v>480574080</v>
      </c>
      <c r="K852" s="85">
        <v>0.32388674270710055</v>
      </c>
      <c r="L852" s="90">
        <v>6564882853</v>
      </c>
      <c r="M852" s="85">
        <v>1.3493460728208598E-2</v>
      </c>
      <c r="N852" s="90">
        <v>1247294132</v>
      </c>
      <c r="O852" s="85">
        <v>0.76727948346647346</v>
      </c>
      <c r="P852" s="90">
        <v>25071998</v>
      </c>
      <c r="Q852" s="85">
        <v>0.18995089096308868</v>
      </c>
      <c r="R852" s="90"/>
      <c r="S852" s="85">
        <v>0</v>
      </c>
      <c r="T852" s="90">
        <v>886354008</v>
      </c>
      <c r="U852" s="85">
        <v>0.93335594676730815</v>
      </c>
      <c r="V852" s="90"/>
      <c r="W852" s="85"/>
      <c r="X852" s="90"/>
      <c r="Y852" s="85"/>
      <c r="Z852" s="90"/>
      <c r="AA852" s="85"/>
      <c r="AB852" s="85"/>
      <c r="AC852" s="85"/>
      <c r="AD852" s="90">
        <v>334608448000</v>
      </c>
      <c r="AE852" s="90">
        <v>366474000</v>
      </c>
      <c r="AF852" s="90">
        <v>1483772000</v>
      </c>
      <c r="AG852" s="90">
        <v>486523286000</v>
      </c>
      <c r="AH852" s="90">
        <v>1625606000</v>
      </c>
      <c r="AI852" s="117">
        <v>131992000</v>
      </c>
      <c r="AJ852" s="90">
        <v>550474000</v>
      </c>
      <c r="AK852" s="90">
        <v>949642000</v>
      </c>
      <c r="AL852" s="90"/>
      <c r="AM852" s="90"/>
      <c r="AN852" s="90">
        <v>964934000</v>
      </c>
    </row>
    <row r="853" spans="1:40" ht="12.75" customHeight="1">
      <c r="A853" s="81">
        <v>44778</v>
      </c>
      <c r="B853" s="90">
        <v>36515262000000</v>
      </c>
      <c r="C853" s="90">
        <v>771784094000</v>
      </c>
      <c r="D853" s="203">
        <v>87114873116</v>
      </c>
      <c r="E853" s="208">
        <v>114802118116</v>
      </c>
      <c r="F853" s="90">
        <v>59817418551</v>
      </c>
      <c r="G853" s="85">
        <v>9.7657358051108367E-2</v>
      </c>
      <c r="H853" s="90"/>
      <c r="I853" s="85">
        <v>0</v>
      </c>
      <c r="J853" s="90">
        <v>6636658229</v>
      </c>
      <c r="K853" s="85">
        <v>0.10462543975058357</v>
      </c>
      <c r="L853" s="90">
        <v>18486068190</v>
      </c>
      <c r="M853" s="85">
        <v>0.2020943768950241</v>
      </c>
      <c r="N853" s="90">
        <v>1319540139</v>
      </c>
      <c r="O853" s="85">
        <v>0.69778837111164693</v>
      </c>
      <c r="P853" s="90">
        <v>1563000</v>
      </c>
      <c r="Q853" s="85">
        <v>1.6141024846644772E-2</v>
      </c>
      <c r="R853" s="90"/>
      <c r="S853" s="85">
        <v>0</v>
      </c>
      <c r="T853" s="90">
        <v>853625007</v>
      </c>
      <c r="U853" s="85">
        <v>0.93058027327908743</v>
      </c>
      <c r="V853" s="90"/>
      <c r="W853" s="85"/>
      <c r="X853" s="90"/>
      <c r="Y853" s="85"/>
      <c r="Z853" s="90"/>
      <c r="AA853" s="85"/>
      <c r="AB853" s="85"/>
      <c r="AC853" s="85"/>
      <c r="AD853" s="90">
        <v>612523416000</v>
      </c>
      <c r="AE853" s="90">
        <v>398214000</v>
      </c>
      <c r="AF853" s="90">
        <v>63432548000</v>
      </c>
      <c r="AG853" s="90">
        <v>91472452000</v>
      </c>
      <c r="AH853" s="90">
        <v>1891032000</v>
      </c>
      <c r="AI853" s="117">
        <v>96834000</v>
      </c>
      <c r="AJ853" s="90">
        <v>144184000</v>
      </c>
      <c r="AK853" s="90">
        <v>917304000</v>
      </c>
      <c r="AL853" s="90"/>
      <c r="AM853" s="90"/>
      <c r="AN853" s="90">
        <v>908110000</v>
      </c>
    </row>
    <row r="854" spans="1:40" s="116" customFormat="1" ht="13.5" customHeight="1">
      <c r="A854" s="110"/>
      <c r="B854" s="113"/>
      <c r="C854" s="113"/>
      <c r="D854" s="210"/>
      <c r="E854" s="208"/>
      <c r="F854" s="113"/>
      <c r="G854" s="135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26"/>
      <c r="AJ854" s="113"/>
      <c r="AK854" s="113"/>
      <c r="AL854" s="113"/>
      <c r="AM854" s="113"/>
      <c r="AN854" s="113"/>
    </row>
    <row r="855" spans="1:40" ht="12.75" customHeight="1">
      <c r="A855" s="81">
        <v>44781</v>
      </c>
      <c r="B855" s="90">
        <v>37132524000000</v>
      </c>
      <c r="C855" s="90">
        <v>433534942000</v>
      </c>
      <c r="D855" s="203">
        <v>32329132726</v>
      </c>
      <c r="E855" s="208">
        <v>43661217726</v>
      </c>
      <c r="F855" s="90">
        <v>26159024266</v>
      </c>
      <c r="G855" s="85">
        <v>9.2789339181322886E-2</v>
      </c>
      <c r="H855" s="90"/>
      <c r="I855" s="85">
        <v>0</v>
      </c>
      <c r="J855" s="90">
        <v>92550016</v>
      </c>
      <c r="K855" s="85">
        <v>2.2953811532449267E-3</v>
      </c>
      <c r="L855" s="90">
        <v>3742990230</v>
      </c>
      <c r="M855" s="85">
        <v>3.5215811675395815E-2</v>
      </c>
      <c r="N855" s="90">
        <v>1380096126</v>
      </c>
      <c r="O855" s="85">
        <v>0.60210308072069341</v>
      </c>
      <c r="P855" s="90">
        <v>119156026</v>
      </c>
      <c r="Q855" s="85">
        <v>0.3389756029563209</v>
      </c>
      <c r="R855" s="90"/>
      <c r="S855" s="85">
        <v>0</v>
      </c>
      <c r="T855" s="90">
        <v>835316062</v>
      </c>
      <c r="U855" s="85">
        <v>0.86376502692686319</v>
      </c>
      <c r="V855" s="90"/>
      <c r="W855" s="85"/>
      <c r="X855" s="90"/>
      <c r="Y855" s="85"/>
      <c r="Z855" s="90"/>
      <c r="AA855" s="85"/>
      <c r="AB855" s="85"/>
      <c r="AC855" s="85"/>
      <c r="AD855" s="90">
        <v>281918424000</v>
      </c>
      <c r="AE855" s="90">
        <v>273124000</v>
      </c>
      <c r="AF855" s="90">
        <v>40320108000</v>
      </c>
      <c r="AG855" s="90">
        <v>106287206000</v>
      </c>
      <c r="AH855" s="90">
        <v>2292126000</v>
      </c>
      <c r="AI855" s="117">
        <v>351518000</v>
      </c>
      <c r="AJ855" s="90">
        <v>66070000</v>
      </c>
      <c r="AK855" s="90">
        <v>967064000</v>
      </c>
      <c r="AL855" s="90"/>
      <c r="AM855" s="90"/>
      <c r="AN855" s="90">
        <v>1059302000</v>
      </c>
    </row>
    <row r="856" spans="1:40" ht="12.75" customHeight="1">
      <c r="A856" s="81">
        <v>44782</v>
      </c>
      <c r="B856" s="90">
        <v>36816354000000</v>
      </c>
      <c r="C856" s="90">
        <v>149838654000</v>
      </c>
      <c r="D856" s="203">
        <v>11504095668</v>
      </c>
      <c r="E856" s="208">
        <v>56999315668</v>
      </c>
      <c r="F856" s="90">
        <v>5747291655</v>
      </c>
      <c r="G856" s="85">
        <v>0.13037022664350018</v>
      </c>
      <c r="H856" s="90"/>
      <c r="I856" s="85">
        <v>0</v>
      </c>
      <c r="J856" s="90">
        <v>193291965</v>
      </c>
      <c r="K856" s="85">
        <v>3.9925441251267837E-3</v>
      </c>
      <c r="L856" s="90">
        <v>3139828066</v>
      </c>
      <c r="M856" s="85">
        <v>6.0481011909671555E-2</v>
      </c>
      <c r="N856" s="90">
        <v>1433528916</v>
      </c>
      <c r="O856" s="85">
        <v>0.54758023540700418</v>
      </c>
      <c r="P856" s="90">
        <v>133205016</v>
      </c>
      <c r="Q856" s="85">
        <v>0.37516198952289753</v>
      </c>
      <c r="R856" s="90"/>
      <c r="S856" s="85">
        <v>0</v>
      </c>
      <c r="T856" s="90">
        <v>856950050</v>
      </c>
      <c r="U856" s="85">
        <v>0.94196213245397087</v>
      </c>
      <c r="V856" s="90"/>
      <c r="W856" s="85"/>
      <c r="X856" s="90"/>
      <c r="Y856" s="85"/>
      <c r="Z856" s="90"/>
      <c r="AA856" s="85"/>
      <c r="AB856" s="85"/>
      <c r="AC856" s="85"/>
      <c r="AD856" s="90">
        <v>44084388000</v>
      </c>
      <c r="AE856" s="90">
        <v>281230000</v>
      </c>
      <c r="AF856" s="90">
        <v>48413232000</v>
      </c>
      <c r="AG856" s="90">
        <v>51914278000</v>
      </c>
      <c r="AH856" s="90">
        <v>2617934000</v>
      </c>
      <c r="AI856" s="117">
        <v>355060000</v>
      </c>
      <c r="AJ856" s="90">
        <v>266858000</v>
      </c>
      <c r="AK856" s="90">
        <v>909750000</v>
      </c>
      <c r="AL856" s="90"/>
      <c r="AM856" s="90"/>
      <c r="AN856" s="90">
        <v>995924000</v>
      </c>
    </row>
    <row r="857" spans="1:40" ht="12.75" customHeight="1">
      <c r="A857" s="81">
        <v>44783</v>
      </c>
      <c r="B857" s="90">
        <v>34360828000000</v>
      </c>
      <c r="C857" s="90">
        <v>213898246000</v>
      </c>
      <c r="D857" s="203">
        <v>69497645916</v>
      </c>
      <c r="E857" s="208">
        <v>75184095916</v>
      </c>
      <c r="F857" s="90">
        <v>14214891557</v>
      </c>
      <c r="G857" s="85">
        <v>0.50345117463864575</v>
      </c>
      <c r="H857" s="90"/>
      <c r="I857" s="85">
        <v>0</v>
      </c>
      <c r="J857" s="90">
        <v>866766818</v>
      </c>
      <c r="K857" s="85">
        <v>1.2095804138715215E-2</v>
      </c>
      <c r="L857" s="90">
        <v>50226253647</v>
      </c>
      <c r="M857" s="85">
        <v>0.47621106716857475</v>
      </c>
      <c r="N857" s="90">
        <v>3246022961</v>
      </c>
      <c r="O857" s="85">
        <v>0.546359975796054</v>
      </c>
      <c r="P857" s="90">
        <v>96758993</v>
      </c>
      <c r="Q857" s="85">
        <v>0.38591835245130102</v>
      </c>
      <c r="R857" s="90"/>
      <c r="S857" s="85">
        <v>0</v>
      </c>
      <c r="T857" s="90">
        <v>846951940</v>
      </c>
      <c r="U857" s="85">
        <v>0.98338706081787153</v>
      </c>
      <c r="V857" s="90"/>
      <c r="W857" s="85"/>
      <c r="X857" s="90"/>
      <c r="Y857" s="85"/>
      <c r="Z857" s="90"/>
      <c r="AA857" s="85"/>
      <c r="AB857" s="85"/>
      <c r="AC857" s="85"/>
      <c r="AD857" s="90">
        <v>28234896000</v>
      </c>
      <c r="AE857" s="90">
        <v>248682000</v>
      </c>
      <c r="AF857" s="90">
        <v>71658470000</v>
      </c>
      <c r="AG857" s="90">
        <v>105470572000</v>
      </c>
      <c r="AH857" s="90">
        <v>5941180000</v>
      </c>
      <c r="AI857" s="117">
        <v>250724000</v>
      </c>
      <c r="AJ857" s="90">
        <v>275158000</v>
      </c>
      <c r="AK857" s="90">
        <v>861260000</v>
      </c>
      <c r="AL857" s="90"/>
      <c r="AM857" s="90"/>
      <c r="AN857" s="90">
        <v>957304000</v>
      </c>
    </row>
    <row r="858" spans="1:40" ht="12.75" customHeight="1">
      <c r="A858" s="81">
        <v>44784</v>
      </c>
      <c r="B858" s="90">
        <v>45073274000000</v>
      </c>
      <c r="C858" s="90">
        <v>113855298000</v>
      </c>
      <c r="D858" s="203">
        <v>68782859933</v>
      </c>
      <c r="E858" s="208">
        <v>109196074933</v>
      </c>
      <c r="F858" s="90">
        <v>20045351190</v>
      </c>
      <c r="G858" s="85">
        <v>0.58094411459002326</v>
      </c>
      <c r="H858" s="90"/>
      <c r="I858" s="85">
        <v>0</v>
      </c>
      <c r="J858" s="90">
        <v>834266068</v>
      </c>
      <c r="K858" s="85">
        <v>0.25708881773778525</v>
      </c>
      <c r="L858" s="90">
        <v>45445263770</v>
      </c>
      <c r="M858" s="85">
        <v>0.64057149174724026</v>
      </c>
      <c r="N858" s="90">
        <v>1533031869</v>
      </c>
      <c r="O858" s="85">
        <v>0.63767285816254204</v>
      </c>
      <c r="P858" s="90">
        <v>52676000</v>
      </c>
      <c r="Q858" s="85">
        <v>0.27432559108426208</v>
      </c>
      <c r="R858" s="90"/>
      <c r="S858" s="85">
        <v>0</v>
      </c>
      <c r="T858" s="90">
        <v>872271036</v>
      </c>
      <c r="U858" s="85">
        <v>0.9653116323748141</v>
      </c>
      <c r="V858" s="90"/>
      <c r="W858" s="85"/>
      <c r="X858" s="90"/>
      <c r="Y858" s="85"/>
      <c r="Z858" s="90"/>
      <c r="AA858" s="85"/>
      <c r="AB858" s="85"/>
      <c r="AC858" s="85"/>
      <c r="AD858" s="90">
        <v>34504784000</v>
      </c>
      <c r="AE858" s="90">
        <v>475936000</v>
      </c>
      <c r="AF858" s="90">
        <v>3245050000</v>
      </c>
      <c r="AG858" s="90">
        <v>70944874000</v>
      </c>
      <c r="AH858" s="90">
        <v>2404104000</v>
      </c>
      <c r="AI858" s="117">
        <v>192020000</v>
      </c>
      <c r="AJ858" s="90">
        <v>211978000</v>
      </c>
      <c r="AK858" s="90">
        <v>903616000</v>
      </c>
      <c r="AL858" s="90"/>
      <c r="AM858" s="90"/>
      <c r="AN858" s="90">
        <v>972936000</v>
      </c>
    </row>
    <row r="859" spans="1:40" ht="12.75" customHeight="1">
      <c r="A859" s="81">
        <v>44785</v>
      </c>
      <c r="B859" s="90">
        <v>30585130000000</v>
      </c>
      <c r="C859" s="90">
        <v>74416560000</v>
      </c>
      <c r="D859" s="203">
        <v>11907532298</v>
      </c>
      <c r="E859" s="208">
        <v>28308577298</v>
      </c>
      <c r="F859" s="90">
        <v>193962040</v>
      </c>
      <c r="G859" s="85">
        <v>3.3245069254119165E-2</v>
      </c>
      <c r="H859" s="90"/>
      <c r="I859" s="85">
        <v>0</v>
      </c>
      <c r="J859" s="90">
        <v>756434853</v>
      </c>
      <c r="K859" s="85">
        <v>0.39573420536633547</v>
      </c>
      <c r="L859" s="90">
        <v>8419441302</v>
      </c>
      <c r="M859" s="85">
        <v>0.16460627909442865</v>
      </c>
      <c r="N859" s="90">
        <v>1322908020</v>
      </c>
      <c r="O859" s="85">
        <v>0.78346172022964189</v>
      </c>
      <c r="P859" s="90">
        <v>365226015</v>
      </c>
      <c r="Q859" s="85">
        <v>0.46155889511783321</v>
      </c>
      <c r="R859" s="90"/>
      <c r="S859" s="85">
        <v>0</v>
      </c>
      <c r="T859" s="90">
        <v>849560068</v>
      </c>
      <c r="U859" s="85">
        <v>0.98350339542260445</v>
      </c>
      <c r="V859" s="90"/>
      <c r="W859" s="85"/>
      <c r="X859" s="90"/>
      <c r="Y859" s="85"/>
      <c r="Z859" s="90"/>
      <c r="AA859" s="85"/>
      <c r="AB859" s="85"/>
      <c r="AC859" s="85"/>
      <c r="AD859" s="90">
        <v>5834310000</v>
      </c>
      <c r="AE859" s="90">
        <v>11177470000</v>
      </c>
      <c r="AF859" s="90">
        <v>1911472000</v>
      </c>
      <c r="AG859" s="90">
        <v>51148968000</v>
      </c>
      <c r="AH859" s="90">
        <v>1688542000</v>
      </c>
      <c r="AI859" s="117">
        <v>791288000</v>
      </c>
      <c r="AJ859" s="90">
        <v>57304000</v>
      </c>
      <c r="AK859" s="90">
        <v>863810000</v>
      </c>
      <c r="AL859" s="90"/>
      <c r="AM859" s="90"/>
      <c r="AN859" s="90">
        <v>943396000</v>
      </c>
    </row>
    <row r="860" spans="1:40" s="116" customFormat="1" ht="12.75" customHeight="1">
      <c r="A860" s="110"/>
      <c r="B860" s="113"/>
      <c r="C860" s="113"/>
      <c r="D860" s="210"/>
      <c r="E860" s="208"/>
      <c r="F860" s="113"/>
      <c r="G860" s="135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26"/>
      <c r="AJ860" s="113"/>
      <c r="AK860" s="113"/>
      <c r="AL860" s="113"/>
      <c r="AM860" s="113"/>
      <c r="AN860" s="113"/>
    </row>
    <row r="861" spans="1:40" ht="12.75" customHeight="1">
      <c r="A861" s="81">
        <v>44788</v>
      </c>
      <c r="B861" s="90">
        <v>35676678000000</v>
      </c>
      <c r="C861" s="90">
        <v>178632332000</v>
      </c>
      <c r="D861" s="203">
        <v>7741659371</v>
      </c>
      <c r="E861" s="208">
        <v>31920309371</v>
      </c>
      <c r="F861" s="90">
        <v>291259050</v>
      </c>
      <c r="G861" s="85">
        <v>1.1000065412948698E-2</v>
      </c>
      <c r="H861" s="90"/>
      <c r="I861" s="85">
        <v>0</v>
      </c>
      <c r="J861" s="90">
        <v>1993080198</v>
      </c>
      <c r="K861" s="85">
        <v>0.38760691783414047</v>
      </c>
      <c r="L861" s="90">
        <v>3153267024</v>
      </c>
      <c r="M861" s="85">
        <v>2.2387411675188876E-2</v>
      </c>
      <c r="N861" s="90">
        <v>1332921094</v>
      </c>
      <c r="O861" s="85">
        <v>0.58461554055357989</v>
      </c>
      <c r="P861" s="90">
        <v>102577984</v>
      </c>
      <c r="Q861" s="85">
        <v>0.29910477912232103</v>
      </c>
      <c r="R861" s="90"/>
      <c r="S861" s="85">
        <v>0</v>
      </c>
      <c r="T861" s="90">
        <v>868554021</v>
      </c>
      <c r="U861" s="85">
        <v>0.93043940682686865</v>
      </c>
      <c r="V861" s="90"/>
      <c r="W861" s="85"/>
      <c r="X861" s="90"/>
      <c r="Y861" s="85"/>
      <c r="Z861" s="90"/>
      <c r="AA861" s="85"/>
      <c r="AB861" s="85"/>
      <c r="AC861" s="85"/>
      <c r="AD861" s="90">
        <v>26477938000</v>
      </c>
      <c r="AE861" s="90">
        <v>692592000</v>
      </c>
      <c r="AF861" s="90">
        <v>5142014000</v>
      </c>
      <c r="AG861" s="90">
        <v>140850004000</v>
      </c>
      <c r="AH861" s="90">
        <v>2279996000</v>
      </c>
      <c r="AI861" s="117">
        <v>342950000</v>
      </c>
      <c r="AJ861" s="90">
        <v>575444000</v>
      </c>
      <c r="AK861" s="90">
        <v>933488000</v>
      </c>
      <c r="AL861" s="90"/>
      <c r="AM861" s="90"/>
      <c r="AN861" s="90">
        <v>1337906000</v>
      </c>
    </row>
    <row r="862" spans="1:40" ht="12.75" customHeight="1">
      <c r="A862" s="81">
        <v>44789</v>
      </c>
      <c r="B862" s="90">
        <v>34945300000000</v>
      </c>
      <c r="C862" s="90">
        <v>137394414000</v>
      </c>
      <c r="D862" s="203">
        <v>14282467715</v>
      </c>
      <c r="E862" s="208">
        <v>71633267715</v>
      </c>
      <c r="F862" s="90">
        <v>4384000000</v>
      </c>
      <c r="G862" s="85">
        <v>0.61878899718637326</v>
      </c>
      <c r="H862" s="90"/>
      <c r="I862" s="85">
        <v>0</v>
      </c>
      <c r="J862" s="90">
        <v>998768984</v>
      </c>
      <c r="K862" s="85">
        <v>0.34397277612696942</v>
      </c>
      <c r="L862" s="90">
        <v>6135957465</v>
      </c>
      <c r="M862" s="85">
        <v>9.6787632565352222E-2</v>
      </c>
      <c r="N862" s="90">
        <v>1796982210</v>
      </c>
      <c r="O862" s="85">
        <v>0.51786947196964106</v>
      </c>
      <c r="P862" s="90">
        <v>40151000</v>
      </c>
      <c r="Q862" s="85">
        <v>0.13744693961385732</v>
      </c>
      <c r="R862" s="90"/>
      <c r="S862" s="85">
        <v>0</v>
      </c>
      <c r="T862" s="90">
        <v>926608056</v>
      </c>
      <c r="U862" s="85">
        <v>0.90441903929005774</v>
      </c>
      <c r="V862" s="90"/>
      <c r="W862" s="85"/>
      <c r="X862" s="90"/>
      <c r="Y862" s="85"/>
      <c r="Z862" s="90"/>
      <c r="AA862" s="85"/>
      <c r="AB862" s="85"/>
      <c r="AC862" s="85"/>
      <c r="AD862" s="90">
        <v>7084806000</v>
      </c>
      <c r="AE862" s="90">
        <v>12327290000</v>
      </c>
      <c r="AF862" s="90">
        <v>2903628000</v>
      </c>
      <c r="AG862" s="90">
        <v>63396090000</v>
      </c>
      <c r="AH862" s="90">
        <v>3469952000</v>
      </c>
      <c r="AI862" s="117">
        <v>292120000</v>
      </c>
      <c r="AJ862" s="90">
        <v>45913832000</v>
      </c>
      <c r="AK862" s="90">
        <v>1024534000</v>
      </c>
      <c r="AL862" s="90"/>
      <c r="AM862" s="90"/>
      <c r="AN862" s="90">
        <v>982162000</v>
      </c>
    </row>
    <row r="863" spans="1:40" ht="12.75" customHeight="1">
      <c r="A863" s="81">
        <v>44790</v>
      </c>
      <c r="B863" s="90">
        <v>41284414000000</v>
      </c>
      <c r="C863" s="90">
        <v>129103692000</v>
      </c>
      <c r="D863" s="203">
        <v>94221027159</v>
      </c>
      <c r="E863" s="208">
        <v>146159374159</v>
      </c>
      <c r="F863" s="90">
        <v>67985015</v>
      </c>
      <c r="G863" s="85">
        <v>2.1367284317293653E-2</v>
      </c>
      <c r="H863" s="90"/>
      <c r="I863" s="85">
        <v>0</v>
      </c>
      <c r="J863" s="90">
        <v>3001365153</v>
      </c>
      <c r="K863" s="85">
        <v>0.48684796959946741</v>
      </c>
      <c r="L863" s="90">
        <v>8459734550</v>
      </c>
      <c r="M863" s="85">
        <v>0.26045183684957424</v>
      </c>
      <c r="N863" s="90">
        <v>1397916996</v>
      </c>
      <c r="O863" s="85">
        <v>0.49124871593033553</v>
      </c>
      <c r="P863" s="90">
        <v>513044881</v>
      </c>
      <c r="Q863" s="85">
        <v>0.38502776835513713</v>
      </c>
      <c r="R863" s="90"/>
      <c r="S863" s="85">
        <v>0</v>
      </c>
      <c r="T863" s="90">
        <v>80780980564</v>
      </c>
      <c r="U863" s="85">
        <v>0.99933759200864247</v>
      </c>
      <c r="V863" s="90"/>
      <c r="W863" s="85"/>
      <c r="X863" s="90"/>
      <c r="Y863" s="85"/>
      <c r="Z863" s="90"/>
      <c r="AA863" s="85"/>
      <c r="AB863" s="85"/>
      <c r="AC863" s="85"/>
      <c r="AD863" s="90">
        <v>3181734000</v>
      </c>
      <c r="AE863" s="90">
        <v>796788000</v>
      </c>
      <c r="AF863" s="90">
        <v>6164892000</v>
      </c>
      <c r="AG863" s="90">
        <v>32480994000</v>
      </c>
      <c r="AH863" s="90">
        <v>2845640000</v>
      </c>
      <c r="AI863" s="117">
        <v>1332488000</v>
      </c>
      <c r="AJ863" s="90">
        <v>141506000</v>
      </c>
      <c r="AK863" s="90">
        <v>80834526000</v>
      </c>
      <c r="AL863" s="90"/>
      <c r="AM863" s="90"/>
      <c r="AN863" s="90">
        <v>1325124000</v>
      </c>
    </row>
    <row r="864" spans="1:40" ht="12.75" customHeight="1">
      <c r="A864" s="81">
        <v>44791</v>
      </c>
      <c r="B864" s="90">
        <v>35228264000000</v>
      </c>
      <c r="C864" s="90">
        <v>103064016000</v>
      </c>
      <c r="D864" s="203">
        <v>42054439719</v>
      </c>
      <c r="E864" s="208">
        <v>138628808719</v>
      </c>
      <c r="F864" s="90">
        <v>4861567200</v>
      </c>
      <c r="G864" s="85">
        <v>0.26333472541579661</v>
      </c>
      <c r="H864" s="90"/>
      <c r="I864" s="85">
        <v>0</v>
      </c>
      <c r="J864" s="90">
        <v>2498912592</v>
      </c>
      <c r="K864" s="85">
        <v>0.37962279335583704</v>
      </c>
      <c r="L864" s="90">
        <v>32163049027</v>
      </c>
      <c r="M864" s="85">
        <v>0.44437419816436696</v>
      </c>
      <c r="N864" s="90">
        <v>1619517023</v>
      </c>
      <c r="O864" s="85">
        <v>0.618979214059452</v>
      </c>
      <c r="P864" s="90">
        <v>41842001</v>
      </c>
      <c r="Q864" s="85">
        <v>0.18510392132574785</v>
      </c>
      <c r="R864" s="90"/>
      <c r="S864" s="85">
        <v>0</v>
      </c>
      <c r="T864" s="90">
        <v>869551876</v>
      </c>
      <c r="U864" s="85">
        <v>0.95785879392999396</v>
      </c>
      <c r="V864" s="90"/>
      <c r="W864" s="85"/>
      <c r="X864" s="90"/>
      <c r="Y864" s="85"/>
      <c r="Z864" s="90"/>
      <c r="AA864" s="85"/>
      <c r="AB864" s="85"/>
      <c r="AC864" s="85"/>
      <c r="AD864" s="90">
        <v>18461550000</v>
      </c>
      <c r="AE864" s="90">
        <v>527914000</v>
      </c>
      <c r="AF864" s="90">
        <v>6582620000</v>
      </c>
      <c r="AG864" s="90">
        <v>72378300000</v>
      </c>
      <c r="AH864" s="90">
        <v>2616432000</v>
      </c>
      <c r="AI864" s="117">
        <v>226046000</v>
      </c>
      <c r="AJ864" s="90">
        <v>378152000</v>
      </c>
      <c r="AK864" s="90">
        <v>907808000</v>
      </c>
      <c r="AL864" s="90"/>
      <c r="AM864" s="90"/>
      <c r="AN864" s="90">
        <v>985194000</v>
      </c>
    </row>
    <row r="865" spans="1:40" ht="12.75" customHeight="1">
      <c r="A865" s="81">
        <v>44792</v>
      </c>
      <c r="B865" s="90">
        <v>34662704000000</v>
      </c>
      <c r="C865" s="90">
        <v>251022490000</v>
      </c>
      <c r="D865" s="203">
        <v>196688248509</v>
      </c>
      <c r="E865" s="208">
        <v>223096768509</v>
      </c>
      <c r="F865" s="90">
        <v>184487074000</v>
      </c>
      <c r="G865" s="85">
        <v>0.88751178140183773</v>
      </c>
      <c r="H865" s="90"/>
      <c r="I865" s="85">
        <v>0</v>
      </c>
      <c r="J865" s="90">
        <v>2980938360</v>
      </c>
      <c r="K865" s="85">
        <v>0.47062493842753395</v>
      </c>
      <c r="L865" s="90">
        <v>6658744145</v>
      </c>
      <c r="M865" s="85">
        <v>0.36102494822164388</v>
      </c>
      <c r="N865" s="90">
        <v>1519257115</v>
      </c>
      <c r="O865" s="85">
        <v>0.73394063526570053</v>
      </c>
      <c r="P865" s="90">
        <v>169586962</v>
      </c>
      <c r="Q865" s="85">
        <v>0.38542491363636366</v>
      </c>
      <c r="R865" s="90"/>
      <c r="S865" s="85">
        <v>0</v>
      </c>
      <c r="T865" s="90">
        <v>872647927</v>
      </c>
      <c r="U865" s="85">
        <v>0.95475703172866522</v>
      </c>
      <c r="V865" s="90"/>
      <c r="W865" s="85"/>
      <c r="X865" s="90"/>
      <c r="Y865" s="85"/>
      <c r="Z865" s="90"/>
      <c r="AA865" s="85"/>
      <c r="AB865" s="85"/>
      <c r="AC865" s="85"/>
      <c r="AD865" s="90">
        <v>207870000000</v>
      </c>
      <c r="AE865" s="90">
        <v>12234000000</v>
      </c>
      <c r="AF865" s="90">
        <v>6334000000</v>
      </c>
      <c r="AG865" s="90">
        <v>18444000000</v>
      </c>
      <c r="AH865" s="90">
        <v>2070000000</v>
      </c>
      <c r="AI865" s="117">
        <v>440000000</v>
      </c>
      <c r="AJ865" s="90">
        <v>1780490000</v>
      </c>
      <c r="AK865" s="90">
        <v>914000000</v>
      </c>
      <c r="AL865" s="90"/>
      <c r="AM865" s="90"/>
      <c r="AN865" s="90">
        <v>936000000</v>
      </c>
    </row>
    <row r="866" spans="1:40" s="116" customFormat="1" ht="12.75" customHeight="1">
      <c r="A866" s="110"/>
      <c r="B866" s="113"/>
      <c r="C866" s="113"/>
      <c r="D866" s="210"/>
      <c r="E866" s="208"/>
      <c r="F866" s="113"/>
      <c r="G866" s="135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26"/>
      <c r="AJ866" s="113"/>
      <c r="AK866" s="113"/>
      <c r="AL866" s="113"/>
      <c r="AM866" s="113"/>
      <c r="AN866" s="113"/>
    </row>
    <row r="867" spans="1:40" ht="12.75" customHeight="1">
      <c r="A867" s="81">
        <v>44795</v>
      </c>
      <c r="B867" s="90">
        <v>35337862000000</v>
      </c>
      <c r="C867" s="90">
        <v>89409874000</v>
      </c>
      <c r="D867" s="203">
        <v>27489567371</v>
      </c>
      <c r="E867" s="208">
        <v>60809757371</v>
      </c>
      <c r="F867" s="90">
        <v>7006296015</v>
      </c>
      <c r="G867" s="85">
        <v>0.34643007248913582</v>
      </c>
      <c r="H867" s="90"/>
      <c r="I867" s="85">
        <v>0</v>
      </c>
      <c r="J867" s="90">
        <v>2168783426</v>
      </c>
      <c r="K867" s="85">
        <v>0.38783666851335175</v>
      </c>
      <c r="L867" s="90">
        <v>15497060701</v>
      </c>
      <c r="M867" s="85">
        <v>0.27564055809835264</v>
      </c>
      <c r="N867" s="90">
        <v>1934000080</v>
      </c>
      <c r="O867" s="85">
        <v>0.59667162144735131</v>
      </c>
      <c r="P867" s="90">
        <v>25426005</v>
      </c>
      <c r="Q867" s="85">
        <v>0.12156711386933905</v>
      </c>
      <c r="R867" s="90"/>
      <c r="S867" s="85">
        <v>0</v>
      </c>
      <c r="T867" s="90">
        <v>858001144</v>
      </c>
      <c r="U867" s="85">
        <v>0.9661913912236606</v>
      </c>
      <c r="V867" s="90"/>
      <c r="W867" s="85"/>
      <c r="X867" s="90"/>
      <c r="Y867" s="85"/>
      <c r="Z867" s="90"/>
      <c r="AA867" s="85"/>
      <c r="AB867" s="85"/>
      <c r="AC867" s="85"/>
      <c r="AD867" s="90">
        <v>20224272000</v>
      </c>
      <c r="AE867" s="90">
        <v>245010000</v>
      </c>
      <c r="AF867" s="90">
        <v>5592002000</v>
      </c>
      <c r="AG867" s="90">
        <v>56221990000</v>
      </c>
      <c r="AH867" s="90">
        <v>3241314000</v>
      </c>
      <c r="AI867" s="117">
        <v>209152000</v>
      </c>
      <c r="AJ867" s="90">
        <v>1613014000</v>
      </c>
      <c r="AK867" s="90">
        <v>888024000</v>
      </c>
      <c r="AL867" s="90"/>
      <c r="AM867" s="90"/>
      <c r="AN867" s="90">
        <v>1175096000</v>
      </c>
    </row>
    <row r="868" spans="1:40" ht="12.75" customHeight="1">
      <c r="A868" s="81">
        <v>44796</v>
      </c>
      <c r="B868" s="90">
        <v>33938260000000</v>
      </c>
      <c r="C868" s="90">
        <v>122134790000</v>
      </c>
      <c r="D868" s="203">
        <v>56924103240</v>
      </c>
      <c r="E868" s="208">
        <v>81868508240</v>
      </c>
      <c r="F868" s="90">
        <v>9803459048</v>
      </c>
      <c r="G868" s="85">
        <v>0.45687354157303289</v>
      </c>
      <c r="H868" s="90"/>
      <c r="I868" s="85">
        <v>0</v>
      </c>
      <c r="J868" s="90">
        <v>3938439728</v>
      </c>
      <c r="K868" s="85">
        <v>0.42007908807151256</v>
      </c>
      <c r="L868" s="90">
        <v>40460286530</v>
      </c>
      <c r="M868" s="85">
        <v>0.47774758804119588</v>
      </c>
      <c r="N868" s="90">
        <v>1543395968</v>
      </c>
      <c r="O868" s="85">
        <v>0.53780123533621904</v>
      </c>
      <c r="P868" s="90">
        <v>347521966</v>
      </c>
      <c r="Q868" s="85">
        <v>0.32080115462653719</v>
      </c>
      <c r="R868" s="90"/>
      <c r="S868" s="85">
        <v>0</v>
      </c>
      <c r="T868" s="90">
        <v>831000000</v>
      </c>
      <c r="U868" s="85">
        <v>1</v>
      </c>
      <c r="V868" s="90"/>
      <c r="W868" s="85"/>
      <c r="X868" s="90"/>
      <c r="Y868" s="85"/>
      <c r="Z868" s="90"/>
      <c r="AA868" s="85"/>
      <c r="AB868" s="85"/>
      <c r="AC868" s="85"/>
      <c r="AD868" s="90">
        <v>21457708000</v>
      </c>
      <c r="AE868" s="90">
        <v>377728000</v>
      </c>
      <c r="AF868" s="90">
        <v>9375472000</v>
      </c>
      <c r="AG868" s="90">
        <v>84689672000</v>
      </c>
      <c r="AH868" s="90">
        <v>2869826000</v>
      </c>
      <c r="AI868" s="117">
        <v>1083294000</v>
      </c>
      <c r="AJ868" s="90">
        <v>423480000</v>
      </c>
      <c r="AK868" s="90">
        <v>831000000</v>
      </c>
      <c r="AL868" s="90"/>
      <c r="AM868" s="90"/>
      <c r="AN868" s="90">
        <v>1026610000</v>
      </c>
    </row>
    <row r="869" spans="1:40" ht="12.75" customHeight="1">
      <c r="A869" s="81">
        <v>44797</v>
      </c>
      <c r="B869" s="90">
        <v>35790006000000</v>
      </c>
      <c r="C869" s="90">
        <v>92470180000</v>
      </c>
      <c r="D869" s="203">
        <v>59937331695</v>
      </c>
      <c r="E869" s="208">
        <v>130097241695</v>
      </c>
      <c r="F869" s="90">
        <v>23761037928</v>
      </c>
      <c r="G869" s="85">
        <v>0.77717226605291057</v>
      </c>
      <c r="H869" s="90"/>
      <c r="I869" s="85">
        <v>0</v>
      </c>
      <c r="J869" s="90">
        <v>1399584276</v>
      </c>
      <c r="K869" s="85">
        <v>0.22847416136503582</v>
      </c>
      <c r="L869" s="90">
        <v>32237784595</v>
      </c>
      <c r="M869" s="85">
        <v>0.63560852253055822</v>
      </c>
      <c r="N869" s="90">
        <v>1656282777</v>
      </c>
      <c r="O869" s="85">
        <v>0.68732898638773177</v>
      </c>
      <c r="P869" s="90">
        <v>23921999</v>
      </c>
      <c r="Q869" s="85">
        <v>9.9405771867857887E-2</v>
      </c>
      <c r="R869" s="90"/>
      <c r="S869" s="85">
        <v>0</v>
      </c>
      <c r="T869" s="90">
        <v>858720120</v>
      </c>
      <c r="U869" s="85">
        <v>0.95161907759276043</v>
      </c>
      <c r="V869" s="90"/>
      <c r="W869" s="85"/>
      <c r="X869" s="90"/>
      <c r="Y869" s="85"/>
      <c r="Z869" s="90"/>
      <c r="AA869" s="85"/>
      <c r="AB869" s="85"/>
      <c r="AC869" s="85"/>
      <c r="AD869" s="90">
        <v>30573708000</v>
      </c>
      <c r="AE869" s="90">
        <v>240650000</v>
      </c>
      <c r="AF869" s="90">
        <v>6125788000</v>
      </c>
      <c r="AG869" s="90">
        <v>50719560000</v>
      </c>
      <c r="AH869" s="90">
        <v>2409738000</v>
      </c>
      <c r="AI869" s="117">
        <v>240650000</v>
      </c>
      <c r="AJ869" s="90">
        <v>247038000</v>
      </c>
      <c r="AK869" s="90">
        <v>902378000</v>
      </c>
      <c r="AL869" s="90"/>
      <c r="AM869" s="90"/>
      <c r="AN869" s="90">
        <v>1010670000</v>
      </c>
    </row>
    <row r="870" spans="1:40" ht="12.75" customHeight="1">
      <c r="A870" s="81">
        <v>44798</v>
      </c>
      <c r="B870" s="90">
        <v>36066990000000</v>
      </c>
      <c r="C870" s="90">
        <v>200791640000</v>
      </c>
      <c r="D870" s="203">
        <v>182343227163</v>
      </c>
      <c r="E870" s="208">
        <v>215597387163</v>
      </c>
      <c r="F870" s="90">
        <v>76498018306</v>
      </c>
      <c r="G870" s="85">
        <v>0.9647757225014203</v>
      </c>
      <c r="H870" s="90"/>
      <c r="I870" s="85">
        <v>0</v>
      </c>
      <c r="J870" s="90">
        <v>1088573979</v>
      </c>
      <c r="K870" s="85">
        <v>0.41147764261446884</v>
      </c>
      <c r="L870" s="90">
        <v>5456746800</v>
      </c>
      <c r="M870" s="85">
        <v>0.33018019707898288</v>
      </c>
      <c r="N870" s="90">
        <v>825216912</v>
      </c>
      <c r="O870" s="85">
        <v>0.41476523522316044</v>
      </c>
      <c r="P870" s="90">
        <v>104680030</v>
      </c>
      <c r="Q870" s="85">
        <v>0.43916777143816077</v>
      </c>
      <c r="R870" s="90"/>
      <c r="S870" s="85">
        <v>0</v>
      </c>
      <c r="T870" s="90">
        <v>98369991136</v>
      </c>
      <c r="U870" s="85">
        <v>0.99981752983881844</v>
      </c>
      <c r="V870" s="90"/>
      <c r="W870" s="85"/>
      <c r="X870" s="90"/>
      <c r="Y870" s="85"/>
      <c r="Z870" s="90"/>
      <c r="AA870" s="85"/>
      <c r="AB870" s="85"/>
      <c r="AC870" s="85"/>
      <c r="AD870" s="90">
        <v>79290986000</v>
      </c>
      <c r="AE870" s="90">
        <v>147354000</v>
      </c>
      <c r="AF870" s="90">
        <v>2645524000</v>
      </c>
      <c r="AG870" s="90">
        <v>16526572000</v>
      </c>
      <c r="AH870" s="90">
        <v>1989600000</v>
      </c>
      <c r="AI870" s="117">
        <v>238360000</v>
      </c>
      <c r="AJ870" s="90">
        <v>597132000</v>
      </c>
      <c r="AK870" s="90">
        <v>98387944000</v>
      </c>
      <c r="AL870" s="90"/>
      <c r="AM870" s="90"/>
      <c r="AN870" s="90">
        <v>968168000</v>
      </c>
    </row>
    <row r="871" spans="1:40" ht="12.75" customHeight="1">
      <c r="A871" s="81">
        <v>44799</v>
      </c>
      <c r="B871" s="90">
        <v>38399592000000</v>
      </c>
      <c r="C871" s="90">
        <v>121394072000</v>
      </c>
      <c r="D871" s="203">
        <v>57790079905</v>
      </c>
      <c r="E871" s="208">
        <v>62076424905</v>
      </c>
      <c r="F871" s="90">
        <v>11692884099</v>
      </c>
      <c r="G871" s="85">
        <v>0.60641448496006634</v>
      </c>
      <c r="H871" s="90"/>
      <c r="I871" s="85">
        <v>0</v>
      </c>
      <c r="J871" s="90">
        <v>2175322436</v>
      </c>
      <c r="K871" s="85">
        <v>0.35153885520361988</v>
      </c>
      <c r="L871" s="90">
        <v>38286210087</v>
      </c>
      <c r="M871" s="85">
        <v>0.46249438388780167</v>
      </c>
      <c r="N871" s="90">
        <v>4681270263</v>
      </c>
      <c r="O871" s="85">
        <v>0.46120889290640393</v>
      </c>
      <c r="P871" s="90">
        <v>87447001</v>
      </c>
      <c r="Q871" s="85">
        <v>0.43723500500000001</v>
      </c>
      <c r="R871" s="90"/>
      <c r="S871" s="85">
        <v>0</v>
      </c>
      <c r="T871" s="90">
        <v>866946019</v>
      </c>
      <c r="U871" s="85">
        <v>0.85329332578740158</v>
      </c>
      <c r="V871" s="90"/>
      <c r="W871" s="85"/>
      <c r="X871" s="90"/>
      <c r="Y871" s="85"/>
      <c r="Z871" s="90"/>
      <c r="AA871" s="85"/>
      <c r="AB871" s="85"/>
      <c r="AC871" s="85"/>
      <c r="AD871" s="90">
        <v>19282000000</v>
      </c>
      <c r="AE871" s="90">
        <v>472000000</v>
      </c>
      <c r="AF871" s="90">
        <v>6188000000</v>
      </c>
      <c r="AG871" s="90">
        <v>82782000000</v>
      </c>
      <c r="AH871" s="90">
        <v>10150000000</v>
      </c>
      <c r="AI871" s="117">
        <v>200000000</v>
      </c>
      <c r="AJ871" s="90">
        <v>372000000</v>
      </c>
      <c r="AK871" s="90">
        <v>932072000</v>
      </c>
      <c r="AL871" s="90"/>
      <c r="AM871" s="90"/>
      <c r="AN871" s="90">
        <v>1016000000</v>
      </c>
    </row>
    <row r="872" spans="1:40" s="116" customFormat="1" ht="12.75" customHeight="1">
      <c r="A872" s="110"/>
      <c r="B872" s="113"/>
      <c r="C872" s="113"/>
      <c r="D872" s="210"/>
      <c r="E872" s="208"/>
      <c r="F872" s="113"/>
      <c r="G872" s="135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26"/>
      <c r="AJ872" s="113"/>
      <c r="AK872" s="113"/>
      <c r="AL872" s="113"/>
      <c r="AM872" s="113"/>
      <c r="AN872" s="113"/>
    </row>
    <row r="873" spans="1:40" ht="12.75" customHeight="1">
      <c r="A873" s="81">
        <v>44802</v>
      </c>
      <c r="B873" s="90">
        <v>48573064000000</v>
      </c>
      <c r="C873" s="90">
        <v>154214000000</v>
      </c>
      <c r="D873" s="203">
        <v>32406605544</v>
      </c>
      <c r="E873" s="208">
        <v>113547750544</v>
      </c>
      <c r="F873" s="90">
        <v>18632073547</v>
      </c>
      <c r="G873" s="85">
        <v>0.36829558305989324</v>
      </c>
      <c r="H873" s="90"/>
      <c r="I873" s="85">
        <v>0</v>
      </c>
      <c r="J873" s="90">
        <v>800444921</v>
      </c>
      <c r="K873" s="85">
        <v>0.19551659037616023</v>
      </c>
      <c r="L873" s="90">
        <v>11172194122</v>
      </c>
      <c r="M873" s="85">
        <v>0.12431782305158677</v>
      </c>
      <c r="N873" s="90">
        <v>782470026</v>
      </c>
      <c r="O873" s="85">
        <v>0.25240968580645162</v>
      </c>
      <c r="P873" s="90">
        <v>146118008</v>
      </c>
      <c r="Q873" s="85">
        <v>0.42230638150289018</v>
      </c>
      <c r="R873" s="90"/>
      <c r="S873" s="85">
        <v>0</v>
      </c>
      <c r="T873" s="90">
        <v>873304920</v>
      </c>
      <c r="U873" s="85">
        <v>0.92120772151898733</v>
      </c>
      <c r="V873" s="90"/>
      <c r="W873" s="85"/>
      <c r="X873" s="90"/>
      <c r="Y873" s="85"/>
      <c r="Z873" s="90"/>
      <c r="AA873" s="85"/>
      <c r="AB873" s="85"/>
      <c r="AC873" s="85"/>
      <c r="AD873" s="90">
        <v>50590000000</v>
      </c>
      <c r="AE873" s="90">
        <v>436000000</v>
      </c>
      <c r="AF873" s="90">
        <v>4094000000</v>
      </c>
      <c r="AG873" s="90">
        <v>89868000000</v>
      </c>
      <c r="AH873" s="90">
        <v>3100000000</v>
      </c>
      <c r="AI873" s="117">
        <v>346000000</v>
      </c>
      <c r="AJ873" s="90">
        <v>3538000000</v>
      </c>
      <c r="AK873" s="90">
        <v>948000000</v>
      </c>
      <c r="AL873" s="90"/>
      <c r="AM873" s="90"/>
      <c r="AN873" s="90">
        <v>1294000000</v>
      </c>
    </row>
    <row r="874" spans="1:40" ht="12.75" customHeight="1">
      <c r="A874" s="81">
        <v>44803</v>
      </c>
      <c r="B874" s="90">
        <v>32431414000000</v>
      </c>
      <c r="C874" s="90">
        <v>74489614000</v>
      </c>
      <c r="D874" s="203">
        <v>13099103005</v>
      </c>
      <c r="E874" s="208">
        <v>44019245005</v>
      </c>
      <c r="F874" s="90">
        <v>426514989</v>
      </c>
      <c r="G874" s="85">
        <v>3.958087773474301E-2</v>
      </c>
      <c r="H874" s="90"/>
      <c r="I874" s="85">
        <v>0</v>
      </c>
      <c r="J874" s="90">
        <v>2163852392</v>
      </c>
      <c r="K874" s="85">
        <v>0.34386107192176468</v>
      </c>
      <c r="L874" s="90">
        <v>8611905929</v>
      </c>
      <c r="M874" s="85">
        <v>0.17677417212047902</v>
      </c>
      <c r="N874" s="90">
        <v>729964800</v>
      </c>
      <c r="O874" s="85">
        <v>0.4377159002871075</v>
      </c>
      <c r="P874" s="90">
        <v>115452015</v>
      </c>
      <c r="Q874" s="85">
        <v>0.28374257170242573</v>
      </c>
      <c r="R874" s="90"/>
      <c r="S874" s="85">
        <v>0</v>
      </c>
      <c r="T874" s="90">
        <v>1051412880</v>
      </c>
      <c r="U874" s="85">
        <v>0.81255564709210037</v>
      </c>
      <c r="V874" s="90"/>
      <c r="W874" s="85"/>
      <c r="X874" s="90"/>
      <c r="Y874" s="85"/>
      <c r="Z874" s="90"/>
      <c r="AA874" s="85"/>
      <c r="AB874" s="85"/>
      <c r="AC874" s="85"/>
      <c r="AD874" s="90">
        <v>10775784000</v>
      </c>
      <c r="AE874" s="90">
        <v>607808000</v>
      </c>
      <c r="AF874" s="90">
        <v>6292810000</v>
      </c>
      <c r="AG874" s="90">
        <v>48716992000</v>
      </c>
      <c r="AH874" s="90">
        <v>1667668000</v>
      </c>
      <c r="AI874" s="117">
        <v>406890000</v>
      </c>
      <c r="AJ874" s="90">
        <v>3720594000</v>
      </c>
      <c r="AK874" s="90">
        <v>1293958000</v>
      </c>
      <c r="AL874" s="90"/>
      <c r="AM874" s="90"/>
      <c r="AN874" s="90">
        <v>1007110000</v>
      </c>
    </row>
    <row r="875" spans="1:40" ht="12.75" customHeight="1">
      <c r="A875" s="81">
        <v>44804</v>
      </c>
      <c r="B875" s="90">
        <v>30069988000000</v>
      </c>
      <c r="C875" s="90">
        <v>158078000000</v>
      </c>
      <c r="D875" s="203">
        <v>83205557882</v>
      </c>
      <c r="E875" s="208">
        <v>100585307882</v>
      </c>
      <c r="F875" s="90">
        <v>33151009274</v>
      </c>
      <c r="G875" s="85">
        <v>0.73596948037474474</v>
      </c>
      <c r="H875" s="90"/>
      <c r="I875" s="85">
        <v>0</v>
      </c>
      <c r="J875" s="90">
        <v>1128767817</v>
      </c>
      <c r="K875" s="85">
        <v>0.40956742271407837</v>
      </c>
      <c r="L875" s="90">
        <v>47850145659</v>
      </c>
      <c r="M875" s="85">
        <v>0.44753222651515151</v>
      </c>
      <c r="N875" s="90">
        <v>195237008</v>
      </c>
      <c r="O875" s="85">
        <v>0.20169112396694214</v>
      </c>
      <c r="P875" s="90">
        <v>32145005</v>
      </c>
      <c r="Q875" s="85">
        <v>0.29763893518518519</v>
      </c>
      <c r="R875" s="90"/>
      <c r="S875" s="85">
        <v>0</v>
      </c>
      <c r="T875" s="90">
        <v>848253119</v>
      </c>
      <c r="U875" s="85">
        <v>0.97725013709677422</v>
      </c>
      <c r="V875" s="90"/>
      <c r="W875" s="85"/>
      <c r="X875" s="90"/>
      <c r="Y875" s="85"/>
      <c r="Z875" s="90"/>
      <c r="AA875" s="85"/>
      <c r="AB875" s="85"/>
      <c r="AC875" s="85"/>
      <c r="AD875" s="90">
        <v>45044000000</v>
      </c>
      <c r="AE875" s="90">
        <v>186000000</v>
      </c>
      <c r="AF875" s="90">
        <v>2756000000</v>
      </c>
      <c r="AG875" s="90">
        <v>106920000000</v>
      </c>
      <c r="AH875" s="90">
        <v>968000000</v>
      </c>
      <c r="AI875" s="117">
        <v>108000000</v>
      </c>
      <c r="AJ875" s="90">
        <v>354000000</v>
      </c>
      <c r="AK875" s="90">
        <v>868000000</v>
      </c>
      <c r="AL875" s="90"/>
      <c r="AM875" s="90"/>
      <c r="AN875" s="90">
        <v>874000000</v>
      </c>
    </row>
    <row r="876" spans="1:40" s="116" customFormat="1" ht="12.75" customHeight="1">
      <c r="A876" s="110"/>
      <c r="B876" s="113"/>
      <c r="C876" s="113"/>
      <c r="D876" s="210"/>
      <c r="E876" s="208"/>
      <c r="F876" s="113"/>
      <c r="G876" s="135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26"/>
      <c r="AJ876" s="113"/>
      <c r="AK876" s="113"/>
      <c r="AL876" s="113"/>
      <c r="AM876" s="113"/>
      <c r="AN876" s="113"/>
    </row>
    <row r="877" spans="1:40" ht="12.75" customHeight="1">
      <c r="A877" s="81">
        <v>44809</v>
      </c>
      <c r="B877" s="90">
        <v>30777720000000</v>
      </c>
      <c r="C877" s="90">
        <v>167948000000</v>
      </c>
      <c r="D877" s="203">
        <v>44669953270</v>
      </c>
      <c r="E877" s="208">
        <v>57371443270</v>
      </c>
      <c r="F877" s="90">
        <v>24537385858</v>
      </c>
      <c r="G877" s="85">
        <v>0.31916474841311132</v>
      </c>
      <c r="H877" s="90"/>
      <c r="I877" s="85">
        <v>0</v>
      </c>
      <c r="J877" s="90">
        <v>691681834</v>
      </c>
      <c r="K877" s="85">
        <v>0.24632543945868945</v>
      </c>
      <c r="L877" s="90">
        <v>16544455586</v>
      </c>
      <c r="M877" s="85">
        <v>0.20805925181719861</v>
      </c>
      <c r="N877" s="90">
        <v>1826283922</v>
      </c>
      <c r="O877" s="85">
        <v>0.5619335144615385</v>
      </c>
      <c r="P877" s="90">
        <v>201938971</v>
      </c>
      <c r="Q877" s="85">
        <v>0.34817063965517242</v>
      </c>
      <c r="R877" s="90"/>
      <c r="S877" s="85">
        <v>0</v>
      </c>
      <c r="T877" s="90">
        <v>868207099</v>
      </c>
      <c r="U877" s="85">
        <v>0.96682305011135861</v>
      </c>
      <c r="V877" s="90"/>
      <c r="W877" s="85"/>
      <c r="X877" s="90"/>
      <c r="Y877" s="85"/>
      <c r="Z877" s="90"/>
      <c r="AA877" s="85"/>
      <c r="AB877" s="85"/>
      <c r="AC877" s="85"/>
      <c r="AD877" s="90">
        <v>76880000000</v>
      </c>
      <c r="AE877" s="90">
        <v>792000000</v>
      </c>
      <c r="AF877" s="90">
        <v>2808000000</v>
      </c>
      <c r="AG877" s="90">
        <v>79518000000</v>
      </c>
      <c r="AH877" s="90">
        <v>3250000000</v>
      </c>
      <c r="AI877" s="117">
        <v>580000000</v>
      </c>
      <c r="AJ877" s="90">
        <v>2188000000</v>
      </c>
      <c r="AK877" s="90">
        <v>898000000</v>
      </c>
      <c r="AL877" s="90"/>
      <c r="AM877" s="90"/>
      <c r="AN877" s="90">
        <v>1034000000</v>
      </c>
    </row>
    <row r="878" spans="1:40" ht="12.75" customHeight="1">
      <c r="A878" s="81">
        <v>44810</v>
      </c>
      <c r="B878" s="90">
        <v>33018120000000</v>
      </c>
      <c r="C878" s="90">
        <v>142323460000</v>
      </c>
      <c r="D878" s="203">
        <v>35878102317</v>
      </c>
      <c r="E878" s="208">
        <v>43523577317</v>
      </c>
      <c r="F878" s="90">
        <v>18495770405</v>
      </c>
      <c r="G878" s="85">
        <v>0.30493382667521557</v>
      </c>
      <c r="H878" s="90"/>
      <c r="I878" s="85">
        <v>0</v>
      </c>
      <c r="J878" s="90">
        <v>235776944</v>
      </c>
      <c r="K878" s="85">
        <v>0.21418067788727072</v>
      </c>
      <c r="L878" s="90">
        <v>12795375093</v>
      </c>
      <c r="M878" s="85">
        <v>0.18196085814576698</v>
      </c>
      <c r="N878" s="90">
        <v>1557505066</v>
      </c>
      <c r="O878" s="85">
        <v>0.63124763551413987</v>
      </c>
      <c r="P878" s="90">
        <v>56657010</v>
      </c>
      <c r="Q878" s="85">
        <v>0.30726059416249984</v>
      </c>
      <c r="R878" s="90">
        <v>1526269000</v>
      </c>
      <c r="S878" s="85">
        <v>0.36122196467275414</v>
      </c>
      <c r="T878" s="90">
        <v>1210748799</v>
      </c>
      <c r="U878" s="85">
        <v>0.64212310478695755</v>
      </c>
      <c r="V878" s="90"/>
      <c r="W878" s="85"/>
      <c r="X878" s="90"/>
      <c r="Y878" s="85"/>
      <c r="Z878" s="90"/>
      <c r="AA878" s="85"/>
      <c r="AB878" s="85"/>
      <c r="AC878" s="85"/>
      <c r="AD878" s="90">
        <v>60655030000</v>
      </c>
      <c r="AE878" s="90">
        <v>417882000</v>
      </c>
      <c r="AF878" s="90">
        <v>1100832000</v>
      </c>
      <c r="AG878" s="90">
        <v>70319382000</v>
      </c>
      <c r="AH878" s="90">
        <v>2467344000</v>
      </c>
      <c r="AI878" s="117">
        <v>184394000</v>
      </c>
      <c r="AJ878" s="90">
        <v>4225294000</v>
      </c>
      <c r="AK878" s="90">
        <v>1885540000</v>
      </c>
      <c r="AL878" s="90"/>
      <c r="AM878" s="90"/>
      <c r="AN878" s="90">
        <v>1067762000</v>
      </c>
    </row>
    <row r="879" spans="1:40" ht="12.75" customHeight="1">
      <c r="A879" s="81">
        <v>44811</v>
      </c>
      <c r="B879" s="90">
        <v>47930616000000</v>
      </c>
      <c r="C879" s="90">
        <v>119759668000</v>
      </c>
      <c r="D879" s="203">
        <v>20661734134</v>
      </c>
      <c r="E879" s="208">
        <v>60029233134</v>
      </c>
      <c r="F879" s="90">
        <v>2521413120</v>
      </c>
      <c r="G879" s="85">
        <v>4.6695881164693739E-2</v>
      </c>
      <c r="H879" s="90"/>
      <c r="I879" s="85">
        <v>0</v>
      </c>
      <c r="J879" s="90">
        <v>492110000</v>
      </c>
      <c r="K879" s="85">
        <v>0.29795738950794737</v>
      </c>
      <c r="L879" s="90">
        <v>12137983268</v>
      </c>
      <c r="M879" s="85">
        <v>0.24993885916282105</v>
      </c>
      <c r="N879" s="90">
        <v>4587703826</v>
      </c>
      <c r="O879" s="85">
        <v>0.53572628481599038</v>
      </c>
      <c r="P879" s="90">
        <v>72171000</v>
      </c>
      <c r="Q879" s="85">
        <v>0.41646085310682301</v>
      </c>
      <c r="R879" s="90"/>
      <c r="S879" s="85">
        <v>0</v>
      </c>
      <c r="T879" s="90">
        <v>850352920</v>
      </c>
      <c r="U879" s="85">
        <v>0.91515307923443168</v>
      </c>
      <c r="V879" s="90"/>
      <c r="W879" s="85"/>
      <c r="X879" s="90"/>
      <c r="Y879" s="85"/>
      <c r="Z879" s="90"/>
      <c r="AA879" s="85"/>
      <c r="AB879" s="85"/>
      <c r="AC879" s="85"/>
      <c r="AD879" s="90">
        <v>53996478000</v>
      </c>
      <c r="AE879" s="90">
        <v>324738000</v>
      </c>
      <c r="AF879" s="90">
        <v>1651612000</v>
      </c>
      <c r="AG879" s="90">
        <v>48563810000</v>
      </c>
      <c r="AH879" s="90">
        <v>8563522000</v>
      </c>
      <c r="AI879" s="117">
        <v>173296000</v>
      </c>
      <c r="AJ879" s="90">
        <v>4517878000</v>
      </c>
      <c r="AK879" s="90">
        <v>929192000</v>
      </c>
      <c r="AL879" s="90"/>
      <c r="AM879" s="90"/>
      <c r="AN879" s="90">
        <v>1039142000</v>
      </c>
    </row>
    <row r="880" spans="1:40" ht="12.75" customHeight="1">
      <c r="A880" s="81">
        <v>44812</v>
      </c>
      <c r="B880" s="90">
        <v>33430718000000</v>
      </c>
      <c r="C880" s="90">
        <v>118493090000</v>
      </c>
      <c r="D880" s="203">
        <v>45156123245</v>
      </c>
      <c r="E880" s="208">
        <v>77162853245</v>
      </c>
      <c r="F880" s="90">
        <v>1846731716</v>
      </c>
      <c r="G880" s="85">
        <v>7.2045126385197569E-2</v>
      </c>
      <c r="H880" s="90"/>
      <c r="I880" s="85">
        <v>0</v>
      </c>
      <c r="J880" s="90">
        <v>6296159311</v>
      </c>
      <c r="K880" s="85">
        <v>0.44369671411996647</v>
      </c>
      <c r="L880" s="90">
        <v>34369876036</v>
      </c>
      <c r="M880" s="85">
        <v>0.46938141773856817</v>
      </c>
      <c r="N880" s="90">
        <v>1731207175</v>
      </c>
      <c r="O880" s="85">
        <v>0.63125608026311952</v>
      </c>
      <c r="P880" s="90">
        <v>81149007</v>
      </c>
      <c r="Q880" s="85">
        <v>0.39383162824557144</v>
      </c>
      <c r="R880" s="90"/>
      <c r="S880" s="85">
        <v>0</v>
      </c>
      <c r="T880" s="90">
        <v>831000000</v>
      </c>
      <c r="U880" s="85">
        <v>0.92163343167047451</v>
      </c>
      <c r="V880" s="90"/>
      <c r="W880" s="85"/>
      <c r="X880" s="90"/>
      <c r="Y880" s="85"/>
      <c r="Z880" s="90"/>
      <c r="AA880" s="85"/>
      <c r="AB880" s="85"/>
      <c r="AC880" s="85"/>
      <c r="AD880" s="90">
        <v>25632986000</v>
      </c>
      <c r="AE880" s="90">
        <v>280060000</v>
      </c>
      <c r="AF880" s="90">
        <v>14190232000</v>
      </c>
      <c r="AG880" s="90">
        <v>73223768000</v>
      </c>
      <c r="AH880" s="90">
        <v>2742480000</v>
      </c>
      <c r="AI880" s="117">
        <v>206050000</v>
      </c>
      <c r="AJ880" s="90">
        <v>262000000</v>
      </c>
      <c r="AK880" s="90">
        <v>901660000</v>
      </c>
      <c r="AL880" s="90"/>
      <c r="AM880" s="90"/>
      <c r="AN880" s="90">
        <v>1053854000</v>
      </c>
    </row>
    <row r="881" spans="1:40" ht="12.75" customHeight="1">
      <c r="A881" s="81">
        <v>44813</v>
      </c>
      <c r="B881" s="90">
        <v>32301480000000</v>
      </c>
      <c r="C881" s="90">
        <v>100442928000</v>
      </c>
      <c r="D881" s="203">
        <v>45687568230</v>
      </c>
      <c r="E881" s="208">
        <v>93834783230</v>
      </c>
      <c r="F881" s="90">
        <v>17240221004</v>
      </c>
      <c r="G881" s="85">
        <v>0.4468082157336572</v>
      </c>
      <c r="H881" s="90"/>
      <c r="I881" s="85">
        <v>0</v>
      </c>
      <c r="J881" s="90">
        <v>1562127345</v>
      </c>
      <c r="K881" s="85">
        <v>0.44860408345768016</v>
      </c>
      <c r="L881" s="90">
        <v>24121251162</v>
      </c>
      <c r="M881" s="85">
        <v>0.46263888347168308</v>
      </c>
      <c r="N881" s="90">
        <v>1534170767</v>
      </c>
      <c r="O881" s="85">
        <v>0.54941764881150623</v>
      </c>
      <c r="P881" s="90">
        <v>208387998</v>
      </c>
      <c r="Q881" s="85">
        <v>0.37903336922595621</v>
      </c>
      <c r="R881" s="90"/>
      <c r="S881" s="85">
        <v>0</v>
      </c>
      <c r="T881" s="90">
        <v>1021409954</v>
      </c>
      <c r="U881" s="85">
        <v>0.80247918712651767</v>
      </c>
      <c r="V881" s="90"/>
      <c r="W881" s="85"/>
      <c r="X881" s="90"/>
      <c r="Y881" s="85"/>
      <c r="Z881" s="90"/>
      <c r="AA881" s="85"/>
      <c r="AB881" s="85"/>
      <c r="AC881" s="85"/>
      <c r="AD881" s="90">
        <v>38585282000</v>
      </c>
      <c r="AE881" s="90">
        <v>286628000</v>
      </c>
      <c r="AF881" s="90">
        <v>3482196000</v>
      </c>
      <c r="AG881" s="90">
        <v>52138400000</v>
      </c>
      <c r="AH881" s="90">
        <v>2792358000</v>
      </c>
      <c r="AI881" s="117">
        <v>549788000</v>
      </c>
      <c r="AJ881" s="90">
        <v>249366000</v>
      </c>
      <c r="AK881" s="90">
        <v>1272818000</v>
      </c>
      <c r="AL881" s="90"/>
      <c r="AM881" s="90"/>
      <c r="AN881" s="90">
        <v>1086092000</v>
      </c>
    </row>
    <row r="882" spans="1:40" s="116" customFormat="1" ht="12.75" customHeight="1">
      <c r="A882" s="110"/>
      <c r="B882" s="113"/>
      <c r="C882" s="113"/>
      <c r="D882" s="210"/>
      <c r="E882" s="208"/>
      <c r="F882" s="113"/>
      <c r="G882" s="135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26"/>
      <c r="AJ882" s="113"/>
      <c r="AK882" s="113"/>
      <c r="AL882" s="113"/>
      <c r="AM882" s="113"/>
      <c r="AN882" s="113"/>
    </row>
    <row r="883" spans="1:40" ht="12.75" customHeight="1">
      <c r="A883" s="81">
        <v>44816</v>
      </c>
      <c r="B883" s="90">
        <v>25583368000000</v>
      </c>
      <c r="C883" s="90">
        <v>168078218000</v>
      </c>
      <c r="D883" s="203">
        <v>24001682030</v>
      </c>
      <c r="E883" s="208">
        <v>53256467030</v>
      </c>
      <c r="F883" s="90">
        <v>2670393960</v>
      </c>
      <c r="G883" s="85">
        <v>5.2912516453959349E-2</v>
      </c>
      <c r="H883" s="90"/>
      <c r="I883" s="85">
        <v>0</v>
      </c>
      <c r="J883" s="90">
        <v>2429144076</v>
      </c>
      <c r="K883" s="85">
        <v>0.47005453702470995</v>
      </c>
      <c r="L883" s="90">
        <v>15404078760</v>
      </c>
      <c r="M883" s="85">
        <v>0.14609622118801682</v>
      </c>
      <c r="N883" s="90">
        <v>2575452258</v>
      </c>
      <c r="O883" s="85">
        <v>0.58010254366898295</v>
      </c>
      <c r="P883" s="90">
        <v>84777984</v>
      </c>
      <c r="Q883" s="85">
        <v>0.34527158100513156</v>
      </c>
      <c r="R883" s="90"/>
      <c r="S883" s="85">
        <v>0</v>
      </c>
      <c r="T883" s="90">
        <v>837834992</v>
      </c>
      <c r="U883" s="85">
        <v>0.96810515831290056</v>
      </c>
      <c r="V883" s="90"/>
      <c r="W883" s="85"/>
      <c r="X883" s="90"/>
      <c r="Y883" s="85"/>
      <c r="Z883" s="90"/>
      <c r="AA883" s="85"/>
      <c r="AB883" s="85"/>
      <c r="AC883" s="85"/>
      <c r="AD883" s="90">
        <v>50468096000</v>
      </c>
      <c r="AE883" s="90">
        <v>137614000</v>
      </c>
      <c r="AF883" s="90">
        <v>5167792000</v>
      </c>
      <c r="AG883" s="90">
        <v>105437900000</v>
      </c>
      <c r="AH883" s="90">
        <v>4439650000</v>
      </c>
      <c r="AI883" s="117">
        <v>245540000</v>
      </c>
      <c r="AJ883" s="90">
        <v>348480000</v>
      </c>
      <c r="AK883" s="90">
        <v>865438000</v>
      </c>
      <c r="AL883" s="90"/>
      <c r="AM883" s="90"/>
      <c r="AN883" s="90">
        <v>967708000</v>
      </c>
    </row>
    <row r="884" spans="1:40" ht="12.75" customHeight="1">
      <c r="A884" s="81">
        <v>44817</v>
      </c>
      <c r="B884" s="90">
        <v>29456246000000</v>
      </c>
      <c r="C884" s="90">
        <v>215402568000</v>
      </c>
      <c r="D884" s="203">
        <v>47469585812</v>
      </c>
      <c r="E884" s="208">
        <v>106855340812</v>
      </c>
      <c r="F884" s="90">
        <v>18519105962</v>
      </c>
      <c r="G884" s="85">
        <v>0.39531430802055462</v>
      </c>
      <c r="H884" s="90"/>
      <c r="I884" s="85">
        <v>0</v>
      </c>
      <c r="J884" s="90">
        <v>1728640044</v>
      </c>
      <c r="K884" s="85">
        <v>0.37811689722965686</v>
      </c>
      <c r="L884" s="90">
        <v>3174819461</v>
      </c>
      <c r="M884" s="85">
        <v>2.3092573426485127E-2</v>
      </c>
      <c r="N884" s="90">
        <v>1411371138</v>
      </c>
      <c r="O884" s="85">
        <v>0.66090155765048764</v>
      </c>
      <c r="P884" s="90">
        <v>33444999</v>
      </c>
      <c r="Q884" s="85">
        <v>0.3506720804412104</v>
      </c>
      <c r="R884" s="90"/>
      <c r="S884" s="85">
        <v>0</v>
      </c>
      <c r="T884" s="90">
        <v>22602204208</v>
      </c>
      <c r="U884" s="85">
        <v>0.99757754451255654</v>
      </c>
      <c r="V884" s="90"/>
      <c r="W884" s="85"/>
      <c r="X884" s="90"/>
      <c r="Y884" s="85"/>
      <c r="Z884" s="90"/>
      <c r="AA884" s="85"/>
      <c r="AB884" s="85"/>
      <c r="AC884" s="85"/>
      <c r="AD884" s="90">
        <v>46846536000</v>
      </c>
      <c r="AE884" s="90">
        <v>469008000</v>
      </c>
      <c r="AF884" s="90">
        <v>4571708000</v>
      </c>
      <c r="AG884" s="90">
        <v>137482272000</v>
      </c>
      <c r="AH884" s="90">
        <v>2135524000</v>
      </c>
      <c r="AI884" s="117">
        <v>95374000</v>
      </c>
      <c r="AJ884" s="90">
        <v>224782000</v>
      </c>
      <c r="AK884" s="90">
        <v>22657090000</v>
      </c>
      <c r="AL884" s="90"/>
      <c r="AM884" s="90"/>
      <c r="AN884" s="90">
        <v>920274000</v>
      </c>
    </row>
    <row r="885" spans="1:40" ht="12.75" customHeight="1">
      <c r="A885" s="81">
        <v>44818</v>
      </c>
      <c r="B885" s="90">
        <v>33460560000000</v>
      </c>
      <c r="C885" s="90">
        <v>82325202000</v>
      </c>
      <c r="D885" s="203">
        <v>16725373688</v>
      </c>
      <c r="E885" s="208">
        <v>60534528688</v>
      </c>
      <c r="F885" s="90">
        <v>1760474984</v>
      </c>
      <c r="G885" s="85">
        <v>5.1039190189481734E-2</v>
      </c>
      <c r="H885" s="90"/>
      <c r="I885" s="85">
        <v>0</v>
      </c>
      <c r="J885" s="90">
        <v>1345887040</v>
      </c>
      <c r="K885" s="85">
        <v>0.42663971784892135</v>
      </c>
      <c r="L885" s="90">
        <v>11266982628</v>
      </c>
      <c r="M885" s="85">
        <v>0.27983686302864774</v>
      </c>
      <c r="N885" s="90">
        <v>1459468036</v>
      </c>
      <c r="O885" s="85">
        <v>0.70855254812631208</v>
      </c>
      <c r="P885" s="90">
        <v>73561000</v>
      </c>
      <c r="Q885" s="85">
        <v>0.31391250170695073</v>
      </c>
      <c r="R885" s="90"/>
      <c r="S885" s="85">
        <v>0</v>
      </c>
      <c r="T885" s="90">
        <v>819000000</v>
      </c>
      <c r="U885" s="85">
        <v>0.97845253967571288</v>
      </c>
      <c r="V885" s="90"/>
      <c r="W885" s="85"/>
      <c r="X885" s="90"/>
      <c r="Y885" s="85"/>
      <c r="Z885" s="90"/>
      <c r="AA885" s="85"/>
      <c r="AB885" s="85"/>
      <c r="AC885" s="85"/>
      <c r="AD885" s="90">
        <v>34492612000</v>
      </c>
      <c r="AE885" s="90">
        <v>147066000</v>
      </c>
      <c r="AF885" s="90">
        <v>3154622000</v>
      </c>
      <c r="AG885" s="90">
        <v>40262682000</v>
      </c>
      <c r="AH885" s="90">
        <v>2059788000</v>
      </c>
      <c r="AI885" s="117">
        <v>234336000</v>
      </c>
      <c r="AJ885" s="90">
        <v>214316000</v>
      </c>
      <c r="AK885" s="90">
        <v>837036000</v>
      </c>
      <c r="AL885" s="90"/>
      <c r="AM885" s="90"/>
      <c r="AN885" s="90">
        <v>922744000</v>
      </c>
    </row>
    <row r="886" spans="1:40" ht="12.75" customHeight="1">
      <c r="A886" s="81">
        <v>44819</v>
      </c>
      <c r="B886" s="90">
        <v>25991956000000</v>
      </c>
      <c r="C886" s="90">
        <v>204111688000</v>
      </c>
      <c r="D886" s="203">
        <v>21140088806</v>
      </c>
      <c r="E886" s="208">
        <v>128090808806</v>
      </c>
      <c r="F886" s="90">
        <v>763891984</v>
      </c>
      <c r="G886" s="85">
        <v>0.27011605458813148</v>
      </c>
      <c r="H886" s="90"/>
      <c r="I886" s="85">
        <v>0</v>
      </c>
      <c r="J886" s="90">
        <v>402103917</v>
      </c>
      <c r="K886" s="85">
        <v>0.46255526452013668</v>
      </c>
      <c r="L886" s="90">
        <v>17938188815</v>
      </c>
      <c r="M886" s="85">
        <v>9.2091079814505941E-2</v>
      </c>
      <c r="N886" s="90">
        <v>1191776088</v>
      </c>
      <c r="O886" s="85">
        <v>0.81688814617916516</v>
      </c>
      <c r="P886" s="90">
        <v>17300998</v>
      </c>
      <c r="Q886" s="85">
        <v>0.36679524253731344</v>
      </c>
      <c r="R886" s="90"/>
      <c r="S886" s="85">
        <v>0</v>
      </c>
      <c r="T886" s="90">
        <v>826827004</v>
      </c>
      <c r="U886" s="85">
        <v>0.98326670297705543</v>
      </c>
      <c r="V886" s="90"/>
      <c r="W886" s="85"/>
      <c r="X886" s="90"/>
      <c r="Y886" s="85"/>
      <c r="Z886" s="90"/>
      <c r="AA886" s="85"/>
      <c r="AB886" s="85"/>
      <c r="AC886" s="85"/>
      <c r="AD886" s="90">
        <v>2828014000</v>
      </c>
      <c r="AE886" s="90">
        <v>503752000</v>
      </c>
      <c r="AF886" s="90">
        <v>869310000</v>
      </c>
      <c r="AG886" s="90">
        <v>194787474000</v>
      </c>
      <c r="AH886" s="90">
        <v>1458922000</v>
      </c>
      <c r="AI886" s="117">
        <v>47168000</v>
      </c>
      <c r="AJ886" s="90">
        <v>1909656000</v>
      </c>
      <c r="AK886" s="90">
        <v>840898000</v>
      </c>
      <c r="AL886" s="90"/>
      <c r="AM886" s="90"/>
      <c r="AN886" s="90">
        <v>866494000</v>
      </c>
    </row>
    <row r="887" spans="1:40" ht="12.75" customHeight="1">
      <c r="A887" s="81">
        <v>44820</v>
      </c>
      <c r="B887" s="90">
        <v>35549526000000</v>
      </c>
      <c r="C887" s="90">
        <v>167479078000</v>
      </c>
      <c r="D887" s="203">
        <v>23062641917</v>
      </c>
      <c r="E887" s="208">
        <v>80037981917</v>
      </c>
      <c r="F887" s="90">
        <v>5138116458</v>
      </c>
      <c r="G887" s="85">
        <v>0.30811869304985617</v>
      </c>
      <c r="H887" s="90"/>
      <c r="I887" s="85">
        <v>0</v>
      </c>
      <c r="J887" s="90">
        <v>332250952</v>
      </c>
      <c r="K887" s="85">
        <v>0.31770696266320386</v>
      </c>
      <c r="L887" s="90">
        <v>14911619702</v>
      </c>
      <c r="M887" s="85">
        <v>0.10547619985420259</v>
      </c>
      <c r="N887" s="90">
        <v>1507841816</v>
      </c>
      <c r="O887" s="85">
        <v>0.67040697082979128</v>
      </c>
      <c r="P887" s="90">
        <v>341793957</v>
      </c>
      <c r="Q887" s="85">
        <v>0.461942404846021</v>
      </c>
      <c r="R887" s="90"/>
      <c r="S887" s="85">
        <v>0</v>
      </c>
      <c r="T887" s="90">
        <v>831019032</v>
      </c>
      <c r="U887" s="85">
        <v>0.959147742303333</v>
      </c>
      <c r="V887" s="90"/>
      <c r="W887" s="85"/>
      <c r="X887" s="90"/>
      <c r="Y887" s="85"/>
      <c r="Z887" s="90"/>
      <c r="AA887" s="85"/>
      <c r="AB887" s="85"/>
      <c r="AC887" s="85"/>
      <c r="AD887" s="90">
        <v>16675770000</v>
      </c>
      <c r="AE887" s="90">
        <v>611138000</v>
      </c>
      <c r="AF887" s="90">
        <v>1045778000</v>
      </c>
      <c r="AG887" s="90">
        <v>141374260000</v>
      </c>
      <c r="AH887" s="90">
        <v>2249144000</v>
      </c>
      <c r="AI887" s="117">
        <v>739906000</v>
      </c>
      <c r="AJ887" s="90">
        <v>3071134000</v>
      </c>
      <c r="AK887" s="90">
        <v>866414000</v>
      </c>
      <c r="AL887" s="90"/>
      <c r="AM887" s="90"/>
      <c r="AN887" s="90">
        <v>845534000</v>
      </c>
    </row>
    <row r="888" spans="1:40" s="116" customFormat="1" ht="12.75" customHeight="1">
      <c r="A888" s="110"/>
      <c r="B888" s="113"/>
      <c r="C888" s="113"/>
      <c r="D888" s="210"/>
      <c r="E888" s="208"/>
      <c r="F888" s="113"/>
      <c r="G888" s="135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26"/>
      <c r="AJ888" s="113"/>
      <c r="AK888" s="113"/>
      <c r="AL888" s="113"/>
      <c r="AM888" s="113"/>
      <c r="AN888" s="113"/>
    </row>
    <row r="889" spans="1:40" ht="12.75" customHeight="1">
      <c r="A889" s="81">
        <v>44823</v>
      </c>
      <c r="B889" s="90">
        <v>38765292000000</v>
      </c>
      <c r="C889" s="90">
        <v>97030272000</v>
      </c>
      <c r="D889" s="203">
        <v>45855436107</v>
      </c>
      <c r="E889" s="208">
        <v>120131649107</v>
      </c>
      <c r="F889" s="90">
        <v>13476200580</v>
      </c>
      <c r="G889" s="85">
        <v>0.48915293663799692</v>
      </c>
      <c r="H889" s="90"/>
      <c r="I889" s="85">
        <v>0</v>
      </c>
      <c r="J889" s="90">
        <v>1771499376</v>
      </c>
      <c r="K889" s="85">
        <v>0.3869517964704916</v>
      </c>
      <c r="L889" s="90">
        <v>27375872103</v>
      </c>
      <c r="M889" s="85">
        <v>0.49221997356930369</v>
      </c>
      <c r="N889" s="90">
        <v>2139158142</v>
      </c>
      <c r="O889" s="85">
        <v>0.53280908413427286</v>
      </c>
      <c r="P889" s="90">
        <v>256277026</v>
      </c>
      <c r="Q889" s="85">
        <v>0.41767091491657243</v>
      </c>
      <c r="R889" s="90"/>
      <c r="S889" s="85">
        <v>0</v>
      </c>
      <c r="T889" s="90">
        <v>836428880</v>
      </c>
      <c r="U889" s="85">
        <v>0.9101134882344365</v>
      </c>
      <c r="V889" s="90"/>
      <c r="W889" s="85"/>
      <c r="X889" s="90"/>
      <c r="Y889" s="85"/>
      <c r="Z889" s="90"/>
      <c r="AA889" s="85"/>
      <c r="AB889" s="85"/>
      <c r="AC889" s="85"/>
      <c r="AD889" s="90">
        <v>27550076000</v>
      </c>
      <c r="AE889" s="90">
        <v>555182000</v>
      </c>
      <c r="AF889" s="90">
        <v>4578088000</v>
      </c>
      <c r="AG889" s="90">
        <v>55617150000</v>
      </c>
      <c r="AH889" s="90">
        <v>4014868000</v>
      </c>
      <c r="AI889" s="117">
        <v>613586000</v>
      </c>
      <c r="AJ889" s="90">
        <v>2218218000</v>
      </c>
      <c r="AK889" s="90">
        <v>919038000</v>
      </c>
      <c r="AL889" s="90"/>
      <c r="AM889" s="90"/>
      <c r="AN889" s="90">
        <v>964066000</v>
      </c>
    </row>
    <row r="890" spans="1:40" ht="12.75" customHeight="1">
      <c r="A890" s="81">
        <v>44824</v>
      </c>
      <c r="B890" s="90">
        <v>25627122000000</v>
      </c>
      <c r="C890" s="90">
        <v>370231018000</v>
      </c>
      <c r="D890" s="203">
        <v>96622237194</v>
      </c>
      <c r="E890" s="208">
        <v>156451367194</v>
      </c>
      <c r="F890" s="90">
        <v>9308259921</v>
      </c>
      <c r="G890" s="85">
        <v>0.62565172504463396</v>
      </c>
      <c r="H890" s="90"/>
      <c r="I890" s="85">
        <v>0</v>
      </c>
      <c r="J890" s="90">
        <v>397430033</v>
      </c>
      <c r="K890" s="85">
        <v>1.0669613797221891E-2</v>
      </c>
      <c r="L890" s="90">
        <v>84184624334</v>
      </c>
      <c r="M890" s="85">
        <v>0.27151028097287067</v>
      </c>
      <c r="N890" s="90">
        <v>1826232925</v>
      </c>
      <c r="O890" s="85">
        <v>0.58383405530690535</v>
      </c>
      <c r="P890" s="90">
        <v>94880985</v>
      </c>
      <c r="Q890" s="85">
        <v>3.4848379170523164E-2</v>
      </c>
      <c r="R890" s="90"/>
      <c r="S890" s="85">
        <v>0</v>
      </c>
      <c r="T890" s="90">
        <v>810808996</v>
      </c>
      <c r="U890" s="85">
        <v>0.98141172113110442</v>
      </c>
      <c r="V890" s="90"/>
      <c r="W890" s="85"/>
      <c r="X890" s="90"/>
      <c r="Y890" s="85"/>
      <c r="Z890" s="90"/>
      <c r="AA890" s="85"/>
      <c r="AB890" s="85"/>
      <c r="AC890" s="85"/>
      <c r="AD890" s="90">
        <v>14877702000</v>
      </c>
      <c r="AE890" s="90">
        <v>244618000</v>
      </c>
      <c r="AF890" s="90">
        <v>37248774000</v>
      </c>
      <c r="AG890" s="90">
        <v>310060540000</v>
      </c>
      <c r="AH890" s="90">
        <v>3128000000</v>
      </c>
      <c r="AI890" s="77">
        <v>244612000</v>
      </c>
      <c r="AJ890" s="117">
        <v>2722680000</v>
      </c>
      <c r="AK890" s="90">
        <v>826166000</v>
      </c>
      <c r="AL890" s="90"/>
      <c r="AM890" s="90"/>
      <c r="AN890" s="90">
        <v>877926000</v>
      </c>
    </row>
    <row r="891" spans="1:40" ht="12.75" customHeight="1">
      <c r="A891" s="81">
        <v>44825</v>
      </c>
      <c r="B891" s="90">
        <v>22498916000000</v>
      </c>
      <c r="C891" s="90">
        <v>109207998000</v>
      </c>
      <c r="D891" s="203">
        <v>38678698273</v>
      </c>
      <c r="E891" s="208">
        <v>86156838273</v>
      </c>
      <c r="F891" s="90">
        <v>4636939075</v>
      </c>
      <c r="G891" s="85">
        <v>0.60930613022319002</v>
      </c>
      <c r="H891" s="90"/>
      <c r="I891" s="85">
        <v>0</v>
      </c>
      <c r="J891" s="90">
        <v>754293945</v>
      </c>
      <c r="K891" s="85">
        <v>3.0221957680585759E-2</v>
      </c>
      <c r="L891" s="90">
        <v>30974651212</v>
      </c>
      <c r="M891" s="85">
        <v>0.43869087803038254</v>
      </c>
      <c r="N891" s="90">
        <v>1464196068</v>
      </c>
      <c r="O891" s="85">
        <v>0.7199665968431922</v>
      </c>
      <c r="P891" s="90">
        <v>33563002</v>
      </c>
      <c r="Q891" s="85">
        <v>0.39261401866972367</v>
      </c>
      <c r="R891" s="90"/>
      <c r="S891" s="85">
        <v>0</v>
      </c>
      <c r="T891" s="90">
        <v>815054971</v>
      </c>
      <c r="U891" s="85">
        <v>0.88827552230347551</v>
      </c>
      <c r="V891" s="90"/>
      <c r="W891" s="85"/>
      <c r="X891" s="90"/>
      <c r="Y891" s="85"/>
      <c r="Z891" s="90"/>
      <c r="AA891" s="85"/>
      <c r="AB891" s="85"/>
      <c r="AC891" s="85"/>
      <c r="AD891" s="90">
        <v>7610196000</v>
      </c>
      <c r="AE891" s="90">
        <v>154170000</v>
      </c>
      <c r="AF891" s="90">
        <v>24958474000</v>
      </c>
      <c r="AG891" s="90">
        <v>70607010000</v>
      </c>
      <c r="AH891" s="90">
        <v>2033700000</v>
      </c>
      <c r="AI891" s="117">
        <v>85486000</v>
      </c>
      <c r="AJ891" s="90">
        <v>1891382000</v>
      </c>
      <c r="AK891" s="90">
        <v>917570000</v>
      </c>
      <c r="AL891" s="90"/>
      <c r="AM891" s="90"/>
      <c r="AN891" s="90">
        <v>950010000</v>
      </c>
    </row>
    <row r="892" spans="1:40" ht="12.75" customHeight="1">
      <c r="A892" s="81">
        <v>44826</v>
      </c>
      <c r="B892" s="90">
        <v>27044052000000</v>
      </c>
      <c r="C892" s="90">
        <v>93608832000</v>
      </c>
      <c r="D892" s="203">
        <v>14909626922</v>
      </c>
      <c r="E892" s="208">
        <v>49538481922</v>
      </c>
      <c r="F892" s="96">
        <v>5054577794</v>
      </c>
      <c r="G892" s="85">
        <v>0.30488965595199147</v>
      </c>
      <c r="H892" s="90"/>
      <c r="I892" s="85">
        <v>0</v>
      </c>
      <c r="J892" s="90">
        <v>4020097000</v>
      </c>
      <c r="K892" s="85">
        <v>0.38529963991646293</v>
      </c>
      <c r="L892" s="90">
        <v>3698979150</v>
      </c>
      <c r="M892" s="85">
        <v>6.1979472128969502E-2</v>
      </c>
      <c r="N892" s="90">
        <v>1318338822</v>
      </c>
      <c r="O892" s="85">
        <v>0.64859153170935213</v>
      </c>
      <c r="P892" s="90">
        <v>19662994</v>
      </c>
      <c r="Q892" s="85">
        <v>0.21622417471244143</v>
      </c>
      <c r="R892" s="90"/>
      <c r="S892" s="85">
        <v>0</v>
      </c>
      <c r="T892" s="90">
        <v>797971162</v>
      </c>
      <c r="U892" s="85">
        <v>0.93919842990478208</v>
      </c>
      <c r="V892" s="90"/>
      <c r="W892" s="85"/>
      <c r="X892" s="90"/>
      <c r="Y892" s="85"/>
      <c r="Z892" s="90"/>
      <c r="AA892" s="85"/>
      <c r="AB892" s="85"/>
      <c r="AC892" s="85"/>
      <c r="AD892" s="90">
        <v>16578384000</v>
      </c>
      <c r="AE892" s="90">
        <v>255656000</v>
      </c>
      <c r="AF892" s="90">
        <v>10433690000</v>
      </c>
      <c r="AG892" s="90">
        <v>59680714000</v>
      </c>
      <c r="AH892" s="90">
        <v>2032618000</v>
      </c>
      <c r="AI892" s="117">
        <v>90938000</v>
      </c>
      <c r="AJ892" s="90">
        <v>2809678000</v>
      </c>
      <c r="AK892" s="90">
        <v>849630000</v>
      </c>
      <c r="AL892" s="90"/>
      <c r="AM892" s="90"/>
      <c r="AN892" s="90">
        <v>877524000</v>
      </c>
    </row>
    <row r="893" spans="1:40" ht="12.75" customHeight="1">
      <c r="A893" s="81">
        <v>44827</v>
      </c>
      <c r="B893" s="90">
        <v>26447442000000</v>
      </c>
      <c r="C893" s="90">
        <v>91909646000</v>
      </c>
      <c r="D893" s="203">
        <v>12068413773</v>
      </c>
      <c r="E893" s="208">
        <v>79040868773</v>
      </c>
      <c r="F893" s="90">
        <v>6449162055</v>
      </c>
      <c r="G893" s="85">
        <v>0.28566451342133237</v>
      </c>
      <c r="H893" s="90"/>
      <c r="I893" s="85">
        <v>0</v>
      </c>
      <c r="J893" s="90">
        <v>3227045781</v>
      </c>
      <c r="K893" s="85">
        <v>0.14365410349893162</v>
      </c>
      <c r="L893" s="90">
        <v>212210014</v>
      </c>
      <c r="M893" s="85">
        <v>5.100019692549175E-3</v>
      </c>
      <c r="N893" s="90">
        <v>1325741928</v>
      </c>
      <c r="O893" s="85">
        <v>0.68833952647975083</v>
      </c>
      <c r="P893" s="90">
        <v>54253995</v>
      </c>
      <c r="Q893" s="85">
        <v>0.31180456896551723</v>
      </c>
      <c r="R893" s="90"/>
      <c r="S893" s="85">
        <v>0</v>
      </c>
      <c r="T893" s="90">
        <v>800000000</v>
      </c>
      <c r="U893" s="85">
        <v>0.94339622641509435</v>
      </c>
      <c r="V893" s="90"/>
      <c r="W893" s="85"/>
      <c r="X893" s="90"/>
      <c r="Y893" s="85"/>
      <c r="Z893" s="90"/>
      <c r="AA893" s="85"/>
      <c r="AB893" s="85"/>
      <c r="AC893" s="85"/>
      <c r="AD893" s="90">
        <v>22576000000</v>
      </c>
      <c r="AE893" s="90">
        <v>52000000</v>
      </c>
      <c r="AF893" s="90">
        <v>22464000000</v>
      </c>
      <c r="AG893" s="90">
        <v>41609646000</v>
      </c>
      <c r="AH893" s="90">
        <v>1926000000</v>
      </c>
      <c r="AI893" s="117">
        <v>174000000</v>
      </c>
      <c r="AJ893" s="90">
        <v>670000000</v>
      </c>
      <c r="AK893" s="90">
        <v>848000000</v>
      </c>
      <c r="AL893" s="90"/>
      <c r="AM893" s="90"/>
      <c r="AN893" s="90">
        <v>1590000000</v>
      </c>
    </row>
    <row r="894" spans="1:40" s="116" customFormat="1" ht="12.75" customHeight="1">
      <c r="A894" s="110"/>
      <c r="B894" s="113"/>
      <c r="C894" s="113"/>
      <c r="D894" s="210"/>
      <c r="E894" s="208"/>
      <c r="F894" s="113"/>
      <c r="G894" s="135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26"/>
      <c r="AJ894" s="113"/>
      <c r="AK894" s="113"/>
      <c r="AL894" s="113"/>
      <c r="AM894" s="113"/>
      <c r="AN894" s="113"/>
    </row>
    <row r="895" spans="1:40" ht="12.75" customHeight="1">
      <c r="A895" s="81">
        <v>44830</v>
      </c>
      <c r="B895" s="90">
        <v>40178582000000</v>
      </c>
      <c r="C895" s="90">
        <v>155167272000</v>
      </c>
      <c r="D895" s="203">
        <v>49419374957</v>
      </c>
      <c r="E895" s="208">
        <v>193889929957</v>
      </c>
      <c r="F895" s="90">
        <v>10417301768</v>
      </c>
      <c r="G895" s="85">
        <v>0.19061225635154813</v>
      </c>
      <c r="H895" s="90"/>
      <c r="I895" s="85">
        <v>0</v>
      </c>
      <c r="J895" s="90">
        <v>6294475175</v>
      </c>
      <c r="K895" s="85">
        <v>0.4284310815060251</v>
      </c>
      <c r="L895" s="90">
        <v>29910890176</v>
      </c>
      <c r="M895" s="85">
        <v>0.38838534844750988</v>
      </c>
      <c r="N895" s="90">
        <v>1670250898</v>
      </c>
      <c r="O895" s="85">
        <v>0.58370501882952219</v>
      </c>
      <c r="P895" s="90">
        <v>94006016</v>
      </c>
      <c r="Q895" s="85">
        <v>0.2571196131418006</v>
      </c>
      <c r="R895" s="90"/>
      <c r="S895" s="85">
        <v>0</v>
      </c>
      <c r="T895" s="90">
        <v>1032450924</v>
      </c>
      <c r="U895" s="85">
        <v>0.75785447915122139</v>
      </c>
      <c r="V895" s="90"/>
      <c r="W895" s="85"/>
      <c r="X895" s="90"/>
      <c r="Y895" s="85"/>
      <c r="Z895" s="90"/>
      <c r="AA895" s="85"/>
      <c r="AB895" s="85"/>
      <c r="AC895" s="85"/>
      <c r="AD895" s="90">
        <v>54651794000</v>
      </c>
      <c r="AE895" s="90">
        <v>245026000</v>
      </c>
      <c r="AF895" s="90">
        <v>14691920000</v>
      </c>
      <c r="AG895" s="90">
        <v>77013436000</v>
      </c>
      <c r="AH895" s="90">
        <v>2861464000</v>
      </c>
      <c r="AI895" s="117">
        <v>365612000</v>
      </c>
      <c r="AJ895" s="90">
        <v>2808586000</v>
      </c>
      <c r="AK895" s="90">
        <v>1362334000</v>
      </c>
      <c r="AL895" s="90"/>
      <c r="AM895" s="90"/>
      <c r="AN895" s="90">
        <v>1167100000</v>
      </c>
    </row>
    <row r="896" spans="1:40" ht="12.75" customHeight="1">
      <c r="A896" s="81">
        <v>44831</v>
      </c>
      <c r="B896" s="90">
        <v>25467260000000</v>
      </c>
      <c r="C896" s="90">
        <v>219161538000</v>
      </c>
      <c r="D896" s="203">
        <v>132131749737</v>
      </c>
      <c r="E896" s="208">
        <v>180251879737</v>
      </c>
      <c r="F896" s="90">
        <v>44756922899</v>
      </c>
      <c r="G896" s="85">
        <v>0.44732976442051042</v>
      </c>
      <c r="H896" s="90"/>
      <c r="I896" s="85">
        <v>0</v>
      </c>
      <c r="J896" s="90">
        <v>4774868400</v>
      </c>
      <c r="K896" s="85">
        <v>0.31228701111837803</v>
      </c>
      <c r="L896" s="90">
        <v>79236982569</v>
      </c>
      <c r="M896" s="85">
        <v>0.82874325095014678</v>
      </c>
      <c r="N896" s="90">
        <v>1846806670</v>
      </c>
      <c r="O896" s="85">
        <v>0.59429515716199022</v>
      </c>
      <c r="P896" s="90">
        <v>717178204</v>
      </c>
      <c r="Q896" s="85">
        <v>0.42101660166110538</v>
      </c>
      <c r="R896" s="90"/>
      <c r="S896" s="85">
        <v>0</v>
      </c>
      <c r="T896" s="90">
        <v>798990995</v>
      </c>
      <c r="U896" s="85">
        <v>0.97134912674850893</v>
      </c>
      <c r="V896" s="90"/>
      <c r="W896" s="85"/>
      <c r="X896" s="90"/>
      <c r="Y896" s="85"/>
      <c r="Z896" s="90"/>
      <c r="AA896" s="85"/>
      <c r="AB896" s="85"/>
      <c r="AC896" s="85"/>
      <c r="AD896" s="90">
        <v>100053532000</v>
      </c>
      <c r="AE896" s="90">
        <v>652406000</v>
      </c>
      <c r="AF896" s="90">
        <v>15290000000</v>
      </c>
      <c r="AG896" s="90">
        <v>95611014000</v>
      </c>
      <c r="AH896" s="90">
        <v>3107558000</v>
      </c>
      <c r="AI896" s="117">
        <v>1703444000</v>
      </c>
      <c r="AJ896" s="90">
        <v>970400000</v>
      </c>
      <c r="AK896" s="90">
        <v>822558000</v>
      </c>
      <c r="AL896" s="90"/>
      <c r="AM896" s="90"/>
      <c r="AN896" s="90">
        <v>950626000</v>
      </c>
    </row>
    <row r="897" spans="1:40" ht="12.75" customHeight="1">
      <c r="A897" s="81">
        <v>44832</v>
      </c>
      <c r="B897" s="90">
        <v>27019606000000</v>
      </c>
      <c r="C897" s="90">
        <v>148330970000</v>
      </c>
      <c r="D897" s="203">
        <v>38181318170</v>
      </c>
      <c r="E897" s="208">
        <v>93449533170</v>
      </c>
      <c r="F897" s="90">
        <v>3553898092</v>
      </c>
      <c r="G897" s="85">
        <v>3.4394097044962969E-2</v>
      </c>
      <c r="H897" s="90"/>
      <c r="I897" s="85">
        <v>0</v>
      </c>
      <c r="J897" s="90">
        <v>964653821</v>
      </c>
      <c r="K897" s="85">
        <v>0.37414974347000451</v>
      </c>
      <c r="L897" s="90">
        <v>30875727903</v>
      </c>
      <c r="M897" s="85">
        <v>0.29881070147175537</v>
      </c>
      <c r="N897" s="90">
        <v>1862126352</v>
      </c>
      <c r="O897" s="85">
        <v>0.60797971535942485</v>
      </c>
      <c r="P897" s="90">
        <v>121628990</v>
      </c>
      <c r="Q897" s="85">
        <v>0.27999564913120745</v>
      </c>
      <c r="R897" s="90"/>
      <c r="S897" s="85">
        <v>0</v>
      </c>
      <c r="T897" s="90">
        <v>803283012</v>
      </c>
      <c r="U897" s="85">
        <v>0.95432838239522122</v>
      </c>
      <c r="V897" s="90"/>
      <c r="W897" s="85"/>
      <c r="X897" s="90"/>
      <c r="Y897" s="85"/>
      <c r="Z897" s="90"/>
      <c r="AA897" s="85"/>
      <c r="AB897" s="221"/>
      <c r="AC897" s="221"/>
      <c r="AD897" s="96">
        <v>36403106000</v>
      </c>
      <c r="AE897" s="90">
        <v>405226000</v>
      </c>
      <c r="AF897" s="90">
        <v>2578256000</v>
      </c>
      <c r="AG897" s="90">
        <v>103328722000</v>
      </c>
      <c r="AH897" s="90">
        <v>3062810000</v>
      </c>
      <c r="AI897" s="117">
        <v>434396000</v>
      </c>
      <c r="AJ897" s="90">
        <v>346684000</v>
      </c>
      <c r="AK897" s="90">
        <v>841726000</v>
      </c>
      <c r="AL897" s="90"/>
      <c r="AM897" s="90"/>
      <c r="AN897" s="90">
        <v>930044000</v>
      </c>
    </row>
    <row r="898" spans="1:40" ht="12.75" customHeight="1">
      <c r="A898" s="81">
        <v>44833</v>
      </c>
      <c r="B898" s="90">
        <v>25776580000000</v>
      </c>
      <c r="C898" s="90">
        <v>322909356000</v>
      </c>
      <c r="D898" s="203">
        <v>189555229067</v>
      </c>
      <c r="E898" s="208">
        <v>294245456067</v>
      </c>
      <c r="F898" s="90">
        <v>156968236533</v>
      </c>
      <c r="G898" s="85">
        <v>0.62178430981344479</v>
      </c>
      <c r="H898" s="90"/>
      <c r="I898" s="85">
        <v>0</v>
      </c>
      <c r="J898" s="90">
        <v>768038142</v>
      </c>
      <c r="K898" s="85">
        <v>0.38546456311166877</v>
      </c>
      <c r="L898" s="90">
        <v>10442521066</v>
      </c>
      <c r="M898" s="85">
        <v>0.24120238600591506</v>
      </c>
      <c r="N898" s="90">
        <v>1265274932</v>
      </c>
      <c r="O898" s="85">
        <v>0.63315285242187136</v>
      </c>
      <c r="P898" s="90">
        <v>120892989</v>
      </c>
      <c r="Q898" s="85">
        <v>0.35318052983073228</v>
      </c>
      <c r="R898" s="90"/>
      <c r="S898" s="85">
        <v>0</v>
      </c>
      <c r="T898" s="90">
        <v>18996349222</v>
      </c>
      <c r="U898" s="85">
        <v>0.99827639272131363</v>
      </c>
      <c r="V898" s="90">
        <v>993916183</v>
      </c>
      <c r="W898" s="85">
        <v>0.52160387457360269</v>
      </c>
      <c r="X898" s="90"/>
      <c r="Y898" s="85">
        <v>0</v>
      </c>
      <c r="Z898" s="90"/>
      <c r="AA898" s="85"/>
      <c r="AB898" s="85"/>
      <c r="AC898" s="85"/>
      <c r="AD898" s="90">
        <v>252448050000</v>
      </c>
      <c r="AE898" s="90">
        <v>248934000</v>
      </c>
      <c r="AF898" s="90">
        <v>1992500000</v>
      </c>
      <c r="AG898" s="90">
        <v>43293606000</v>
      </c>
      <c r="AH898" s="90">
        <v>1998372000</v>
      </c>
      <c r="AI898" s="117">
        <v>342298000</v>
      </c>
      <c r="AJ898" s="90">
        <v>459256000</v>
      </c>
      <c r="AK898" s="90">
        <v>19029148000</v>
      </c>
      <c r="AL898" s="90">
        <v>1905500000</v>
      </c>
      <c r="AM898" s="90"/>
      <c r="AN898" s="90">
        <v>1191692000</v>
      </c>
    </row>
    <row r="899" spans="1:40" ht="12.75" customHeight="1">
      <c r="A899" s="81">
        <v>44834</v>
      </c>
      <c r="B899" s="90">
        <v>38499408000000</v>
      </c>
      <c r="C899" s="90">
        <v>650635028000</v>
      </c>
      <c r="D899" s="203">
        <v>448798340795</v>
      </c>
      <c r="E899" s="208">
        <v>730133796795</v>
      </c>
      <c r="F899" s="90">
        <v>414980901075</v>
      </c>
      <c r="G899" s="85">
        <v>0.87320189003547422</v>
      </c>
      <c r="H899" s="90"/>
      <c r="I899" s="85">
        <v>0</v>
      </c>
      <c r="J899" s="90">
        <v>851180964</v>
      </c>
      <c r="K899" s="85">
        <v>0.15843323375194743</v>
      </c>
      <c r="L899" s="90">
        <v>21708266888</v>
      </c>
      <c r="M899" s="85">
        <v>0.24536275284129808</v>
      </c>
      <c r="N899" s="90">
        <v>1052764950</v>
      </c>
      <c r="O899" s="85">
        <v>0.44041150646834104</v>
      </c>
      <c r="P899" s="90">
        <v>62433986</v>
      </c>
      <c r="Q899" s="85">
        <v>0.24469522241818539</v>
      </c>
      <c r="R899" s="90"/>
      <c r="S899" s="85">
        <v>0</v>
      </c>
      <c r="T899" s="90">
        <v>8922006672</v>
      </c>
      <c r="U899" s="85">
        <v>1.0020223126684635</v>
      </c>
      <c r="V899" s="90">
        <v>1220786260</v>
      </c>
      <c r="W899" s="85">
        <v>1.8379125643001881E-2</v>
      </c>
      <c r="X899" s="90"/>
      <c r="Y899" s="85">
        <v>0</v>
      </c>
      <c r="Z899" s="90"/>
      <c r="AA899" s="85"/>
      <c r="AB899" s="85"/>
      <c r="AC899" s="85"/>
      <c r="AD899" s="90">
        <v>475240498000</v>
      </c>
      <c r="AE899" s="90">
        <v>361322000</v>
      </c>
      <c r="AF899" s="90">
        <v>5372490000</v>
      </c>
      <c r="AG899" s="90">
        <v>88474174000</v>
      </c>
      <c r="AH899" s="90">
        <v>2390412000</v>
      </c>
      <c r="AI899" s="117">
        <v>255150000</v>
      </c>
      <c r="AJ899" s="90">
        <v>2127736000</v>
      </c>
      <c r="AK899" s="90">
        <v>8904000000</v>
      </c>
      <c r="AL899" s="90">
        <v>66422434000</v>
      </c>
      <c r="AM899" s="90"/>
      <c r="AN899" s="90">
        <v>1086812000</v>
      </c>
    </row>
    <row r="900" spans="1:40" s="116" customFormat="1" ht="12.75" customHeight="1">
      <c r="A900" s="110"/>
      <c r="B900" s="113"/>
      <c r="C900" s="113"/>
      <c r="D900" s="210"/>
      <c r="E900" s="208"/>
      <c r="F900" s="113"/>
      <c r="G900" s="135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26"/>
      <c r="AJ900" s="113"/>
      <c r="AK900" s="113"/>
      <c r="AL900" s="113"/>
      <c r="AM900" s="113"/>
      <c r="AN900" s="113"/>
    </row>
    <row r="901" spans="1:40" ht="12.75" customHeight="1">
      <c r="A901" s="81">
        <v>44837</v>
      </c>
      <c r="B901" s="90">
        <v>26350404000000</v>
      </c>
      <c r="C901" s="90">
        <v>223415112000</v>
      </c>
      <c r="D901" s="203">
        <v>123250596162</v>
      </c>
      <c r="E901" s="208">
        <v>214641096162</v>
      </c>
      <c r="F901" s="90">
        <v>43057834976</v>
      </c>
      <c r="G901" s="85">
        <v>0.52775709186268938</v>
      </c>
      <c r="H901" s="90"/>
      <c r="I901" s="85">
        <v>0</v>
      </c>
      <c r="J901" s="90">
        <v>1523902602</v>
      </c>
      <c r="K901" s="85">
        <v>0.43776517568030299</v>
      </c>
      <c r="L901" s="90">
        <v>74670781828</v>
      </c>
      <c r="M901" s="85">
        <v>0.57914389505039043</v>
      </c>
      <c r="N901" s="90">
        <v>2045072743</v>
      </c>
      <c r="O901" s="85">
        <v>0.56009993881570874</v>
      </c>
      <c r="P901" s="90">
        <v>718896895</v>
      </c>
      <c r="Q901" s="85">
        <v>0.47011367723473352</v>
      </c>
      <c r="R901" s="90"/>
      <c r="S901" s="85">
        <v>0</v>
      </c>
      <c r="T901" s="90">
        <v>833377051</v>
      </c>
      <c r="U901" s="85">
        <v>0.89778408096869411</v>
      </c>
      <c r="V901" s="90">
        <v>400730067</v>
      </c>
      <c r="W901" s="85">
        <v>0.35779150811153471</v>
      </c>
      <c r="X901" s="90"/>
      <c r="Y901" s="85">
        <v>0</v>
      </c>
      <c r="Z901" s="90"/>
      <c r="AA901" s="85"/>
      <c r="AB901" s="85"/>
      <c r="AC901" s="85"/>
      <c r="AD901" s="90">
        <v>81586464000</v>
      </c>
      <c r="AE901" s="90">
        <v>223124000</v>
      </c>
      <c r="AF901" s="90">
        <v>3481096000</v>
      </c>
      <c r="AG901" s="90">
        <v>128933038000</v>
      </c>
      <c r="AH901" s="90">
        <v>3651264000</v>
      </c>
      <c r="AI901" s="117">
        <v>1529198000</v>
      </c>
      <c r="AJ901" s="90">
        <v>1019996000</v>
      </c>
      <c r="AK901" s="90">
        <v>928260000</v>
      </c>
      <c r="AL901" s="90">
        <v>1120010000</v>
      </c>
      <c r="AM901" s="90"/>
      <c r="AN901" s="90">
        <v>942662000</v>
      </c>
    </row>
    <row r="902" spans="1:40" ht="12.75" customHeight="1">
      <c r="A902" s="81">
        <v>44838</v>
      </c>
      <c r="B902" s="90">
        <v>27046782000000</v>
      </c>
      <c r="C902" s="90">
        <v>461323202000</v>
      </c>
      <c r="D902" s="203">
        <v>295917558917</v>
      </c>
      <c r="E902" s="208">
        <v>549414943917</v>
      </c>
      <c r="F902" s="90">
        <v>147270729280</v>
      </c>
      <c r="G902" s="85">
        <v>0.78934506434253304</v>
      </c>
      <c r="H902" s="90"/>
      <c r="I902" s="85">
        <v>0</v>
      </c>
      <c r="J902" s="90">
        <v>851701995</v>
      </c>
      <c r="K902" s="85">
        <v>1.3726465259263264E-2</v>
      </c>
      <c r="L902" s="90">
        <v>84982125530</v>
      </c>
      <c r="M902" s="85">
        <v>0.58183521607797939</v>
      </c>
      <c r="N902" s="90">
        <v>1701854989</v>
      </c>
      <c r="O902" s="85">
        <v>0.58780284234834468</v>
      </c>
      <c r="P902" s="90">
        <v>416313075</v>
      </c>
      <c r="Q902" s="85">
        <v>0.42445150821858313</v>
      </c>
      <c r="R902" s="90"/>
      <c r="S902" s="85">
        <v>0</v>
      </c>
      <c r="T902" s="90">
        <v>59950544101</v>
      </c>
      <c r="U902" s="85">
        <v>0.99937244482622334</v>
      </c>
      <c r="V902" s="90">
        <v>744289947</v>
      </c>
      <c r="W902" s="85">
        <v>0.54435014042273089</v>
      </c>
      <c r="X902" s="90"/>
      <c r="Y902" s="85">
        <v>0</v>
      </c>
      <c r="Z902" s="90"/>
      <c r="AA902" s="85"/>
      <c r="AB902" s="85"/>
      <c r="AC902" s="85"/>
      <c r="AD902" s="90">
        <v>186573320000</v>
      </c>
      <c r="AE902" s="90">
        <v>323738000</v>
      </c>
      <c r="AF902" s="90">
        <v>62048166000</v>
      </c>
      <c r="AG902" s="90">
        <v>146058752000</v>
      </c>
      <c r="AH902" s="90">
        <v>2895282000</v>
      </c>
      <c r="AI902" s="117">
        <v>980826000</v>
      </c>
      <c r="AJ902" s="90">
        <v>429252000</v>
      </c>
      <c r="AK902" s="90">
        <v>59988190000</v>
      </c>
      <c r="AL902" s="90">
        <v>1367300000</v>
      </c>
      <c r="AM902" s="90"/>
      <c r="AN902" s="90">
        <v>658376000</v>
      </c>
    </row>
    <row r="903" spans="1:40" ht="12.75" customHeight="1">
      <c r="A903" s="81">
        <v>44839</v>
      </c>
      <c r="B903" s="90">
        <v>21546990000000</v>
      </c>
      <c r="C903" s="90">
        <v>302263356000</v>
      </c>
      <c r="D903" s="203">
        <v>163830789777</v>
      </c>
      <c r="E903" s="208">
        <v>281305551777</v>
      </c>
      <c r="F903" s="90">
        <v>37709150072</v>
      </c>
      <c r="G903" s="85">
        <v>0.86498236373376369</v>
      </c>
      <c r="H903" s="90"/>
      <c r="I903" s="85">
        <v>0</v>
      </c>
      <c r="J903" s="90">
        <v>3193990408</v>
      </c>
      <c r="K903" s="85">
        <v>0.12408632362587386</v>
      </c>
      <c r="L903" s="90">
        <v>98504601996</v>
      </c>
      <c r="M903" s="85">
        <v>0.48511959021139212</v>
      </c>
      <c r="N903" s="90">
        <v>3865476015</v>
      </c>
      <c r="O903" s="85">
        <v>0.54901356116649813</v>
      </c>
      <c r="P903" s="90">
        <v>124604992</v>
      </c>
      <c r="Q903" s="85">
        <v>0.35435990831375808</v>
      </c>
      <c r="R903" s="90"/>
      <c r="S903" s="85">
        <v>0</v>
      </c>
      <c r="T903" s="90">
        <v>20319415346</v>
      </c>
      <c r="U903" s="85">
        <v>0.98907543250904117</v>
      </c>
      <c r="V903" s="90">
        <v>113550948</v>
      </c>
      <c r="W903" s="85">
        <v>0.47019026086956522</v>
      </c>
      <c r="X903" s="90"/>
      <c r="Y903" s="85">
        <v>0</v>
      </c>
      <c r="Z903" s="90"/>
      <c r="AA903" s="85"/>
      <c r="AB903" s="85"/>
      <c r="AC903" s="85"/>
      <c r="AD903" s="90">
        <v>43595282000</v>
      </c>
      <c r="AE903" s="90">
        <v>407364000</v>
      </c>
      <c r="AF903" s="90">
        <v>25740068000</v>
      </c>
      <c r="AG903" s="90">
        <v>203052204000</v>
      </c>
      <c r="AH903" s="90">
        <v>7040766000</v>
      </c>
      <c r="AI903" s="117">
        <v>351634000</v>
      </c>
      <c r="AJ903" s="90">
        <v>564214000</v>
      </c>
      <c r="AK903" s="90">
        <v>20543848000</v>
      </c>
      <c r="AL903" s="90">
        <v>241500000</v>
      </c>
      <c r="AM903" s="90"/>
      <c r="AN903" s="90">
        <v>726476000</v>
      </c>
    </row>
    <row r="904" spans="1:40" ht="12.75" customHeight="1">
      <c r="A904" s="81">
        <v>44840</v>
      </c>
      <c r="B904" s="90">
        <v>25379782000000</v>
      </c>
      <c r="C904" s="90">
        <v>278624500000</v>
      </c>
      <c r="D904" s="203">
        <v>167645565404</v>
      </c>
      <c r="E904" s="208">
        <v>297672520404</v>
      </c>
      <c r="F904" s="90">
        <v>77485598000</v>
      </c>
      <c r="G904" s="85">
        <v>0.80963275086896536</v>
      </c>
      <c r="H904" s="90"/>
      <c r="I904" s="85">
        <v>0</v>
      </c>
      <c r="J904" s="90">
        <v>1059261836</v>
      </c>
      <c r="K904" s="85">
        <v>0.38651178733751546</v>
      </c>
      <c r="L904" s="90">
        <v>86485590948</v>
      </c>
      <c r="M904" s="85">
        <v>0.5007057592851496</v>
      </c>
      <c r="N904" s="90">
        <v>2057566635</v>
      </c>
      <c r="O904" s="85">
        <v>0.60212239734986939</v>
      </c>
      <c r="P904" s="90">
        <v>175246966</v>
      </c>
      <c r="Q904" s="85">
        <v>0.34349891999325732</v>
      </c>
      <c r="R904" s="90"/>
      <c r="S904" s="85">
        <v>0</v>
      </c>
      <c r="T904" s="90">
        <v>34339998</v>
      </c>
      <c r="U904" s="85">
        <v>0.21841170035490312</v>
      </c>
      <c r="V904" s="90">
        <v>347961021</v>
      </c>
      <c r="W904" s="85">
        <v>0.40582993471004403</v>
      </c>
      <c r="X904" s="90"/>
      <c r="Y904" s="85">
        <v>0</v>
      </c>
      <c r="Z904" s="90"/>
      <c r="AA904" s="85"/>
      <c r="AB904" s="85"/>
      <c r="AC904" s="85"/>
      <c r="AD904" s="90">
        <v>95704624000</v>
      </c>
      <c r="AE904" s="90">
        <v>635078000</v>
      </c>
      <c r="AF904" s="90">
        <v>2740568000</v>
      </c>
      <c r="AG904" s="90">
        <v>172727374000</v>
      </c>
      <c r="AH904" s="90">
        <v>3417190000</v>
      </c>
      <c r="AI904" s="117">
        <v>510182000</v>
      </c>
      <c r="AJ904" s="90">
        <v>979130000</v>
      </c>
      <c r="AK904" s="90">
        <v>157226000</v>
      </c>
      <c r="AL904" s="90">
        <v>857406000</v>
      </c>
      <c r="AM904" s="90"/>
      <c r="AN904" s="90">
        <v>895722000</v>
      </c>
    </row>
    <row r="905" spans="1:40" ht="12.75" customHeight="1">
      <c r="A905" s="81">
        <v>44841</v>
      </c>
      <c r="B905" s="90">
        <v>37678718000000</v>
      </c>
      <c r="C905" s="90">
        <v>504562986000</v>
      </c>
      <c r="D905" s="203">
        <v>366770078686</v>
      </c>
      <c r="E905" s="208">
        <v>614684208686</v>
      </c>
      <c r="F905" s="90">
        <v>102650142878</v>
      </c>
      <c r="G905" s="85">
        <v>0.77008023525697133</v>
      </c>
      <c r="H905" s="90"/>
      <c r="I905" s="85">
        <v>0</v>
      </c>
      <c r="J905" s="90">
        <v>524402092</v>
      </c>
      <c r="K905" s="85">
        <v>0.29588153726885053</v>
      </c>
      <c r="L905" s="90">
        <v>260020658900</v>
      </c>
      <c r="M905" s="85">
        <v>0.72126602493181924</v>
      </c>
      <c r="N905" s="90">
        <v>2065321965</v>
      </c>
      <c r="O905" s="85">
        <v>0.577869230252684</v>
      </c>
      <c r="P905" s="90">
        <v>137393038</v>
      </c>
      <c r="Q905" s="85">
        <v>0.37938786228682514</v>
      </c>
      <c r="R905" s="90"/>
      <c r="S905" s="85">
        <v>0</v>
      </c>
      <c r="T905" s="90">
        <v>1116803816</v>
      </c>
      <c r="U905" s="85">
        <v>0.94485207633241619</v>
      </c>
      <c r="V905" s="90">
        <v>255355997</v>
      </c>
      <c r="W905" s="85">
        <v>0.35933141722555095</v>
      </c>
      <c r="X905" s="90"/>
      <c r="Y905" s="85">
        <v>0</v>
      </c>
      <c r="Z905" s="90"/>
      <c r="AA905" s="85"/>
      <c r="AB905" s="85"/>
      <c r="AC905" s="85"/>
      <c r="AD905" s="90">
        <v>133297984000</v>
      </c>
      <c r="AE905" s="90">
        <v>1772338000</v>
      </c>
      <c r="AF905" s="90">
        <v>1772338000</v>
      </c>
      <c r="AG905" s="90">
        <v>360505902000</v>
      </c>
      <c r="AH905" s="90">
        <v>3574030000</v>
      </c>
      <c r="AI905" s="117">
        <v>362144000</v>
      </c>
      <c r="AJ905" s="90">
        <v>470172000</v>
      </c>
      <c r="AK905" s="90">
        <v>1181988000</v>
      </c>
      <c r="AL905" s="90">
        <v>710642000</v>
      </c>
      <c r="AM905" s="90"/>
      <c r="AN905" s="90">
        <v>915448000</v>
      </c>
    </row>
    <row r="906" spans="1:40" s="116" customFormat="1" ht="12.75" customHeight="1">
      <c r="A906" s="110"/>
      <c r="B906" s="113"/>
      <c r="C906" s="113"/>
      <c r="D906" s="210"/>
      <c r="E906" s="208"/>
      <c r="F906" s="113"/>
      <c r="G906" s="135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26"/>
      <c r="AJ906" s="113"/>
      <c r="AK906" s="113"/>
      <c r="AL906" s="113"/>
      <c r="AM906" s="113"/>
      <c r="AN906" s="113"/>
    </row>
    <row r="907" spans="1:40" ht="12.75" customHeight="1">
      <c r="A907" s="81">
        <v>44844</v>
      </c>
      <c r="B907" s="90">
        <v>32946586000000</v>
      </c>
      <c r="C907" s="90">
        <v>212738134000</v>
      </c>
      <c r="D907" s="203">
        <v>125512280298</v>
      </c>
      <c r="E907" s="208">
        <v>346037652298</v>
      </c>
      <c r="F907" s="90">
        <v>63673840801</v>
      </c>
      <c r="G907" s="85">
        <v>0.83297810341633338</v>
      </c>
      <c r="H907" s="90"/>
      <c r="I907" s="85">
        <v>0</v>
      </c>
      <c r="J907" s="90">
        <v>3129281412</v>
      </c>
      <c r="K907" s="85">
        <v>0.38586400016572536</v>
      </c>
      <c r="L907" s="90">
        <v>55854561648</v>
      </c>
      <c r="M907" s="85">
        <v>0.46467749953739873</v>
      </c>
      <c r="N907" s="90">
        <v>1633263736</v>
      </c>
      <c r="O907" s="85">
        <v>0.58941311295561172</v>
      </c>
      <c r="P907" s="90">
        <v>274927015</v>
      </c>
      <c r="Q907" s="85">
        <v>0.40119985494599147</v>
      </c>
      <c r="R907" s="90"/>
      <c r="S907" s="85">
        <v>0</v>
      </c>
      <c r="T907" s="90">
        <v>880906703</v>
      </c>
      <c r="U907" s="85">
        <v>0.78647609163015098</v>
      </c>
      <c r="V907" s="90">
        <v>65498983</v>
      </c>
      <c r="W907" s="85">
        <v>0.42478846503061118</v>
      </c>
      <c r="X907" s="90"/>
      <c r="Y907" s="85">
        <v>0</v>
      </c>
      <c r="Z907" s="90"/>
      <c r="AA907" s="85"/>
      <c r="AB907" s="85"/>
      <c r="AC907" s="85"/>
      <c r="AD907" s="90">
        <v>76441194000</v>
      </c>
      <c r="AE907" s="90">
        <v>534720000</v>
      </c>
      <c r="AF907" s="90">
        <v>8109804000</v>
      </c>
      <c r="AG907" s="90">
        <v>120200702000</v>
      </c>
      <c r="AH907" s="90">
        <v>2771000000</v>
      </c>
      <c r="AI907" s="117">
        <v>685262000</v>
      </c>
      <c r="AJ907" s="90">
        <v>1900778000</v>
      </c>
      <c r="AK907" s="90">
        <v>1120068000</v>
      </c>
      <c r="AL907" s="90">
        <v>154192000</v>
      </c>
      <c r="AM907" s="90"/>
      <c r="AN907" s="90">
        <v>820414000</v>
      </c>
    </row>
    <row r="908" spans="1:40" ht="12.75" customHeight="1">
      <c r="A908" s="81">
        <v>44845</v>
      </c>
      <c r="B908" s="90">
        <v>29146466000000</v>
      </c>
      <c r="C908" s="90">
        <v>275879006000</v>
      </c>
      <c r="D908" s="203">
        <v>153519789389</v>
      </c>
      <c r="E908" s="208">
        <v>386943445389</v>
      </c>
      <c r="F908" s="90">
        <v>83247836116</v>
      </c>
      <c r="G908" s="85">
        <v>0.77359921437819412</v>
      </c>
      <c r="H908" s="90"/>
      <c r="I908" s="85">
        <v>0</v>
      </c>
      <c r="J908" s="90">
        <v>1009759887</v>
      </c>
      <c r="K908" s="85">
        <v>0.2538332625280163</v>
      </c>
      <c r="L908" s="90">
        <v>66901639496</v>
      </c>
      <c r="M908" s="85">
        <v>0.42384831417102298</v>
      </c>
      <c r="N908" s="90">
        <v>1665609744</v>
      </c>
      <c r="O908" s="85">
        <v>0.54238806440625198</v>
      </c>
      <c r="P908" s="90">
        <v>149782000</v>
      </c>
      <c r="Q908" s="85">
        <v>0.37218652314145284</v>
      </c>
      <c r="R908" s="90"/>
      <c r="S908" s="85">
        <v>0</v>
      </c>
      <c r="T908" s="90">
        <v>394154088</v>
      </c>
      <c r="U908" s="85">
        <v>0.84234998140715756</v>
      </c>
      <c r="V908" s="90">
        <v>151008058</v>
      </c>
      <c r="W908" s="85">
        <v>0.47463228333092361</v>
      </c>
      <c r="X908" s="90"/>
      <c r="Y908" s="85">
        <v>0</v>
      </c>
      <c r="Z908" s="90"/>
      <c r="AA908" s="85"/>
      <c r="AB908" s="85"/>
      <c r="AC908" s="85"/>
      <c r="AD908" s="90">
        <v>107611066000</v>
      </c>
      <c r="AE908" s="90">
        <v>649928000</v>
      </c>
      <c r="AF908" s="90">
        <v>3978044000</v>
      </c>
      <c r="AG908" s="90">
        <v>157843354000</v>
      </c>
      <c r="AH908" s="90">
        <v>3070882000</v>
      </c>
      <c r="AI908" s="117">
        <v>402438000</v>
      </c>
      <c r="AJ908" s="90">
        <v>755112000</v>
      </c>
      <c r="AK908" s="90">
        <v>467922000</v>
      </c>
      <c r="AL908" s="90">
        <v>318158000</v>
      </c>
      <c r="AM908" s="90"/>
      <c r="AN908" s="90">
        <v>782102000</v>
      </c>
    </row>
    <row r="909" spans="1:40" ht="12.75" customHeight="1">
      <c r="A909" s="81">
        <v>44846</v>
      </c>
      <c r="B909" s="90">
        <v>25615292000000</v>
      </c>
      <c r="C909" s="90">
        <v>314922188000</v>
      </c>
      <c r="D909" s="203">
        <v>180590105536</v>
      </c>
      <c r="E909" s="208">
        <v>396687973536</v>
      </c>
      <c r="F909" s="90">
        <v>87348928106</v>
      </c>
      <c r="G909" s="85">
        <v>0.83737278973051432</v>
      </c>
      <c r="H909" s="90"/>
      <c r="I909" s="85">
        <v>0</v>
      </c>
      <c r="J909" s="90">
        <v>1146717732</v>
      </c>
      <c r="K909" s="85">
        <v>0.39286304650354897</v>
      </c>
      <c r="L909" s="90">
        <v>22522615279</v>
      </c>
      <c r="M909" s="85">
        <v>0.16738697343233583</v>
      </c>
      <c r="N909" s="90">
        <v>1309603921</v>
      </c>
      <c r="O909" s="85">
        <v>0.62129608398668223</v>
      </c>
      <c r="P909" s="90">
        <v>144892026</v>
      </c>
      <c r="Q909" s="85">
        <v>0.34795018923384308</v>
      </c>
      <c r="R909" s="90"/>
      <c r="S909" s="85">
        <v>0</v>
      </c>
      <c r="T909" s="90">
        <v>68036537508</v>
      </c>
      <c r="U909" s="85">
        <v>0.99468622087719294</v>
      </c>
      <c r="V909" s="90">
        <v>80810964</v>
      </c>
      <c r="W909" s="85">
        <v>0.42976325809951288</v>
      </c>
      <c r="X909" s="90"/>
      <c r="Y909" s="85">
        <v>0</v>
      </c>
      <c r="Z909" s="90"/>
      <c r="AA909" s="85"/>
      <c r="AB909" s="85"/>
      <c r="AC909" s="85"/>
      <c r="AD909" s="90">
        <v>104313072000</v>
      </c>
      <c r="AE909" s="90">
        <v>507684000</v>
      </c>
      <c r="AF909" s="90">
        <v>2918874000</v>
      </c>
      <c r="AG909" s="90">
        <v>134554170000</v>
      </c>
      <c r="AH909" s="90">
        <v>2107858000</v>
      </c>
      <c r="AI909" s="117">
        <v>416416000</v>
      </c>
      <c r="AJ909" s="90">
        <v>780074000</v>
      </c>
      <c r="AK909" s="90">
        <v>68400000000</v>
      </c>
      <c r="AL909" s="90">
        <v>188036000</v>
      </c>
      <c r="AM909" s="90"/>
      <c r="AN909" s="90">
        <v>736004000</v>
      </c>
    </row>
    <row r="910" spans="1:40" ht="12.75" customHeight="1">
      <c r="A910" s="81">
        <v>44847</v>
      </c>
      <c r="B910" s="90">
        <v>19680670000000</v>
      </c>
      <c r="C910" s="90">
        <v>226299500000</v>
      </c>
      <c r="D910" s="203">
        <v>91075101456</v>
      </c>
      <c r="E910" s="208">
        <v>236090318456</v>
      </c>
      <c r="F910" s="90">
        <v>9786287103</v>
      </c>
      <c r="G910" s="85">
        <v>0.25931396597124723</v>
      </c>
      <c r="H910" s="90"/>
      <c r="I910" s="85">
        <v>0</v>
      </c>
      <c r="J910" s="90">
        <v>1231238136</v>
      </c>
      <c r="K910" s="85">
        <v>0.45920337693491986</v>
      </c>
      <c r="L910" s="90">
        <v>21734645366</v>
      </c>
      <c r="M910" s="85">
        <v>0.27558126744599892</v>
      </c>
      <c r="N910" s="90">
        <v>868729990</v>
      </c>
      <c r="O910" s="85">
        <v>0.6042078105438865</v>
      </c>
      <c r="P910" s="90">
        <v>26482008</v>
      </c>
      <c r="Q910" s="85">
        <v>0.38877808444418344</v>
      </c>
      <c r="R910" s="90"/>
      <c r="S910" s="85">
        <v>0</v>
      </c>
      <c r="T910" s="90">
        <v>54114763133</v>
      </c>
      <c r="U910" s="85">
        <v>0.99957359097465415</v>
      </c>
      <c r="V910" s="90">
        <v>3312955720</v>
      </c>
      <c r="W910" s="85">
        <v>0.48533241099898361</v>
      </c>
      <c r="X910" s="90"/>
      <c r="Y910" s="85">
        <v>0</v>
      </c>
      <c r="Z910" s="90"/>
      <c r="AA910" s="85"/>
      <c r="AB910" s="85"/>
      <c r="AC910" s="85"/>
      <c r="AD910" s="90">
        <v>37739144000</v>
      </c>
      <c r="AE910" s="90">
        <v>43161800000</v>
      </c>
      <c r="AF910" s="90">
        <v>2681248000</v>
      </c>
      <c r="AG910" s="90">
        <v>78868370000</v>
      </c>
      <c r="AH910" s="90">
        <v>1437800000</v>
      </c>
      <c r="AI910" s="117">
        <v>68116000</v>
      </c>
      <c r="AJ910" s="90">
        <v>493302000</v>
      </c>
      <c r="AK910" s="90">
        <v>54137848000</v>
      </c>
      <c r="AL910" s="90">
        <v>6826158000</v>
      </c>
      <c r="AM910" s="90"/>
      <c r="AN910" s="90">
        <v>885714000</v>
      </c>
    </row>
    <row r="911" spans="1:40" ht="12.75" customHeight="1">
      <c r="A911" s="81">
        <v>44848</v>
      </c>
      <c r="B911" s="90">
        <v>32209264000000</v>
      </c>
      <c r="C911" s="90">
        <v>116778000000</v>
      </c>
      <c r="D911" s="203">
        <v>14616223622</v>
      </c>
      <c r="E911" s="208">
        <v>41735543622</v>
      </c>
      <c r="F911" s="90">
        <v>8436086707</v>
      </c>
      <c r="G911" s="85">
        <v>0.3851742629440234</v>
      </c>
      <c r="H911" s="90"/>
      <c r="I911" s="85">
        <v>0</v>
      </c>
      <c r="J911" s="90">
        <v>624143149</v>
      </c>
      <c r="K911" s="85">
        <v>0.33163823007438897</v>
      </c>
      <c r="L911" s="90">
        <v>3800269872</v>
      </c>
      <c r="M911" s="85">
        <v>4.5673026849025314E-2</v>
      </c>
      <c r="N911" s="90">
        <v>874872998</v>
      </c>
      <c r="O911" s="85">
        <v>0.6348860653120465</v>
      </c>
      <c r="P911" s="90">
        <v>115935035</v>
      </c>
      <c r="Q911" s="85">
        <v>0.35131828787878788</v>
      </c>
      <c r="R911" s="90"/>
      <c r="S911" s="85">
        <v>0</v>
      </c>
      <c r="T911" s="90">
        <v>711753877</v>
      </c>
      <c r="U911" s="85">
        <v>0.96969193051771119</v>
      </c>
      <c r="V911" s="90">
        <v>53161984</v>
      </c>
      <c r="W911" s="85">
        <v>0.46633319298245612</v>
      </c>
      <c r="X911" s="90"/>
      <c r="Y911" s="85">
        <v>0</v>
      </c>
      <c r="Z911" s="90"/>
      <c r="AA911" s="85"/>
      <c r="AB911" s="85"/>
      <c r="AC911" s="85"/>
      <c r="AD911" s="90">
        <v>21902000000</v>
      </c>
      <c r="AE911" s="90">
        <v>1248000000</v>
      </c>
      <c r="AF911" s="90">
        <v>1882000000</v>
      </c>
      <c r="AG911" s="90">
        <v>83206000000</v>
      </c>
      <c r="AH911" s="90">
        <v>1378000000</v>
      </c>
      <c r="AI911" s="117">
        <v>330000000</v>
      </c>
      <c r="AJ911" s="90">
        <v>5128000000</v>
      </c>
      <c r="AK911" s="90">
        <v>734000000</v>
      </c>
      <c r="AL911" s="90">
        <v>114000000</v>
      </c>
      <c r="AM911" s="90"/>
      <c r="AN911" s="90">
        <v>856000000</v>
      </c>
    </row>
    <row r="913" spans="1:40" ht="12.75" customHeight="1">
      <c r="A913" s="81">
        <v>44851</v>
      </c>
      <c r="B913" s="90">
        <v>21751404000000</v>
      </c>
      <c r="C913" s="90">
        <v>107118000000</v>
      </c>
      <c r="D913" s="203">
        <v>46281924189</v>
      </c>
      <c r="E913" s="208">
        <v>67087011189</v>
      </c>
      <c r="F913" s="90">
        <v>22592178160</v>
      </c>
      <c r="G913" s="85">
        <v>0.47988823144568588</v>
      </c>
      <c r="H913" s="90"/>
      <c r="I913" s="85">
        <v>0</v>
      </c>
      <c r="J913" s="90">
        <v>2099912731</v>
      </c>
      <c r="K913" s="85">
        <v>0.43949617643365424</v>
      </c>
      <c r="L913" s="90">
        <v>19221335430</v>
      </c>
      <c r="M913" s="85">
        <v>0.39334783755576475</v>
      </c>
      <c r="N913" s="90">
        <v>1433217981</v>
      </c>
      <c r="O913" s="85">
        <v>0.58594357358953397</v>
      </c>
      <c r="P913" s="90">
        <v>161461953</v>
      </c>
      <c r="Q913" s="85">
        <v>0.43403750806451613</v>
      </c>
      <c r="R913" s="90"/>
      <c r="S913" s="85">
        <v>0</v>
      </c>
      <c r="T913" s="90">
        <v>682741888</v>
      </c>
      <c r="U913" s="85">
        <v>0.99235739534883716</v>
      </c>
      <c r="V913" s="90">
        <v>91076046</v>
      </c>
      <c r="W913" s="85">
        <v>0.50041783516483518</v>
      </c>
      <c r="X913" s="90"/>
      <c r="Y913" s="85">
        <v>0</v>
      </c>
      <c r="Z913" s="90"/>
      <c r="AA913" s="85"/>
      <c r="AB913" s="85"/>
      <c r="AC913" s="85"/>
      <c r="AD913" s="90">
        <v>47078000000</v>
      </c>
      <c r="AE913" s="90">
        <v>326000000</v>
      </c>
      <c r="AF913" s="90">
        <v>4778000000</v>
      </c>
      <c r="AG913" s="90">
        <v>48866000000</v>
      </c>
      <c r="AH913" s="90">
        <v>2446000000</v>
      </c>
      <c r="AI913" s="117">
        <v>372000000</v>
      </c>
      <c r="AJ913" s="90">
        <v>1708000000</v>
      </c>
      <c r="AK913" s="90">
        <v>688000000</v>
      </c>
      <c r="AL913" s="90">
        <v>182000000</v>
      </c>
      <c r="AM913" s="90"/>
      <c r="AN913" s="90">
        <v>674000000</v>
      </c>
    </row>
    <row r="914" spans="1:40" ht="12.75" customHeight="1">
      <c r="A914" s="81">
        <v>44852</v>
      </c>
      <c r="B914" s="90">
        <v>23822382000000</v>
      </c>
      <c r="C914" s="90">
        <v>185220840000</v>
      </c>
      <c r="D914" s="203">
        <v>87167895341</v>
      </c>
      <c r="E914" s="208">
        <v>156039500541</v>
      </c>
      <c r="F914" s="90">
        <v>23183887116</v>
      </c>
      <c r="G914" s="85">
        <v>0.45166349339567502</v>
      </c>
      <c r="H914" s="90"/>
      <c r="I914" s="85">
        <v>0</v>
      </c>
      <c r="J914" s="90">
        <v>854841015</v>
      </c>
      <c r="K914" s="85">
        <v>0.37824823672566371</v>
      </c>
      <c r="L914" s="90">
        <v>56062858563</v>
      </c>
      <c r="M914" s="85">
        <v>0.47716790996642799</v>
      </c>
      <c r="N914" s="90">
        <v>1013971066</v>
      </c>
      <c r="O914" s="85">
        <v>0.75108967851851849</v>
      </c>
      <c r="P914" s="90">
        <v>131594970</v>
      </c>
      <c r="Q914" s="85">
        <v>0.328987425</v>
      </c>
      <c r="R914" s="90"/>
      <c r="S914" s="85">
        <v>0</v>
      </c>
      <c r="T914" s="90">
        <v>4851547008</v>
      </c>
      <c r="U914" s="85">
        <v>0.99702980024660914</v>
      </c>
      <c r="V914" s="90">
        <v>1069195603</v>
      </c>
      <c r="W914" s="85">
        <v>0.1801812610380856</v>
      </c>
      <c r="X914" s="90"/>
      <c r="Y914" s="85">
        <v>0</v>
      </c>
      <c r="Z914" s="90"/>
      <c r="AA914" s="85"/>
      <c r="AB914" s="85"/>
      <c r="AC914" s="85"/>
      <c r="AD914" s="90">
        <v>51330000000</v>
      </c>
      <c r="AE914" s="90">
        <v>486000000</v>
      </c>
      <c r="AF914" s="90">
        <v>2260000000</v>
      </c>
      <c r="AG914" s="90">
        <v>117490840000</v>
      </c>
      <c r="AH914" s="90">
        <v>1350000000</v>
      </c>
      <c r="AI914" s="117">
        <v>400000000</v>
      </c>
      <c r="AJ914" s="90">
        <v>310000000</v>
      </c>
      <c r="AK914" s="90">
        <v>4866000000</v>
      </c>
      <c r="AL914" s="90">
        <v>5934000000</v>
      </c>
      <c r="AM914" s="90"/>
      <c r="AN914" s="90">
        <v>794000000</v>
      </c>
    </row>
    <row r="915" spans="1:40" ht="12.75" customHeight="1">
      <c r="A915" s="81">
        <v>44853</v>
      </c>
      <c r="B915" s="90">
        <v>19033814000000</v>
      </c>
      <c r="C915" s="90">
        <v>287574000000</v>
      </c>
      <c r="D915" s="203">
        <v>175237883019</v>
      </c>
      <c r="E915" s="208">
        <v>239790123019</v>
      </c>
      <c r="F915" s="90">
        <v>61146407040</v>
      </c>
      <c r="G915" s="85">
        <v>0.79334674520590598</v>
      </c>
      <c r="H915" s="90"/>
      <c r="I915" s="85">
        <v>0</v>
      </c>
      <c r="J915" s="90">
        <v>196605044</v>
      </c>
      <c r="K915" s="85">
        <v>0.21991615659955258</v>
      </c>
      <c r="L915" s="90">
        <v>110627127000</v>
      </c>
      <c r="M915" s="85">
        <v>0.54514382650345927</v>
      </c>
      <c r="N915" s="90">
        <v>894350062</v>
      </c>
      <c r="O915" s="85">
        <v>0.64620669219653182</v>
      </c>
      <c r="P915" s="90">
        <v>66495024</v>
      </c>
      <c r="Q915" s="85">
        <v>0.42625015384615383</v>
      </c>
      <c r="R915" s="90"/>
      <c r="S915" s="85">
        <v>0</v>
      </c>
      <c r="T915" s="90">
        <v>720939142</v>
      </c>
      <c r="U915" s="85">
        <v>0.95110704749340369</v>
      </c>
      <c r="V915" s="90">
        <v>1585959707</v>
      </c>
      <c r="W915" s="85">
        <v>0.49592235991244527</v>
      </c>
      <c r="X915" s="90"/>
      <c r="Y915" s="85">
        <v>0</v>
      </c>
      <c r="Z915" s="90"/>
      <c r="AA915" s="85"/>
      <c r="AB915" s="85"/>
      <c r="AC915" s="85"/>
      <c r="AD915" s="90">
        <v>77074000000</v>
      </c>
      <c r="AE915" s="90">
        <v>156000000</v>
      </c>
      <c r="AF915" s="90">
        <v>894000000</v>
      </c>
      <c r="AG915" s="90">
        <v>202932000000</v>
      </c>
      <c r="AH915" s="90">
        <v>1384000000</v>
      </c>
      <c r="AI915" s="117">
        <v>156000000</v>
      </c>
      <c r="AJ915" s="90">
        <v>174000000</v>
      </c>
      <c r="AK915" s="90">
        <v>758000000</v>
      </c>
      <c r="AL915" s="90">
        <v>3198000000</v>
      </c>
      <c r="AM915" s="90"/>
      <c r="AN915" s="90">
        <v>848000000</v>
      </c>
    </row>
    <row r="916" spans="1:40" ht="12.75" customHeight="1">
      <c r="A916" s="81">
        <v>44854</v>
      </c>
      <c r="B916" s="90">
        <v>18710152000000</v>
      </c>
      <c r="C916" s="90">
        <v>233665000000</v>
      </c>
      <c r="D916" s="203">
        <v>136714912213</v>
      </c>
      <c r="E916" s="208">
        <v>223145092213</v>
      </c>
      <c r="F916" s="90">
        <v>41256767320</v>
      </c>
      <c r="G916" s="85">
        <v>0.52948276184242615</v>
      </c>
      <c r="H916" s="90"/>
      <c r="I916" s="85">
        <v>0</v>
      </c>
      <c r="J916" s="90">
        <v>2704059488</v>
      </c>
      <c r="K916" s="85">
        <v>6.7248432927132548E-2</v>
      </c>
      <c r="L916" s="90">
        <v>78136480000</v>
      </c>
      <c r="M916" s="85">
        <v>0.79966104470280008</v>
      </c>
      <c r="N916" s="90">
        <v>825062934</v>
      </c>
      <c r="O916" s="85">
        <v>0.7015841275510204</v>
      </c>
      <c r="P916" s="90">
        <v>60871017</v>
      </c>
      <c r="Q916" s="85">
        <v>0.44758100735294115</v>
      </c>
      <c r="R916" s="90"/>
      <c r="S916" s="85">
        <v>0</v>
      </c>
      <c r="T916" s="90">
        <v>13089611454</v>
      </c>
      <c r="U916" s="85">
        <v>1.0002759784502522</v>
      </c>
      <c r="V916" s="90">
        <v>642060000</v>
      </c>
      <c r="W916" s="85">
        <v>0.40431989924433248</v>
      </c>
      <c r="X916" s="90"/>
      <c r="Y916" s="85">
        <v>0</v>
      </c>
      <c r="Z916" s="90"/>
      <c r="AA916" s="85"/>
      <c r="AB916" s="85"/>
      <c r="AC916" s="85"/>
      <c r="AD916" s="90">
        <v>77919000000</v>
      </c>
      <c r="AE916" s="90">
        <v>350000000</v>
      </c>
      <c r="AF916" s="90">
        <v>40210000000</v>
      </c>
      <c r="AG916" s="90">
        <v>97712000000</v>
      </c>
      <c r="AH916" s="90">
        <v>1176000000</v>
      </c>
      <c r="AI916" s="117">
        <v>136000000</v>
      </c>
      <c r="AJ916" s="90">
        <v>744000000</v>
      </c>
      <c r="AK916" s="90">
        <v>13086000000</v>
      </c>
      <c r="AL916" s="90">
        <v>1588000000</v>
      </c>
      <c r="AM916" s="90"/>
      <c r="AN916" s="90">
        <v>744000000</v>
      </c>
    </row>
    <row r="917" spans="1:40" ht="12.75" customHeight="1">
      <c r="A917" s="81">
        <v>44855</v>
      </c>
      <c r="B917" s="90">
        <v>33282656000000</v>
      </c>
      <c r="C917" s="90">
        <v>346489000000</v>
      </c>
      <c r="D917" s="203">
        <v>239808793732</v>
      </c>
      <c r="E917" s="208">
        <v>249763068732</v>
      </c>
      <c r="F917" s="90">
        <v>76212254850</v>
      </c>
      <c r="G917" s="85">
        <v>0.76059375505234483</v>
      </c>
      <c r="H917" s="90"/>
      <c r="I917" s="85">
        <v>0</v>
      </c>
      <c r="J917" s="90">
        <v>580080848</v>
      </c>
      <c r="K917" s="85">
        <v>2.1957788174729351E-2</v>
      </c>
      <c r="L917" s="90">
        <v>115425091427</v>
      </c>
      <c r="M917" s="85">
        <v>0.68584572079550321</v>
      </c>
      <c r="N917" s="90">
        <v>1156276155</v>
      </c>
      <c r="O917" s="85">
        <v>0.65400235011312213</v>
      </c>
      <c r="P917" s="90">
        <v>208808019</v>
      </c>
      <c r="Q917" s="85">
        <v>0.42613881428571426</v>
      </c>
      <c r="R917" s="90"/>
      <c r="S917" s="85">
        <v>0</v>
      </c>
      <c r="T917" s="90">
        <v>40852803033</v>
      </c>
      <c r="U917" s="85">
        <v>0.99957922762417417</v>
      </c>
      <c r="V917" s="90">
        <v>5373479400</v>
      </c>
      <c r="W917" s="85">
        <v>0.92232739443872291</v>
      </c>
      <c r="X917" s="90"/>
      <c r="Y917" s="85">
        <v>0</v>
      </c>
      <c r="Z917" s="90"/>
      <c r="AA917" s="85"/>
      <c r="AB917" s="85"/>
      <c r="AC917" s="85"/>
      <c r="AD917" s="90">
        <v>100201000000</v>
      </c>
      <c r="AE917" s="90">
        <v>380000000</v>
      </c>
      <c r="AF917" s="90">
        <v>26418000000</v>
      </c>
      <c r="AG917" s="90">
        <v>168296000000</v>
      </c>
      <c r="AH917" s="90">
        <v>1768000000</v>
      </c>
      <c r="AI917" s="117">
        <v>490000000</v>
      </c>
      <c r="AJ917" s="90">
        <v>1492000000</v>
      </c>
      <c r="AK917" s="90">
        <v>40870000000</v>
      </c>
      <c r="AL917" s="90">
        <v>5826000000</v>
      </c>
      <c r="AM917" s="90"/>
      <c r="AN917" s="90">
        <v>748000000</v>
      </c>
    </row>
    <row r="918" spans="1:40" s="116" customFormat="1" ht="12.75" customHeight="1">
      <c r="A918" s="110"/>
      <c r="B918" s="113"/>
      <c r="C918" s="113"/>
      <c r="D918" s="210"/>
      <c r="E918" s="208"/>
      <c r="F918" s="113"/>
      <c r="G918" s="135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26"/>
      <c r="AJ918" s="113"/>
      <c r="AK918" s="113"/>
      <c r="AL918" s="113"/>
      <c r="AM918" s="113"/>
      <c r="AN918" s="113"/>
    </row>
    <row r="919" spans="1:40" ht="12.75" customHeight="1">
      <c r="A919" s="81">
        <v>44858</v>
      </c>
      <c r="B919" s="90">
        <v>27411502000000</v>
      </c>
      <c r="C919" s="90">
        <v>87824000000</v>
      </c>
      <c r="D919" s="203">
        <v>28346329580</v>
      </c>
      <c r="E919" s="208">
        <v>60365729580</v>
      </c>
      <c r="F919" s="90">
        <v>8290400000</v>
      </c>
      <c r="G919" s="85">
        <v>0.25719426692312464</v>
      </c>
      <c r="H919" s="90"/>
      <c r="I919" s="85">
        <v>0</v>
      </c>
      <c r="J919" s="90">
        <v>868489770</v>
      </c>
      <c r="K919" s="85">
        <v>0.28493758858267715</v>
      </c>
      <c r="L919" s="90">
        <v>11947319358</v>
      </c>
      <c r="M919" s="85">
        <v>0.30134993083791556</v>
      </c>
      <c r="N919" s="90">
        <v>1848323613</v>
      </c>
      <c r="O919" s="85">
        <v>0.53761594328097728</v>
      </c>
      <c r="P919" s="90">
        <v>116222022</v>
      </c>
      <c r="Q919" s="85">
        <v>0.2209544144486692</v>
      </c>
      <c r="R919" s="90"/>
      <c r="S919" s="85">
        <v>0</v>
      </c>
      <c r="T919" s="90">
        <v>762166075</v>
      </c>
      <c r="U919" s="85">
        <v>0.85829512950450448</v>
      </c>
      <c r="V919" s="90">
        <v>4513408742</v>
      </c>
      <c r="W919" s="85">
        <v>0.76576327485578555</v>
      </c>
      <c r="X919" s="90"/>
      <c r="Y919" s="85">
        <v>0</v>
      </c>
      <c r="Z919" s="90"/>
      <c r="AA919" s="85"/>
      <c r="AB919" s="85"/>
      <c r="AC919" s="85"/>
      <c r="AD919" s="90">
        <v>32234000000</v>
      </c>
      <c r="AE919" s="90">
        <v>500000000</v>
      </c>
      <c r="AF919" s="90">
        <v>3048000000</v>
      </c>
      <c r="AG919" s="90">
        <v>39646000000</v>
      </c>
      <c r="AH919" s="90">
        <v>3438000000</v>
      </c>
      <c r="AI919" s="117">
        <v>526000000</v>
      </c>
      <c r="AJ919" s="90">
        <v>1066000000</v>
      </c>
      <c r="AK919" s="90">
        <v>888000000</v>
      </c>
      <c r="AL919" s="90">
        <v>5894000000</v>
      </c>
      <c r="AM919" s="90"/>
      <c r="AN919" s="90">
        <v>584000000</v>
      </c>
    </row>
    <row r="920" spans="1:40" ht="12.75" customHeight="1">
      <c r="A920" s="81">
        <v>44859</v>
      </c>
      <c r="B920" s="90">
        <v>28196292000000</v>
      </c>
      <c r="C920" s="90">
        <v>513790000000</v>
      </c>
      <c r="D920" s="203">
        <v>377017313025</v>
      </c>
      <c r="E920" s="208">
        <v>501549730025</v>
      </c>
      <c r="F920" s="90">
        <v>63518004000</v>
      </c>
      <c r="G920" s="85">
        <v>0.63065195893484782</v>
      </c>
      <c r="H920" s="90"/>
      <c r="I920" s="85">
        <v>0</v>
      </c>
      <c r="J920" s="90">
        <v>2302512383</v>
      </c>
      <c r="K920" s="85">
        <v>0.42845410922962412</v>
      </c>
      <c r="L920" s="90">
        <v>303988331943</v>
      </c>
      <c r="M920" s="85">
        <v>0.76540906123759311</v>
      </c>
      <c r="N920" s="90">
        <v>1401903695</v>
      </c>
      <c r="O920" s="85">
        <v>0.62306830888888887</v>
      </c>
      <c r="P920" s="90">
        <v>153920962</v>
      </c>
      <c r="Q920" s="85">
        <v>0.43727546022727271</v>
      </c>
      <c r="R920" s="90"/>
      <c r="S920" s="85">
        <v>0</v>
      </c>
      <c r="T920" s="90">
        <v>687936906</v>
      </c>
      <c r="U920" s="85">
        <v>0.92964446756756758</v>
      </c>
      <c r="V920" s="90">
        <v>4964703136</v>
      </c>
      <c r="W920" s="85">
        <v>0.90762397367458869</v>
      </c>
      <c r="X920" s="90"/>
      <c r="Y920" s="85">
        <v>0</v>
      </c>
      <c r="Z920" s="90"/>
      <c r="AA920" s="85"/>
      <c r="AB920" s="85"/>
      <c r="AC920" s="85"/>
      <c r="AD920" s="90">
        <v>100718000000</v>
      </c>
      <c r="AE920" s="90">
        <v>232000000</v>
      </c>
      <c r="AF920" s="90">
        <v>5374000000</v>
      </c>
      <c r="AG920" s="90">
        <v>397158000000</v>
      </c>
      <c r="AH920" s="90">
        <v>2250000000</v>
      </c>
      <c r="AI920" s="117">
        <v>352000000</v>
      </c>
      <c r="AJ920" s="90">
        <v>824000000</v>
      </c>
      <c r="AK920" s="90">
        <v>740000000</v>
      </c>
      <c r="AL920" s="90">
        <v>5470000000</v>
      </c>
      <c r="AM920" s="90"/>
      <c r="AN920" s="90">
        <v>672000000</v>
      </c>
    </row>
    <row r="921" spans="1:40" ht="12.75" customHeight="1">
      <c r="A921" s="81">
        <v>44860</v>
      </c>
      <c r="B921" s="90">
        <v>17858502000000</v>
      </c>
      <c r="C921" s="90">
        <v>140562000000</v>
      </c>
      <c r="D921" s="203">
        <v>89367608979</v>
      </c>
      <c r="E921" s="208">
        <v>187947935229</v>
      </c>
      <c r="F921" s="90">
        <v>46572950850</v>
      </c>
      <c r="G921" s="85">
        <v>0.77551788140673394</v>
      </c>
      <c r="H921" s="90"/>
      <c r="I921" s="85">
        <v>0</v>
      </c>
      <c r="J921" s="90">
        <v>723840896</v>
      </c>
      <c r="K921" s="85">
        <v>0.31119557007738607</v>
      </c>
      <c r="L921" s="90">
        <v>31700698790</v>
      </c>
      <c r="M921" s="85">
        <v>0.48843947474654092</v>
      </c>
      <c r="N921" s="90">
        <v>1059637067</v>
      </c>
      <c r="O921" s="85">
        <v>0.63451321377245506</v>
      </c>
      <c r="P921" s="90">
        <v>132685972</v>
      </c>
      <c r="Q921" s="85">
        <v>0.28596114655172411</v>
      </c>
      <c r="R921" s="90"/>
      <c r="S921" s="85">
        <v>0</v>
      </c>
      <c r="T921" s="90">
        <v>5820630805</v>
      </c>
      <c r="U921" s="85">
        <v>0.99566041823469043</v>
      </c>
      <c r="V921" s="90">
        <v>3357164599</v>
      </c>
      <c r="W921" s="85">
        <v>0.94143707206954574</v>
      </c>
      <c r="X921" s="90"/>
      <c r="Y921" s="85">
        <v>0</v>
      </c>
      <c r="Z921" s="90"/>
      <c r="AA921" s="85"/>
      <c r="AB921" s="85"/>
      <c r="AC921" s="85"/>
      <c r="AD921" s="90">
        <v>60054000000</v>
      </c>
      <c r="AE921" s="90">
        <v>268000000</v>
      </c>
      <c r="AF921" s="90">
        <v>2326000000</v>
      </c>
      <c r="AG921" s="90">
        <v>64902000000</v>
      </c>
      <c r="AH921" s="90">
        <v>1670000000</v>
      </c>
      <c r="AI921" s="117">
        <v>464000000</v>
      </c>
      <c r="AJ921" s="90">
        <v>692000000</v>
      </c>
      <c r="AK921" s="90">
        <v>5846000000</v>
      </c>
      <c r="AL921" s="90">
        <v>3566000000</v>
      </c>
      <c r="AM921" s="90"/>
      <c r="AN921" s="90">
        <v>774000000</v>
      </c>
    </row>
    <row r="922" spans="1:40" ht="12.75" customHeight="1">
      <c r="A922" s="81">
        <v>44861</v>
      </c>
      <c r="B922" s="90">
        <v>24637926000000</v>
      </c>
      <c r="C922" s="90">
        <v>166431000000</v>
      </c>
      <c r="D922" s="203">
        <v>98281874058</v>
      </c>
      <c r="E922" s="208">
        <v>154934564058</v>
      </c>
      <c r="F922" s="90">
        <v>23426613996</v>
      </c>
      <c r="G922" s="85">
        <v>0.58107485851771012</v>
      </c>
      <c r="H922" s="90"/>
      <c r="I922" s="85">
        <v>0</v>
      </c>
      <c r="J922" s="90">
        <v>2574408968</v>
      </c>
      <c r="K922" s="85">
        <v>0.43442608302396218</v>
      </c>
      <c r="L922" s="90">
        <v>66881044120</v>
      </c>
      <c r="M922" s="85">
        <v>0.5958806129776637</v>
      </c>
      <c r="N922" s="90">
        <v>1047652930</v>
      </c>
      <c r="O922" s="85">
        <v>0.72152405647382922</v>
      </c>
      <c r="P922" s="90">
        <v>218594992</v>
      </c>
      <c r="Q922" s="85">
        <v>0.46708331623931626</v>
      </c>
      <c r="R922" s="90"/>
      <c r="S922" s="85">
        <v>0</v>
      </c>
      <c r="T922" s="90">
        <v>658550036</v>
      </c>
      <c r="U922" s="85">
        <v>0.97998517261904761</v>
      </c>
      <c r="V922" s="90">
        <v>3475009016</v>
      </c>
      <c r="W922" s="85">
        <v>0.92518876890308843</v>
      </c>
      <c r="X922" s="90"/>
      <c r="Y922" s="85">
        <v>0</v>
      </c>
      <c r="Z922" s="90"/>
      <c r="AA922" s="85"/>
      <c r="AB922" s="85"/>
      <c r="AC922" s="85"/>
      <c r="AD922" s="90">
        <v>40316000000</v>
      </c>
      <c r="AE922" s="90">
        <v>58000000</v>
      </c>
      <c r="AF922" s="90">
        <v>5926000000</v>
      </c>
      <c r="AG922" s="90">
        <v>112239000000</v>
      </c>
      <c r="AH922" s="90">
        <v>1452000000</v>
      </c>
      <c r="AI922" s="117">
        <v>468000000</v>
      </c>
      <c r="AJ922" s="90">
        <v>776000000</v>
      </c>
      <c r="AK922" s="90">
        <v>672000000</v>
      </c>
      <c r="AL922" s="90">
        <v>3756000000</v>
      </c>
      <c r="AM922" s="90"/>
      <c r="AN922" s="90">
        <v>768000000</v>
      </c>
    </row>
    <row r="923" spans="1:40" ht="12.75" customHeight="1">
      <c r="A923" s="81">
        <v>44862</v>
      </c>
      <c r="B923" s="90">
        <v>29081960000000</v>
      </c>
      <c r="C923" s="90">
        <v>136958000000</v>
      </c>
      <c r="D923" s="203">
        <v>69100590475</v>
      </c>
      <c r="E923" s="208">
        <v>183055349375</v>
      </c>
      <c r="F923" s="90">
        <v>10496000000</v>
      </c>
      <c r="G923" s="85">
        <v>0.55452240067624681</v>
      </c>
      <c r="H923" s="90"/>
      <c r="I923" s="85">
        <v>0</v>
      </c>
      <c r="J923" s="90">
        <v>184912014</v>
      </c>
      <c r="K923" s="85">
        <v>0.2679884260869565</v>
      </c>
      <c r="L923" s="90">
        <v>53180911272</v>
      </c>
      <c r="M923" s="85">
        <v>0.48481148715517713</v>
      </c>
      <c r="N923" s="90">
        <v>970074952</v>
      </c>
      <c r="O923" s="85">
        <v>0.65723235230352306</v>
      </c>
      <c r="P923" s="90">
        <v>87989029</v>
      </c>
      <c r="Q923" s="85">
        <v>0.35479447177419354</v>
      </c>
      <c r="R923" s="90"/>
      <c r="S923" s="85">
        <v>0</v>
      </c>
      <c r="T923" s="90">
        <v>722825110</v>
      </c>
      <c r="U923" s="85">
        <v>0.93630195595854926</v>
      </c>
      <c r="V923" s="90">
        <v>3457878098</v>
      </c>
      <c r="W923" s="85">
        <v>0.90473000994243846</v>
      </c>
      <c r="X923" s="90"/>
      <c r="Y923" s="85">
        <v>0</v>
      </c>
      <c r="Z923" s="90"/>
      <c r="AA923" s="85"/>
      <c r="AB923" s="85"/>
      <c r="AC923" s="85"/>
      <c r="AD923" s="90">
        <v>18928000000</v>
      </c>
      <c r="AE923" s="90">
        <v>136000000</v>
      </c>
      <c r="AF923" s="90">
        <v>690000000</v>
      </c>
      <c r="AG923" s="90">
        <v>109694000000</v>
      </c>
      <c r="AH923" s="90">
        <v>1476000000</v>
      </c>
      <c r="AI923" s="117">
        <v>248000000</v>
      </c>
      <c r="AJ923" s="90">
        <v>344000000</v>
      </c>
      <c r="AK923" s="90">
        <v>772000000</v>
      </c>
      <c r="AL923" s="90">
        <v>3822000000</v>
      </c>
      <c r="AM923" s="90"/>
      <c r="AN923" s="90">
        <v>848000000</v>
      </c>
    </row>
    <row r="924" spans="1:40" s="116" customFormat="1" ht="12.75" customHeight="1">
      <c r="A924" s="110"/>
      <c r="B924" s="113"/>
      <c r="C924" s="113"/>
      <c r="D924" s="210"/>
      <c r="E924" s="208"/>
      <c r="F924" s="113"/>
      <c r="G924" s="135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26"/>
      <c r="AJ924" s="113"/>
      <c r="AK924" s="113"/>
      <c r="AL924" s="113"/>
      <c r="AM924" s="113"/>
      <c r="AN924" s="113"/>
    </row>
    <row r="925" spans="1:40" ht="12.75" customHeight="1">
      <c r="A925" s="81">
        <v>44865</v>
      </c>
      <c r="B925" s="90">
        <v>25050740000000</v>
      </c>
      <c r="C925" s="90">
        <v>664172000000</v>
      </c>
      <c r="D925" s="203">
        <v>98827831043</v>
      </c>
      <c r="E925" s="208">
        <v>140550983043</v>
      </c>
      <c r="F925" s="90">
        <v>25778517310</v>
      </c>
      <c r="G925" s="85">
        <v>0.76290373808819179</v>
      </c>
      <c r="H925" s="90"/>
      <c r="I925" s="85">
        <v>0</v>
      </c>
      <c r="J925" s="90">
        <v>1129317219</v>
      </c>
      <c r="K925" s="85">
        <v>2.1132037555434964E-3</v>
      </c>
      <c r="L925" s="90">
        <v>67426684324</v>
      </c>
      <c r="M925" s="85">
        <v>0.76245204699549951</v>
      </c>
      <c r="N925" s="90">
        <v>1112684082</v>
      </c>
      <c r="O925" s="85">
        <v>0.70781430152671754</v>
      </c>
      <c r="P925" s="90">
        <v>124490989</v>
      </c>
      <c r="Q925" s="85">
        <v>0.49401186111111112</v>
      </c>
      <c r="R925" s="90"/>
      <c r="S925" s="85">
        <v>0</v>
      </c>
      <c r="T925" s="90">
        <v>702909949</v>
      </c>
      <c r="U925" s="85">
        <v>0.9498783094594595</v>
      </c>
      <c r="V925" s="90">
        <v>2553227170</v>
      </c>
      <c r="W925" s="85">
        <v>0.72003022278623796</v>
      </c>
      <c r="X925" s="90"/>
      <c r="Y925" s="85">
        <v>0</v>
      </c>
      <c r="Z925" s="90"/>
      <c r="AA925" s="85"/>
      <c r="AB925" s="85"/>
      <c r="AC925" s="85"/>
      <c r="AD925" s="90">
        <v>33790000000</v>
      </c>
      <c r="AE925" s="90">
        <v>80000000</v>
      </c>
      <c r="AF925" s="90">
        <v>534410000000</v>
      </c>
      <c r="AG925" s="90">
        <v>88434000000</v>
      </c>
      <c r="AH925" s="90">
        <v>1572000000</v>
      </c>
      <c r="AI925" s="117">
        <v>252000000</v>
      </c>
      <c r="AJ925" s="90">
        <v>628000000</v>
      </c>
      <c r="AK925" s="90">
        <v>740000000</v>
      </c>
      <c r="AL925" s="90">
        <v>3546000000</v>
      </c>
      <c r="AM925" s="90"/>
      <c r="AN925" s="90">
        <v>720000000</v>
      </c>
    </row>
    <row r="926" spans="1:40" ht="12.75" customHeight="1">
      <c r="A926" s="81">
        <v>44866</v>
      </c>
      <c r="B926" s="90">
        <v>23635218000000</v>
      </c>
      <c r="C926" s="90">
        <v>112859600000</v>
      </c>
      <c r="D926" s="203">
        <v>85372538388</v>
      </c>
      <c r="E926" s="208">
        <v>187118544288</v>
      </c>
      <c r="F926" s="90">
        <v>32264346586</v>
      </c>
      <c r="G926" s="85">
        <v>0.73384766833462223</v>
      </c>
      <c r="H926" s="90"/>
      <c r="I926" s="85">
        <v>0</v>
      </c>
      <c r="J926" s="90">
        <v>795403066</v>
      </c>
      <c r="K926" s="85">
        <v>0.32759599093904446</v>
      </c>
      <c r="L926" s="90">
        <v>47916156415</v>
      </c>
      <c r="M926" s="85">
        <v>0.82774474006522991</v>
      </c>
      <c r="N926" s="90">
        <v>1728647871</v>
      </c>
      <c r="O926" s="85">
        <v>0.60231633135888507</v>
      </c>
      <c r="P926" s="90">
        <v>322453882</v>
      </c>
      <c r="Q926" s="85">
        <v>0.41986182552083334</v>
      </c>
      <c r="R926" s="90"/>
      <c r="S926" s="85">
        <v>0</v>
      </c>
      <c r="T926" s="90">
        <v>806753025</v>
      </c>
      <c r="U926" s="85">
        <v>0.85280446617336148</v>
      </c>
      <c r="V926" s="90">
        <v>1538777543</v>
      </c>
      <c r="W926" s="85">
        <v>0.90303846420187794</v>
      </c>
      <c r="X926" s="90"/>
      <c r="Y926" s="85">
        <v>0</v>
      </c>
      <c r="Z926" s="90"/>
      <c r="AA926" s="85"/>
      <c r="AB926" s="85"/>
      <c r="AC926" s="85"/>
      <c r="AD926" s="90">
        <v>43966000000</v>
      </c>
      <c r="AE926" s="90">
        <v>694000000</v>
      </c>
      <c r="AF926" s="90">
        <v>2428000000</v>
      </c>
      <c r="AG926" s="90">
        <v>57887600000</v>
      </c>
      <c r="AH926" s="90">
        <v>2870000000</v>
      </c>
      <c r="AI926" s="117">
        <v>768000000</v>
      </c>
      <c r="AJ926" s="90">
        <v>834000000</v>
      </c>
      <c r="AK926" s="90">
        <v>946000000</v>
      </c>
      <c r="AL926" s="90">
        <v>1704000000</v>
      </c>
      <c r="AM926" s="90"/>
      <c r="AN926" s="90">
        <v>762000000</v>
      </c>
    </row>
    <row r="927" spans="1:40" ht="12.75" customHeight="1">
      <c r="A927" s="81">
        <v>44867</v>
      </c>
      <c r="B927" s="90">
        <v>22283894000000</v>
      </c>
      <c r="C927" s="90">
        <v>304397732000</v>
      </c>
      <c r="D927" s="203">
        <v>88022556771</v>
      </c>
      <c r="E927" s="208">
        <v>185218391771</v>
      </c>
      <c r="F927" s="90">
        <v>31647373000</v>
      </c>
      <c r="G927" s="85">
        <v>0.81034908075997336</v>
      </c>
      <c r="H927" s="90"/>
      <c r="I927" s="85">
        <v>0</v>
      </c>
      <c r="J927" s="90">
        <v>967430835</v>
      </c>
      <c r="K927" s="85">
        <v>2.6403679994541483E-2</v>
      </c>
      <c r="L927" s="90">
        <v>51784992698</v>
      </c>
      <c r="M927" s="85">
        <v>0.79973117381434067</v>
      </c>
      <c r="N927" s="90">
        <v>1088326084</v>
      </c>
      <c r="O927" s="85">
        <v>0.69675165428937258</v>
      </c>
      <c r="P927" s="90">
        <v>148461006</v>
      </c>
      <c r="Q927" s="85">
        <v>0.34050689449541283</v>
      </c>
      <c r="R927" s="90"/>
      <c r="S927" s="85">
        <v>0</v>
      </c>
      <c r="T927" s="90">
        <v>725844942</v>
      </c>
      <c r="U927" s="85">
        <v>0.92819046291560103</v>
      </c>
      <c r="V927" s="90">
        <v>1660128206</v>
      </c>
      <c r="W927" s="85">
        <v>0.97654600352941179</v>
      </c>
      <c r="X927" s="90"/>
      <c r="Y927" s="85">
        <v>0</v>
      </c>
      <c r="Z927" s="90"/>
      <c r="AA927" s="85"/>
      <c r="AB927" s="85"/>
      <c r="AC927" s="85"/>
      <c r="AD927" s="90">
        <v>39054000000</v>
      </c>
      <c r="AE927" s="90">
        <v>526000000</v>
      </c>
      <c r="AF927" s="90">
        <v>36640000000</v>
      </c>
      <c r="AG927" s="90">
        <v>64753000000</v>
      </c>
      <c r="AH927" s="90">
        <v>1562000000</v>
      </c>
      <c r="AI927" s="117">
        <v>436000000</v>
      </c>
      <c r="AJ927" s="90">
        <v>158020732000</v>
      </c>
      <c r="AK927" s="90">
        <v>782000000</v>
      </c>
      <c r="AL927" s="90">
        <v>1700000000</v>
      </c>
      <c r="AM927" s="90"/>
      <c r="AN927" s="90">
        <v>924000000</v>
      </c>
    </row>
    <row r="928" spans="1:40" ht="12.75" customHeight="1">
      <c r="A928" s="81">
        <v>44868</v>
      </c>
      <c r="B928" s="90">
        <v>17465482000000</v>
      </c>
      <c r="C928" s="90">
        <v>129383000000</v>
      </c>
      <c r="D928" s="203">
        <v>111703231850</v>
      </c>
      <c r="E928" s="208">
        <v>241393956850</v>
      </c>
      <c r="F928" s="90">
        <v>18838404600</v>
      </c>
      <c r="G928" s="85">
        <v>0.76872621398841101</v>
      </c>
      <c r="H928" s="90"/>
      <c r="I928" s="85">
        <v>0</v>
      </c>
      <c r="J928" s="90">
        <v>2379850604</v>
      </c>
      <c r="K928" s="85">
        <v>0.41620332353969919</v>
      </c>
      <c r="L928" s="90">
        <v>86468634694</v>
      </c>
      <c r="M928" s="85">
        <v>0.92938052530659188</v>
      </c>
      <c r="N928" s="90">
        <v>991701052</v>
      </c>
      <c r="O928" s="85">
        <v>0.77235284423676009</v>
      </c>
      <c r="P928" s="90">
        <v>83219994</v>
      </c>
      <c r="Q928" s="85">
        <v>0.44741932258064515</v>
      </c>
      <c r="R928" s="90">
        <v>595944000</v>
      </c>
      <c r="S928" s="85">
        <v>0.41791304347826086</v>
      </c>
      <c r="T928" s="90">
        <v>706896060</v>
      </c>
      <c r="U928" s="85">
        <v>0.94252807999999999</v>
      </c>
      <c r="V928" s="90">
        <v>1638580846</v>
      </c>
      <c r="W928" s="85">
        <v>0.9918770254237288</v>
      </c>
      <c r="X928" s="90"/>
      <c r="Y928" s="85">
        <v>0</v>
      </c>
      <c r="Z928" s="90"/>
      <c r="AA928" s="85"/>
      <c r="AB928" s="85"/>
      <c r="AC928" s="85"/>
      <c r="AD928" s="90">
        <v>24506000000</v>
      </c>
      <c r="AE928" s="90">
        <v>30000000</v>
      </c>
      <c r="AF928" s="90">
        <v>5718000000</v>
      </c>
      <c r="AG928" s="90">
        <v>93039000000</v>
      </c>
      <c r="AH928" s="90">
        <v>1284000000</v>
      </c>
      <c r="AI928" s="117">
        <v>186000000</v>
      </c>
      <c r="AJ928" s="90">
        <v>1426000000</v>
      </c>
      <c r="AK928" s="90">
        <v>750000000</v>
      </c>
      <c r="AL928" s="90">
        <v>1652000000</v>
      </c>
      <c r="AM928" s="90"/>
      <c r="AN928" s="90">
        <v>792000000</v>
      </c>
    </row>
    <row r="929" spans="1:42" ht="12.75" customHeight="1">
      <c r="A929" s="81">
        <v>44869</v>
      </c>
      <c r="B929" s="90">
        <v>28619040000000</v>
      </c>
      <c r="C929" s="90">
        <v>471994900000</v>
      </c>
      <c r="D929" s="203">
        <v>391277239353</v>
      </c>
      <c r="E929" s="208">
        <v>512960952353</v>
      </c>
      <c r="F929" s="90">
        <v>211171133523</v>
      </c>
      <c r="G929" s="85">
        <v>0.90352187884220436</v>
      </c>
      <c r="H929" s="90"/>
      <c r="I929" s="85">
        <v>0</v>
      </c>
      <c r="J929" s="90">
        <v>1355189004</v>
      </c>
      <c r="K929" s="85">
        <v>0.46063528348062543</v>
      </c>
      <c r="L929" s="90">
        <v>173970121674</v>
      </c>
      <c r="M929" s="85">
        <v>0.7694970370337606</v>
      </c>
      <c r="N929" s="90">
        <v>2215167298</v>
      </c>
      <c r="O929" s="85">
        <v>0.54187066976516629</v>
      </c>
      <c r="P929" s="90">
        <v>108855000</v>
      </c>
      <c r="Q929" s="85">
        <v>0.32016176470588237</v>
      </c>
      <c r="R929" s="90"/>
      <c r="S929" s="85">
        <v>0</v>
      </c>
      <c r="T929" s="90">
        <v>733295863</v>
      </c>
      <c r="U929" s="85">
        <v>0.88992216383495149</v>
      </c>
      <c r="V929" s="90">
        <v>1723476991</v>
      </c>
      <c r="W929" s="85">
        <v>0.81992245052331114</v>
      </c>
      <c r="X929" s="90"/>
      <c r="Y929" s="85">
        <v>0</v>
      </c>
      <c r="Z929" s="90"/>
      <c r="AA929" s="85"/>
      <c r="AB929" s="85"/>
      <c r="AC929" s="85"/>
      <c r="AD929" s="90">
        <v>233720000000</v>
      </c>
      <c r="AE929" s="90">
        <v>202000000</v>
      </c>
      <c r="AF929" s="90">
        <v>2942000000</v>
      </c>
      <c r="AG929" s="90">
        <v>226082900000</v>
      </c>
      <c r="AH929" s="90">
        <v>4088000000</v>
      </c>
      <c r="AI929" s="117">
        <v>340000000</v>
      </c>
      <c r="AJ929" s="90">
        <v>748000000</v>
      </c>
      <c r="AK929" s="90">
        <v>824000000</v>
      </c>
      <c r="AL929" s="90">
        <v>2102000000</v>
      </c>
      <c r="AM929" s="90"/>
      <c r="AN929" s="90">
        <v>946000000</v>
      </c>
      <c r="AO929" s="90"/>
      <c r="AP929" s="90"/>
    </row>
    <row r="930" spans="1:42" s="116" customFormat="1" ht="12.75" customHeight="1">
      <c r="A930" s="110"/>
      <c r="B930" s="113"/>
      <c r="C930" s="113"/>
      <c r="D930" s="210"/>
      <c r="E930" s="208"/>
      <c r="F930" s="113"/>
      <c r="G930" s="135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26"/>
      <c r="AJ930" s="113"/>
      <c r="AK930" s="113"/>
      <c r="AL930" s="113"/>
      <c r="AM930" s="113"/>
      <c r="AN930" s="113"/>
      <c r="AO930" s="113"/>
      <c r="AP930" s="113"/>
    </row>
    <row r="931" spans="1:42" ht="12.75" customHeight="1">
      <c r="A931" s="81">
        <v>44872</v>
      </c>
      <c r="B931" s="90">
        <v>23761876000000</v>
      </c>
      <c r="C931" s="90">
        <v>493958710000</v>
      </c>
      <c r="D931" s="203">
        <v>341242352278</v>
      </c>
      <c r="E931" s="208">
        <v>502152552278</v>
      </c>
      <c r="F931" s="90">
        <v>156535485999</v>
      </c>
      <c r="G931" s="85">
        <v>0.93077266942763026</v>
      </c>
      <c r="H931" s="90"/>
      <c r="I931" s="85">
        <v>0</v>
      </c>
      <c r="J931" s="90">
        <v>1408044796</v>
      </c>
      <c r="K931" s="85">
        <v>2.623977200450758E-2</v>
      </c>
      <c r="L931" s="90">
        <v>179350468726</v>
      </c>
      <c r="M931" s="85">
        <v>0.68624629319303621</v>
      </c>
      <c r="N931" s="90">
        <v>2137904928</v>
      </c>
      <c r="O931" s="85">
        <v>0.54987266666666668</v>
      </c>
      <c r="P931" s="90">
        <v>169636068</v>
      </c>
      <c r="Q931" s="85">
        <v>0.37696903999999998</v>
      </c>
      <c r="R931" s="90"/>
      <c r="S931" s="85">
        <v>0</v>
      </c>
      <c r="T931" s="90">
        <v>799940093</v>
      </c>
      <c r="U931" s="85">
        <v>0.89880909325842695</v>
      </c>
      <c r="V931" s="90">
        <v>840871668</v>
      </c>
      <c r="W931" s="85">
        <v>0.48215118577981653</v>
      </c>
      <c r="X931" s="90"/>
      <c r="Y931" s="85">
        <v>0</v>
      </c>
      <c r="Z931" s="90"/>
      <c r="AA931" s="85"/>
      <c r="AB931" s="85"/>
      <c r="AC931" s="85"/>
      <c r="AD931" s="90">
        <v>168178000000</v>
      </c>
      <c r="AE931" s="90">
        <v>482000000</v>
      </c>
      <c r="AF931" s="90">
        <v>53660710000</v>
      </c>
      <c r="AG931" s="90">
        <v>261350000000</v>
      </c>
      <c r="AH931" s="90">
        <v>3888000000</v>
      </c>
      <c r="AI931" s="117">
        <v>450000000</v>
      </c>
      <c r="AJ931" s="90">
        <v>2660000000</v>
      </c>
      <c r="AK931" s="90">
        <v>890000000</v>
      </c>
      <c r="AL931" s="90">
        <v>1744000000</v>
      </c>
      <c r="AM931" s="90"/>
      <c r="AN931" s="90">
        <v>656000000</v>
      </c>
      <c r="AO931" s="90"/>
      <c r="AP931" s="90"/>
    </row>
    <row r="932" spans="1:42" ht="12.75" customHeight="1">
      <c r="A932" s="81">
        <v>44873</v>
      </c>
      <c r="B932" s="90">
        <v>23002256000000</v>
      </c>
      <c r="C932" s="90">
        <v>324877500000</v>
      </c>
      <c r="D932" s="203">
        <v>193606767776</v>
      </c>
      <c r="E932" s="208">
        <v>250364523776</v>
      </c>
      <c r="F932" s="90">
        <v>164762341560</v>
      </c>
      <c r="G932" s="85">
        <v>0.87931400798394677</v>
      </c>
      <c r="H932" s="90"/>
      <c r="I932" s="85">
        <v>0</v>
      </c>
      <c r="J932" s="90">
        <v>517103002</v>
      </c>
      <c r="K932" s="85">
        <v>1.0797836728301612E-2</v>
      </c>
      <c r="L932" s="90">
        <v>25553110239</v>
      </c>
      <c r="M932" s="85">
        <v>0.34230556247823174</v>
      </c>
      <c r="N932" s="90">
        <v>1183579823</v>
      </c>
      <c r="O932" s="85">
        <v>0.69622342529411763</v>
      </c>
      <c r="P932" s="90">
        <v>93532986</v>
      </c>
      <c r="Q932" s="85">
        <v>0.42905039449541282</v>
      </c>
      <c r="R932" s="90"/>
      <c r="S932" s="85">
        <v>0</v>
      </c>
      <c r="T932" s="90">
        <v>657133038</v>
      </c>
      <c r="U932" s="85">
        <v>0.9523667217391304</v>
      </c>
      <c r="V932" s="90">
        <v>839967128</v>
      </c>
      <c r="W932" s="85">
        <v>0.47834118906605921</v>
      </c>
      <c r="X932" s="90"/>
      <c r="Y932" s="85">
        <v>0</v>
      </c>
      <c r="Z932" s="90"/>
      <c r="AA932" s="85"/>
      <c r="AB932" s="85"/>
      <c r="AC932" s="85"/>
      <c r="AD932" s="90">
        <v>187376000000</v>
      </c>
      <c r="AE932" s="90">
        <v>276000000</v>
      </c>
      <c r="AF932" s="90">
        <v>47889500000</v>
      </c>
      <c r="AG932" s="90">
        <v>74650000000</v>
      </c>
      <c r="AH932" s="90">
        <v>1700000000</v>
      </c>
      <c r="AI932" s="117">
        <v>218000000</v>
      </c>
      <c r="AJ932" s="90">
        <v>9598000000</v>
      </c>
      <c r="AK932" s="90">
        <v>690000000</v>
      </c>
      <c r="AL932" s="90">
        <v>1756000000</v>
      </c>
      <c r="AM932" s="90"/>
      <c r="AN932" s="90">
        <v>724000000</v>
      </c>
      <c r="AO932" s="90"/>
      <c r="AP932" s="90"/>
    </row>
    <row r="933" spans="1:42" ht="12.75" customHeight="1">
      <c r="A933" s="81">
        <v>44874</v>
      </c>
      <c r="B933" s="90">
        <v>22938132000000</v>
      </c>
      <c r="C933" s="90">
        <v>733133662000</v>
      </c>
      <c r="D933" s="203">
        <v>194081802993</v>
      </c>
      <c r="E933" s="208">
        <v>242008047993</v>
      </c>
      <c r="F933" s="90">
        <v>136621001992</v>
      </c>
      <c r="G933" s="85">
        <v>0.95976762576221653</v>
      </c>
      <c r="H933" s="90"/>
      <c r="I933" s="85">
        <v>0</v>
      </c>
      <c r="J933" s="90">
        <v>234476963</v>
      </c>
      <c r="K933" s="85">
        <v>4.8566869997845863E-4</v>
      </c>
      <c r="L933" s="90">
        <v>54350361000</v>
      </c>
      <c r="M933" s="85">
        <v>0.61237316607848813</v>
      </c>
      <c r="N933" s="90">
        <v>1179626176</v>
      </c>
      <c r="O933" s="85">
        <v>0.69308235957696829</v>
      </c>
      <c r="P933" s="90">
        <v>166018986</v>
      </c>
      <c r="Q933" s="85">
        <v>0.47164484659090911</v>
      </c>
      <c r="R933" s="90"/>
      <c r="S933" s="85">
        <v>0</v>
      </c>
      <c r="T933" s="90">
        <v>668163878</v>
      </c>
      <c r="U933" s="85">
        <v>0.98549244542772862</v>
      </c>
      <c r="V933" s="90">
        <v>862153998</v>
      </c>
      <c r="W933" s="85">
        <v>0.47897444333333333</v>
      </c>
      <c r="X933" s="90"/>
      <c r="Y933" s="85">
        <v>0</v>
      </c>
      <c r="Z933" s="90"/>
      <c r="AA933" s="85"/>
      <c r="AB933" s="85"/>
      <c r="AC933" s="85"/>
      <c r="AD933" s="90">
        <v>142348000000</v>
      </c>
      <c r="AE933" s="90">
        <v>324000000</v>
      </c>
      <c r="AF933" s="90">
        <v>482792000000</v>
      </c>
      <c r="AG933" s="90">
        <v>88753662000</v>
      </c>
      <c r="AH933" s="90">
        <v>1702000000</v>
      </c>
      <c r="AI933" s="117">
        <v>352000000</v>
      </c>
      <c r="AJ933" s="90">
        <v>13536000000</v>
      </c>
      <c r="AK933" s="90">
        <v>678000000</v>
      </c>
      <c r="AL933" s="90">
        <v>1800000000</v>
      </c>
      <c r="AM933" s="90"/>
      <c r="AN933" s="90">
        <v>848000000</v>
      </c>
      <c r="AO933" s="90"/>
      <c r="AP933" s="90"/>
    </row>
    <row r="934" spans="1:42" ht="12.75" customHeight="1">
      <c r="A934" s="81">
        <v>44875</v>
      </c>
      <c r="B934" s="90">
        <v>24291588000000</v>
      </c>
      <c r="C934" s="90">
        <v>584177880000</v>
      </c>
      <c r="D934" s="203">
        <v>393020714743</v>
      </c>
      <c r="E934" s="208">
        <v>525534454743</v>
      </c>
      <c r="F934" s="90">
        <v>198921016000</v>
      </c>
      <c r="G934" s="85">
        <v>0.87209339927048257</v>
      </c>
      <c r="H934" s="90"/>
      <c r="I934" s="85">
        <v>0</v>
      </c>
      <c r="J934" s="90">
        <v>2284451138</v>
      </c>
      <c r="K934" s="85">
        <v>2.7004245330748498E-2</v>
      </c>
      <c r="L934" s="90">
        <v>186694813501</v>
      </c>
      <c r="M934" s="85">
        <v>0.70885311707738763</v>
      </c>
      <c r="N934" s="90">
        <v>1943603286</v>
      </c>
      <c r="O934" s="85">
        <v>0.57097628848413629</v>
      </c>
      <c r="P934" s="90">
        <v>99411008</v>
      </c>
      <c r="Q934" s="85">
        <v>0.31065939999999997</v>
      </c>
      <c r="R934" s="90"/>
      <c r="S934" s="85">
        <v>0</v>
      </c>
      <c r="T934" s="90">
        <v>665030106</v>
      </c>
      <c r="U934" s="85">
        <v>0.94196898866855527</v>
      </c>
      <c r="V934" s="90">
        <v>2412389704</v>
      </c>
      <c r="W934" s="85">
        <v>1.2486489151138715</v>
      </c>
      <c r="X934" s="90"/>
      <c r="Y934" s="85">
        <v>0</v>
      </c>
      <c r="Z934" s="90"/>
      <c r="AA934" s="85"/>
      <c r="AB934" s="85"/>
      <c r="AC934" s="85"/>
      <c r="AD934" s="90">
        <v>228096000000</v>
      </c>
      <c r="AE934" s="90">
        <v>156000000</v>
      </c>
      <c r="AF934" s="90">
        <v>84596000000</v>
      </c>
      <c r="AG934" s="90">
        <v>263375880000</v>
      </c>
      <c r="AH934" s="90">
        <v>3404000000</v>
      </c>
      <c r="AI934" s="117">
        <v>320000000</v>
      </c>
      <c r="AJ934" s="90">
        <v>880000000</v>
      </c>
      <c r="AK934" s="90">
        <v>706000000</v>
      </c>
      <c r="AL934" s="90">
        <v>1932000000</v>
      </c>
      <c r="AM934" s="90"/>
      <c r="AN934" s="90">
        <v>712000000</v>
      </c>
      <c r="AO934" s="90"/>
      <c r="AP934" s="90"/>
    </row>
    <row r="935" spans="1:42" ht="12.75" customHeight="1">
      <c r="A935" s="81">
        <v>44876</v>
      </c>
      <c r="B935" s="90">
        <v>24821278000000</v>
      </c>
      <c r="C935" s="90">
        <v>776094174000</v>
      </c>
      <c r="D935" s="203">
        <v>412870337004</v>
      </c>
      <c r="E935" s="208">
        <v>456972642004</v>
      </c>
      <c r="F935" s="90">
        <v>210594415787</v>
      </c>
      <c r="G935" s="85">
        <v>0.80516610637573882</v>
      </c>
      <c r="H935" s="90"/>
      <c r="I935" s="85">
        <v>0</v>
      </c>
      <c r="J935" s="90">
        <v>1541997961</v>
      </c>
      <c r="K935" s="85">
        <v>1.14041294614463E-2</v>
      </c>
      <c r="L935" s="90">
        <v>198609430071</v>
      </c>
      <c r="M935" s="85">
        <v>0.54608036863073961</v>
      </c>
      <c r="N935" s="90">
        <v>1330426160</v>
      </c>
      <c r="O935" s="85">
        <v>0.64024358036573625</v>
      </c>
      <c r="P935" s="90">
        <v>125805048</v>
      </c>
      <c r="Q935" s="85">
        <v>0.34186154347826087</v>
      </c>
      <c r="R935" s="90"/>
      <c r="S935" s="85">
        <v>0</v>
      </c>
      <c r="T935" s="90">
        <v>628555980</v>
      </c>
      <c r="U935" s="85">
        <v>0.97299687306501548</v>
      </c>
      <c r="V935" s="90">
        <v>16731998</v>
      </c>
      <c r="W935" s="85">
        <v>0.36373908695652174</v>
      </c>
      <c r="X935" s="90">
        <v>22973999</v>
      </c>
      <c r="Y935" s="85">
        <v>0.52007966224475932</v>
      </c>
      <c r="Z935" s="90"/>
      <c r="AA935" s="85"/>
      <c r="AB935" s="85"/>
      <c r="AC935" s="85"/>
      <c r="AD935" s="90">
        <v>261554000000</v>
      </c>
      <c r="AE935" s="90">
        <v>520000000</v>
      </c>
      <c r="AF935" s="90">
        <v>135214000000</v>
      </c>
      <c r="AG935" s="90">
        <v>363700000000</v>
      </c>
      <c r="AH935" s="90">
        <v>2078000000</v>
      </c>
      <c r="AI935" s="117">
        <v>368000000</v>
      </c>
      <c r="AJ935" s="90">
        <v>10572000000</v>
      </c>
      <c r="AK935" s="90">
        <v>646000000</v>
      </c>
      <c r="AL935" s="90">
        <v>46000000</v>
      </c>
      <c r="AM935" s="90">
        <v>44174000</v>
      </c>
      <c r="AN935" s="90">
        <v>1352000000</v>
      </c>
      <c r="AO935" s="90"/>
      <c r="AP935" s="90"/>
    </row>
    <row r="936" spans="1:42" s="116" customFormat="1" ht="12.75" customHeight="1">
      <c r="A936" s="110"/>
      <c r="B936" s="113"/>
      <c r="C936" s="113"/>
      <c r="D936" s="210"/>
      <c r="E936" s="208"/>
      <c r="F936" s="113"/>
      <c r="G936" s="135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26"/>
      <c r="AJ936" s="113"/>
      <c r="AK936" s="113"/>
      <c r="AL936" s="113"/>
      <c r="AM936" s="113"/>
      <c r="AN936" s="113"/>
      <c r="AO936" s="113"/>
      <c r="AP936" s="113"/>
    </row>
    <row r="937" spans="1:42" ht="12.75" customHeight="1">
      <c r="A937" s="81">
        <v>44879</v>
      </c>
      <c r="B937" s="90">
        <v>21322056000000</v>
      </c>
      <c r="C937" s="90">
        <v>499491148000</v>
      </c>
      <c r="D937" s="203">
        <v>228770729242</v>
      </c>
      <c r="E937" s="208">
        <v>339444838792</v>
      </c>
      <c r="F937" s="90">
        <v>32704951262</v>
      </c>
      <c r="G937" s="85">
        <v>0.26615357472330731</v>
      </c>
      <c r="H937" s="90"/>
      <c r="I937" s="85">
        <v>0</v>
      </c>
      <c r="J937" s="90">
        <v>5690410970</v>
      </c>
      <c r="K937" s="85">
        <v>0.12078899211604144</v>
      </c>
      <c r="L937" s="90">
        <v>188118861921</v>
      </c>
      <c r="M937" s="85">
        <v>0.60392683074951548</v>
      </c>
      <c r="N937" s="90">
        <v>1479765954</v>
      </c>
      <c r="O937" s="85">
        <v>0.64845133829973711</v>
      </c>
      <c r="P937" s="90">
        <v>129245035</v>
      </c>
      <c r="Q937" s="85">
        <v>0.34743288978494624</v>
      </c>
      <c r="R937" s="90"/>
      <c r="S937" s="85">
        <v>0</v>
      </c>
      <c r="T937" s="90">
        <v>605220096</v>
      </c>
      <c r="U937" s="85">
        <v>0.99216409180327869</v>
      </c>
      <c r="V937" s="90">
        <v>42274004</v>
      </c>
      <c r="W937" s="85">
        <v>0.22486172340425531</v>
      </c>
      <c r="X937" s="90"/>
      <c r="Y937" s="85">
        <v>0</v>
      </c>
      <c r="Z937" s="90"/>
      <c r="AA937" s="85"/>
      <c r="AB937" s="85"/>
      <c r="AC937" s="85"/>
      <c r="AD937" s="90">
        <v>122880000000</v>
      </c>
      <c r="AE937" s="90">
        <v>432000000</v>
      </c>
      <c r="AF937" s="90">
        <v>47110344000</v>
      </c>
      <c r="AG937" s="90">
        <v>311492804000</v>
      </c>
      <c r="AH937" s="90">
        <v>2282000000</v>
      </c>
      <c r="AI937" s="117">
        <v>372000000</v>
      </c>
      <c r="AJ937" s="90">
        <v>13432000000</v>
      </c>
      <c r="AK937" s="90">
        <v>610000000</v>
      </c>
      <c r="AL937" s="90">
        <v>188000000</v>
      </c>
      <c r="AM937" s="90">
        <v>44000000</v>
      </c>
      <c r="AN937" s="90">
        <v>648000000</v>
      </c>
      <c r="AO937" s="90"/>
      <c r="AP937" s="90"/>
    </row>
    <row r="938" spans="1:42" ht="12.75" customHeight="1">
      <c r="A938" s="81">
        <v>44880</v>
      </c>
      <c r="B938" s="90">
        <v>22584250000000</v>
      </c>
      <c r="C938" s="90">
        <v>432108832000</v>
      </c>
      <c r="D938" s="203">
        <v>243209290632</v>
      </c>
      <c r="E938" s="208">
        <v>440868970632</v>
      </c>
      <c r="F938" s="90">
        <v>37060000000</v>
      </c>
      <c r="G938" s="85">
        <v>0.93350125944584383</v>
      </c>
      <c r="H938" s="90"/>
      <c r="I938" s="85">
        <v>0</v>
      </c>
      <c r="J938" s="90">
        <v>4283547431</v>
      </c>
      <c r="K938" s="85">
        <v>9.4428571633270161E-2</v>
      </c>
      <c r="L938" s="90">
        <v>199355024365</v>
      </c>
      <c r="M938" s="85">
        <v>0.59263769706527625</v>
      </c>
      <c r="N938" s="90">
        <v>1270798967</v>
      </c>
      <c r="O938" s="85">
        <v>0.41885265886618328</v>
      </c>
      <c r="P938" s="90">
        <v>91609006</v>
      </c>
      <c r="Q938" s="85">
        <v>0.28627814374999999</v>
      </c>
      <c r="R938" s="90"/>
      <c r="S938" s="85">
        <v>0</v>
      </c>
      <c r="T938" s="90">
        <v>649402908</v>
      </c>
      <c r="U938" s="85">
        <v>0.92507536752136754</v>
      </c>
      <c r="V938" s="90">
        <v>124907955</v>
      </c>
      <c r="W938" s="85">
        <v>0.45922042279411762</v>
      </c>
      <c r="X938" s="90">
        <v>374000000</v>
      </c>
      <c r="Y938" s="85">
        <f>X938/AM938</f>
        <v>1</v>
      </c>
      <c r="Z938" s="90"/>
      <c r="AA938" s="85"/>
      <c r="AB938" s="85"/>
      <c r="AC938" s="85"/>
      <c r="AD938" s="90">
        <v>39700000000</v>
      </c>
      <c r="AE938" s="90">
        <v>76000000</v>
      </c>
      <c r="AF938" s="90">
        <v>45362832000</v>
      </c>
      <c r="AG938" s="90">
        <v>336386000000</v>
      </c>
      <c r="AH938" s="90">
        <v>3034000000</v>
      </c>
      <c r="AI938" s="117">
        <v>320000000</v>
      </c>
      <c r="AJ938" s="90">
        <v>5218000000</v>
      </c>
      <c r="AK938" s="90">
        <v>702000000</v>
      </c>
      <c r="AL938" s="90">
        <v>272000000</v>
      </c>
      <c r="AM938" s="90">
        <v>374000000</v>
      </c>
      <c r="AN938" s="90">
        <v>664000000</v>
      </c>
      <c r="AO938" s="90"/>
      <c r="AP938" s="90"/>
    </row>
    <row r="939" spans="1:42" ht="12.75" customHeight="1">
      <c r="A939" s="81">
        <v>44881</v>
      </c>
      <c r="B939" s="90">
        <v>32734866000000</v>
      </c>
      <c r="C939" s="90">
        <v>518900000000</v>
      </c>
      <c r="D939" s="203">
        <v>306880570126</v>
      </c>
      <c r="E939" s="208">
        <v>472560954126</v>
      </c>
      <c r="F939" s="90">
        <v>140204059281</v>
      </c>
      <c r="G939" s="85">
        <v>0.7869470441564419</v>
      </c>
      <c r="H939" s="90"/>
      <c r="I939" s="85">
        <v>0</v>
      </c>
      <c r="J939" s="90">
        <v>449310096</v>
      </c>
      <c r="K939" s="85">
        <v>0.33232995266272192</v>
      </c>
      <c r="L939" s="90">
        <v>164613557919</v>
      </c>
      <c r="M939" s="85">
        <v>0.49428750966573781</v>
      </c>
      <c r="N939" s="90">
        <v>791339032</v>
      </c>
      <c r="O939" s="85">
        <v>0.37826913575525811</v>
      </c>
      <c r="P939" s="90">
        <v>161208002</v>
      </c>
      <c r="Q939" s="85">
        <v>0.39902970792079206</v>
      </c>
      <c r="R939" s="90"/>
      <c r="S939" s="85">
        <v>0</v>
      </c>
      <c r="T939" s="90">
        <v>615992815</v>
      </c>
      <c r="U939" s="85">
        <v>0.93050274169184288</v>
      </c>
      <c r="V939" s="90">
        <v>45102981</v>
      </c>
      <c r="W939" s="85">
        <v>0.41762019444444443</v>
      </c>
      <c r="X939" s="90"/>
      <c r="Y939" s="85">
        <f t="shared" ref="Y939:Y1002" si="0">X939/AM939</f>
        <v>0</v>
      </c>
      <c r="Z939" s="90"/>
      <c r="AA939" s="85"/>
      <c r="AB939" s="85"/>
      <c r="AC939" s="85"/>
      <c r="AD939" s="90">
        <v>178162000000</v>
      </c>
      <c r="AE939" s="90">
        <v>380000000</v>
      </c>
      <c r="AF939" s="90">
        <v>1352000000</v>
      </c>
      <c r="AG939" s="90">
        <v>333032000000</v>
      </c>
      <c r="AH939" s="90">
        <v>2092000000</v>
      </c>
      <c r="AI939" s="117">
        <v>404000000</v>
      </c>
      <c r="AJ939" s="90">
        <v>1246000000</v>
      </c>
      <c r="AK939" s="90">
        <v>662000000</v>
      </c>
      <c r="AL939" s="90">
        <v>108000000</v>
      </c>
      <c r="AM939" s="90">
        <v>374000000</v>
      </c>
      <c r="AN939" s="90">
        <v>1088000000</v>
      </c>
      <c r="AO939" s="90"/>
      <c r="AP939" s="90"/>
    </row>
    <row r="940" spans="1:42" ht="12.75" customHeight="1">
      <c r="A940" s="81">
        <v>44882</v>
      </c>
      <c r="B940" s="90">
        <v>25209588000000</v>
      </c>
      <c r="C940" s="90">
        <v>521974000000</v>
      </c>
      <c r="D940" s="203">
        <v>247442608365</v>
      </c>
      <c r="E940" s="208">
        <v>485531417365</v>
      </c>
      <c r="F940" s="90">
        <v>91509046162</v>
      </c>
      <c r="G940" s="85">
        <v>0.49918200156013048</v>
      </c>
      <c r="H940" s="90"/>
      <c r="I940" s="85">
        <v>0</v>
      </c>
      <c r="J940" s="90">
        <v>3197711037</v>
      </c>
      <c r="K940" s="85">
        <v>7.9002644455973908E-2</v>
      </c>
      <c r="L940" s="90">
        <v>68593312372</v>
      </c>
      <c r="M940" s="85">
        <v>0.32557128794509366</v>
      </c>
      <c r="N940" s="90">
        <v>982186290</v>
      </c>
      <c r="O940" s="85">
        <v>0.43808487511150757</v>
      </c>
      <c r="P940" s="90">
        <v>114196992</v>
      </c>
      <c r="Q940" s="85">
        <v>0.35029752147239263</v>
      </c>
      <c r="R940" s="90"/>
      <c r="S940" s="85">
        <v>0</v>
      </c>
      <c r="T940" s="90">
        <v>82133877616</v>
      </c>
      <c r="U940" s="85">
        <v>1.0005345062248752</v>
      </c>
      <c r="V940" s="90">
        <v>150693912</v>
      </c>
      <c r="W940" s="85">
        <v>0.42093271508379887</v>
      </c>
      <c r="X940" s="90">
        <v>761583984</v>
      </c>
      <c r="Y940" s="85">
        <f t="shared" si="0"/>
        <v>0.99423496605744122</v>
      </c>
      <c r="Z940" s="90"/>
      <c r="AA940" s="85"/>
      <c r="AB940" s="85"/>
      <c r="AC940" s="85"/>
      <c r="AD940" s="90">
        <v>183318000000</v>
      </c>
      <c r="AE940" s="90">
        <v>224000000</v>
      </c>
      <c r="AF940" s="90">
        <v>40476000000</v>
      </c>
      <c r="AG940" s="90">
        <v>210686000000</v>
      </c>
      <c r="AH940" s="90">
        <v>2242000000</v>
      </c>
      <c r="AI940" s="117">
        <v>326000000</v>
      </c>
      <c r="AJ940" s="90">
        <v>742000000</v>
      </c>
      <c r="AK940" s="90">
        <v>82090000000</v>
      </c>
      <c r="AL940" s="90">
        <v>358000000</v>
      </c>
      <c r="AM940" s="90">
        <v>766000000</v>
      </c>
      <c r="AN940" s="90">
        <v>746000000</v>
      </c>
      <c r="AO940" s="90"/>
      <c r="AP940" s="90"/>
    </row>
    <row r="941" spans="1:42" ht="12.75" customHeight="1">
      <c r="A941" s="81">
        <v>44883</v>
      </c>
      <c r="B941" s="90">
        <v>30567868000000</v>
      </c>
      <c r="C941" s="90">
        <v>370622000000</v>
      </c>
      <c r="D941" s="203">
        <v>193040661602</v>
      </c>
      <c r="E941" s="208">
        <v>295098292602</v>
      </c>
      <c r="F941" s="90">
        <v>36053245972</v>
      </c>
      <c r="G941" s="85">
        <v>0.6115280204220096</v>
      </c>
      <c r="H941" s="90"/>
      <c r="I941" s="85">
        <v>0</v>
      </c>
      <c r="J941" s="90">
        <v>2837259383</v>
      </c>
      <c r="K941" s="85">
        <v>0.44794117192927058</v>
      </c>
      <c r="L941" s="90">
        <v>68622560000</v>
      </c>
      <c r="M941" s="85">
        <v>0.37690207063217446</v>
      </c>
      <c r="N941" s="90">
        <v>533261196</v>
      </c>
      <c r="O941" s="85">
        <v>0.45655924315068491</v>
      </c>
      <c r="P941" s="90">
        <v>153366027</v>
      </c>
      <c r="Q941" s="85">
        <v>0.45644650892857141</v>
      </c>
      <c r="R941" s="90"/>
      <c r="S941" s="85">
        <v>0</v>
      </c>
      <c r="T941" s="90">
        <v>819067016</v>
      </c>
      <c r="U941" s="85">
        <v>0.80616832283464568</v>
      </c>
      <c r="V941" s="90">
        <v>132182008</v>
      </c>
      <c r="W941" s="85">
        <v>0.40796916049382714</v>
      </c>
      <c r="X941" s="90">
        <v>83889720000</v>
      </c>
      <c r="Y941" s="85">
        <f t="shared" si="0"/>
        <v>0.99186218638416612</v>
      </c>
      <c r="Z941" s="90"/>
      <c r="AA941" s="85"/>
      <c r="AB941" s="85"/>
      <c r="AC941" s="85"/>
      <c r="AD941" s="90">
        <v>58956000000</v>
      </c>
      <c r="AE941" s="90">
        <v>262000000</v>
      </c>
      <c r="AF941" s="90">
        <v>6334000000</v>
      </c>
      <c r="AG941" s="90">
        <v>182070000000</v>
      </c>
      <c r="AH941" s="90">
        <v>1168000000</v>
      </c>
      <c r="AI941" s="117">
        <v>336000000</v>
      </c>
      <c r="AJ941" s="90">
        <v>34836000000</v>
      </c>
      <c r="AK941" s="90">
        <v>1016000000</v>
      </c>
      <c r="AL941" s="90">
        <v>324000000</v>
      </c>
      <c r="AM941" s="90">
        <v>84578000000</v>
      </c>
      <c r="AN941" s="90">
        <v>742000000</v>
      </c>
      <c r="AO941" s="90"/>
      <c r="AP941" s="90"/>
    </row>
    <row r="942" spans="1:42" s="116" customFormat="1" ht="12.75" customHeight="1">
      <c r="A942" s="110"/>
      <c r="B942" s="113"/>
      <c r="C942" s="113"/>
      <c r="D942" s="210"/>
      <c r="E942" s="208"/>
      <c r="F942" s="113"/>
      <c r="G942" s="135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85" t="e">
        <f t="shared" si="0"/>
        <v>#DIV/0!</v>
      </c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26"/>
      <c r="AJ942" s="113"/>
      <c r="AK942" s="113"/>
      <c r="AL942" s="113"/>
      <c r="AM942" s="113"/>
      <c r="AN942" s="113"/>
      <c r="AO942" s="113"/>
      <c r="AP942" s="113"/>
    </row>
    <row r="943" spans="1:42" ht="12.75" customHeight="1">
      <c r="A943" s="81">
        <v>44886</v>
      </c>
      <c r="B943" s="90">
        <v>19920692000000</v>
      </c>
      <c r="C943" s="90">
        <v>275906000000</v>
      </c>
      <c r="D943" s="203">
        <v>113632351901</v>
      </c>
      <c r="E943" s="208">
        <v>241699187721</v>
      </c>
      <c r="F943" s="90">
        <v>37234012237</v>
      </c>
      <c r="G943" s="85">
        <v>0.86249738793143382</v>
      </c>
      <c r="H943" s="90"/>
      <c r="I943" s="85">
        <v>0</v>
      </c>
      <c r="J943" s="90">
        <v>504821901</v>
      </c>
      <c r="K943" s="85">
        <v>0.44205070140105079</v>
      </c>
      <c r="L943" s="90">
        <v>72857331796</v>
      </c>
      <c r="M943" s="85">
        <v>0.32384490699452384</v>
      </c>
      <c r="N943" s="90">
        <v>1330776881</v>
      </c>
      <c r="O943" s="85">
        <v>0.59515960688729874</v>
      </c>
      <c r="P943" s="90">
        <v>252496008</v>
      </c>
      <c r="Q943" s="85">
        <v>0.44610602120141341</v>
      </c>
      <c r="R943" s="90"/>
      <c r="S943" s="85">
        <v>0</v>
      </c>
      <c r="T943" s="90">
        <v>671964152</v>
      </c>
      <c r="U943" s="85">
        <v>0.94376987640449439</v>
      </c>
      <c r="V943" s="90">
        <v>22948992</v>
      </c>
      <c r="W943" s="85">
        <v>0.45897983999999997</v>
      </c>
      <c r="X943" s="90">
        <v>757999934</v>
      </c>
      <c r="Y943" s="85">
        <f t="shared" si="0"/>
        <v>0.99736833421052629</v>
      </c>
      <c r="Z943" s="90"/>
      <c r="AA943" s="85"/>
      <c r="AB943" s="85"/>
      <c r="AC943" s="85"/>
      <c r="AD943" s="90">
        <v>43170000000</v>
      </c>
      <c r="AE943" s="90">
        <v>486000000</v>
      </c>
      <c r="AF943" s="90">
        <v>1142000000</v>
      </c>
      <c r="AG943" s="90">
        <v>224976000000</v>
      </c>
      <c r="AH943" s="90">
        <v>2236000000</v>
      </c>
      <c r="AI943" s="117">
        <v>566000000</v>
      </c>
      <c r="AJ943" s="90">
        <v>1080000000</v>
      </c>
      <c r="AK943" s="90">
        <v>712000000</v>
      </c>
      <c r="AL943" s="90">
        <v>50000000</v>
      </c>
      <c r="AM943" s="90">
        <v>760000000</v>
      </c>
      <c r="AN943" s="90">
        <v>728000000</v>
      </c>
      <c r="AO943" s="90"/>
      <c r="AP943" s="90"/>
    </row>
    <row r="944" spans="1:42" ht="12.75" customHeight="1">
      <c r="A944" s="81">
        <v>44887</v>
      </c>
      <c r="B944" s="90">
        <v>36536678000000</v>
      </c>
      <c r="C944" s="90">
        <v>412406000000</v>
      </c>
      <c r="D944" s="203">
        <v>220208847742</v>
      </c>
      <c r="E944" s="208">
        <v>514120295742</v>
      </c>
      <c r="F944" s="90">
        <v>131814030174</v>
      </c>
      <c r="G944" s="85">
        <v>0.72348172922269671</v>
      </c>
      <c r="H944" s="90"/>
      <c r="I944" s="85">
        <v>0</v>
      </c>
      <c r="J944" s="90">
        <v>588935864</v>
      </c>
      <c r="K944" s="85">
        <v>0.39739262078272602</v>
      </c>
      <c r="L944" s="90">
        <v>84994844883</v>
      </c>
      <c r="M944" s="85">
        <v>0.38536627832840636</v>
      </c>
      <c r="N944" s="90">
        <v>1359158822</v>
      </c>
      <c r="O944" s="85">
        <v>0.51405401739788203</v>
      </c>
      <c r="P944" s="90">
        <v>368160118</v>
      </c>
      <c r="Q944" s="85">
        <v>0.48062678590078328</v>
      </c>
      <c r="R944" s="90"/>
      <c r="S944" s="85">
        <v>0</v>
      </c>
      <c r="T944" s="90">
        <v>660004893</v>
      </c>
      <c r="U944" s="85">
        <v>0.91922687047353757</v>
      </c>
      <c r="V944" s="90">
        <v>56212988</v>
      </c>
      <c r="W944" s="85">
        <v>0.49309638596491229</v>
      </c>
      <c r="X944" s="90">
        <v>367500000</v>
      </c>
      <c r="Y944" s="85">
        <f t="shared" si="0"/>
        <v>1.0040983606557377</v>
      </c>
      <c r="Z944" s="90"/>
      <c r="AA944" s="85"/>
      <c r="AB944" s="85"/>
      <c r="AC944" s="85"/>
      <c r="AD944" s="90">
        <v>182194000000</v>
      </c>
      <c r="AE944" s="90">
        <v>352000000</v>
      </c>
      <c r="AF944" s="90">
        <v>1482000000</v>
      </c>
      <c r="AG944" s="90">
        <v>220556000000</v>
      </c>
      <c r="AH944" s="90">
        <v>2644000000</v>
      </c>
      <c r="AI944" s="117">
        <v>766000000</v>
      </c>
      <c r="AJ944" s="90">
        <v>2514000000</v>
      </c>
      <c r="AK944" s="90">
        <v>718000000</v>
      </c>
      <c r="AL944" s="90">
        <v>114000000</v>
      </c>
      <c r="AM944" s="90">
        <v>366000000</v>
      </c>
      <c r="AN944" s="90">
        <v>700000000</v>
      </c>
      <c r="AO944" s="90"/>
      <c r="AP944" s="90"/>
    </row>
    <row r="945" spans="1:42" ht="12.75" customHeight="1">
      <c r="A945" s="81">
        <v>44888</v>
      </c>
      <c r="B945" s="90">
        <v>17795152000000</v>
      </c>
      <c r="C945" s="90">
        <v>422140000000</v>
      </c>
      <c r="D945" s="203">
        <v>293242324368</v>
      </c>
      <c r="E945" s="208">
        <v>395409809368</v>
      </c>
      <c r="F945" s="90">
        <v>138492704244</v>
      </c>
      <c r="G945" s="85">
        <v>0.81274107254609684</v>
      </c>
      <c r="H945" s="90">
        <v>125700000</v>
      </c>
      <c r="I945" s="85">
        <v>0.13148535564853556</v>
      </c>
      <c r="J945" s="90">
        <v>685353093</v>
      </c>
      <c r="K945" s="85">
        <v>0.43376778037974684</v>
      </c>
      <c r="L945" s="90">
        <v>150444434410</v>
      </c>
      <c r="M945" s="85">
        <v>0.62105016640384414</v>
      </c>
      <c r="N945" s="90">
        <v>1531492647</v>
      </c>
      <c r="O945" s="85">
        <v>0.62458917088091359</v>
      </c>
      <c r="P945" s="90">
        <v>395834015</v>
      </c>
      <c r="Q945" s="85">
        <v>0.48272440853658538</v>
      </c>
      <c r="R945" s="90"/>
      <c r="S945" s="85">
        <v>0</v>
      </c>
      <c r="T945" s="90">
        <v>641525978</v>
      </c>
      <c r="U945" s="85">
        <v>0.94900292603550296</v>
      </c>
      <c r="V945" s="90">
        <v>4266000</v>
      </c>
      <c r="W945" s="85">
        <v>0.53325</v>
      </c>
      <c r="X945" s="90">
        <v>921013981</v>
      </c>
      <c r="Y945" s="85">
        <f t="shared" si="0"/>
        <v>0.83728543727272731</v>
      </c>
      <c r="Z945" s="90"/>
      <c r="AA945" s="85"/>
      <c r="AB945" s="85"/>
      <c r="AC945" s="85"/>
      <c r="AD945" s="90">
        <v>170402000000</v>
      </c>
      <c r="AE945" s="90">
        <v>956000000</v>
      </c>
      <c r="AF945" s="90">
        <v>1580000000</v>
      </c>
      <c r="AG945" s="90">
        <v>242242000000</v>
      </c>
      <c r="AH945" s="90">
        <v>2452000000</v>
      </c>
      <c r="AI945" s="117">
        <v>820000000</v>
      </c>
      <c r="AJ945" s="90">
        <v>1254000000</v>
      </c>
      <c r="AK945" s="90">
        <v>676000000</v>
      </c>
      <c r="AL945" s="90">
        <v>8000000</v>
      </c>
      <c r="AM945" s="90">
        <v>1100000000</v>
      </c>
      <c r="AN945" s="90">
        <v>650000000</v>
      </c>
      <c r="AO945" s="90"/>
      <c r="AP945" s="90"/>
    </row>
    <row r="946" spans="1:42" ht="12.75" customHeight="1">
      <c r="A946" s="81">
        <v>44889</v>
      </c>
      <c r="B946" s="90">
        <v>18647072000000</v>
      </c>
      <c r="C946" s="90">
        <v>554147000000</v>
      </c>
      <c r="D946" s="203">
        <v>299733194200</v>
      </c>
      <c r="E946" s="208">
        <v>436758832200</v>
      </c>
      <c r="F946" s="90">
        <v>70370958000</v>
      </c>
      <c r="G946" s="85">
        <v>0.72029067125222623</v>
      </c>
      <c r="H946" s="90"/>
      <c r="I946" s="85">
        <v>0</v>
      </c>
      <c r="J946" s="90">
        <v>61632000</v>
      </c>
      <c r="K946" s="85">
        <v>0.13757142857142857</v>
      </c>
      <c r="L946" s="90">
        <v>227165264158</v>
      </c>
      <c r="M946" s="85">
        <v>0.57307368896412192</v>
      </c>
      <c r="N946" s="90">
        <v>735003036</v>
      </c>
      <c r="O946" s="85">
        <v>0.90073901470588236</v>
      </c>
      <c r="P946" s="90">
        <v>49429994</v>
      </c>
      <c r="Q946" s="85">
        <v>0.4261206379310345</v>
      </c>
      <c r="R946" s="90"/>
      <c r="S946" s="85">
        <v>0</v>
      </c>
      <c r="T946" s="90">
        <v>612734121</v>
      </c>
      <c r="U946" s="85">
        <v>0.9914791601941747</v>
      </c>
      <c r="V946" s="90"/>
      <c r="W946" s="85">
        <v>0</v>
      </c>
      <c r="X946" s="90">
        <v>738172891</v>
      </c>
      <c r="Y946" s="85">
        <f t="shared" si="0"/>
        <v>0.99216786424731185</v>
      </c>
      <c r="Z946" s="90"/>
      <c r="AA946" s="85"/>
      <c r="AB946" s="85"/>
      <c r="AC946" s="85"/>
      <c r="AD946" s="90">
        <v>97698000000</v>
      </c>
      <c r="AE946" s="90">
        <v>56583000000</v>
      </c>
      <c r="AF946" s="90">
        <v>448000000</v>
      </c>
      <c r="AG946" s="90">
        <v>396398000000</v>
      </c>
      <c r="AH946" s="90">
        <v>816000000</v>
      </c>
      <c r="AI946" s="117">
        <v>116000000</v>
      </c>
      <c r="AJ946" s="90">
        <v>72000000</v>
      </c>
      <c r="AK946" s="90">
        <v>618000000</v>
      </c>
      <c r="AL946" s="90">
        <v>2000000</v>
      </c>
      <c r="AM946" s="90">
        <v>744000000</v>
      </c>
      <c r="AN946" s="90">
        <v>652000000</v>
      </c>
      <c r="AO946" s="90"/>
      <c r="AP946" s="90"/>
    </row>
    <row r="947" spans="1:42" ht="12.75" customHeight="1">
      <c r="A947" s="81">
        <v>44890</v>
      </c>
      <c r="B947" s="90">
        <v>21435414000000</v>
      </c>
      <c r="C947" s="90">
        <v>194380000000</v>
      </c>
      <c r="D947" s="203">
        <v>86419911969</v>
      </c>
      <c r="E947" s="208">
        <v>277111431969</v>
      </c>
      <c r="F947" s="90">
        <v>26561103600</v>
      </c>
      <c r="G947" s="85">
        <v>0.60758311830908596</v>
      </c>
      <c r="H947" s="90"/>
      <c r="I947" s="85">
        <v>0</v>
      </c>
      <c r="J947" s="90">
        <v>325079073</v>
      </c>
      <c r="K947" s="85">
        <v>0.43228600132978723</v>
      </c>
      <c r="L947" s="90">
        <v>56910533379</v>
      </c>
      <c r="M947" s="85">
        <v>0.39061150188749177</v>
      </c>
      <c r="N947" s="90">
        <v>1026944933</v>
      </c>
      <c r="O947" s="85">
        <v>0.69482065832205686</v>
      </c>
      <c r="P947" s="90">
        <v>71712986</v>
      </c>
      <c r="Q947" s="85">
        <v>0.47808657333333332</v>
      </c>
      <c r="R947" s="90"/>
      <c r="S947" s="85">
        <v>0</v>
      </c>
      <c r="T947" s="90">
        <v>624269092</v>
      </c>
      <c r="U947" s="85">
        <v>1.0004312371794872</v>
      </c>
      <c r="V947" s="90">
        <v>57592966</v>
      </c>
      <c r="W947" s="85">
        <v>0.49649108620689653</v>
      </c>
      <c r="X947" s="90">
        <v>842675940</v>
      </c>
      <c r="Y947" s="85">
        <f t="shared" si="0"/>
        <v>0.90222263383297641</v>
      </c>
      <c r="Z947" s="90"/>
      <c r="AA947" s="85"/>
      <c r="AB947" s="85"/>
      <c r="AC947" s="85"/>
      <c r="AD947" s="90">
        <v>43716000000</v>
      </c>
      <c r="AE947" s="90">
        <v>108000000</v>
      </c>
      <c r="AF947" s="90">
        <v>752000000</v>
      </c>
      <c r="AG947" s="90">
        <v>145696000000</v>
      </c>
      <c r="AH947" s="90">
        <v>1478000000</v>
      </c>
      <c r="AI947" s="117">
        <v>150000000</v>
      </c>
      <c r="AJ947" s="90">
        <v>278000000</v>
      </c>
      <c r="AK947" s="90">
        <v>624000000</v>
      </c>
      <c r="AL947" s="90">
        <v>116000000</v>
      </c>
      <c r="AM947" s="90">
        <v>934000000</v>
      </c>
      <c r="AN947" s="90">
        <v>528000000</v>
      </c>
      <c r="AO947" s="90"/>
      <c r="AP947" s="90"/>
    </row>
    <row r="948" spans="1:42" s="116" customFormat="1" ht="12.75" customHeight="1">
      <c r="A948" s="110"/>
      <c r="B948" s="113"/>
      <c r="C948" s="113"/>
      <c r="D948" s="210"/>
      <c r="E948" s="208"/>
      <c r="F948" s="113"/>
      <c r="G948" s="135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85" t="e">
        <f t="shared" si="0"/>
        <v>#DIV/0!</v>
      </c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26"/>
      <c r="AJ948" s="113"/>
      <c r="AK948" s="113"/>
      <c r="AL948" s="113"/>
      <c r="AM948" s="113"/>
      <c r="AN948" s="113"/>
      <c r="AO948" s="113"/>
      <c r="AP948" s="113"/>
    </row>
    <row r="949" spans="1:42" ht="12.75" customHeight="1">
      <c r="A949" s="81">
        <v>44893</v>
      </c>
      <c r="B949" s="90">
        <v>34590534000000</v>
      </c>
      <c r="C949" s="90">
        <v>312516000000</v>
      </c>
      <c r="D949" s="203">
        <v>183167683011</v>
      </c>
      <c r="E949" s="208">
        <v>291054468011</v>
      </c>
      <c r="F949" s="90">
        <v>98933432291</v>
      </c>
      <c r="G949" s="85">
        <v>0.86299225655094203</v>
      </c>
      <c r="H949" s="90"/>
      <c r="I949" s="85">
        <v>0</v>
      </c>
      <c r="J949" s="90">
        <v>795203872</v>
      </c>
      <c r="K949" s="85">
        <v>0.43406324890829695</v>
      </c>
      <c r="L949" s="90">
        <v>80664284018</v>
      </c>
      <c r="M949" s="85">
        <v>0.42181814578256549</v>
      </c>
      <c r="N949" s="90">
        <v>1040625987</v>
      </c>
      <c r="O949" s="85">
        <v>0.65448175283018872</v>
      </c>
      <c r="P949" s="90">
        <v>0</v>
      </c>
      <c r="Q949" s="85">
        <v>0</v>
      </c>
      <c r="R949" s="90"/>
      <c r="S949" s="85">
        <v>0</v>
      </c>
      <c r="T949" s="90">
        <v>777729008</v>
      </c>
      <c r="U949" s="85">
        <v>0.85090701094091903</v>
      </c>
      <c r="V949" s="90">
        <v>126646974</v>
      </c>
      <c r="W949" s="85">
        <v>0.47972338636363637</v>
      </c>
      <c r="X949" s="90">
        <v>829760861</v>
      </c>
      <c r="Y949" s="85">
        <f t="shared" si="0"/>
        <v>0.91585083995584993</v>
      </c>
      <c r="Z949" s="90"/>
      <c r="AA949" s="85"/>
      <c r="AB949" s="85"/>
      <c r="AC949" s="85"/>
      <c r="AD949" s="90">
        <v>114640000000</v>
      </c>
      <c r="AE949" s="90">
        <v>92000000</v>
      </c>
      <c r="AF949" s="90">
        <v>1832000000</v>
      </c>
      <c r="AG949" s="90">
        <v>191230000000</v>
      </c>
      <c r="AH949" s="90">
        <v>1590000000</v>
      </c>
      <c r="AI949" s="117">
        <v>60000000</v>
      </c>
      <c r="AJ949" s="90">
        <v>294000000</v>
      </c>
      <c r="AK949" s="90">
        <v>914000000</v>
      </c>
      <c r="AL949" s="90">
        <v>264000000</v>
      </c>
      <c r="AM949" s="90">
        <v>906000000</v>
      </c>
      <c r="AN949" s="90">
        <v>694000000</v>
      </c>
      <c r="AO949" s="90"/>
      <c r="AP949" s="90"/>
    </row>
    <row r="950" spans="1:42" ht="12.75" customHeight="1">
      <c r="A950" s="81">
        <v>44894</v>
      </c>
      <c r="B950" s="90">
        <v>41147594000000</v>
      </c>
      <c r="C950" s="90">
        <v>673590000000</v>
      </c>
      <c r="D950" s="203">
        <v>395274906976</v>
      </c>
      <c r="E950" s="208">
        <v>578907896976</v>
      </c>
      <c r="F950" s="90">
        <v>242126647264</v>
      </c>
      <c r="G950" s="85">
        <v>0.91258347378260218</v>
      </c>
      <c r="H950" s="90"/>
      <c r="I950" s="85">
        <v>0</v>
      </c>
      <c r="J950" s="90">
        <v>9694053744</v>
      </c>
      <c r="K950" s="85">
        <v>0.17271948373302926</v>
      </c>
      <c r="L950" s="90">
        <v>140622068959</v>
      </c>
      <c r="M950" s="85">
        <v>0.41135124631860387</v>
      </c>
      <c r="N950" s="90">
        <v>990456898</v>
      </c>
      <c r="O950" s="85">
        <v>0.50533515204081636</v>
      </c>
      <c r="P950" s="90">
        <v>94864977</v>
      </c>
      <c r="Q950" s="85">
        <v>0.26950277556818181</v>
      </c>
      <c r="R950" s="90"/>
      <c r="S950" s="85">
        <v>0</v>
      </c>
      <c r="T950" s="90">
        <v>879608075</v>
      </c>
      <c r="U950" s="85">
        <v>0.78817927867383508</v>
      </c>
      <c r="V950" s="90">
        <v>62859022</v>
      </c>
      <c r="W950" s="85">
        <v>0.35715353409090911</v>
      </c>
      <c r="X950" s="90">
        <v>804348037</v>
      </c>
      <c r="Y950" s="85">
        <f t="shared" si="0"/>
        <v>0.96676446754807688</v>
      </c>
      <c r="Z950" s="90"/>
      <c r="AA950" s="85"/>
      <c r="AB950" s="85"/>
      <c r="AC950" s="85"/>
      <c r="AD950" s="90">
        <v>265320000000</v>
      </c>
      <c r="AE950" s="90">
        <v>334000000</v>
      </c>
      <c r="AF950" s="90">
        <v>56126000000</v>
      </c>
      <c r="AG950" s="90">
        <v>341854000000</v>
      </c>
      <c r="AH950" s="90">
        <v>1960000000</v>
      </c>
      <c r="AI950" s="117">
        <v>352000000</v>
      </c>
      <c r="AJ950" s="90">
        <v>4808000000</v>
      </c>
      <c r="AK950" s="90">
        <v>1116000000</v>
      </c>
      <c r="AL950" s="90">
        <v>176000000</v>
      </c>
      <c r="AM950" s="90">
        <v>832000000</v>
      </c>
      <c r="AN950" s="90">
        <v>712000000</v>
      </c>
      <c r="AO950" s="90"/>
      <c r="AP950" s="90"/>
    </row>
    <row r="951" spans="1:42" ht="12.75" customHeight="1">
      <c r="A951" s="81">
        <v>44895</v>
      </c>
      <c r="B951" s="90">
        <v>38658464000000</v>
      </c>
      <c r="C951" s="90">
        <v>788936000000</v>
      </c>
      <c r="D951" s="203">
        <v>445878382416</v>
      </c>
      <c r="E951" s="208">
        <v>543703178416</v>
      </c>
      <c r="F951" s="90">
        <v>218963599528</v>
      </c>
      <c r="G951" s="85">
        <v>0.95040409535136072</v>
      </c>
      <c r="H951" s="90"/>
      <c r="I951" s="85">
        <v>0</v>
      </c>
      <c r="J951" s="90">
        <v>1018020872</v>
      </c>
      <c r="K951" s="85">
        <v>0.11162509561403509</v>
      </c>
      <c r="L951" s="90">
        <v>223305750000</v>
      </c>
      <c r="M951" s="85">
        <v>0.40968270130441964</v>
      </c>
      <c r="N951" s="90">
        <v>1010315127</v>
      </c>
      <c r="O951" s="85">
        <v>0.74397284756995585</v>
      </c>
      <c r="P951" s="90">
        <v>10099000</v>
      </c>
      <c r="Q951" s="85">
        <v>0.17412068965517241</v>
      </c>
      <c r="R951" s="90"/>
      <c r="S951" s="85">
        <v>0</v>
      </c>
      <c r="T951" s="90">
        <v>713198845</v>
      </c>
      <c r="U951" s="85">
        <v>0.8982353211586902</v>
      </c>
      <c r="V951" s="90">
        <v>14169994</v>
      </c>
      <c r="W951" s="85">
        <v>0.14760410416666667</v>
      </c>
      <c r="X951" s="90">
        <v>843229050</v>
      </c>
      <c r="Y951" s="85">
        <f t="shared" si="0"/>
        <v>0.97822395591647326</v>
      </c>
      <c r="Z951" s="90"/>
      <c r="AA951" s="85"/>
      <c r="AB951" s="85"/>
      <c r="AC951" s="85"/>
      <c r="AD951" s="90">
        <v>230390000000</v>
      </c>
      <c r="AE951" s="90">
        <v>242000000</v>
      </c>
      <c r="AF951" s="90">
        <v>9120000000</v>
      </c>
      <c r="AG951" s="90">
        <v>545070000000</v>
      </c>
      <c r="AH951" s="90">
        <v>1358000000</v>
      </c>
      <c r="AI951" s="117">
        <v>58000000</v>
      </c>
      <c r="AJ951" s="90">
        <v>202000000</v>
      </c>
      <c r="AK951" s="90">
        <v>794000000</v>
      </c>
      <c r="AL951" s="90">
        <v>96000000</v>
      </c>
      <c r="AM951" s="90">
        <v>862000000</v>
      </c>
      <c r="AN951" s="90">
        <v>744000000</v>
      </c>
      <c r="AO951" s="90"/>
      <c r="AP951" s="90"/>
    </row>
    <row r="952" spans="1:42" ht="12.75" customHeight="1">
      <c r="A952" s="81">
        <v>44896</v>
      </c>
      <c r="B952" s="90">
        <v>48684284000000</v>
      </c>
      <c r="C952" s="90">
        <v>727946000000</v>
      </c>
      <c r="D952" s="203">
        <v>466715837088</v>
      </c>
      <c r="E952" s="208">
        <v>678850777088</v>
      </c>
      <c r="F952" s="90">
        <v>268041133380</v>
      </c>
      <c r="G952" s="85">
        <v>0.90190627462196415</v>
      </c>
      <c r="H952" s="90"/>
      <c r="I952" s="85">
        <v>0</v>
      </c>
      <c r="J952" s="90">
        <v>6287494773</v>
      </c>
      <c r="K952" s="85">
        <v>9.7659202463421454E-2</v>
      </c>
      <c r="L952" s="90">
        <v>189348092988</v>
      </c>
      <c r="M952" s="85">
        <v>0.52718237321602579</v>
      </c>
      <c r="N952" s="90">
        <v>1172869100</v>
      </c>
      <c r="O952" s="85">
        <v>0.63535704225352108</v>
      </c>
      <c r="P952" s="90">
        <v>219049050</v>
      </c>
      <c r="Q952" s="85">
        <v>0.39539539711191335</v>
      </c>
      <c r="R952" s="90"/>
      <c r="S952" s="85">
        <v>0</v>
      </c>
      <c r="T952" s="90">
        <v>721281948</v>
      </c>
      <c r="U952" s="85">
        <v>0.94162134203655357</v>
      </c>
      <c r="V952" s="90">
        <v>77934015</v>
      </c>
      <c r="W952" s="85">
        <v>0.32472506249999999</v>
      </c>
      <c r="X952" s="90">
        <v>847981834</v>
      </c>
      <c r="Y952" s="85">
        <f t="shared" si="0"/>
        <v>0.99063298364485985</v>
      </c>
      <c r="Z952" s="90"/>
      <c r="AA952" s="85"/>
      <c r="AB952" s="85"/>
      <c r="AC952" s="85"/>
      <c r="AD952" s="90">
        <v>297194000000</v>
      </c>
      <c r="AE952" s="90">
        <v>1454000000</v>
      </c>
      <c r="AF952" s="90">
        <v>64382000000</v>
      </c>
      <c r="AG952" s="90">
        <v>359170000000</v>
      </c>
      <c r="AH952" s="90">
        <v>1846000000</v>
      </c>
      <c r="AI952" s="117">
        <v>554000000</v>
      </c>
      <c r="AJ952" s="90">
        <v>594000000</v>
      </c>
      <c r="AK952" s="90">
        <v>766000000</v>
      </c>
      <c r="AL952" s="90">
        <v>240000000</v>
      </c>
      <c r="AM952" s="90">
        <v>856000000</v>
      </c>
      <c r="AN952" s="90">
        <v>890000000</v>
      </c>
      <c r="AO952" s="90"/>
      <c r="AP952" s="90"/>
    </row>
    <row r="953" spans="1:42" ht="12.75" customHeight="1">
      <c r="A953" s="81">
        <v>44897</v>
      </c>
      <c r="B953" s="90">
        <v>40773994000000</v>
      </c>
      <c r="C953" s="90">
        <v>585006000000</v>
      </c>
      <c r="D953" s="203">
        <v>306493730561</v>
      </c>
      <c r="E953" s="208">
        <v>612829565561</v>
      </c>
      <c r="F953" s="90">
        <v>282762429754</v>
      </c>
      <c r="G953" s="85">
        <v>0.86812036717037433</v>
      </c>
      <c r="H953" s="90"/>
      <c r="I953" s="85">
        <v>0</v>
      </c>
      <c r="J953" s="90">
        <v>6026380365</v>
      </c>
      <c r="K953" s="85">
        <v>7.3722601842337046E-2</v>
      </c>
      <c r="L953" s="90">
        <v>14376033377</v>
      </c>
      <c r="M953" s="85">
        <v>8.3946659758718151E-2</v>
      </c>
      <c r="N953" s="90">
        <v>1410893891</v>
      </c>
      <c r="O953" s="85">
        <v>0.60709719922547334</v>
      </c>
      <c r="P953" s="90">
        <v>254339008</v>
      </c>
      <c r="Q953" s="85">
        <v>0.47808084210526314</v>
      </c>
      <c r="R953" s="90"/>
      <c r="S953" s="85">
        <v>0</v>
      </c>
      <c r="T953" s="90">
        <v>715227220</v>
      </c>
      <c r="U953" s="85">
        <v>0.94606775132275134</v>
      </c>
      <c r="V953" s="90">
        <v>84576014</v>
      </c>
      <c r="W953" s="85">
        <v>0.49172101162790699</v>
      </c>
      <c r="X953" s="90">
        <v>863850932</v>
      </c>
      <c r="Y953" s="85">
        <f t="shared" si="0"/>
        <v>0.96844274887892379</v>
      </c>
      <c r="Z953" s="90"/>
      <c r="AA953" s="85"/>
      <c r="AB953" s="85"/>
      <c r="AC953" s="85"/>
      <c r="AD953" s="90">
        <v>325718000000</v>
      </c>
      <c r="AE953" s="90">
        <v>134000000</v>
      </c>
      <c r="AF953" s="90">
        <v>81744000000</v>
      </c>
      <c r="AG953" s="90">
        <v>171252000000</v>
      </c>
      <c r="AH953" s="90">
        <v>2324000000</v>
      </c>
      <c r="AI953" s="117">
        <v>532000000</v>
      </c>
      <c r="AJ953" s="90">
        <v>640000000</v>
      </c>
      <c r="AK953" s="90">
        <v>756000000</v>
      </c>
      <c r="AL953" s="90">
        <v>172000000</v>
      </c>
      <c r="AM953" s="90">
        <v>892000000</v>
      </c>
      <c r="AN953" s="90">
        <v>842000000</v>
      </c>
      <c r="AO953" s="90"/>
      <c r="AP953" s="90"/>
    </row>
    <row r="954" spans="1:42" s="116" customFormat="1" ht="12.75" customHeight="1">
      <c r="A954" s="110"/>
      <c r="B954" s="113"/>
      <c r="C954" s="113"/>
      <c r="D954" s="210"/>
      <c r="E954" s="208"/>
      <c r="F954" s="113"/>
      <c r="G954" s="135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85" t="e">
        <f t="shared" si="0"/>
        <v>#DIV/0!</v>
      </c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26"/>
      <c r="AJ954" s="113"/>
      <c r="AK954" s="113"/>
      <c r="AL954" s="113"/>
      <c r="AM954" s="113"/>
      <c r="AN954" s="113"/>
      <c r="AO954" s="113"/>
      <c r="AP954" s="113"/>
    </row>
    <row r="955" spans="1:42" ht="12.75" customHeight="1">
      <c r="A955" s="81">
        <v>44900</v>
      </c>
      <c r="B955" s="90">
        <v>46370380000000</v>
      </c>
      <c r="C955" s="90">
        <v>631368000000</v>
      </c>
      <c r="D955" s="203">
        <v>127640233527</v>
      </c>
      <c r="E955" s="208">
        <v>203524653527</v>
      </c>
      <c r="F955" s="90">
        <v>74172602384</v>
      </c>
      <c r="G955" s="85">
        <v>0.65523500339222618</v>
      </c>
      <c r="H955" s="90"/>
      <c r="I955" s="85">
        <v>0</v>
      </c>
      <c r="J955" s="90">
        <v>7057240344</v>
      </c>
      <c r="K955" s="85">
        <v>0.30561408037415555</v>
      </c>
      <c r="L955" s="90">
        <v>42378969488</v>
      </c>
      <c r="M955" s="85">
        <v>8.6995819435149793E-2</v>
      </c>
      <c r="N955" s="90">
        <v>1729701964</v>
      </c>
      <c r="O955" s="85">
        <v>0.6077659747013352</v>
      </c>
      <c r="P955" s="90">
        <v>155419055</v>
      </c>
      <c r="Q955" s="85">
        <v>0.41779315860215055</v>
      </c>
      <c r="R955" s="90"/>
      <c r="S955" s="85">
        <v>0</v>
      </c>
      <c r="T955" s="90">
        <v>744114144</v>
      </c>
      <c r="U955" s="85">
        <v>0.96138778294573646</v>
      </c>
      <c r="V955" s="90">
        <v>488916040</v>
      </c>
      <c r="W955" s="85">
        <v>0.4207539070567986</v>
      </c>
      <c r="X955" s="90">
        <v>913270108</v>
      </c>
      <c r="Y955" s="85">
        <f t="shared" si="0"/>
        <v>0.97156394468085105</v>
      </c>
      <c r="Z955" s="90"/>
      <c r="AA955" s="85"/>
      <c r="AB955" s="85"/>
      <c r="AC955" s="85"/>
      <c r="AD955" s="90">
        <v>113200000000</v>
      </c>
      <c r="AE955" s="90">
        <v>366000000</v>
      </c>
      <c r="AF955" s="90">
        <v>23092000000</v>
      </c>
      <c r="AG955" s="90">
        <v>487138000000</v>
      </c>
      <c r="AH955" s="90">
        <v>2846000000</v>
      </c>
      <c r="AI955" s="117">
        <v>372000000</v>
      </c>
      <c r="AJ955" s="90">
        <v>602000000</v>
      </c>
      <c r="AK955" s="90">
        <v>774000000</v>
      </c>
      <c r="AL955" s="90">
        <v>1162000000</v>
      </c>
      <c r="AM955" s="90">
        <v>940000000</v>
      </c>
      <c r="AN955" s="90">
        <v>876000000</v>
      </c>
      <c r="AO955" s="90"/>
      <c r="AP955" s="90"/>
    </row>
    <row r="956" spans="1:42" ht="12.75" customHeight="1">
      <c r="A956" s="81">
        <v>44901</v>
      </c>
      <c r="B956" s="90">
        <v>53959746000000</v>
      </c>
      <c r="C956" s="90">
        <v>721208000000</v>
      </c>
      <c r="D956" s="203">
        <v>337712748363</v>
      </c>
      <c r="E956" s="208">
        <v>503875828363</v>
      </c>
      <c r="F956" s="90">
        <v>213253129980</v>
      </c>
      <c r="G956" s="85">
        <v>0.7844341488876464</v>
      </c>
      <c r="H956" s="90"/>
      <c r="I956" s="85">
        <v>0</v>
      </c>
      <c r="J956" s="90">
        <v>2663386241</v>
      </c>
      <c r="K956" s="85">
        <v>0.37789248595346198</v>
      </c>
      <c r="L956" s="90">
        <v>118898378928</v>
      </c>
      <c r="M956" s="85">
        <v>0.27226558032516601</v>
      </c>
      <c r="N956" s="90">
        <v>1026385105</v>
      </c>
      <c r="O956" s="85">
        <v>0.66389722186287192</v>
      </c>
      <c r="P956" s="90">
        <v>139753972</v>
      </c>
      <c r="Q956" s="85">
        <v>0.34592567326732671</v>
      </c>
      <c r="R956" s="90"/>
      <c r="S956" s="85">
        <v>0</v>
      </c>
      <c r="T956" s="90">
        <v>702864008</v>
      </c>
      <c r="U956" s="85">
        <v>0.8677333432098765</v>
      </c>
      <c r="V956" s="90">
        <v>131148996</v>
      </c>
      <c r="W956" s="85">
        <v>0.41241822641509435</v>
      </c>
      <c r="X956" s="90">
        <v>897701133</v>
      </c>
      <c r="Y956" s="85">
        <f t="shared" si="0"/>
        <v>0.959082407051282</v>
      </c>
      <c r="Z956" s="90"/>
      <c r="AA956" s="85"/>
      <c r="AB956" s="85"/>
      <c r="AC956" s="85"/>
      <c r="AD956" s="90">
        <v>271856000000</v>
      </c>
      <c r="AE956" s="90">
        <v>420000000</v>
      </c>
      <c r="AF956" s="90">
        <v>7048000000</v>
      </c>
      <c r="AG956" s="90">
        <v>436700000000</v>
      </c>
      <c r="AH956" s="90">
        <v>1546000000</v>
      </c>
      <c r="AI956" s="117">
        <v>404000000</v>
      </c>
      <c r="AJ956" s="90">
        <v>306000000</v>
      </c>
      <c r="AK956" s="90">
        <v>810000000</v>
      </c>
      <c r="AL956" s="90">
        <v>318000000</v>
      </c>
      <c r="AM956" s="90">
        <v>936000000</v>
      </c>
      <c r="AN956" s="90">
        <v>864000000</v>
      </c>
      <c r="AO956" s="90"/>
      <c r="AP956" s="90"/>
    </row>
    <row r="957" spans="1:42" ht="12.75" customHeight="1">
      <c r="A957" s="81">
        <v>44902</v>
      </c>
      <c r="B957" s="90">
        <v>32457924000000</v>
      </c>
      <c r="C957" s="90">
        <v>316364000000</v>
      </c>
      <c r="D957" s="203">
        <v>148025707761</v>
      </c>
      <c r="E957" s="208">
        <v>211029972761</v>
      </c>
      <c r="F957" s="90">
        <v>70887417200</v>
      </c>
      <c r="G957" s="85">
        <v>0.67276039404752863</v>
      </c>
      <c r="H957" s="90"/>
      <c r="I957" s="85">
        <v>0</v>
      </c>
      <c r="J957" s="90">
        <v>5053211424</v>
      </c>
      <c r="K957" s="85">
        <v>0.45532631320958733</v>
      </c>
      <c r="L957" s="90">
        <v>52430738003</v>
      </c>
      <c r="M957" s="85">
        <v>0.30496817163015788</v>
      </c>
      <c r="N957" s="90">
        <v>4219246961</v>
      </c>
      <c r="O957" s="85">
        <v>0.52063758156465945</v>
      </c>
      <c r="P957" s="90">
        <v>155128001</v>
      </c>
      <c r="Q957" s="85">
        <v>0.4729512225609756</v>
      </c>
      <c r="R957" s="90"/>
      <c r="S957" s="85">
        <v>0</v>
      </c>
      <c r="T957" s="90">
        <v>14362084229</v>
      </c>
      <c r="U957" s="85">
        <v>0.99958826760857467</v>
      </c>
      <c r="V957" s="90">
        <v>60820995</v>
      </c>
      <c r="W957" s="85">
        <v>0.34557383522727275</v>
      </c>
      <c r="X957" s="90">
        <v>857060948</v>
      </c>
      <c r="Y957" s="85">
        <f t="shared" si="0"/>
        <v>0.98061893363844399</v>
      </c>
      <c r="Z957" s="90"/>
      <c r="AA957" s="85"/>
      <c r="AB957" s="85"/>
      <c r="AC957" s="85"/>
      <c r="AD957" s="90">
        <v>105368000000</v>
      </c>
      <c r="AE957" s="90">
        <v>114000000</v>
      </c>
      <c r="AF957" s="90">
        <v>11098000000</v>
      </c>
      <c r="AG957" s="90">
        <v>171922000000</v>
      </c>
      <c r="AH957" s="90">
        <v>8104000000</v>
      </c>
      <c r="AI957" s="117">
        <v>328000000</v>
      </c>
      <c r="AJ957" s="90">
        <v>3256000000</v>
      </c>
      <c r="AK957" s="90">
        <v>14368000000</v>
      </c>
      <c r="AL957" s="90">
        <v>176000000</v>
      </c>
      <c r="AM957" s="90">
        <v>874000000</v>
      </c>
      <c r="AN957" s="90">
        <v>756000000</v>
      </c>
      <c r="AO957" s="90"/>
      <c r="AP957" s="90"/>
    </row>
    <row r="958" spans="1:42" ht="12.75" customHeight="1">
      <c r="A958" s="81">
        <v>44903</v>
      </c>
      <c r="B958" s="90">
        <v>34658446000000</v>
      </c>
      <c r="C958" s="90">
        <v>583382000000</v>
      </c>
      <c r="D958" s="203">
        <v>278872676879</v>
      </c>
      <c r="E958" s="208">
        <v>420775306879</v>
      </c>
      <c r="F958" s="90">
        <v>220690873248</v>
      </c>
      <c r="G958" s="85">
        <v>0.78865488310128939</v>
      </c>
      <c r="H958" s="90"/>
      <c r="I958" s="85">
        <v>0</v>
      </c>
      <c r="J958" s="90">
        <v>2712098790</v>
      </c>
      <c r="K958" s="85">
        <v>9.2493649478207485E-2</v>
      </c>
      <c r="L958" s="90">
        <v>52440517810</v>
      </c>
      <c r="M958" s="85">
        <v>0.19515655468720927</v>
      </c>
      <c r="N958" s="90">
        <v>1039035018</v>
      </c>
      <c r="O958" s="85">
        <v>0.72863605750350635</v>
      </c>
      <c r="P958" s="90">
        <v>125252014</v>
      </c>
      <c r="Q958" s="85">
        <v>0.45381164492753623</v>
      </c>
      <c r="R958" s="90"/>
      <c r="S958" s="85">
        <v>0</v>
      </c>
      <c r="T958" s="90">
        <v>781392926</v>
      </c>
      <c r="U958" s="85">
        <v>0.92363230023640663</v>
      </c>
      <c r="V958" s="90">
        <v>196318001</v>
      </c>
      <c r="W958" s="85">
        <v>0.50081122704081638</v>
      </c>
      <c r="X958" s="90">
        <v>887189072</v>
      </c>
      <c r="Y958" s="85">
        <f t="shared" si="0"/>
        <v>0.97493304615384613</v>
      </c>
      <c r="Z958" s="90"/>
      <c r="AA958" s="85"/>
      <c r="AB958" s="85"/>
      <c r="AC958" s="85"/>
      <c r="AD958" s="90">
        <v>279832000000</v>
      </c>
      <c r="AE958" s="90">
        <v>134000000</v>
      </c>
      <c r="AF958" s="90">
        <v>29322000000</v>
      </c>
      <c r="AG958" s="90">
        <v>268710000000</v>
      </c>
      <c r="AH958" s="90">
        <v>1426000000</v>
      </c>
      <c r="AI958" s="117">
        <v>276000000</v>
      </c>
      <c r="AJ958" s="90">
        <v>714000000</v>
      </c>
      <c r="AK958" s="90">
        <v>846000000</v>
      </c>
      <c r="AL958" s="90">
        <v>392000000</v>
      </c>
      <c r="AM958" s="90">
        <v>910000000</v>
      </c>
      <c r="AN958" s="90">
        <v>820000000</v>
      </c>
      <c r="AO958" s="90"/>
      <c r="AP958" s="90"/>
    </row>
    <row r="959" spans="1:42" ht="12.75" customHeight="1">
      <c r="A959" s="81">
        <v>44904</v>
      </c>
      <c r="B959" s="90">
        <v>30787762000000</v>
      </c>
      <c r="C959" s="90">
        <v>205267374000</v>
      </c>
      <c r="D959" s="203">
        <v>132422073484</v>
      </c>
      <c r="E959" s="208">
        <v>310688038484</v>
      </c>
      <c r="F959" s="90">
        <v>100875990537</v>
      </c>
      <c r="G959" s="85">
        <v>0.91343688399191114</v>
      </c>
      <c r="H959" s="90"/>
      <c r="I959" s="85">
        <v>0</v>
      </c>
      <c r="J959" s="90">
        <v>680352130</v>
      </c>
      <c r="K959" s="85">
        <v>0.4480918073254071</v>
      </c>
      <c r="L959" s="90">
        <v>28026597952</v>
      </c>
      <c r="M959" s="85">
        <v>0.31513621093728478</v>
      </c>
      <c r="N959" s="90">
        <v>1075920819</v>
      </c>
      <c r="O959" s="85">
        <v>0.75521976617349151</v>
      </c>
      <c r="P959" s="90">
        <v>55525008</v>
      </c>
      <c r="Q959" s="85">
        <v>0.52531748945107759</v>
      </c>
      <c r="R959" s="90"/>
      <c r="S959" s="85">
        <v>0</v>
      </c>
      <c r="T959" s="90">
        <v>762994985</v>
      </c>
      <c r="U959" s="85">
        <v>0.94215754879370939</v>
      </c>
      <c r="V959" s="90">
        <v>50386003</v>
      </c>
      <c r="W959" s="85">
        <v>0.46909973931663718</v>
      </c>
      <c r="X959" s="90">
        <v>894306050</v>
      </c>
      <c r="Y959" s="85">
        <f t="shared" si="0"/>
        <v>0.97113021939597699</v>
      </c>
      <c r="Z959" s="90"/>
      <c r="AA959" s="85"/>
      <c r="AB959" s="85"/>
      <c r="AC959" s="85"/>
      <c r="AD959" s="90">
        <v>110435644000</v>
      </c>
      <c r="AE959" s="90">
        <v>52482000</v>
      </c>
      <c r="AF959" s="90">
        <v>1518332000</v>
      </c>
      <c r="AG959" s="90">
        <v>88934870000</v>
      </c>
      <c r="AH959" s="90">
        <v>1424646000</v>
      </c>
      <c r="AI959" s="117">
        <v>105698000</v>
      </c>
      <c r="AJ959" s="90">
        <v>77212000</v>
      </c>
      <c r="AK959" s="90">
        <v>809838000</v>
      </c>
      <c r="AL959" s="90">
        <v>107410000</v>
      </c>
      <c r="AM959" s="90">
        <v>920892000</v>
      </c>
      <c r="AN959" s="90">
        <v>880350000</v>
      </c>
      <c r="AO959" s="90"/>
      <c r="AP959" s="90"/>
    </row>
    <row r="960" spans="1:42" s="116" customFormat="1" ht="12.75" customHeight="1">
      <c r="A960" s="110"/>
      <c r="B960" s="113"/>
      <c r="C960" s="113"/>
      <c r="D960" s="210"/>
      <c r="E960" s="208"/>
      <c r="F960" s="113"/>
      <c r="G960" s="135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85" t="e">
        <f t="shared" si="0"/>
        <v>#DIV/0!</v>
      </c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26"/>
      <c r="AJ960" s="113"/>
      <c r="AK960" s="113"/>
      <c r="AL960" s="113"/>
      <c r="AM960" s="113"/>
      <c r="AN960" s="113"/>
      <c r="AO960" s="113"/>
      <c r="AP960" s="113"/>
    </row>
    <row r="961" spans="1:42" ht="12.75" customHeight="1">
      <c r="A961" s="81">
        <v>44907</v>
      </c>
      <c r="B961" s="90">
        <v>37343979960200</v>
      </c>
      <c r="C961" s="90">
        <v>134692000000</v>
      </c>
      <c r="D961" s="203">
        <v>35997557202</v>
      </c>
      <c r="E961" s="208">
        <v>169363227202</v>
      </c>
      <c r="F961" s="90">
        <v>0</v>
      </c>
      <c r="G961" s="85">
        <v>0</v>
      </c>
      <c r="H961" s="90"/>
      <c r="I961" s="85">
        <v>0</v>
      </c>
      <c r="J961" s="90">
        <v>295860982</v>
      </c>
      <c r="K961" s="85">
        <v>0.4178827429378531</v>
      </c>
      <c r="L961" s="90">
        <v>15821149892</v>
      </c>
      <c r="M961" s="85">
        <v>0.14644873641143366</v>
      </c>
      <c r="N961" s="90">
        <v>1304466747</v>
      </c>
      <c r="O961" s="85">
        <v>0.66015523633603235</v>
      </c>
      <c r="P961" s="90">
        <v>73626009</v>
      </c>
      <c r="Q961" s="85">
        <v>0.28317695769230772</v>
      </c>
      <c r="R961" s="90"/>
      <c r="S961" s="85">
        <v>0</v>
      </c>
      <c r="T961" s="90">
        <v>17485524345</v>
      </c>
      <c r="U961" s="85">
        <v>0.99997279795264782</v>
      </c>
      <c r="V961" s="90">
        <v>88815019</v>
      </c>
      <c r="W961" s="85">
        <v>0.37317234873949578</v>
      </c>
      <c r="X961" s="90">
        <v>928114208</v>
      </c>
      <c r="Y961" s="85">
        <f t="shared" si="0"/>
        <v>0.94129230020283972</v>
      </c>
      <c r="Z961" s="90"/>
      <c r="AA961" s="85"/>
      <c r="AB961" s="85"/>
      <c r="AC961" s="85"/>
      <c r="AD961" s="90">
        <v>3344000000</v>
      </c>
      <c r="AE961" s="90">
        <v>240000000</v>
      </c>
      <c r="AF961" s="90">
        <v>708000000</v>
      </c>
      <c r="AG961" s="90">
        <v>108032000000</v>
      </c>
      <c r="AH961" s="90">
        <v>1976000000</v>
      </c>
      <c r="AI961" s="117">
        <v>260000000</v>
      </c>
      <c r="AJ961" s="90">
        <v>554000000</v>
      </c>
      <c r="AK961" s="90">
        <v>17486000000</v>
      </c>
      <c r="AL961" s="90">
        <v>238000000</v>
      </c>
      <c r="AM961" s="90">
        <v>986000000</v>
      </c>
      <c r="AN961" s="90">
        <v>868000000</v>
      </c>
      <c r="AO961" s="90"/>
      <c r="AP961" s="90"/>
    </row>
    <row r="962" spans="1:42" ht="12.75" customHeight="1">
      <c r="A962" s="81">
        <v>44908</v>
      </c>
      <c r="B962" s="90">
        <v>30325546335400</v>
      </c>
      <c r="C962" s="90">
        <v>313243300000</v>
      </c>
      <c r="D962" s="203">
        <v>151970838948</v>
      </c>
      <c r="E962" s="208">
        <v>284759678948</v>
      </c>
      <c r="F962" s="90">
        <v>101414967800</v>
      </c>
      <c r="G962" s="85">
        <v>0.76218789141853494</v>
      </c>
      <c r="H962" s="90"/>
      <c r="I962" s="85">
        <v>0</v>
      </c>
      <c r="J962" s="90">
        <v>5070181386</v>
      </c>
      <c r="K962" s="85">
        <v>0.29693296126094659</v>
      </c>
      <c r="L962" s="90">
        <v>42321606711</v>
      </c>
      <c r="M962" s="85">
        <v>0.26821584278286137</v>
      </c>
      <c r="N962" s="90">
        <v>1317804907</v>
      </c>
      <c r="O962" s="85">
        <v>0.68040741010373873</v>
      </c>
      <c r="P962" s="90">
        <v>32132000</v>
      </c>
      <c r="Q962" s="85">
        <v>0.41678989285806939</v>
      </c>
      <c r="R962" s="90"/>
      <c r="S962" s="85">
        <v>0</v>
      </c>
      <c r="T962" s="90">
        <v>761641084</v>
      </c>
      <c r="U962" s="85">
        <v>0.86550123181818184</v>
      </c>
      <c r="V962" s="90">
        <v>186078999</v>
      </c>
      <c r="W962" s="85">
        <v>0.50139036068612819</v>
      </c>
      <c r="X962" s="90">
        <v>866426061</v>
      </c>
      <c r="Y962" s="85">
        <f t="shared" si="0"/>
        <v>0.98362274366181834</v>
      </c>
      <c r="Z962" s="90"/>
      <c r="AA962" s="85"/>
      <c r="AB962" s="85"/>
      <c r="AC962" s="85"/>
      <c r="AD962" s="90">
        <v>133057700000</v>
      </c>
      <c r="AE962" s="90">
        <v>39100000</v>
      </c>
      <c r="AF962" s="90">
        <v>17075172000</v>
      </c>
      <c r="AG962" s="90">
        <v>157789362000</v>
      </c>
      <c r="AH962" s="90">
        <v>1936788000</v>
      </c>
      <c r="AI962" s="117">
        <v>77094000</v>
      </c>
      <c r="AJ962" s="90">
        <v>354012000</v>
      </c>
      <c r="AK962" s="90">
        <v>880000000</v>
      </c>
      <c r="AL962" s="90">
        <v>371126000</v>
      </c>
      <c r="AM962" s="90">
        <v>880852000</v>
      </c>
      <c r="AN962" s="90">
        <v>782094000</v>
      </c>
      <c r="AO962" s="90"/>
      <c r="AP962" s="90"/>
    </row>
    <row r="963" spans="1:42" ht="12.75" customHeight="1">
      <c r="A963" s="81">
        <v>44909</v>
      </c>
      <c r="B963" s="90">
        <v>30982567009000</v>
      </c>
      <c r="C963" s="90">
        <v>244000420000</v>
      </c>
      <c r="D963" s="203">
        <v>149079952949</v>
      </c>
      <c r="E963" s="208">
        <v>246716582949</v>
      </c>
      <c r="F963" s="90">
        <v>79435891401</v>
      </c>
      <c r="G963" s="85">
        <v>0.97317551639407762</v>
      </c>
      <c r="H963" s="90"/>
      <c r="I963" s="85">
        <v>0</v>
      </c>
      <c r="J963" s="90">
        <v>5856392286</v>
      </c>
      <c r="K963" s="85">
        <v>0.32080226560188191</v>
      </c>
      <c r="L963" s="90">
        <v>61103724195</v>
      </c>
      <c r="M963" s="85">
        <v>0.47726717533789786</v>
      </c>
      <c r="N963" s="90">
        <v>1008028122</v>
      </c>
      <c r="O963" s="85">
        <v>0.70465656081268124</v>
      </c>
      <c r="P963" s="90">
        <v>26262000</v>
      </c>
      <c r="Q963" s="85">
        <v>0.37103701610624468</v>
      </c>
      <c r="R963" s="90"/>
      <c r="S963" s="85">
        <v>0</v>
      </c>
      <c r="T963" s="90">
        <v>753065064</v>
      </c>
      <c r="U963" s="85">
        <v>0.91721544296582114</v>
      </c>
      <c r="V963" s="90">
        <v>19351993</v>
      </c>
      <c r="W963" s="85">
        <v>0.31030711628503627</v>
      </c>
      <c r="X963" s="90">
        <v>877237888</v>
      </c>
      <c r="Y963" s="85">
        <f t="shared" si="0"/>
        <v>0.99406430089883469</v>
      </c>
      <c r="Z963" s="90"/>
      <c r="AA963" s="85"/>
      <c r="AB963" s="85"/>
      <c r="AC963" s="85"/>
      <c r="AD963" s="90">
        <v>81625452000</v>
      </c>
      <c r="AE963" s="90">
        <v>12022570000</v>
      </c>
      <c r="AF963" s="90">
        <v>18255458000</v>
      </c>
      <c r="AG963" s="90">
        <v>128028340000</v>
      </c>
      <c r="AH963" s="90">
        <v>1430524000</v>
      </c>
      <c r="AI963" s="117">
        <v>70780000</v>
      </c>
      <c r="AJ963" s="90">
        <v>74416000</v>
      </c>
      <c r="AK963" s="90">
        <v>821034000</v>
      </c>
      <c r="AL963" s="90">
        <v>62364000</v>
      </c>
      <c r="AM963" s="90">
        <v>882476000</v>
      </c>
      <c r="AN963" s="90">
        <v>727006000</v>
      </c>
      <c r="AO963" s="90"/>
      <c r="AP963" s="90"/>
    </row>
    <row r="964" spans="1:42" ht="12.75" customHeight="1">
      <c r="A964" s="81">
        <v>44910</v>
      </c>
      <c r="B964" s="90">
        <v>27787332110800</v>
      </c>
      <c r="C964" s="90">
        <v>244044560000</v>
      </c>
      <c r="D964" s="203">
        <v>135041070782</v>
      </c>
      <c r="E964" s="208">
        <v>230464455782.71997</v>
      </c>
      <c r="F964" s="90">
        <v>29152400000</v>
      </c>
      <c r="G964" s="85">
        <v>0.63172082621848158</v>
      </c>
      <c r="H964" s="90"/>
      <c r="I964" s="85">
        <v>0</v>
      </c>
      <c r="J964" s="90">
        <v>9563364450</v>
      </c>
      <c r="K964" s="85">
        <v>0.45942814832963424</v>
      </c>
      <c r="L964" s="90">
        <v>60940562866</v>
      </c>
      <c r="M964" s="85">
        <v>0.487575210749918</v>
      </c>
      <c r="N964" s="90">
        <v>2959268667</v>
      </c>
      <c r="O964" s="85">
        <v>0.54047410324875989</v>
      </c>
      <c r="P964" s="90">
        <v>124438046</v>
      </c>
      <c r="Q964" s="85">
        <v>0.48953966655389192</v>
      </c>
      <c r="R964" s="90"/>
      <c r="S964" s="85">
        <v>0</v>
      </c>
      <c r="T964" s="90">
        <v>31403254750</v>
      </c>
      <c r="U964" s="85">
        <v>0.99908865674680813</v>
      </c>
      <c r="V964" s="90">
        <v>16782003</v>
      </c>
      <c r="W964" s="85">
        <v>0.11354535182679297</v>
      </c>
      <c r="X964" s="90">
        <v>881000000</v>
      </c>
      <c r="Y964" s="85">
        <f t="shared" si="0"/>
        <v>1</v>
      </c>
      <c r="Z964" s="90"/>
      <c r="AA964" s="85"/>
      <c r="AB964" s="85"/>
      <c r="AC964" s="85"/>
      <c r="AD964" s="90">
        <v>46147600000</v>
      </c>
      <c r="AE964" s="90">
        <v>12515300000</v>
      </c>
      <c r="AF964" s="90">
        <v>20815800000</v>
      </c>
      <c r="AG964" s="90">
        <v>124987000000</v>
      </c>
      <c r="AH964" s="90">
        <v>5475320000</v>
      </c>
      <c r="AI964" s="117">
        <v>254194000</v>
      </c>
      <c r="AJ964" s="90">
        <v>374986000</v>
      </c>
      <c r="AK964" s="90">
        <v>31431900000</v>
      </c>
      <c r="AL964" s="90">
        <v>147800000</v>
      </c>
      <c r="AM964" s="90">
        <v>881000000</v>
      </c>
      <c r="AN964" s="90">
        <v>1013660000</v>
      </c>
      <c r="AO964" s="90"/>
      <c r="AP964" s="90"/>
    </row>
    <row r="965" spans="1:42" ht="12.75" customHeight="1">
      <c r="A965" s="81">
        <v>44911</v>
      </c>
      <c r="B965" s="90">
        <v>34701699804000</v>
      </c>
      <c r="C965" s="90">
        <v>287576522000</v>
      </c>
      <c r="D965" s="203">
        <v>149396469631</v>
      </c>
      <c r="E965" s="208">
        <v>212257859630.98999</v>
      </c>
      <c r="F965" s="90">
        <v>26272551992</v>
      </c>
      <c r="G965" s="85">
        <v>0.91060987924413206</v>
      </c>
      <c r="H965" s="90"/>
      <c r="I965" s="85">
        <v>0</v>
      </c>
      <c r="J965" s="90">
        <v>1735003995</v>
      </c>
      <c r="K965" s="85">
        <v>0.13526608727176337</v>
      </c>
      <c r="L965" s="90">
        <v>118763507586</v>
      </c>
      <c r="M965" s="85">
        <v>0.56122442920397897</v>
      </c>
      <c r="N965" s="90">
        <v>928542063</v>
      </c>
      <c r="O965" s="85">
        <v>0.77277400650815187</v>
      </c>
      <c r="P965" s="90">
        <v>75069989</v>
      </c>
      <c r="Q965" s="85">
        <v>0.284226824928063</v>
      </c>
      <c r="R965" s="90"/>
      <c r="S965" s="85">
        <v>0</v>
      </c>
      <c r="T965" s="90">
        <v>705000000</v>
      </c>
      <c r="U965" s="85">
        <v>0.99599342220514353</v>
      </c>
      <c r="V965" s="90">
        <v>27746004</v>
      </c>
      <c r="W965" s="85">
        <v>0.39286933620299047</v>
      </c>
      <c r="X965" s="90">
        <v>889048002</v>
      </c>
      <c r="Y965" s="85">
        <f t="shared" si="0"/>
        <v>0.99018555454079704</v>
      </c>
      <c r="Z965" s="90"/>
      <c r="AA965" s="85"/>
      <c r="AB965" s="85"/>
      <c r="AC965" s="85"/>
      <c r="AD965" s="90">
        <v>28851600000</v>
      </c>
      <c r="AE965" s="90">
        <v>30188400000</v>
      </c>
      <c r="AF965" s="90">
        <v>12826600000</v>
      </c>
      <c r="AG965" s="90">
        <v>211615000000</v>
      </c>
      <c r="AH965" s="90">
        <v>1201570000</v>
      </c>
      <c r="AI965" s="117">
        <v>264120000</v>
      </c>
      <c r="AJ965" s="90">
        <v>196150000</v>
      </c>
      <c r="AK965" s="90">
        <v>707836000</v>
      </c>
      <c r="AL965" s="90">
        <v>70624000</v>
      </c>
      <c r="AM965" s="90">
        <v>897860000</v>
      </c>
      <c r="AN965" s="90">
        <v>756762000</v>
      </c>
      <c r="AO965" s="90"/>
      <c r="AP965" s="90"/>
    </row>
    <row r="966" spans="1:42" s="116" customFormat="1" ht="12.75" customHeight="1">
      <c r="A966" s="110"/>
      <c r="B966" s="113"/>
      <c r="C966" s="113"/>
      <c r="D966" s="210"/>
      <c r="E966" s="208"/>
      <c r="F966" s="113"/>
      <c r="G966" s="135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85" t="e">
        <f t="shared" si="0"/>
        <v>#DIV/0!</v>
      </c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26"/>
      <c r="AJ966" s="113"/>
      <c r="AK966" s="113"/>
      <c r="AL966" s="113"/>
      <c r="AM966" s="113"/>
      <c r="AN966" s="113"/>
      <c r="AO966" s="113"/>
      <c r="AP966" s="113"/>
    </row>
    <row r="967" spans="1:42" ht="12.75" customHeight="1">
      <c r="A967" s="81">
        <v>44914</v>
      </c>
      <c r="B967" s="90">
        <v>36319521444428</v>
      </c>
      <c r="C967" s="90">
        <v>673012550000</v>
      </c>
      <c r="D967" s="203">
        <v>242178671655</v>
      </c>
      <c r="E967" s="208">
        <v>385107051655</v>
      </c>
      <c r="F967" s="90">
        <v>142842022180</v>
      </c>
      <c r="G967" s="85">
        <v>0.86974523328332709</v>
      </c>
      <c r="H967" s="90"/>
      <c r="I967" s="85">
        <v>0</v>
      </c>
      <c r="J967" s="90">
        <v>697741020</v>
      </c>
      <c r="K967" s="85">
        <v>0.33834231226912176</v>
      </c>
      <c r="L967" s="90">
        <v>26442509374</v>
      </c>
      <c r="M967" s="85">
        <v>6.2569467936266526E-2</v>
      </c>
      <c r="N967" s="90">
        <v>1283524124</v>
      </c>
      <c r="O967" s="85">
        <v>0.67419133962741851</v>
      </c>
      <c r="P967" s="90">
        <v>110477024</v>
      </c>
      <c r="Q967" s="85">
        <v>0.47037920874704087</v>
      </c>
      <c r="R967" s="90"/>
      <c r="S967" s="85">
        <v>0</v>
      </c>
      <c r="T967" s="90">
        <v>69322454836</v>
      </c>
      <c r="U967" s="85">
        <v>1.0004325265060494</v>
      </c>
      <c r="V967" s="90">
        <v>582943097</v>
      </c>
      <c r="W967" s="85">
        <v>0.45423972250490519</v>
      </c>
      <c r="X967" s="90">
        <v>897000000</v>
      </c>
      <c r="Y967" s="85">
        <f t="shared" si="0"/>
        <v>0.99414154713693881</v>
      </c>
      <c r="Z967" s="90"/>
      <c r="AA967" s="85"/>
      <c r="AB967" s="85"/>
      <c r="AC967" s="85"/>
      <c r="AD967" s="90">
        <v>164234326000</v>
      </c>
      <c r="AE967" s="90">
        <v>9218270000</v>
      </c>
      <c r="AF967" s="90">
        <v>2062234000</v>
      </c>
      <c r="AG967" s="90">
        <v>422610424000</v>
      </c>
      <c r="AH967" s="90">
        <v>1903798000</v>
      </c>
      <c r="AI967" s="90">
        <v>234868000</v>
      </c>
      <c r="AJ967" s="90">
        <v>468756000</v>
      </c>
      <c r="AK967" s="90">
        <v>69292484000</v>
      </c>
      <c r="AL967" s="90">
        <v>1283338000</v>
      </c>
      <c r="AM967" s="90">
        <v>902286000</v>
      </c>
      <c r="AN967" s="90">
        <v>801766000</v>
      </c>
      <c r="AO967" s="90"/>
      <c r="AP967" s="90"/>
    </row>
    <row r="968" spans="1:42" ht="12.75" customHeight="1">
      <c r="A968" s="81">
        <v>44915</v>
      </c>
      <c r="B968" s="90">
        <v>39798765623230</v>
      </c>
      <c r="C968" s="90">
        <v>196914296000</v>
      </c>
      <c r="D968" s="203">
        <v>113579637217</v>
      </c>
      <c r="E968" s="208">
        <v>260995746217</v>
      </c>
      <c r="F968" s="90">
        <v>75510553735</v>
      </c>
      <c r="G968" s="85">
        <v>0.66146638475434794</v>
      </c>
      <c r="H968" s="90"/>
      <c r="I968" s="85">
        <v>0</v>
      </c>
      <c r="J968" s="90">
        <v>1124690225</v>
      </c>
      <c r="K968" s="85">
        <v>0.44475289248093364</v>
      </c>
      <c r="L968" s="90">
        <v>32207644645</v>
      </c>
      <c r="M968" s="85">
        <v>0.51210765479327436</v>
      </c>
      <c r="N968" s="90">
        <v>1334960200</v>
      </c>
      <c r="O968" s="85">
        <v>0.6634245855087848</v>
      </c>
      <c r="P968" s="90">
        <v>112748969</v>
      </c>
      <c r="Q968" s="85">
        <v>0.41163380502800229</v>
      </c>
      <c r="R968" s="90"/>
      <c r="S968" s="85">
        <v>0</v>
      </c>
      <c r="T968" s="90">
        <v>690409962</v>
      </c>
      <c r="U968" s="85">
        <v>0.90543193883439121</v>
      </c>
      <c r="V968" s="90">
        <v>1727547591</v>
      </c>
      <c r="W968" s="85">
        <v>0.48069364644850221</v>
      </c>
      <c r="X968" s="90">
        <v>871081890</v>
      </c>
      <c r="Y968" s="85">
        <f t="shared" si="0"/>
        <v>0.99236473893349619</v>
      </c>
      <c r="Z968" s="90"/>
      <c r="AA968" s="85"/>
      <c r="AB968" s="85"/>
      <c r="AC968" s="85"/>
      <c r="AD968" s="90">
        <v>114156298000</v>
      </c>
      <c r="AE968" s="90">
        <v>8856704000</v>
      </c>
      <c r="AF968" s="90">
        <v>2528798000</v>
      </c>
      <c r="AG968" s="90">
        <v>62892332000</v>
      </c>
      <c r="AH968" s="90">
        <v>2012226000</v>
      </c>
      <c r="AI968" s="90">
        <v>273906000</v>
      </c>
      <c r="AJ968" s="90">
        <v>137550000</v>
      </c>
      <c r="AK968" s="90">
        <v>762520000</v>
      </c>
      <c r="AL968" s="90">
        <v>3593864000</v>
      </c>
      <c r="AM968" s="90">
        <v>877784000</v>
      </c>
      <c r="AN968" s="90">
        <v>822314000</v>
      </c>
      <c r="AO968" s="90"/>
      <c r="AP968" s="90"/>
    </row>
    <row r="969" spans="1:42" ht="12.75" customHeight="1">
      <c r="A969" s="81">
        <v>44916</v>
      </c>
      <c r="B969" s="90">
        <v>32852666593832</v>
      </c>
      <c r="C969" s="90">
        <v>228641898000</v>
      </c>
      <c r="D969" s="203">
        <v>110755595611</v>
      </c>
      <c r="E969" s="208">
        <v>181219765611</v>
      </c>
      <c r="F969" s="90">
        <v>75157112705</v>
      </c>
      <c r="G969" s="85">
        <v>0.70672610476272335</v>
      </c>
      <c r="H969" s="90"/>
      <c r="I969" s="85">
        <v>0</v>
      </c>
      <c r="J969" s="90">
        <v>6004876882</v>
      </c>
      <c r="K969" s="85">
        <v>0.47682926589497882</v>
      </c>
      <c r="L969" s="90">
        <v>26828831238</v>
      </c>
      <c r="M969" s="85">
        <v>0.30695229337103358</v>
      </c>
      <c r="N969" s="90">
        <v>1130689026</v>
      </c>
      <c r="O969" s="85">
        <v>0.69051904304747391</v>
      </c>
      <c r="P969" s="90">
        <v>27797005</v>
      </c>
      <c r="Q969" s="85">
        <v>0.17969258268042304</v>
      </c>
      <c r="R969" s="90"/>
      <c r="S969" s="85">
        <v>0</v>
      </c>
      <c r="T969" s="90">
        <v>683028831</v>
      </c>
      <c r="U969" s="85">
        <v>0.99319888295288972</v>
      </c>
      <c r="V969" s="90">
        <v>57408980</v>
      </c>
      <c r="W969" s="85">
        <v>0.42697224370797882</v>
      </c>
      <c r="X969" s="90">
        <v>865850944</v>
      </c>
      <c r="Y969" s="85">
        <f t="shared" si="0"/>
        <v>0.99318751534199745</v>
      </c>
      <c r="Z969" s="90"/>
      <c r="AA969" s="85"/>
      <c r="AB969" s="85"/>
      <c r="AC969" s="85"/>
      <c r="AD969" s="90">
        <v>106345460000</v>
      </c>
      <c r="AE969" s="90">
        <v>17606048000</v>
      </c>
      <c r="AF969" s="90">
        <v>12593348000</v>
      </c>
      <c r="AG969" s="90">
        <v>87403912000</v>
      </c>
      <c r="AH969" s="90">
        <v>1637448000</v>
      </c>
      <c r="AI969" s="90">
        <v>154692000</v>
      </c>
      <c r="AJ969" s="90">
        <v>452498000</v>
      </c>
      <c r="AK969" s="90">
        <v>687706000</v>
      </c>
      <c r="AL969" s="90">
        <v>134456000</v>
      </c>
      <c r="AM969" s="90">
        <v>871790000</v>
      </c>
      <c r="AN969" s="90">
        <v>754540000</v>
      </c>
      <c r="AO969" s="90"/>
      <c r="AP969" s="90"/>
    </row>
    <row r="970" spans="1:42" ht="12.75" customHeight="1">
      <c r="A970" s="81">
        <v>44917</v>
      </c>
      <c r="B970" s="90">
        <v>28428991811634</v>
      </c>
      <c r="C970" s="90">
        <v>169281921200</v>
      </c>
      <c r="D970" s="203">
        <v>51564515026</v>
      </c>
      <c r="E970" s="208">
        <v>206154584376</v>
      </c>
      <c r="F970" s="90">
        <v>32154204260</v>
      </c>
      <c r="G970" s="85">
        <v>0.79325738613557528</v>
      </c>
      <c r="H970" s="90"/>
      <c r="I970" s="85">
        <v>0</v>
      </c>
      <c r="J970" s="90">
        <v>1697391760</v>
      </c>
      <c r="K970" s="85">
        <v>0.12816692618820771</v>
      </c>
      <c r="L970" s="90">
        <v>15111616904</v>
      </c>
      <c r="M970" s="85">
        <v>0.19876618345915645</v>
      </c>
      <c r="N970" s="90">
        <v>847748021</v>
      </c>
      <c r="O970" s="85">
        <v>0.62983888345706018</v>
      </c>
      <c r="P970" s="90">
        <v>167821038</v>
      </c>
      <c r="Q970" s="85">
        <v>0.53197483738445739</v>
      </c>
      <c r="R970" s="90"/>
      <c r="S970" s="85">
        <v>0</v>
      </c>
      <c r="T970" s="90">
        <v>676705072</v>
      </c>
      <c r="U970" s="85">
        <v>0.99601871035162859</v>
      </c>
      <c r="V970" s="90">
        <v>32647000</v>
      </c>
      <c r="W970" s="85">
        <v>0.5</v>
      </c>
      <c r="X970" s="90">
        <v>876380971</v>
      </c>
      <c r="Y970" s="85">
        <f t="shared" si="0"/>
        <v>0.98718008993401385</v>
      </c>
      <c r="Z970" s="90"/>
      <c r="AA970" s="85"/>
      <c r="AB970" s="85"/>
      <c r="AC970" s="85"/>
      <c r="AD970" s="90">
        <v>40534390000</v>
      </c>
      <c r="AE970" s="90">
        <v>22887313200</v>
      </c>
      <c r="AF970" s="90">
        <v>13243602000</v>
      </c>
      <c r="AG970" s="90">
        <v>76027102000</v>
      </c>
      <c r="AH970" s="90">
        <v>1345976000</v>
      </c>
      <c r="AI970" s="90">
        <v>315468000</v>
      </c>
      <c r="AJ970" s="90">
        <v>12511082000</v>
      </c>
      <c r="AK970" s="90">
        <v>679410000</v>
      </c>
      <c r="AL970" s="90">
        <v>65294000</v>
      </c>
      <c r="AM970" s="90">
        <v>887762000</v>
      </c>
      <c r="AN970" s="90">
        <v>784522000</v>
      </c>
      <c r="AO970" s="90"/>
      <c r="AP970" s="90"/>
    </row>
    <row r="971" spans="1:42" ht="12.75" customHeight="1">
      <c r="A971" s="81">
        <v>44918</v>
      </c>
      <c r="B971" s="90">
        <v>20379703270236</v>
      </c>
      <c r="C971" s="90">
        <v>287460352000</v>
      </c>
      <c r="D971" s="203">
        <v>100948489000</v>
      </c>
      <c r="E971" s="208">
        <v>295360454000</v>
      </c>
      <c r="F971" s="90">
        <v>80806637000</v>
      </c>
      <c r="G971" s="85">
        <v>0.723928763018449</v>
      </c>
      <c r="H971" s="90"/>
      <c r="I971" s="85">
        <v>0</v>
      </c>
      <c r="J971" s="90">
        <v>7641336000</v>
      </c>
      <c r="K971" s="85">
        <v>0.17342097398704454</v>
      </c>
      <c r="L971" s="90">
        <v>8751804000</v>
      </c>
      <c r="M971" s="85">
        <v>0.1123908296789015</v>
      </c>
      <c r="N971" s="90">
        <v>2018623000</v>
      </c>
      <c r="O971" s="85">
        <v>0.56261681565743704</v>
      </c>
      <c r="P971" s="90">
        <v>73981000</v>
      </c>
      <c r="Q971" s="85">
        <v>0.51806697385190681</v>
      </c>
      <c r="R971" s="90"/>
      <c r="S971" s="85">
        <v>0</v>
      </c>
      <c r="T971" s="90">
        <v>674695000</v>
      </c>
      <c r="U971" s="85">
        <v>0.99017449625031184</v>
      </c>
      <c r="V971" s="90">
        <v>92957000</v>
      </c>
      <c r="W971" s="85">
        <v>0.49113954815394045</v>
      </c>
      <c r="X971" s="90">
        <v>888456000</v>
      </c>
      <c r="Y971" s="85">
        <f t="shared" si="0"/>
        <v>0.97002332101773969</v>
      </c>
      <c r="Z971" s="90"/>
      <c r="AA971" s="85"/>
      <c r="AB971" s="85"/>
      <c r="AC971" s="85"/>
      <c r="AD971" s="90">
        <v>111622360000</v>
      </c>
      <c r="AE971" s="90">
        <v>280224000</v>
      </c>
      <c r="AF971" s="90">
        <v>44062352000</v>
      </c>
      <c r="AG971" s="90">
        <v>77869378000</v>
      </c>
      <c r="AH971" s="90">
        <v>3587918000</v>
      </c>
      <c r="AI971" s="90">
        <v>142802000</v>
      </c>
      <c r="AJ971" s="90">
        <v>47360568000</v>
      </c>
      <c r="AK971" s="90">
        <v>681390000</v>
      </c>
      <c r="AL971" s="90">
        <v>189268000</v>
      </c>
      <c r="AM971" s="90">
        <v>915912000</v>
      </c>
      <c r="AN971" s="90">
        <v>748180000</v>
      </c>
      <c r="AO971" s="90"/>
      <c r="AP971" s="90"/>
    </row>
    <row r="972" spans="1:42" s="116" customFormat="1" ht="12.75" customHeight="1">
      <c r="A972" s="110"/>
      <c r="B972" s="113"/>
      <c r="C972" s="113"/>
      <c r="D972" s="210"/>
      <c r="E972" s="208"/>
      <c r="F972" s="113"/>
      <c r="G972" s="135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85" t="e">
        <f t="shared" si="0"/>
        <v>#DIV/0!</v>
      </c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26"/>
      <c r="AJ972" s="113"/>
      <c r="AK972" s="113"/>
      <c r="AL972" s="113"/>
      <c r="AM972" s="113"/>
      <c r="AN972" s="113"/>
      <c r="AO972" s="113"/>
      <c r="AP972" s="113"/>
    </row>
    <row r="973" spans="1:42" ht="12.75" customHeight="1">
      <c r="A973" s="81">
        <v>44921</v>
      </c>
      <c r="B973" s="90">
        <v>23816863625842</v>
      </c>
      <c r="C973" s="90">
        <v>131996062000</v>
      </c>
      <c r="D973" s="203">
        <v>106349506000</v>
      </c>
      <c r="E973" s="208">
        <v>263462176000</v>
      </c>
      <c r="F973" s="90">
        <v>86995990000</v>
      </c>
      <c r="G973" s="85">
        <v>0.94620094989032477</v>
      </c>
      <c r="H973" s="90">
        <v>0</v>
      </c>
      <c r="I973" s="85">
        <v>0</v>
      </c>
      <c r="J973" s="90">
        <v>955936000</v>
      </c>
      <c r="K973" s="85">
        <v>0.44705211124673222</v>
      </c>
      <c r="L973" s="90">
        <v>15313144000</v>
      </c>
      <c r="M973" s="85">
        <v>0.4713276479066299</v>
      </c>
      <c r="N973" s="90">
        <v>1410140000</v>
      </c>
      <c r="O973" s="85">
        <v>0.6564915916897347</v>
      </c>
      <c r="P973" s="90">
        <v>84252000</v>
      </c>
      <c r="Q973" s="85">
        <v>0.42020947630922695</v>
      </c>
      <c r="R973" s="90">
        <v>0</v>
      </c>
      <c r="S973" s="85">
        <v>0</v>
      </c>
      <c r="T973" s="90">
        <v>670642000</v>
      </c>
      <c r="U973" s="85">
        <v>0.95280595572983262</v>
      </c>
      <c r="V973" s="90">
        <v>62700000</v>
      </c>
      <c r="W973" s="85">
        <v>0.34596157453899379</v>
      </c>
      <c r="X973" s="90">
        <v>856702000</v>
      </c>
      <c r="Y973" s="85">
        <f t="shared" si="0"/>
        <v>0.99801725061858981</v>
      </c>
      <c r="Z973" s="90"/>
      <c r="AA973" s="85"/>
      <c r="AB973" s="85"/>
      <c r="AC973" s="85"/>
      <c r="AD973" s="90">
        <v>91942404000</v>
      </c>
      <c r="AE973" s="90">
        <v>258708000</v>
      </c>
      <c r="AF973" s="90">
        <v>2138310000</v>
      </c>
      <c r="AG973" s="90">
        <v>32489382000</v>
      </c>
      <c r="AH973" s="90">
        <v>2147994000</v>
      </c>
      <c r="AI973" s="90">
        <v>200500000</v>
      </c>
      <c r="AJ973" s="90">
        <v>345824000</v>
      </c>
      <c r="AK973" s="90">
        <v>703860000</v>
      </c>
      <c r="AL973" s="90">
        <v>181234000</v>
      </c>
      <c r="AM973" s="90">
        <v>858404000</v>
      </c>
      <c r="AN973" s="90">
        <v>729442000</v>
      </c>
      <c r="AO973" s="90"/>
      <c r="AP973" s="90"/>
    </row>
    <row r="974" spans="1:42" ht="12.75" customHeight="1">
      <c r="A974" s="81">
        <v>44922</v>
      </c>
      <c r="B974" s="90">
        <v>22750704889844</v>
      </c>
      <c r="C974" s="90">
        <v>263234404000</v>
      </c>
      <c r="D974" s="203">
        <v>170722163000</v>
      </c>
      <c r="E974" s="208">
        <v>298647772800</v>
      </c>
      <c r="F974" s="90">
        <v>72765549000</v>
      </c>
      <c r="G974" s="85">
        <v>0.75343222989055214</v>
      </c>
      <c r="H974" s="90">
        <v>0</v>
      </c>
      <c r="I974" s="85">
        <v>0</v>
      </c>
      <c r="J974" s="90">
        <v>3957722000</v>
      </c>
      <c r="K974" s="85">
        <v>0.46413578015822066</v>
      </c>
      <c r="L974" s="90">
        <v>90910056000</v>
      </c>
      <c r="M974" s="85">
        <v>0.59445384516324962</v>
      </c>
      <c r="N974" s="90">
        <v>1239169000</v>
      </c>
      <c r="O974" s="85">
        <v>0.64145357679362502</v>
      </c>
      <c r="P974" s="90">
        <v>177073000</v>
      </c>
      <c r="Q974" s="85">
        <v>0.47382462337106312</v>
      </c>
      <c r="R974" s="90">
        <v>0</v>
      </c>
      <c r="S974" s="85">
        <v>0</v>
      </c>
      <c r="T974" s="90">
        <v>656895000</v>
      </c>
      <c r="U974" s="85">
        <v>0.96947796261969132</v>
      </c>
      <c r="V974" s="90">
        <v>173853000</v>
      </c>
      <c r="W974" s="85">
        <v>0.48466710899734045</v>
      </c>
      <c r="X974" s="90">
        <v>841846000</v>
      </c>
      <c r="Y974" s="85">
        <f t="shared" si="0"/>
        <v>0.99899607448510253</v>
      </c>
      <c r="Z974" s="90"/>
      <c r="AA974" s="85"/>
      <c r="AB974" s="85"/>
      <c r="AC974" s="85"/>
      <c r="AD974" s="90">
        <v>96578758000</v>
      </c>
      <c r="AE974" s="90">
        <v>33078000</v>
      </c>
      <c r="AF974" s="90">
        <v>8527078000</v>
      </c>
      <c r="AG974" s="90">
        <v>152930386000</v>
      </c>
      <c r="AH974" s="90">
        <v>1931814000</v>
      </c>
      <c r="AI974" s="90">
        <v>373710000</v>
      </c>
      <c r="AJ974" s="90">
        <v>399370000</v>
      </c>
      <c r="AK974" s="90">
        <v>677576000</v>
      </c>
      <c r="AL974" s="90">
        <v>358706000</v>
      </c>
      <c r="AM974" s="90">
        <v>842692000</v>
      </c>
      <c r="AN974" s="90">
        <v>581236000</v>
      </c>
      <c r="AO974" s="90"/>
      <c r="AP974" s="90"/>
    </row>
    <row r="975" spans="1:42" ht="12.75" customHeight="1">
      <c r="A975" s="81">
        <v>44923</v>
      </c>
      <c r="B975" s="90">
        <v>24863268893046</v>
      </c>
      <c r="C975" s="90">
        <v>278039392000</v>
      </c>
      <c r="D975" s="203">
        <v>203161599000</v>
      </c>
      <c r="E975" s="208">
        <v>257147644000</v>
      </c>
      <c r="F975" s="90">
        <v>91602434000</v>
      </c>
      <c r="G975" s="85">
        <v>0.89789152833231234</v>
      </c>
      <c r="H975" s="90">
        <v>0</v>
      </c>
      <c r="I975" s="85">
        <v>0</v>
      </c>
      <c r="J975" s="90">
        <v>3939042000</v>
      </c>
      <c r="K975" s="85">
        <v>0.49566240251384608</v>
      </c>
      <c r="L975" s="90">
        <v>100353822000</v>
      </c>
      <c r="M975" s="85">
        <v>0.65779829275758428</v>
      </c>
      <c r="N975" s="90">
        <v>456189000</v>
      </c>
      <c r="O975" s="85">
        <v>0.52278681197785948</v>
      </c>
      <c r="P975" s="90">
        <v>19890000</v>
      </c>
      <c r="Q975" s="85">
        <v>0.38077188146106133</v>
      </c>
      <c r="R975" s="90">
        <v>0</v>
      </c>
      <c r="S975" s="85">
        <v>0</v>
      </c>
      <c r="T975" s="90">
        <v>6600260000</v>
      </c>
      <c r="U975" s="85">
        <v>0.50037906011286892</v>
      </c>
      <c r="V975" s="90">
        <v>189110000</v>
      </c>
      <c r="W975" s="85">
        <v>0.47607659115969247</v>
      </c>
      <c r="X975" s="90">
        <v>852000</v>
      </c>
      <c r="Y975" s="85">
        <f t="shared" si="0"/>
        <v>0.5</v>
      </c>
      <c r="Z975" s="90"/>
      <c r="AA975" s="85"/>
      <c r="AB975" s="85"/>
      <c r="AC975" s="85"/>
      <c r="AD975" s="90">
        <v>102019488000</v>
      </c>
      <c r="AE975" s="90">
        <v>202692000</v>
      </c>
      <c r="AF975" s="90">
        <v>7947026000</v>
      </c>
      <c r="AG975" s="90">
        <v>152560174000</v>
      </c>
      <c r="AH975" s="90">
        <v>872610000</v>
      </c>
      <c r="AI975" s="90">
        <v>52236000</v>
      </c>
      <c r="AJ975" s="90">
        <v>121878000</v>
      </c>
      <c r="AK975" s="90">
        <v>13190520000</v>
      </c>
      <c r="AL975" s="90">
        <v>397226000</v>
      </c>
      <c r="AM975" s="90">
        <v>1704000</v>
      </c>
      <c r="AN975" s="90">
        <v>673838000</v>
      </c>
      <c r="AO975" s="90"/>
      <c r="AP975" s="90"/>
    </row>
    <row r="976" spans="1:42" ht="12.75" customHeight="1">
      <c r="A976" s="81">
        <v>44924</v>
      </c>
      <c r="B976" s="90">
        <v>18413168829448</v>
      </c>
      <c r="C976" s="90">
        <v>154617654000</v>
      </c>
      <c r="D976" s="203">
        <v>89527259000</v>
      </c>
      <c r="E976" s="208">
        <v>222260379000</v>
      </c>
      <c r="F976" s="90">
        <v>52265465000</v>
      </c>
      <c r="G976" s="85">
        <v>0.96611549865793123</v>
      </c>
      <c r="H976" s="90">
        <v>0</v>
      </c>
      <c r="I976" s="85">
        <v>0</v>
      </c>
      <c r="J976" s="90">
        <v>4390459000</v>
      </c>
      <c r="K976" s="85">
        <v>0.13592368537458013</v>
      </c>
      <c r="L976" s="90">
        <v>30356528000</v>
      </c>
      <c r="M976" s="85">
        <v>0.46639129635197579</v>
      </c>
      <c r="N976" s="90">
        <v>881626000</v>
      </c>
      <c r="O976" s="85">
        <v>0.74118980322394601</v>
      </c>
      <c r="P976" s="90">
        <v>39976000</v>
      </c>
      <c r="Q976" s="85">
        <v>0.5</v>
      </c>
      <c r="R976" s="90">
        <v>0</v>
      </c>
      <c r="S976" s="85">
        <v>0</v>
      </c>
      <c r="T976" s="90">
        <v>660170000</v>
      </c>
      <c r="U976" s="85">
        <v>0.98718190273678041</v>
      </c>
      <c r="V976" s="90">
        <v>67284000</v>
      </c>
      <c r="W976" s="85">
        <v>0.48278633239097052</v>
      </c>
      <c r="X976" s="90">
        <v>865751000</v>
      </c>
      <c r="Y976" s="85">
        <f t="shared" si="0"/>
        <v>1.8841071420799038</v>
      </c>
      <c r="Z976" s="90"/>
      <c r="AA976" s="85"/>
      <c r="AB976" s="85"/>
      <c r="AC976" s="85"/>
      <c r="AD976" s="90">
        <v>54098568000</v>
      </c>
      <c r="AE976" s="90">
        <v>44976000</v>
      </c>
      <c r="AF976" s="90">
        <v>32300912000</v>
      </c>
      <c r="AG976" s="90">
        <v>65088110000</v>
      </c>
      <c r="AH976" s="90">
        <v>1189474000</v>
      </c>
      <c r="AI976" s="90">
        <v>79952000</v>
      </c>
      <c r="AJ976" s="90">
        <v>11962000</v>
      </c>
      <c r="AK976" s="90">
        <v>668742000</v>
      </c>
      <c r="AL976" s="90">
        <v>139366000</v>
      </c>
      <c r="AM976" s="90">
        <v>459502000</v>
      </c>
      <c r="AN976" s="90">
        <v>536090000</v>
      </c>
      <c r="AO976" s="90"/>
      <c r="AP976" s="90"/>
    </row>
    <row r="977" spans="1:42" ht="12.75" customHeight="1">
      <c r="A977" s="81">
        <v>44925</v>
      </c>
      <c r="B977" s="90">
        <v>17231919387850</v>
      </c>
      <c r="C977" s="90">
        <v>98167022000</v>
      </c>
      <c r="D977" s="203">
        <v>67263008000</v>
      </c>
      <c r="E977" s="208">
        <v>176394733000</v>
      </c>
      <c r="F977" s="90">
        <v>31201876000</v>
      </c>
      <c r="G977" s="85">
        <v>0.93880310522952892</v>
      </c>
      <c r="H977" s="90">
        <v>0</v>
      </c>
      <c r="I977" s="85">
        <v>0</v>
      </c>
      <c r="J977" s="90">
        <v>352796000</v>
      </c>
      <c r="K977" s="85">
        <v>0.49389760748134565</v>
      </c>
      <c r="L977" s="90">
        <v>33147546000</v>
      </c>
      <c r="M977" s="85">
        <v>0.54777956524863169</v>
      </c>
      <c r="N977" s="90">
        <v>969039000</v>
      </c>
      <c r="O977" s="85">
        <v>0.80140310194198039</v>
      </c>
      <c r="P977" s="90">
        <v>53507000</v>
      </c>
      <c r="Q977" s="85">
        <v>0.8051250413795179</v>
      </c>
      <c r="R977" s="90">
        <v>0</v>
      </c>
      <c r="S977" s="85">
        <v>0</v>
      </c>
      <c r="T977" s="90">
        <v>673242000</v>
      </c>
      <c r="U977" s="85">
        <v>0.97786150440678365</v>
      </c>
      <c r="V977" s="90">
        <v>13616000</v>
      </c>
      <c r="W977" s="85">
        <v>0.16033536657167755</v>
      </c>
      <c r="X977" s="90">
        <v>851386000</v>
      </c>
      <c r="Y977" s="85">
        <f t="shared" si="0"/>
        <v>0.99406168561260611</v>
      </c>
      <c r="Z977" s="90"/>
      <c r="AA977" s="85"/>
      <c r="AB977" s="85"/>
      <c r="AC977" s="85"/>
      <c r="AD977" s="90">
        <v>33235804000</v>
      </c>
      <c r="AE977" s="90">
        <v>56728000</v>
      </c>
      <c r="AF977" s="90">
        <v>714310000</v>
      </c>
      <c r="AG977" s="90">
        <v>60512564000</v>
      </c>
      <c r="AH977" s="90">
        <v>1209178000</v>
      </c>
      <c r="AI977" s="90">
        <v>66458000</v>
      </c>
      <c r="AJ977" s="90">
        <v>159662000</v>
      </c>
      <c r="AK977" s="90">
        <v>688484000</v>
      </c>
      <c r="AL977" s="90">
        <v>84922000</v>
      </c>
      <c r="AM977" s="90">
        <v>856472000</v>
      </c>
      <c r="AN977" s="90">
        <v>582440000</v>
      </c>
      <c r="AO977" s="90"/>
      <c r="AP977" s="90"/>
    </row>
    <row r="978" spans="1:42" s="215" customFormat="1" ht="12.75" customHeight="1">
      <c r="A978" s="211"/>
      <c r="B978" s="212"/>
      <c r="C978" s="212"/>
      <c r="D978" s="212"/>
      <c r="E978" s="212"/>
      <c r="F978" s="212"/>
      <c r="G978" s="213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85" t="e">
        <f t="shared" si="0"/>
        <v>#DIV/0!</v>
      </c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4"/>
      <c r="AJ978" s="212"/>
      <c r="AK978" s="212"/>
      <c r="AL978" s="212"/>
      <c r="AM978" s="212"/>
      <c r="AN978" s="212"/>
      <c r="AO978" s="212"/>
      <c r="AP978" s="212"/>
    </row>
    <row r="979" spans="1:42" ht="12.75" customHeight="1">
      <c r="A979" s="81">
        <v>44929</v>
      </c>
      <c r="B979" s="90">
        <v>21073241537258</v>
      </c>
      <c r="C979" s="90">
        <v>196893454000</v>
      </c>
      <c r="D979" s="203">
        <v>164569683000</v>
      </c>
      <c r="E979" s="208">
        <v>359443903000</v>
      </c>
      <c r="F979" s="90">
        <v>87231980000</v>
      </c>
      <c r="G979" s="85">
        <v>0.96948441737265079</v>
      </c>
      <c r="H979" s="90">
        <v>0</v>
      </c>
      <c r="I979" s="85">
        <v>0</v>
      </c>
      <c r="J979" s="90">
        <v>419720000</v>
      </c>
      <c r="K979" s="85">
        <v>0.23939923181433953</v>
      </c>
      <c r="L979" s="90">
        <v>74060092000</v>
      </c>
      <c r="M979" s="85">
        <v>0.76080216513795551</v>
      </c>
      <c r="N979" s="90">
        <v>1185226000</v>
      </c>
      <c r="O979" s="85">
        <v>0.62927386616914838</v>
      </c>
      <c r="P979" s="90">
        <v>15182000</v>
      </c>
      <c r="Q979" s="85">
        <v>0.23124961920428927</v>
      </c>
      <c r="R979" s="90">
        <v>0</v>
      </c>
      <c r="S979" s="85">
        <v>0</v>
      </c>
      <c r="T979" s="90">
        <v>672032000</v>
      </c>
      <c r="U979" s="85">
        <v>0.99607517637991339</v>
      </c>
      <c r="V979" s="90">
        <v>123291000</v>
      </c>
      <c r="W979" s="85">
        <v>0.41622554116646188</v>
      </c>
      <c r="X979" s="90">
        <v>862160000</v>
      </c>
      <c r="Y979" s="85">
        <f t="shared" si="0"/>
        <v>1.9647235768652296</v>
      </c>
      <c r="Z979" s="90"/>
      <c r="AA979" s="85"/>
      <c r="AB979" s="85"/>
      <c r="AC979" s="85"/>
      <c r="AD979" s="90">
        <v>89977702000</v>
      </c>
      <c r="AE979" s="90">
        <v>3340058000</v>
      </c>
      <c r="AF979" s="90">
        <v>1753222000</v>
      </c>
      <c r="AG979" s="90">
        <v>97344744000</v>
      </c>
      <c r="AH979" s="90">
        <v>1883482000</v>
      </c>
      <c r="AI979" s="90">
        <v>65652000</v>
      </c>
      <c r="AJ979" s="90">
        <v>332732000</v>
      </c>
      <c r="AK979" s="90">
        <v>674680000</v>
      </c>
      <c r="AL979" s="90">
        <v>296212000</v>
      </c>
      <c r="AM979" s="90">
        <v>438820000</v>
      </c>
      <c r="AN979" s="90">
        <v>786150000</v>
      </c>
      <c r="AO979" s="90"/>
      <c r="AP979" s="90"/>
    </row>
    <row r="980" spans="1:42" ht="12.75" customHeight="1">
      <c r="A980" s="81">
        <v>44930</v>
      </c>
      <c r="B980" s="90">
        <v>24397370561860</v>
      </c>
      <c r="C980" s="90">
        <v>242152314000</v>
      </c>
      <c r="D980" s="203">
        <v>71535107000</v>
      </c>
      <c r="E980" s="208">
        <v>112232217000</v>
      </c>
      <c r="F980" s="90">
        <v>25289576000</v>
      </c>
      <c r="G980" s="85">
        <v>0.89886149410416594</v>
      </c>
      <c r="H980" s="90">
        <v>0</v>
      </c>
      <c r="I980" s="85">
        <v>0</v>
      </c>
      <c r="J980" s="90">
        <v>4399999000</v>
      </c>
      <c r="K980" s="85">
        <v>6.6261233163995681E-2</v>
      </c>
      <c r="L980" s="90">
        <v>38572040000</v>
      </c>
      <c r="M980" s="85">
        <v>0.27740612453286834</v>
      </c>
      <c r="N980" s="90">
        <v>1347827000</v>
      </c>
      <c r="O980" s="85">
        <v>0.56459256987939288</v>
      </c>
      <c r="P980" s="90">
        <v>72348000</v>
      </c>
      <c r="Q980" s="85">
        <v>0.35803080090264855</v>
      </c>
      <c r="R980" s="90">
        <v>0</v>
      </c>
      <c r="S980" s="85">
        <v>0</v>
      </c>
      <c r="T980" s="90">
        <v>734376000</v>
      </c>
      <c r="U980" s="85">
        <v>0.93446327683615815</v>
      </c>
      <c r="V980" s="90">
        <v>230026000</v>
      </c>
      <c r="W980" s="85">
        <v>0.48927960657857794</v>
      </c>
      <c r="X980" s="90">
        <v>888915000</v>
      </c>
      <c r="Y980" s="85">
        <f t="shared" si="0"/>
        <v>0.99117447007794124</v>
      </c>
      <c r="Z980" s="90"/>
      <c r="AA980" s="85"/>
      <c r="AB980" s="85"/>
      <c r="AC980" s="85"/>
      <c r="AD980" s="90">
        <v>28135120000</v>
      </c>
      <c r="AE980" s="90">
        <v>3153274000</v>
      </c>
      <c r="AF980" s="90">
        <v>66403820000</v>
      </c>
      <c r="AG980" s="90">
        <v>139045380000</v>
      </c>
      <c r="AH980" s="90">
        <v>2387256000</v>
      </c>
      <c r="AI980" s="90">
        <v>202072000</v>
      </c>
      <c r="AJ980" s="90">
        <v>99174000</v>
      </c>
      <c r="AK980" s="90">
        <v>785880000</v>
      </c>
      <c r="AL980" s="90">
        <v>470132000</v>
      </c>
      <c r="AM980" s="90">
        <v>896830000</v>
      </c>
      <c r="AN980" s="90">
        <v>573376000</v>
      </c>
      <c r="AO980" s="90"/>
      <c r="AP980" s="90"/>
    </row>
    <row r="981" spans="1:42" ht="12.75" customHeight="1">
      <c r="A981" s="81">
        <v>44931</v>
      </c>
      <c r="B981" s="90">
        <v>20673662292662</v>
      </c>
      <c r="C981" s="90">
        <v>234915538000</v>
      </c>
      <c r="D981" s="203">
        <v>127162790000</v>
      </c>
      <c r="E981" s="208">
        <v>214602580000</v>
      </c>
      <c r="F981" s="90">
        <v>57729149000</v>
      </c>
      <c r="G981" s="85">
        <v>0.93511703422183556</v>
      </c>
      <c r="H981" s="90">
        <v>0</v>
      </c>
      <c r="I981" s="85">
        <v>0</v>
      </c>
      <c r="J981" s="90">
        <v>181788000</v>
      </c>
      <c r="K981" s="85">
        <v>8.4802666842067696E-3</v>
      </c>
      <c r="L981" s="90">
        <v>66281929000</v>
      </c>
      <c r="M981" s="85">
        <v>0.46303971950613459</v>
      </c>
      <c r="N981" s="90">
        <v>1354697000</v>
      </c>
      <c r="O981" s="85">
        <v>0.54255677895097709</v>
      </c>
      <c r="P981" s="90">
        <v>13228000</v>
      </c>
      <c r="Q981" s="85">
        <v>0.33385492907980413</v>
      </c>
      <c r="R981" s="90">
        <v>0</v>
      </c>
      <c r="S981" s="85">
        <v>0</v>
      </c>
      <c r="T981" s="90">
        <v>690380000</v>
      </c>
      <c r="U981" s="85">
        <v>0.97642592864982292</v>
      </c>
      <c r="V981" s="90">
        <v>22703000</v>
      </c>
      <c r="W981" s="85">
        <v>0.48216030242534935</v>
      </c>
      <c r="X981" s="90">
        <v>888916000</v>
      </c>
      <c r="Y981" s="85">
        <f t="shared" si="0"/>
        <v>0.99117337472347111</v>
      </c>
      <c r="Z981" s="90"/>
      <c r="AA981" s="85"/>
      <c r="AB981" s="85"/>
      <c r="AC981" s="85"/>
      <c r="AD981" s="90">
        <v>61734678000</v>
      </c>
      <c r="AE981" s="90">
        <v>3080728000</v>
      </c>
      <c r="AF981" s="90">
        <v>21436590000</v>
      </c>
      <c r="AG981" s="90">
        <v>143145234000</v>
      </c>
      <c r="AH981" s="90">
        <v>2496876000</v>
      </c>
      <c r="AI981" s="90">
        <v>39622000</v>
      </c>
      <c r="AJ981" s="90">
        <v>645704000</v>
      </c>
      <c r="AK981" s="90">
        <v>707048000</v>
      </c>
      <c r="AL981" s="90">
        <v>47086000</v>
      </c>
      <c r="AM981" s="90">
        <v>896832000</v>
      </c>
      <c r="AN981" s="90">
        <v>685140000</v>
      </c>
      <c r="AO981" s="90"/>
      <c r="AP981" s="90"/>
    </row>
    <row r="982" spans="1:42" ht="12.75" customHeight="1">
      <c r="A982" s="81">
        <v>44932</v>
      </c>
      <c r="B982" s="90">
        <v>27427400353864</v>
      </c>
      <c r="C982" s="90">
        <v>274353676000</v>
      </c>
      <c r="D982" s="203">
        <v>127849646000</v>
      </c>
      <c r="E982" s="208">
        <v>230313051000</v>
      </c>
      <c r="F982" s="90">
        <v>81763860000</v>
      </c>
      <c r="G982" s="85">
        <v>0.87753008065661908</v>
      </c>
      <c r="H982" s="90">
        <v>0</v>
      </c>
      <c r="I982" s="85">
        <v>0</v>
      </c>
      <c r="J982" s="90">
        <v>3491985000</v>
      </c>
      <c r="K982" s="85">
        <v>4.1511575134003199E-2</v>
      </c>
      <c r="L982" s="90">
        <v>38953859000</v>
      </c>
      <c r="M982" s="85">
        <v>0.43209858041891286</v>
      </c>
      <c r="N982" s="90">
        <v>1781517000</v>
      </c>
      <c r="O982" s="85">
        <v>0.59751731660099572</v>
      </c>
      <c r="P982" s="90">
        <v>112610000</v>
      </c>
      <c r="Q982" s="85">
        <v>0.49965391168536133</v>
      </c>
      <c r="R982" s="90">
        <v>0</v>
      </c>
      <c r="S982" s="85">
        <v>0</v>
      </c>
      <c r="T982" s="90">
        <v>715148000</v>
      </c>
      <c r="U982" s="85">
        <v>0.95276591322698312</v>
      </c>
      <c r="V982" s="90">
        <v>131777000</v>
      </c>
      <c r="W982" s="85">
        <v>0.48123301878524061</v>
      </c>
      <c r="X982" s="90">
        <v>898890000</v>
      </c>
      <c r="Y982" s="85">
        <f t="shared" si="0"/>
        <v>0.97771962226471487</v>
      </c>
      <c r="Z982" s="90"/>
      <c r="AA982" s="85"/>
      <c r="AB982" s="85"/>
      <c r="AC982" s="85"/>
      <c r="AD982" s="90">
        <v>93174994000</v>
      </c>
      <c r="AE982" s="90">
        <v>706766000</v>
      </c>
      <c r="AF982" s="90">
        <v>84120754000</v>
      </c>
      <c r="AG982" s="90">
        <v>90150398000</v>
      </c>
      <c r="AH982" s="90">
        <v>2981532000</v>
      </c>
      <c r="AI982" s="90">
        <v>225376000</v>
      </c>
      <c r="AJ982" s="90">
        <v>428016000</v>
      </c>
      <c r="AK982" s="90">
        <v>750602000</v>
      </c>
      <c r="AL982" s="90">
        <v>273832000</v>
      </c>
      <c r="AM982" s="90">
        <v>919374000</v>
      </c>
      <c r="AN982" s="90">
        <v>622032000</v>
      </c>
      <c r="AO982" s="90"/>
      <c r="AP982" s="90"/>
    </row>
    <row r="983" spans="1:42" s="116" customFormat="1" ht="12.75" customHeight="1">
      <c r="A983" s="110"/>
      <c r="B983" s="113"/>
      <c r="C983" s="113"/>
      <c r="D983" s="210"/>
      <c r="E983" s="208"/>
      <c r="F983" s="113"/>
      <c r="G983" s="135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85" t="e">
        <f t="shared" si="0"/>
        <v>#DIV/0!</v>
      </c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26"/>
      <c r="AJ983" s="113"/>
      <c r="AK983" s="113"/>
      <c r="AL983" s="113"/>
      <c r="AM983" s="113"/>
      <c r="AN983" s="113"/>
      <c r="AO983" s="113"/>
      <c r="AP983" s="113"/>
    </row>
    <row r="984" spans="1:42" ht="12.75" customHeight="1">
      <c r="A984" s="81">
        <v>44935</v>
      </c>
      <c r="B984" s="90">
        <v>19187902247470</v>
      </c>
      <c r="C984" s="90">
        <v>471886122000</v>
      </c>
      <c r="D984" s="203">
        <v>213653210000</v>
      </c>
      <c r="E984" s="208">
        <v>266849297260</v>
      </c>
      <c r="F984" s="90">
        <v>93463096000</v>
      </c>
      <c r="G984" s="85">
        <v>0.48176586402025934</v>
      </c>
      <c r="H984" s="90">
        <v>0</v>
      </c>
      <c r="I984" s="85">
        <v>0</v>
      </c>
      <c r="J984" s="90">
        <v>2780765000</v>
      </c>
      <c r="K984" s="85">
        <v>3.3941715647891765E-2</v>
      </c>
      <c r="L984" s="90">
        <v>114570793000</v>
      </c>
      <c r="M984" s="85">
        <v>0.60004030931552232</v>
      </c>
      <c r="N984" s="90">
        <v>1182442000</v>
      </c>
      <c r="O984" s="85">
        <v>0.58227091378422269</v>
      </c>
      <c r="P984" s="90">
        <v>31573000</v>
      </c>
      <c r="Q984" s="85">
        <v>0.25779770069893526</v>
      </c>
      <c r="R984" s="90">
        <v>0</v>
      </c>
      <c r="S984" s="85">
        <v>0</v>
      </c>
      <c r="T984" s="90">
        <v>712701000</v>
      </c>
      <c r="U984" s="85">
        <v>0.9293126199616123</v>
      </c>
      <c r="V984" s="90">
        <v>11840000</v>
      </c>
      <c r="W984" s="85">
        <v>0.49978894048121569</v>
      </c>
      <c r="X984" s="90">
        <v>900000000</v>
      </c>
      <c r="Y984" s="85">
        <f t="shared" si="0"/>
        <v>1</v>
      </c>
      <c r="Z984" s="90"/>
      <c r="AA984" s="85"/>
      <c r="AB984" s="85"/>
      <c r="AC984" s="85"/>
      <c r="AD984" s="90">
        <v>194001076000</v>
      </c>
      <c r="AE984" s="90">
        <v>126734000</v>
      </c>
      <c r="AF984" s="90">
        <v>81927650000</v>
      </c>
      <c r="AG984" s="90">
        <v>190938494000</v>
      </c>
      <c r="AH984" s="90">
        <v>2030742000</v>
      </c>
      <c r="AI984" s="90">
        <v>122472000</v>
      </c>
      <c r="AJ984" s="90">
        <v>405720000</v>
      </c>
      <c r="AK984" s="90">
        <v>766912000</v>
      </c>
      <c r="AL984" s="90">
        <v>23690000</v>
      </c>
      <c r="AM984" s="90">
        <v>900000000</v>
      </c>
      <c r="AN984" s="90">
        <v>642632000</v>
      </c>
      <c r="AO984" s="90"/>
      <c r="AP984" s="90"/>
    </row>
    <row r="985" spans="1:42" ht="12.75" customHeight="1">
      <c r="A985" s="81">
        <v>44936</v>
      </c>
      <c r="B985" s="90">
        <v>21970220665672</v>
      </c>
      <c r="C985" s="90">
        <v>445104406000</v>
      </c>
      <c r="D985" s="210">
        <v>153226397000</v>
      </c>
      <c r="E985" s="208">
        <v>209940059260</v>
      </c>
      <c r="F985" s="90">
        <v>83006870000</v>
      </c>
      <c r="G985" s="85">
        <v>0.39926629394507079</v>
      </c>
      <c r="H985" s="90">
        <v>0</v>
      </c>
      <c r="I985" s="85">
        <v>0</v>
      </c>
      <c r="J985" s="90">
        <v>134218000</v>
      </c>
      <c r="K985" s="85">
        <v>1.7548191173172765E-3</v>
      </c>
      <c r="L985" s="90">
        <v>67117427000</v>
      </c>
      <c r="M985" s="167">
        <v>0.44079524480862264</v>
      </c>
      <c r="N985" s="90">
        <v>1237728000</v>
      </c>
      <c r="O985" s="167">
        <v>0.55930829359021983</v>
      </c>
      <c r="P985" s="90">
        <v>90247000</v>
      </c>
      <c r="Q985" s="167">
        <v>0.35612757091219044</v>
      </c>
      <c r="R985" s="90">
        <v>0</v>
      </c>
      <c r="S985" s="167">
        <v>0</v>
      </c>
      <c r="T985" s="90">
        <v>694454000</v>
      </c>
      <c r="U985" s="167">
        <v>0.99108039914143486</v>
      </c>
      <c r="V985" s="90">
        <v>53453000</v>
      </c>
      <c r="W985" s="167">
        <v>0.4249181214029063</v>
      </c>
      <c r="X985" s="90">
        <v>892000000</v>
      </c>
      <c r="Y985" s="85">
        <f t="shared" si="0"/>
        <v>1</v>
      </c>
      <c r="Z985" s="90"/>
      <c r="AA985" s="167"/>
      <c r="AB985" s="167"/>
      <c r="AC985" s="167"/>
      <c r="AD985" s="90">
        <v>207898516000</v>
      </c>
      <c r="AE985" s="90">
        <v>3288758000</v>
      </c>
      <c r="AF985" s="90">
        <v>76485376000</v>
      </c>
      <c r="AG985" s="90">
        <v>152264408000</v>
      </c>
      <c r="AH985" s="90">
        <v>2212962000</v>
      </c>
      <c r="AI985" s="90">
        <v>253412000</v>
      </c>
      <c r="AJ985" s="90">
        <v>255146000</v>
      </c>
      <c r="AK985" s="90">
        <v>700704000</v>
      </c>
      <c r="AL985" s="90">
        <v>125796000</v>
      </c>
      <c r="AM985" s="90">
        <v>892000000</v>
      </c>
      <c r="AN985" s="90">
        <v>727328000</v>
      </c>
      <c r="AO985" s="90"/>
      <c r="AP985" s="90"/>
    </row>
    <row r="986" spans="1:42" ht="12.75" customHeight="1">
      <c r="A986" s="81">
        <v>44937</v>
      </c>
      <c r="B986" s="90">
        <v>20251033035874</v>
      </c>
      <c r="C986" s="90">
        <v>120021568000</v>
      </c>
      <c r="D986" s="210">
        <v>42583820000</v>
      </c>
      <c r="E986" s="208">
        <v>104977865000</v>
      </c>
      <c r="F986" s="90">
        <v>14586625000</v>
      </c>
      <c r="G986" s="167">
        <v>0.67390330932130138</v>
      </c>
      <c r="H986" s="90">
        <v>0</v>
      </c>
      <c r="I986" s="167">
        <v>0</v>
      </c>
      <c r="J986" s="90">
        <v>145503000</v>
      </c>
      <c r="K986" s="167">
        <v>0.35703278744840922</v>
      </c>
      <c r="L986" s="90">
        <v>24601038000</v>
      </c>
      <c r="M986" s="167">
        <v>0.276531020210732</v>
      </c>
      <c r="N986" s="90">
        <v>1389826000</v>
      </c>
      <c r="O986" s="167">
        <v>0.55219008523862767</v>
      </c>
      <c r="P986" s="90">
        <v>209179000</v>
      </c>
      <c r="Q986" s="167">
        <v>0.39055953456761539</v>
      </c>
      <c r="R986" s="90">
        <v>0</v>
      </c>
      <c r="S986" s="167">
        <v>0</v>
      </c>
      <c r="T986" s="90">
        <v>724000000</v>
      </c>
      <c r="U986" s="167">
        <v>0.933232619831451</v>
      </c>
      <c r="V986" s="90">
        <v>13495000</v>
      </c>
      <c r="W986" s="167">
        <v>0.49981481481481482</v>
      </c>
      <c r="X986" s="90">
        <v>914154000</v>
      </c>
      <c r="Y986" s="85">
        <f t="shared" si="0"/>
        <v>0.98921996805595835</v>
      </c>
      <c r="Z986" s="90"/>
      <c r="AA986" s="167"/>
      <c r="AB986" s="167"/>
      <c r="AC986" s="167"/>
      <c r="AD986" s="90">
        <v>21644982000</v>
      </c>
      <c r="AE986" s="90">
        <v>3175146000</v>
      </c>
      <c r="AF986" s="90">
        <v>407534000</v>
      </c>
      <c r="AG986" s="90">
        <v>88963032000</v>
      </c>
      <c r="AH986" s="90">
        <v>2516934000</v>
      </c>
      <c r="AI986" s="90">
        <v>535588000</v>
      </c>
      <c r="AJ986" s="90">
        <v>422208000</v>
      </c>
      <c r="AK986" s="90">
        <v>775798000</v>
      </c>
      <c r="AL986" s="90">
        <v>27000000</v>
      </c>
      <c r="AM986" s="90">
        <v>924116000</v>
      </c>
      <c r="AN986" s="90">
        <v>629230000</v>
      </c>
      <c r="AO986" s="90"/>
      <c r="AP986" s="90"/>
    </row>
    <row r="987" spans="1:42" ht="12.75" customHeight="1">
      <c r="A987" s="81">
        <v>44938</v>
      </c>
      <c r="B987" s="90">
        <v>19988685021076</v>
      </c>
      <c r="C987" s="90">
        <v>171588968000</v>
      </c>
      <c r="D987" s="210">
        <v>51488509000</v>
      </c>
      <c r="E987" s="208">
        <v>95940259000</v>
      </c>
      <c r="F987" s="90">
        <v>20798471000</v>
      </c>
      <c r="G987" s="167">
        <v>0.27311292865369302</v>
      </c>
      <c r="H987" s="90">
        <v>0</v>
      </c>
      <c r="I987" s="167">
        <v>0</v>
      </c>
      <c r="J987" s="90">
        <v>7756391000</v>
      </c>
      <c r="K987" s="167">
        <v>0.30853387289299811</v>
      </c>
      <c r="L987" s="90">
        <v>20135707000</v>
      </c>
      <c r="M987" s="167">
        <v>0.32232144675132518</v>
      </c>
      <c r="N987" s="90">
        <v>1183367000</v>
      </c>
      <c r="O987" s="167">
        <v>0.64012149340603464</v>
      </c>
      <c r="P987" s="90">
        <v>0</v>
      </c>
      <c r="Q987" s="167">
        <v>0</v>
      </c>
      <c r="R987" s="90">
        <v>0</v>
      </c>
      <c r="S987" s="167">
        <v>0</v>
      </c>
      <c r="T987" s="90">
        <v>698000000</v>
      </c>
      <c r="U987" s="167">
        <v>1</v>
      </c>
      <c r="V987" s="90">
        <v>17573000</v>
      </c>
      <c r="W987" s="167">
        <v>0.45618088365090076</v>
      </c>
      <c r="X987" s="90">
        <v>899000000</v>
      </c>
      <c r="Y987" s="85">
        <f t="shared" si="0"/>
        <v>1</v>
      </c>
      <c r="Z987" s="90"/>
      <c r="AA987" s="167"/>
      <c r="AB987" s="167"/>
      <c r="AC987" s="167"/>
      <c r="AD987" s="90">
        <v>76153374000</v>
      </c>
      <c r="AE987" s="90">
        <v>3299592000</v>
      </c>
      <c r="AF987" s="90">
        <v>25139512000</v>
      </c>
      <c r="AG987" s="90">
        <v>62470888000</v>
      </c>
      <c r="AH987" s="90">
        <v>1848660000</v>
      </c>
      <c r="AI987" s="90">
        <v>210412000</v>
      </c>
      <c r="AJ987" s="90">
        <v>120766000</v>
      </c>
      <c r="AK987" s="90">
        <v>698000000</v>
      </c>
      <c r="AL987" s="90">
        <v>38522000</v>
      </c>
      <c r="AM987" s="90">
        <v>899000000</v>
      </c>
      <c r="AN987" s="90">
        <v>710242000</v>
      </c>
      <c r="AO987" s="90"/>
      <c r="AP987" s="90"/>
    </row>
    <row r="988" spans="1:42" ht="12.75" customHeight="1">
      <c r="A988" s="81">
        <v>44939</v>
      </c>
      <c r="B988" s="90">
        <v>27395367537078</v>
      </c>
      <c r="C988" s="90">
        <v>433045004000</v>
      </c>
      <c r="D988" s="210">
        <v>227636842000</v>
      </c>
      <c r="E988" s="208">
        <v>268337417000</v>
      </c>
      <c r="F988" s="90">
        <v>121201040000</v>
      </c>
      <c r="G988" s="167">
        <v>0.48165654220320669</v>
      </c>
      <c r="H988" s="90">
        <v>0</v>
      </c>
      <c r="I988" s="167">
        <v>0</v>
      </c>
      <c r="J988" s="90">
        <v>99230000</v>
      </c>
      <c r="K988" s="167">
        <v>0.2321310769777811</v>
      </c>
      <c r="L988" s="90">
        <v>103645077000</v>
      </c>
      <c r="M988" s="167">
        <v>0.59489446105425814</v>
      </c>
      <c r="N988" s="90">
        <v>913795000</v>
      </c>
      <c r="O988" s="167">
        <v>0.72085408028676545</v>
      </c>
      <c r="P988" s="90">
        <v>79225000</v>
      </c>
      <c r="Q988" s="167">
        <v>0.45417803664381207</v>
      </c>
      <c r="R988" s="90">
        <v>0</v>
      </c>
      <c r="S988" s="167">
        <v>0</v>
      </c>
      <c r="T988" s="90">
        <v>704274000</v>
      </c>
      <c r="U988" s="167">
        <v>0.98920722851628884</v>
      </c>
      <c r="V988" s="90">
        <v>93201000</v>
      </c>
      <c r="W988" s="167">
        <v>0.48258168073318491</v>
      </c>
      <c r="X988" s="90">
        <v>901000000</v>
      </c>
      <c r="Y988" s="85" t="e">
        <f t="shared" si="0"/>
        <v>#DIV/0!</v>
      </c>
      <c r="Z988" s="90"/>
      <c r="AA988" s="167"/>
      <c r="AB988" s="167"/>
      <c r="AC988" s="167"/>
      <c r="AD988" s="90">
        <v>251633746000</v>
      </c>
      <c r="AE988" s="90">
        <v>3257590000</v>
      </c>
      <c r="AF988" s="90">
        <v>427474000</v>
      </c>
      <c r="AG988" s="90">
        <v>174224310000</v>
      </c>
      <c r="AH988" s="90">
        <v>1267656000</v>
      </c>
      <c r="AI988" s="90">
        <v>174436000</v>
      </c>
      <c r="AJ988" s="90">
        <v>547620000</v>
      </c>
      <c r="AK988" s="90">
        <v>711958000</v>
      </c>
      <c r="AL988" s="90">
        <v>193130000</v>
      </c>
      <c r="AM988" s="90">
        <v>0</v>
      </c>
      <c r="AN988" s="90">
        <v>607084000</v>
      </c>
      <c r="AO988" s="90"/>
      <c r="AP988" s="90"/>
    </row>
    <row r="989" spans="1:42" s="116" customFormat="1" ht="12.75" customHeight="1">
      <c r="A989" s="110"/>
      <c r="B989" s="113"/>
      <c r="C989" s="113"/>
      <c r="D989" s="210"/>
      <c r="E989" s="208"/>
      <c r="F989" s="113"/>
      <c r="G989" s="135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85" t="e">
        <f t="shared" si="0"/>
        <v>#DIV/0!</v>
      </c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26"/>
      <c r="AJ989" s="113"/>
      <c r="AK989" s="113"/>
      <c r="AL989" s="113"/>
      <c r="AM989" s="113"/>
      <c r="AN989" s="113"/>
      <c r="AO989" s="113"/>
      <c r="AP989" s="113"/>
    </row>
    <row r="990" spans="1:42" ht="12.75" customHeight="1">
      <c r="A990" s="81">
        <v>44942</v>
      </c>
      <c r="B990" s="90">
        <v>20860515589884</v>
      </c>
      <c r="C990" s="90">
        <v>459445064000</v>
      </c>
      <c r="D990" s="210">
        <v>141443351000</v>
      </c>
      <c r="E990" s="208">
        <v>195557156000</v>
      </c>
      <c r="F990" s="90">
        <v>106635390000</v>
      </c>
      <c r="G990" s="167">
        <v>0.9057110625888859</v>
      </c>
      <c r="H990" s="90">
        <v>0</v>
      </c>
      <c r="I990" s="90">
        <v>0</v>
      </c>
      <c r="J990" s="90">
        <v>92924000</v>
      </c>
      <c r="K990" s="167">
        <v>3.7110914284586925E-4</v>
      </c>
      <c r="L990" s="90">
        <v>31939360000</v>
      </c>
      <c r="M990" s="167">
        <v>0.37108051423448762</v>
      </c>
      <c r="N990" s="90">
        <v>1161085000</v>
      </c>
      <c r="O990" s="167">
        <v>0.51082913686314912</v>
      </c>
      <c r="P990" s="90">
        <v>10592000</v>
      </c>
      <c r="Q990" s="167">
        <v>6.2368985090797746E-2</v>
      </c>
      <c r="R990" s="90">
        <v>0</v>
      </c>
      <c r="S990" s="167">
        <v>0</v>
      </c>
      <c r="T990" s="90">
        <v>700000000</v>
      </c>
      <c r="U990" s="167">
        <v>0.99214785837798003</v>
      </c>
      <c r="V990" s="90">
        <v>0</v>
      </c>
      <c r="W990" s="90">
        <v>0</v>
      </c>
      <c r="X990" s="90">
        <v>904000000</v>
      </c>
      <c r="Y990" s="85">
        <f t="shared" si="0"/>
        <v>1</v>
      </c>
      <c r="Z990" s="90"/>
      <c r="AA990" s="167"/>
      <c r="AB990" s="167"/>
      <c r="AC990" s="167"/>
      <c r="AD990" s="90">
        <v>117736654000</v>
      </c>
      <c r="AE990" s="90">
        <v>171586000</v>
      </c>
      <c r="AF990" s="90">
        <v>250395340000</v>
      </c>
      <c r="AG990" s="90">
        <v>86071240000</v>
      </c>
      <c r="AH990" s="90">
        <v>2272942000</v>
      </c>
      <c r="AI990" s="90">
        <v>169828000</v>
      </c>
      <c r="AJ990" s="90">
        <v>200592000</v>
      </c>
      <c r="AK990" s="90">
        <v>705540000</v>
      </c>
      <c r="AL990" s="90">
        <v>87922000</v>
      </c>
      <c r="AM990" s="90">
        <v>904000000</v>
      </c>
      <c r="AN990" s="90">
        <v>729420000</v>
      </c>
      <c r="AO990" s="90"/>
      <c r="AP990" s="90"/>
    </row>
    <row r="991" spans="1:42" ht="12.75" customHeight="1">
      <c r="A991" s="81">
        <v>44943</v>
      </c>
      <c r="B991" s="90">
        <v>26389179621886</v>
      </c>
      <c r="C991" s="90">
        <v>238038010000</v>
      </c>
      <c r="D991" s="210">
        <v>176823380000</v>
      </c>
      <c r="E991" s="208">
        <v>370295490000</v>
      </c>
      <c r="F991" s="90">
        <v>145961495000</v>
      </c>
      <c r="G991" s="167">
        <v>0.87743999128772809</v>
      </c>
      <c r="H991" s="90">
        <v>0</v>
      </c>
      <c r="I991" s="90">
        <v>0</v>
      </c>
      <c r="J991" s="90">
        <v>692347000</v>
      </c>
      <c r="K991" s="167">
        <v>0.40053953171932782</v>
      </c>
      <c r="L991" s="90">
        <v>26843756000</v>
      </c>
      <c r="M991" s="167">
        <v>0.41779739705061991</v>
      </c>
      <c r="N991" s="90">
        <v>1579054000</v>
      </c>
      <c r="O991" s="167">
        <v>0.5692463205738556</v>
      </c>
      <c r="P991" s="90">
        <v>24254000</v>
      </c>
      <c r="Q991" s="167">
        <v>0.39158513352061741</v>
      </c>
      <c r="R991" s="90">
        <v>0</v>
      </c>
      <c r="S991" s="167">
        <v>0</v>
      </c>
      <c r="T991" s="90">
        <v>718329000</v>
      </c>
      <c r="U991" s="167">
        <v>0.97684788550820423</v>
      </c>
      <c r="V991" s="90">
        <v>68091000</v>
      </c>
      <c r="W991" s="167">
        <v>0.37723545706371192</v>
      </c>
      <c r="X991" s="90">
        <v>936054000</v>
      </c>
      <c r="Y991" s="85">
        <f t="shared" si="0"/>
        <v>0.98937330621874031</v>
      </c>
      <c r="Z991" s="90"/>
      <c r="AA991" s="167"/>
      <c r="AB991" s="167"/>
      <c r="AC991" s="167"/>
      <c r="AD991" s="90">
        <v>166349262000</v>
      </c>
      <c r="AE991" s="90">
        <v>125286000</v>
      </c>
      <c r="AF991" s="90">
        <v>1728536000</v>
      </c>
      <c r="AG991" s="90">
        <v>64250654000</v>
      </c>
      <c r="AH991" s="90">
        <v>2773938000</v>
      </c>
      <c r="AI991" s="90">
        <v>61938000</v>
      </c>
      <c r="AJ991" s="90">
        <v>292262000</v>
      </c>
      <c r="AK991" s="90">
        <v>735354000</v>
      </c>
      <c r="AL991" s="90">
        <v>180500000</v>
      </c>
      <c r="AM991" s="90">
        <v>946108000</v>
      </c>
      <c r="AN991" s="90">
        <v>594172000</v>
      </c>
      <c r="AO991" s="90"/>
      <c r="AP991" s="90"/>
    </row>
    <row r="992" spans="1:42" ht="12.75" customHeight="1">
      <c r="A992" s="81">
        <v>44944</v>
      </c>
      <c r="B992" s="90">
        <v>23829018313888</v>
      </c>
      <c r="C992" s="90">
        <v>125915752000</v>
      </c>
      <c r="D992" s="210">
        <v>83452577000</v>
      </c>
      <c r="E992" s="208">
        <v>166999122000</v>
      </c>
      <c r="F992" s="90">
        <v>73161781000</v>
      </c>
      <c r="G992" s="167">
        <v>0.92124483943569313</v>
      </c>
      <c r="H992" s="90">
        <v>0</v>
      </c>
      <c r="I992" s="90">
        <v>0</v>
      </c>
      <c r="J992" s="90">
        <v>483142000</v>
      </c>
      <c r="K992" s="167">
        <v>0.22861125648132988</v>
      </c>
      <c r="L992" s="90">
        <v>6245529000</v>
      </c>
      <c r="M992" s="167">
        <v>0.16890666524160641</v>
      </c>
      <c r="N992" s="90">
        <v>1745871000</v>
      </c>
      <c r="O992" s="167">
        <v>0.50300094211604451</v>
      </c>
      <c r="P992" s="90">
        <v>114648000</v>
      </c>
      <c r="Q992" s="167">
        <v>0.30452775460983111</v>
      </c>
      <c r="R992" s="90">
        <v>0</v>
      </c>
      <c r="S992" s="167">
        <v>0</v>
      </c>
      <c r="T992" s="90">
        <v>725450000</v>
      </c>
      <c r="U992" s="167">
        <v>0.98816302067725503</v>
      </c>
      <c r="V992" s="90">
        <v>10356000</v>
      </c>
      <c r="W992" s="167">
        <v>0.10898987560251741</v>
      </c>
      <c r="X992" s="90">
        <v>965800000</v>
      </c>
      <c r="Y992" s="85">
        <f t="shared" si="0"/>
        <v>0.9799107142857143</v>
      </c>
      <c r="Z992" s="90"/>
      <c r="AA992" s="167"/>
      <c r="AB992" s="167"/>
      <c r="AC992" s="167"/>
      <c r="AD992" s="90">
        <v>79416218000</v>
      </c>
      <c r="AE992" s="90">
        <v>650328000</v>
      </c>
      <c r="AF992" s="90">
        <v>2113378000</v>
      </c>
      <c r="AG992" s="90">
        <v>36976214000</v>
      </c>
      <c r="AH992" s="90">
        <v>3470910000</v>
      </c>
      <c r="AI992" s="90">
        <v>376478000</v>
      </c>
      <c r="AJ992" s="90">
        <v>389514000</v>
      </c>
      <c r="AK992" s="90">
        <v>734140000</v>
      </c>
      <c r="AL992" s="90">
        <v>95018000</v>
      </c>
      <c r="AM992" s="90">
        <v>985600000</v>
      </c>
      <c r="AN992" s="90">
        <v>707954000</v>
      </c>
      <c r="AO992" s="90"/>
      <c r="AP992" s="90"/>
    </row>
    <row r="993" spans="1:42" ht="12.75" customHeight="1">
      <c r="A993" s="81">
        <v>44945</v>
      </c>
      <c r="B993" s="90">
        <v>26275037329890</v>
      </c>
      <c r="C993" s="90">
        <v>224032282000</v>
      </c>
      <c r="D993" s="210">
        <v>101031636000</v>
      </c>
      <c r="E993" s="208">
        <v>241842766000</v>
      </c>
      <c r="F993" s="90">
        <v>74929307000</v>
      </c>
      <c r="G993" s="167">
        <v>0.86123498031612178</v>
      </c>
      <c r="H993" s="90">
        <v>0</v>
      </c>
      <c r="I993" s="90">
        <v>0</v>
      </c>
      <c r="J993" s="90">
        <v>3580918000</v>
      </c>
      <c r="K993" s="167">
        <v>0.1180645542046088</v>
      </c>
      <c r="L993" s="90">
        <v>19150000000</v>
      </c>
      <c r="M993" s="167">
        <v>0.19089959405076717</v>
      </c>
      <c r="N993" s="90">
        <v>1557202000</v>
      </c>
      <c r="O993" s="167">
        <v>0.60762076896003026</v>
      </c>
      <c r="P993" s="90">
        <v>126332000</v>
      </c>
      <c r="Q993" s="167">
        <v>0.29752198467313845</v>
      </c>
      <c r="R993" s="90">
        <v>0</v>
      </c>
      <c r="S993" s="167">
        <v>0</v>
      </c>
      <c r="T993" s="90">
        <v>728000000</v>
      </c>
      <c r="U993" s="167">
        <v>0.95435108059285123</v>
      </c>
      <c r="V993" s="90">
        <v>7877000</v>
      </c>
      <c r="W993" s="90">
        <v>0.16101140591145088</v>
      </c>
      <c r="X993" s="90">
        <v>952000000</v>
      </c>
      <c r="Y993" s="85">
        <f t="shared" si="0"/>
        <v>1</v>
      </c>
      <c r="Z993" s="90"/>
      <c r="AA993" s="167"/>
      <c r="AB993" s="167"/>
      <c r="AC993" s="167"/>
      <c r="AD993" s="90">
        <v>87002164000</v>
      </c>
      <c r="AE993" s="90">
        <v>1056090000</v>
      </c>
      <c r="AF993" s="90">
        <v>30330170000</v>
      </c>
      <c r="AG993" s="90">
        <v>100314514000</v>
      </c>
      <c r="AH993" s="90">
        <v>2562786000</v>
      </c>
      <c r="AI993" s="90">
        <v>424614000</v>
      </c>
      <c r="AJ993" s="90">
        <v>111412000</v>
      </c>
      <c r="AK993" s="90">
        <v>762822000</v>
      </c>
      <c r="AL993" s="90">
        <v>48922000</v>
      </c>
      <c r="AM993" s="90">
        <v>952000000</v>
      </c>
      <c r="AN993" s="90">
        <v>466788000</v>
      </c>
      <c r="AO993" s="90"/>
      <c r="AP993" s="90"/>
    </row>
    <row r="994" spans="1:42" s="116" customFormat="1" ht="12.75" customHeight="1">
      <c r="A994" s="110"/>
      <c r="B994" s="113"/>
      <c r="C994" s="113"/>
      <c r="D994" s="210"/>
      <c r="E994" s="208"/>
      <c r="F994" s="113"/>
      <c r="G994" s="135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85" t="e">
        <f t="shared" si="0"/>
        <v>#DIV/0!</v>
      </c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26"/>
      <c r="AJ994" s="113"/>
      <c r="AK994" s="113"/>
      <c r="AL994" s="113"/>
      <c r="AM994" s="113"/>
      <c r="AN994" s="113"/>
      <c r="AO994" s="113"/>
      <c r="AP994" s="113"/>
    </row>
    <row r="995" spans="1:42" ht="12.75" customHeight="1">
      <c r="A995" s="81">
        <v>44953</v>
      </c>
      <c r="B995" s="90">
        <v>25159091109906</v>
      </c>
      <c r="C995" s="90">
        <v>190254088000</v>
      </c>
      <c r="D995" s="210">
        <v>54488229000</v>
      </c>
      <c r="E995" s="208">
        <v>128308024000</v>
      </c>
      <c r="F995" s="90">
        <v>31522166000</v>
      </c>
      <c r="G995" s="167">
        <v>0.4830588260245875</v>
      </c>
      <c r="H995" s="90">
        <v>0</v>
      </c>
      <c r="I995" s="90">
        <v>0</v>
      </c>
      <c r="J995" s="90">
        <v>910501000</v>
      </c>
      <c r="K995" s="167">
        <v>0.36146052918874927</v>
      </c>
      <c r="L995" s="90">
        <v>17840609000</v>
      </c>
      <c r="M995" s="167">
        <v>0.15684600381013764</v>
      </c>
      <c r="N995" s="90">
        <v>1958534000</v>
      </c>
      <c r="O995" s="167">
        <v>0.47618716493028118</v>
      </c>
      <c r="P995" s="90">
        <v>209304000</v>
      </c>
      <c r="Q995" s="167">
        <v>0.39424670745306051</v>
      </c>
      <c r="R995" s="90">
        <v>0</v>
      </c>
      <c r="S995" s="167">
        <v>0</v>
      </c>
      <c r="T995" s="90">
        <v>750661000</v>
      </c>
      <c r="U995" s="167">
        <v>0.91265775075987843</v>
      </c>
      <c r="V995" s="90">
        <v>273153000</v>
      </c>
      <c r="W995" s="90">
        <v>0.50641470116020804</v>
      </c>
      <c r="X995" s="90">
        <v>1023301000</v>
      </c>
      <c r="Y995" s="85">
        <f t="shared" si="0"/>
        <v>0.95184415555423263</v>
      </c>
      <c r="Z995" s="90"/>
      <c r="AA995" s="167"/>
      <c r="AB995" s="167"/>
      <c r="AC995" s="167"/>
      <c r="AD995" s="90">
        <v>65255336000</v>
      </c>
      <c r="AE995" s="90">
        <v>538294000</v>
      </c>
      <c r="AF995" s="90">
        <v>2518950000</v>
      </c>
      <c r="AG995" s="90">
        <v>113746022000</v>
      </c>
      <c r="AH995" s="90">
        <v>4112950000</v>
      </c>
      <c r="AI995" s="90">
        <v>530896000</v>
      </c>
      <c r="AJ995" s="90">
        <v>452336000</v>
      </c>
      <c r="AK995" s="90">
        <v>822500000</v>
      </c>
      <c r="AL995" s="90">
        <v>539386000</v>
      </c>
      <c r="AM995" s="90">
        <v>1075072000</v>
      </c>
      <c r="AN995" s="90">
        <v>662346000</v>
      </c>
      <c r="AO995" s="90"/>
      <c r="AP995" s="90"/>
    </row>
    <row r="996" spans="1:42" s="116" customFormat="1" ht="12.75" customHeight="1">
      <c r="A996" s="110"/>
      <c r="B996" s="113"/>
      <c r="C996" s="113"/>
      <c r="D996" s="210"/>
      <c r="E996" s="208"/>
      <c r="F996" s="113"/>
      <c r="G996" s="135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85" t="e">
        <f t="shared" si="0"/>
        <v>#DIV/0!</v>
      </c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26"/>
      <c r="AJ996" s="113"/>
      <c r="AK996" s="113"/>
      <c r="AL996" s="113"/>
      <c r="AM996" s="113"/>
      <c r="AN996" s="113"/>
      <c r="AO996" s="113"/>
      <c r="AP996" s="113"/>
    </row>
    <row r="997" spans="1:42" ht="12.75" customHeight="1">
      <c r="A997" s="81">
        <v>44956</v>
      </c>
      <c r="B997" s="90">
        <v>31495763113912</v>
      </c>
      <c r="C997" s="90">
        <v>942176342000</v>
      </c>
      <c r="D997" s="203">
        <v>239845062000</v>
      </c>
      <c r="E997" s="208">
        <v>266849297260</v>
      </c>
      <c r="F997" s="90">
        <v>158131049000</v>
      </c>
      <c r="G997" s="85">
        <v>0.58045120342487211</v>
      </c>
      <c r="H997" s="90">
        <v>0</v>
      </c>
      <c r="I997" s="85">
        <v>0</v>
      </c>
      <c r="J997" s="90">
        <v>413443000</v>
      </c>
      <c r="K997" s="85">
        <v>0.45411738603212543</v>
      </c>
      <c r="L997" s="90">
        <v>77195653000</v>
      </c>
      <c r="M997" s="85">
        <v>0.11692892944534301</v>
      </c>
      <c r="N997" s="90">
        <v>2271904000</v>
      </c>
      <c r="O997" s="85">
        <v>0.47762890954310089</v>
      </c>
      <c r="P997" s="90">
        <v>99698000</v>
      </c>
      <c r="Q997" s="85">
        <v>0.34370087426569956</v>
      </c>
      <c r="R997" s="90">
        <v>0</v>
      </c>
      <c r="S997" s="85">
        <v>0</v>
      </c>
      <c r="T997" s="90">
        <v>756697000</v>
      </c>
      <c r="U997" s="85">
        <v>0.95827613456190386</v>
      </c>
      <c r="V997" s="90">
        <v>30618000</v>
      </c>
      <c r="W997" s="85">
        <v>0.49980411361410382</v>
      </c>
      <c r="X997" s="90">
        <v>946000000</v>
      </c>
      <c r="Y997" s="85" t="e">
        <f t="shared" si="0"/>
        <v>#DIV/0!</v>
      </c>
      <c r="Z997" s="90"/>
      <c r="AA997" s="85"/>
      <c r="AB997" s="85"/>
      <c r="AC997" s="85"/>
      <c r="AD997" s="90">
        <v>272427808000</v>
      </c>
      <c r="AE997" s="90">
        <v>1259454000</v>
      </c>
      <c r="AF997" s="90">
        <v>910432000</v>
      </c>
      <c r="AG997" s="90">
        <v>660192934000</v>
      </c>
      <c r="AH997" s="90">
        <v>4756630000</v>
      </c>
      <c r="AI997" s="90">
        <v>290072000</v>
      </c>
      <c r="AJ997" s="90">
        <v>787502000</v>
      </c>
      <c r="AK997" s="90">
        <v>789644000</v>
      </c>
      <c r="AL997" s="90">
        <v>61260000</v>
      </c>
      <c r="AM997" s="90">
        <v>0</v>
      </c>
      <c r="AN997" s="90">
        <v>700606000</v>
      </c>
      <c r="AO997" s="90"/>
      <c r="AP997" s="90"/>
    </row>
    <row r="998" spans="1:42" ht="12.75" customHeight="1">
      <c r="A998" s="81">
        <v>44957</v>
      </c>
      <c r="B998" s="90">
        <v>30810247089914</v>
      </c>
      <c r="C998" s="90">
        <v>132142098000</v>
      </c>
      <c r="D998" s="210">
        <v>51313235000</v>
      </c>
      <c r="E998" s="208">
        <v>76901545000</v>
      </c>
      <c r="F998" s="90">
        <v>20976084000</v>
      </c>
      <c r="G998" s="85">
        <v>0.80577788369832126</v>
      </c>
      <c r="H998" s="90">
        <v>0</v>
      </c>
      <c r="I998" s="85">
        <v>0</v>
      </c>
      <c r="J998" s="90">
        <v>5822987000</v>
      </c>
      <c r="K998" s="85">
        <v>0.38481761269801829</v>
      </c>
      <c r="L998" s="90">
        <v>21189405000</v>
      </c>
      <c r="M998" s="167">
        <v>0.2490511343722078</v>
      </c>
      <c r="N998" s="90">
        <v>1581062000</v>
      </c>
      <c r="O998" s="167">
        <v>0.55691081252249919</v>
      </c>
      <c r="P998" s="90">
        <v>50679000</v>
      </c>
      <c r="Q998" s="167">
        <v>0.37785747304692741</v>
      </c>
      <c r="R998" s="90">
        <v>0</v>
      </c>
      <c r="S998" s="167">
        <v>0</v>
      </c>
      <c r="T998" s="90">
        <v>718728000</v>
      </c>
      <c r="U998" s="167">
        <v>0.99107009889631059</v>
      </c>
      <c r="V998" s="90">
        <v>47290000</v>
      </c>
      <c r="W998" s="167">
        <v>0.34643673445466799</v>
      </c>
      <c r="X998" s="90">
        <v>927000000</v>
      </c>
      <c r="Y998" s="85">
        <f t="shared" si="0"/>
        <v>0.97839509430377747</v>
      </c>
      <c r="Z998" s="90"/>
      <c r="AA998" s="167"/>
      <c r="AB998" s="167"/>
      <c r="AC998" s="167"/>
      <c r="AD998" s="90">
        <v>26032092000</v>
      </c>
      <c r="AE998" s="90">
        <v>140486000</v>
      </c>
      <c r="AF998" s="90">
        <v>15131810000</v>
      </c>
      <c r="AG998" s="90">
        <v>85080540000</v>
      </c>
      <c r="AH998" s="90">
        <v>2838986000</v>
      </c>
      <c r="AI998" s="90">
        <v>134122000</v>
      </c>
      <c r="AJ998" s="90">
        <v>267194000</v>
      </c>
      <c r="AK998" s="90">
        <v>725204000</v>
      </c>
      <c r="AL998" s="90">
        <v>136504000</v>
      </c>
      <c r="AM998" s="90">
        <v>947470000</v>
      </c>
      <c r="AN998" s="90">
        <v>707690000</v>
      </c>
      <c r="AO998" s="90"/>
      <c r="AP998" s="90"/>
    </row>
    <row r="999" spans="1:42" ht="12.75" customHeight="1">
      <c r="A999" s="81">
        <v>44958</v>
      </c>
      <c r="B999" s="90">
        <v>40415799569116</v>
      </c>
      <c r="C999" s="90">
        <v>203452506000</v>
      </c>
      <c r="D999" s="210">
        <v>111911780000</v>
      </c>
      <c r="E999" s="208">
        <v>317509245000</v>
      </c>
      <c r="F999" s="90">
        <v>89449466000</v>
      </c>
      <c r="G999" s="167">
        <v>0.89182151419335687</v>
      </c>
      <c r="H999" s="90">
        <v>0</v>
      </c>
      <c r="I999" s="167">
        <v>0</v>
      </c>
      <c r="J999" s="90">
        <v>709986000</v>
      </c>
      <c r="K999" s="167">
        <v>0.39793049642528061</v>
      </c>
      <c r="L999" s="90">
        <v>16618273000</v>
      </c>
      <c r="M999" s="167">
        <v>0.18526646125890875</v>
      </c>
      <c r="N999" s="90">
        <v>3054131000</v>
      </c>
      <c r="O999" s="167">
        <v>0.52634634792655322</v>
      </c>
      <c r="P999" s="90">
        <v>189271000</v>
      </c>
      <c r="Q999" s="167">
        <v>0.41936463060124785</v>
      </c>
      <c r="R999" s="90">
        <v>0</v>
      </c>
      <c r="S999" s="167">
        <v>0</v>
      </c>
      <c r="T999" s="90">
        <v>761688000</v>
      </c>
      <c r="U999" s="167">
        <v>0.90984323262825439</v>
      </c>
      <c r="V999" s="90">
        <v>165300000</v>
      </c>
      <c r="W999" s="167">
        <v>0.43999041763155794</v>
      </c>
      <c r="X999" s="90">
        <v>963665000</v>
      </c>
      <c r="Y999" s="85">
        <f t="shared" si="0"/>
        <v>0.97504376068721987</v>
      </c>
      <c r="Z999" s="90"/>
      <c r="AA999" s="167"/>
      <c r="AB999" s="167"/>
      <c r="AC999" s="167"/>
      <c r="AD999" s="90">
        <v>100299740000</v>
      </c>
      <c r="AE999" s="90">
        <v>2014002000</v>
      </c>
      <c r="AF999" s="90">
        <v>1784196000</v>
      </c>
      <c r="AG999" s="90">
        <v>89699306000</v>
      </c>
      <c r="AH999" s="90">
        <v>5802512000</v>
      </c>
      <c r="AI999" s="90">
        <v>451328000</v>
      </c>
      <c r="AJ999" s="90">
        <v>534890000</v>
      </c>
      <c r="AK999" s="90">
        <v>837164000</v>
      </c>
      <c r="AL999" s="90">
        <v>375690000</v>
      </c>
      <c r="AM999" s="90">
        <v>988330000</v>
      </c>
      <c r="AN999" s="90">
        <v>665348000</v>
      </c>
      <c r="AO999" s="90"/>
      <c r="AP999" s="90"/>
    </row>
    <row r="1000" spans="1:42" ht="12.75" customHeight="1">
      <c r="A1000" s="81">
        <v>44959</v>
      </c>
      <c r="B1000" s="90">
        <v>25589147281918</v>
      </c>
      <c r="C1000" s="90">
        <v>199575564000</v>
      </c>
      <c r="D1000" s="210">
        <v>137023876000</v>
      </c>
      <c r="E1000" s="208">
        <v>291811984000</v>
      </c>
      <c r="F1000" s="90">
        <v>49937695000</v>
      </c>
      <c r="G1000" s="167">
        <v>0.91127915666765047</v>
      </c>
      <c r="H1000" s="90">
        <v>0</v>
      </c>
      <c r="I1000" s="167">
        <v>0</v>
      </c>
      <c r="J1000" s="90">
        <v>3710475000</v>
      </c>
      <c r="K1000" s="167">
        <v>0.4413827190453079</v>
      </c>
      <c r="L1000" s="90">
        <v>80254582000</v>
      </c>
      <c r="M1000" s="167">
        <v>0.6148534535836816</v>
      </c>
      <c r="N1000" s="90">
        <v>1311247000</v>
      </c>
      <c r="O1000" s="167">
        <v>0.58774063243502006</v>
      </c>
      <c r="P1000" s="90">
        <v>75409000</v>
      </c>
      <c r="Q1000" s="167">
        <v>0.33399030923634304</v>
      </c>
      <c r="R1000" s="90">
        <v>0</v>
      </c>
      <c r="S1000" s="167">
        <v>0</v>
      </c>
      <c r="T1000" s="90">
        <v>745666000</v>
      </c>
      <c r="U1000" s="167">
        <v>0.95353464569144319</v>
      </c>
      <c r="V1000" s="90">
        <v>52053000</v>
      </c>
      <c r="W1000" s="167">
        <v>0.39504120941669324</v>
      </c>
      <c r="X1000" s="90">
        <v>936749000</v>
      </c>
      <c r="Y1000" s="85">
        <f t="shared" si="0"/>
        <v>0.89016827453037461</v>
      </c>
      <c r="Z1000" s="90"/>
      <c r="AA1000" s="167"/>
      <c r="AB1000" s="167"/>
      <c r="AC1000" s="167"/>
      <c r="AD1000" s="90">
        <v>54799558000</v>
      </c>
      <c r="AE1000" s="90">
        <v>279576000</v>
      </c>
      <c r="AF1000" s="90">
        <v>8406480000</v>
      </c>
      <c r="AG1000" s="90">
        <v>130526358000</v>
      </c>
      <c r="AH1000" s="90">
        <v>2230996000</v>
      </c>
      <c r="AI1000" s="90">
        <v>225782000</v>
      </c>
      <c r="AJ1000" s="90">
        <v>423410000</v>
      </c>
      <c r="AK1000" s="90">
        <v>782002000</v>
      </c>
      <c r="AL1000" s="90">
        <v>131766000</v>
      </c>
      <c r="AM1000" s="90">
        <v>1052328000</v>
      </c>
      <c r="AN1000" s="90">
        <v>717308000</v>
      </c>
      <c r="AO1000" s="90"/>
      <c r="AP1000" s="90"/>
    </row>
    <row r="1001" spans="1:42" ht="12.75" customHeight="1">
      <c r="A1001" s="81">
        <v>44960</v>
      </c>
      <c r="B1001" s="90">
        <v>23914563693920</v>
      </c>
      <c r="C1001" s="90">
        <v>115959506000</v>
      </c>
      <c r="D1001" s="210">
        <v>65623890000</v>
      </c>
      <c r="E1001" s="208">
        <v>140681875000</v>
      </c>
      <c r="F1001" s="90">
        <v>19491870000</v>
      </c>
      <c r="G1001" s="167">
        <v>0.83687277808838467</v>
      </c>
      <c r="H1001" s="90">
        <v>0</v>
      </c>
      <c r="I1001" s="167">
        <v>0</v>
      </c>
      <c r="J1001" s="90">
        <v>5886656000</v>
      </c>
      <c r="K1001" s="167">
        <v>0.38858436522912637</v>
      </c>
      <c r="L1001" s="90">
        <v>34508855000</v>
      </c>
      <c r="M1001" s="167">
        <v>0.51867268593439553</v>
      </c>
      <c r="N1001" s="90">
        <v>1181872000</v>
      </c>
      <c r="O1001" s="167">
        <v>0.64940947888860923</v>
      </c>
      <c r="P1001" s="90">
        <v>57859000</v>
      </c>
      <c r="Q1001" s="167">
        <v>0.347030457157252</v>
      </c>
      <c r="R1001" s="90">
        <v>0</v>
      </c>
      <c r="S1001" s="167">
        <v>0</v>
      </c>
      <c r="T1001" s="90">
        <v>3561684000</v>
      </c>
      <c r="U1001" s="167">
        <v>0.99699252161275187</v>
      </c>
      <c r="V1001" s="90">
        <v>16182000</v>
      </c>
      <c r="W1001" s="167">
        <v>0.45246616709540322</v>
      </c>
      <c r="X1001" s="90">
        <v>918912000</v>
      </c>
      <c r="Y1001" s="85">
        <f t="shared" si="0"/>
        <v>0.99900850597505608</v>
      </c>
      <c r="Z1001" s="90"/>
      <c r="AA1001" s="167"/>
      <c r="AB1001" s="167"/>
      <c r="AC1001" s="167"/>
      <c r="AD1001" s="90">
        <v>23291318000</v>
      </c>
      <c r="AE1001" s="90">
        <v>3800012000</v>
      </c>
      <c r="AF1001" s="90">
        <v>15148978000</v>
      </c>
      <c r="AG1001" s="90">
        <v>66533010000</v>
      </c>
      <c r="AH1001" s="90">
        <v>1819918000</v>
      </c>
      <c r="AI1001" s="90">
        <v>166726000</v>
      </c>
      <c r="AJ1001" s="90">
        <v>217564000</v>
      </c>
      <c r="AK1001" s="90">
        <v>3572428000</v>
      </c>
      <c r="AL1001" s="90">
        <v>35764000</v>
      </c>
      <c r="AM1001" s="90">
        <v>919824000</v>
      </c>
      <c r="AN1001" s="90">
        <v>453964000</v>
      </c>
      <c r="AO1001" s="90"/>
      <c r="AP1001" s="90"/>
    </row>
    <row r="1002" spans="1:42" s="116" customFormat="1" ht="12.75" customHeight="1">
      <c r="A1002" s="110"/>
      <c r="B1002" s="113"/>
      <c r="C1002" s="113"/>
      <c r="D1002" s="210"/>
      <c r="E1002" s="208"/>
      <c r="F1002" s="113"/>
      <c r="G1002" s="135"/>
      <c r="H1002" s="113"/>
      <c r="I1002" s="113"/>
      <c r="J1002" s="113"/>
      <c r="K1002" s="113"/>
      <c r="L1002" s="113"/>
      <c r="M1002" s="113"/>
      <c r="N1002" s="113"/>
      <c r="O1002" s="113"/>
      <c r="P1002" s="113"/>
      <c r="Q1002" s="113"/>
      <c r="R1002" s="113"/>
      <c r="S1002" s="113"/>
      <c r="T1002" s="113"/>
      <c r="U1002" s="113"/>
      <c r="V1002" s="113"/>
      <c r="W1002" s="113"/>
      <c r="X1002" s="113"/>
      <c r="Y1002" s="85" t="e">
        <f t="shared" si="0"/>
        <v>#DIV/0!</v>
      </c>
      <c r="Z1002" s="113"/>
      <c r="AA1002" s="113"/>
      <c r="AB1002" s="113"/>
      <c r="AC1002" s="113"/>
      <c r="AD1002" s="113"/>
      <c r="AE1002" s="113"/>
      <c r="AF1002" s="113"/>
      <c r="AG1002" s="113"/>
      <c r="AH1002" s="113"/>
      <c r="AI1002" s="126"/>
      <c r="AJ1002" s="113"/>
      <c r="AK1002" s="113"/>
      <c r="AL1002" s="113"/>
      <c r="AM1002" s="113"/>
      <c r="AN1002" s="113"/>
      <c r="AO1002" s="113"/>
      <c r="AP1002" s="113"/>
    </row>
    <row r="1003" spans="1:42" ht="12.75" customHeight="1">
      <c r="A1003" s="81">
        <v>44963</v>
      </c>
      <c r="B1003" s="90">
        <v>21324478597926</v>
      </c>
      <c r="C1003" s="90">
        <v>127352532000</v>
      </c>
      <c r="D1003" s="203">
        <v>57914395000</v>
      </c>
      <c r="E1003" s="208">
        <v>100797285000</v>
      </c>
      <c r="F1003" s="90">
        <v>31089111000</v>
      </c>
      <c r="G1003" s="85">
        <v>0.83986058834065114</v>
      </c>
      <c r="H1003" s="90">
        <v>0</v>
      </c>
      <c r="I1003" s="85">
        <v>0</v>
      </c>
      <c r="J1003" s="90">
        <v>2132271000</v>
      </c>
      <c r="K1003" s="85">
        <v>0.42540430218221431</v>
      </c>
      <c r="L1003" s="90">
        <v>21165897000</v>
      </c>
      <c r="M1003" s="85">
        <v>0.27959585243967128</v>
      </c>
      <c r="N1003" s="90">
        <v>1536754000</v>
      </c>
      <c r="O1003" s="85">
        <v>0.56302162026704028</v>
      </c>
      <c r="P1003" s="90">
        <v>171611000</v>
      </c>
      <c r="Q1003" s="85">
        <v>0.3241258041242176</v>
      </c>
      <c r="R1003" s="90">
        <v>0</v>
      </c>
      <c r="S1003" s="85">
        <v>0</v>
      </c>
      <c r="T1003" s="90">
        <v>727761000</v>
      </c>
      <c r="U1003" s="85">
        <v>0.93470939999691749</v>
      </c>
      <c r="V1003" s="90">
        <v>177990000</v>
      </c>
      <c r="W1003" s="85">
        <v>0.46086564752672138</v>
      </c>
      <c r="X1003" s="90">
        <v>913000000</v>
      </c>
      <c r="Y1003" s="85">
        <f t="shared" ref="Y1003:Y1066" si="1">X1003/AM1003</f>
        <v>0.99802581093696363</v>
      </c>
      <c r="Z1003" s="90"/>
      <c r="AA1003" s="85"/>
      <c r="AB1003" s="85"/>
      <c r="AC1003" s="85"/>
      <c r="AD1003" s="90">
        <v>37016990000</v>
      </c>
      <c r="AE1003" s="90">
        <v>3359972000</v>
      </c>
      <c r="AF1003" s="90">
        <v>5012340000</v>
      </c>
      <c r="AG1003" s="90">
        <v>75701756000</v>
      </c>
      <c r="AH1003" s="90">
        <v>2729476000</v>
      </c>
      <c r="AI1003" s="90">
        <v>529458000</v>
      </c>
      <c r="AJ1003" s="90">
        <v>379226000</v>
      </c>
      <c r="AK1003" s="90">
        <v>778596000</v>
      </c>
      <c r="AL1003" s="90">
        <v>386208000</v>
      </c>
      <c r="AM1003" s="90">
        <v>914806000</v>
      </c>
      <c r="AN1003" s="90">
        <v>543704000</v>
      </c>
      <c r="AO1003" s="90"/>
      <c r="AP1003" s="90"/>
    </row>
    <row r="1004" spans="1:42" ht="12.75" customHeight="1">
      <c r="A1004" s="81">
        <v>44964</v>
      </c>
      <c r="B1004" s="90">
        <v>27208743509928</v>
      </c>
      <c r="C1004" s="90">
        <v>231386766000</v>
      </c>
      <c r="D1004" s="210">
        <v>85124226000</v>
      </c>
      <c r="E1004" s="208">
        <v>131083366000</v>
      </c>
      <c r="F1004" s="90">
        <v>60938713000</v>
      </c>
      <c r="G1004" s="85">
        <v>0.34669536132973622</v>
      </c>
      <c r="H1004" s="90">
        <v>0</v>
      </c>
      <c r="I1004" s="85">
        <v>0</v>
      </c>
      <c r="J1004" s="90">
        <v>131851000</v>
      </c>
      <c r="K1004" s="85">
        <v>0.29025447981332275</v>
      </c>
      <c r="L1004" s="90">
        <v>20513640000</v>
      </c>
      <c r="M1004" s="167">
        <v>0.44373031417799691</v>
      </c>
      <c r="N1004" s="90">
        <v>1756919000</v>
      </c>
      <c r="O1004" s="167">
        <v>0.63227182104119128</v>
      </c>
      <c r="P1004" s="90">
        <v>116975000</v>
      </c>
      <c r="Q1004" s="167">
        <v>0.39541290606091334</v>
      </c>
      <c r="R1004" s="90">
        <v>0</v>
      </c>
      <c r="S1004" s="167">
        <v>0</v>
      </c>
      <c r="T1004" s="90">
        <v>725786000</v>
      </c>
      <c r="U1004" s="167">
        <v>0.96257834859854485</v>
      </c>
      <c r="V1004" s="90">
        <v>17518000</v>
      </c>
      <c r="W1004" s="167">
        <v>0.41618359783331749</v>
      </c>
      <c r="X1004" s="90">
        <v>922824000</v>
      </c>
      <c r="Y1004" s="85">
        <f t="shared" si="1"/>
        <v>0.98458295012984465</v>
      </c>
      <c r="Z1004" s="90"/>
      <c r="AA1004" s="167"/>
      <c r="AB1004" s="167"/>
      <c r="AC1004" s="167"/>
      <c r="AD1004" s="90">
        <v>175770200000</v>
      </c>
      <c r="AE1004" s="90">
        <v>3070684000</v>
      </c>
      <c r="AF1004" s="90">
        <v>454260000</v>
      </c>
      <c r="AG1004" s="90">
        <v>46229972000</v>
      </c>
      <c r="AH1004" s="90">
        <v>2778740000</v>
      </c>
      <c r="AI1004" s="90">
        <v>295830000</v>
      </c>
      <c r="AJ1004" s="90">
        <v>428368000</v>
      </c>
      <c r="AK1004" s="90">
        <v>754002000</v>
      </c>
      <c r="AL1004" s="90">
        <v>42092000</v>
      </c>
      <c r="AM1004" s="90">
        <v>937274000</v>
      </c>
      <c r="AN1004" s="90">
        <v>625344000</v>
      </c>
      <c r="AO1004" s="90"/>
      <c r="AP1004" s="90"/>
    </row>
    <row r="1005" spans="1:42" ht="12.75" customHeight="1">
      <c r="A1005" s="81">
        <v>44965</v>
      </c>
      <c r="B1005" s="90">
        <v>22421436309930</v>
      </c>
      <c r="C1005" s="90">
        <v>101198892000</v>
      </c>
      <c r="D1005" s="210">
        <v>65204928000</v>
      </c>
      <c r="E1005" s="208">
        <v>113846578000</v>
      </c>
      <c r="F1005" s="90">
        <v>35713153000</v>
      </c>
      <c r="G1005" s="167">
        <v>0.82701558625805316</v>
      </c>
      <c r="H1005" s="90">
        <v>0</v>
      </c>
      <c r="I1005" s="167">
        <v>0</v>
      </c>
      <c r="J1005" s="90">
        <v>245190000</v>
      </c>
      <c r="K1005" s="167">
        <v>0.39950271940143839</v>
      </c>
      <c r="L1005" s="90">
        <v>26284232000</v>
      </c>
      <c r="M1005" s="167">
        <v>0.53521264537246127</v>
      </c>
      <c r="N1005" s="90">
        <v>1258115000</v>
      </c>
      <c r="O1005" s="167">
        <v>0.62394489552605947</v>
      </c>
      <c r="P1005" s="90">
        <v>21289000</v>
      </c>
      <c r="Q1005" s="167">
        <v>0.27631544791423307</v>
      </c>
      <c r="R1005" s="90">
        <v>0</v>
      </c>
      <c r="S1005" s="167">
        <v>0</v>
      </c>
      <c r="T1005" s="90">
        <v>713018000</v>
      </c>
      <c r="U1005" s="167">
        <v>0.93719505783385915</v>
      </c>
      <c r="V1005" s="90">
        <v>49912000</v>
      </c>
      <c r="W1005" s="167">
        <v>0.51731929271781263</v>
      </c>
      <c r="X1005" s="90">
        <v>920019000</v>
      </c>
      <c r="Y1005" s="85">
        <f t="shared" si="1"/>
        <v>0.97414441180892763</v>
      </c>
      <c r="Z1005" s="90"/>
      <c r="AA1005" s="167"/>
      <c r="AB1005" s="167"/>
      <c r="AC1005" s="167"/>
      <c r="AD1005" s="90">
        <v>43183168000</v>
      </c>
      <c r="AE1005" s="90">
        <v>3173420000</v>
      </c>
      <c r="AF1005" s="90">
        <v>613738000</v>
      </c>
      <c r="AG1005" s="90">
        <v>49109886000</v>
      </c>
      <c r="AH1005" s="90">
        <v>2016388000</v>
      </c>
      <c r="AI1005" s="90">
        <v>77046000</v>
      </c>
      <c r="AJ1005" s="90">
        <v>486042000</v>
      </c>
      <c r="AK1005" s="90">
        <v>760800000</v>
      </c>
      <c r="AL1005" s="90">
        <v>96482000</v>
      </c>
      <c r="AM1005" s="90">
        <v>944438000</v>
      </c>
      <c r="AN1005" s="90">
        <v>737484000</v>
      </c>
      <c r="AO1005" s="90"/>
      <c r="AP1005" s="90"/>
    </row>
    <row r="1006" spans="1:42" ht="12.75" customHeight="1">
      <c r="A1006" s="81">
        <v>44966</v>
      </c>
      <c r="B1006" s="90">
        <v>20933145065732</v>
      </c>
      <c r="C1006" s="90">
        <v>77570936000</v>
      </c>
      <c r="D1006" s="210">
        <v>55373597000</v>
      </c>
      <c r="E1006" s="208">
        <v>115043297000</v>
      </c>
      <c r="F1006" s="90">
        <v>27235669000</v>
      </c>
      <c r="G1006" s="167">
        <v>0.86107955319684248</v>
      </c>
      <c r="H1006" s="90">
        <v>0</v>
      </c>
      <c r="I1006" s="167">
        <v>0</v>
      </c>
      <c r="J1006" s="90">
        <v>99945000</v>
      </c>
      <c r="K1006" s="167">
        <v>0.3191275360652911</v>
      </c>
      <c r="L1006" s="90">
        <v>24897719000</v>
      </c>
      <c r="M1006" s="167">
        <v>0.67511526547801515</v>
      </c>
      <c r="N1006" s="90">
        <v>1417458000</v>
      </c>
      <c r="O1006" s="167">
        <v>0.56397832349243227</v>
      </c>
      <c r="P1006" s="90">
        <v>25204000</v>
      </c>
      <c r="Q1006" s="167">
        <v>0.13328397673188788</v>
      </c>
      <c r="R1006" s="90">
        <v>0</v>
      </c>
      <c r="S1006" s="167">
        <v>0</v>
      </c>
      <c r="T1006" s="90">
        <v>699804000</v>
      </c>
      <c r="U1006" s="167">
        <v>1.0000457291803615</v>
      </c>
      <c r="V1006" s="90">
        <v>77850000</v>
      </c>
      <c r="W1006" s="167">
        <v>0.50534228257623948</v>
      </c>
      <c r="X1006" s="90">
        <v>919948000</v>
      </c>
      <c r="Y1006" s="85">
        <f t="shared" si="1"/>
        <v>0.98358180869535472</v>
      </c>
      <c r="Z1006" s="90"/>
      <c r="AA1006" s="167"/>
      <c r="AB1006" s="167"/>
      <c r="AC1006" s="167"/>
      <c r="AD1006" s="90">
        <v>31629678000</v>
      </c>
      <c r="AE1006" s="90">
        <v>3136880000</v>
      </c>
      <c r="AF1006" s="90">
        <v>313182000</v>
      </c>
      <c r="AG1006" s="90">
        <v>36879212000</v>
      </c>
      <c r="AH1006" s="90">
        <v>2513320000</v>
      </c>
      <c r="AI1006" s="90">
        <v>189100000</v>
      </c>
      <c r="AJ1006" s="90">
        <v>535600000</v>
      </c>
      <c r="AK1006" s="90">
        <v>699772000</v>
      </c>
      <c r="AL1006" s="90">
        <v>154054000</v>
      </c>
      <c r="AM1006" s="90">
        <v>935304000</v>
      </c>
      <c r="AN1006" s="90">
        <v>584834000</v>
      </c>
      <c r="AO1006" s="90"/>
      <c r="AP1006" s="90"/>
    </row>
    <row r="1007" spans="1:42" ht="12.75" customHeight="1">
      <c r="A1007" s="81">
        <v>44967</v>
      </c>
      <c r="B1007" s="90">
        <v>18464815642134</v>
      </c>
      <c r="C1007" s="90">
        <v>68844544000</v>
      </c>
      <c r="D1007" s="210">
        <v>24839152000</v>
      </c>
      <c r="E1007" s="208">
        <v>82036207000</v>
      </c>
      <c r="F1007" s="90">
        <v>6209689000</v>
      </c>
      <c r="G1007" s="167">
        <v>0.30796587428352196</v>
      </c>
      <c r="H1007" s="90">
        <v>0</v>
      </c>
      <c r="I1007" s="167">
        <v>0</v>
      </c>
      <c r="J1007" s="90">
        <v>129177000</v>
      </c>
      <c r="K1007" s="167">
        <v>0.27990197353025298</v>
      </c>
      <c r="L1007" s="90">
        <v>14981844000</v>
      </c>
      <c r="M1007" s="167">
        <v>0.35337581435080212</v>
      </c>
      <c r="N1007" s="90">
        <v>1803129000</v>
      </c>
      <c r="O1007" s="167">
        <v>0.5825636913350577</v>
      </c>
      <c r="P1007" s="90">
        <v>85730000</v>
      </c>
      <c r="Q1007" s="167">
        <v>0.37050002160853968</v>
      </c>
      <c r="R1007" s="90">
        <v>0</v>
      </c>
      <c r="S1007" s="167">
        <v>0</v>
      </c>
      <c r="T1007" s="90">
        <v>706185000</v>
      </c>
      <c r="U1007" s="167">
        <v>0.97145683101904712</v>
      </c>
      <c r="V1007" s="90">
        <v>25398000</v>
      </c>
      <c r="W1007" s="167">
        <v>0.53433476394849788</v>
      </c>
      <c r="X1007" s="90">
        <v>898000000</v>
      </c>
      <c r="Y1007" s="85">
        <f t="shared" si="1"/>
        <v>0.98631461019704325</v>
      </c>
      <c r="Z1007" s="90"/>
      <c r="AA1007" s="167"/>
      <c r="AB1007" s="167"/>
      <c r="AC1007" s="167"/>
      <c r="AD1007" s="90">
        <v>20163562000</v>
      </c>
      <c r="AE1007" s="90">
        <v>163850000</v>
      </c>
      <c r="AF1007" s="90">
        <v>461508000</v>
      </c>
      <c r="AG1007" s="90">
        <v>42396348000</v>
      </c>
      <c r="AH1007" s="90">
        <v>3095162000</v>
      </c>
      <c r="AI1007" s="90">
        <v>231390000</v>
      </c>
      <c r="AJ1007" s="90">
        <v>323474000</v>
      </c>
      <c r="AK1007" s="90">
        <v>726934000</v>
      </c>
      <c r="AL1007" s="90">
        <v>47532000</v>
      </c>
      <c r="AM1007" s="90">
        <v>910460000</v>
      </c>
      <c r="AN1007" s="90">
        <v>324324000</v>
      </c>
      <c r="AO1007" s="90"/>
      <c r="AP1007" s="90"/>
    </row>
    <row r="1008" spans="1:42" s="116" customFormat="1" ht="12.75" customHeight="1">
      <c r="A1008" s="110"/>
      <c r="B1008" s="113"/>
      <c r="C1008" s="113"/>
      <c r="D1008" s="210"/>
      <c r="E1008" s="208"/>
      <c r="F1008" s="113"/>
      <c r="G1008" s="135"/>
      <c r="H1008" s="113"/>
      <c r="I1008" s="113"/>
      <c r="J1008" s="113"/>
      <c r="K1008" s="113"/>
      <c r="L1008" s="113"/>
      <c r="M1008" s="113"/>
      <c r="N1008" s="113"/>
      <c r="O1008" s="113"/>
      <c r="P1008" s="113"/>
      <c r="Q1008" s="113"/>
      <c r="R1008" s="113"/>
      <c r="S1008" s="113"/>
      <c r="T1008" s="113"/>
      <c r="U1008" s="113"/>
      <c r="V1008" s="113"/>
      <c r="W1008" s="113"/>
      <c r="X1008" s="113"/>
      <c r="Y1008" s="85" t="e">
        <f t="shared" si="1"/>
        <v>#DIV/0!</v>
      </c>
      <c r="Z1008" s="113"/>
      <c r="AA1008" s="113"/>
      <c r="AB1008" s="113"/>
      <c r="AC1008" s="113"/>
      <c r="AD1008" s="113"/>
      <c r="AE1008" s="113"/>
      <c r="AF1008" s="113"/>
      <c r="AG1008" s="113"/>
      <c r="AH1008" s="113"/>
      <c r="AI1008" s="126"/>
      <c r="AJ1008" s="113"/>
      <c r="AK1008" s="113"/>
      <c r="AL1008" s="113"/>
      <c r="AM1008" s="113"/>
      <c r="AN1008" s="113"/>
      <c r="AO1008" s="113"/>
      <c r="AP1008" s="113"/>
    </row>
    <row r="1009" spans="1:42" ht="12.75" customHeight="1">
      <c r="A1009" s="81">
        <v>44970</v>
      </c>
      <c r="B1009" s="90">
        <v>24026129617940</v>
      </c>
      <c r="C1009" s="90">
        <v>85649882000</v>
      </c>
      <c r="D1009" s="203">
        <v>41621565000</v>
      </c>
      <c r="E1009" s="208">
        <v>116804480000</v>
      </c>
      <c r="F1009" s="90">
        <v>16937626000</v>
      </c>
      <c r="G1009" s="85">
        <v>0.64426743752240423</v>
      </c>
      <c r="H1009" s="90">
        <v>0</v>
      </c>
      <c r="I1009" s="85">
        <v>0</v>
      </c>
      <c r="J1009" s="90">
        <v>5813631000</v>
      </c>
      <c r="K1009" s="85">
        <v>0.44685493771458318</v>
      </c>
      <c r="L1009" s="90">
        <v>15355263000</v>
      </c>
      <c r="M1009" s="85">
        <v>0.38507297152023501</v>
      </c>
      <c r="N1009" s="90">
        <v>1740436000</v>
      </c>
      <c r="O1009" s="85">
        <v>0.55870735947856776</v>
      </c>
      <c r="P1009" s="90">
        <v>52619000</v>
      </c>
      <c r="Q1009" s="85">
        <v>0.35920348424444321</v>
      </c>
      <c r="R1009" s="90">
        <v>0</v>
      </c>
      <c r="S1009" s="85">
        <v>0</v>
      </c>
      <c r="T1009" s="90">
        <v>691151000</v>
      </c>
      <c r="U1009" s="85">
        <v>0.96779528110340962</v>
      </c>
      <c r="V1009" s="90">
        <v>118921000</v>
      </c>
      <c r="W1009" s="85">
        <v>0.27667499569589271</v>
      </c>
      <c r="X1009" s="90">
        <v>911918000</v>
      </c>
      <c r="Y1009" s="85">
        <f t="shared" si="1"/>
        <v>0.95404879477736859</v>
      </c>
      <c r="Z1009" s="90"/>
      <c r="AA1009" s="85"/>
      <c r="AB1009" s="85"/>
      <c r="AC1009" s="85"/>
      <c r="AD1009" s="90">
        <v>26289744000</v>
      </c>
      <c r="AE1009" s="90">
        <v>323526000</v>
      </c>
      <c r="AF1009" s="90">
        <v>13010108000</v>
      </c>
      <c r="AG1009" s="90">
        <v>39876242000</v>
      </c>
      <c r="AH1009" s="90">
        <v>3115112000</v>
      </c>
      <c r="AI1009" s="90">
        <v>146488000</v>
      </c>
      <c r="AJ1009" s="90">
        <v>276906000</v>
      </c>
      <c r="AK1009" s="90">
        <v>714150000</v>
      </c>
      <c r="AL1009" s="90">
        <v>429822000</v>
      </c>
      <c r="AM1009" s="90">
        <v>955840000</v>
      </c>
      <c r="AN1009" s="90">
        <v>511944000</v>
      </c>
      <c r="AO1009" s="90"/>
      <c r="AP1009" s="90"/>
    </row>
    <row r="1010" spans="1:42" ht="12.75" customHeight="1">
      <c r="A1010" s="81">
        <v>44971</v>
      </c>
      <c r="B1010" s="90">
        <v>15003809609942</v>
      </c>
      <c r="C1010" s="90">
        <v>107598560000</v>
      </c>
      <c r="D1010" s="210">
        <v>67986748000</v>
      </c>
      <c r="E1010" s="208">
        <v>96175648000</v>
      </c>
      <c r="F1010" s="90">
        <v>29791440000</v>
      </c>
      <c r="G1010" s="85">
        <v>0.76165934411389269</v>
      </c>
      <c r="H1010" s="90">
        <v>0</v>
      </c>
      <c r="I1010" s="85">
        <v>0</v>
      </c>
      <c r="J1010" s="90">
        <v>142787000</v>
      </c>
      <c r="K1010" s="85">
        <v>0.30016439070330631</v>
      </c>
      <c r="L1010" s="90">
        <v>34955883000</v>
      </c>
      <c r="M1010" s="167">
        <v>0.55785637591947024</v>
      </c>
      <c r="N1010" s="90">
        <v>1354233000</v>
      </c>
      <c r="O1010" s="167">
        <v>0.63333588993636869</v>
      </c>
      <c r="P1010" s="90">
        <v>165879000</v>
      </c>
      <c r="Q1010" s="167">
        <v>0.44813267919471789</v>
      </c>
      <c r="R1010" s="90">
        <v>0</v>
      </c>
      <c r="S1010" s="167">
        <v>0</v>
      </c>
      <c r="T1010" s="90">
        <v>682741000</v>
      </c>
      <c r="U1010" s="167">
        <v>0.99310381944545456</v>
      </c>
      <c r="V1010" s="90">
        <v>12785000</v>
      </c>
      <c r="W1010" s="167">
        <v>0.44423210562890897</v>
      </c>
      <c r="X1010" s="90">
        <v>881000000</v>
      </c>
      <c r="Y1010" s="85">
        <f t="shared" si="1"/>
        <v>1</v>
      </c>
      <c r="Z1010" s="90"/>
      <c r="AA1010" s="167"/>
      <c r="AB1010" s="167"/>
      <c r="AC1010" s="167"/>
      <c r="AD1010" s="90">
        <v>39113864000</v>
      </c>
      <c r="AE1010" s="90">
        <v>191420000</v>
      </c>
      <c r="AF1010" s="90">
        <v>475696000</v>
      </c>
      <c r="AG1010" s="90">
        <v>62661080000</v>
      </c>
      <c r="AH1010" s="90">
        <v>2138254000</v>
      </c>
      <c r="AI1010" s="90">
        <v>370156000</v>
      </c>
      <c r="AJ1010" s="90">
        <v>502978000</v>
      </c>
      <c r="AK1010" s="90">
        <v>687482000</v>
      </c>
      <c r="AL1010" s="90">
        <v>28780000</v>
      </c>
      <c r="AM1010" s="90">
        <v>881000000</v>
      </c>
      <c r="AN1010" s="90">
        <v>547850000</v>
      </c>
      <c r="AO1010" s="90"/>
      <c r="AP1010" s="90"/>
    </row>
    <row r="1011" spans="1:42" ht="12.75" customHeight="1">
      <c r="A1011" s="81">
        <v>44972</v>
      </c>
      <c r="B1011" s="90">
        <v>22455770259944</v>
      </c>
      <c r="C1011" s="90">
        <v>208583710000</v>
      </c>
      <c r="D1011" s="210">
        <v>90169683000</v>
      </c>
      <c r="E1011" s="208">
        <v>120189628000</v>
      </c>
      <c r="F1011" s="90">
        <v>63983768000</v>
      </c>
      <c r="G1011" s="167">
        <v>0.44964152651884082</v>
      </c>
      <c r="H1011" s="90">
        <v>0</v>
      </c>
      <c r="I1011" s="167">
        <v>0</v>
      </c>
      <c r="J1011" s="90">
        <v>242672000</v>
      </c>
      <c r="K1011" s="167">
        <v>0.31757115749525616</v>
      </c>
      <c r="L1011" s="90">
        <v>22996854000</v>
      </c>
      <c r="M1011" s="167">
        <v>0.38194871381271644</v>
      </c>
      <c r="N1011" s="90">
        <v>1220976000</v>
      </c>
      <c r="O1011" s="167">
        <v>0.6307248053806378</v>
      </c>
      <c r="P1011" s="90">
        <v>63120000</v>
      </c>
      <c r="Q1011" s="167">
        <v>0.35494573469043467</v>
      </c>
      <c r="R1011" s="90">
        <v>0</v>
      </c>
      <c r="S1011" s="167">
        <v>0</v>
      </c>
      <c r="T1011" s="90">
        <v>719122000</v>
      </c>
      <c r="U1011" s="167">
        <v>0.94501199790792234</v>
      </c>
      <c r="V1011" s="90">
        <v>29826000</v>
      </c>
      <c r="W1011" s="167">
        <v>0.48689150804792841</v>
      </c>
      <c r="X1011" s="90">
        <v>913345000</v>
      </c>
      <c r="Y1011" s="85">
        <f t="shared" si="1"/>
        <v>0.97093091241535467</v>
      </c>
      <c r="Z1011" s="90"/>
      <c r="AA1011" s="167"/>
      <c r="AB1011" s="167"/>
      <c r="AC1011" s="167"/>
      <c r="AD1011" s="90">
        <v>142299508000</v>
      </c>
      <c r="AE1011" s="90">
        <v>445556000</v>
      </c>
      <c r="AF1011" s="90">
        <v>764150000</v>
      </c>
      <c r="AG1011" s="90">
        <v>60209272000</v>
      </c>
      <c r="AH1011" s="90">
        <v>1935830000</v>
      </c>
      <c r="AI1011" s="90">
        <v>177830000</v>
      </c>
      <c r="AJ1011" s="90">
        <v>373322000</v>
      </c>
      <c r="AK1011" s="90">
        <v>760966000</v>
      </c>
      <c r="AL1011" s="90">
        <v>61258000</v>
      </c>
      <c r="AM1011" s="90">
        <v>940690000</v>
      </c>
      <c r="AN1011" s="90">
        <v>615328000</v>
      </c>
      <c r="AO1011" s="90"/>
      <c r="AP1011" s="90"/>
    </row>
    <row r="1012" spans="1:42" ht="12.75" customHeight="1">
      <c r="A1012" s="81">
        <v>44973</v>
      </c>
      <c r="B1012" s="90">
        <v>20329554751746</v>
      </c>
      <c r="C1012" s="90">
        <v>154175628000</v>
      </c>
      <c r="D1012" s="210">
        <v>86933359000</v>
      </c>
      <c r="E1012" s="208">
        <v>187852764000</v>
      </c>
      <c r="F1012" s="90">
        <v>52398808000</v>
      </c>
      <c r="G1012" s="167">
        <v>0.73957350535639832</v>
      </c>
      <c r="H1012" s="90">
        <v>0</v>
      </c>
      <c r="I1012" s="167">
        <v>0</v>
      </c>
      <c r="J1012" s="90">
        <v>538024000</v>
      </c>
      <c r="K1012" s="167">
        <v>0.35275312185699842</v>
      </c>
      <c r="L1012" s="90">
        <v>30682000000</v>
      </c>
      <c r="M1012" s="167">
        <v>0.40402727306557623</v>
      </c>
      <c r="N1012" s="90">
        <v>1649367000</v>
      </c>
      <c r="O1012" s="167">
        <v>0.57603950423429284</v>
      </c>
      <c r="P1012" s="90">
        <v>71181000</v>
      </c>
      <c r="Q1012" s="167">
        <v>0.3131753546161698</v>
      </c>
      <c r="R1012" s="90">
        <v>0</v>
      </c>
      <c r="S1012" s="167">
        <v>0</v>
      </c>
      <c r="T1012" s="90">
        <v>683051000</v>
      </c>
      <c r="U1012" s="167">
        <v>0.99700628519548917</v>
      </c>
      <c r="V1012" s="90">
        <v>12992000</v>
      </c>
      <c r="W1012" s="167">
        <v>0.5</v>
      </c>
      <c r="X1012" s="90">
        <v>897936000</v>
      </c>
      <c r="Y1012" s="85">
        <f t="shared" si="1"/>
        <v>0.98256210935448285</v>
      </c>
      <c r="Z1012" s="90"/>
      <c r="AA1012" s="167"/>
      <c r="AB1012" s="167"/>
      <c r="AC1012" s="167"/>
      <c r="AD1012" s="90">
        <v>70850034000</v>
      </c>
      <c r="AE1012" s="90">
        <v>384678000</v>
      </c>
      <c r="AF1012" s="90">
        <v>1525214000</v>
      </c>
      <c r="AG1012" s="90">
        <v>75940418000</v>
      </c>
      <c r="AH1012" s="90">
        <v>2863288000</v>
      </c>
      <c r="AI1012" s="90">
        <v>227288000</v>
      </c>
      <c r="AJ1012" s="90">
        <v>346748000</v>
      </c>
      <c r="AK1012" s="90">
        <v>685102000</v>
      </c>
      <c r="AL1012" s="90">
        <v>25984000</v>
      </c>
      <c r="AM1012" s="90">
        <v>913872000</v>
      </c>
      <c r="AN1012" s="90">
        <v>413002000</v>
      </c>
      <c r="AO1012" s="90"/>
      <c r="AP1012" s="90"/>
    </row>
    <row r="1013" spans="1:42" ht="12.75" customHeight="1">
      <c r="A1013" s="81">
        <v>44974</v>
      </c>
      <c r="B1013" s="90">
        <v>18027288264348</v>
      </c>
      <c r="C1013" s="90">
        <v>148300440000</v>
      </c>
      <c r="D1013" s="210">
        <v>97679184000</v>
      </c>
      <c r="E1013" s="208">
        <v>198989594000</v>
      </c>
      <c r="F1013" s="90">
        <v>53294405000</v>
      </c>
      <c r="G1013" s="167">
        <v>0.86097543086812722</v>
      </c>
      <c r="H1013" s="90">
        <v>0</v>
      </c>
      <c r="I1013" s="167">
        <v>0</v>
      </c>
      <c r="J1013" s="90">
        <v>464443000</v>
      </c>
      <c r="K1013" s="167">
        <v>0.31905657577647772</v>
      </c>
      <c r="L1013" s="90">
        <v>41020905000</v>
      </c>
      <c r="M1013" s="167">
        <v>0.51033666473061501</v>
      </c>
      <c r="N1013" s="90">
        <v>1087585000</v>
      </c>
      <c r="O1013" s="167">
        <v>0.70190956110040492</v>
      </c>
      <c r="P1013" s="90">
        <v>168217000</v>
      </c>
      <c r="Q1013" s="167">
        <v>0.47798425823317137</v>
      </c>
      <c r="R1013" s="90">
        <v>0</v>
      </c>
      <c r="S1013" s="167">
        <v>0</v>
      </c>
      <c r="T1013" s="90">
        <v>715868000</v>
      </c>
      <c r="U1013" s="167">
        <v>0.9612372706569845</v>
      </c>
      <c r="V1013" s="90">
        <v>17094000</v>
      </c>
      <c r="W1013" s="167">
        <v>0.55248868778280547</v>
      </c>
      <c r="X1013" s="90">
        <v>910667000</v>
      </c>
      <c r="Y1013" s="85">
        <f t="shared" si="1"/>
        <v>0.97155016248210346</v>
      </c>
      <c r="Z1013" s="90"/>
      <c r="AA1013" s="167"/>
      <c r="AB1013" s="167"/>
      <c r="AC1013" s="167"/>
      <c r="AD1013" s="90">
        <v>61900030000</v>
      </c>
      <c r="AE1013" s="90">
        <v>358994000</v>
      </c>
      <c r="AF1013" s="90">
        <v>1455676000</v>
      </c>
      <c r="AG1013" s="90">
        <v>80380086000</v>
      </c>
      <c r="AH1013" s="90">
        <v>1549466000</v>
      </c>
      <c r="AI1013" s="90">
        <v>351930000</v>
      </c>
      <c r="AJ1013" s="90">
        <v>78356000</v>
      </c>
      <c r="AK1013" s="90">
        <v>744736000</v>
      </c>
      <c r="AL1013" s="90">
        <v>30940000</v>
      </c>
      <c r="AM1013" s="90">
        <v>937334000</v>
      </c>
      <c r="AN1013" s="90">
        <v>512892000</v>
      </c>
      <c r="AO1013" s="90"/>
      <c r="AP1013" s="90"/>
    </row>
    <row r="1014" spans="1:42" s="116" customFormat="1" ht="12.75" customHeight="1">
      <c r="A1014" s="110"/>
      <c r="B1014" s="113"/>
      <c r="C1014" s="113"/>
      <c r="D1014" s="210"/>
      <c r="E1014" s="208"/>
      <c r="F1014" s="113"/>
      <c r="G1014" s="135"/>
      <c r="H1014" s="113"/>
      <c r="I1014" s="113"/>
      <c r="J1014" s="113"/>
      <c r="K1014" s="113"/>
      <c r="L1014" s="113"/>
      <c r="M1014" s="113"/>
      <c r="N1014" s="113"/>
      <c r="O1014" s="113"/>
      <c r="P1014" s="113"/>
      <c r="Q1014" s="113"/>
      <c r="R1014" s="113"/>
      <c r="S1014" s="113"/>
      <c r="T1014" s="113"/>
      <c r="U1014" s="113"/>
      <c r="V1014" s="113"/>
      <c r="W1014" s="113"/>
      <c r="X1014" s="113"/>
      <c r="Y1014" s="85" t="e">
        <f t="shared" si="1"/>
        <v>#DIV/0!</v>
      </c>
      <c r="Z1014" s="113"/>
      <c r="AA1014" s="113"/>
      <c r="AB1014" s="113"/>
      <c r="AC1014" s="113"/>
      <c r="AD1014" s="113"/>
      <c r="AE1014" s="113"/>
      <c r="AF1014" s="113"/>
      <c r="AG1014" s="113"/>
      <c r="AH1014" s="113"/>
      <c r="AI1014" s="126"/>
      <c r="AJ1014" s="113"/>
      <c r="AK1014" s="113"/>
      <c r="AL1014" s="113"/>
      <c r="AM1014" s="113"/>
      <c r="AN1014" s="113"/>
      <c r="AO1014" s="113"/>
      <c r="AP1014" s="113"/>
    </row>
    <row r="1015" spans="1:42" ht="12.75" customHeight="1">
      <c r="A1015" s="81">
        <v>44977</v>
      </c>
      <c r="B1015" s="90">
        <v>27316366591954</v>
      </c>
      <c r="C1015" s="90">
        <v>234642782000</v>
      </c>
      <c r="D1015" s="203">
        <v>106108224000</v>
      </c>
      <c r="E1015" s="208">
        <v>250558104000</v>
      </c>
      <c r="F1015" s="90">
        <v>57261888000</v>
      </c>
      <c r="G1015" s="85">
        <v>0.92221954659603012</v>
      </c>
      <c r="H1015" s="90">
        <v>0</v>
      </c>
      <c r="I1015" s="85">
        <v>0</v>
      </c>
      <c r="J1015" s="90">
        <v>3824923000</v>
      </c>
      <c r="K1015" s="85">
        <v>0.34928366641816039</v>
      </c>
      <c r="L1015" s="90">
        <v>41806919000</v>
      </c>
      <c r="M1015" s="85">
        <v>0.27190224746988378</v>
      </c>
      <c r="N1015" s="90">
        <v>1409568000</v>
      </c>
      <c r="O1015" s="85">
        <v>0.54697256848565556</v>
      </c>
      <c r="P1015" s="90">
        <v>114373000</v>
      </c>
      <c r="Q1015" s="85">
        <v>0.35291594667983212</v>
      </c>
      <c r="R1015" s="90">
        <v>0</v>
      </c>
      <c r="S1015" s="85">
        <v>0</v>
      </c>
      <c r="T1015" s="90">
        <v>713107000</v>
      </c>
      <c r="U1015" s="85">
        <v>0.95414502433842041</v>
      </c>
      <c r="V1015" s="90">
        <v>64097000</v>
      </c>
      <c r="W1015" s="85">
        <v>0.48767442214343321</v>
      </c>
      <c r="X1015" s="90">
        <v>913349000</v>
      </c>
      <c r="Y1015" s="85">
        <f t="shared" si="1"/>
        <v>0.99505928853754944</v>
      </c>
      <c r="Z1015" s="90"/>
      <c r="AA1015" s="85"/>
      <c r="AB1015" s="85"/>
      <c r="AC1015" s="85"/>
      <c r="AD1015" s="90">
        <v>62091384000</v>
      </c>
      <c r="AE1015" s="90">
        <v>1604672000</v>
      </c>
      <c r="AF1015" s="90">
        <v>10950764000</v>
      </c>
      <c r="AG1015" s="90">
        <v>153757166000</v>
      </c>
      <c r="AH1015" s="90">
        <v>2577036000</v>
      </c>
      <c r="AI1015" s="90">
        <v>324080000</v>
      </c>
      <c r="AJ1015" s="90">
        <v>509798000</v>
      </c>
      <c r="AK1015" s="90">
        <v>747378000</v>
      </c>
      <c r="AL1015" s="90">
        <v>131434000</v>
      </c>
      <c r="AM1015" s="90">
        <v>917884000</v>
      </c>
      <c r="AN1015" s="90">
        <v>1031186000</v>
      </c>
      <c r="AO1015" s="90"/>
      <c r="AP1015" s="90"/>
    </row>
    <row r="1016" spans="1:42" ht="12.75" customHeight="1">
      <c r="A1016" s="81">
        <v>44978</v>
      </c>
      <c r="B1016" s="90">
        <v>27742562161956</v>
      </c>
      <c r="C1016" s="90">
        <v>361530314000</v>
      </c>
      <c r="D1016" s="210">
        <v>193886931000</v>
      </c>
      <c r="E1016" s="208">
        <v>256363226000</v>
      </c>
      <c r="F1016" s="90">
        <v>77833701000</v>
      </c>
      <c r="G1016" s="85">
        <v>0.93012495753511659</v>
      </c>
      <c r="H1016" s="90">
        <v>0</v>
      </c>
      <c r="I1016" s="85">
        <v>0</v>
      </c>
      <c r="J1016" s="90">
        <v>3619251000</v>
      </c>
      <c r="K1016" s="85">
        <v>0.44442472907812147</v>
      </c>
      <c r="L1016" s="90">
        <v>80202981000</v>
      </c>
      <c r="M1016" s="167">
        <v>0.34157749958464956</v>
      </c>
      <c r="N1016" s="90">
        <v>1691377000</v>
      </c>
      <c r="O1016" s="167">
        <v>0.61856141007880416</v>
      </c>
      <c r="P1016" s="90">
        <v>204923000</v>
      </c>
      <c r="Q1016" s="167">
        <v>0.40257232326327907</v>
      </c>
      <c r="R1016" s="90">
        <v>0</v>
      </c>
      <c r="S1016" s="167">
        <v>0</v>
      </c>
      <c r="T1016" s="90">
        <v>29384521000</v>
      </c>
      <c r="U1016" s="167">
        <v>0.99487562142227448</v>
      </c>
      <c r="V1016" s="90">
        <v>30435000</v>
      </c>
      <c r="W1016" s="167">
        <v>0.26789958276851572</v>
      </c>
      <c r="X1016" s="90">
        <v>919742000</v>
      </c>
      <c r="Y1016" s="85">
        <f t="shared" si="1"/>
        <v>0.99702759072244074</v>
      </c>
      <c r="Z1016" s="90"/>
      <c r="AA1016" s="167"/>
      <c r="AB1016" s="167"/>
      <c r="AC1016" s="167"/>
      <c r="AD1016" s="90">
        <v>83680908000</v>
      </c>
      <c r="AE1016" s="90">
        <v>334404000</v>
      </c>
      <c r="AF1016" s="90">
        <v>8143676000</v>
      </c>
      <c r="AG1016" s="90">
        <v>234801710000</v>
      </c>
      <c r="AH1016" s="90">
        <v>2734372000</v>
      </c>
      <c r="AI1016" s="90">
        <v>509034000</v>
      </c>
      <c r="AJ1016" s="90">
        <v>148108000</v>
      </c>
      <c r="AK1016" s="90">
        <v>29535874000</v>
      </c>
      <c r="AL1016" s="90">
        <v>113606000</v>
      </c>
      <c r="AM1016" s="90">
        <v>922484000</v>
      </c>
      <c r="AN1016" s="90">
        <v>606138000</v>
      </c>
      <c r="AO1016" s="90"/>
      <c r="AP1016" s="90"/>
    </row>
    <row r="1017" spans="1:42" ht="12.75" customHeight="1">
      <c r="A1017" s="81">
        <v>44979</v>
      </c>
      <c r="B1017" s="90">
        <v>30812610078358</v>
      </c>
      <c r="C1017" s="90">
        <v>106058732000</v>
      </c>
      <c r="D1017" s="210">
        <v>24197519000</v>
      </c>
      <c r="E1017" s="208">
        <v>76564974000</v>
      </c>
      <c r="F1017" s="90">
        <v>8096212000</v>
      </c>
      <c r="G1017" s="167">
        <v>0.3111897299008447</v>
      </c>
      <c r="H1017" s="90">
        <v>0</v>
      </c>
      <c r="I1017" s="167">
        <v>0</v>
      </c>
      <c r="J1017" s="90">
        <v>147832000</v>
      </c>
      <c r="K1017" s="167">
        <v>0.31971279655701895</v>
      </c>
      <c r="L1017" s="90">
        <v>11860602000</v>
      </c>
      <c r="M1017" s="167">
        <v>0.16538116988605817</v>
      </c>
      <c r="N1017" s="90">
        <v>2329961000</v>
      </c>
      <c r="O1017" s="167">
        <v>0.55593305022426187</v>
      </c>
      <c r="P1017" s="90">
        <v>63246000</v>
      </c>
      <c r="Q1017" s="167">
        <v>0.3757753642132281</v>
      </c>
      <c r="R1017" s="90">
        <v>0</v>
      </c>
      <c r="S1017" s="167">
        <v>0</v>
      </c>
      <c r="T1017" s="90">
        <v>700933000</v>
      </c>
      <c r="U1017" s="167">
        <v>0.97492085834617592</v>
      </c>
      <c r="V1017" s="90">
        <v>97130000</v>
      </c>
      <c r="W1017" s="167">
        <v>0.48322421444349367</v>
      </c>
      <c r="X1017" s="90">
        <v>901603000</v>
      </c>
      <c r="Y1017" s="85">
        <f t="shared" si="1"/>
        <v>0.99601969054557749</v>
      </c>
      <c r="Z1017" s="90"/>
      <c r="AA1017" s="167"/>
      <c r="AB1017" s="167"/>
      <c r="AC1017" s="167"/>
      <c r="AD1017" s="90">
        <v>26016964000</v>
      </c>
      <c r="AE1017" s="90">
        <v>587634000</v>
      </c>
      <c r="AF1017" s="90">
        <v>462390000</v>
      </c>
      <c r="AG1017" s="90">
        <v>71716762000</v>
      </c>
      <c r="AH1017" s="90">
        <v>4191082000</v>
      </c>
      <c r="AI1017" s="90">
        <v>168308000</v>
      </c>
      <c r="AJ1017" s="90">
        <v>335588000</v>
      </c>
      <c r="AK1017" s="90">
        <v>718964000</v>
      </c>
      <c r="AL1017" s="90">
        <v>201004000</v>
      </c>
      <c r="AM1017" s="90">
        <v>905206000</v>
      </c>
      <c r="AN1017" s="90">
        <v>754830000</v>
      </c>
      <c r="AO1017" s="90"/>
      <c r="AP1017" s="90"/>
    </row>
    <row r="1018" spans="1:42" ht="12.75" customHeight="1">
      <c r="A1018" s="81">
        <v>44980</v>
      </c>
      <c r="B1018" s="90">
        <v>27795109667960</v>
      </c>
      <c r="C1018" s="90">
        <v>599307194000</v>
      </c>
      <c r="D1018" s="210">
        <v>313057271000</v>
      </c>
      <c r="E1018" s="208">
        <v>403036537100</v>
      </c>
      <c r="F1018" s="90">
        <v>133949597000</v>
      </c>
      <c r="G1018" s="167">
        <v>0.80063760591863697</v>
      </c>
      <c r="H1018" s="90">
        <v>0</v>
      </c>
      <c r="I1018" s="167">
        <v>0</v>
      </c>
      <c r="J1018" s="90">
        <v>6112019000</v>
      </c>
      <c r="K1018" s="167">
        <v>0.47521347997314184</v>
      </c>
      <c r="L1018" s="90">
        <v>142298875000</v>
      </c>
      <c r="M1018" s="167">
        <v>0.36908140286714558</v>
      </c>
      <c r="N1018" s="90">
        <v>1851873000</v>
      </c>
      <c r="O1018" s="167">
        <v>0.56489544142041292</v>
      </c>
      <c r="P1018" s="90">
        <v>93329000</v>
      </c>
      <c r="Q1018" s="167">
        <v>0.48633677606278203</v>
      </c>
      <c r="R1018" s="90">
        <v>0</v>
      </c>
      <c r="S1018" s="167">
        <v>0</v>
      </c>
      <c r="T1018" s="90">
        <v>27784536000</v>
      </c>
      <c r="U1018" s="167">
        <v>0.99852165295414963</v>
      </c>
      <c r="V1018" s="90">
        <v>87162000</v>
      </c>
      <c r="W1018" s="167">
        <v>0.43935559968949423</v>
      </c>
      <c r="X1018" s="90">
        <v>879880000</v>
      </c>
      <c r="Y1018" s="85">
        <f t="shared" si="1"/>
        <v>0.99900086289113943</v>
      </c>
      <c r="Z1018" s="90"/>
      <c r="AA1018" s="167"/>
      <c r="AB1018" s="167"/>
      <c r="AC1018" s="167"/>
      <c r="AD1018" s="90">
        <v>167303654000</v>
      </c>
      <c r="AE1018" s="90">
        <v>410334000</v>
      </c>
      <c r="AF1018" s="90">
        <v>12861628000</v>
      </c>
      <c r="AG1018" s="90">
        <v>385548754000</v>
      </c>
      <c r="AH1018" s="90">
        <v>3278258000</v>
      </c>
      <c r="AI1018" s="90">
        <v>191902000</v>
      </c>
      <c r="AJ1018" s="90">
        <v>113108000</v>
      </c>
      <c r="AK1018" s="90">
        <v>27825672000</v>
      </c>
      <c r="AL1018" s="90">
        <v>198386000</v>
      </c>
      <c r="AM1018" s="90">
        <v>880760000</v>
      </c>
      <c r="AN1018" s="90">
        <v>694738000</v>
      </c>
      <c r="AO1018" s="90"/>
      <c r="AP1018" s="90"/>
    </row>
    <row r="1019" spans="1:42" ht="12.75" customHeight="1">
      <c r="A1019" s="81">
        <v>44981</v>
      </c>
      <c r="B1019" s="90">
        <v>15356147042162</v>
      </c>
      <c r="C1019" s="90">
        <v>258445672000</v>
      </c>
      <c r="D1019" s="210">
        <v>224971899000</v>
      </c>
      <c r="E1019" s="208">
        <v>350277339000</v>
      </c>
      <c r="F1019" s="90">
        <v>79047265000</v>
      </c>
      <c r="G1019" s="167">
        <v>0.9613068334413164</v>
      </c>
      <c r="H1019" s="90">
        <v>0</v>
      </c>
      <c r="I1019" s="167">
        <v>0</v>
      </c>
      <c r="J1019" s="90">
        <v>3037406000</v>
      </c>
      <c r="K1019" s="167">
        <v>0.46890120119610174</v>
      </c>
      <c r="L1019" s="90">
        <v>20870440000</v>
      </c>
      <c r="M1019" s="167">
        <v>0.46669416831977723</v>
      </c>
      <c r="N1019" s="90">
        <v>1977831000</v>
      </c>
      <c r="O1019" s="167">
        <v>0.5788259774010307</v>
      </c>
      <c r="P1019" s="90">
        <v>101376000</v>
      </c>
      <c r="Q1019" s="167">
        <v>0.41651327899027085</v>
      </c>
      <c r="R1019" s="90">
        <v>0</v>
      </c>
      <c r="S1019" s="167">
        <v>0</v>
      </c>
      <c r="T1019" s="90">
        <v>119012104000</v>
      </c>
      <c r="U1019" s="167">
        <v>0.99965932723117101</v>
      </c>
      <c r="V1019" s="90">
        <v>41236000</v>
      </c>
      <c r="W1019" s="167">
        <v>0.5</v>
      </c>
      <c r="X1019" s="90">
        <v>884241000</v>
      </c>
      <c r="Y1019" s="85">
        <f t="shared" si="1"/>
        <v>0.99410780656606879</v>
      </c>
      <c r="Z1019" s="90"/>
      <c r="AA1019" s="167"/>
      <c r="AB1019" s="167"/>
      <c r="AC1019" s="167"/>
      <c r="AD1019" s="90">
        <v>82228964000</v>
      </c>
      <c r="AE1019" s="90">
        <v>132398000</v>
      </c>
      <c r="AF1019" s="90">
        <v>6477710000</v>
      </c>
      <c r="AG1019" s="90">
        <v>44719736000</v>
      </c>
      <c r="AH1019" s="90">
        <v>3416970000</v>
      </c>
      <c r="AI1019" s="90">
        <v>243392000</v>
      </c>
      <c r="AJ1019" s="90">
        <v>358070000</v>
      </c>
      <c r="AK1019" s="90">
        <v>119052662000</v>
      </c>
      <c r="AL1019" s="90">
        <v>82472000</v>
      </c>
      <c r="AM1019" s="90">
        <v>889482000</v>
      </c>
      <c r="AN1019" s="90">
        <v>843816000</v>
      </c>
      <c r="AO1019" s="90"/>
      <c r="AP1019" s="90"/>
    </row>
    <row r="1020" spans="1:42" s="116" customFormat="1" ht="12.75" customHeight="1">
      <c r="A1020" s="110"/>
      <c r="B1020" s="113"/>
      <c r="C1020" s="113"/>
      <c r="D1020" s="210"/>
      <c r="E1020" s="208"/>
      <c r="F1020" s="113"/>
      <c r="G1020" s="135"/>
      <c r="H1020" s="113"/>
      <c r="I1020" s="113"/>
      <c r="J1020" s="113"/>
      <c r="K1020" s="113"/>
      <c r="L1020" s="113"/>
      <c r="M1020" s="113"/>
      <c r="N1020" s="113"/>
      <c r="O1020" s="113"/>
      <c r="P1020" s="113"/>
      <c r="Q1020" s="113"/>
      <c r="R1020" s="113"/>
      <c r="S1020" s="113"/>
      <c r="T1020" s="113"/>
      <c r="U1020" s="113"/>
      <c r="V1020" s="113"/>
      <c r="W1020" s="113"/>
      <c r="X1020" s="113"/>
      <c r="Y1020" s="85" t="e">
        <f t="shared" si="1"/>
        <v>#DIV/0!</v>
      </c>
      <c r="Z1020" s="113"/>
      <c r="AA1020" s="113"/>
      <c r="AB1020" s="113"/>
      <c r="AC1020" s="113"/>
      <c r="AD1020" s="113"/>
      <c r="AE1020" s="113"/>
      <c r="AF1020" s="113"/>
      <c r="AG1020" s="113"/>
      <c r="AH1020" s="113"/>
      <c r="AI1020" s="126"/>
      <c r="AJ1020" s="113"/>
      <c r="AK1020" s="113"/>
      <c r="AL1020" s="113"/>
      <c r="AM1020" s="113"/>
      <c r="AN1020" s="113"/>
      <c r="AO1020" s="113"/>
      <c r="AP1020" s="113"/>
    </row>
    <row r="1021" spans="1:42" ht="12.75" customHeight="1">
      <c r="A1021" s="81">
        <v>44984</v>
      </c>
      <c r="B1021" s="90">
        <v>21380512849968</v>
      </c>
      <c r="C1021" s="90">
        <v>804835714000</v>
      </c>
      <c r="D1021" s="203">
        <v>353413601000</v>
      </c>
      <c r="E1021" s="208">
        <v>494806501000</v>
      </c>
      <c r="F1021" s="90">
        <v>47604742000</v>
      </c>
      <c r="G1021" s="85">
        <v>0.83122301129711618</v>
      </c>
      <c r="H1021" s="90">
        <v>0</v>
      </c>
      <c r="I1021" s="85">
        <v>0</v>
      </c>
      <c r="J1021" s="90">
        <v>14431465000</v>
      </c>
      <c r="K1021" s="85">
        <v>0.19635352062587066</v>
      </c>
      <c r="L1021" s="90">
        <v>226013654000</v>
      </c>
      <c r="M1021" s="85">
        <v>0.37324433581275684</v>
      </c>
      <c r="N1021" s="90">
        <v>1639962000</v>
      </c>
      <c r="O1021" s="85">
        <v>0.56234183769341239</v>
      </c>
      <c r="P1021" s="90">
        <v>100702000</v>
      </c>
      <c r="Q1021" s="85">
        <v>0.43541538754226516</v>
      </c>
      <c r="R1021" s="90">
        <v>0</v>
      </c>
      <c r="S1021" s="85">
        <v>0</v>
      </c>
      <c r="T1021" s="90">
        <v>62721638000</v>
      </c>
      <c r="U1021" s="85">
        <v>0.99927455708853663</v>
      </c>
      <c r="V1021" s="90">
        <v>42580000</v>
      </c>
      <c r="W1021" s="85">
        <v>0.37501541279878814</v>
      </c>
      <c r="X1021" s="90">
        <v>858858000</v>
      </c>
      <c r="Y1021" s="85">
        <f t="shared" si="1"/>
        <v>1.0009999999999999</v>
      </c>
      <c r="Z1021" s="90"/>
      <c r="AA1021" s="85"/>
      <c r="AB1021" s="85"/>
      <c r="AC1021" s="85"/>
      <c r="AD1021" s="90">
        <v>57270722000</v>
      </c>
      <c r="AE1021" s="90">
        <v>619980000</v>
      </c>
      <c r="AF1021" s="90">
        <v>73497358000</v>
      </c>
      <c r="AG1021" s="90">
        <v>605538068000</v>
      </c>
      <c r="AH1021" s="90">
        <v>2916308000</v>
      </c>
      <c r="AI1021" s="90">
        <v>231278000</v>
      </c>
      <c r="AJ1021" s="90">
        <v>537614000</v>
      </c>
      <c r="AK1021" s="90">
        <v>62767172000</v>
      </c>
      <c r="AL1021" s="90">
        <v>113542000</v>
      </c>
      <c r="AM1021" s="90">
        <v>858000000</v>
      </c>
      <c r="AN1021" s="90">
        <v>485672000</v>
      </c>
      <c r="AO1021" s="90"/>
      <c r="AP1021" s="90"/>
    </row>
    <row r="1022" spans="1:42" ht="12.75" customHeight="1">
      <c r="A1022" s="81">
        <v>44985</v>
      </c>
      <c r="B1022" s="90">
        <v>15007878882770</v>
      </c>
      <c r="C1022" s="90">
        <v>80843416000</v>
      </c>
      <c r="D1022" s="210">
        <v>7895471000</v>
      </c>
      <c r="E1022" s="208">
        <v>86169976900</v>
      </c>
      <c r="F1022" s="90">
        <v>13796000</v>
      </c>
      <c r="G1022" s="85">
        <v>2.9910762467309223E-4</v>
      </c>
      <c r="H1022" s="90">
        <v>0</v>
      </c>
      <c r="I1022" s="85">
        <v>0</v>
      </c>
      <c r="J1022" s="90">
        <v>67315000</v>
      </c>
      <c r="K1022" s="85">
        <v>0.18109547765731349</v>
      </c>
      <c r="L1022" s="90">
        <v>4621772000</v>
      </c>
      <c r="M1022" s="167">
        <v>0.15928582939625419</v>
      </c>
      <c r="N1022" s="90">
        <v>1482737000</v>
      </c>
      <c r="O1022" s="167">
        <v>0.65380273790426768</v>
      </c>
      <c r="P1022" s="90">
        <v>42641000</v>
      </c>
      <c r="Q1022" s="167">
        <v>0.47212072897982682</v>
      </c>
      <c r="R1022" s="90">
        <v>0</v>
      </c>
      <c r="S1022" s="167">
        <v>0</v>
      </c>
      <c r="T1022" s="90">
        <v>690382000</v>
      </c>
      <c r="U1022" s="167">
        <v>0.95176793020921791</v>
      </c>
      <c r="V1022" s="90">
        <v>78580000</v>
      </c>
      <c r="W1022" s="167">
        <v>0.664974189726665</v>
      </c>
      <c r="X1022" s="90">
        <v>898248000</v>
      </c>
      <c r="Y1022" s="85">
        <f t="shared" si="1"/>
        <v>0.96638178109427042</v>
      </c>
      <c r="Z1022" s="90"/>
      <c r="AA1022" s="167"/>
      <c r="AB1022" s="167"/>
      <c r="AC1022" s="167"/>
      <c r="AD1022" s="90">
        <v>46123866000</v>
      </c>
      <c r="AE1022" s="90">
        <v>583870000</v>
      </c>
      <c r="AF1022" s="90">
        <v>371710000</v>
      </c>
      <c r="AG1022" s="90">
        <v>29015588000</v>
      </c>
      <c r="AH1022" s="90">
        <v>2267866000</v>
      </c>
      <c r="AI1022" s="90">
        <v>90318000</v>
      </c>
      <c r="AJ1022" s="90">
        <v>198874000</v>
      </c>
      <c r="AK1022" s="90">
        <v>725368000</v>
      </c>
      <c r="AL1022" s="90">
        <v>118170000</v>
      </c>
      <c r="AM1022" s="90">
        <v>929496000</v>
      </c>
      <c r="AN1022" s="90">
        <v>418290000</v>
      </c>
      <c r="AO1022" s="90"/>
      <c r="AP1022" s="90"/>
    </row>
    <row r="1023" spans="1:42" ht="12.75" customHeight="1">
      <c r="A1023" s="81">
        <v>44986</v>
      </c>
      <c r="B1023" s="90">
        <v>19081858699572</v>
      </c>
      <c r="C1023" s="90">
        <v>122209362000</v>
      </c>
      <c r="D1023" s="210">
        <v>73021853000</v>
      </c>
      <c r="E1023" s="208">
        <v>211641501100</v>
      </c>
      <c r="F1023" s="90">
        <v>42768383000</v>
      </c>
      <c r="G1023" s="167">
        <v>0.73287828273597355</v>
      </c>
      <c r="H1023" s="90">
        <v>0</v>
      </c>
      <c r="I1023" s="167">
        <v>0</v>
      </c>
      <c r="J1023" s="90">
        <v>1340933000</v>
      </c>
      <c r="K1023" s="167">
        <v>0.45650678938835926</v>
      </c>
      <c r="L1023" s="90">
        <v>26485826000</v>
      </c>
      <c r="M1023" s="167">
        <v>0.47199895812397591</v>
      </c>
      <c r="N1023" s="90">
        <v>654470000</v>
      </c>
      <c r="O1023" s="167">
        <v>0.36271908239227107</v>
      </c>
      <c r="P1023" s="90">
        <v>167895000</v>
      </c>
      <c r="Q1023" s="167">
        <v>0.44664804469273744</v>
      </c>
      <c r="R1023" s="90">
        <v>0</v>
      </c>
      <c r="S1023" s="167">
        <v>0</v>
      </c>
      <c r="T1023" s="90">
        <v>673294000</v>
      </c>
      <c r="U1023" s="167">
        <v>0.98450915939452077</v>
      </c>
      <c r="V1023" s="90">
        <v>25712000</v>
      </c>
      <c r="W1023" s="167">
        <v>0.39327011318446009</v>
      </c>
      <c r="X1023" s="90">
        <v>905340000</v>
      </c>
      <c r="Y1023" s="85">
        <f t="shared" si="1"/>
        <v>0.95937182095625639</v>
      </c>
      <c r="Z1023" s="90"/>
      <c r="AA1023" s="167"/>
      <c r="AB1023" s="167"/>
      <c r="AC1023" s="167"/>
      <c r="AD1023" s="90">
        <v>58356734000</v>
      </c>
      <c r="AE1023" s="90">
        <v>277602000</v>
      </c>
      <c r="AF1023" s="90">
        <v>2937378000</v>
      </c>
      <c r="AG1023" s="90">
        <v>56114162000</v>
      </c>
      <c r="AH1023" s="90">
        <v>1804344000</v>
      </c>
      <c r="AI1023" s="90">
        <v>375900000</v>
      </c>
      <c r="AJ1023" s="90">
        <v>408796000</v>
      </c>
      <c r="AK1023" s="90">
        <v>683888000</v>
      </c>
      <c r="AL1023" s="90">
        <v>65380000</v>
      </c>
      <c r="AM1023" s="90">
        <v>943680000</v>
      </c>
      <c r="AN1023" s="90">
        <v>241498000</v>
      </c>
      <c r="AO1023" s="90"/>
      <c r="AP1023" s="90"/>
    </row>
    <row r="1024" spans="1:42" ht="12.75" customHeight="1">
      <c r="A1024" s="81">
        <v>44987</v>
      </c>
      <c r="B1024" s="90">
        <v>14367143340374</v>
      </c>
      <c r="C1024" s="90">
        <v>323938050000</v>
      </c>
      <c r="D1024" s="210">
        <v>155889654000</v>
      </c>
      <c r="E1024" s="208">
        <v>228829384000</v>
      </c>
      <c r="F1024" s="90">
        <v>71351671000</v>
      </c>
      <c r="G1024" s="167">
        <v>0.52818362534381103</v>
      </c>
      <c r="H1024" s="90">
        <v>0</v>
      </c>
      <c r="I1024" s="167">
        <v>0</v>
      </c>
      <c r="J1024" s="90">
        <v>6044508000</v>
      </c>
      <c r="K1024" s="167">
        <v>0.38536093247977915</v>
      </c>
      <c r="L1024" s="90">
        <v>75467093000</v>
      </c>
      <c r="M1024" s="167">
        <v>0.44669916613614535</v>
      </c>
      <c r="N1024" s="90">
        <v>1408936000</v>
      </c>
      <c r="O1024" s="167">
        <v>0.66201558837957164</v>
      </c>
      <c r="P1024" s="90">
        <v>48093000</v>
      </c>
      <c r="Q1024" s="167">
        <v>0.37236941945274632</v>
      </c>
      <c r="R1024" s="90">
        <v>0</v>
      </c>
      <c r="S1024" s="167">
        <v>0</v>
      </c>
      <c r="T1024" s="90">
        <v>672018000</v>
      </c>
      <c r="U1024" s="167">
        <v>0.94233935086897624</v>
      </c>
      <c r="V1024" s="90">
        <v>15103000</v>
      </c>
      <c r="W1024" s="167">
        <v>0.67677899265101271</v>
      </c>
      <c r="X1024" s="90">
        <v>882232000</v>
      </c>
      <c r="Y1024" s="85">
        <f t="shared" si="1"/>
        <v>0.9980225796963732</v>
      </c>
      <c r="Z1024" s="90"/>
      <c r="AA1024" s="167"/>
      <c r="AB1024" s="167"/>
      <c r="AC1024" s="167"/>
      <c r="AD1024" s="90">
        <v>135088760000</v>
      </c>
      <c r="AE1024" s="90">
        <v>159280000</v>
      </c>
      <c r="AF1024" s="90">
        <v>15685316000</v>
      </c>
      <c r="AG1024" s="90">
        <v>168943886000</v>
      </c>
      <c r="AH1024" s="90">
        <v>2128252000</v>
      </c>
      <c r="AI1024" s="90">
        <v>129154000</v>
      </c>
      <c r="AJ1024" s="90">
        <v>2430000</v>
      </c>
      <c r="AK1024" s="90">
        <v>713138000</v>
      </c>
      <c r="AL1024" s="90">
        <v>22316000</v>
      </c>
      <c r="AM1024" s="90">
        <v>883980000</v>
      </c>
      <c r="AN1024" s="90">
        <v>181538000</v>
      </c>
      <c r="AO1024" s="90"/>
      <c r="AP1024" s="90"/>
    </row>
    <row r="1025" spans="1:42" ht="12.75" customHeight="1">
      <c r="A1025" s="81">
        <v>44988</v>
      </c>
      <c r="B1025" s="90">
        <v>17443678388976</v>
      </c>
      <c r="C1025" s="90">
        <v>79035834000</v>
      </c>
      <c r="D1025" s="210">
        <v>29922135000</v>
      </c>
      <c r="E1025" s="208">
        <v>147350364750</v>
      </c>
      <c r="F1025" s="90">
        <v>10812735000</v>
      </c>
      <c r="G1025" s="167">
        <v>0.81930548651859758</v>
      </c>
      <c r="H1025" s="90">
        <v>0</v>
      </c>
      <c r="I1025" s="167">
        <v>0</v>
      </c>
      <c r="J1025" s="90">
        <v>60859000</v>
      </c>
      <c r="K1025" s="167">
        <v>0.3158880930135991</v>
      </c>
      <c r="L1025" s="90">
        <v>15961540000</v>
      </c>
      <c r="M1025" s="167">
        <v>0.26278611823687792</v>
      </c>
      <c r="N1025" s="90">
        <v>1473697000</v>
      </c>
      <c r="O1025" s="167">
        <v>0.63576558636196567</v>
      </c>
      <c r="P1025" s="90">
        <v>46458000</v>
      </c>
      <c r="Q1025" s="167">
        <v>0.34270665820805241</v>
      </c>
      <c r="R1025" s="90">
        <v>0</v>
      </c>
      <c r="S1025" s="167">
        <v>0</v>
      </c>
      <c r="T1025" s="90">
        <v>664348000</v>
      </c>
      <c r="U1025" s="167">
        <v>0.99297806129922306</v>
      </c>
      <c r="V1025" s="90">
        <v>33118000</v>
      </c>
      <c r="W1025" s="167">
        <v>0.55237173927546868</v>
      </c>
      <c r="X1025" s="90">
        <v>869380000</v>
      </c>
      <c r="Y1025" s="85">
        <f t="shared" si="1"/>
        <v>0.98511081901826592</v>
      </c>
      <c r="Z1025" s="90"/>
      <c r="AA1025" s="167"/>
      <c r="AB1025" s="167"/>
      <c r="AC1025" s="167"/>
      <c r="AD1025" s="90">
        <v>13197440000</v>
      </c>
      <c r="AE1025" s="90">
        <v>259464000</v>
      </c>
      <c r="AF1025" s="90">
        <v>192660000</v>
      </c>
      <c r="AG1025" s="90">
        <v>60739662000</v>
      </c>
      <c r="AH1025" s="90">
        <v>2317988000</v>
      </c>
      <c r="AI1025" s="90">
        <v>135562000</v>
      </c>
      <c r="AJ1025" s="90">
        <v>228726000</v>
      </c>
      <c r="AK1025" s="90">
        <v>669046000</v>
      </c>
      <c r="AL1025" s="90">
        <v>59956000</v>
      </c>
      <c r="AM1025" s="90">
        <v>882520000</v>
      </c>
      <c r="AN1025" s="90">
        <v>352810000</v>
      </c>
      <c r="AO1025" s="90"/>
      <c r="AP1025" s="90"/>
    </row>
    <row r="1026" spans="1:42" s="116" customFormat="1" ht="12.75" customHeight="1">
      <c r="A1026" s="110"/>
      <c r="B1026" s="113"/>
      <c r="C1026" s="113"/>
      <c r="D1026" s="210"/>
      <c r="E1026" s="208"/>
      <c r="F1026" s="113"/>
      <c r="G1026" s="135"/>
      <c r="H1026" s="113"/>
      <c r="I1026" s="113"/>
      <c r="J1026" s="113"/>
      <c r="K1026" s="113"/>
      <c r="L1026" s="113"/>
      <c r="M1026" s="113"/>
      <c r="N1026" s="113"/>
      <c r="O1026" s="113"/>
      <c r="P1026" s="113"/>
      <c r="Q1026" s="113"/>
      <c r="R1026" s="113"/>
      <c r="S1026" s="113"/>
      <c r="T1026" s="113"/>
      <c r="U1026" s="113"/>
      <c r="V1026" s="113"/>
      <c r="W1026" s="113"/>
      <c r="X1026" s="113"/>
      <c r="Y1026" s="85" t="e">
        <f t="shared" si="1"/>
        <v>#DIV/0!</v>
      </c>
      <c r="Z1026" s="113"/>
      <c r="AA1026" s="113"/>
      <c r="AB1026" s="113"/>
      <c r="AC1026" s="113"/>
      <c r="AD1026" s="113"/>
      <c r="AE1026" s="113"/>
      <c r="AF1026" s="113"/>
      <c r="AG1026" s="113"/>
      <c r="AH1026" s="113"/>
      <c r="AI1026" s="126"/>
      <c r="AJ1026" s="113"/>
      <c r="AK1026" s="113"/>
      <c r="AL1026" s="113"/>
      <c r="AM1026" s="113"/>
      <c r="AN1026" s="113"/>
      <c r="AO1026" s="113"/>
      <c r="AP1026" s="113"/>
    </row>
    <row r="1027" spans="1:42" ht="12.75" customHeight="1">
      <c r="A1027" s="81">
        <v>44991</v>
      </c>
      <c r="B1027" s="90">
        <v>15714956129982</v>
      </c>
      <c r="C1027" s="90">
        <v>216034788000</v>
      </c>
      <c r="D1027" s="203">
        <v>99863798000</v>
      </c>
      <c r="E1027" s="208">
        <v>195795123000</v>
      </c>
      <c r="F1027" s="90">
        <v>36710142000</v>
      </c>
      <c r="G1027" s="85">
        <v>0.48268828274321246</v>
      </c>
      <c r="H1027" s="90">
        <v>0</v>
      </c>
      <c r="I1027" s="85">
        <v>0</v>
      </c>
      <c r="J1027" s="90">
        <v>504521000</v>
      </c>
      <c r="K1027" s="85">
        <v>0.11641151800761616</v>
      </c>
      <c r="L1027" s="90">
        <v>59347904000</v>
      </c>
      <c r="M1027" s="85">
        <v>0.45688554841451112</v>
      </c>
      <c r="N1027" s="90">
        <v>1495607000</v>
      </c>
      <c r="O1027" s="85">
        <v>0.61924306625737302</v>
      </c>
      <c r="P1027" s="90">
        <v>208901000</v>
      </c>
      <c r="Q1027" s="85">
        <v>0.47415428893085415</v>
      </c>
      <c r="R1027" s="90">
        <v>0</v>
      </c>
      <c r="S1027" s="85">
        <v>0</v>
      </c>
      <c r="T1027" s="90">
        <v>691507000</v>
      </c>
      <c r="U1027" s="85">
        <v>0.94388738438690933</v>
      </c>
      <c r="V1027" s="90">
        <v>21452000</v>
      </c>
      <c r="W1027" s="85">
        <v>0.15909933696248721</v>
      </c>
      <c r="X1027" s="90">
        <v>883764000</v>
      </c>
      <c r="Y1027" s="85">
        <f t="shared" si="1"/>
        <v>0.99404761904761907</v>
      </c>
      <c r="Z1027" s="90"/>
      <c r="AA1027" s="85"/>
      <c r="AB1027" s="85"/>
      <c r="AC1027" s="85"/>
      <c r="AD1027" s="90">
        <v>76053518000</v>
      </c>
      <c r="AE1027" s="90">
        <v>473656000</v>
      </c>
      <c r="AF1027" s="90">
        <v>4333944000</v>
      </c>
      <c r="AG1027" s="90">
        <v>129896654000</v>
      </c>
      <c r="AH1027" s="90">
        <v>2415218000</v>
      </c>
      <c r="AI1027" s="90">
        <v>440576000</v>
      </c>
      <c r="AJ1027" s="90">
        <v>443986000</v>
      </c>
      <c r="AK1027" s="90">
        <v>732616000</v>
      </c>
      <c r="AL1027" s="90">
        <v>134834000</v>
      </c>
      <c r="AM1027" s="90">
        <v>889056000</v>
      </c>
      <c r="AN1027" s="90">
        <v>220730000</v>
      </c>
      <c r="AO1027" s="90"/>
      <c r="AP1027" s="90"/>
    </row>
    <row r="1028" spans="1:42" ht="12.75" customHeight="1">
      <c r="A1028" s="81">
        <v>44992</v>
      </c>
      <c r="B1028" s="90">
        <v>18337016162984</v>
      </c>
      <c r="C1028" s="90">
        <v>125193448000</v>
      </c>
      <c r="D1028" s="210">
        <v>51225378000</v>
      </c>
      <c r="E1028" s="208">
        <v>136298337000</v>
      </c>
      <c r="F1028" s="90">
        <v>26911724000</v>
      </c>
      <c r="G1028" s="85">
        <v>0.43055829225826109</v>
      </c>
      <c r="H1028" s="90">
        <v>0</v>
      </c>
      <c r="I1028" s="85">
        <v>0</v>
      </c>
      <c r="J1028" s="90">
        <v>9648550000</v>
      </c>
      <c r="K1028" s="85">
        <v>0.49523588473405378</v>
      </c>
      <c r="L1028" s="90">
        <v>12027320000</v>
      </c>
      <c r="M1028" s="167">
        <v>0.30508549040648725</v>
      </c>
      <c r="N1028" s="90">
        <v>987299000</v>
      </c>
      <c r="O1028" s="167">
        <v>0.75831745982979504</v>
      </c>
      <c r="P1028" s="90">
        <v>11441000</v>
      </c>
      <c r="Q1028" s="167">
        <v>0.15769813921433495</v>
      </c>
      <c r="R1028" s="90">
        <v>0</v>
      </c>
      <c r="S1028" s="167">
        <v>0</v>
      </c>
      <c r="T1028" s="90">
        <v>704789000</v>
      </c>
      <c r="U1028" s="167">
        <v>0.94951001393031609</v>
      </c>
      <c r="V1028" s="90">
        <v>32852000</v>
      </c>
      <c r="W1028" s="167">
        <v>0.48815715177271241</v>
      </c>
      <c r="X1028" s="90">
        <v>901403000</v>
      </c>
      <c r="Y1028" s="85">
        <f t="shared" si="1"/>
        <v>0.97259081188511942</v>
      </c>
      <c r="Z1028" s="90"/>
      <c r="AA1028" s="167"/>
      <c r="AB1028" s="167"/>
      <c r="AC1028" s="167"/>
      <c r="AD1028" s="90">
        <v>62504252000</v>
      </c>
      <c r="AE1028" s="90">
        <v>51598000</v>
      </c>
      <c r="AF1028" s="90">
        <v>19482736000</v>
      </c>
      <c r="AG1028" s="90">
        <v>39422786000</v>
      </c>
      <c r="AH1028" s="90">
        <v>1301960000</v>
      </c>
      <c r="AI1028" s="90">
        <v>72550000</v>
      </c>
      <c r="AJ1028" s="90">
        <v>292222000</v>
      </c>
      <c r="AK1028" s="90">
        <v>742266000</v>
      </c>
      <c r="AL1028" s="90">
        <v>67298000</v>
      </c>
      <c r="AM1028" s="90">
        <v>926806000</v>
      </c>
      <c r="AN1028" s="90">
        <v>328974000</v>
      </c>
      <c r="AO1028" s="90"/>
      <c r="AP1028" s="90"/>
    </row>
    <row r="1029" spans="1:42" ht="12.75" customHeight="1">
      <c r="A1029" s="81">
        <v>44993</v>
      </c>
      <c r="B1029" s="90">
        <v>20460588027986</v>
      </c>
      <c r="C1029" s="90">
        <v>236825032000</v>
      </c>
      <c r="D1029" s="210">
        <v>149480725000</v>
      </c>
      <c r="E1029" s="208">
        <v>200304899000</v>
      </c>
      <c r="F1029" s="90">
        <v>124784086000</v>
      </c>
      <c r="G1029" s="167">
        <v>0.80547321460650156</v>
      </c>
      <c r="H1029" s="90">
        <v>0</v>
      </c>
      <c r="I1029" s="167">
        <v>0</v>
      </c>
      <c r="J1029" s="90">
        <v>337584000</v>
      </c>
      <c r="K1029" s="167">
        <v>8.8495918561441143E-3</v>
      </c>
      <c r="L1029" s="90">
        <v>21335725000</v>
      </c>
      <c r="M1029" s="167">
        <v>0.5532644475297005</v>
      </c>
      <c r="N1029" s="90">
        <v>1338135000</v>
      </c>
      <c r="O1029" s="167">
        <v>0.55014578625909005</v>
      </c>
      <c r="P1029" s="90">
        <v>60495000</v>
      </c>
      <c r="Q1029" s="167">
        <v>0.39979248724523514</v>
      </c>
      <c r="R1029" s="90">
        <v>0</v>
      </c>
      <c r="S1029" s="167">
        <v>0</v>
      </c>
      <c r="T1029" s="90">
        <v>651700000</v>
      </c>
      <c r="U1029" s="167">
        <v>0.97801455691453443</v>
      </c>
      <c r="V1029" s="90">
        <v>86440000</v>
      </c>
      <c r="W1029" s="167">
        <v>0.5</v>
      </c>
      <c r="X1029" s="90">
        <v>886560000</v>
      </c>
      <c r="Y1029" s="85">
        <f t="shared" si="1"/>
        <v>0.98166356630348128</v>
      </c>
      <c r="Z1029" s="90"/>
      <c r="AA1029" s="167"/>
      <c r="AB1029" s="167"/>
      <c r="AC1029" s="167"/>
      <c r="AD1029" s="90">
        <v>154920218000</v>
      </c>
      <c r="AE1029" s="90">
        <v>155348000</v>
      </c>
      <c r="AF1029" s="90">
        <v>38146844000</v>
      </c>
      <c r="AG1029" s="90">
        <v>38563340000</v>
      </c>
      <c r="AH1029" s="90">
        <v>2432328000</v>
      </c>
      <c r="AI1029" s="90">
        <v>151316000</v>
      </c>
      <c r="AJ1029" s="90">
        <v>252840000</v>
      </c>
      <c r="AK1029" s="90">
        <v>666350000</v>
      </c>
      <c r="AL1029" s="90">
        <v>172880000</v>
      </c>
      <c r="AM1029" s="90">
        <v>903120000</v>
      </c>
      <c r="AN1029" s="90">
        <v>460448000</v>
      </c>
      <c r="AO1029" s="90"/>
      <c r="AP1029" s="90"/>
    </row>
    <row r="1030" spans="1:42" ht="12.75" customHeight="1">
      <c r="A1030" s="81">
        <v>44994</v>
      </c>
      <c r="B1030" s="90">
        <v>23924944396988</v>
      </c>
      <c r="C1030" s="90">
        <v>263946552000</v>
      </c>
      <c r="D1030" s="210">
        <v>131542441000</v>
      </c>
      <c r="E1030" s="208">
        <v>194611486000</v>
      </c>
      <c r="F1030" s="90">
        <v>88110027000</v>
      </c>
      <c r="G1030" s="167">
        <v>0.59047919835104967</v>
      </c>
      <c r="H1030" s="90">
        <v>0</v>
      </c>
      <c r="I1030" s="167">
        <v>0</v>
      </c>
      <c r="J1030" s="90">
        <v>1851379000</v>
      </c>
      <c r="K1030" s="167">
        <v>0.42269969213852759</v>
      </c>
      <c r="L1030" s="90">
        <v>38772470000</v>
      </c>
      <c r="M1030" s="167">
        <v>0.36737623720066265</v>
      </c>
      <c r="N1030" s="90">
        <v>1043670000</v>
      </c>
      <c r="O1030" s="167">
        <v>0.63614055105727807</v>
      </c>
      <c r="P1030" s="90">
        <v>130234000</v>
      </c>
      <c r="Q1030" s="167">
        <v>0.4809587118694143</v>
      </c>
      <c r="R1030" s="90">
        <v>0</v>
      </c>
      <c r="S1030" s="167">
        <v>0</v>
      </c>
      <c r="T1030" s="90">
        <v>680668000</v>
      </c>
      <c r="U1030" s="167">
        <v>0.97835923440904726</v>
      </c>
      <c r="V1030" s="90">
        <v>43038000</v>
      </c>
      <c r="W1030" s="167">
        <v>0.42039149800734549</v>
      </c>
      <c r="X1030" s="90">
        <v>910955000</v>
      </c>
      <c r="Y1030" s="85">
        <f t="shared" si="1"/>
        <v>0.98919004028623858</v>
      </c>
      <c r="Z1030" s="90"/>
      <c r="AA1030" s="167"/>
      <c r="AB1030" s="167"/>
      <c r="AC1030" s="167"/>
      <c r="AD1030" s="90">
        <v>149217834000</v>
      </c>
      <c r="AE1030" s="90">
        <v>490744000</v>
      </c>
      <c r="AF1030" s="90">
        <v>4379892000</v>
      </c>
      <c r="AG1030" s="90">
        <v>105538862000</v>
      </c>
      <c r="AH1030" s="90">
        <v>1640628000</v>
      </c>
      <c r="AI1030" s="90">
        <v>270780000</v>
      </c>
      <c r="AJ1030" s="90">
        <v>336018000</v>
      </c>
      <c r="AK1030" s="90">
        <v>695724000</v>
      </c>
      <c r="AL1030" s="90">
        <v>102376000</v>
      </c>
      <c r="AM1030" s="90">
        <v>920910000</v>
      </c>
      <c r="AN1030" s="90">
        <v>352784000</v>
      </c>
      <c r="AO1030" s="90"/>
      <c r="AP1030" s="90"/>
    </row>
    <row r="1031" spans="1:42" ht="12.75" customHeight="1">
      <c r="A1031" s="81">
        <v>44995</v>
      </c>
      <c r="B1031" s="90">
        <v>20579055585390</v>
      </c>
      <c r="C1031" s="90">
        <v>277331676000</v>
      </c>
      <c r="D1031" s="210">
        <v>154697407000</v>
      </c>
      <c r="E1031" s="208">
        <v>207366497000</v>
      </c>
      <c r="F1031" s="90">
        <v>123935762000</v>
      </c>
      <c r="G1031" s="167">
        <v>0.67745842622239671</v>
      </c>
      <c r="H1031" s="90">
        <v>0</v>
      </c>
      <c r="I1031" s="167">
        <v>0</v>
      </c>
      <c r="J1031" s="90">
        <v>1014932000</v>
      </c>
      <c r="K1031" s="167">
        <v>0.49189601542379074</v>
      </c>
      <c r="L1031" s="90">
        <v>26869999000</v>
      </c>
      <c r="M1031" s="167">
        <v>0.30586026235549157</v>
      </c>
      <c r="N1031" s="90">
        <v>1138895000</v>
      </c>
      <c r="O1031" s="167">
        <v>0.62347333488805456</v>
      </c>
      <c r="P1031" s="90">
        <v>114332000</v>
      </c>
      <c r="Q1031" s="167">
        <v>0.39047014063919455</v>
      </c>
      <c r="R1031" s="90">
        <v>0</v>
      </c>
      <c r="S1031" s="167">
        <v>0</v>
      </c>
      <c r="T1031" s="90">
        <v>689862000</v>
      </c>
      <c r="U1031" s="167">
        <v>0.96202182134609593</v>
      </c>
      <c r="V1031" s="90">
        <v>8903000</v>
      </c>
      <c r="W1031" s="167">
        <v>0.20376728005126796</v>
      </c>
      <c r="X1031" s="90">
        <v>924722000</v>
      </c>
      <c r="Y1031" s="85">
        <f t="shared" si="1"/>
        <v>0.96722981595143365</v>
      </c>
      <c r="Z1031" s="90"/>
      <c r="AA1031" s="167"/>
      <c r="AB1031" s="167"/>
      <c r="AC1031" s="167"/>
      <c r="AD1031" s="90">
        <v>182942240000</v>
      </c>
      <c r="AE1031" s="90">
        <v>217718000</v>
      </c>
      <c r="AF1031" s="90">
        <v>2063306000</v>
      </c>
      <c r="AG1031" s="90">
        <v>87850572000</v>
      </c>
      <c r="AH1031" s="90">
        <v>1826694000</v>
      </c>
      <c r="AI1031" s="90">
        <v>292806000</v>
      </c>
      <c r="AJ1031" s="90">
        <v>79168000</v>
      </c>
      <c r="AK1031" s="90">
        <v>717096000</v>
      </c>
      <c r="AL1031" s="90">
        <v>43692000</v>
      </c>
      <c r="AM1031" s="90">
        <v>956052000</v>
      </c>
      <c r="AN1031" s="90">
        <v>342332000</v>
      </c>
      <c r="AO1031" s="90"/>
      <c r="AP1031" s="90"/>
    </row>
    <row r="1032" spans="1:42" s="116" customFormat="1" ht="12.75" customHeight="1">
      <c r="A1032" s="110"/>
      <c r="B1032" s="113"/>
      <c r="C1032" s="113"/>
      <c r="D1032" s="210"/>
      <c r="E1032" s="208"/>
      <c r="F1032" s="113"/>
      <c r="G1032" s="135"/>
      <c r="H1032" s="113"/>
      <c r="I1032" s="113"/>
      <c r="J1032" s="113"/>
      <c r="K1032" s="113"/>
      <c r="L1032" s="113"/>
      <c r="M1032" s="113"/>
      <c r="N1032" s="113"/>
      <c r="O1032" s="113"/>
      <c r="P1032" s="113"/>
      <c r="Q1032" s="113"/>
      <c r="R1032" s="113"/>
      <c r="S1032" s="113"/>
      <c r="T1032" s="113"/>
      <c r="U1032" s="113"/>
      <c r="V1032" s="113"/>
      <c r="W1032" s="113"/>
      <c r="X1032" s="113"/>
      <c r="Y1032" s="85" t="e">
        <f t="shared" si="1"/>
        <v>#DIV/0!</v>
      </c>
      <c r="Z1032" s="113"/>
      <c r="AA1032" s="113"/>
      <c r="AB1032" s="113"/>
      <c r="AC1032" s="113"/>
      <c r="AD1032" s="113"/>
      <c r="AE1032" s="113"/>
      <c r="AF1032" s="113"/>
      <c r="AG1032" s="113"/>
      <c r="AH1032" s="113"/>
      <c r="AI1032" s="126"/>
      <c r="AJ1032" s="113"/>
      <c r="AK1032" s="113"/>
      <c r="AL1032" s="113"/>
      <c r="AM1032" s="113"/>
      <c r="AN1032" s="113"/>
      <c r="AO1032" s="113"/>
      <c r="AP1032" s="113"/>
    </row>
    <row r="1033" spans="1:42" ht="12.75" customHeight="1">
      <c r="A1033" s="81">
        <v>44998</v>
      </c>
      <c r="B1033" s="90">
        <v>24672604636596</v>
      </c>
      <c r="C1033" s="90">
        <v>223086516000</v>
      </c>
      <c r="D1033" s="203">
        <v>89550706000</v>
      </c>
      <c r="E1033" s="208">
        <v>141209026000</v>
      </c>
      <c r="F1033" s="90">
        <v>50746929000</v>
      </c>
      <c r="G1033" s="85">
        <v>0.5890764273494915</v>
      </c>
      <c r="H1033" s="90">
        <v>0</v>
      </c>
      <c r="I1033" s="85">
        <v>0</v>
      </c>
      <c r="J1033" s="90">
        <v>1079051000</v>
      </c>
      <c r="K1033" s="85">
        <v>2.7822417310862272E-2</v>
      </c>
      <c r="L1033" s="90">
        <v>34677208000</v>
      </c>
      <c r="M1033" s="85">
        <v>0.37537893538509087</v>
      </c>
      <c r="N1033" s="90">
        <v>1016194000</v>
      </c>
      <c r="O1033" s="85">
        <v>0.5274562258576535</v>
      </c>
      <c r="P1033" s="90">
        <v>222064000</v>
      </c>
      <c r="Q1033" s="85">
        <v>0.39800124742807574</v>
      </c>
      <c r="R1033" s="90">
        <v>0</v>
      </c>
      <c r="S1033" s="85">
        <v>0</v>
      </c>
      <c r="T1033" s="90">
        <v>693172000</v>
      </c>
      <c r="U1033" s="85">
        <v>0.98453261218472232</v>
      </c>
      <c r="V1033" s="90">
        <v>174274000</v>
      </c>
      <c r="W1033" s="85">
        <v>0.49767829707516836</v>
      </c>
      <c r="X1033" s="90">
        <v>941814000</v>
      </c>
      <c r="Y1033" s="85">
        <f t="shared" si="1"/>
        <v>0.96139963333020284</v>
      </c>
      <c r="Z1033" s="90"/>
      <c r="AA1033" s="85"/>
      <c r="AB1033" s="85"/>
      <c r="AC1033" s="85"/>
      <c r="AD1033" s="90">
        <v>86146596000</v>
      </c>
      <c r="AE1033" s="90">
        <v>388930000</v>
      </c>
      <c r="AF1033" s="90">
        <v>38783510000</v>
      </c>
      <c r="AG1033" s="90">
        <v>92379206000</v>
      </c>
      <c r="AH1033" s="90">
        <v>1926594000</v>
      </c>
      <c r="AI1033" s="90">
        <v>557948000</v>
      </c>
      <c r="AJ1033" s="90">
        <v>585838000</v>
      </c>
      <c r="AK1033" s="90">
        <v>704062000</v>
      </c>
      <c r="AL1033" s="90">
        <v>350174000</v>
      </c>
      <c r="AM1033" s="90">
        <v>979628000</v>
      </c>
      <c r="AN1033" s="90">
        <v>284030000</v>
      </c>
      <c r="AO1033" s="90"/>
      <c r="AP1033" s="90"/>
    </row>
    <row r="1034" spans="1:42" ht="12.75" customHeight="1">
      <c r="A1034" s="81">
        <v>44999</v>
      </c>
      <c r="B1034" s="90">
        <v>24070540537998</v>
      </c>
      <c r="C1034" s="90">
        <v>150726800000</v>
      </c>
      <c r="D1034" s="203">
        <v>64677326000</v>
      </c>
      <c r="E1034" s="208">
        <v>196518158000</v>
      </c>
      <c r="F1034" s="90">
        <v>27992683000</v>
      </c>
      <c r="G1034" s="85">
        <v>0.31187388739154009</v>
      </c>
      <c r="H1034" s="90">
        <v>0</v>
      </c>
      <c r="I1034" s="85">
        <v>0</v>
      </c>
      <c r="J1034" s="90">
        <v>170475000</v>
      </c>
      <c r="K1034" s="85">
        <v>0.35109090983981317</v>
      </c>
      <c r="L1034" s="90">
        <v>33375243000</v>
      </c>
      <c r="M1034" s="85">
        <v>0.59448616890573025</v>
      </c>
      <c r="N1034" s="90">
        <v>1285611000</v>
      </c>
      <c r="O1034" s="85">
        <v>0.50572714570292954</v>
      </c>
      <c r="P1034" s="90">
        <v>17898000</v>
      </c>
      <c r="Q1034" s="85">
        <v>0.23310150816597641</v>
      </c>
      <c r="R1034" s="90">
        <v>0</v>
      </c>
      <c r="S1034" s="85">
        <v>0</v>
      </c>
      <c r="T1034" s="90">
        <v>680370000</v>
      </c>
      <c r="U1034" s="85">
        <v>0.99309010018916832</v>
      </c>
      <c r="V1034" s="90">
        <v>262046000</v>
      </c>
      <c r="W1034" s="85">
        <v>0.46986910525372066</v>
      </c>
      <c r="X1034" s="90">
        <v>893000000</v>
      </c>
      <c r="Y1034" s="85" t="e">
        <f t="shared" si="1"/>
        <v>#DIV/0!</v>
      </c>
      <c r="Z1034" s="90"/>
      <c r="AA1034" s="85"/>
      <c r="AB1034" s="85"/>
      <c r="AC1034" s="85"/>
      <c r="AD1034" s="90">
        <v>89756418000</v>
      </c>
      <c r="AE1034" s="90">
        <v>60258000</v>
      </c>
      <c r="AF1034" s="90">
        <v>485558000</v>
      </c>
      <c r="AG1034" s="90">
        <v>56141328000</v>
      </c>
      <c r="AH1034" s="90">
        <v>2542104000</v>
      </c>
      <c r="AI1034" s="90">
        <v>76782000</v>
      </c>
      <c r="AJ1034" s="90">
        <v>248734000</v>
      </c>
      <c r="AK1034" s="90">
        <v>685104000</v>
      </c>
      <c r="AL1034" s="90">
        <v>557700000</v>
      </c>
      <c r="AM1034" s="90">
        <v>0</v>
      </c>
      <c r="AN1034" s="90">
        <v>172814000</v>
      </c>
      <c r="AO1034" s="90"/>
      <c r="AP1034" s="90"/>
    </row>
    <row r="1035" spans="1:42" ht="12.75" customHeight="1">
      <c r="A1035" s="81">
        <v>45000</v>
      </c>
      <c r="B1035" s="90">
        <v>24466141362000</v>
      </c>
      <c r="C1035" s="90">
        <v>301525614000</v>
      </c>
      <c r="D1035" s="203">
        <v>234989970000</v>
      </c>
      <c r="E1035" s="208">
        <v>350665500000</v>
      </c>
      <c r="F1035" s="90">
        <v>195482695000</v>
      </c>
      <c r="G1035" s="85">
        <v>0.85164290228859452</v>
      </c>
      <c r="H1035" s="90">
        <v>0</v>
      </c>
      <c r="I1035" s="85">
        <v>0</v>
      </c>
      <c r="J1035" s="90">
        <v>1387739000</v>
      </c>
      <c r="K1035" s="85">
        <v>0.47777152717337418</v>
      </c>
      <c r="L1035" s="90">
        <v>35239928000</v>
      </c>
      <c r="M1035" s="85">
        <v>0.54495536846620141</v>
      </c>
      <c r="N1035" s="90">
        <v>1062217000</v>
      </c>
      <c r="O1035" s="85">
        <v>0.65665422039786847</v>
      </c>
      <c r="P1035" s="90">
        <v>129364000</v>
      </c>
      <c r="Q1035" s="85">
        <v>0.41960155950983125</v>
      </c>
      <c r="R1035" s="90">
        <v>0</v>
      </c>
      <c r="S1035" s="85">
        <v>0</v>
      </c>
      <c r="T1035" s="90">
        <v>737138000</v>
      </c>
      <c r="U1035" s="85">
        <v>0.94109611426878903</v>
      </c>
      <c r="V1035" s="90">
        <v>38889000</v>
      </c>
      <c r="W1035" s="85">
        <v>0.44461848032378298</v>
      </c>
      <c r="X1035" s="90">
        <v>912000000</v>
      </c>
      <c r="Y1035" s="85" t="e">
        <f t="shared" si="1"/>
        <v>#DIV/0!</v>
      </c>
      <c r="Z1035" s="90"/>
      <c r="AA1035" s="85"/>
      <c r="AB1035" s="85"/>
      <c r="AC1035" s="85"/>
      <c r="AD1035" s="90">
        <v>229535988000</v>
      </c>
      <c r="AE1035" s="90">
        <v>719572000</v>
      </c>
      <c r="AF1035" s="90">
        <v>2904608000</v>
      </c>
      <c r="AG1035" s="90">
        <v>64665714000</v>
      </c>
      <c r="AH1035" s="90">
        <v>1617620000</v>
      </c>
      <c r="AI1035" s="90">
        <v>308302000</v>
      </c>
      <c r="AJ1035" s="90">
        <v>484870000</v>
      </c>
      <c r="AK1035" s="90">
        <v>783276000</v>
      </c>
      <c r="AL1035" s="90">
        <v>87466000</v>
      </c>
      <c r="AM1035" s="90">
        <v>0</v>
      </c>
      <c r="AN1035" s="90">
        <v>418198000</v>
      </c>
      <c r="AO1035" s="90"/>
      <c r="AP1035" s="90"/>
    </row>
    <row r="1036" spans="1:42" ht="12.75" customHeight="1">
      <c r="A1036" s="81">
        <v>45001</v>
      </c>
      <c r="B1036" s="90">
        <v>21101357858802</v>
      </c>
      <c r="C1036" s="90">
        <v>415242244000</v>
      </c>
      <c r="D1036" s="203">
        <v>124800638000</v>
      </c>
      <c r="E1036" s="208">
        <v>315437563000</v>
      </c>
      <c r="F1036" s="90">
        <v>88263166000</v>
      </c>
      <c r="G1036" s="85">
        <v>0.8288751136985979</v>
      </c>
      <c r="H1036" s="90">
        <v>0</v>
      </c>
      <c r="I1036" s="85">
        <v>0</v>
      </c>
      <c r="J1036" s="90">
        <v>716156000</v>
      </c>
      <c r="K1036" s="85">
        <v>0.38110797374546468</v>
      </c>
      <c r="L1036" s="90">
        <v>32289221000</v>
      </c>
      <c r="M1036" s="85">
        <v>0.11646815551067674</v>
      </c>
      <c r="N1036" s="90">
        <v>1811082000</v>
      </c>
      <c r="O1036" s="85">
        <v>0.57631115192732507</v>
      </c>
      <c r="P1036" s="90">
        <v>84124000</v>
      </c>
      <c r="Q1036" s="85">
        <v>3.530434575328052E-3</v>
      </c>
      <c r="R1036" s="90">
        <v>0</v>
      </c>
      <c r="S1036" s="85">
        <v>0</v>
      </c>
      <c r="T1036" s="90">
        <v>690080000</v>
      </c>
      <c r="U1036" s="85">
        <v>0.98454303951697353</v>
      </c>
      <c r="V1036" s="90">
        <v>40809000</v>
      </c>
      <c r="W1036" s="85">
        <v>0.4317955771875992</v>
      </c>
      <c r="X1036" s="90">
        <v>906000000</v>
      </c>
      <c r="Y1036" s="85">
        <f t="shared" si="1"/>
        <v>1</v>
      </c>
      <c r="Z1036" s="90"/>
      <c r="AA1036" s="85"/>
      <c r="AB1036" s="85"/>
      <c r="AC1036" s="85"/>
      <c r="AD1036" s="90">
        <v>106485482000</v>
      </c>
      <c r="AE1036" s="90">
        <v>209100000</v>
      </c>
      <c r="AF1036" s="90">
        <v>1879142000</v>
      </c>
      <c r="AG1036" s="90">
        <v>277236476000</v>
      </c>
      <c r="AH1036" s="90">
        <v>3142542000</v>
      </c>
      <c r="AI1036" s="90">
        <v>23828228000</v>
      </c>
      <c r="AJ1036" s="90">
        <v>416562000</v>
      </c>
      <c r="AK1036" s="90">
        <v>700914000</v>
      </c>
      <c r="AL1036" s="90">
        <v>94510000</v>
      </c>
      <c r="AM1036" s="90">
        <v>906000000</v>
      </c>
      <c r="AN1036" s="90">
        <v>343288000</v>
      </c>
      <c r="AO1036" s="90"/>
      <c r="AP1036" s="90"/>
    </row>
    <row r="1037" spans="1:42" ht="12.75" customHeight="1">
      <c r="A1037" s="81">
        <v>45002</v>
      </c>
      <c r="B1037" s="90">
        <v>22676625256004</v>
      </c>
      <c r="C1037" s="90">
        <v>45877962000</v>
      </c>
      <c r="D1037" s="203">
        <v>5912781000</v>
      </c>
      <c r="E1037" s="208">
        <v>85599426000</v>
      </c>
      <c r="F1037" s="90">
        <v>2433411000</v>
      </c>
      <c r="G1037" s="85">
        <v>0.26211644880458246</v>
      </c>
      <c r="H1037" s="90">
        <v>0</v>
      </c>
      <c r="I1037" s="85">
        <v>0</v>
      </c>
      <c r="J1037" s="90">
        <v>267400000</v>
      </c>
      <c r="K1037" s="85">
        <v>1.4046392808583072E-2</v>
      </c>
      <c r="L1037" s="90">
        <v>457574000</v>
      </c>
      <c r="M1037" s="85">
        <v>3.3559082816875953E-2</v>
      </c>
      <c r="N1037" s="90">
        <v>992690000</v>
      </c>
      <c r="O1037" s="85">
        <v>0.71919882457950313</v>
      </c>
      <c r="P1037" s="90">
        <v>146536000</v>
      </c>
      <c r="Q1037" s="85">
        <v>0.44303889318885448</v>
      </c>
      <c r="R1037" s="90">
        <v>0</v>
      </c>
      <c r="S1037" s="85">
        <v>0</v>
      </c>
      <c r="T1037" s="90">
        <v>706196000</v>
      </c>
      <c r="U1037" s="85">
        <v>0.96374276028844208</v>
      </c>
      <c r="V1037" s="90">
        <v>7974000</v>
      </c>
      <c r="W1037" s="85">
        <v>0.41609267376330622</v>
      </c>
      <c r="X1037" s="90">
        <v>901000000</v>
      </c>
      <c r="Y1037" s="85">
        <f t="shared" si="1"/>
        <v>1</v>
      </c>
      <c r="Z1037" s="90"/>
      <c r="AA1037" s="85"/>
      <c r="AB1037" s="85"/>
      <c r="AC1037" s="85"/>
      <c r="AD1037" s="90">
        <v>9283702000</v>
      </c>
      <c r="AE1037" s="90">
        <v>201910000</v>
      </c>
      <c r="AF1037" s="90">
        <v>19036916000</v>
      </c>
      <c r="AG1037" s="90">
        <v>13634878000</v>
      </c>
      <c r="AH1037" s="90">
        <v>1380272000</v>
      </c>
      <c r="AI1037" s="90">
        <v>330752000</v>
      </c>
      <c r="AJ1037" s="90">
        <v>188816000</v>
      </c>
      <c r="AK1037" s="90">
        <v>732764000</v>
      </c>
      <c r="AL1037" s="90">
        <v>19164000</v>
      </c>
      <c r="AM1037" s="90">
        <v>901000000</v>
      </c>
      <c r="AN1037" s="90">
        <v>167788000</v>
      </c>
      <c r="AO1037" s="90"/>
      <c r="AP1037" s="90"/>
    </row>
    <row r="1038" spans="1:42" s="116" customFormat="1" ht="12.75" customHeight="1">
      <c r="A1038" s="110"/>
      <c r="B1038" s="113"/>
      <c r="C1038" s="113"/>
      <c r="D1038" s="210"/>
      <c r="E1038" s="208"/>
      <c r="F1038" s="113"/>
      <c r="G1038" s="135"/>
      <c r="H1038" s="113"/>
      <c r="I1038" s="113"/>
      <c r="J1038" s="113"/>
      <c r="K1038" s="113"/>
      <c r="L1038" s="113"/>
      <c r="M1038" s="113"/>
      <c r="N1038" s="113"/>
      <c r="O1038" s="113"/>
      <c r="P1038" s="113"/>
      <c r="Q1038" s="113"/>
      <c r="R1038" s="113"/>
      <c r="S1038" s="113"/>
      <c r="T1038" s="113"/>
      <c r="U1038" s="113"/>
      <c r="V1038" s="113"/>
      <c r="W1038" s="113"/>
      <c r="X1038" s="113"/>
      <c r="Y1038" s="85" t="e">
        <f t="shared" si="1"/>
        <v>#DIV/0!</v>
      </c>
      <c r="Z1038" s="113"/>
      <c r="AA1038" s="113"/>
      <c r="AB1038" s="113"/>
      <c r="AC1038" s="113"/>
      <c r="AD1038" s="113"/>
      <c r="AE1038" s="113"/>
      <c r="AF1038" s="113"/>
      <c r="AG1038" s="113"/>
      <c r="AH1038" s="113"/>
      <c r="AI1038" s="126"/>
      <c r="AJ1038" s="113"/>
      <c r="AK1038" s="113"/>
      <c r="AL1038" s="113"/>
      <c r="AM1038" s="113"/>
      <c r="AN1038" s="113"/>
      <c r="AO1038" s="113"/>
      <c r="AP1038" s="113"/>
    </row>
    <row r="1039" spans="1:42" ht="12.75" customHeight="1">
      <c r="A1039" s="81">
        <v>45005</v>
      </c>
      <c r="B1039" s="90">
        <v>21988938653210</v>
      </c>
      <c r="C1039" s="90">
        <v>159528364000</v>
      </c>
      <c r="D1039" s="203">
        <v>77923105000</v>
      </c>
      <c r="E1039" s="208">
        <v>113147075000</v>
      </c>
      <c r="F1039" s="90">
        <v>25144994000</v>
      </c>
      <c r="G1039" s="85">
        <v>0.55883926578748533</v>
      </c>
      <c r="H1039" s="90">
        <v>0</v>
      </c>
      <c r="I1039" s="85">
        <v>0</v>
      </c>
      <c r="J1039" s="90">
        <v>149436000</v>
      </c>
      <c r="K1039" s="85">
        <v>1.456658758024802E-2</v>
      </c>
      <c r="L1039" s="90">
        <v>49010375000</v>
      </c>
      <c r="M1039" s="85">
        <v>0.50654687970233092</v>
      </c>
      <c r="N1039" s="90">
        <v>1382236000</v>
      </c>
      <c r="O1039" s="85">
        <v>0.38314728083947597</v>
      </c>
      <c r="P1039" s="90">
        <v>642190000</v>
      </c>
      <c r="Q1039" s="85">
        <v>0.4404486583321674</v>
      </c>
      <c r="R1039" s="90">
        <v>0</v>
      </c>
      <c r="S1039" s="85">
        <v>0</v>
      </c>
      <c r="T1039" s="90">
        <v>662468000</v>
      </c>
      <c r="U1039" s="85">
        <v>0.91757620751936353</v>
      </c>
      <c r="V1039" s="90">
        <v>39491000</v>
      </c>
      <c r="W1039" s="85">
        <v>0.51015372690866811</v>
      </c>
      <c r="X1039" s="90">
        <v>891915000</v>
      </c>
      <c r="Y1039" s="85">
        <f t="shared" si="1"/>
        <v>1.94177388805434</v>
      </c>
      <c r="Z1039" s="90"/>
      <c r="AA1039" s="85"/>
      <c r="AB1039" s="85"/>
      <c r="AC1039" s="85"/>
      <c r="AD1039" s="90">
        <v>44995038000</v>
      </c>
      <c r="AE1039" s="90">
        <v>412124000</v>
      </c>
      <c r="AF1039" s="90">
        <v>10258820000</v>
      </c>
      <c r="AG1039" s="90">
        <v>96753878000</v>
      </c>
      <c r="AH1039" s="90">
        <v>3607584000</v>
      </c>
      <c r="AI1039" s="90">
        <v>1458036000</v>
      </c>
      <c r="AJ1039" s="90">
        <v>626714000</v>
      </c>
      <c r="AK1039" s="90">
        <v>721976000</v>
      </c>
      <c r="AL1039" s="90">
        <v>77410000</v>
      </c>
      <c r="AM1039" s="90">
        <v>459330000</v>
      </c>
      <c r="AN1039" s="90">
        <v>157454000</v>
      </c>
      <c r="AO1039" s="90"/>
      <c r="AP1039" s="90"/>
    </row>
    <row r="1040" spans="1:42" ht="12.75" customHeight="1">
      <c r="A1040" s="81">
        <v>45006</v>
      </c>
      <c r="B1040" s="90">
        <v>18857093594812</v>
      </c>
      <c r="C1040" s="90">
        <v>49763878000</v>
      </c>
      <c r="D1040" s="203">
        <v>15467127000</v>
      </c>
      <c r="E1040" s="208">
        <v>129287975000</v>
      </c>
      <c r="F1040" s="90">
        <v>4417138000</v>
      </c>
      <c r="G1040" s="85">
        <v>0.3817524074627196</v>
      </c>
      <c r="H1040" s="90">
        <v>0</v>
      </c>
      <c r="I1040" s="85">
        <v>0</v>
      </c>
      <c r="J1040" s="90">
        <v>386587000</v>
      </c>
      <c r="K1040" s="85">
        <v>2.4227619939212072E-2</v>
      </c>
      <c r="L1040" s="90">
        <v>8644829000</v>
      </c>
      <c r="M1040" s="85">
        <v>0.46071452934242024</v>
      </c>
      <c r="N1040" s="90">
        <v>319987000</v>
      </c>
      <c r="O1040" s="85">
        <v>0.24129784301127813</v>
      </c>
      <c r="P1040" s="90">
        <v>69290000</v>
      </c>
      <c r="Q1040" s="85">
        <v>0.46613476131532211</v>
      </c>
      <c r="R1040" s="90">
        <v>0</v>
      </c>
      <c r="S1040" s="85">
        <v>0</v>
      </c>
      <c r="T1040" s="90">
        <v>674998000</v>
      </c>
      <c r="U1040" s="85">
        <v>0.97781016230248174</v>
      </c>
      <c r="V1040" s="90">
        <v>67943000</v>
      </c>
      <c r="W1040" s="85">
        <v>0.44368331004218525</v>
      </c>
      <c r="X1040" s="90">
        <v>886355000</v>
      </c>
      <c r="Y1040" s="85">
        <f t="shared" si="1"/>
        <v>0.99511064207205491</v>
      </c>
      <c r="Z1040" s="90"/>
      <c r="AA1040" s="85"/>
      <c r="AB1040" s="85"/>
      <c r="AC1040" s="85"/>
      <c r="AD1040" s="90">
        <v>11570688000</v>
      </c>
      <c r="AE1040" s="90">
        <v>24736000</v>
      </c>
      <c r="AF1040" s="90">
        <v>15956458000</v>
      </c>
      <c r="AG1040" s="90">
        <v>18763960000</v>
      </c>
      <c r="AH1040" s="90">
        <v>1326108000</v>
      </c>
      <c r="AI1040" s="90">
        <v>148648000</v>
      </c>
      <c r="AJ1040" s="90">
        <v>80112000</v>
      </c>
      <c r="AK1040" s="90">
        <v>690316000</v>
      </c>
      <c r="AL1040" s="90">
        <v>153134000</v>
      </c>
      <c r="AM1040" s="90">
        <v>890710000</v>
      </c>
      <c r="AN1040" s="90">
        <v>159008000</v>
      </c>
      <c r="AO1040" s="90"/>
      <c r="AP1040" s="90"/>
    </row>
    <row r="1041" spans="1:42" ht="12.75" customHeight="1">
      <c r="A1041" s="81">
        <v>45007</v>
      </c>
      <c r="B1041" s="90">
        <v>19590416815814</v>
      </c>
      <c r="C1041" s="90">
        <v>420340676000</v>
      </c>
      <c r="D1041" s="203">
        <v>311222073000</v>
      </c>
      <c r="E1041" s="208">
        <v>393020948000</v>
      </c>
      <c r="F1041" s="90">
        <v>140936145000</v>
      </c>
      <c r="G1041" s="85">
        <v>0.94313045511899896</v>
      </c>
      <c r="H1041" s="90">
        <v>0</v>
      </c>
      <c r="I1041" s="85">
        <v>0</v>
      </c>
      <c r="J1041" s="90">
        <v>1458642000</v>
      </c>
      <c r="K1041" s="85">
        <v>5.8864901394645557E-2</v>
      </c>
      <c r="L1041" s="90">
        <v>139523926000</v>
      </c>
      <c r="M1041" s="85">
        <v>0.75306567963144944</v>
      </c>
      <c r="N1041" s="90">
        <v>27744992000</v>
      </c>
      <c r="O1041" s="85">
        <v>0.49412978279298725</v>
      </c>
      <c r="P1041" s="90">
        <v>2537000</v>
      </c>
      <c r="Q1041" s="85">
        <v>9.7991805304921756E-4</v>
      </c>
      <c r="R1041" s="90">
        <v>0</v>
      </c>
      <c r="S1041" s="85">
        <v>0</v>
      </c>
      <c r="T1041" s="90">
        <v>678000000</v>
      </c>
      <c r="U1041" s="85">
        <v>0.99405327421795275</v>
      </c>
      <c r="V1041" s="90">
        <v>796000</v>
      </c>
      <c r="W1041" s="85">
        <v>0.16638795986622074</v>
      </c>
      <c r="X1041" s="90">
        <v>877035000</v>
      </c>
      <c r="Y1041" s="85">
        <f t="shared" si="1"/>
        <v>0.99099999999999999</v>
      </c>
      <c r="Z1041" s="90"/>
      <c r="AA1041" s="85"/>
      <c r="AB1041" s="85"/>
      <c r="AC1041" s="85"/>
      <c r="AD1041" s="90">
        <v>149434412000</v>
      </c>
      <c r="AE1041" s="90">
        <v>183472000</v>
      </c>
      <c r="AF1041" s="90">
        <v>24779486000</v>
      </c>
      <c r="AG1041" s="90">
        <v>185274578000</v>
      </c>
      <c r="AH1041" s="90">
        <v>56149200000</v>
      </c>
      <c r="AI1041" s="90">
        <v>2588992000</v>
      </c>
      <c r="AJ1041" s="90">
        <v>12168000</v>
      </c>
      <c r="AK1041" s="90">
        <v>682056000</v>
      </c>
      <c r="AL1041" s="90">
        <v>4784000</v>
      </c>
      <c r="AM1041" s="90">
        <v>885000000</v>
      </c>
      <c r="AN1041" s="90">
        <v>346528000</v>
      </c>
      <c r="AO1041" s="90"/>
      <c r="AP1041" s="90"/>
    </row>
    <row r="1042" spans="1:42" ht="12.75" customHeight="1">
      <c r="A1042" s="81">
        <v>45008</v>
      </c>
      <c r="B1042" s="90">
        <v>17289515973216</v>
      </c>
      <c r="C1042" s="90">
        <v>113941914000</v>
      </c>
      <c r="D1042" s="203">
        <v>42629686000</v>
      </c>
      <c r="E1042" s="208">
        <v>120244046000</v>
      </c>
      <c r="F1042" s="90">
        <v>4499623000</v>
      </c>
      <c r="G1042" s="85">
        <v>0.40519862970153092</v>
      </c>
      <c r="H1042" s="90">
        <v>0</v>
      </c>
      <c r="I1042" s="85">
        <v>0</v>
      </c>
      <c r="J1042" s="90">
        <v>492353000</v>
      </c>
      <c r="K1042" s="85">
        <v>4.6979450158193881E-2</v>
      </c>
      <c r="L1042" s="90">
        <v>35045381000</v>
      </c>
      <c r="M1042" s="85">
        <v>0.39589595969548436</v>
      </c>
      <c r="N1042" s="90">
        <v>935928000</v>
      </c>
      <c r="O1042" s="85">
        <v>0.66654322324078874</v>
      </c>
      <c r="P1042" s="90">
        <v>12769000</v>
      </c>
      <c r="Q1042" s="85">
        <v>0.20044896549558883</v>
      </c>
      <c r="R1042" s="90">
        <v>0</v>
      </c>
      <c r="S1042" s="85">
        <v>0</v>
      </c>
      <c r="T1042" s="90">
        <v>679014000</v>
      </c>
      <c r="U1042" s="85">
        <v>0.98736374952014239</v>
      </c>
      <c r="V1042" s="90">
        <v>74618000</v>
      </c>
      <c r="W1042" s="85">
        <v>1.6828597203428055</v>
      </c>
      <c r="X1042" s="90">
        <v>890000000</v>
      </c>
      <c r="Y1042" s="85">
        <f t="shared" si="1"/>
        <v>1</v>
      </c>
      <c r="Z1042" s="90"/>
      <c r="AA1042" s="85"/>
      <c r="AB1042" s="85"/>
      <c r="AC1042" s="85"/>
      <c r="AD1042" s="90">
        <v>11104734000</v>
      </c>
      <c r="AE1042" s="90">
        <v>246044000</v>
      </c>
      <c r="AF1042" s="90">
        <v>10480178000</v>
      </c>
      <c r="AG1042" s="90">
        <v>88521694000</v>
      </c>
      <c r="AH1042" s="90">
        <v>1404152000</v>
      </c>
      <c r="AI1042" s="90">
        <v>63702000</v>
      </c>
      <c r="AJ1042" s="90">
        <v>150286000</v>
      </c>
      <c r="AK1042" s="90">
        <v>687704000</v>
      </c>
      <c r="AL1042" s="90">
        <v>44340000</v>
      </c>
      <c r="AM1042" s="90">
        <v>890000000</v>
      </c>
      <c r="AN1042" s="90">
        <v>349080000</v>
      </c>
      <c r="AO1042" s="90"/>
      <c r="AP1042" s="90"/>
    </row>
    <row r="1043" spans="1:42" ht="12.75" customHeight="1">
      <c r="A1043" s="81">
        <v>45009</v>
      </c>
      <c r="B1043" s="90">
        <v>21383284854018</v>
      </c>
      <c r="C1043" s="90">
        <v>52035236000</v>
      </c>
      <c r="D1043" s="203">
        <v>23767781000</v>
      </c>
      <c r="E1043" s="208">
        <v>85547781000</v>
      </c>
      <c r="F1043" s="90">
        <v>7997742000</v>
      </c>
      <c r="G1043" s="85">
        <v>0.58890767871141247</v>
      </c>
      <c r="H1043" s="90">
        <v>0</v>
      </c>
      <c r="I1043" s="85">
        <v>0</v>
      </c>
      <c r="J1043" s="90">
        <v>187500000</v>
      </c>
      <c r="K1043" s="85">
        <v>1.6162926436185922E-2</v>
      </c>
      <c r="L1043" s="90">
        <v>14540673000</v>
      </c>
      <c r="M1043" s="85">
        <v>0.62171330269776881</v>
      </c>
      <c r="N1043" s="90">
        <v>716194000</v>
      </c>
      <c r="O1043" s="85">
        <v>0.56925730454964552</v>
      </c>
      <c r="P1043" s="90">
        <v>152018000</v>
      </c>
      <c r="Q1043" s="85">
        <v>0.44701184441124925</v>
      </c>
      <c r="R1043" s="90">
        <v>0</v>
      </c>
      <c r="S1043" s="85">
        <v>0</v>
      </c>
      <c r="T1043" s="90">
        <v>54993000</v>
      </c>
      <c r="U1043" s="85">
        <v>0.48755252938986116</v>
      </c>
      <c r="V1043" s="90">
        <v>117755000</v>
      </c>
      <c r="W1043" s="85">
        <v>0.47743674991891016</v>
      </c>
      <c r="X1043" s="90">
        <v>906000</v>
      </c>
      <c r="Y1043" s="85">
        <f t="shared" si="1"/>
        <v>0.5</v>
      </c>
      <c r="Z1043" s="90"/>
      <c r="AA1043" s="85"/>
      <c r="AB1043" s="85"/>
      <c r="AC1043" s="85"/>
      <c r="AD1043" s="90">
        <v>13580638000</v>
      </c>
      <c r="AE1043" s="90">
        <v>249674000</v>
      </c>
      <c r="AF1043" s="90">
        <v>11600622000</v>
      </c>
      <c r="AG1043" s="90">
        <v>23388068000</v>
      </c>
      <c r="AH1043" s="90">
        <v>1258120000</v>
      </c>
      <c r="AI1043" s="90">
        <v>340076000</v>
      </c>
      <c r="AJ1043" s="90">
        <v>929474000</v>
      </c>
      <c r="AK1043" s="90">
        <v>112794000</v>
      </c>
      <c r="AL1043" s="90">
        <v>246640000</v>
      </c>
      <c r="AM1043" s="90">
        <v>1812000</v>
      </c>
      <c r="AN1043" s="90">
        <v>327318000</v>
      </c>
      <c r="AO1043" s="90"/>
      <c r="AP1043" s="90"/>
    </row>
    <row r="1044" spans="1:42" s="116" customFormat="1" ht="12.75" customHeight="1">
      <c r="A1044" s="110"/>
      <c r="B1044" s="113"/>
      <c r="C1044" s="113"/>
      <c r="D1044" s="210"/>
      <c r="E1044" s="208"/>
      <c r="F1044" s="113"/>
      <c r="G1044" s="135"/>
      <c r="H1044" s="113"/>
      <c r="I1044" s="113"/>
      <c r="J1044" s="113"/>
      <c r="K1044" s="113"/>
      <c r="L1044" s="113"/>
      <c r="M1044" s="113"/>
      <c r="N1044" s="113"/>
      <c r="O1044" s="113"/>
      <c r="P1044" s="113"/>
      <c r="Q1044" s="113"/>
      <c r="R1044" s="113"/>
      <c r="S1044" s="113"/>
      <c r="T1044" s="113"/>
      <c r="U1044" s="113"/>
      <c r="V1044" s="113"/>
      <c r="W1044" s="113"/>
      <c r="X1044" s="113"/>
      <c r="Y1044" s="85" t="e">
        <f t="shared" si="1"/>
        <v>#DIV/0!</v>
      </c>
      <c r="Z1044" s="113"/>
      <c r="AA1044" s="113"/>
      <c r="AB1044" s="113"/>
      <c r="AC1044" s="113"/>
      <c r="AD1044" s="113"/>
      <c r="AE1044" s="113"/>
      <c r="AF1044" s="113"/>
      <c r="AG1044" s="113"/>
      <c r="AH1044" s="113"/>
      <c r="AI1044" s="126"/>
      <c r="AJ1044" s="113"/>
      <c r="AK1044" s="113"/>
      <c r="AL1044" s="113"/>
      <c r="AM1044" s="113"/>
      <c r="AN1044" s="113"/>
      <c r="AO1044" s="113"/>
      <c r="AP1044" s="113"/>
    </row>
    <row r="1045" spans="1:42" ht="12.75" customHeight="1">
      <c r="A1045" s="81">
        <v>45012</v>
      </c>
      <c r="B1045" s="90">
        <v>21725629747824</v>
      </c>
      <c r="C1045" s="90">
        <v>145846006000</v>
      </c>
      <c r="D1045" s="203">
        <v>122414016000</v>
      </c>
      <c r="E1045" s="208">
        <v>212721661000</v>
      </c>
      <c r="F1045" s="90">
        <v>117039837000</v>
      </c>
      <c r="G1045" s="85">
        <v>0.94642758749045464</v>
      </c>
      <c r="H1045" s="90">
        <v>0</v>
      </c>
      <c r="I1045" s="85">
        <v>0</v>
      </c>
      <c r="J1045" s="90">
        <v>230222000</v>
      </c>
      <c r="K1045" s="85">
        <v>1.7653913303797421E-2</v>
      </c>
      <c r="L1045" s="90">
        <v>1996493000</v>
      </c>
      <c r="M1045" s="85">
        <v>0.47187885256812662</v>
      </c>
      <c r="N1045" s="90">
        <v>1501643000</v>
      </c>
      <c r="O1045" s="85">
        <v>0.57463409071427696</v>
      </c>
      <c r="P1045" s="90">
        <v>9054000</v>
      </c>
      <c r="Q1045" s="85">
        <v>0.21855839327958287</v>
      </c>
      <c r="R1045" s="90">
        <v>0</v>
      </c>
      <c r="S1045" s="85">
        <v>0</v>
      </c>
      <c r="T1045" s="90">
        <v>706610000</v>
      </c>
      <c r="U1045" s="85">
        <v>0.97165919529165867</v>
      </c>
      <c r="V1045" s="90">
        <v>8069000</v>
      </c>
      <c r="W1045" s="85">
        <v>0.55556320572844942</v>
      </c>
      <c r="X1045" s="90">
        <v>922088000</v>
      </c>
      <c r="Y1045" s="85">
        <f t="shared" si="1"/>
        <v>0.9902402982894748</v>
      </c>
      <c r="Z1045" s="90"/>
      <c r="AA1045" s="85"/>
      <c r="AB1045" s="85"/>
      <c r="AC1045" s="85"/>
      <c r="AD1045" s="90">
        <v>123664862000</v>
      </c>
      <c r="AE1045" s="90">
        <v>117940000</v>
      </c>
      <c r="AF1045" s="90">
        <v>13040848000</v>
      </c>
      <c r="AG1045" s="90">
        <v>4230944000</v>
      </c>
      <c r="AH1045" s="90">
        <v>2613216000</v>
      </c>
      <c r="AI1045" s="90">
        <v>41426000</v>
      </c>
      <c r="AJ1045" s="90">
        <v>213980000</v>
      </c>
      <c r="AK1045" s="90">
        <v>727220000</v>
      </c>
      <c r="AL1045" s="90">
        <v>14524000</v>
      </c>
      <c r="AM1045" s="90">
        <v>931176000</v>
      </c>
      <c r="AN1045" s="90">
        <v>249870000</v>
      </c>
      <c r="AO1045" s="90"/>
      <c r="AP1045" s="90"/>
    </row>
    <row r="1046" spans="1:42" ht="12.75" customHeight="1">
      <c r="A1046" s="81">
        <v>45013</v>
      </c>
      <c r="B1046" s="90">
        <v>25404517464426</v>
      </c>
      <c r="C1046" s="90">
        <v>183418564000</v>
      </c>
      <c r="D1046" s="203">
        <v>135385846000</v>
      </c>
      <c r="E1046" s="208">
        <v>255059996000</v>
      </c>
      <c r="F1046" s="90">
        <v>63757693000</v>
      </c>
      <c r="G1046" s="85">
        <v>0.86333447491873849</v>
      </c>
      <c r="H1046" s="90">
        <v>0</v>
      </c>
      <c r="I1046" s="85">
        <v>0</v>
      </c>
      <c r="J1046" s="90">
        <v>978892000</v>
      </c>
      <c r="K1046" s="85">
        <v>8.7514621650162508E-2</v>
      </c>
      <c r="L1046" s="90">
        <v>67487828000</v>
      </c>
      <c r="M1046" s="85">
        <v>0.74100127701390128</v>
      </c>
      <c r="N1046" s="90">
        <v>1293553000</v>
      </c>
      <c r="O1046" s="85">
        <v>0.61799463582569014</v>
      </c>
      <c r="P1046" s="90">
        <v>161450000</v>
      </c>
      <c r="Q1046" s="85">
        <v>5.5292686501940469E-2</v>
      </c>
      <c r="R1046" s="90">
        <v>0</v>
      </c>
      <c r="S1046" s="85">
        <v>0</v>
      </c>
      <c r="T1046" s="90">
        <v>711348000</v>
      </c>
      <c r="U1046" s="85">
        <v>0.95994494150034415</v>
      </c>
      <c r="V1046" s="90">
        <v>64862000</v>
      </c>
      <c r="W1046" s="85">
        <v>0.48777222957526173</v>
      </c>
      <c r="X1046" s="90">
        <v>930220000</v>
      </c>
      <c r="Y1046" s="85">
        <f t="shared" si="1"/>
        <v>1.870240057903414</v>
      </c>
      <c r="Z1046" s="90"/>
      <c r="AA1046" s="85"/>
      <c r="AB1046" s="85"/>
      <c r="AC1046" s="85"/>
      <c r="AD1046" s="90">
        <v>73850512000</v>
      </c>
      <c r="AE1046" s="90">
        <v>207436000</v>
      </c>
      <c r="AF1046" s="90">
        <v>11185468000</v>
      </c>
      <c r="AG1046" s="90">
        <v>91076534000</v>
      </c>
      <c r="AH1046" s="90">
        <v>2093146000</v>
      </c>
      <c r="AI1046" s="90">
        <v>2919916000</v>
      </c>
      <c r="AJ1046" s="90">
        <v>382684000</v>
      </c>
      <c r="AK1046" s="90">
        <v>741030000</v>
      </c>
      <c r="AL1046" s="90">
        <v>132976000</v>
      </c>
      <c r="AM1046" s="90">
        <v>497380000</v>
      </c>
      <c r="AN1046" s="90">
        <v>331482000</v>
      </c>
      <c r="AO1046" s="90"/>
      <c r="AP1046" s="90"/>
    </row>
    <row r="1047" spans="1:42" ht="12.75" customHeight="1">
      <c r="A1047" s="81">
        <v>45014</v>
      </c>
      <c r="B1047" s="90">
        <v>18714095746028</v>
      </c>
      <c r="C1047" s="90">
        <v>64009978000</v>
      </c>
      <c r="D1047" s="203">
        <v>19896955000</v>
      </c>
      <c r="E1047" s="208">
        <v>106179500000</v>
      </c>
      <c r="F1047" s="90">
        <v>13422427000</v>
      </c>
      <c r="G1047" s="85">
        <v>0.38521529210713751</v>
      </c>
      <c r="H1047" s="90">
        <v>0</v>
      </c>
      <c r="I1047" s="85">
        <v>0</v>
      </c>
      <c r="J1047" s="90">
        <v>218853000</v>
      </c>
      <c r="K1047" s="85">
        <v>2.1966607199889673E-2</v>
      </c>
      <c r="L1047" s="90">
        <v>3388656000</v>
      </c>
      <c r="M1047" s="85">
        <v>0.37587417086318964</v>
      </c>
      <c r="N1047" s="90">
        <v>1162390000</v>
      </c>
      <c r="O1047" s="85">
        <v>0.58336687487516026</v>
      </c>
      <c r="P1047" s="90">
        <v>78000000</v>
      </c>
      <c r="Q1047" s="85">
        <v>1.4059150812871261E-2</v>
      </c>
      <c r="R1047" s="90">
        <v>0</v>
      </c>
      <c r="S1047" s="85">
        <v>0</v>
      </c>
      <c r="T1047" s="90">
        <v>691809000</v>
      </c>
      <c r="U1047" s="85">
        <v>0.98722109012449266</v>
      </c>
      <c r="V1047" s="90">
        <v>17820000</v>
      </c>
      <c r="W1047" s="85">
        <v>0.40746330086431609</v>
      </c>
      <c r="X1047" s="90">
        <v>917000000</v>
      </c>
      <c r="Y1047" s="85">
        <f t="shared" si="1"/>
        <v>1</v>
      </c>
      <c r="Z1047" s="90"/>
      <c r="AA1047" s="85"/>
      <c r="AB1047" s="85"/>
      <c r="AC1047" s="85"/>
      <c r="AD1047" s="90">
        <v>34843962000</v>
      </c>
      <c r="AE1047" s="90">
        <v>195408000</v>
      </c>
      <c r="AF1047" s="90">
        <v>9962986000</v>
      </c>
      <c r="AG1047" s="90">
        <v>9015400000</v>
      </c>
      <c r="AH1047" s="90">
        <v>1992554000</v>
      </c>
      <c r="AI1047" s="90">
        <v>5547988000</v>
      </c>
      <c r="AJ1047" s="90">
        <v>625134000</v>
      </c>
      <c r="AK1047" s="90">
        <v>700764000</v>
      </c>
      <c r="AL1047" s="90">
        <v>43734000</v>
      </c>
      <c r="AM1047" s="90">
        <v>917000000</v>
      </c>
      <c r="AN1047" s="90">
        <v>165048000</v>
      </c>
      <c r="AO1047" s="90"/>
      <c r="AP1047" s="90"/>
    </row>
    <row r="1048" spans="1:42" ht="12.75" customHeight="1">
      <c r="A1048" s="81">
        <v>45015</v>
      </c>
      <c r="B1048" s="90">
        <v>24800045849030</v>
      </c>
      <c r="C1048" s="90">
        <v>132143346000</v>
      </c>
      <c r="D1048" s="203">
        <v>35456741000</v>
      </c>
      <c r="E1048" s="208">
        <v>137930551000</v>
      </c>
      <c r="F1048" s="90">
        <v>2343479000</v>
      </c>
      <c r="G1048" s="85">
        <v>0.12655552362162328</v>
      </c>
      <c r="H1048" s="90">
        <v>0</v>
      </c>
      <c r="I1048" s="85">
        <v>0</v>
      </c>
      <c r="J1048" s="90">
        <v>135463000</v>
      </c>
      <c r="K1048" s="85">
        <v>3.2483254564904043E-3</v>
      </c>
      <c r="L1048" s="90">
        <v>29959902000</v>
      </c>
      <c r="M1048" s="85">
        <v>0.44741035471035939</v>
      </c>
      <c r="N1048" s="90">
        <v>1060389000</v>
      </c>
      <c r="O1048" s="85">
        <v>0.62036375081758521</v>
      </c>
      <c r="P1048" s="90">
        <v>84104000</v>
      </c>
      <c r="Q1048" s="85">
        <v>0.26050487842651388</v>
      </c>
      <c r="R1048" s="90">
        <v>0</v>
      </c>
      <c r="S1048" s="85">
        <v>0</v>
      </c>
      <c r="T1048" s="90">
        <v>726876000</v>
      </c>
      <c r="U1048" s="85">
        <v>0.94905809174139433</v>
      </c>
      <c r="V1048" s="90">
        <v>216528000</v>
      </c>
      <c r="W1048" s="85">
        <v>0.49071946261269223</v>
      </c>
      <c r="X1048" s="90">
        <v>930000000</v>
      </c>
      <c r="Y1048" s="85">
        <f t="shared" si="1"/>
        <v>1</v>
      </c>
      <c r="Z1048" s="90"/>
      <c r="AA1048" s="85"/>
      <c r="AB1048" s="85"/>
      <c r="AC1048" s="85"/>
      <c r="AD1048" s="90">
        <v>18517398000</v>
      </c>
      <c r="AE1048" s="90">
        <v>662512000</v>
      </c>
      <c r="AF1048" s="90">
        <v>41702410000</v>
      </c>
      <c r="AG1048" s="90">
        <v>66962916000</v>
      </c>
      <c r="AH1048" s="90">
        <v>1709302000</v>
      </c>
      <c r="AI1048" s="90">
        <v>322850000</v>
      </c>
      <c r="AJ1048" s="90">
        <v>12516000</v>
      </c>
      <c r="AK1048" s="90">
        <v>765892000</v>
      </c>
      <c r="AL1048" s="90">
        <v>441246000</v>
      </c>
      <c r="AM1048" s="90">
        <v>930000000</v>
      </c>
      <c r="AN1048" s="90">
        <v>116304000</v>
      </c>
      <c r="AO1048" s="90"/>
      <c r="AP1048" s="90"/>
    </row>
    <row r="1049" spans="1:42" ht="12.75" customHeight="1">
      <c r="A1049" s="81">
        <v>45016</v>
      </c>
      <c r="B1049" s="90">
        <v>26629423256032</v>
      </c>
      <c r="C1049" s="90">
        <v>124775664000</v>
      </c>
      <c r="D1049" s="203">
        <v>47121273000</v>
      </c>
      <c r="E1049" s="208">
        <v>171510878000</v>
      </c>
      <c r="F1049" s="90">
        <v>13887652000</v>
      </c>
      <c r="G1049" s="85">
        <v>0.46457344679450341</v>
      </c>
      <c r="H1049" s="90">
        <v>0</v>
      </c>
      <c r="I1049" s="85">
        <v>0</v>
      </c>
      <c r="J1049" s="90">
        <v>269461000</v>
      </c>
      <c r="K1049" s="85">
        <v>1.0297338461627824E-2</v>
      </c>
      <c r="L1049" s="90">
        <v>30221396000</v>
      </c>
      <c r="M1049" s="85">
        <v>0.48364356840258949</v>
      </c>
      <c r="N1049" s="90">
        <v>986335000</v>
      </c>
      <c r="O1049" s="85">
        <v>0.68881028534715139</v>
      </c>
      <c r="P1049" s="90">
        <v>39640000</v>
      </c>
      <c r="Q1049" s="85">
        <v>1.4127747052026747E-2</v>
      </c>
      <c r="R1049" s="90">
        <v>0</v>
      </c>
      <c r="S1049" s="85">
        <v>0</v>
      </c>
      <c r="T1049" s="90">
        <v>706885000</v>
      </c>
      <c r="U1049" s="85">
        <v>0.9892148246831759</v>
      </c>
      <c r="V1049" s="90">
        <v>56304000</v>
      </c>
      <c r="W1049" s="85">
        <v>0.5226399331662489</v>
      </c>
      <c r="X1049" s="90">
        <v>953600000</v>
      </c>
      <c r="Y1049" s="85">
        <f t="shared" si="1"/>
        <v>1.8894392708539727</v>
      </c>
      <c r="Z1049" s="90"/>
      <c r="AA1049" s="85"/>
      <c r="AB1049" s="85"/>
      <c r="AC1049" s="85"/>
      <c r="AD1049" s="90">
        <v>29893340000</v>
      </c>
      <c r="AE1049" s="90">
        <v>137924000</v>
      </c>
      <c r="AF1049" s="90">
        <v>26168024000</v>
      </c>
      <c r="AG1049" s="90">
        <v>62486918000</v>
      </c>
      <c r="AH1049" s="90">
        <v>1431940000</v>
      </c>
      <c r="AI1049" s="90">
        <v>2805826000</v>
      </c>
      <c r="AJ1049" s="90">
        <v>220730000</v>
      </c>
      <c r="AK1049" s="90">
        <v>714592000</v>
      </c>
      <c r="AL1049" s="90">
        <v>107730000</v>
      </c>
      <c r="AM1049" s="90">
        <v>504700000</v>
      </c>
      <c r="AN1049" s="90">
        <v>303940000</v>
      </c>
      <c r="AO1049" s="90"/>
      <c r="AP1049" s="90"/>
    </row>
    <row r="1050" spans="1:42" s="116" customFormat="1" ht="12.75" customHeight="1">
      <c r="A1050" s="110"/>
      <c r="B1050" s="113"/>
      <c r="C1050" s="113"/>
      <c r="D1050" s="210"/>
      <c r="E1050" s="208"/>
      <c r="F1050" s="113"/>
      <c r="G1050" s="135"/>
      <c r="H1050" s="113"/>
      <c r="I1050" s="113"/>
      <c r="J1050" s="113"/>
      <c r="K1050" s="113"/>
      <c r="L1050" s="113"/>
      <c r="M1050" s="113"/>
      <c r="N1050" s="113"/>
      <c r="O1050" s="113"/>
      <c r="P1050" s="113"/>
      <c r="Q1050" s="113"/>
      <c r="R1050" s="113"/>
      <c r="S1050" s="113"/>
      <c r="T1050" s="113"/>
      <c r="U1050" s="113"/>
      <c r="V1050" s="113"/>
      <c r="W1050" s="113"/>
      <c r="X1050" s="113"/>
      <c r="Y1050" s="85" t="e">
        <f t="shared" si="1"/>
        <v>#DIV/0!</v>
      </c>
      <c r="Z1050" s="113"/>
      <c r="AA1050" s="113"/>
      <c r="AB1050" s="113"/>
      <c r="AC1050" s="113"/>
      <c r="AD1050" s="113"/>
      <c r="AE1050" s="113"/>
      <c r="AF1050" s="113"/>
      <c r="AG1050" s="113"/>
      <c r="AH1050" s="113"/>
      <c r="AI1050" s="126"/>
      <c r="AJ1050" s="113"/>
      <c r="AK1050" s="113"/>
      <c r="AL1050" s="113"/>
      <c r="AM1050" s="113"/>
      <c r="AN1050" s="113"/>
      <c r="AO1050" s="113"/>
      <c r="AP1050" s="113"/>
    </row>
    <row r="1051" spans="1:42" ht="12.75" customHeight="1">
      <c r="A1051" s="81">
        <v>45019</v>
      </c>
      <c r="B1051" s="90">
        <v>32742205210038</v>
      </c>
      <c r="C1051" s="90">
        <v>216488046000</v>
      </c>
      <c r="D1051" s="203">
        <v>101721199000</v>
      </c>
      <c r="E1051" s="208">
        <v>154804684000</v>
      </c>
      <c r="F1051" s="90">
        <v>58969594000</v>
      </c>
      <c r="G1051" s="85">
        <v>0.56568558504830035</v>
      </c>
      <c r="H1051" s="90">
        <v>0</v>
      </c>
      <c r="I1051" s="85">
        <v>0</v>
      </c>
      <c r="J1051" s="90">
        <v>390505000</v>
      </c>
      <c r="K1051" s="85">
        <v>2.7424891172683163E-2</v>
      </c>
      <c r="L1051" s="90">
        <v>39287910000</v>
      </c>
      <c r="M1051" s="85">
        <v>0.45470100319853862</v>
      </c>
      <c r="N1051" s="90">
        <v>1153286000</v>
      </c>
      <c r="O1051" s="85">
        <v>0.48561005371965899</v>
      </c>
      <c r="P1051" s="90">
        <v>105168000</v>
      </c>
      <c r="Q1051" s="85">
        <v>1.8622289163240033E-2</v>
      </c>
      <c r="R1051" s="90">
        <v>0</v>
      </c>
      <c r="S1051" s="85">
        <v>0</v>
      </c>
      <c r="T1051" s="90">
        <v>724065000</v>
      </c>
      <c r="U1051" s="85">
        <v>0.94907316382625651</v>
      </c>
      <c r="V1051" s="90">
        <v>152730000</v>
      </c>
      <c r="W1051" s="85">
        <v>0.36763785516902725</v>
      </c>
      <c r="X1051" s="90">
        <v>937941000</v>
      </c>
      <c r="Y1051" s="85">
        <f t="shared" si="1"/>
        <v>0.99899774412545983</v>
      </c>
      <c r="Z1051" s="90"/>
      <c r="AA1051" s="85"/>
      <c r="AB1051" s="85"/>
      <c r="AC1051" s="85"/>
      <c r="AD1051" s="90">
        <v>104244470000</v>
      </c>
      <c r="AE1051" s="90">
        <v>403572000</v>
      </c>
      <c r="AF1051" s="90">
        <v>14239072000</v>
      </c>
      <c r="AG1051" s="90">
        <v>86403834000</v>
      </c>
      <c r="AH1051" s="90">
        <v>2374922000</v>
      </c>
      <c r="AI1051" s="90">
        <v>5647426000</v>
      </c>
      <c r="AJ1051" s="90">
        <v>749368000</v>
      </c>
      <c r="AK1051" s="90">
        <v>762918000</v>
      </c>
      <c r="AL1051" s="90">
        <v>415436000</v>
      </c>
      <c r="AM1051" s="90">
        <v>938882000</v>
      </c>
      <c r="AN1051" s="90">
        <v>308146000</v>
      </c>
      <c r="AO1051" s="90"/>
      <c r="AP1051" s="90"/>
    </row>
    <row r="1052" spans="1:42" ht="12.75" customHeight="1">
      <c r="A1052" s="81">
        <v>45020</v>
      </c>
      <c r="B1052" s="90">
        <v>30968068397040</v>
      </c>
      <c r="C1052" s="90">
        <v>288758668000</v>
      </c>
      <c r="D1052" s="203">
        <v>123933243000</v>
      </c>
      <c r="E1052" s="208">
        <v>190703108000</v>
      </c>
      <c r="F1052" s="90">
        <v>94388325000</v>
      </c>
      <c r="G1052" s="85">
        <v>0.68934789540814001</v>
      </c>
      <c r="H1052" s="90">
        <v>0</v>
      </c>
      <c r="I1052" s="85">
        <v>0</v>
      </c>
      <c r="J1052" s="90">
        <v>1226684000</v>
      </c>
      <c r="K1052" s="85">
        <v>0.40616442937242525</v>
      </c>
      <c r="L1052" s="90">
        <v>25292715000</v>
      </c>
      <c r="M1052" s="85">
        <v>0.1759052102190054</v>
      </c>
      <c r="N1052" s="90">
        <v>1083517000</v>
      </c>
      <c r="O1052" s="85">
        <v>0.57321662857626543</v>
      </c>
      <c r="P1052" s="90">
        <v>156011000</v>
      </c>
      <c r="Q1052" s="85">
        <v>0.33230170867714903</v>
      </c>
      <c r="R1052" s="90">
        <v>0</v>
      </c>
      <c r="S1052" s="85">
        <v>0</v>
      </c>
      <c r="T1052" s="90">
        <v>705000000</v>
      </c>
      <c r="U1052" s="85">
        <v>0.97838395949906742</v>
      </c>
      <c r="V1052" s="90">
        <v>130666000</v>
      </c>
      <c r="W1052" s="85">
        <v>0.48164339530837619</v>
      </c>
      <c r="X1052" s="90">
        <v>950325000</v>
      </c>
      <c r="Y1052" s="85">
        <f t="shared" si="1"/>
        <v>0.98822336608953365</v>
      </c>
      <c r="Z1052" s="90"/>
      <c r="AA1052" s="85"/>
      <c r="AB1052" s="85"/>
      <c r="AC1052" s="85"/>
      <c r="AD1052" s="90">
        <v>136924078000</v>
      </c>
      <c r="AE1052" s="90">
        <v>289072000</v>
      </c>
      <c r="AF1052" s="90">
        <v>3020166000</v>
      </c>
      <c r="AG1052" s="90">
        <v>143786048000</v>
      </c>
      <c r="AH1052" s="90">
        <v>1890240000</v>
      </c>
      <c r="AI1052" s="90">
        <v>469486000</v>
      </c>
      <c r="AJ1052" s="90">
        <v>177308000</v>
      </c>
      <c r="AK1052" s="90">
        <v>720576000</v>
      </c>
      <c r="AL1052" s="90">
        <v>271292000</v>
      </c>
      <c r="AM1052" s="90">
        <v>961650000</v>
      </c>
      <c r="AN1052" s="90">
        <v>248752000</v>
      </c>
      <c r="AO1052" s="90"/>
      <c r="AP1052" s="90"/>
    </row>
    <row r="1053" spans="1:42" ht="12.75" customHeight="1">
      <c r="A1053" s="81">
        <v>45021</v>
      </c>
      <c r="B1053" s="90">
        <v>30561447646442</v>
      </c>
      <c r="C1053" s="90">
        <v>73623968000</v>
      </c>
      <c r="D1053" s="203">
        <v>41240128000</v>
      </c>
      <c r="E1053" s="208">
        <v>128934540000</v>
      </c>
      <c r="F1053" s="90">
        <v>23932886000</v>
      </c>
      <c r="G1053" s="85">
        <v>0.75743308934670495</v>
      </c>
      <c r="H1053" s="90">
        <v>0</v>
      </c>
      <c r="I1053" s="85">
        <v>0</v>
      </c>
      <c r="J1053" s="90">
        <v>1552930000</v>
      </c>
      <c r="K1053" s="85">
        <v>0.47552541343179472</v>
      </c>
      <c r="L1053" s="90">
        <v>12808953000</v>
      </c>
      <c r="M1053" s="85">
        <v>0.37922272822281289</v>
      </c>
      <c r="N1053" s="90">
        <v>1019853000</v>
      </c>
      <c r="O1053" s="85">
        <v>0.60582351599367001</v>
      </c>
      <c r="P1053" s="90">
        <v>82504000</v>
      </c>
      <c r="Q1053" s="85">
        <v>0.29218815296459205</v>
      </c>
      <c r="R1053" s="90">
        <v>0</v>
      </c>
      <c r="S1053" s="85">
        <v>0</v>
      </c>
      <c r="T1053" s="90">
        <v>705413000</v>
      </c>
      <c r="U1053" s="85">
        <v>0.99800092243352678</v>
      </c>
      <c r="V1053" s="90">
        <v>182069000</v>
      </c>
      <c r="W1053" s="85">
        <v>0.44626286196094966</v>
      </c>
      <c r="X1053" s="90">
        <v>955520000</v>
      </c>
      <c r="Y1053" s="85">
        <f t="shared" si="1"/>
        <v>0.9921913939192557</v>
      </c>
      <c r="Z1053" s="90"/>
      <c r="AA1053" s="85"/>
      <c r="AB1053" s="85"/>
      <c r="AC1053" s="85"/>
      <c r="AD1053" s="90">
        <v>31597360000</v>
      </c>
      <c r="AE1053" s="90">
        <v>495598000</v>
      </c>
      <c r="AF1053" s="90">
        <v>3265714000</v>
      </c>
      <c r="AG1053" s="90">
        <v>33776860000</v>
      </c>
      <c r="AH1053" s="90">
        <v>1683416000</v>
      </c>
      <c r="AI1053" s="90">
        <v>282366000</v>
      </c>
      <c r="AJ1053" s="90">
        <v>97634000</v>
      </c>
      <c r="AK1053" s="90">
        <v>706826000</v>
      </c>
      <c r="AL1053" s="90">
        <v>407986000</v>
      </c>
      <c r="AM1053" s="90">
        <v>963040000</v>
      </c>
      <c r="AN1053" s="90">
        <v>347168000</v>
      </c>
      <c r="AO1053" s="90"/>
      <c r="AP1053" s="90"/>
    </row>
    <row r="1054" spans="1:42" ht="12.75" customHeight="1">
      <c r="A1054" s="81">
        <v>45022</v>
      </c>
      <c r="B1054" s="90">
        <v>37317040724044</v>
      </c>
      <c r="C1054" s="90">
        <v>247670758000</v>
      </c>
      <c r="D1054" s="203">
        <v>108130245000</v>
      </c>
      <c r="E1054" s="208">
        <v>168762177000</v>
      </c>
      <c r="F1054" s="90">
        <v>79449106000</v>
      </c>
      <c r="G1054" s="85">
        <v>0.4901126721565579</v>
      </c>
      <c r="H1054" s="90">
        <v>0</v>
      </c>
      <c r="I1054" s="85">
        <v>0</v>
      </c>
      <c r="J1054" s="90">
        <v>298941000</v>
      </c>
      <c r="K1054" s="85">
        <v>0.38286991380524854</v>
      </c>
      <c r="L1054" s="90">
        <v>24415003000</v>
      </c>
      <c r="M1054" s="85">
        <v>0.31603423540266978</v>
      </c>
      <c r="N1054" s="90">
        <v>2163785000</v>
      </c>
      <c r="O1054" s="85">
        <v>0.56601801811228358</v>
      </c>
      <c r="P1054" s="90">
        <v>42787000</v>
      </c>
      <c r="Q1054" s="85">
        <v>0.38072823049954618</v>
      </c>
      <c r="R1054" s="90">
        <v>0</v>
      </c>
      <c r="S1054" s="85">
        <v>0</v>
      </c>
      <c r="T1054" s="90">
        <v>725299000</v>
      </c>
      <c r="U1054" s="85">
        <v>0.96084164173924103</v>
      </c>
      <c r="V1054" s="90">
        <v>74933000</v>
      </c>
      <c r="W1054" s="85">
        <v>0.47793779977548728</v>
      </c>
      <c r="X1054" s="90">
        <v>960391000</v>
      </c>
      <c r="Y1054" s="85">
        <f t="shared" si="1"/>
        <v>0.98929625806823773</v>
      </c>
      <c r="Z1054" s="90"/>
      <c r="AA1054" s="85"/>
      <c r="AB1054" s="85"/>
      <c r="AC1054" s="85"/>
      <c r="AD1054" s="90">
        <v>162103758000</v>
      </c>
      <c r="AE1054" s="90">
        <v>567820000</v>
      </c>
      <c r="AF1054" s="90">
        <v>780790000</v>
      </c>
      <c r="AG1054" s="90">
        <v>77254298000</v>
      </c>
      <c r="AH1054" s="90">
        <v>3822820000</v>
      </c>
      <c r="AI1054" s="90">
        <v>112382000</v>
      </c>
      <c r="AJ1054" s="90">
        <v>908964000</v>
      </c>
      <c r="AK1054" s="90">
        <v>754858000</v>
      </c>
      <c r="AL1054" s="90">
        <v>156784000</v>
      </c>
      <c r="AM1054" s="90">
        <v>970782000</v>
      </c>
      <c r="AN1054" s="90">
        <v>237502000</v>
      </c>
      <c r="AO1054" s="90"/>
      <c r="AP1054" s="90"/>
    </row>
    <row r="1055" spans="1:42" ht="12.75" customHeight="1">
      <c r="A1055" s="81">
        <v>45023</v>
      </c>
      <c r="B1055" s="90">
        <v>26080942414046</v>
      </c>
      <c r="C1055" s="90">
        <v>94200190000</v>
      </c>
      <c r="D1055" s="203">
        <v>31597782000</v>
      </c>
      <c r="E1055" s="208">
        <v>65416411000</v>
      </c>
      <c r="F1055" s="90">
        <v>12054344000</v>
      </c>
      <c r="G1055" s="85">
        <v>0.6125327929946216</v>
      </c>
      <c r="H1055" s="90">
        <v>0</v>
      </c>
      <c r="I1055" s="85">
        <v>0</v>
      </c>
      <c r="J1055" s="90">
        <v>2321525000</v>
      </c>
      <c r="K1055" s="85">
        <v>0.53819509646141983</v>
      </c>
      <c r="L1055" s="90">
        <v>14120357000</v>
      </c>
      <c r="M1055" s="85">
        <v>0.21773147670851745</v>
      </c>
      <c r="N1055" s="90">
        <v>1166501000</v>
      </c>
      <c r="O1055" s="85">
        <v>0.60150807458796862</v>
      </c>
      <c r="P1055" s="90">
        <v>247384000</v>
      </c>
      <c r="Q1055" s="85">
        <v>0.4843752447486725</v>
      </c>
      <c r="R1055" s="90">
        <v>0</v>
      </c>
      <c r="S1055" s="85">
        <v>0</v>
      </c>
      <c r="T1055" s="90">
        <v>725081000</v>
      </c>
      <c r="U1055" s="85">
        <v>0.96656588843476476</v>
      </c>
      <c r="V1055" s="90">
        <v>26590000</v>
      </c>
      <c r="W1055" s="85">
        <v>0.36282509619845538</v>
      </c>
      <c r="X1055" s="90">
        <v>936000000</v>
      </c>
      <c r="Y1055" s="85">
        <f t="shared" si="1"/>
        <v>1</v>
      </c>
      <c r="Z1055" s="90"/>
      <c r="AA1055" s="85"/>
      <c r="AB1055" s="85"/>
      <c r="AC1055" s="85"/>
      <c r="AD1055" s="90">
        <v>19679508000</v>
      </c>
      <c r="AE1055" s="90">
        <v>520570000</v>
      </c>
      <c r="AF1055" s="90">
        <v>4313538000</v>
      </c>
      <c r="AG1055" s="90">
        <v>64852162000</v>
      </c>
      <c r="AH1055" s="90">
        <v>1939294000</v>
      </c>
      <c r="AI1055" s="90">
        <v>510728000</v>
      </c>
      <c r="AJ1055" s="90">
        <v>234722000</v>
      </c>
      <c r="AK1055" s="90">
        <v>750162000</v>
      </c>
      <c r="AL1055" s="90">
        <v>73286000</v>
      </c>
      <c r="AM1055" s="90">
        <v>936000000</v>
      </c>
      <c r="AN1055" s="90">
        <v>390220000</v>
      </c>
      <c r="AO1055" s="90"/>
      <c r="AP1055" s="90"/>
    </row>
    <row r="1056" spans="1:42" s="116" customFormat="1" ht="12.75" customHeight="1">
      <c r="A1056" s="110"/>
      <c r="B1056" s="113"/>
      <c r="C1056" s="113"/>
      <c r="D1056" s="210"/>
      <c r="E1056" s="208"/>
      <c r="F1056" s="113"/>
      <c r="G1056" s="135"/>
      <c r="H1056" s="113"/>
      <c r="I1056" s="113"/>
      <c r="J1056" s="113"/>
      <c r="K1056" s="113"/>
      <c r="L1056" s="113"/>
      <c r="M1056" s="113"/>
      <c r="N1056" s="113"/>
      <c r="O1056" s="113"/>
      <c r="P1056" s="113"/>
      <c r="Q1056" s="113"/>
      <c r="R1056" s="113"/>
      <c r="S1056" s="113"/>
      <c r="T1056" s="113"/>
      <c r="U1056" s="113"/>
      <c r="V1056" s="113"/>
      <c r="W1056" s="113"/>
      <c r="X1056" s="113"/>
      <c r="Y1056" s="85" t="e">
        <f t="shared" si="1"/>
        <v>#DIV/0!</v>
      </c>
      <c r="Z1056" s="113"/>
      <c r="AA1056" s="113"/>
      <c r="AB1056" s="113"/>
      <c r="AC1056" s="113"/>
      <c r="AD1056" s="113"/>
      <c r="AE1056" s="113"/>
      <c r="AF1056" s="113"/>
      <c r="AG1056" s="113"/>
      <c r="AH1056" s="113"/>
      <c r="AI1056" s="126"/>
      <c r="AJ1056" s="113"/>
      <c r="AK1056" s="113"/>
      <c r="AL1056" s="113"/>
      <c r="AM1056" s="113"/>
      <c r="AN1056" s="113"/>
      <c r="AO1056" s="113"/>
      <c r="AP1056" s="113"/>
    </row>
    <row r="1057" spans="1:42" ht="12.75" customHeight="1">
      <c r="A1057" s="81">
        <v>45026</v>
      </c>
      <c r="B1057" s="90">
        <v>35620303595252</v>
      </c>
      <c r="C1057" s="90">
        <v>82776192000</v>
      </c>
      <c r="D1057" s="203">
        <v>56081993000</v>
      </c>
      <c r="E1057" s="208">
        <v>117734198000</v>
      </c>
      <c r="F1057" s="90">
        <v>22626657000</v>
      </c>
      <c r="G1057" s="85">
        <v>0.68861707574677444</v>
      </c>
      <c r="H1057" s="90">
        <v>0</v>
      </c>
      <c r="I1057" s="85">
        <v>0</v>
      </c>
      <c r="J1057" s="90">
        <v>1086956000</v>
      </c>
      <c r="K1057" s="85">
        <v>0.42564132686426309</v>
      </c>
      <c r="L1057" s="90">
        <v>29300819000</v>
      </c>
      <c r="M1057" s="85">
        <v>0.68561357119387822</v>
      </c>
      <c r="N1057" s="90">
        <v>1308460000</v>
      </c>
      <c r="O1057" s="85">
        <v>0.51394266761877605</v>
      </c>
      <c r="P1057" s="90">
        <v>100741000</v>
      </c>
      <c r="Q1057" s="85">
        <v>0.45208583891292253</v>
      </c>
      <c r="R1057" s="90">
        <v>0</v>
      </c>
      <c r="S1057" s="85">
        <v>0</v>
      </c>
      <c r="T1057" s="90">
        <v>704000000</v>
      </c>
      <c r="U1057" s="85">
        <v>0.98810623264848962</v>
      </c>
      <c r="V1057" s="90">
        <v>8415000</v>
      </c>
      <c r="W1057" s="85">
        <v>0.29453972698634934</v>
      </c>
      <c r="X1057" s="90">
        <v>945945000</v>
      </c>
      <c r="Y1057" s="85">
        <f>X1057/AM1057</f>
        <v>2.0019999999999998</v>
      </c>
      <c r="Z1057" s="90"/>
      <c r="AA1057" s="85"/>
      <c r="AB1057" s="85"/>
      <c r="AC1057" s="85"/>
      <c r="AD1057" s="90">
        <v>32858112000</v>
      </c>
      <c r="AE1057" s="90">
        <v>62726000</v>
      </c>
      <c r="AF1057" s="90">
        <v>2553690000</v>
      </c>
      <c r="AG1057" s="90">
        <v>42736638000</v>
      </c>
      <c r="AH1057" s="90">
        <v>2545926000</v>
      </c>
      <c r="AI1057" s="90">
        <v>222836000</v>
      </c>
      <c r="AJ1057" s="90">
        <v>187232000</v>
      </c>
      <c r="AK1057" s="90">
        <v>712474000</v>
      </c>
      <c r="AL1057" s="90">
        <v>28570000</v>
      </c>
      <c r="AM1057" s="90">
        <v>472500000</v>
      </c>
      <c r="AN1057" s="90">
        <v>395488000</v>
      </c>
      <c r="AO1057" s="90"/>
      <c r="AP1057" s="90"/>
    </row>
    <row r="1058" spans="1:42" ht="12.75" customHeight="1">
      <c r="A1058" s="81">
        <v>45027</v>
      </c>
      <c r="B1058" s="90">
        <v>27812756709254</v>
      </c>
      <c r="C1058" s="90">
        <v>153358550000</v>
      </c>
      <c r="D1058" s="203">
        <v>53842491000</v>
      </c>
      <c r="E1058" s="208">
        <v>111704101000</v>
      </c>
      <c r="F1058" s="90">
        <v>3059666000</v>
      </c>
      <c r="G1058" s="85">
        <v>0.27843393843208203</v>
      </c>
      <c r="H1058" s="90">
        <v>0</v>
      </c>
      <c r="I1058" s="85">
        <v>0</v>
      </c>
      <c r="J1058" s="90">
        <v>21084000</v>
      </c>
      <c r="K1058" s="85">
        <v>2.0625801935170575E-3</v>
      </c>
      <c r="L1058" s="90">
        <v>47836965000</v>
      </c>
      <c r="M1058" s="85">
        <v>0.37876411815244815</v>
      </c>
      <c r="N1058" s="90">
        <v>1193885000</v>
      </c>
      <c r="O1058" s="85">
        <v>0.46120876149269874</v>
      </c>
      <c r="P1058" s="90">
        <v>61076000</v>
      </c>
      <c r="Q1058" s="85">
        <v>0.250286857030456</v>
      </c>
      <c r="R1058" s="90">
        <v>0</v>
      </c>
      <c r="S1058" s="85">
        <v>0</v>
      </c>
      <c r="T1058" s="90">
        <v>726131000</v>
      </c>
      <c r="U1058" s="85">
        <v>0.9388305781170404</v>
      </c>
      <c r="V1058" s="90">
        <v>6684000</v>
      </c>
      <c r="W1058" s="85">
        <v>6.2823091527717728E-2</v>
      </c>
      <c r="X1058" s="90">
        <v>937000000</v>
      </c>
      <c r="Y1058" s="85">
        <f t="shared" si="1"/>
        <v>1</v>
      </c>
      <c r="Z1058" s="90"/>
      <c r="AA1058" s="85"/>
      <c r="AB1058" s="85"/>
      <c r="AC1058" s="85"/>
      <c r="AD1058" s="90">
        <v>10988840000</v>
      </c>
      <c r="AE1058" s="90">
        <v>367008000</v>
      </c>
      <c r="AF1058" s="90">
        <v>10222148000</v>
      </c>
      <c r="AG1058" s="90">
        <v>126297510000</v>
      </c>
      <c r="AH1058" s="90">
        <v>2588600000</v>
      </c>
      <c r="AI1058" s="90">
        <v>244024000</v>
      </c>
      <c r="AJ1058" s="90">
        <v>563220000</v>
      </c>
      <c r="AK1058" s="90">
        <v>773442000</v>
      </c>
      <c r="AL1058" s="90">
        <v>106394000</v>
      </c>
      <c r="AM1058" s="90">
        <v>937000000</v>
      </c>
      <c r="AN1058" s="90">
        <v>270364000</v>
      </c>
      <c r="AO1058" s="90"/>
      <c r="AP1058" s="90"/>
    </row>
    <row r="1059" spans="1:42" ht="12.75" customHeight="1">
      <c r="A1059" s="81">
        <v>45028</v>
      </c>
      <c r="B1059" s="90">
        <v>32730570511656</v>
      </c>
      <c r="C1059" s="90">
        <v>211278194000</v>
      </c>
      <c r="D1059" s="203">
        <v>49763795000</v>
      </c>
      <c r="E1059" s="208">
        <v>119721904000</v>
      </c>
      <c r="F1059" s="90">
        <v>17973741000</v>
      </c>
      <c r="G1059" s="85">
        <v>0.5401594860843667</v>
      </c>
      <c r="H1059" s="90">
        <v>0</v>
      </c>
      <c r="I1059" s="85">
        <v>0</v>
      </c>
      <c r="J1059" s="90">
        <v>364922000</v>
      </c>
      <c r="K1059" s="85">
        <v>0.47654754349262562</v>
      </c>
      <c r="L1059" s="90">
        <v>28558167000</v>
      </c>
      <c r="M1059" s="85">
        <v>0.16574619390450143</v>
      </c>
      <c r="N1059" s="90">
        <v>1023254000</v>
      </c>
      <c r="O1059" s="85">
        <v>0.62628699715149938</v>
      </c>
      <c r="P1059" s="90">
        <v>96069000</v>
      </c>
      <c r="Q1059" s="85">
        <v>0.4131644589712713</v>
      </c>
      <c r="R1059" s="90">
        <v>0</v>
      </c>
      <c r="S1059" s="85">
        <v>0</v>
      </c>
      <c r="T1059" s="90">
        <v>735693000</v>
      </c>
      <c r="U1059" s="85">
        <v>0.93743931497598088</v>
      </c>
      <c r="V1059" s="90">
        <v>52979000</v>
      </c>
      <c r="W1059" s="85">
        <v>0.31441543026706231</v>
      </c>
      <c r="X1059" s="90">
        <v>958970000</v>
      </c>
      <c r="Y1059" s="85">
        <f t="shared" si="1"/>
        <v>0.98261163596122714</v>
      </c>
      <c r="Z1059" s="90"/>
      <c r="AA1059" s="85"/>
      <c r="AB1059" s="85"/>
      <c r="AC1059" s="85"/>
      <c r="AD1059" s="90">
        <v>33274878000</v>
      </c>
      <c r="AE1059" s="90">
        <v>312160000</v>
      </c>
      <c r="AF1059" s="90">
        <v>765762000</v>
      </c>
      <c r="AG1059" s="90">
        <v>172300590000</v>
      </c>
      <c r="AH1059" s="90">
        <v>1633842000</v>
      </c>
      <c r="AI1059" s="90">
        <v>232520000</v>
      </c>
      <c r="AJ1059" s="90">
        <v>341736000</v>
      </c>
      <c r="AK1059" s="90">
        <v>784790000</v>
      </c>
      <c r="AL1059" s="90">
        <v>168500000</v>
      </c>
      <c r="AM1059" s="90">
        <v>975940000</v>
      </c>
      <c r="AN1059" s="90">
        <v>487476000</v>
      </c>
      <c r="AO1059" s="90"/>
      <c r="AP1059" s="90"/>
    </row>
    <row r="1060" spans="1:42" ht="12.75" customHeight="1">
      <c r="A1060" s="81">
        <v>45029</v>
      </c>
      <c r="B1060" s="90">
        <v>26901014292058</v>
      </c>
      <c r="C1060" s="90">
        <v>59016958000</v>
      </c>
      <c r="D1060" s="203">
        <v>16704198000</v>
      </c>
      <c r="E1060" s="208">
        <v>75333490000</v>
      </c>
      <c r="F1060" s="90">
        <v>3107938000</v>
      </c>
      <c r="G1060" s="85">
        <v>0.36689748929920002</v>
      </c>
      <c r="H1060" s="90">
        <v>0</v>
      </c>
      <c r="I1060" s="85">
        <v>0</v>
      </c>
      <c r="J1060" s="90">
        <v>151981000</v>
      </c>
      <c r="K1060" s="85">
        <v>0.3732892862406052</v>
      </c>
      <c r="L1060" s="90">
        <v>10399190000</v>
      </c>
      <c r="M1060" s="85">
        <v>0.22685297691373024</v>
      </c>
      <c r="N1060" s="90">
        <v>1205572000</v>
      </c>
      <c r="O1060" s="85">
        <v>0.63198563216281867</v>
      </c>
      <c r="P1060" s="90">
        <v>158671000</v>
      </c>
      <c r="Q1060" s="85">
        <v>0.4324992504156786</v>
      </c>
      <c r="R1060" s="90">
        <v>0</v>
      </c>
      <c r="S1060" s="85">
        <v>0</v>
      </c>
      <c r="T1060" s="90">
        <v>736999000</v>
      </c>
      <c r="U1060" s="85">
        <v>0.94880928778699269</v>
      </c>
      <c r="V1060" s="90">
        <v>847000</v>
      </c>
      <c r="W1060" s="85">
        <v>3.5633151030710977E-2</v>
      </c>
      <c r="X1060" s="90">
        <v>943000000</v>
      </c>
      <c r="Y1060" s="85">
        <f t="shared" si="1"/>
        <v>1</v>
      </c>
      <c r="Z1060" s="90"/>
      <c r="AA1060" s="85"/>
      <c r="AB1060" s="85"/>
      <c r="AC1060" s="85"/>
      <c r="AD1060" s="90">
        <v>8470862000</v>
      </c>
      <c r="AE1060" s="90">
        <v>77650000</v>
      </c>
      <c r="AF1060" s="90">
        <v>407140000</v>
      </c>
      <c r="AG1060" s="90">
        <v>45841100000</v>
      </c>
      <c r="AH1060" s="90">
        <v>1907594000</v>
      </c>
      <c r="AI1060" s="90">
        <v>366870000</v>
      </c>
      <c r="AJ1060" s="90">
        <v>78692000</v>
      </c>
      <c r="AK1060" s="90">
        <v>776762000</v>
      </c>
      <c r="AL1060" s="90">
        <v>23770000</v>
      </c>
      <c r="AM1060" s="90">
        <v>943000000</v>
      </c>
      <c r="AN1060" s="90">
        <v>123518000</v>
      </c>
      <c r="AO1060" s="90"/>
      <c r="AP1060" s="90"/>
    </row>
    <row r="1061" spans="1:42" ht="12.75" customHeight="1">
      <c r="A1061" s="81">
        <v>45030</v>
      </c>
      <c r="B1061" s="90">
        <v>30769465291660</v>
      </c>
      <c r="C1061" s="90">
        <v>39075336000</v>
      </c>
      <c r="D1061" s="203">
        <v>12817527000</v>
      </c>
      <c r="E1061" s="208">
        <v>65556162000.139999</v>
      </c>
      <c r="F1061" s="90">
        <v>6463818000</v>
      </c>
      <c r="G1061" s="85">
        <v>0.35810868084537745</v>
      </c>
      <c r="H1061" s="90">
        <v>0</v>
      </c>
      <c r="I1061" s="85">
        <v>0</v>
      </c>
      <c r="J1061" s="90">
        <v>431780000</v>
      </c>
      <c r="K1061" s="85">
        <v>0.48182418740012678</v>
      </c>
      <c r="L1061" s="90">
        <v>3076504000</v>
      </c>
      <c r="M1061" s="85">
        <v>0.19998980713115985</v>
      </c>
      <c r="N1061" s="90">
        <v>1121651000</v>
      </c>
      <c r="O1061" s="85">
        <v>0.53910029712611474</v>
      </c>
      <c r="P1061" s="90">
        <v>14621000</v>
      </c>
      <c r="Q1061" s="85">
        <v>0.21400761124121781</v>
      </c>
      <c r="R1061" s="90">
        <v>0</v>
      </c>
      <c r="S1061" s="85">
        <v>0</v>
      </c>
      <c r="T1061" s="90">
        <v>736102000</v>
      </c>
      <c r="U1061" s="85">
        <v>0.95078558106132238</v>
      </c>
      <c r="V1061" s="90">
        <v>22756000</v>
      </c>
      <c r="W1061" s="85">
        <v>0.29424086477540151</v>
      </c>
      <c r="X1061" s="90">
        <v>950295000</v>
      </c>
      <c r="Y1061" s="85">
        <f t="shared" si="1"/>
        <v>0.98928262838463865</v>
      </c>
      <c r="Z1061" s="90"/>
      <c r="AA1061" s="85"/>
      <c r="AB1061" s="85"/>
      <c r="AC1061" s="85"/>
      <c r="AD1061" s="90">
        <v>18049878000</v>
      </c>
      <c r="AE1061" s="90">
        <v>118994000</v>
      </c>
      <c r="AF1061" s="90">
        <v>896136000</v>
      </c>
      <c r="AG1061" s="90">
        <v>15383304000</v>
      </c>
      <c r="AH1061" s="90">
        <v>2080598000</v>
      </c>
      <c r="AI1061" s="90">
        <v>68320000</v>
      </c>
      <c r="AJ1061" s="90">
        <v>379216000</v>
      </c>
      <c r="AK1061" s="90">
        <v>774204000</v>
      </c>
      <c r="AL1061" s="90">
        <v>77338000</v>
      </c>
      <c r="AM1061" s="90">
        <v>960590000</v>
      </c>
      <c r="AN1061" s="90">
        <v>286758000</v>
      </c>
      <c r="AO1061" s="90"/>
      <c r="AP1061" s="90"/>
    </row>
    <row r="1062" spans="1:42" s="116" customFormat="1" ht="12.75" customHeight="1">
      <c r="A1062" s="110"/>
      <c r="B1062" s="113"/>
      <c r="C1062" s="113"/>
      <c r="D1062" s="210"/>
      <c r="E1062" s="208"/>
      <c r="F1062" s="113"/>
      <c r="G1062" s="135"/>
      <c r="H1062" s="113"/>
      <c r="I1062" s="113"/>
      <c r="J1062" s="113"/>
      <c r="K1062" s="113"/>
      <c r="L1062" s="113"/>
      <c r="M1062" s="113"/>
      <c r="N1062" s="113"/>
      <c r="O1062" s="113"/>
      <c r="P1062" s="113"/>
      <c r="Q1062" s="113"/>
      <c r="R1062" s="113"/>
      <c r="S1062" s="113"/>
      <c r="T1062" s="113"/>
      <c r="U1062" s="113"/>
      <c r="V1062" s="113"/>
      <c r="W1062" s="113"/>
      <c r="X1062" s="113"/>
      <c r="Y1062" s="85" t="e">
        <f t="shared" si="1"/>
        <v>#DIV/0!</v>
      </c>
      <c r="Z1062" s="113"/>
      <c r="AA1062" s="113"/>
      <c r="AB1062" s="113"/>
      <c r="AC1062" s="113"/>
      <c r="AD1062" s="113"/>
      <c r="AE1062" s="113"/>
      <c r="AF1062" s="113"/>
      <c r="AG1062" s="113"/>
      <c r="AH1062" s="113"/>
      <c r="AI1062" s="126"/>
      <c r="AJ1062" s="113"/>
      <c r="AK1062" s="113"/>
      <c r="AL1062" s="113"/>
      <c r="AM1062" s="113"/>
      <c r="AN1062" s="113"/>
      <c r="AO1062" s="113"/>
      <c r="AP1062" s="113"/>
    </row>
    <row r="1063" spans="1:42" ht="12.75" customHeight="1">
      <c r="A1063" s="81">
        <v>45033</v>
      </c>
      <c r="B1063" s="90">
        <v>18433457443866</v>
      </c>
      <c r="C1063" s="90">
        <v>37206112000</v>
      </c>
      <c r="D1063" s="203">
        <v>33420075000</v>
      </c>
      <c r="E1063" s="208">
        <v>130226165000</v>
      </c>
      <c r="F1063" s="90">
        <v>11076308000</v>
      </c>
      <c r="G1063" s="85">
        <v>1.2588032518861636</v>
      </c>
      <c r="H1063" s="90">
        <v>0</v>
      </c>
      <c r="I1063" s="85">
        <v>0</v>
      </c>
      <c r="J1063" s="90">
        <v>280768000</v>
      </c>
      <c r="K1063" s="85">
        <v>0.38376940593707543</v>
      </c>
      <c r="L1063" s="90">
        <v>19244917000</v>
      </c>
      <c r="M1063" s="85">
        <v>0.85458482629139665</v>
      </c>
      <c r="N1063" s="90">
        <v>1108744000</v>
      </c>
      <c r="O1063" s="85">
        <v>0.47426405796853477</v>
      </c>
      <c r="P1063" s="90">
        <v>58833000</v>
      </c>
      <c r="Q1063" s="85">
        <v>0.33093893438934391</v>
      </c>
      <c r="R1063" s="90">
        <v>0</v>
      </c>
      <c r="S1063" s="85">
        <v>0</v>
      </c>
      <c r="T1063" s="90">
        <v>702133000</v>
      </c>
      <c r="U1063" s="85">
        <v>0.99307103497437177</v>
      </c>
      <c r="V1063" s="90">
        <v>852000</v>
      </c>
      <c r="W1063" s="85" t="e">
        <v>#DIV/0!</v>
      </c>
      <c r="X1063" s="90">
        <v>947520000</v>
      </c>
      <c r="Y1063" s="85">
        <f t="shared" si="1"/>
        <v>0.99212598425196852</v>
      </c>
      <c r="Z1063" s="90"/>
      <c r="AA1063" s="85"/>
      <c r="AB1063" s="85"/>
      <c r="AC1063" s="85"/>
      <c r="AD1063" s="90">
        <v>8799078000</v>
      </c>
      <c r="AE1063" s="90">
        <v>405322000</v>
      </c>
      <c r="AF1063" s="90">
        <v>731606000</v>
      </c>
      <c r="AG1063" s="90">
        <v>22519610000</v>
      </c>
      <c r="AH1063" s="90">
        <v>2337820000</v>
      </c>
      <c r="AI1063" s="90">
        <v>177776000</v>
      </c>
      <c r="AJ1063" s="90">
        <v>402908000</v>
      </c>
      <c r="AK1063" s="90">
        <v>707032000</v>
      </c>
      <c r="AL1063" s="90">
        <v>0</v>
      </c>
      <c r="AM1063" s="90">
        <v>955040000</v>
      </c>
      <c r="AN1063" s="90">
        <v>169920000</v>
      </c>
      <c r="AO1063" s="90"/>
      <c r="AP1063" s="90"/>
    </row>
    <row r="1064" spans="1:42" ht="12.75" customHeight="1">
      <c r="A1064" s="81">
        <v>45034</v>
      </c>
      <c r="B1064" s="90">
        <v>22784985014068</v>
      </c>
      <c r="C1064" s="90">
        <v>50221982000</v>
      </c>
      <c r="D1064" s="203">
        <v>31296358000</v>
      </c>
      <c r="E1064" s="208">
        <v>113799213000</v>
      </c>
      <c r="F1064" s="90">
        <v>7803052000</v>
      </c>
      <c r="G1064" s="85">
        <v>0.54435421310470844</v>
      </c>
      <c r="H1064" s="90">
        <v>0</v>
      </c>
      <c r="I1064" s="85">
        <v>0</v>
      </c>
      <c r="J1064" s="90">
        <v>49855000</v>
      </c>
      <c r="K1064" s="85">
        <v>2.7502049345367929E-2</v>
      </c>
      <c r="L1064" s="90">
        <v>20594980000</v>
      </c>
      <c r="M1064" s="85">
        <v>0.68232645219386634</v>
      </c>
      <c r="N1064" s="90">
        <v>1185392000</v>
      </c>
      <c r="O1064" s="85">
        <v>0.67780607547976801</v>
      </c>
      <c r="P1064" s="90">
        <v>7862000</v>
      </c>
      <c r="Q1064" s="85">
        <v>0.19963435071860242</v>
      </c>
      <c r="R1064" s="90">
        <v>0</v>
      </c>
      <c r="S1064" s="85">
        <v>0</v>
      </c>
      <c r="T1064" s="90">
        <v>706028000</v>
      </c>
      <c r="U1064" s="85">
        <v>0.98270726506433281</v>
      </c>
      <c r="V1064" s="90">
        <v>19189000</v>
      </c>
      <c r="W1064" s="85">
        <v>0.32830892417191349</v>
      </c>
      <c r="X1064" s="90">
        <v>930000000</v>
      </c>
      <c r="Y1064" s="85">
        <f t="shared" si="1"/>
        <v>1</v>
      </c>
      <c r="Z1064" s="90"/>
      <c r="AA1064" s="85"/>
      <c r="AB1064" s="85"/>
      <c r="AC1064" s="85"/>
      <c r="AD1064" s="90">
        <v>14334512000</v>
      </c>
      <c r="AE1064" s="90">
        <v>68362000</v>
      </c>
      <c r="AF1064" s="90">
        <v>1812774000</v>
      </c>
      <c r="AG1064" s="90">
        <v>30183470000</v>
      </c>
      <c r="AH1064" s="90">
        <v>1748866000</v>
      </c>
      <c r="AI1064" s="90">
        <v>39382000</v>
      </c>
      <c r="AJ1064" s="90">
        <v>90310000</v>
      </c>
      <c r="AK1064" s="90">
        <v>718452000</v>
      </c>
      <c r="AL1064" s="90">
        <v>58448000</v>
      </c>
      <c r="AM1064" s="90">
        <v>930000000</v>
      </c>
      <c r="AN1064" s="90">
        <v>237406000</v>
      </c>
      <c r="AO1064" s="90"/>
      <c r="AP1064" s="90"/>
    </row>
    <row r="1065" spans="1:42" ht="12.75" customHeight="1">
      <c r="A1065" s="81">
        <v>45035</v>
      </c>
      <c r="B1065" s="90">
        <v>22033406890070</v>
      </c>
      <c r="C1065" s="90">
        <v>87347172000</v>
      </c>
      <c r="D1065" s="203">
        <v>29865373000</v>
      </c>
      <c r="E1065" s="208">
        <v>79739463000</v>
      </c>
      <c r="F1065" s="90">
        <v>5462934000</v>
      </c>
      <c r="G1065" s="85">
        <v>0.28889714101016117</v>
      </c>
      <c r="H1065" s="90">
        <v>0</v>
      </c>
      <c r="I1065" s="85">
        <v>0</v>
      </c>
      <c r="J1065" s="90">
        <v>239284000</v>
      </c>
      <c r="K1065" s="85">
        <v>2.3578597360991278E-2</v>
      </c>
      <c r="L1065" s="90">
        <v>21105232000</v>
      </c>
      <c r="M1065" s="85">
        <v>0.3963362371130168</v>
      </c>
      <c r="N1065" s="90">
        <v>1400328000</v>
      </c>
      <c r="O1065" s="85">
        <v>0.59030374974285649</v>
      </c>
      <c r="P1065" s="90">
        <v>13118000</v>
      </c>
      <c r="Q1065" s="85">
        <v>0.24857879178352157</v>
      </c>
      <c r="R1065" s="90">
        <v>0</v>
      </c>
      <c r="S1065" s="85">
        <v>0</v>
      </c>
      <c r="T1065" s="90">
        <v>693000000</v>
      </c>
      <c r="U1065" s="85">
        <v>0.9862690849472282</v>
      </c>
      <c r="V1065" s="90">
        <v>14125000</v>
      </c>
      <c r="W1065" s="85">
        <v>0.38561288561288559</v>
      </c>
      <c r="X1065" s="90">
        <v>937352000</v>
      </c>
      <c r="Y1065" s="85">
        <f t="shared" si="1"/>
        <v>0.99116848400768109</v>
      </c>
      <c r="Z1065" s="90"/>
      <c r="AA1065" s="85"/>
      <c r="AB1065" s="85"/>
      <c r="AC1065" s="85"/>
      <c r="AD1065" s="90">
        <v>18909616000</v>
      </c>
      <c r="AE1065" s="90">
        <v>134364000</v>
      </c>
      <c r="AF1065" s="90">
        <v>10148356000</v>
      </c>
      <c r="AG1065" s="90">
        <v>53250826000</v>
      </c>
      <c r="AH1065" s="90">
        <v>2372216000</v>
      </c>
      <c r="AI1065" s="90">
        <v>52772000</v>
      </c>
      <c r="AJ1065" s="90">
        <v>714302000</v>
      </c>
      <c r="AK1065" s="90">
        <v>702648000</v>
      </c>
      <c r="AL1065" s="90">
        <v>36630000</v>
      </c>
      <c r="AM1065" s="90">
        <v>945704000</v>
      </c>
      <c r="AN1065" s="90">
        <v>79738000</v>
      </c>
      <c r="AO1065" s="90"/>
      <c r="AP1065" s="90"/>
    </row>
    <row r="1066" spans="1:42" ht="12.75" customHeight="1">
      <c r="A1066" s="81">
        <v>45036</v>
      </c>
      <c r="B1066" s="90">
        <v>16195942052072</v>
      </c>
      <c r="C1066" s="90">
        <v>38352066000</v>
      </c>
      <c r="D1066" s="203">
        <v>5492113000</v>
      </c>
      <c r="E1066" s="208">
        <v>102309723000</v>
      </c>
      <c r="F1066" s="90">
        <v>1472373000</v>
      </c>
      <c r="G1066" s="85">
        <v>0.16912237843445677</v>
      </c>
      <c r="H1066" s="90">
        <v>23250000</v>
      </c>
      <c r="I1066" s="85">
        <v>0.5</v>
      </c>
      <c r="J1066" s="90">
        <v>285453000</v>
      </c>
      <c r="K1066" s="85">
        <v>2.8150034111033336E-2</v>
      </c>
      <c r="L1066" s="90">
        <v>967854000</v>
      </c>
      <c r="M1066" s="85">
        <v>7.3792554915889721E-2</v>
      </c>
      <c r="N1066" s="90">
        <v>1072086000</v>
      </c>
      <c r="O1066" s="85">
        <v>0.69764109505248162</v>
      </c>
      <c r="P1066" s="90">
        <v>33945000</v>
      </c>
      <c r="Q1066" s="85">
        <v>0.34173277493657633</v>
      </c>
      <c r="R1066" s="90">
        <v>0</v>
      </c>
      <c r="S1066" s="85">
        <v>0</v>
      </c>
      <c r="T1066" s="90">
        <v>685000000</v>
      </c>
      <c r="U1066" s="85">
        <v>0.98998453600797764</v>
      </c>
      <c r="V1066" s="90">
        <v>33232000</v>
      </c>
      <c r="W1066" s="85">
        <v>0.43483722390871976</v>
      </c>
      <c r="X1066" s="90">
        <v>918920000</v>
      </c>
      <c r="Y1066" s="85">
        <f t="shared" si="1"/>
        <v>0.99899982605670556</v>
      </c>
      <c r="Z1066" s="90"/>
      <c r="AA1066" s="85"/>
      <c r="AB1066" s="85"/>
      <c r="AC1066" s="85"/>
      <c r="AD1066" s="90">
        <v>8705962000</v>
      </c>
      <c r="AE1066" s="90">
        <v>46500000</v>
      </c>
      <c r="AF1066" s="90">
        <v>10140414000</v>
      </c>
      <c r="AG1066" s="90">
        <v>13115876000</v>
      </c>
      <c r="AH1066" s="90">
        <v>1536730000</v>
      </c>
      <c r="AI1066" s="90">
        <v>99332000</v>
      </c>
      <c r="AJ1066" s="90">
        <v>2757980000</v>
      </c>
      <c r="AK1066" s="90">
        <v>691930000</v>
      </c>
      <c r="AL1066" s="90">
        <v>76424000</v>
      </c>
      <c r="AM1066" s="90">
        <v>919840000</v>
      </c>
      <c r="AN1066" s="90">
        <v>261078000</v>
      </c>
      <c r="AO1066" s="90"/>
      <c r="AP1066" s="90"/>
    </row>
    <row r="1067" spans="1:42" ht="12.75" customHeight="1">
      <c r="A1067" s="81">
        <v>45037</v>
      </c>
      <c r="B1067" s="90">
        <v>24219610332274</v>
      </c>
      <c r="C1067" s="90">
        <v>77439974000</v>
      </c>
      <c r="D1067" s="203">
        <v>20192093000</v>
      </c>
      <c r="E1067" s="208">
        <v>57651813000.099991</v>
      </c>
      <c r="F1067" s="90">
        <v>4150174000</v>
      </c>
      <c r="G1067" s="85">
        <v>0.35811401423456468</v>
      </c>
      <c r="H1067" s="90">
        <v>0</v>
      </c>
      <c r="I1067" s="85">
        <v>0</v>
      </c>
      <c r="J1067" s="90">
        <v>63076000</v>
      </c>
      <c r="K1067" s="85">
        <v>4.1299338094887648E-3</v>
      </c>
      <c r="L1067" s="90">
        <v>12711631000</v>
      </c>
      <c r="M1067" s="85">
        <v>0.29566344131719746</v>
      </c>
      <c r="N1067" s="90">
        <v>1404074000</v>
      </c>
      <c r="O1067" s="85">
        <v>0.62372573861405134</v>
      </c>
      <c r="P1067" s="90">
        <v>30844000</v>
      </c>
      <c r="Q1067" s="85">
        <v>0.14052064255710758</v>
      </c>
      <c r="R1067" s="90">
        <v>0</v>
      </c>
      <c r="S1067" s="85">
        <v>0</v>
      </c>
      <c r="T1067" s="90">
        <v>685051000</v>
      </c>
      <c r="U1067" s="85">
        <v>0.96620508538642502</v>
      </c>
      <c r="V1067" s="90">
        <v>224063000</v>
      </c>
      <c r="W1067" s="85">
        <v>0.44298734677738238</v>
      </c>
      <c r="X1067" s="90">
        <v>923180000</v>
      </c>
      <c r="Y1067" s="85">
        <f t="shared" ref="Y1067:Y1130" si="2">X1067/AM1067</f>
        <v>0.99015401776137968</v>
      </c>
      <c r="Z1067" s="90"/>
      <c r="AA1067" s="85"/>
      <c r="AB1067" s="85"/>
      <c r="AC1067" s="85"/>
      <c r="AD1067" s="90">
        <v>11588974000</v>
      </c>
      <c r="AE1067" s="90">
        <v>211558000</v>
      </c>
      <c r="AF1067" s="90">
        <v>15272884000</v>
      </c>
      <c r="AG1067" s="90">
        <v>42993584000</v>
      </c>
      <c r="AH1067" s="90">
        <v>2251108000</v>
      </c>
      <c r="AI1067" s="90">
        <v>219498000</v>
      </c>
      <c r="AJ1067" s="90">
        <v>2621456000</v>
      </c>
      <c r="AK1067" s="90">
        <v>709012000</v>
      </c>
      <c r="AL1067" s="90">
        <v>505800000</v>
      </c>
      <c r="AM1067" s="90">
        <v>932360000</v>
      </c>
      <c r="AN1067" s="90">
        <v>133740000</v>
      </c>
      <c r="AO1067" s="90"/>
      <c r="AP1067" s="90"/>
    </row>
    <row r="1068" spans="1:42" s="116" customFormat="1" ht="12.75" customHeight="1">
      <c r="A1068" s="110"/>
      <c r="B1068" s="113"/>
      <c r="C1068" s="113"/>
      <c r="D1068" s="210"/>
      <c r="E1068" s="208"/>
      <c r="F1068" s="113"/>
      <c r="G1068" s="135"/>
      <c r="H1068" s="113"/>
      <c r="I1068" s="113"/>
      <c r="J1068" s="113"/>
      <c r="K1068" s="113"/>
      <c r="L1068" s="113"/>
      <c r="M1068" s="113"/>
      <c r="N1068" s="113"/>
      <c r="O1068" s="113"/>
      <c r="P1068" s="113"/>
      <c r="Q1068" s="113"/>
      <c r="R1068" s="113"/>
      <c r="S1068" s="113"/>
      <c r="T1068" s="113"/>
      <c r="U1068" s="113"/>
      <c r="V1068" s="113"/>
      <c r="W1068" s="113"/>
      <c r="X1068" s="113"/>
      <c r="Y1068" s="85" t="e">
        <f t="shared" si="2"/>
        <v>#DIV/0!</v>
      </c>
      <c r="Z1068" s="113"/>
      <c r="AA1068" s="113"/>
      <c r="AB1068" s="113"/>
      <c r="AC1068" s="113"/>
      <c r="AD1068" s="113"/>
      <c r="AE1068" s="113"/>
      <c r="AF1068" s="113"/>
      <c r="AG1068" s="113"/>
      <c r="AH1068" s="113"/>
      <c r="AI1068" s="126"/>
      <c r="AJ1068" s="113"/>
      <c r="AK1068" s="113"/>
      <c r="AL1068" s="113"/>
      <c r="AM1068" s="113"/>
      <c r="AN1068" s="113"/>
      <c r="AO1068" s="113"/>
      <c r="AP1068" s="113"/>
    </row>
    <row r="1069" spans="1:42" ht="12.75" customHeight="1">
      <c r="A1069" s="81">
        <v>45040</v>
      </c>
      <c r="B1069" s="90">
        <v>21346002752080</v>
      </c>
      <c r="C1069" s="90">
        <v>444210772000</v>
      </c>
      <c r="D1069" s="203">
        <v>397122753000</v>
      </c>
      <c r="E1069" s="208">
        <v>493859073000</v>
      </c>
      <c r="F1069" s="90">
        <v>182802245000</v>
      </c>
      <c r="G1069" s="85">
        <v>0.93784911748558397</v>
      </c>
      <c r="H1069" s="90">
        <v>0</v>
      </c>
      <c r="I1069" s="85">
        <v>0</v>
      </c>
      <c r="J1069" s="90">
        <v>160259000</v>
      </c>
      <c r="K1069" s="85">
        <v>1.6244828302061219E-2</v>
      </c>
      <c r="L1069" s="90">
        <v>208230567000</v>
      </c>
      <c r="M1069" s="85">
        <v>0.90146458699328202</v>
      </c>
      <c r="N1069" s="90">
        <v>1486826000</v>
      </c>
      <c r="O1069" s="85">
        <v>0.51436694326494836</v>
      </c>
      <c r="P1069" s="90">
        <v>96649000</v>
      </c>
      <c r="Q1069" s="85">
        <v>0.33488679912128122</v>
      </c>
      <c r="R1069" s="90">
        <v>0</v>
      </c>
      <c r="S1069" s="85">
        <v>0</v>
      </c>
      <c r="T1069" s="90">
        <v>3408000000</v>
      </c>
      <c r="U1069" s="85">
        <v>0.99296475149949914</v>
      </c>
      <c r="V1069" s="90">
        <v>4920000</v>
      </c>
      <c r="W1069" s="85">
        <v>0.27200353825740825</v>
      </c>
      <c r="X1069" s="90">
        <v>933287000</v>
      </c>
      <c r="Y1069" s="85">
        <f t="shared" si="2"/>
        <v>0.97975275411674057</v>
      </c>
      <c r="Z1069" s="90"/>
      <c r="AA1069" s="85"/>
      <c r="AB1069" s="85"/>
      <c r="AC1069" s="85"/>
      <c r="AD1069" s="90">
        <v>194916476000</v>
      </c>
      <c r="AE1069" s="90">
        <v>182596000</v>
      </c>
      <c r="AF1069" s="90">
        <v>9865232000</v>
      </c>
      <c r="AG1069" s="90">
        <v>230991400000</v>
      </c>
      <c r="AH1069" s="90">
        <v>2890594000</v>
      </c>
      <c r="AI1069" s="90">
        <v>288602000</v>
      </c>
      <c r="AJ1069" s="90">
        <v>494060000</v>
      </c>
      <c r="AK1069" s="90">
        <v>3432146000</v>
      </c>
      <c r="AL1069" s="90">
        <v>18088000</v>
      </c>
      <c r="AM1069" s="90">
        <v>952574000</v>
      </c>
      <c r="AN1069" s="90">
        <v>179004000</v>
      </c>
      <c r="AO1069" s="90"/>
      <c r="AP1069" s="90"/>
    </row>
    <row r="1070" spans="1:42" ht="12.75" customHeight="1">
      <c r="A1070" s="81">
        <v>45041</v>
      </c>
      <c r="B1070" s="90">
        <v>23355183068582</v>
      </c>
      <c r="C1070" s="90">
        <v>81542178000</v>
      </c>
      <c r="D1070" s="203">
        <v>13632786160</v>
      </c>
      <c r="E1070" s="208">
        <v>155672191160</v>
      </c>
      <c r="F1070" s="90">
        <v>6161313000</v>
      </c>
      <c r="G1070" s="85">
        <v>0.44305624968090207</v>
      </c>
      <c r="H1070" s="90">
        <v>0</v>
      </c>
      <c r="I1070" s="85">
        <v>0</v>
      </c>
      <c r="J1070" s="90">
        <v>137336000</v>
      </c>
      <c r="K1070" s="85">
        <v>1.3825375608363439E-2</v>
      </c>
      <c r="L1070" s="90">
        <v>4622932000</v>
      </c>
      <c r="M1070" s="85">
        <v>8.68665110600189E-2</v>
      </c>
      <c r="N1070" s="90">
        <v>1100706160</v>
      </c>
      <c r="O1070" s="85">
        <v>0.53666752153337738</v>
      </c>
      <c r="P1070" s="90">
        <v>14191000</v>
      </c>
      <c r="Q1070" s="85">
        <v>6.2201397350819213E-2</v>
      </c>
      <c r="R1070" s="90">
        <v>0</v>
      </c>
      <c r="S1070" s="85">
        <v>0</v>
      </c>
      <c r="T1070" s="90">
        <v>674000000</v>
      </c>
      <c r="U1070" s="85">
        <v>0.98803220339976894</v>
      </c>
      <c r="V1070" s="90">
        <v>12308000</v>
      </c>
      <c r="W1070" s="85">
        <v>0.18328568024779604</v>
      </c>
      <c r="X1070" s="90">
        <v>910000000</v>
      </c>
      <c r="Y1070" s="85">
        <f t="shared" si="2"/>
        <v>1</v>
      </c>
      <c r="Z1070" s="90"/>
      <c r="AA1070" s="85"/>
      <c r="AB1070" s="85"/>
      <c r="AC1070" s="85"/>
      <c r="AD1070" s="90">
        <v>13906390000</v>
      </c>
      <c r="AE1070" s="90">
        <v>313846000</v>
      </c>
      <c r="AF1070" s="90">
        <v>9933618000</v>
      </c>
      <c r="AG1070" s="90">
        <v>53218806000</v>
      </c>
      <c r="AH1070" s="90">
        <v>2051002000</v>
      </c>
      <c r="AI1070" s="90">
        <v>228146000</v>
      </c>
      <c r="AJ1070" s="90">
        <v>78016000</v>
      </c>
      <c r="AK1070" s="90">
        <v>682164000</v>
      </c>
      <c r="AL1070" s="90">
        <v>67152000</v>
      </c>
      <c r="AM1070" s="90">
        <v>910000000</v>
      </c>
      <c r="AN1070" s="90">
        <v>153038000</v>
      </c>
      <c r="AO1070" s="90"/>
      <c r="AP1070" s="90"/>
    </row>
    <row r="1071" spans="1:42" ht="12.75" customHeight="1">
      <c r="A1071" s="81">
        <v>45042</v>
      </c>
      <c r="B1071" s="90">
        <v>26001075502884</v>
      </c>
      <c r="C1071" s="90">
        <v>46527330000</v>
      </c>
      <c r="D1071" s="203">
        <v>17179103980</v>
      </c>
      <c r="E1071" s="208">
        <v>218401860930</v>
      </c>
      <c r="F1071" s="90">
        <v>1107451000</v>
      </c>
      <c r="G1071" s="85">
        <v>0.16042569810357571</v>
      </c>
      <c r="H1071" s="90">
        <v>0</v>
      </c>
      <c r="I1071" s="85">
        <v>0</v>
      </c>
      <c r="J1071" s="90">
        <v>3386658000</v>
      </c>
      <c r="K1071" s="85">
        <v>0.17043009486472011</v>
      </c>
      <c r="L1071" s="90">
        <v>9574835000</v>
      </c>
      <c r="M1071" s="85">
        <v>0.70926447968942641</v>
      </c>
      <c r="N1071" s="90">
        <v>1188581980</v>
      </c>
      <c r="O1071" s="85">
        <v>0.38306507628544356</v>
      </c>
      <c r="P1071" s="90">
        <v>82908000</v>
      </c>
      <c r="Q1071" s="85">
        <v>0.45149485378206178</v>
      </c>
      <c r="R1071" s="90">
        <v>0</v>
      </c>
      <c r="S1071" s="85">
        <v>0</v>
      </c>
      <c r="T1071" s="90">
        <v>885770000</v>
      </c>
      <c r="U1071" s="85">
        <v>0.7961905960395862</v>
      </c>
      <c r="V1071" s="90">
        <v>49284000</v>
      </c>
      <c r="W1071" s="85">
        <v>0.48407818485414006</v>
      </c>
      <c r="X1071" s="90">
        <v>903616000</v>
      </c>
      <c r="Y1071" s="85">
        <f t="shared" si="2"/>
        <v>0.99601424993827381</v>
      </c>
      <c r="Z1071" s="90"/>
      <c r="AA1071" s="85"/>
      <c r="AB1071" s="85"/>
      <c r="AC1071" s="85"/>
      <c r="AD1071" s="90">
        <v>6903202000</v>
      </c>
      <c r="AE1071" s="90">
        <v>75252000</v>
      </c>
      <c r="AF1071" s="90">
        <v>19871244000</v>
      </c>
      <c r="AG1071" s="90">
        <v>13499668000</v>
      </c>
      <c r="AH1071" s="90">
        <v>3102820000</v>
      </c>
      <c r="AI1071" s="90">
        <v>183630000</v>
      </c>
      <c r="AJ1071" s="90">
        <v>564694000</v>
      </c>
      <c r="AK1071" s="90">
        <v>1112510000</v>
      </c>
      <c r="AL1071" s="90">
        <v>101810000</v>
      </c>
      <c r="AM1071" s="90">
        <v>907232000</v>
      </c>
      <c r="AN1071" s="90">
        <v>205268000</v>
      </c>
      <c r="AO1071" s="90"/>
      <c r="AP1071" s="90"/>
    </row>
    <row r="1072" spans="1:42" ht="12.75" customHeight="1">
      <c r="A1072" s="81">
        <v>45043</v>
      </c>
      <c r="B1072" s="90">
        <v>20746715430086</v>
      </c>
      <c r="C1072" s="90">
        <v>44153922000</v>
      </c>
      <c r="D1072" s="203">
        <v>7699041000</v>
      </c>
      <c r="E1072" s="208">
        <v>69321966000</v>
      </c>
      <c r="F1072" s="90">
        <v>897041000</v>
      </c>
      <c r="G1072" s="85">
        <v>0.39496832472397508</v>
      </c>
      <c r="H1072" s="90">
        <v>13360000</v>
      </c>
      <c r="I1072" s="85">
        <v>2.3020749690701753E-2</v>
      </c>
      <c r="J1072" s="90">
        <v>3151200000</v>
      </c>
      <c r="K1072" s="85">
        <v>8.9306154773188956E-2</v>
      </c>
      <c r="L1072" s="90">
        <v>435249000</v>
      </c>
      <c r="M1072" s="85">
        <v>0.29432023196747698</v>
      </c>
      <c r="N1072" s="90">
        <v>1247578000</v>
      </c>
      <c r="O1072" s="85">
        <v>0.67621016436164327</v>
      </c>
      <c r="P1072" s="90">
        <v>41030000</v>
      </c>
      <c r="Q1072" s="85">
        <v>0.38106471506055428</v>
      </c>
      <c r="R1072" s="90">
        <v>0</v>
      </c>
      <c r="S1072" s="85">
        <v>0</v>
      </c>
      <c r="T1072" s="90">
        <v>716531000</v>
      </c>
      <c r="U1072" s="85">
        <v>0.93114745150835465</v>
      </c>
      <c r="V1072" s="90">
        <v>290147000</v>
      </c>
      <c r="W1072" s="85">
        <v>0.49025727156292559</v>
      </c>
      <c r="X1072" s="90">
        <v>906905000</v>
      </c>
      <c r="Y1072" s="85">
        <f t="shared" si="2"/>
        <v>0.99900309536136411</v>
      </c>
      <c r="Z1072" s="90"/>
      <c r="AA1072" s="85"/>
      <c r="AB1072" s="85"/>
      <c r="AC1072" s="85"/>
      <c r="AD1072" s="90">
        <v>2271172000</v>
      </c>
      <c r="AE1072" s="90">
        <v>580346000</v>
      </c>
      <c r="AF1072" s="90">
        <v>35285362000</v>
      </c>
      <c r="AG1072" s="90">
        <v>1478828000</v>
      </c>
      <c r="AH1072" s="90">
        <v>1844956000</v>
      </c>
      <c r="AI1072" s="90">
        <v>107672000</v>
      </c>
      <c r="AJ1072" s="90">
        <v>73830000</v>
      </c>
      <c r="AK1072" s="90">
        <v>769514000</v>
      </c>
      <c r="AL1072" s="90">
        <v>591826000</v>
      </c>
      <c r="AM1072" s="90">
        <v>907810000</v>
      </c>
      <c r="AN1072" s="90">
        <v>242606000</v>
      </c>
      <c r="AO1072" s="90"/>
      <c r="AP1072" s="90"/>
    </row>
    <row r="1073" spans="1:42" ht="12.75" customHeight="1">
      <c r="A1073" s="81">
        <v>45044</v>
      </c>
      <c r="B1073" s="90">
        <v>23624306488088</v>
      </c>
      <c r="C1073" s="90">
        <v>208355980000</v>
      </c>
      <c r="D1073" s="203">
        <v>175722228000</v>
      </c>
      <c r="E1073" s="208">
        <v>203066648000</v>
      </c>
      <c r="F1073" s="90">
        <v>150781552000</v>
      </c>
      <c r="G1073" s="85">
        <v>0.98990222154014784</v>
      </c>
      <c r="H1073" s="90">
        <v>0</v>
      </c>
      <c r="I1073" s="85">
        <v>0</v>
      </c>
      <c r="J1073" s="90">
        <v>674271000</v>
      </c>
      <c r="K1073" s="85">
        <v>0.2955467521333055</v>
      </c>
      <c r="L1073" s="90">
        <v>21146890000</v>
      </c>
      <c r="M1073" s="85">
        <v>0.42933560461921794</v>
      </c>
      <c r="N1073" s="90">
        <v>961709000</v>
      </c>
      <c r="O1073" s="85">
        <v>0.74058852248697415</v>
      </c>
      <c r="P1073" s="90">
        <v>117842000</v>
      </c>
      <c r="Q1073" s="85">
        <v>0.45070756521073968</v>
      </c>
      <c r="R1073" s="90">
        <v>0</v>
      </c>
      <c r="S1073" s="85">
        <v>0</v>
      </c>
      <c r="T1073" s="90">
        <v>1026121000</v>
      </c>
      <c r="U1073" s="85">
        <v>0.73410345488729334</v>
      </c>
      <c r="V1073" s="90">
        <v>91573000</v>
      </c>
      <c r="W1073" s="85">
        <v>0.49098171679802693</v>
      </c>
      <c r="X1073" s="90">
        <v>922270000</v>
      </c>
      <c r="Y1073" s="85">
        <f t="shared" si="2"/>
        <v>0.99004873650084801</v>
      </c>
      <c r="Z1073" s="90"/>
      <c r="AA1073" s="85"/>
      <c r="AB1073" s="85"/>
      <c r="AC1073" s="85"/>
      <c r="AD1073" s="90">
        <v>152319642000</v>
      </c>
      <c r="AE1073" s="90">
        <v>38052000</v>
      </c>
      <c r="AF1073" s="90">
        <v>2281436000</v>
      </c>
      <c r="AG1073" s="90">
        <v>49254918000</v>
      </c>
      <c r="AH1073" s="90">
        <v>1298574000</v>
      </c>
      <c r="AI1073" s="90">
        <v>261460000</v>
      </c>
      <c r="AJ1073" s="90">
        <v>91212000</v>
      </c>
      <c r="AK1073" s="90">
        <v>1397788000</v>
      </c>
      <c r="AL1073" s="90">
        <v>186510000</v>
      </c>
      <c r="AM1073" s="90">
        <v>931540000</v>
      </c>
      <c r="AN1073" s="90">
        <v>294848000</v>
      </c>
      <c r="AO1073" s="90"/>
      <c r="AP1073" s="90"/>
    </row>
    <row r="1074" spans="1:42" s="116" customFormat="1" ht="12.75" customHeight="1">
      <c r="A1074" s="110"/>
      <c r="B1074" s="113"/>
      <c r="C1074" s="113"/>
      <c r="D1074" s="210"/>
      <c r="E1074" s="208"/>
      <c r="F1074" s="113"/>
      <c r="G1074" s="135"/>
      <c r="H1074" s="113"/>
      <c r="I1074" s="113"/>
      <c r="J1074" s="113"/>
      <c r="K1074" s="113"/>
      <c r="L1074" s="113"/>
      <c r="M1074" s="113"/>
      <c r="N1074" s="113"/>
      <c r="O1074" s="113"/>
      <c r="P1074" s="113"/>
      <c r="Q1074" s="113"/>
      <c r="R1074" s="113"/>
      <c r="S1074" s="113"/>
      <c r="T1074" s="113"/>
      <c r="U1074" s="113"/>
      <c r="V1074" s="113"/>
      <c r="W1074" s="113"/>
      <c r="X1074" s="113"/>
      <c r="Y1074" s="85" t="e">
        <f t="shared" si="2"/>
        <v>#DIV/0!</v>
      </c>
      <c r="Z1074" s="113"/>
      <c r="AA1074" s="113"/>
      <c r="AB1074" s="113"/>
      <c r="AC1074" s="113"/>
      <c r="AD1074" s="113"/>
      <c r="AE1074" s="113"/>
      <c r="AF1074" s="113"/>
      <c r="AG1074" s="113"/>
      <c r="AH1074" s="113"/>
      <c r="AI1074" s="126"/>
      <c r="AJ1074" s="113"/>
      <c r="AK1074" s="113"/>
      <c r="AL1074" s="113"/>
      <c r="AM1074" s="113"/>
      <c r="AN1074" s="113"/>
      <c r="AO1074" s="113"/>
      <c r="AP1074" s="113"/>
    </row>
    <row r="1075" spans="1:42" ht="12.75" customHeight="1">
      <c r="A1075" s="81">
        <v>45050</v>
      </c>
      <c r="B1075" s="90">
        <v>24437462914100</v>
      </c>
      <c r="C1075" s="90">
        <v>160078060000</v>
      </c>
      <c r="D1075" s="203">
        <v>17751811000</v>
      </c>
      <c r="E1075" s="208">
        <v>30571476000.040001</v>
      </c>
      <c r="F1075" s="90">
        <v>1801949000</v>
      </c>
      <c r="G1075" s="85">
        <v>0.19979020326179489</v>
      </c>
      <c r="H1075" s="90">
        <v>0</v>
      </c>
      <c r="I1075" s="85">
        <v>0</v>
      </c>
      <c r="J1075" s="90">
        <v>554398000</v>
      </c>
      <c r="K1075" s="85">
        <v>0.40556231007486543</v>
      </c>
      <c r="L1075" s="90">
        <v>10954673000</v>
      </c>
      <c r="M1075" s="85">
        <v>7.8036088383683394E-2</v>
      </c>
      <c r="N1075" s="90">
        <v>1855930000</v>
      </c>
      <c r="O1075" s="85">
        <v>0.49639777083317732</v>
      </c>
      <c r="P1075" s="90">
        <v>372081000</v>
      </c>
      <c r="Q1075" s="85">
        <v>0.37538438256658596</v>
      </c>
      <c r="R1075" s="90">
        <v>0</v>
      </c>
      <c r="S1075" s="85">
        <v>0</v>
      </c>
      <c r="T1075" s="90">
        <v>730745000</v>
      </c>
      <c r="U1075" s="85">
        <v>0.9248883038641168</v>
      </c>
      <c r="V1075" s="90">
        <v>569035000</v>
      </c>
      <c r="W1075" s="85">
        <v>0.49487328892212967</v>
      </c>
      <c r="X1075" s="90">
        <v>913000000</v>
      </c>
      <c r="Y1075" s="85">
        <f t="shared" si="2"/>
        <v>1</v>
      </c>
      <c r="Z1075" s="90"/>
      <c r="AA1075" s="85"/>
      <c r="AB1075" s="85"/>
      <c r="AC1075" s="85"/>
      <c r="AD1075" s="90">
        <v>9019206000</v>
      </c>
      <c r="AE1075" s="90">
        <v>830692000</v>
      </c>
      <c r="AF1075" s="90">
        <v>1366986000</v>
      </c>
      <c r="AG1075" s="90">
        <v>140379576000</v>
      </c>
      <c r="AH1075" s="90">
        <v>3738796000</v>
      </c>
      <c r="AI1075" s="90">
        <v>991200000</v>
      </c>
      <c r="AJ1075" s="90">
        <v>648364000</v>
      </c>
      <c r="AK1075" s="90">
        <v>790090000</v>
      </c>
      <c r="AL1075" s="90">
        <v>1149860000</v>
      </c>
      <c r="AM1075" s="90">
        <v>913000000</v>
      </c>
      <c r="AN1075" s="90">
        <v>250290000</v>
      </c>
      <c r="AO1075" s="90"/>
      <c r="AP1075" s="90"/>
    </row>
    <row r="1076" spans="1:42" ht="12.75" customHeight="1">
      <c r="A1076" s="81">
        <v>45051</v>
      </c>
      <c r="B1076" s="90">
        <v>21506721136462</v>
      </c>
      <c r="C1076" s="90">
        <v>37883876000</v>
      </c>
      <c r="D1076" s="203">
        <v>14962055000</v>
      </c>
      <c r="E1076" s="208">
        <v>36830809999.919998</v>
      </c>
      <c r="F1076" s="90">
        <v>3513546000</v>
      </c>
      <c r="G1076" s="85">
        <v>0.42757715454810302</v>
      </c>
      <c r="H1076" s="90">
        <v>0</v>
      </c>
      <c r="I1076" s="85">
        <v>0</v>
      </c>
      <c r="J1076" s="90">
        <v>31737000</v>
      </c>
      <c r="K1076" s="85">
        <v>0.2287911992848698</v>
      </c>
      <c r="L1076" s="90">
        <v>8475534000</v>
      </c>
      <c r="M1076" s="85">
        <v>0.33536143987650929</v>
      </c>
      <c r="N1076" s="90">
        <v>1179501000</v>
      </c>
      <c r="O1076" s="85">
        <v>0.61991103141125159</v>
      </c>
      <c r="P1076" s="90">
        <v>48598000</v>
      </c>
      <c r="Q1076" s="85">
        <v>0.38037914246802651</v>
      </c>
      <c r="R1076" s="90">
        <v>0</v>
      </c>
      <c r="S1076" s="85">
        <v>0</v>
      </c>
      <c r="T1076" s="90">
        <v>700433000</v>
      </c>
      <c r="U1076" s="85">
        <v>0.94922482721235935</v>
      </c>
      <c r="V1076" s="90">
        <v>103706000</v>
      </c>
      <c r="W1076" s="85">
        <v>0.5</v>
      </c>
      <c r="X1076" s="90">
        <v>909000000</v>
      </c>
      <c r="Y1076" s="85">
        <f t="shared" si="2"/>
        <v>1</v>
      </c>
      <c r="Z1076" s="90"/>
      <c r="AA1076" s="85"/>
      <c r="AB1076" s="85"/>
      <c r="AC1076" s="85"/>
      <c r="AD1076" s="90">
        <v>8217338000</v>
      </c>
      <c r="AE1076" s="90">
        <v>104146000</v>
      </c>
      <c r="AF1076" s="90">
        <v>138716000</v>
      </c>
      <c r="AG1076" s="90">
        <v>25272834000</v>
      </c>
      <c r="AH1076" s="90">
        <v>1902694000</v>
      </c>
      <c r="AI1076" s="90">
        <v>127762000</v>
      </c>
      <c r="AJ1076" s="90">
        <v>90904000</v>
      </c>
      <c r="AK1076" s="90">
        <v>737900000</v>
      </c>
      <c r="AL1076" s="90">
        <v>207412000</v>
      </c>
      <c r="AM1076" s="90">
        <v>909000000</v>
      </c>
      <c r="AN1076" s="90">
        <v>175170000</v>
      </c>
      <c r="AO1076" s="90"/>
      <c r="AP1076" s="90"/>
    </row>
    <row r="1077" spans="1:42" s="116" customFormat="1" ht="12.75" customHeight="1">
      <c r="A1077" s="110"/>
      <c r="B1077" s="113"/>
      <c r="C1077" s="113"/>
      <c r="D1077" s="210"/>
      <c r="E1077" s="208"/>
      <c r="F1077" s="113"/>
      <c r="G1077" s="135"/>
      <c r="H1077" s="113"/>
      <c r="I1077" s="113"/>
      <c r="J1077" s="113"/>
      <c r="K1077" s="113"/>
      <c r="L1077" s="113"/>
      <c r="M1077" s="113"/>
      <c r="N1077" s="113"/>
      <c r="O1077" s="113"/>
      <c r="P1077" s="113"/>
      <c r="Q1077" s="113"/>
      <c r="R1077" s="113"/>
      <c r="S1077" s="113"/>
      <c r="T1077" s="113"/>
      <c r="U1077" s="113"/>
      <c r="V1077" s="113"/>
      <c r="W1077" s="113"/>
      <c r="X1077" s="113"/>
      <c r="Y1077" s="85" t="e">
        <f t="shared" si="2"/>
        <v>#DIV/0!</v>
      </c>
      <c r="Z1077" s="113"/>
      <c r="AA1077" s="113"/>
      <c r="AB1077" s="113"/>
      <c r="AC1077" s="113"/>
      <c r="AD1077" s="113"/>
      <c r="AE1077" s="113"/>
      <c r="AF1077" s="113"/>
      <c r="AG1077" s="113"/>
      <c r="AH1077" s="113"/>
      <c r="AI1077" s="126"/>
      <c r="AJ1077" s="113"/>
      <c r="AK1077" s="113"/>
      <c r="AL1077" s="113"/>
      <c r="AM1077" s="113"/>
      <c r="AN1077" s="113"/>
      <c r="AO1077" s="113"/>
      <c r="AP1077" s="113"/>
    </row>
    <row r="1078" spans="1:42" ht="12.75" customHeight="1">
      <c r="A1078" s="81">
        <v>45054</v>
      </c>
      <c r="B1078" s="90">
        <v>25527863650108</v>
      </c>
      <c r="C1078" s="90">
        <v>94995154000</v>
      </c>
      <c r="D1078" s="203">
        <v>59020144000</v>
      </c>
      <c r="E1078" s="208">
        <v>76327949000.130005</v>
      </c>
      <c r="F1078" s="90">
        <v>33301619000</v>
      </c>
      <c r="G1078" s="85">
        <v>0.75365441252484677</v>
      </c>
      <c r="H1078" s="90">
        <v>0</v>
      </c>
      <c r="I1078" s="85">
        <v>0</v>
      </c>
      <c r="J1078" s="90">
        <v>234028000</v>
      </c>
      <c r="K1078" s="85">
        <v>0.32378064134101092</v>
      </c>
      <c r="L1078" s="90">
        <v>21926157000</v>
      </c>
      <c r="M1078" s="85">
        <v>0.50724769547033777</v>
      </c>
      <c r="N1078" s="90">
        <v>1014977000</v>
      </c>
      <c r="O1078" s="85">
        <v>0.59056918194714203</v>
      </c>
      <c r="P1078" s="90">
        <v>887845000</v>
      </c>
      <c r="Q1078" s="85">
        <v>0.45833909798811828</v>
      </c>
      <c r="R1078" s="90">
        <v>0</v>
      </c>
      <c r="S1078" s="85">
        <v>0</v>
      </c>
      <c r="T1078" s="90">
        <v>733673000</v>
      </c>
      <c r="U1078" s="85">
        <v>0.91517167740663963</v>
      </c>
      <c r="V1078" s="90">
        <v>5845000</v>
      </c>
      <c r="W1078" s="85">
        <v>4.3209876543209874E-2</v>
      </c>
      <c r="X1078" s="90">
        <v>916000000</v>
      </c>
      <c r="Y1078" s="85">
        <f t="shared" si="2"/>
        <v>1</v>
      </c>
      <c r="Z1078" s="90"/>
      <c r="AA1078" s="85"/>
      <c r="AB1078" s="85"/>
      <c r="AC1078" s="85"/>
      <c r="AD1078" s="90">
        <v>44186856000</v>
      </c>
      <c r="AE1078" s="90">
        <v>360212000</v>
      </c>
      <c r="AF1078" s="90">
        <v>722798000</v>
      </c>
      <c r="AG1078" s="90">
        <v>43225740000</v>
      </c>
      <c r="AH1078" s="90">
        <v>1718642000</v>
      </c>
      <c r="AI1078" s="90">
        <v>1937092000</v>
      </c>
      <c r="AJ1078" s="90">
        <v>858992000</v>
      </c>
      <c r="AK1078" s="90">
        <v>801678000</v>
      </c>
      <c r="AL1078" s="90">
        <v>135270000</v>
      </c>
      <c r="AM1078" s="90">
        <v>916000000</v>
      </c>
      <c r="AN1078" s="90">
        <v>131874000</v>
      </c>
      <c r="AO1078" s="90"/>
      <c r="AP1078" s="90"/>
    </row>
    <row r="1079" spans="1:42" ht="12.75" customHeight="1">
      <c r="A1079" s="81">
        <v>45055</v>
      </c>
      <c r="B1079" s="90">
        <v>22346589678110</v>
      </c>
      <c r="C1079" s="90">
        <v>131266952000</v>
      </c>
      <c r="D1079" s="203">
        <v>95073919000</v>
      </c>
      <c r="E1079" s="208">
        <v>108310064000</v>
      </c>
      <c r="F1079" s="90">
        <v>51325653000</v>
      </c>
      <c r="G1079" s="85">
        <v>0.76177989117246292</v>
      </c>
      <c r="H1079" s="90">
        <v>0</v>
      </c>
      <c r="I1079" s="85">
        <v>0</v>
      </c>
      <c r="J1079" s="90">
        <v>103539000</v>
      </c>
      <c r="K1079" s="85">
        <v>0.16828385863629272</v>
      </c>
      <c r="L1079" s="90">
        <v>41059324000</v>
      </c>
      <c r="M1079" s="85">
        <v>0.68966510916691548</v>
      </c>
      <c r="N1079" s="90">
        <v>950140000</v>
      </c>
      <c r="O1079" s="85">
        <v>0.62043800386835068</v>
      </c>
      <c r="P1079" s="90">
        <v>11600000</v>
      </c>
      <c r="Q1079" s="85">
        <v>0.12447687520120185</v>
      </c>
      <c r="R1079" s="90">
        <v>0</v>
      </c>
      <c r="S1079" s="85">
        <v>0</v>
      </c>
      <c r="T1079" s="90">
        <v>684000000</v>
      </c>
      <c r="U1079" s="85">
        <v>1</v>
      </c>
      <c r="V1079" s="90">
        <v>17663000</v>
      </c>
      <c r="W1079" s="85">
        <v>0.29808958045026496</v>
      </c>
      <c r="X1079" s="90">
        <v>922000000</v>
      </c>
      <c r="Y1079" s="85">
        <f t="shared" si="2"/>
        <v>1</v>
      </c>
      <c r="Z1079" s="90"/>
      <c r="AA1079" s="85"/>
      <c r="AB1079" s="85"/>
      <c r="AC1079" s="85"/>
      <c r="AD1079" s="90">
        <v>67375962000</v>
      </c>
      <c r="AE1079" s="90">
        <v>69678000</v>
      </c>
      <c r="AF1079" s="90">
        <v>615264000</v>
      </c>
      <c r="AG1079" s="90">
        <v>59535162000</v>
      </c>
      <c r="AH1079" s="90">
        <v>1531402000</v>
      </c>
      <c r="AI1079" s="90">
        <v>93190000</v>
      </c>
      <c r="AJ1079" s="90">
        <v>193572000</v>
      </c>
      <c r="AK1079" s="90">
        <v>684000000</v>
      </c>
      <c r="AL1079" s="90">
        <v>59254000</v>
      </c>
      <c r="AM1079" s="90">
        <v>922000000</v>
      </c>
      <c r="AN1079" s="90">
        <v>187468000</v>
      </c>
      <c r="AO1079" s="90"/>
      <c r="AP1079" s="90"/>
    </row>
    <row r="1080" spans="1:42" ht="12.75" customHeight="1">
      <c r="A1080" s="81">
        <v>45056</v>
      </c>
      <c r="B1080" s="90">
        <v>26768429287312</v>
      </c>
      <c r="C1080" s="90">
        <v>132713066000</v>
      </c>
      <c r="D1080" s="203">
        <v>88474328000</v>
      </c>
      <c r="E1080" s="208">
        <v>162715456800</v>
      </c>
      <c r="F1080" s="90">
        <v>219620000</v>
      </c>
      <c r="G1080" s="85">
        <v>2.4025617990704816E-2</v>
      </c>
      <c r="H1080" s="90">
        <v>0</v>
      </c>
      <c r="I1080" s="85">
        <v>0</v>
      </c>
      <c r="J1080" s="90">
        <v>1131812000</v>
      </c>
      <c r="K1080" s="85">
        <v>0.18416533374121125</v>
      </c>
      <c r="L1080" s="90">
        <v>83027831000</v>
      </c>
      <c r="M1080" s="85">
        <v>0.77161317741191415</v>
      </c>
      <c r="N1080" s="90">
        <v>851592000</v>
      </c>
      <c r="O1080" s="85">
        <v>0.53998432534297824</v>
      </c>
      <c r="P1080" s="90">
        <v>1311251000</v>
      </c>
      <c r="Q1080" s="85">
        <v>0.24804355499629804</v>
      </c>
      <c r="R1080" s="90">
        <v>0</v>
      </c>
      <c r="S1080" s="85">
        <v>0</v>
      </c>
      <c r="T1080" s="90">
        <v>697625000</v>
      </c>
      <c r="U1080" s="85">
        <v>0.98447836934679045</v>
      </c>
      <c r="V1080" s="90">
        <v>309597000</v>
      </c>
      <c r="W1080" s="85">
        <v>0.49727587835254888</v>
      </c>
      <c r="X1080" s="90">
        <v>925000000</v>
      </c>
      <c r="Y1080" s="85">
        <f t="shared" si="2"/>
        <v>1</v>
      </c>
      <c r="Z1080" s="90"/>
      <c r="AA1080" s="85"/>
      <c r="AB1080" s="85"/>
      <c r="AC1080" s="85"/>
      <c r="AD1080" s="90">
        <v>9141076000</v>
      </c>
      <c r="AE1080" s="90">
        <v>375908000</v>
      </c>
      <c r="AF1080" s="90">
        <v>6145630000</v>
      </c>
      <c r="AG1080" s="90">
        <v>107602920000</v>
      </c>
      <c r="AH1080" s="90">
        <v>1577068000</v>
      </c>
      <c r="AI1080" s="90">
        <v>5286374000</v>
      </c>
      <c r="AJ1080" s="90">
        <v>97090000</v>
      </c>
      <c r="AK1080" s="90">
        <v>708624000</v>
      </c>
      <c r="AL1080" s="90">
        <v>622586000</v>
      </c>
      <c r="AM1080" s="90">
        <v>925000000</v>
      </c>
      <c r="AN1080" s="90">
        <v>230790000</v>
      </c>
      <c r="AO1080" s="90"/>
      <c r="AP1080" s="90"/>
    </row>
    <row r="1081" spans="1:42" ht="12.75" customHeight="1">
      <c r="A1081" s="81">
        <v>45057</v>
      </c>
      <c r="B1081" s="90">
        <v>28043315583114</v>
      </c>
      <c r="C1081" s="90">
        <v>107473306000</v>
      </c>
      <c r="D1081" s="203">
        <v>43615674000</v>
      </c>
      <c r="E1081" s="208">
        <v>106847091800.20999</v>
      </c>
      <c r="F1081" s="90">
        <v>8285163000</v>
      </c>
      <c r="G1081" s="85">
        <v>0.77695740650436995</v>
      </c>
      <c r="H1081" s="90">
        <v>0</v>
      </c>
      <c r="I1081" s="85">
        <v>0</v>
      </c>
      <c r="J1081" s="90">
        <v>801763000</v>
      </c>
      <c r="K1081" s="85">
        <v>4.0842182456734474E-2</v>
      </c>
      <c r="L1081" s="90">
        <v>24966569000</v>
      </c>
      <c r="M1081" s="85">
        <v>0.38785591252869395</v>
      </c>
      <c r="N1081" s="90">
        <v>933511000</v>
      </c>
      <c r="O1081" s="85">
        <v>0.60671965787523885</v>
      </c>
      <c r="P1081" s="90">
        <v>76398000</v>
      </c>
      <c r="Q1081" s="85">
        <v>4.2669386259651131E-2</v>
      </c>
      <c r="R1081" s="90">
        <v>0</v>
      </c>
      <c r="S1081" s="85">
        <v>0</v>
      </c>
      <c r="T1081" s="90">
        <v>7579917000</v>
      </c>
      <c r="U1081" s="85">
        <v>0.99585402249288379</v>
      </c>
      <c r="V1081" s="90">
        <v>42353000</v>
      </c>
      <c r="W1081" s="85">
        <v>0.40315456812686806</v>
      </c>
      <c r="X1081" s="90">
        <v>930000000</v>
      </c>
      <c r="Y1081" s="85">
        <f t="shared" si="2"/>
        <v>1</v>
      </c>
      <c r="Z1081" s="90"/>
      <c r="AA1081" s="85"/>
      <c r="AB1081" s="85"/>
      <c r="AC1081" s="85"/>
      <c r="AD1081" s="90">
        <v>10663600000</v>
      </c>
      <c r="AE1081" s="90">
        <v>270990000</v>
      </c>
      <c r="AF1081" s="90">
        <v>19630758000</v>
      </c>
      <c r="AG1081" s="90">
        <v>64370732000</v>
      </c>
      <c r="AH1081" s="90">
        <v>1538620000</v>
      </c>
      <c r="AI1081" s="90">
        <v>1790464000</v>
      </c>
      <c r="AJ1081" s="90">
        <v>413302000</v>
      </c>
      <c r="AK1081" s="90">
        <v>7611474000</v>
      </c>
      <c r="AL1081" s="90">
        <v>105054000</v>
      </c>
      <c r="AM1081" s="90">
        <v>930000000</v>
      </c>
      <c r="AN1081" s="90">
        <v>148312000</v>
      </c>
      <c r="AO1081" s="90"/>
      <c r="AP1081" s="90"/>
    </row>
    <row r="1082" spans="1:42" ht="12.75" customHeight="1">
      <c r="A1082" s="81">
        <v>45058</v>
      </c>
      <c r="B1082" s="90">
        <v>28257638310516</v>
      </c>
      <c r="C1082" s="90">
        <v>155374794000</v>
      </c>
      <c r="D1082" s="203">
        <v>115054029000</v>
      </c>
      <c r="E1082" s="208">
        <v>153125954000</v>
      </c>
      <c r="F1082" s="90">
        <v>105258950000</v>
      </c>
      <c r="G1082" s="85">
        <v>0.78341162987728652</v>
      </c>
      <c r="H1082" s="90">
        <v>0</v>
      </c>
      <c r="I1082" s="85">
        <v>0</v>
      </c>
      <c r="J1082" s="90">
        <v>78762000</v>
      </c>
      <c r="K1082" s="85">
        <v>0.1533743048090854</v>
      </c>
      <c r="L1082" s="90">
        <v>6476672000</v>
      </c>
      <c r="M1082" s="85">
        <v>0.44277404295255618</v>
      </c>
      <c r="N1082" s="90">
        <v>1428794000</v>
      </c>
      <c r="O1082" s="85">
        <v>0.53782562150588797</v>
      </c>
      <c r="P1082" s="90">
        <v>90891000</v>
      </c>
      <c r="Q1082" s="85">
        <v>0.39358339251381358</v>
      </c>
      <c r="R1082" s="90">
        <v>0</v>
      </c>
      <c r="S1082" s="85">
        <v>0</v>
      </c>
      <c r="T1082" s="90">
        <v>710045000</v>
      </c>
      <c r="U1082" s="85">
        <v>0.96705282770117507</v>
      </c>
      <c r="V1082" s="90">
        <v>79915000</v>
      </c>
      <c r="W1082" s="85">
        <v>0.49470719326482604</v>
      </c>
      <c r="X1082" s="90">
        <v>930000000</v>
      </c>
      <c r="Y1082" s="85">
        <f t="shared" si="2"/>
        <v>1</v>
      </c>
      <c r="Z1082" s="90"/>
      <c r="AA1082" s="85"/>
      <c r="AB1082" s="85"/>
      <c r="AC1082" s="85"/>
      <c r="AD1082" s="90">
        <v>134359698000</v>
      </c>
      <c r="AE1082" s="90">
        <v>74718000</v>
      </c>
      <c r="AF1082" s="90">
        <v>513528000</v>
      </c>
      <c r="AG1082" s="90">
        <v>14627488000</v>
      </c>
      <c r="AH1082" s="90">
        <v>2656612000</v>
      </c>
      <c r="AI1082" s="90">
        <v>230932000</v>
      </c>
      <c r="AJ1082" s="90">
        <v>487918000</v>
      </c>
      <c r="AK1082" s="90">
        <v>734236000</v>
      </c>
      <c r="AL1082" s="90">
        <v>161540000</v>
      </c>
      <c r="AM1082" s="90">
        <v>930000000</v>
      </c>
      <c r="AN1082" s="90">
        <v>598124000</v>
      </c>
      <c r="AO1082" s="90"/>
      <c r="AP1082" s="90"/>
    </row>
    <row r="1083" spans="1:42" s="116" customFormat="1" ht="12.75" customHeight="1">
      <c r="A1083" s="110"/>
      <c r="B1083" s="113"/>
      <c r="C1083" s="113"/>
      <c r="D1083" s="210"/>
      <c r="E1083" s="208"/>
      <c r="F1083" s="113"/>
      <c r="G1083" s="135"/>
      <c r="H1083" s="113"/>
      <c r="I1083" s="113"/>
      <c r="J1083" s="113"/>
      <c r="K1083" s="113"/>
      <c r="L1083" s="113"/>
      <c r="M1083" s="113"/>
      <c r="N1083" s="113"/>
      <c r="O1083" s="113"/>
      <c r="P1083" s="113"/>
      <c r="Q1083" s="113"/>
      <c r="R1083" s="113"/>
      <c r="S1083" s="113"/>
      <c r="T1083" s="113"/>
      <c r="U1083" s="113"/>
      <c r="V1083" s="113"/>
      <c r="W1083" s="113"/>
      <c r="X1083" s="113"/>
      <c r="Y1083" s="85" t="e">
        <f t="shared" si="2"/>
        <v>#DIV/0!</v>
      </c>
      <c r="Z1083" s="113"/>
      <c r="AA1083" s="113"/>
      <c r="AB1083" s="113"/>
      <c r="AC1083" s="113"/>
      <c r="AD1083" s="113"/>
      <c r="AE1083" s="113"/>
      <c r="AF1083" s="113"/>
      <c r="AG1083" s="113"/>
      <c r="AH1083" s="113"/>
      <c r="AI1083" s="126"/>
      <c r="AJ1083" s="113"/>
      <c r="AK1083" s="113"/>
      <c r="AL1083" s="113"/>
      <c r="AM1083" s="113"/>
      <c r="AN1083" s="113"/>
      <c r="AO1083" s="113"/>
      <c r="AP1083" s="113"/>
    </row>
    <row r="1084" spans="1:42" ht="12.75" customHeight="1">
      <c r="A1084" s="81">
        <v>45061</v>
      </c>
      <c r="B1084" s="90">
        <v>32206006592322</v>
      </c>
      <c r="C1084" s="90">
        <v>160379136000</v>
      </c>
      <c r="D1084" s="203">
        <v>87948849000</v>
      </c>
      <c r="E1084" s="208">
        <v>105324759000</v>
      </c>
      <c r="F1084" s="90">
        <v>71590472000</v>
      </c>
      <c r="G1084" s="85">
        <v>0.95806928164280969</v>
      </c>
      <c r="H1084" s="90">
        <v>0</v>
      </c>
      <c r="I1084" s="85">
        <v>0</v>
      </c>
      <c r="J1084" s="90">
        <v>141519000</v>
      </c>
      <c r="K1084" s="85">
        <v>0.27475362859073227</v>
      </c>
      <c r="L1084" s="90">
        <v>13230964000</v>
      </c>
      <c r="M1084" s="85">
        <v>0.1672572367932032</v>
      </c>
      <c r="N1084" s="90">
        <v>1197439000</v>
      </c>
      <c r="O1084" s="85">
        <v>0.47009531152712797</v>
      </c>
      <c r="P1084" s="90">
        <v>17081000</v>
      </c>
      <c r="Q1084" s="85">
        <v>0.13254442461395205</v>
      </c>
      <c r="R1084" s="90">
        <v>0</v>
      </c>
      <c r="S1084" s="85">
        <v>0</v>
      </c>
      <c r="T1084" s="90">
        <v>708719000</v>
      </c>
      <c r="U1084" s="85">
        <v>0.98922586462471285</v>
      </c>
      <c r="V1084" s="90">
        <v>122655000</v>
      </c>
      <c r="W1084" s="85">
        <v>0.48638649197385952</v>
      </c>
      <c r="X1084" s="90">
        <v>940000000</v>
      </c>
      <c r="Y1084" s="85">
        <f t="shared" si="2"/>
        <v>1</v>
      </c>
      <c r="Z1084" s="90"/>
      <c r="AA1084" s="85"/>
      <c r="AB1084" s="85"/>
      <c r="AC1084" s="85"/>
      <c r="AD1084" s="90">
        <v>74723690000</v>
      </c>
      <c r="AE1084" s="90">
        <v>474158000</v>
      </c>
      <c r="AF1084" s="90">
        <v>515076000</v>
      </c>
      <c r="AG1084" s="90">
        <v>79105480000</v>
      </c>
      <c r="AH1084" s="90">
        <v>2547226000</v>
      </c>
      <c r="AI1084" s="90">
        <v>128870000</v>
      </c>
      <c r="AJ1084" s="90">
        <v>925222000</v>
      </c>
      <c r="AK1084" s="90">
        <v>716438000</v>
      </c>
      <c r="AL1084" s="90">
        <v>252176000</v>
      </c>
      <c r="AM1084" s="90">
        <v>940000000</v>
      </c>
      <c r="AN1084" s="90">
        <v>50800000</v>
      </c>
      <c r="AO1084" s="90"/>
      <c r="AP1084" s="90"/>
    </row>
    <row r="1085" spans="1:42" ht="12.75" customHeight="1">
      <c r="A1085" s="81">
        <v>45062</v>
      </c>
      <c r="B1085" s="90">
        <v>26616900111324</v>
      </c>
      <c r="C1085" s="90">
        <v>52286676000</v>
      </c>
      <c r="D1085" s="203">
        <v>31389789000</v>
      </c>
      <c r="E1085" s="208">
        <v>33871882200</v>
      </c>
      <c r="F1085" s="90">
        <v>18713825000</v>
      </c>
      <c r="G1085" s="85">
        <v>0.64240017421929319</v>
      </c>
      <c r="H1085" s="90">
        <v>0</v>
      </c>
      <c r="I1085" s="85">
        <v>0</v>
      </c>
      <c r="J1085" s="90">
        <v>73304000</v>
      </c>
      <c r="K1085" s="85">
        <v>4.4757710972550914E-2</v>
      </c>
      <c r="L1085" s="90">
        <v>8539936000</v>
      </c>
      <c r="M1085" s="85">
        <v>0.59363452192738309</v>
      </c>
      <c r="N1085" s="90">
        <v>1135577000</v>
      </c>
      <c r="O1085" s="85">
        <v>0.48204355629360596</v>
      </c>
      <c r="P1085" s="90">
        <v>199226000</v>
      </c>
      <c r="Q1085" s="85">
        <v>0.43688762576423429</v>
      </c>
      <c r="R1085" s="90">
        <v>0</v>
      </c>
      <c r="S1085" s="85">
        <v>0</v>
      </c>
      <c r="T1085" s="90">
        <v>707067000</v>
      </c>
      <c r="U1085" s="85">
        <v>0.98733896170269808</v>
      </c>
      <c r="V1085" s="90">
        <v>1081854000</v>
      </c>
      <c r="W1085" s="85">
        <v>0.48447196624539085</v>
      </c>
      <c r="X1085" s="90">
        <v>939000000</v>
      </c>
      <c r="Y1085" s="85">
        <f t="shared" si="2"/>
        <v>1</v>
      </c>
      <c r="Z1085" s="90"/>
      <c r="AA1085" s="85"/>
      <c r="AB1085" s="85"/>
      <c r="AC1085" s="85"/>
      <c r="AD1085" s="90">
        <v>29131102000</v>
      </c>
      <c r="AE1085" s="90">
        <v>203166000</v>
      </c>
      <c r="AF1085" s="90">
        <v>1637796000</v>
      </c>
      <c r="AG1085" s="90">
        <v>14385848000</v>
      </c>
      <c r="AH1085" s="90">
        <v>2355756000</v>
      </c>
      <c r="AI1085" s="90">
        <v>456012000</v>
      </c>
      <c r="AJ1085" s="90">
        <v>113674000</v>
      </c>
      <c r="AK1085" s="90">
        <v>716134000</v>
      </c>
      <c r="AL1085" s="90">
        <v>2233058000</v>
      </c>
      <c r="AM1085" s="90">
        <v>939000000</v>
      </c>
      <c r="AN1085" s="90">
        <v>115130000</v>
      </c>
      <c r="AO1085" s="90"/>
      <c r="AP1085" s="90"/>
    </row>
    <row r="1086" spans="1:42" ht="12.75" customHeight="1">
      <c r="A1086" s="81">
        <v>45063</v>
      </c>
      <c r="B1086" s="90">
        <v>31127332639126</v>
      </c>
      <c r="C1086" s="90">
        <v>93993374000</v>
      </c>
      <c r="D1086" s="203">
        <v>66167869000</v>
      </c>
      <c r="E1086" s="208">
        <v>244811334000</v>
      </c>
      <c r="F1086" s="90">
        <v>33341059000</v>
      </c>
      <c r="G1086" s="85">
        <v>0.90673079647868926</v>
      </c>
      <c r="H1086" s="90">
        <v>0</v>
      </c>
      <c r="I1086" s="85">
        <v>0</v>
      </c>
      <c r="J1086" s="90">
        <v>5212176000</v>
      </c>
      <c r="K1086" s="85">
        <v>0.46348457134015614</v>
      </c>
      <c r="L1086" s="90">
        <v>24717620000</v>
      </c>
      <c r="M1086" s="85">
        <v>0.60106727923070769</v>
      </c>
      <c r="N1086" s="90">
        <v>881154000</v>
      </c>
      <c r="O1086" s="85">
        <v>0.66130063581836851</v>
      </c>
      <c r="P1086" s="90">
        <v>179747000</v>
      </c>
      <c r="Q1086" s="85">
        <v>0.32670936830893499</v>
      </c>
      <c r="R1086" s="90">
        <v>0</v>
      </c>
      <c r="S1086" s="85">
        <v>0</v>
      </c>
      <c r="T1086" s="90">
        <v>738919000</v>
      </c>
      <c r="U1086" s="85">
        <v>0.94657721662981575</v>
      </c>
      <c r="V1086" s="90">
        <v>145926000</v>
      </c>
      <c r="W1086" s="85">
        <v>0.43419502267290322</v>
      </c>
      <c r="X1086" s="90">
        <v>951268000</v>
      </c>
      <c r="Y1086" s="85">
        <f t="shared" si="2"/>
        <v>0.98829342486930361</v>
      </c>
      <c r="Z1086" s="90"/>
      <c r="AA1086" s="85"/>
      <c r="AB1086" s="85"/>
      <c r="AC1086" s="85"/>
      <c r="AD1086" s="90">
        <v>36770626000</v>
      </c>
      <c r="AE1086" s="90">
        <v>227076000</v>
      </c>
      <c r="AF1086" s="90">
        <v>11245630000</v>
      </c>
      <c r="AG1086" s="90">
        <v>41122884000</v>
      </c>
      <c r="AH1086" s="90">
        <v>1332456000</v>
      </c>
      <c r="AI1086" s="90">
        <v>550174000</v>
      </c>
      <c r="AJ1086" s="90">
        <v>554872000</v>
      </c>
      <c r="AK1086" s="90">
        <v>780622000</v>
      </c>
      <c r="AL1086" s="90">
        <v>336084000</v>
      </c>
      <c r="AM1086" s="90">
        <v>962536000</v>
      </c>
      <c r="AN1086" s="90">
        <v>110414000</v>
      </c>
      <c r="AO1086" s="90"/>
      <c r="AP1086" s="90"/>
    </row>
    <row r="1087" spans="1:42" ht="12.75" customHeight="1">
      <c r="A1087" s="81">
        <v>45064</v>
      </c>
      <c r="B1087" s="90">
        <v>27391460546728</v>
      </c>
      <c r="C1087" s="90">
        <v>106873868000</v>
      </c>
      <c r="D1087" s="203">
        <v>72016692000</v>
      </c>
      <c r="E1087" s="208">
        <v>113097966100</v>
      </c>
      <c r="F1087" s="90">
        <v>40570185000</v>
      </c>
      <c r="G1087" s="85">
        <v>0.95936752973091721</v>
      </c>
      <c r="H1087" s="90">
        <v>0</v>
      </c>
      <c r="I1087" s="85">
        <v>0</v>
      </c>
      <c r="J1087" s="90">
        <v>1677695000</v>
      </c>
      <c r="K1087" s="85">
        <v>0.33058759129265514</v>
      </c>
      <c r="L1087" s="90">
        <v>22498310000</v>
      </c>
      <c r="M1087" s="85">
        <v>0.44563058870162769</v>
      </c>
      <c r="N1087" s="90">
        <v>1234537000</v>
      </c>
      <c r="O1087" s="85">
        <v>0.56814968696327683</v>
      </c>
      <c r="P1087" s="90">
        <v>3928000</v>
      </c>
      <c r="Q1087" s="85">
        <v>0.13637941809596557</v>
      </c>
      <c r="R1087" s="90">
        <v>0</v>
      </c>
      <c r="S1087" s="85">
        <v>0</v>
      </c>
      <c r="T1087" s="90">
        <v>4927100000</v>
      </c>
      <c r="U1087" s="85">
        <v>0.990808810961055</v>
      </c>
      <c r="V1087" s="90">
        <v>160937000</v>
      </c>
      <c r="W1087" s="85">
        <v>0.5</v>
      </c>
      <c r="X1087" s="90">
        <v>944000000</v>
      </c>
      <c r="Y1087" s="85">
        <f t="shared" si="2"/>
        <v>1</v>
      </c>
      <c r="Z1087" s="90"/>
      <c r="AA1087" s="85"/>
      <c r="AB1087" s="85"/>
      <c r="AC1087" s="85"/>
      <c r="AD1087" s="90">
        <v>42288470000</v>
      </c>
      <c r="AE1087" s="90">
        <v>263838000</v>
      </c>
      <c r="AF1087" s="90">
        <v>5074888000</v>
      </c>
      <c r="AG1087" s="90">
        <v>50486458000</v>
      </c>
      <c r="AH1087" s="90">
        <v>2172908000</v>
      </c>
      <c r="AI1087" s="90">
        <v>28802000</v>
      </c>
      <c r="AJ1087" s="90">
        <v>244262000</v>
      </c>
      <c r="AK1087" s="90">
        <v>4972806000</v>
      </c>
      <c r="AL1087" s="90">
        <v>321874000</v>
      </c>
      <c r="AM1087" s="90">
        <v>944000000</v>
      </c>
      <c r="AN1087" s="90">
        <v>75562000</v>
      </c>
      <c r="AO1087" s="90"/>
      <c r="AP1087" s="90"/>
    </row>
    <row r="1088" spans="1:42" ht="12.75" customHeight="1">
      <c r="A1088" s="81">
        <v>45065</v>
      </c>
      <c r="B1088" s="90">
        <v>31437755241130</v>
      </c>
      <c r="C1088" s="90">
        <v>228427636000</v>
      </c>
      <c r="D1088" s="203">
        <v>175330637000</v>
      </c>
      <c r="E1088" s="208">
        <v>241607699250</v>
      </c>
      <c r="F1088" s="90">
        <v>138635581000</v>
      </c>
      <c r="G1088" s="85">
        <v>0.86202541839815627</v>
      </c>
      <c r="H1088" s="90">
        <v>0</v>
      </c>
      <c r="I1088" s="85">
        <v>0</v>
      </c>
      <c r="J1088" s="90">
        <v>2576620000</v>
      </c>
      <c r="K1088" s="85">
        <v>0.10037116709266104</v>
      </c>
      <c r="L1088" s="90">
        <v>31112218000</v>
      </c>
      <c r="M1088" s="85">
        <v>0.83843901169667046</v>
      </c>
      <c r="N1088" s="90">
        <v>1353473000</v>
      </c>
      <c r="O1088" s="85">
        <v>0.55421915167358282</v>
      </c>
      <c r="P1088" s="90">
        <v>18299000</v>
      </c>
      <c r="Q1088" s="85">
        <v>7.7924455989439173E-2</v>
      </c>
      <c r="R1088" s="90">
        <v>0</v>
      </c>
      <c r="S1088" s="85">
        <v>0</v>
      </c>
      <c r="T1088" s="90">
        <v>694390000</v>
      </c>
      <c r="U1088" s="85">
        <v>0.99800224208801636</v>
      </c>
      <c r="V1088" s="90">
        <v>10056000</v>
      </c>
      <c r="W1088" s="85">
        <v>0.18221352467927809</v>
      </c>
      <c r="X1088" s="90">
        <v>930000000</v>
      </c>
      <c r="Y1088" s="85">
        <f t="shared" si="2"/>
        <v>1</v>
      </c>
      <c r="Z1088" s="90"/>
      <c r="AA1088" s="85"/>
      <c r="AB1088" s="85"/>
      <c r="AC1088" s="85"/>
      <c r="AD1088" s="90">
        <v>160825398000</v>
      </c>
      <c r="AE1088" s="90">
        <v>93844000</v>
      </c>
      <c r="AF1088" s="90">
        <v>25670918000</v>
      </c>
      <c r="AG1088" s="90">
        <v>37107312000</v>
      </c>
      <c r="AH1088" s="90">
        <v>2442126000</v>
      </c>
      <c r="AI1088" s="90">
        <v>234830000</v>
      </c>
      <c r="AJ1088" s="90">
        <v>372240000</v>
      </c>
      <c r="AK1088" s="90">
        <v>695780000</v>
      </c>
      <c r="AL1088" s="90">
        <v>55188000</v>
      </c>
      <c r="AM1088" s="90">
        <v>930000000</v>
      </c>
      <c r="AN1088" s="90">
        <v>0</v>
      </c>
      <c r="AO1088" s="90"/>
      <c r="AP1088" s="90"/>
    </row>
    <row r="1089" spans="1:42" s="116" customFormat="1" ht="12.75" customHeight="1">
      <c r="A1089" s="110"/>
      <c r="B1089" s="113"/>
      <c r="C1089" s="113"/>
      <c r="D1089" s="210"/>
      <c r="E1089" s="208"/>
      <c r="F1089" s="113"/>
      <c r="G1089" s="135"/>
      <c r="H1089" s="113"/>
      <c r="I1089" s="113"/>
      <c r="J1089" s="113"/>
      <c r="K1089" s="113"/>
      <c r="L1089" s="113"/>
      <c r="M1089" s="113"/>
      <c r="N1089" s="113"/>
      <c r="O1089" s="113"/>
      <c r="P1089" s="113"/>
      <c r="Q1089" s="113"/>
      <c r="R1089" s="113"/>
      <c r="S1089" s="113"/>
      <c r="T1089" s="113"/>
      <c r="U1089" s="113"/>
      <c r="V1089" s="113"/>
      <c r="W1089" s="113"/>
      <c r="X1089" s="113"/>
      <c r="Y1089" s="85" t="e">
        <f t="shared" si="2"/>
        <v>#DIV/0!</v>
      </c>
      <c r="Z1089" s="113"/>
      <c r="AA1089" s="113"/>
      <c r="AB1089" s="113"/>
      <c r="AC1089" s="113"/>
      <c r="AD1089" s="113"/>
      <c r="AE1089" s="113"/>
      <c r="AF1089" s="113"/>
      <c r="AG1089" s="113"/>
      <c r="AH1089" s="113"/>
      <c r="AI1089" s="126"/>
      <c r="AJ1089" s="113"/>
      <c r="AK1089" s="113"/>
      <c r="AL1089" s="113"/>
      <c r="AM1089" s="113"/>
      <c r="AN1089" s="113"/>
      <c r="AO1089" s="113"/>
      <c r="AP1089" s="113"/>
    </row>
    <row r="1090" spans="1:42" ht="12.75" customHeight="1">
      <c r="A1090" s="81">
        <v>45068</v>
      </c>
      <c r="B1090" s="90">
        <v>28696172700936</v>
      </c>
      <c r="C1090" s="90">
        <v>253195442000</v>
      </c>
      <c r="D1090" s="203">
        <v>106683811000</v>
      </c>
      <c r="E1090" s="208">
        <v>220346286000</v>
      </c>
      <c r="F1090" s="90">
        <v>80693302000</v>
      </c>
      <c r="G1090" s="85">
        <v>0.87379107413408341</v>
      </c>
      <c r="H1090" s="90">
        <v>0</v>
      </c>
      <c r="I1090" s="85">
        <v>0</v>
      </c>
      <c r="J1090" s="90">
        <v>1636000</v>
      </c>
      <c r="K1090" s="85">
        <v>1.2318729815467534E-4</v>
      </c>
      <c r="L1090" s="90">
        <v>22881281000</v>
      </c>
      <c r="M1090" s="85">
        <v>0.15984758575615313</v>
      </c>
      <c r="N1090" s="90">
        <v>1035442000</v>
      </c>
      <c r="O1090" s="85">
        <v>0.7114630643753822</v>
      </c>
      <c r="P1090" s="90">
        <v>361278000</v>
      </c>
      <c r="Q1090" s="85">
        <v>0.45143385522748003</v>
      </c>
      <c r="R1090" s="90">
        <v>0</v>
      </c>
      <c r="S1090" s="85">
        <v>0</v>
      </c>
      <c r="T1090" s="90">
        <v>707507000</v>
      </c>
      <c r="U1090" s="85">
        <v>0.97511046548487668</v>
      </c>
      <c r="V1090" s="90">
        <v>68365000</v>
      </c>
      <c r="W1090" s="85">
        <v>0.39769289836187638</v>
      </c>
      <c r="X1090" s="90">
        <v>935000000</v>
      </c>
      <c r="Y1090" s="85">
        <f t="shared" si="2"/>
        <v>1</v>
      </c>
      <c r="Z1090" s="90"/>
      <c r="AA1090" s="85"/>
      <c r="AB1090" s="85"/>
      <c r="AC1090" s="85"/>
      <c r="AD1090" s="90">
        <v>92348508000</v>
      </c>
      <c r="AE1090" s="90">
        <v>86890000</v>
      </c>
      <c r="AF1090" s="90">
        <v>13280590000</v>
      </c>
      <c r="AG1090" s="90">
        <v>143144364000</v>
      </c>
      <c r="AH1090" s="90">
        <v>1455370000</v>
      </c>
      <c r="AI1090" s="90">
        <v>800290000</v>
      </c>
      <c r="AJ1090" s="90">
        <v>187600000</v>
      </c>
      <c r="AK1090" s="90">
        <v>725566000</v>
      </c>
      <c r="AL1090" s="90">
        <v>171904000</v>
      </c>
      <c r="AM1090" s="90">
        <v>935000000</v>
      </c>
      <c r="AN1090" s="90">
        <v>59360000</v>
      </c>
      <c r="AO1090" s="90"/>
      <c r="AP1090" s="90"/>
    </row>
    <row r="1091" spans="1:42" ht="12.75" customHeight="1">
      <c r="A1091" s="81">
        <v>45069</v>
      </c>
      <c r="B1091" s="90">
        <v>30291203840138</v>
      </c>
      <c r="C1091" s="90">
        <v>102114142000</v>
      </c>
      <c r="D1091" s="203">
        <v>76526749000</v>
      </c>
      <c r="E1091" s="208">
        <v>207543054000</v>
      </c>
      <c r="F1091" s="90">
        <v>63046574000</v>
      </c>
      <c r="G1091" s="85">
        <v>0.87068528519910637</v>
      </c>
      <c r="H1091" s="90">
        <v>0</v>
      </c>
      <c r="I1091" s="85">
        <v>0</v>
      </c>
      <c r="J1091" s="90">
        <v>137114000</v>
      </c>
      <c r="K1091" s="85">
        <v>0.1783740607372562</v>
      </c>
      <c r="L1091" s="90">
        <v>10457245000</v>
      </c>
      <c r="M1091" s="85">
        <v>0.43454342760257242</v>
      </c>
      <c r="N1091" s="90">
        <v>1122457000</v>
      </c>
      <c r="O1091" s="85">
        <v>0.55829965998372533</v>
      </c>
      <c r="P1091" s="90">
        <v>90125000</v>
      </c>
      <c r="Q1091" s="85">
        <v>0.32794192562404484</v>
      </c>
      <c r="R1091" s="90">
        <v>0</v>
      </c>
      <c r="S1091" s="85">
        <v>0</v>
      </c>
      <c r="T1091" s="90">
        <v>716444000</v>
      </c>
      <c r="U1091" s="85">
        <v>0.97545447614068337</v>
      </c>
      <c r="V1091" s="90">
        <v>16049000</v>
      </c>
      <c r="W1091" s="85">
        <v>0.28774024670109005</v>
      </c>
      <c r="X1091" s="90">
        <v>940741000</v>
      </c>
      <c r="Y1091" s="85">
        <f t="shared" si="2"/>
        <v>0.99603909868054663</v>
      </c>
      <c r="Z1091" s="90"/>
      <c r="AA1091" s="85"/>
      <c r="AB1091" s="85"/>
      <c r="AC1091" s="85"/>
      <c r="AD1091" s="90">
        <v>72410290000</v>
      </c>
      <c r="AE1091" s="90">
        <v>380530000</v>
      </c>
      <c r="AF1091" s="90">
        <v>768688000</v>
      </c>
      <c r="AG1091" s="90">
        <v>24064902000</v>
      </c>
      <c r="AH1091" s="90">
        <v>2010492000</v>
      </c>
      <c r="AI1091" s="90">
        <v>274820000</v>
      </c>
      <c r="AJ1091" s="90">
        <v>344944000</v>
      </c>
      <c r="AK1091" s="90">
        <v>734472000</v>
      </c>
      <c r="AL1091" s="90">
        <v>55776000</v>
      </c>
      <c r="AM1091" s="90">
        <v>944482000</v>
      </c>
      <c r="AN1091" s="90">
        <v>124746000</v>
      </c>
      <c r="AO1091" s="90"/>
      <c r="AP1091" s="90"/>
    </row>
    <row r="1092" spans="1:42" ht="12.75" customHeight="1">
      <c r="A1092" s="81">
        <v>45070</v>
      </c>
      <c r="B1092" s="90">
        <v>31662406558140</v>
      </c>
      <c r="C1092" s="90">
        <v>103748088000</v>
      </c>
      <c r="D1092" s="203">
        <v>36895342000</v>
      </c>
      <c r="E1092" s="208">
        <v>150467637000</v>
      </c>
      <c r="F1092" s="90">
        <v>10379144000</v>
      </c>
      <c r="G1092" s="85">
        <v>0.16828311770348209</v>
      </c>
      <c r="H1092" s="90">
        <v>0</v>
      </c>
      <c r="I1092" s="85">
        <v>0</v>
      </c>
      <c r="J1092" s="90">
        <v>869026000</v>
      </c>
      <c r="K1092" s="85">
        <v>0.30728849530736063</v>
      </c>
      <c r="L1092" s="90">
        <v>20115559000</v>
      </c>
      <c r="M1092" s="85">
        <v>0.67403272541504222</v>
      </c>
      <c r="N1092" s="90">
        <v>1085621000</v>
      </c>
      <c r="O1092" s="85">
        <v>0.74957260826336725</v>
      </c>
      <c r="P1092" s="90">
        <v>279033000</v>
      </c>
      <c r="Q1092" s="85">
        <v>0.4349085864804626</v>
      </c>
      <c r="R1092" s="90">
        <v>0</v>
      </c>
      <c r="S1092" s="85">
        <v>0</v>
      </c>
      <c r="T1092" s="90">
        <v>1820246000</v>
      </c>
      <c r="U1092" s="85">
        <v>0.61212804795206943</v>
      </c>
      <c r="V1092" s="90">
        <v>339433000</v>
      </c>
      <c r="W1092" s="85">
        <v>0.47292179854431154</v>
      </c>
      <c r="X1092" s="90">
        <v>2007280000</v>
      </c>
      <c r="Y1092" s="85">
        <f t="shared" si="2"/>
        <v>0.63210467478074661</v>
      </c>
      <c r="Z1092" s="90"/>
      <c r="AA1092" s="85"/>
      <c r="AB1092" s="85"/>
      <c r="AC1092" s="85"/>
      <c r="AD1092" s="90">
        <v>61676680000</v>
      </c>
      <c r="AE1092" s="90">
        <v>26364000</v>
      </c>
      <c r="AF1092" s="90">
        <v>2828046000</v>
      </c>
      <c r="AG1092" s="90">
        <v>29843594000</v>
      </c>
      <c r="AH1092" s="90">
        <v>1448320000</v>
      </c>
      <c r="AI1092" s="90">
        <v>641590000</v>
      </c>
      <c r="AJ1092" s="90">
        <v>262528000</v>
      </c>
      <c r="AK1092" s="90">
        <v>2973636000</v>
      </c>
      <c r="AL1092" s="90">
        <v>717736000</v>
      </c>
      <c r="AM1092" s="90">
        <v>3175550000</v>
      </c>
      <c r="AN1092" s="90">
        <v>154044000</v>
      </c>
      <c r="AO1092" s="90"/>
      <c r="AP1092" s="90"/>
    </row>
    <row r="1093" spans="1:42" ht="12.75" customHeight="1">
      <c r="A1093" s="81">
        <v>45071</v>
      </c>
      <c r="B1093" s="90">
        <v>28095462556950</v>
      </c>
      <c r="C1093" s="90">
        <v>205797030000</v>
      </c>
      <c r="D1093" s="203">
        <v>71524199000</v>
      </c>
      <c r="E1093" s="208">
        <v>200599359000</v>
      </c>
      <c r="F1093" s="90">
        <v>17484990000</v>
      </c>
      <c r="G1093" s="85">
        <v>0.39085655777428779</v>
      </c>
      <c r="H1093" s="90">
        <v>0</v>
      </c>
      <c r="I1093" s="85">
        <v>0</v>
      </c>
      <c r="J1093" s="90">
        <v>27599000</v>
      </c>
      <c r="K1093" s="85">
        <v>0.19795297729196254</v>
      </c>
      <c r="L1093" s="90">
        <v>33579390000</v>
      </c>
      <c r="M1093" s="85">
        <v>0.25019335573918372</v>
      </c>
      <c r="N1093" s="90">
        <v>1105386000</v>
      </c>
      <c r="O1093" s="85">
        <v>0.65384629034833996</v>
      </c>
      <c r="P1093" s="90">
        <v>11786000</v>
      </c>
      <c r="Q1093" s="85">
        <v>0.37508751829928078</v>
      </c>
      <c r="R1093" s="90">
        <v>0</v>
      </c>
      <c r="S1093" s="85">
        <v>0</v>
      </c>
      <c r="T1093" s="90">
        <v>15782019000</v>
      </c>
      <c r="U1093" s="85">
        <v>0.9268711739888148</v>
      </c>
      <c r="V1093" s="90">
        <v>1697389000</v>
      </c>
      <c r="W1093" s="85">
        <v>0.39830768588164456</v>
      </c>
      <c r="X1093" s="90">
        <v>1835640000</v>
      </c>
      <c r="Y1093" s="85">
        <f t="shared" si="2"/>
        <v>0.66114928552339369</v>
      </c>
      <c r="Z1093" s="90"/>
      <c r="AA1093" s="85"/>
      <c r="AB1093" s="85"/>
      <c r="AC1093" s="85"/>
      <c r="AD1093" s="90">
        <v>44735056000</v>
      </c>
      <c r="AE1093" s="90">
        <v>373800000</v>
      </c>
      <c r="AF1093" s="90">
        <v>139422000</v>
      </c>
      <c r="AG1093" s="90">
        <v>134213756000</v>
      </c>
      <c r="AH1093" s="90">
        <v>1690590000</v>
      </c>
      <c r="AI1093" s="90">
        <v>31422000</v>
      </c>
      <c r="AJ1093" s="90">
        <v>308684000</v>
      </c>
      <c r="AK1093" s="90">
        <v>17027198000</v>
      </c>
      <c r="AL1093" s="90">
        <v>4261502000</v>
      </c>
      <c r="AM1093" s="90">
        <v>2776438000</v>
      </c>
      <c r="AN1093" s="90">
        <v>239162000</v>
      </c>
      <c r="AO1093" s="90"/>
      <c r="AP1093" s="90"/>
    </row>
    <row r="1094" spans="1:42" ht="12.75" customHeight="1">
      <c r="A1094" s="81">
        <v>45072</v>
      </c>
      <c r="B1094" s="90">
        <v>26415754551790</v>
      </c>
      <c r="C1094" s="90">
        <v>131660976000</v>
      </c>
      <c r="D1094" s="203">
        <v>51942574000</v>
      </c>
      <c r="E1094" s="208">
        <v>95365487000</v>
      </c>
      <c r="F1094" s="90">
        <v>14538963000</v>
      </c>
      <c r="G1094" s="85">
        <v>0.91232215979000286</v>
      </c>
      <c r="H1094" s="90">
        <v>0</v>
      </c>
      <c r="I1094" s="85">
        <v>0</v>
      </c>
      <c r="J1094" s="90">
        <v>144785000</v>
      </c>
      <c r="K1094" s="85">
        <v>0.32126468917527601</v>
      </c>
      <c r="L1094" s="90">
        <v>30644518000</v>
      </c>
      <c r="M1094" s="85">
        <v>0.29423517919036229</v>
      </c>
      <c r="N1094" s="90">
        <v>935672000</v>
      </c>
      <c r="O1094" s="85">
        <v>0.84796986839171817</v>
      </c>
      <c r="P1094" s="90">
        <v>110818000</v>
      </c>
      <c r="Q1094" s="85">
        <v>0.46189563187729243</v>
      </c>
      <c r="R1094" s="90">
        <v>0</v>
      </c>
      <c r="S1094" s="85">
        <v>0</v>
      </c>
      <c r="T1094" s="90">
        <v>2609381000</v>
      </c>
      <c r="U1094" s="85">
        <v>0.56743807260146173</v>
      </c>
      <c r="V1094" s="90">
        <v>378766000</v>
      </c>
      <c r="W1094" s="85">
        <v>0.4955646385245816</v>
      </c>
      <c r="X1094" s="90">
        <v>2579671000</v>
      </c>
      <c r="Y1094" s="85">
        <f t="shared" si="2"/>
        <v>0.60530336840317034</v>
      </c>
      <c r="Z1094" s="90"/>
      <c r="AA1094" s="85"/>
      <c r="AB1094" s="85"/>
      <c r="AC1094" s="85"/>
      <c r="AD1094" s="90">
        <v>15936216000</v>
      </c>
      <c r="AE1094" s="90">
        <v>62496000</v>
      </c>
      <c r="AF1094" s="90">
        <v>450672000</v>
      </c>
      <c r="AG1094" s="90">
        <v>104149742000</v>
      </c>
      <c r="AH1094" s="90">
        <v>1103426000</v>
      </c>
      <c r="AI1094" s="90">
        <v>239920000</v>
      </c>
      <c r="AJ1094" s="90">
        <v>22536000</v>
      </c>
      <c r="AK1094" s="90">
        <v>4598530000</v>
      </c>
      <c r="AL1094" s="90">
        <v>764312000</v>
      </c>
      <c r="AM1094" s="90">
        <v>4261782000</v>
      </c>
      <c r="AN1094" s="90">
        <v>71344000</v>
      </c>
      <c r="AO1094" s="90"/>
      <c r="AP1094" s="90"/>
    </row>
    <row r="1095" spans="1:42" s="116" customFormat="1" ht="12.75" customHeight="1">
      <c r="A1095" s="110"/>
      <c r="B1095" s="113"/>
      <c r="C1095" s="113"/>
      <c r="D1095" s="210"/>
      <c r="E1095" s="208"/>
      <c r="F1095" s="113"/>
      <c r="G1095" s="135"/>
      <c r="H1095" s="113"/>
      <c r="I1095" s="113"/>
      <c r="J1095" s="113"/>
      <c r="K1095" s="113"/>
      <c r="L1095" s="113"/>
      <c r="M1095" s="113"/>
      <c r="N1095" s="113"/>
      <c r="O1095" s="113"/>
      <c r="P1095" s="113"/>
      <c r="Q1095" s="113"/>
      <c r="R1095" s="113"/>
      <c r="S1095" s="113"/>
      <c r="T1095" s="113"/>
      <c r="U1095" s="113"/>
      <c r="V1095" s="113"/>
      <c r="W1095" s="113"/>
      <c r="X1095" s="113"/>
      <c r="Y1095" s="85" t="e">
        <f t="shared" si="2"/>
        <v>#DIV/0!</v>
      </c>
      <c r="Z1095" s="113"/>
      <c r="AA1095" s="113"/>
      <c r="AB1095" s="113"/>
      <c r="AC1095" s="113"/>
      <c r="AD1095" s="113"/>
      <c r="AE1095" s="113"/>
      <c r="AF1095" s="113"/>
      <c r="AG1095" s="113"/>
      <c r="AH1095" s="113"/>
      <c r="AI1095" s="126"/>
      <c r="AJ1095" s="113"/>
      <c r="AK1095" s="113"/>
      <c r="AL1095" s="113"/>
      <c r="AM1095" s="113"/>
      <c r="AN1095" s="113"/>
      <c r="AO1095" s="113"/>
      <c r="AP1095" s="113"/>
    </row>
    <row r="1096" spans="1:42" ht="12.75" customHeight="1">
      <c r="A1096" s="81">
        <v>45075</v>
      </c>
      <c r="B1096" s="90">
        <v>32486074297550</v>
      </c>
      <c r="C1096" s="90">
        <v>78181804000</v>
      </c>
      <c r="D1096" s="203">
        <v>59850843000</v>
      </c>
      <c r="E1096" s="208">
        <v>143688342100</v>
      </c>
      <c r="F1096" s="90">
        <v>27515521000</v>
      </c>
      <c r="G1096" s="85">
        <v>0.76750436073132089</v>
      </c>
      <c r="H1096" s="90">
        <v>0</v>
      </c>
      <c r="I1096" s="85">
        <v>0</v>
      </c>
      <c r="J1096" s="90">
        <v>1011846000</v>
      </c>
      <c r="K1096" s="85">
        <v>0.35733895933555915</v>
      </c>
      <c r="L1096" s="90">
        <v>28050457000</v>
      </c>
      <c r="M1096" s="85">
        <v>0.82911080925335245</v>
      </c>
      <c r="N1096" s="90">
        <v>845324000</v>
      </c>
      <c r="O1096" s="85">
        <v>0.39168663734544734</v>
      </c>
      <c r="P1096" s="90">
        <v>306423000</v>
      </c>
      <c r="Q1096" s="85">
        <v>0.48546256483702421</v>
      </c>
      <c r="R1096" s="90">
        <v>0</v>
      </c>
      <c r="S1096" s="85">
        <v>0</v>
      </c>
      <c r="T1096" s="90">
        <v>686436000</v>
      </c>
      <c r="U1096" s="85">
        <v>0.99394167559584146</v>
      </c>
      <c r="V1096" s="90">
        <v>513556000</v>
      </c>
      <c r="W1096" s="85">
        <v>0.49508344644619939</v>
      </c>
      <c r="X1096" s="90">
        <v>921280000</v>
      </c>
      <c r="Y1096" s="85">
        <f t="shared" si="2"/>
        <v>1</v>
      </c>
      <c r="Z1096" s="90"/>
      <c r="AA1096" s="85"/>
      <c r="AB1096" s="85"/>
      <c r="AC1096" s="85"/>
      <c r="AD1096" s="90">
        <v>35850638000</v>
      </c>
      <c r="AE1096" s="90">
        <v>97696000</v>
      </c>
      <c r="AF1096" s="90">
        <v>2831614000</v>
      </c>
      <c r="AG1096" s="90">
        <v>33831976000</v>
      </c>
      <c r="AH1096" s="90">
        <v>2158164000</v>
      </c>
      <c r="AI1096" s="90">
        <v>631198000</v>
      </c>
      <c r="AJ1096" s="90">
        <v>47754000</v>
      </c>
      <c r="AK1096" s="90">
        <v>690620000</v>
      </c>
      <c r="AL1096" s="90">
        <v>1037312000</v>
      </c>
      <c r="AM1096" s="90">
        <v>921280000</v>
      </c>
      <c r="AN1096" s="90">
        <v>83552000</v>
      </c>
      <c r="AO1096" s="90"/>
      <c r="AP1096" s="90"/>
    </row>
    <row r="1097" spans="1:42" ht="12.75" customHeight="1">
      <c r="A1097" s="81">
        <v>45076</v>
      </c>
      <c r="B1097" s="90">
        <v>38488668443952</v>
      </c>
      <c r="C1097" s="90">
        <v>249300530000</v>
      </c>
      <c r="D1097" s="203">
        <v>154609082000</v>
      </c>
      <c r="E1097" s="208">
        <v>227701810000</v>
      </c>
      <c r="F1097" s="90">
        <v>23204402000</v>
      </c>
      <c r="G1097" s="85">
        <v>0.71853565688454479</v>
      </c>
      <c r="H1097" s="90">
        <v>0</v>
      </c>
      <c r="I1097" s="85">
        <v>0</v>
      </c>
      <c r="J1097" s="90">
        <v>2214927000</v>
      </c>
      <c r="K1097" s="85">
        <v>0.45184094021916743</v>
      </c>
      <c r="L1097" s="90">
        <v>126372656000</v>
      </c>
      <c r="M1097" s="85">
        <v>0.61052039660990853</v>
      </c>
      <c r="N1097" s="90">
        <v>1037588000</v>
      </c>
      <c r="O1097" s="85">
        <v>0.60900821372350378</v>
      </c>
      <c r="P1097" s="90">
        <v>43585000</v>
      </c>
      <c r="Q1097" s="85">
        <v>0.20428489740056432</v>
      </c>
      <c r="R1097" s="90">
        <v>0</v>
      </c>
      <c r="S1097" s="85">
        <v>0</v>
      </c>
      <c r="T1097" s="90">
        <v>810101000</v>
      </c>
      <c r="U1097" s="85">
        <v>0.84936368573687271</v>
      </c>
      <c r="V1097" s="90">
        <v>2583000</v>
      </c>
      <c r="W1097" s="85">
        <v>7.8778821520068321E-2</v>
      </c>
      <c r="X1097" s="90">
        <v>923240000</v>
      </c>
      <c r="Y1097" s="85">
        <f t="shared" si="2"/>
        <v>0.99391533138405752</v>
      </c>
      <c r="Z1097" s="90"/>
      <c r="AA1097" s="85"/>
      <c r="AB1097" s="85"/>
      <c r="AC1097" s="85"/>
      <c r="AD1097" s="90">
        <v>32294016000</v>
      </c>
      <c r="AE1097" s="90">
        <v>629374000</v>
      </c>
      <c r="AF1097" s="90">
        <v>4902006000</v>
      </c>
      <c r="AG1097" s="90">
        <v>206991702000</v>
      </c>
      <c r="AH1097" s="90">
        <v>1703734000</v>
      </c>
      <c r="AI1097" s="90">
        <v>213354000</v>
      </c>
      <c r="AJ1097" s="90">
        <v>539662000</v>
      </c>
      <c r="AK1097" s="90">
        <v>953774000</v>
      </c>
      <c r="AL1097" s="90">
        <v>32788000</v>
      </c>
      <c r="AM1097" s="90">
        <v>928892000</v>
      </c>
      <c r="AN1097" s="90">
        <v>111228000</v>
      </c>
      <c r="AO1097" s="90"/>
      <c r="AP1097" s="90"/>
    </row>
    <row r="1098" spans="1:42" ht="12.75" customHeight="1">
      <c r="A1098" s="81">
        <v>45077</v>
      </c>
      <c r="B1098" s="90">
        <v>38038207015594</v>
      </c>
      <c r="C1098" s="90">
        <v>112825756000</v>
      </c>
      <c r="D1098" s="203">
        <v>79939131570</v>
      </c>
      <c r="E1098" s="208">
        <v>105651221570</v>
      </c>
      <c r="F1098" s="90">
        <v>12827554570</v>
      </c>
      <c r="G1098" s="85">
        <v>0.78158291817661363</v>
      </c>
      <c r="H1098" s="90">
        <v>0</v>
      </c>
      <c r="I1098" s="85">
        <v>0</v>
      </c>
      <c r="J1098" s="90">
        <v>19785000</v>
      </c>
      <c r="K1098" s="85">
        <v>3.9602632569237052E-2</v>
      </c>
      <c r="L1098" s="90">
        <v>64263249000</v>
      </c>
      <c r="M1098" s="85">
        <v>0.70279300491877739</v>
      </c>
      <c r="N1098" s="90">
        <v>1150348000</v>
      </c>
      <c r="O1098" s="85">
        <v>0.55648662272236038</v>
      </c>
      <c r="P1098" s="90">
        <v>30349000</v>
      </c>
      <c r="Q1098" s="85">
        <v>0.38380504337708982</v>
      </c>
      <c r="R1098" s="90">
        <v>0</v>
      </c>
      <c r="S1098" s="85">
        <v>0</v>
      </c>
      <c r="T1098" s="90">
        <v>684323000</v>
      </c>
      <c r="U1098" s="85">
        <v>0.98095916606221845</v>
      </c>
      <c r="V1098" s="90">
        <v>56359000</v>
      </c>
      <c r="W1098" s="85">
        <v>0.40641360312675773</v>
      </c>
      <c r="X1098" s="90">
        <v>907164000</v>
      </c>
      <c r="Y1098" s="85">
        <f t="shared" si="2"/>
        <v>0.99792750217810278</v>
      </c>
      <c r="Z1098" s="90"/>
      <c r="AA1098" s="85"/>
      <c r="AB1098" s="85"/>
      <c r="AC1098" s="85"/>
      <c r="AD1098" s="90">
        <v>16412276000</v>
      </c>
      <c r="AE1098" s="90">
        <v>209132000</v>
      </c>
      <c r="AF1098" s="90">
        <v>499588000</v>
      </c>
      <c r="AG1098" s="90">
        <v>91439796000</v>
      </c>
      <c r="AH1098" s="90">
        <v>2067162000</v>
      </c>
      <c r="AI1098" s="90">
        <v>79074000</v>
      </c>
      <c r="AJ1098" s="90">
        <v>194158000</v>
      </c>
      <c r="AK1098" s="90">
        <v>697606000</v>
      </c>
      <c r="AL1098" s="90">
        <v>138674000</v>
      </c>
      <c r="AM1098" s="90">
        <v>909048000</v>
      </c>
      <c r="AN1098" s="90">
        <v>179242000</v>
      </c>
      <c r="AO1098" s="90"/>
      <c r="AP1098" s="90"/>
    </row>
    <row r="1099" spans="1:42" ht="12.75" customHeight="1">
      <c r="A1099" s="81">
        <v>45078</v>
      </c>
      <c r="B1099" s="90">
        <v>33066817314888</v>
      </c>
      <c r="C1099" s="90">
        <v>106556470000</v>
      </c>
      <c r="D1099" s="203">
        <v>68464455000</v>
      </c>
      <c r="E1099" s="208">
        <v>145139826200</v>
      </c>
      <c r="F1099" s="90">
        <v>8451189000</v>
      </c>
      <c r="G1099" s="85">
        <v>0.65099083040878014</v>
      </c>
      <c r="H1099" s="90">
        <v>0</v>
      </c>
      <c r="I1099" s="85">
        <v>0</v>
      </c>
      <c r="J1099" s="90">
        <v>3562706000</v>
      </c>
      <c r="K1099" s="85">
        <v>0.45780661310799625</v>
      </c>
      <c r="L1099" s="90">
        <v>50204376000</v>
      </c>
      <c r="M1099" s="85">
        <v>0.68598974143938929</v>
      </c>
      <c r="N1099" s="90">
        <v>1494417000</v>
      </c>
      <c r="O1099" s="85">
        <v>0.52641966837065379</v>
      </c>
      <c r="P1099" s="90">
        <v>82701000</v>
      </c>
      <c r="Q1099" s="85">
        <v>0.38014359785246743</v>
      </c>
      <c r="R1099" s="90">
        <v>0</v>
      </c>
      <c r="S1099" s="85">
        <v>0</v>
      </c>
      <c r="T1099" s="90">
        <v>676987000</v>
      </c>
      <c r="U1099" s="85">
        <v>0.98574931491291162</v>
      </c>
      <c r="V1099" s="90">
        <v>3082959000</v>
      </c>
      <c r="W1099" s="85">
        <v>0.49892122830440588</v>
      </c>
      <c r="X1099" s="90">
        <v>909120000</v>
      </c>
      <c r="Y1099" s="85">
        <f t="shared" si="2"/>
        <v>1</v>
      </c>
      <c r="Z1099" s="90"/>
      <c r="AA1099" s="85"/>
      <c r="AB1099" s="85"/>
      <c r="AC1099" s="85"/>
      <c r="AD1099" s="90">
        <v>12982040000</v>
      </c>
      <c r="AE1099" s="90">
        <v>361896000</v>
      </c>
      <c r="AF1099" s="90">
        <v>7782120000</v>
      </c>
      <c r="AG1099" s="90">
        <v>73185316000</v>
      </c>
      <c r="AH1099" s="90">
        <v>2838832000</v>
      </c>
      <c r="AI1099" s="90">
        <v>217552000</v>
      </c>
      <c r="AJ1099" s="90">
        <v>1232704000</v>
      </c>
      <c r="AK1099" s="90">
        <v>686774000</v>
      </c>
      <c r="AL1099" s="90">
        <v>6179250000</v>
      </c>
      <c r="AM1099" s="90">
        <v>909120000</v>
      </c>
      <c r="AN1099" s="90">
        <v>180866000</v>
      </c>
      <c r="AO1099" s="90"/>
      <c r="AP1099" s="90"/>
    </row>
    <row r="1100" spans="1:42" ht="12.75" customHeight="1">
      <c r="A1100" s="81">
        <v>45079</v>
      </c>
      <c r="B1100" s="90">
        <v>42376889036558</v>
      </c>
      <c r="C1100" s="90">
        <v>130356394000</v>
      </c>
      <c r="D1100" s="203">
        <v>88039483000</v>
      </c>
      <c r="E1100" s="208">
        <v>197356761000</v>
      </c>
      <c r="F1100" s="90">
        <v>41816896000</v>
      </c>
      <c r="G1100" s="85">
        <v>0.87672308161811741</v>
      </c>
      <c r="H1100" s="90">
        <v>0</v>
      </c>
      <c r="I1100" s="85">
        <v>0</v>
      </c>
      <c r="J1100" s="90">
        <v>30363000</v>
      </c>
      <c r="K1100" s="85">
        <v>3.7262914202149254E-3</v>
      </c>
      <c r="L1100" s="90">
        <v>40227145000</v>
      </c>
      <c r="M1100" s="85">
        <v>0.64509618019509429</v>
      </c>
      <c r="N1100" s="90">
        <v>1357036000</v>
      </c>
      <c r="O1100" s="85">
        <v>0.47197870343898835</v>
      </c>
      <c r="P1100" s="90">
        <v>291323000</v>
      </c>
      <c r="Q1100" s="85">
        <v>0.41377111301749264</v>
      </c>
      <c r="R1100" s="90">
        <v>0</v>
      </c>
      <c r="S1100" s="85">
        <v>0</v>
      </c>
      <c r="T1100" s="90">
        <v>1156477000</v>
      </c>
      <c r="U1100" s="85">
        <v>0.70136953236249489</v>
      </c>
      <c r="V1100" s="90">
        <v>73813000</v>
      </c>
      <c r="W1100" s="85">
        <v>0.296633123824527</v>
      </c>
      <c r="X1100" s="90">
        <v>3086430000</v>
      </c>
      <c r="Y1100" s="85">
        <f t="shared" si="2"/>
        <v>0.59082869120771841</v>
      </c>
      <c r="Z1100" s="90"/>
      <c r="AA1100" s="85"/>
      <c r="AB1100" s="85"/>
      <c r="AC1100" s="85"/>
      <c r="AD1100" s="90">
        <v>47696812000</v>
      </c>
      <c r="AE1100" s="90">
        <v>253452000</v>
      </c>
      <c r="AF1100" s="90">
        <v>8148316000</v>
      </c>
      <c r="AG1100" s="90">
        <v>62358368000</v>
      </c>
      <c r="AH1100" s="90">
        <v>2875206000</v>
      </c>
      <c r="AI1100" s="90">
        <v>704068000</v>
      </c>
      <c r="AJ1100" s="90">
        <v>1048332000</v>
      </c>
      <c r="AK1100" s="90">
        <v>1648884000</v>
      </c>
      <c r="AL1100" s="90">
        <v>248836000</v>
      </c>
      <c r="AM1100" s="90">
        <v>5223900000</v>
      </c>
      <c r="AN1100" s="90">
        <v>150220000</v>
      </c>
      <c r="AO1100" s="90"/>
      <c r="AP1100" s="90"/>
    </row>
    <row r="1101" spans="1:42" s="116" customFormat="1" ht="12.75" customHeight="1">
      <c r="A1101" s="110"/>
      <c r="B1101" s="113"/>
      <c r="C1101" s="113"/>
      <c r="D1101" s="210"/>
      <c r="E1101" s="208"/>
      <c r="F1101" s="113"/>
      <c r="G1101" s="135"/>
      <c r="H1101" s="113"/>
      <c r="I1101" s="113"/>
      <c r="J1101" s="113"/>
      <c r="K1101" s="113"/>
      <c r="L1101" s="113"/>
      <c r="M1101" s="113"/>
      <c r="N1101" s="113"/>
      <c r="O1101" s="113"/>
      <c r="P1101" s="113"/>
      <c r="Q1101" s="113"/>
      <c r="R1101" s="113"/>
      <c r="S1101" s="113"/>
      <c r="T1101" s="113"/>
      <c r="U1101" s="113"/>
      <c r="V1101" s="113"/>
      <c r="W1101" s="113"/>
      <c r="X1101" s="113"/>
      <c r="Y1101" s="85" t="e">
        <f t="shared" si="2"/>
        <v>#DIV/0!</v>
      </c>
      <c r="Z1101" s="113"/>
      <c r="AA1101" s="113"/>
      <c r="AB1101" s="113"/>
      <c r="AC1101" s="113"/>
      <c r="AD1101" s="113"/>
      <c r="AE1101" s="113"/>
      <c r="AF1101" s="113"/>
      <c r="AG1101" s="113"/>
      <c r="AH1101" s="113"/>
      <c r="AI1101" s="126"/>
      <c r="AJ1101" s="113"/>
      <c r="AK1101" s="113"/>
      <c r="AL1101" s="113"/>
      <c r="AM1101" s="113"/>
      <c r="AN1101" s="113"/>
      <c r="AO1101" s="113"/>
      <c r="AP1101" s="113"/>
    </row>
    <row r="1102" spans="1:42" ht="12.75" customHeight="1">
      <c r="A1102" s="81">
        <v>45082</v>
      </c>
      <c r="B1102" s="90">
        <v>40182378813964</v>
      </c>
      <c r="C1102" s="90">
        <v>112260388000</v>
      </c>
      <c r="D1102" s="203">
        <v>35529479000</v>
      </c>
      <c r="E1102" s="208">
        <v>103476025800</v>
      </c>
      <c r="F1102" s="90">
        <v>24587554000</v>
      </c>
      <c r="G1102" s="85">
        <v>0.72882983340653973</v>
      </c>
      <c r="H1102" s="90">
        <v>0</v>
      </c>
      <c r="I1102" s="85">
        <v>0</v>
      </c>
      <c r="J1102" s="90">
        <v>3561915000</v>
      </c>
      <c r="K1102" s="85">
        <v>0.11544092615260242</v>
      </c>
      <c r="L1102" s="90">
        <v>2566267000</v>
      </c>
      <c r="M1102" s="85">
        <v>6.9328201815172519E-2</v>
      </c>
      <c r="N1102" s="90">
        <v>1098182000</v>
      </c>
      <c r="O1102" s="85">
        <v>0.39614554384871337</v>
      </c>
      <c r="P1102" s="90">
        <v>132174000</v>
      </c>
      <c r="Q1102" s="85">
        <v>0.28858573905145346</v>
      </c>
      <c r="R1102" s="90">
        <v>0</v>
      </c>
      <c r="S1102" s="85">
        <v>0</v>
      </c>
      <c r="T1102" s="90">
        <v>702451000</v>
      </c>
      <c r="U1102" s="85">
        <v>0.9617926052500424</v>
      </c>
      <c r="V1102" s="90">
        <v>1936296000</v>
      </c>
      <c r="W1102" s="85">
        <v>0.49894068615501802</v>
      </c>
      <c r="X1102" s="90">
        <v>944640000</v>
      </c>
      <c r="Y1102" s="85">
        <f t="shared" si="2"/>
        <v>1</v>
      </c>
      <c r="Z1102" s="90"/>
      <c r="AA1102" s="85"/>
      <c r="AB1102" s="85"/>
      <c r="AC1102" s="85"/>
      <c r="AD1102" s="90">
        <v>33735658000</v>
      </c>
      <c r="AE1102" s="90">
        <v>739860000</v>
      </c>
      <c r="AF1102" s="90">
        <v>30854872000</v>
      </c>
      <c r="AG1102" s="90">
        <v>37016206000</v>
      </c>
      <c r="AH1102" s="90">
        <v>2772168000</v>
      </c>
      <c r="AI1102" s="90">
        <v>458006000</v>
      </c>
      <c r="AJ1102" s="90">
        <v>1018948000</v>
      </c>
      <c r="AK1102" s="90">
        <v>730356000</v>
      </c>
      <c r="AL1102" s="90">
        <v>3880814000</v>
      </c>
      <c r="AM1102" s="90">
        <v>944640000</v>
      </c>
      <c r="AN1102" s="90">
        <v>108860000</v>
      </c>
      <c r="AO1102" s="90"/>
      <c r="AP1102" s="90"/>
    </row>
    <row r="1103" spans="1:42" ht="12.75" customHeight="1">
      <c r="A1103" s="81">
        <v>45083</v>
      </c>
      <c r="B1103" s="90">
        <v>37329732092166</v>
      </c>
      <c r="C1103" s="90">
        <v>177954944000</v>
      </c>
      <c r="D1103" s="203">
        <v>28847224000</v>
      </c>
      <c r="E1103" s="208">
        <v>66042559000</v>
      </c>
      <c r="F1103" s="90">
        <v>22550974000</v>
      </c>
      <c r="G1103" s="85">
        <v>0.79678179071499222</v>
      </c>
      <c r="H1103" s="90">
        <v>0</v>
      </c>
      <c r="I1103" s="85">
        <v>0</v>
      </c>
      <c r="J1103" s="90">
        <v>0</v>
      </c>
      <c r="K1103" s="85">
        <v>0</v>
      </c>
      <c r="L1103" s="90">
        <v>1963538000</v>
      </c>
      <c r="M1103" s="85">
        <v>3.4982855436570814E-2</v>
      </c>
      <c r="N1103" s="90">
        <v>1377022000</v>
      </c>
      <c r="O1103" s="85">
        <v>0.62000313373483562</v>
      </c>
      <c r="P1103" s="90">
        <v>80446000</v>
      </c>
      <c r="Q1103" s="85">
        <v>0.31357583884245976</v>
      </c>
      <c r="R1103" s="90">
        <v>0</v>
      </c>
      <c r="S1103" s="85">
        <v>0</v>
      </c>
      <c r="T1103" s="90">
        <v>1123248000</v>
      </c>
      <c r="U1103" s="85">
        <v>0.73218408636691334</v>
      </c>
      <c r="V1103" s="90">
        <v>15996000</v>
      </c>
      <c r="W1103" s="85">
        <v>0.2564283424174415</v>
      </c>
      <c r="X1103" s="90">
        <v>1736000000</v>
      </c>
      <c r="Y1103" s="85">
        <f t="shared" si="2"/>
        <v>0.99886419474629651</v>
      </c>
      <c r="Z1103" s="90"/>
      <c r="AA1103" s="85"/>
      <c r="AB1103" s="85"/>
      <c r="AC1103" s="85"/>
      <c r="AD1103" s="90">
        <v>28302572000</v>
      </c>
      <c r="AE1103" s="90">
        <v>209466000</v>
      </c>
      <c r="AF1103" s="90">
        <v>87126268000</v>
      </c>
      <c r="AG1103" s="90">
        <v>56128580000</v>
      </c>
      <c r="AH1103" s="90">
        <v>2220992000</v>
      </c>
      <c r="AI1103" s="90">
        <v>256544000</v>
      </c>
      <c r="AJ1103" s="90">
        <v>174226000</v>
      </c>
      <c r="AK1103" s="90">
        <v>1534106000</v>
      </c>
      <c r="AL1103" s="90">
        <v>62380000</v>
      </c>
      <c r="AM1103" s="90">
        <v>1737974000</v>
      </c>
      <c r="AN1103" s="90">
        <v>201836000</v>
      </c>
      <c r="AO1103" s="90"/>
      <c r="AP1103" s="90"/>
    </row>
    <row r="1104" spans="1:42" ht="12.75" customHeight="1">
      <c r="A1104" s="81">
        <v>45084</v>
      </c>
      <c r="B1104" s="90">
        <v>41440652390168</v>
      </c>
      <c r="C1104" s="90">
        <v>129454602000</v>
      </c>
      <c r="D1104" s="203">
        <v>51834863000</v>
      </c>
      <c r="E1104" s="208">
        <v>153595041600</v>
      </c>
      <c r="F1104" s="90">
        <v>26820584000</v>
      </c>
      <c r="G1104" s="85">
        <v>0.70313278947729374</v>
      </c>
      <c r="H1104" s="90">
        <v>0</v>
      </c>
      <c r="I1104" s="85">
        <v>0</v>
      </c>
      <c r="J1104" s="90">
        <v>3662674000</v>
      </c>
      <c r="K1104" s="85">
        <v>0.21784245050140935</v>
      </c>
      <c r="L1104" s="90">
        <v>13956476000</v>
      </c>
      <c r="M1104" s="85">
        <v>0.21938481352408115</v>
      </c>
      <c r="N1104" s="90">
        <v>1137945000</v>
      </c>
      <c r="O1104" s="85">
        <v>0.4148024562741357</v>
      </c>
      <c r="P1104" s="90">
        <v>146839000</v>
      </c>
      <c r="Q1104" s="85">
        <v>0.29192063776068072</v>
      </c>
      <c r="R1104" s="90">
        <v>0</v>
      </c>
      <c r="S1104" s="85">
        <v>0</v>
      </c>
      <c r="T1104" s="90">
        <v>5115360000</v>
      </c>
      <c r="U1104" s="85">
        <v>0.98925376644192298</v>
      </c>
      <c r="V1104" s="90">
        <v>0</v>
      </c>
      <c r="W1104" s="85">
        <v>0</v>
      </c>
      <c r="X1104" s="90">
        <v>994985000</v>
      </c>
      <c r="Y1104" s="85">
        <f t="shared" si="2"/>
        <v>0.99800896717052667</v>
      </c>
      <c r="Z1104" s="90"/>
      <c r="AA1104" s="85"/>
      <c r="AB1104" s="85"/>
      <c r="AC1104" s="85"/>
      <c r="AD1104" s="90">
        <v>38144408000</v>
      </c>
      <c r="AE1104" s="90">
        <v>268120000</v>
      </c>
      <c r="AF1104" s="90">
        <v>16813408000</v>
      </c>
      <c r="AG1104" s="90">
        <v>63616418000</v>
      </c>
      <c r="AH1104" s="90">
        <v>2743342000</v>
      </c>
      <c r="AI1104" s="90">
        <v>503010000</v>
      </c>
      <c r="AJ1104" s="90">
        <v>894046000</v>
      </c>
      <c r="AK1104" s="90">
        <v>5170928000</v>
      </c>
      <c r="AL1104" s="90">
        <v>32394000</v>
      </c>
      <c r="AM1104" s="90">
        <v>996970000</v>
      </c>
      <c r="AN1104" s="90">
        <v>271558000</v>
      </c>
      <c r="AO1104" s="90"/>
      <c r="AP1104" s="90"/>
    </row>
    <row r="1105" spans="1:42" ht="12.75" customHeight="1">
      <c r="A1105" s="81">
        <v>45085</v>
      </c>
      <c r="B1105" s="90">
        <v>54625693350570</v>
      </c>
      <c r="C1105" s="90">
        <v>216744238000</v>
      </c>
      <c r="D1105" s="203">
        <v>74969581000</v>
      </c>
      <c r="E1105" s="208">
        <v>122886655000</v>
      </c>
      <c r="F1105" s="90">
        <v>603307000</v>
      </c>
      <c r="G1105" s="85">
        <v>0.20205468441253105</v>
      </c>
      <c r="H1105" s="90">
        <v>0</v>
      </c>
      <c r="I1105" s="85">
        <v>0</v>
      </c>
      <c r="J1105" s="90">
        <v>164742000</v>
      </c>
      <c r="K1105" s="85">
        <v>7.0512467123972035E-3</v>
      </c>
      <c r="L1105" s="90">
        <v>71197142000</v>
      </c>
      <c r="M1105" s="85">
        <v>0.38618339385753475</v>
      </c>
      <c r="N1105" s="90">
        <v>1168737000</v>
      </c>
      <c r="O1105" s="85">
        <v>0.4596867448270654</v>
      </c>
      <c r="P1105" s="90">
        <v>19012000</v>
      </c>
      <c r="Q1105" s="85">
        <v>3.5892691951896392E-2</v>
      </c>
      <c r="R1105" s="90">
        <v>0</v>
      </c>
      <c r="S1105" s="85">
        <v>0</v>
      </c>
      <c r="T1105" s="90">
        <v>827734000</v>
      </c>
      <c r="U1105" s="85">
        <v>0.88631024402779712</v>
      </c>
      <c r="V1105" s="90">
        <v>907000</v>
      </c>
      <c r="W1105" s="85">
        <v>7.7538598320994407E-3</v>
      </c>
      <c r="X1105" s="90">
        <v>988000000</v>
      </c>
      <c r="Y1105" s="85">
        <f t="shared" si="2"/>
        <v>1</v>
      </c>
      <c r="Z1105" s="90"/>
      <c r="AA1105" s="85"/>
      <c r="AB1105" s="85"/>
      <c r="AC1105" s="85"/>
      <c r="AD1105" s="90">
        <v>2985860000</v>
      </c>
      <c r="AE1105" s="90">
        <v>451896000</v>
      </c>
      <c r="AF1105" s="90">
        <v>23363528000</v>
      </c>
      <c r="AG1105" s="90">
        <v>184360962000</v>
      </c>
      <c r="AH1105" s="90">
        <v>2542464000</v>
      </c>
      <c r="AI1105" s="90">
        <v>529690000</v>
      </c>
      <c r="AJ1105" s="90">
        <v>188552000</v>
      </c>
      <c r="AK1105" s="90">
        <v>933910000</v>
      </c>
      <c r="AL1105" s="90">
        <v>116974000</v>
      </c>
      <c r="AM1105" s="90">
        <v>988000000</v>
      </c>
      <c r="AN1105" s="90">
        <v>282402000</v>
      </c>
      <c r="AO1105" s="90"/>
      <c r="AP1105" s="90"/>
    </row>
    <row r="1106" spans="1:42" ht="12.75" customHeight="1">
      <c r="A1106" s="81">
        <v>45086</v>
      </c>
      <c r="B1106" s="90">
        <v>116207342976516</v>
      </c>
      <c r="C1106" s="90">
        <v>128636768000</v>
      </c>
      <c r="D1106" s="203">
        <v>73080633000</v>
      </c>
      <c r="E1106" s="208">
        <v>101680689000</v>
      </c>
      <c r="F1106" s="90">
        <v>48882967000</v>
      </c>
      <c r="G1106" s="85">
        <v>0.94917236145225581</v>
      </c>
      <c r="H1106" s="90">
        <v>0</v>
      </c>
      <c r="I1106" s="85">
        <v>0</v>
      </c>
      <c r="J1106" s="90">
        <v>0</v>
      </c>
      <c r="K1106" s="85">
        <v>0</v>
      </c>
      <c r="L1106" s="90">
        <v>18719424000</v>
      </c>
      <c r="M1106" s="85">
        <v>0.27931142839664042</v>
      </c>
      <c r="N1106" s="90">
        <v>1469384000</v>
      </c>
      <c r="O1106" s="85">
        <v>0.53735290654258239</v>
      </c>
      <c r="P1106" s="90">
        <v>726300000</v>
      </c>
      <c r="Q1106" s="85">
        <v>0.47279615670038666</v>
      </c>
      <c r="R1106" s="90">
        <v>0</v>
      </c>
      <c r="S1106" s="85">
        <v>0</v>
      </c>
      <c r="T1106" s="90">
        <v>722309000</v>
      </c>
      <c r="U1106" s="85">
        <v>0.9940697863251392</v>
      </c>
      <c r="V1106" s="90">
        <v>1538895000</v>
      </c>
      <c r="W1106" s="85">
        <v>0.48541051056431322</v>
      </c>
      <c r="X1106" s="90">
        <v>1021354000</v>
      </c>
      <c r="Y1106" s="85">
        <f t="shared" si="2"/>
        <v>0.97744520643646127</v>
      </c>
      <c r="Z1106" s="90"/>
      <c r="AA1106" s="85"/>
      <c r="AB1106" s="85"/>
      <c r="AC1106" s="85"/>
      <c r="AD1106" s="90">
        <v>51500622000</v>
      </c>
      <c r="AE1106" s="90">
        <v>98530000</v>
      </c>
      <c r="AF1106" s="90">
        <v>243996000</v>
      </c>
      <c r="AG1106" s="90">
        <v>67019900000</v>
      </c>
      <c r="AH1106" s="90">
        <v>2734486000</v>
      </c>
      <c r="AI1106" s="90">
        <v>1536180000</v>
      </c>
      <c r="AJ1106" s="90">
        <v>406716000</v>
      </c>
      <c r="AK1106" s="90">
        <v>726618000</v>
      </c>
      <c r="AL1106" s="90">
        <v>3170296000</v>
      </c>
      <c r="AM1106" s="90">
        <v>1044922000</v>
      </c>
      <c r="AN1106" s="90">
        <v>154502000</v>
      </c>
      <c r="AO1106" s="90"/>
      <c r="AP1106" s="90"/>
    </row>
    <row r="1107" spans="1:42" s="116" customFormat="1" ht="12.75" customHeight="1">
      <c r="A1107" s="110"/>
      <c r="B1107" s="113"/>
      <c r="C1107" s="113"/>
      <c r="D1107" s="210"/>
      <c r="E1107" s="208"/>
      <c r="F1107" s="113"/>
      <c r="G1107" s="135"/>
      <c r="H1107" s="113"/>
      <c r="I1107" s="113"/>
      <c r="J1107" s="113"/>
      <c r="K1107" s="113"/>
      <c r="L1107" s="113"/>
      <c r="M1107" s="113"/>
      <c r="N1107" s="113"/>
      <c r="O1107" s="113"/>
      <c r="P1107" s="113"/>
      <c r="Q1107" s="113"/>
      <c r="R1107" s="113"/>
      <c r="S1107" s="113"/>
      <c r="T1107" s="113"/>
      <c r="U1107" s="113"/>
      <c r="V1107" s="113"/>
      <c r="W1107" s="113"/>
      <c r="X1107" s="113"/>
      <c r="Y1107" s="85" t="e">
        <f t="shared" si="2"/>
        <v>#DIV/0!</v>
      </c>
      <c r="Z1107" s="113"/>
      <c r="AA1107" s="113"/>
      <c r="AB1107" s="113"/>
      <c r="AC1107" s="113"/>
      <c r="AD1107" s="113"/>
      <c r="AE1107" s="113"/>
      <c r="AF1107" s="113"/>
      <c r="AG1107" s="113"/>
      <c r="AH1107" s="113"/>
      <c r="AI1107" s="126"/>
      <c r="AJ1107" s="113"/>
      <c r="AK1107" s="113"/>
      <c r="AL1107" s="113"/>
      <c r="AM1107" s="113"/>
      <c r="AN1107" s="113"/>
      <c r="AO1107" s="113"/>
      <c r="AP1107" s="113"/>
    </row>
    <row r="1108" spans="1:42" ht="12.75" customHeight="1">
      <c r="A1108" s="81">
        <v>45089</v>
      </c>
      <c r="B1108" s="90">
        <v>36200327580178</v>
      </c>
      <c r="C1108" s="90">
        <v>677780608000</v>
      </c>
      <c r="D1108" s="203">
        <v>68003573000</v>
      </c>
      <c r="E1108" s="208">
        <v>156517388000</v>
      </c>
      <c r="F1108" s="90">
        <v>49368187000</v>
      </c>
      <c r="G1108" s="85">
        <v>0.93302633869249429</v>
      </c>
      <c r="H1108" s="90">
        <v>0</v>
      </c>
      <c r="I1108" s="85">
        <v>0</v>
      </c>
      <c r="J1108" s="90">
        <v>59440000</v>
      </c>
      <c r="K1108" s="85">
        <v>8.1893808089631287E-2</v>
      </c>
      <c r="L1108" s="90">
        <v>13785426000</v>
      </c>
      <c r="M1108" s="85">
        <v>2.2393225625869283E-2</v>
      </c>
      <c r="N1108" s="90">
        <v>1203347000</v>
      </c>
      <c r="O1108" s="85">
        <v>0.40572634080355829</v>
      </c>
      <c r="P1108" s="90">
        <v>280140000</v>
      </c>
      <c r="Q1108" s="85">
        <v>0.32114067185737477</v>
      </c>
      <c r="R1108" s="90">
        <v>0</v>
      </c>
      <c r="S1108" s="85">
        <v>0</v>
      </c>
      <c r="T1108" s="90">
        <v>2138143000</v>
      </c>
      <c r="U1108" s="85">
        <v>0.99524057330960058</v>
      </c>
      <c r="V1108" s="90">
        <v>221865000</v>
      </c>
      <c r="W1108" s="85">
        <v>0.4396221704394141</v>
      </c>
      <c r="X1108" s="90">
        <v>947025000</v>
      </c>
      <c r="Y1108" s="85">
        <f t="shared" si="2"/>
        <v>0.9938033223846453</v>
      </c>
      <c r="Z1108" s="90"/>
      <c r="AA1108" s="85"/>
      <c r="AB1108" s="85"/>
      <c r="AC1108" s="85"/>
      <c r="AD1108" s="90">
        <v>52911890000</v>
      </c>
      <c r="AE1108" s="90">
        <v>236360000</v>
      </c>
      <c r="AF1108" s="90">
        <v>725818000</v>
      </c>
      <c r="AG1108" s="90">
        <v>615606980000</v>
      </c>
      <c r="AH1108" s="90">
        <v>2965908000</v>
      </c>
      <c r="AI1108" s="90">
        <v>872328000</v>
      </c>
      <c r="AJ1108" s="90">
        <v>777494000</v>
      </c>
      <c r="AK1108" s="90">
        <v>2148368000</v>
      </c>
      <c r="AL1108" s="90">
        <v>504672000</v>
      </c>
      <c r="AM1108" s="90">
        <v>952930000</v>
      </c>
      <c r="AN1108" s="90">
        <v>77860000</v>
      </c>
      <c r="AO1108" s="90"/>
      <c r="AP1108" s="90"/>
    </row>
    <row r="1109" spans="1:42" ht="12.75" customHeight="1">
      <c r="A1109" s="81">
        <v>45090</v>
      </c>
      <c r="B1109" s="90">
        <v>40531736036380</v>
      </c>
      <c r="C1109" s="90">
        <v>219344126000</v>
      </c>
      <c r="D1109" s="203">
        <v>84533838000</v>
      </c>
      <c r="E1109" s="208">
        <v>91916353000</v>
      </c>
      <c r="F1109" s="90">
        <v>26309354000</v>
      </c>
      <c r="G1109" s="85">
        <v>0.60627574171512266</v>
      </c>
      <c r="H1109" s="90">
        <v>0</v>
      </c>
      <c r="I1109" s="85">
        <v>0</v>
      </c>
      <c r="J1109" s="90">
        <v>14455213000</v>
      </c>
      <c r="K1109" s="85">
        <v>0.21580053128994417</v>
      </c>
      <c r="L1109" s="90">
        <v>37923840000</v>
      </c>
      <c r="M1109" s="85">
        <v>0.38554647234164108</v>
      </c>
      <c r="N1109" s="90">
        <v>1202679000</v>
      </c>
      <c r="O1109" s="85">
        <v>0.49122101206283753</v>
      </c>
      <c r="P1109" s="90">
        <v>27159000</v>
      </c>
      <c r="Q1109" s="85">
        <v>9.5302695453164162E-3</v>
      </c>
      <c r="R1109" s="90">
        <v>0</v>
      </c>
      <c r="S1109" s="85">
        <v>0</v>
      </c>
      <c r="T1109" s="90">
        <v>3624264000</v>
      </c>
      <c r="U1109" s="85">
        <v>0.99780465927618178</v>
      </c>
      <c r="V1109" s="90">
        <v>17319000</v>
      </c>
      <c r="W1109" s="85">
        <v>0.43174452809492947</v>
      </c>
      <c r="X1109" s="90">
        <v>974010000</v>
      </c>
      <c r="Y1109" s="85">
        <f t="shared" si="2"/>
        <v>0.99898461538461536</v>
      </c>
      <c r="Z1109" s="90"/>
      <c r="AA1109" s="85"/>
      <c r="AB1109" s="85"/>
      <c r="AC1109" s="85"/>
      <c r="AD1109" s="90">
        <v>43395030000</v>
      </c>
      <c r="AE1109" s="90">
        <v>312266000</v>
      </c>
      <c r="AF1109" s="90">
        <v>66984140000</v>
      </c>
      <c r="AG1109" s="90">
        <v>98363862000</v>
      </c>
      <c r="AH1109" s="90">
        <v>2448346000</v>
      </c>
      <c r="AI1109" s="90">
        <v>2849762000</v>
      </c>
      <c r="AJ1109" s="90">
        <v>255414000</v>
      </c>
      <c r="AK1109" s="90">
        <v>3632238000</v>
      </c>
      <c r="AL1109" s="90">
        <v>40114000</v>
      </c>
      <c r="AM1109" s="90">
        <v>975000000</v>
      </c>
      <c r="AN1109" s="90">
        <v>87954000</v>
      </c>
      <c r="AO1109" s="90"/>
      <c r="AP1109" s="90"/>
    </row>
    <row r="1110" spans="1:42" ht="12.75" customHeight="1">
      <c r="A1110" s="81">
        <v>45091</v>
      </c>
      <c r="B1110" s="90">
        <v>40050487072682</v>
      </c>
      <c r="C1110" s="90">
        <v>111388030000</v>
      </c>
      <c r="D1110" s="203">
        <v>49511383000</v>
      </c>
      <c r="E1110" s="208">
        <v>154666565000</v>
      </c>
      <c r="F1110" s="90">
        <v>32611719000</v>
      </c>
      <c r="G1110" s="85">
        <v>0.67123132738435409</v>
      </c>
      <c r="H1110" s="90">
        <v>0</v>
      </c>
      <c r="I1110" s="85">
        <v>0</v>
      </c>
      <c r="J1110" s="90">
        <v>4528326000</v>
      </c>
      <c r="K1110" s="85">
        <v>0.27528503749941485</v>
      </c>
      <c r="L1110" s="90">
        <v>9532724000</v>
      </c>
      <c r="M1110" s="85">
        <v>0.23149462238425722</v>
      </c>
      <c r="N1110" s="90">
        <v>1047680000</v>
      </c>
      <c r="O1110" s="85">
        <v>0.49346059210749421</v>
      </c>
      <c r="P1110" s="90">
        <v>13707000</v>
      </c>
      <c r="Q1110" s="85">
        <v>7.3526729677827724E-2</v>
      </c>
      <c r="R1110" s="90">
        <v>0</v>
      </c>
      <c r="S1110" s="85">
        <v>0</v>
      </c>
      <c r="T1110" s="90">
        <v>687232000</v>
      </c>
      <c r="U1110" s="85">
        <v>0.98213601778966808</v>
      </c>
      <c r="V1110" s="90">
        <v>127554000</v>
      </c>
      <c r="W1110" s="85">
        <v>0.46679646043607781</v>
      </c>
      <c r="X1110" s="90">
        <v>962441000</v>
      </c>
      <c r="Y1110" s="85">
        <f t="shared" si="2"/>
        <v>0.99693288391778767</v>
      </c>
      <c r="Z1110" s="90"/>
      <c r="AA1110" s="85"/>
      <c r="AB1110" s="85"/>
      <c r="AC1110" s="85"/>
      <c r="AD1110" s="90">
        <v>48584918000</v>
      </c>
      <c r="AE1110" s="90">
        <v>264526000</v>
      </c>
      <c r="AF1110" s="90">
        <v>16449590000</v>
      </c>
      <c r="AG1110" s="90">
        <v>41179030000</v>
      </c>
      <c r="AH1110" s="90">
        <v>2123128000</v>
      </c>
      <c r="AI1110" s="90">
        <v>186422000</v>
      </c>
      <c r="AJ1110" s="90">
        <v>551528000</v>
      </c>
      <c r="AK1110" s="90">
        <v>699732000</v>
      </c>
      <c r="AL1110" s="90">
        <v>273254000</v>
      </c>
      <c r="AM1110" s="90">
        <v>965402000</v>
      </c>
      <c r="AN1110" s="90">
        <v>110500000</v>
      </c>
      <c r="AO1110" s="90"/>
      <c r="AP1110" s="90"/>
    </row>
    <row r="1111" spans="1:42" ht="12.75" customHeight="1">
      <c r="A1111" s="81">
        <v>45092</v>
      </c>
      <c r="B1111" s="90">
        <v>31106834191984</v>
      </c>
      <c r="C1111" s="90">
        <v>134948932000</v>
      </c>
      <c r="D1111" s="203">
        <v>92064701000</v>
      </c>
      <c r="E1111" s="208">
        <v>293092613000</v>
      </c>
      <c r="F1111" s="90">
        <v>70906107000</v>
      </c>
      <c r="G1111" s="85">
        <v>0.95016296504427744</v>
      </c>
      <c r="H1111" s="90">
        <v>0</v>
      </c>
      <c r="I1111" s="85">
        <v>0</v>
      </c>
      <c r="J1111" s="90">
        <v>3643604000</v>
      </c>
      <c r="K1111" s="85">
        <v>0.4222601159325024</v>
      </c>
      <c r="L1111" s="90">
        <v>13923351000</v>
      </c>
      <c r="M1111" s="85">
        <v>0.30849877066682491</v>
      </c>
      <c r="N1111" s="90">
        <v>1727381000</v>
      </c>
      <c r="O1111" s="85">
        <v>0.51241539743036013</v>
      </c>
      <c r="P1111" s="90">
        <v>139293000</v>
      </c>
      <c r="Q1111" s="85">
        <v>0.46360840594566888</v>
      </c>
      <c r="R1111" s="90">
        <v>0</v>
      </c>
      <c r="S1111" s="85">
        <v>0</v>
      </c>
      <c r="T1111" s="90">
        <v>746650000</v>
      </c>
      <c r="U1111" s="85">
        <v>0.92321255465210594</v>
      </c>
      <c r="V1111" s="90">
        <v>41315000</v>
      </c>
      <c r="W1111" s="85">
        <v>0.35884897335232602</v>
      </c>
      <c r="X1111" s="90">
        <v>937000000</v>
      </c>
      <c r="Y1111" s="85">
        <f t="shared" si="2"/>
        <v>1</v>
      </c>
      <c r="Z1111" s="90"/>
      <c r="AA1111" s="85"/>
      <c r="AB1111" s="85"/>
      <c r="AC1111" s="85"/>
      <c r="AD1111" s="90">
        <v>74625206000</v>
      </c>
      <c r="AE1111" s="90">
        <v>60772000</v>
      </c>
      <c r="AF1111" s="90">
        <v>8628814000</v>
      </c>
      <c r="AG1111" s="90">
        <v>45132598000</v>
      </c>
      <c r="AH1111" s="90">
        <v>3371056000</v>
      </c>
      <c r="AI1111" s="90">
        <v>300454000</v>
      </c>
      <c r="AJ1111" s="90">
        <v>897022000</v>
      </c>
      <c r="AK1111" s="90">
        <v>808752000</v>
      </c>
      <c r="AL1111" s="90">
        <v>115132000</v>
      </c>
      <c r="AM1111" s="90">
        <v>937000000</v>
      </c>
      <c r="AN1111" s="90">
        <v>72126000</v>
      </c>
      <c r="AO1111" s="90"/>
      <c r="AP1111" s="90"/>
    </row>
    <row r="1112" spans="1:42" ht="12.75" customHeight="1">
      <c r="A1112" s="81">
        <v>45093</v>
      </c>
      <c r="B1112" s="90">
        <v>52040008074986</v>
      </c>
      <c r="C1112" s="90">
        <v>411020716000</v>
      </c>
      <c r="D1112" s="203">
        <v>306337902000</v>
      </c>
      <c r="E1112" s="208">
        <v>459060532000</v>
      </c>
      <c r="F1112" s="90">
        <v>4593155000</v>
      </c>
      <c r="G1112" s="85">
        <v>0.18249774199941482</v>
      </c>
      <c r="H1112" s="90">
        <v>0</v>
      </c>
      <c r="I1112" s="85">
        <v>0</v>
      </c>
      <c r="J1112" s="90">
        <v>1391846000</v>
      </c>
      <c r="K1112" s="85">
        <v>0.30536505912495332</v>
      </c>
      <c r="L1112" s="90">
        <v>298564259000</v>
      </c>
      <c r="M1112" s="85">
        <v>0.79124799707607085</v>
      </c>
      <c r="N1112" s="90">
        <v>604246000</v>
      </c>
      <c r="O1112" s="85">
        <v>0.33123417822133883</v>
      </c>
      <c r="P1112" s="90">
        <v>31396000</v>
      </c>
      <c r="Q1112" s="85">
        <v>0.21182598369946565</v>
      </c>
      <c r="R1112" s="90">
        <v>0</v>
      </c>
      <c r="S1112" s="85">
        <v>0</v>
      </c>
      <c r="T1112" s="90">
        <v>19063000</v>
      </c>
      <c r="U1112" s="85">
        <v>0.35132694434205675</v>
      </c>
      <c r="V1112" s="90">
        <v>169640000</v>
      </c>
      <c r="W1112" s="85">
        <v>0.45586954886005743</v>
      </c>
      <c r="X1112" s="90">
        <v>964297000</v>
      </c>
      <c r="Y1112" s="85">
        <f t="shared" si="2"/>
        <v>0.96714621274274015</v>
      </c>
      <c r="Z1112" s="90"/>
      <c r="AA1112" s="85"/>
      <c r="AB1112" s="85"/>
      <c r="AC1112" s="85"/>
      <c r="AD1112" s="90">
        <v>25168284000</v>
      </c>
      <c r="AE1112" s="90">
        <v>223026000</v>
      </c>
      <c r="AF1112" s="90">
        <v>4557974000</v>
      </c>
      <c r="AG1112" s="90">
        <v>377333352000</v>
      </c>
      <c r="AH1112" s="90">
        <v>1824226000</v>
      </c>
      <c r="AI1112" s="90">
        <v>148216000</v>
      </c>
      <c r="AJ1112" s="90">
        <v>235100000</v>
      </c>
      <c r="AK1112" s="90">
        <v>54260000</v>
      </c>
      <c r="AL1112" s="90">
        <v>372124000</v>
      </c>
      <c r="AM1112" s="90">
        <v>997054000</v>
      </c>
      <c r="AN1112" s="90">
        <v>107100000</v>
      </c>
      <c r="AO1112" s="90"/>
      <c r="AP1112" s="90"/>
    </row>
    <row r="1113" spans="1:42" s="116" customFormat="1" ht="12.75" customHeight="1">
      <c r="A1113" s="110"/>
      <c r="B1113" s="113"/>
      <c r="C1113" s="113"/>
      <c r="D1113" s="210"/>
      <c r="E1113" s="208"/>
      <c r="F1113" s="113"/>
      <c r="G1113" s="135"/>
      <c r="H1113" s="113"/>
      <c r="I1113" s="113"/>
      <c r="J1113" s="113"/>
      <c r="K1113" s="113"/>
      <c r="L1113" s="113"/>
      <c r="M1113" s="113"/>
      <c r="N1113" s="113"/>
      <c r="O1113" s="113"/>
      <c r="P1113" s="113"/>
      <c r="Q1113" s="113"/>
      <c r="R1113" s="113"/>
      <c r="S1113" s="113"/>
      <c r="T1113" s="113"/>
      <c r="U1113" s="113"/>
      <c r="V1113" s="113"/>
      <c r="W1113" s="113"/>
      <c r="X1113" s="113"/>
      <c r="Y1113" s="85" t="e">
        <f t="shared" si="2"/>
        <v>#DIV/0!</v>
      </c>
      <c r="Z1113" s="113"/>
      <c r="AA1113" s="113"/>
      <c r="AB1113" s="113"/>
      <c r="AC1113" s="113"/>
      <c r="AD1113" s="113"/>
      <c r="AE1113" s="113"/>
      <c r="AF1113" s="113"/>
      <c r="AG1113" s="113"/>
      <c r="AH1113" s="113"/>
      <c r="AI1113" s="126"/>
      <c r="AJ1113" s="113"/>
      <c r="AK1113" s="113"/>
      <c r="AL1113" s="113"/>
      <c r="AM1113" s="113"/>
      <c r="AN1113" s="113"/>
      <c r="AO1113" s="113"/>
      <c r="AP1113" s="113"/>
    </row>
    <row r="1114" spans="1:42" ht="12.75" customHeight="1">
      <c r="A1114" s="81">
        <v>45096</v>
      </c>
      <c r="B1114" s="90">
        <v>34035032672792</v>
      </c>
      <c r="C1114" s="90">
        <v>922007526000</v>
      </c>
      <c r="D1114" s="203">
        <v>232775008000</v>
      </c>
      <c r="E1114" s="208">
        <v>291957783000</v>
      </c>
      <c r="F1114" s="90">
        <v>4123645000</v>
      </c>
      <c r="G1114" s="85">
        <v>0.10207188112740821</v>
      </c>
      <c r="H1114" s="90">
        <v>0</v>
      </c>
      <c r="I1114" s="85">
        <v>0</v>
      </c>
      <c r="J1114" s="90">
        <v>19131000</v>
      </c>
      <c r="K1114" s="85">
        <v>1.7903590024015949E-4</v>
      </c>
      <c r="L1114" s="90">
        <v>225466200000</v>
      </c>
      <c r="M1114" s="85">
        <v>0.31344315177020554</v>
      </c>
      <c r="N1114" s="90">
        <v>1465307000</v>
      </c>
      <c r="O1114" s="85">
        <v>0.53931301868098058</v>
      </c>
      <c r="P1114" s="90">
        <v>2738000</v>
      </c>
      <c r="Q1114" s="85">
        <v>2.9499859934923611E-2</v>
      </c>
      <c r="R1114" s="90">
        <v>0</v>
      </c>
      <c r="S1114" s="85">
        <v>0</v>
      </c>
      <c r="T1114" s="90">
        <v>693848000</v>
      </c>
      <c r="U1114" s="85">
        <v>0.99687940001724085</v>
      </c>
      <c r="V1114" s="90">
        <v>55659000</v>
      </c>
      <c r="W1114" s="85">
        <v>0.5</v>
      </c>
      <c r="X1114" s="90">
        <v>948480000</v>
      </c>
      <c r="Y1114" s="85">
        <f t="shared" si="2"/>
        <v>1.8705334033626373E-2</v>
      </c>
      <c r="Z1114" s="90"/>
      <c r="AA1114" s="85"/>
      <c r="AB1114" s="85"/>
      <c r="AC1114" s="85"/>
      <c r="AD1114" s="90">
        <v>40399422000</v>
      </c>
      <c r="AE1114" s="90">
        <v>384924000</v>
      </c>
      <c r="AF1114" s="90">
        <v>106855664000</v>
      </c>
      <c r="AG1114" s="90">
        <v>719320868000</v>
      </c>
      <c r="AH1114" s="90">
        <v>2716988000</v>
      </c>
      <c r="AI1114" s="90">
        <v>92814000</v>
      </c>
      <c r="AJ1114" s="90">
        <v>609282000</v>
      </c>
      <c r="AK1114" s="90">
        <v>696020000</v>
      </c>
      <c r="AL1114" s="90">
        <v>111318000</v>
      </c>
      <c r="AM1114" s="90">
        <v>50706392000</v>
      </c>
      <c r="AN1114" s="90">
        <v>113834000</v>
      </c>
      <c r="AO1114" s="90"/>
      <c r="AP1114" s="90"/>
    </row>
    <row r="1115" spans="1:42" ht="12.75" customHeight="1">
      <c r="A1115" s="81">
        <v>45097</v>
      </c>
      <c r="B1115" s="90">
        <v>64365186009188</v>
      </c>
      <c r="C1115" s="90">
        <v>135477282000</v>
      </c>
      <c r="D1115" s="203">
        <v>10941839000</v>
      </c>
      <c r="E1115" s="208">
        <v>139366284000.02002</v>
      </c>
      <c r="F1115" s="90">
        <v>246971000</v>
      </c>
      <c r="G1115" s="85">
        <v>0.15893561129180273</v>
      </c>
      <c r="H1115" s="90">
        <v>0</v>
      </c>
      <c r="I1115" s="85">
        <v>0</v>
      </c>
      <c r="J1115" s="90">
        <v>3141480000</v>
      </c>
      <c r="K1115" s="85">
        <v>6.1241624279745957E-2</v>
      </c>
      <c r="L1115" s="90">
        <v>4695000000</v>
      </c>
      <c r="M1115" s="85">
        <v>0.16202325390869454</v>
      </c>
      <c r="N1115" s="90">
        <v>1059151000</v>
      </c>
      <c r="O1115" s="85">
        <v>0.63672099965974249</v>
      </c>
      <c r="P1115" s="90">
        <v>26960000</v>
      </c>
      <c r="Q1115" s="85">
        <v>0.10272432844351305</v>
      </c>
      <c r="R1115" s="90">
        <v>0</v>
      </c>
      <c r="S1115" s="85">
        <v>0</v>
      </c>
      <c r="T1115" s="90">
        <v>690002000</v>
      </c>
      <c r="U1115" s="85">
        <v>0.98050645142954584</v>
      </c>
      <c r="V1115" s="90">
        <v>104115000</v>
      </c>
      <c r="W1115" s="85">
        <v>0.32738918796538541</v>
      </c>
      <c r="X1115" s="90">
        <v>978160000</v>
      </c>
      <c r="Y1115" s="85">
        <f t="shared" si="2"/>
        <v>1.9373325907446299E-2</v>
      </c>
      <c r="Z1115" s="90"/>
      <c r="AA1115" s="85"/>
      <c r="AB1115" s="85"/>
      <c r="AC1115" s="85"/>
      <c r="AD1115" s="90">
        <v>1553906000</v>
      </c>
      <c r="AE1115" s="90">
        <v>83816000</v>
      </c>
      <c r="AF1115" s="90">
        <v>51296484000</v>
      </c>
      <c r="AG1115" s="90">
        <v>28977322000</v>
      </c>
      <c r="AH1115" s="90">
        <v>1663446000</v>
      </c>
      <c r="AI1115" s="90">
        <v>262450000</v>
      </c>
      <c r="AJ1115" s="90">
        <v>62688000</v>
      </c>
      <c r="AK1115" s="90">
        <v>703720000</v>
      </c>
      <c r="AL1115" s="90">
        <v>318016000</v>
      </c>
      <c r="AM1115" s="90">
        <v>50490040000</v>
      </c>
      <c r="AN1115" s="90">
        <v>65394000</v>
      </c>
      <c r="AO1115" s="90"/>
      <c r="AP1115" s="90"/>
    </row>
    <row r="1116" spans="1:42" ht="12.75" customHeight="1">
      <c r="A1116" s="81">
        <v>45098</v>
      </c>
      <c r="B1116" s="90">
        <v>41569641425196</v>
      </c>
      <c r="C1116" s="90">
        <v>185638232000</v>
      </c>
      <c r="D1116" s="203">
        <v>103695611000</v>
      </c>
      <c r="E1116" s="208">
        <v>205904751000</v>
      </c>
      <c r="F1116" s="90">
        <v>34834644000</v>
      </c>
      <c r="G1116" s="85">
        <v>0.93104388900485668</v>
      </c>
      <c r="H1116" s="90">
        <v>0</v>
      </c>
      <c r="I1116" s="85">
        <v>0</v>
      </c>
      <c r="J1116" s="90">
        <v>607665000</v>
      </c>
      <c r="K1116" s="85">
        <v>6.76088390325182E-2</v>
      </c>
      <c r="L1116" s="90">
        <v>64012050000</v>
      </c>
      <c r="M1116" s="85">
        <v>0.48610170310123108</v>
      </c>
      <c r="N1116" s="90">
        <v>1074504000</v>
      </c>
      <c r="O1116" s="85">
        <v>0.55885859083901812</v>
      </c>
      <c r="P1116" s="90">
        <v>47914000</v>
      </c>
      <c r="Q1116" s="85">
        <v>0.16241923783567569</v>
      </c>
      <c r="R1116" s="90">
        <v>0</v>
      </c>
      <c r="S1116" s="85">
        <v>0</v>
      </c>
      <c r="T1116" s="90">
        <v>696020000</v>
      </c>
      <c r="U1116" s="85">
        <v>0.98967694232738024</v>
      </c>
      <c r="V1116" s="90">
        <v>653594000</v>
      </c>
      <c r="W1116" s="85">
        <v>0.49036958120132645</v>
      </c>
      <c r="X1116" s="90">
        <v>1769220000</v>
      </c>
      <c r="Y1116" s="85">
        <f t="shared" si="2"/>
        <v>0.68969523081840933</v>
      </c>
      <c r="Z1116" s="90"/>
      <c r="AA1116" s="85"/>
      <c r="AB1116" s="85"/>
      <c r="AC1116" s="85"/>
      <c r="AD1116" s="90">
        <v>37414610000</v>
      </c>
      <c r="AE1116" s="90">
        <v>178476000</v>
      </c>
      <c r="AF1116" s="90">
        <v>8987952000</v>
      </c>
      <c r="AG1116" s="90">
        <v>131684480000</v>
      </c>
      <c r="AH1116" s="90">
        <v>1922676000</v>
      </c>
      <c r="AI1116" s="90">
        <v>295002000</v>
      </c>
      <c r="AJ1116" s="90">
        <v>431092000</v>
      </c>
      <c r="AK1116" s="90">
        <v>703280000</v>
      </c>
      <c r="AL1116" s="90">
        <v>1332860000</v>
      </c>
      <c r="AM1116" s="90">
        <v>2565220000</v>
      </c>
      <c r="AN1116" s="90">
        <v>122584000</v>
      </c>
      <c r="AO1116" s="90"/>
      <c r="AP1116" s="90"/>
    </row>
    <row r="1117" spans="1:42" ht="12.75" customHeight="1">
      <c r="A1117" s="81">
        <v>45099</v>
      </c>
      <c r="B1117" s="90">
        <v>43634341766630</v>
      </c>
      <c r="C1117" s="90">
        <v>92897566000</v>
      </c>
      <c r="D1117" s="203">
        <v>45528276000</v>
      </c>
      <c r="E1117" s="208">
        <v>185484809000</v>
      </c>
      <c r="F1117" s="90">
        <v>174756000</v>
      </c>
      <c r="G1117" s="85">
        <v>6.4983705360794994E-2</v>
      </c>
      <c r="H1117" s="90">
        <v>0</v>
      </c>
      <c r="I1117" s="85">
        <v>0</v>
      </c>
      <c r="J1117" s="90">
        <v>4634137000</v>
      </c>
      <c r="K1117" s="85">
        <v>0.22777356497066065</v>
      </c>
      <c r="L1117" s="90">
        <v>34520817000</v>
      </c>
      <c r="M1117" s="85">
        <v>0.59701751153425409</v>
      </c>
      <c r="N1117" s="90">
        <v>972553000</v>
      </c>
      <c r="O1117" s="85">
        <v>0.54186900912184677</v>
      </c>
      <c r="P1117" s="90">
        <v>84957000</v>
      </c>
      <c r="Q1117" s="85">
        <v>0.45569966529351186</v>
      </c>
      <c r="R1117" s="90">
        <v>0</v>
      </c>
      <c r="S1117" s="85">
        <v>0</v>
      </c>
      <c r="T1117" s="90">
        <v>710973000</v>
      </c>
      <c r="U1117" s="85">
        <v>0.98783842740153893</v>
      </c>
      <c r="V1117" s="90">
        <v>3394775000</v>
      </c>
      <c r="W1117" s="85">
        <v>0.4990931926821473</v>
      </c>
      <c r="X1117" s="90">
        <v>1035308000</v>
      </c>
      <c r="Y1117" s="85">
        <f t="shared" si="2"/>
        <v>0.50499971708917935</v>
      </c>
      <c r="Z1117" s="90"/>
      <c r="AA1117" s="85"/>
      <c r="AB1117" s="85"/>
      <c r="AC1117" s="85"/>
      <c r="AD1117" s="90">
        <v>2689228000</v>
      </c>
      <c r="AE1117" s="90">
        <v>53122000</v>
      </c>
      <c r="AF1117" s="90">
        <v>20345368000</v>
      </c>
      <c r="AG1117" s="90">
        <v>57822118000</v>
      </c>
      <c r="AH1117" s="90">
        <v>1794812000</v>
      </c>
      <c r="AI1117" s="90">
        <v>186432000</v>
      </c>
      <c r="AJ1117" s="90">
        <v>251518000</v>
      </c>
      <c r="AK1117" s="90">
        <v>719726000</v>
      </c>
      <c r="AL1117" s="90">
        <v>6801886000</v>
      </c>
      <c r="AM1117" s="90">
        <v>2050116000</v>
      </c>
      <c r="AN1117" s="90">
        <v>183240000</v>
      </c>
      <c r="AO1117" s="90"/>
      <c r="AP1117" s="90"/>
    </row>
    <row r="1118" spans="1:42" ht="12.75" customHeight="1">
      <c r="A1118" s="81">
        <v>45100</v>
      </c>
      <c r="B1118" s="90">
        <v>42895492990200</v>
      </c>
      <c r="C1118" s="90">
        <v>184034722000</v>
      </c>
      <c r="D1118" s="203">
        <v>36489838000</v>
      </c>
      <c r="E1118" s="208">
        <v>160437968000</v>
      </c>
      <c r="F1118" s="90">
        <v>30065883000</v>
      </c>
      <c r="G1118" s="85">
        <v>0.69101144280422755</v>
      </c>
      <c r="H1118" s="90">
        <v>0</v>
      </c>
      <c r="I1118" s="85">
        <v>0</v>
      </c>
      <c r="J1118" s="90">
        <v>404417000</v>
      </c>
      <c r="K1118" s="85">
        <v>0.14442030398410444</v>
      </c>
      <c r="L1118" s="90">
        <v>2123293000</v>
      </c>
      <c r="M1118" s="85">
        <v>1.6678703315893939E-2</v>
      </c>
      <c r="N1118" s="90">
        <v>1413518000</v>
      </c>
      <c r="O1118" s="85">
        <v>0.50886094359293366</v>
      </c>
      <c r="P1118" s="90">
        <v>63058000</v>
      </c>
      <c r="Q1118" s="85">
        <v>2.1538688550795822E-2</v>
      </c>
      <c r="R1118" s="90">
        <v>0</v>
      </c>
      <c r="S1118" s="85">
        <v>0</v>
      </c>
      <c r="T1118" s="90">
        <v>779510000</v>
      </c>
      <c r="U1118" s="85">
        <v>0.89846703550023055</v>
      </c>
      <c r="V1118" s="90">
        <v>655279000</v>
      </c>
      <c r="W1118" s="85">
        <v>0.49368428507282319</v>
      </c>
      <c r="X1118" s="90">
        <v>984880000</v>
      </c>
      <c r="Y1118" s="85">
        <f t="shared" si="2"/>
        <v>1</v>
      </c>
      <c r="Z1118" s="90"/>
      <c r="AA1118" s="85"/>
      <c r="AB1118" s="85"/>
      <c r="AC1118" s="85"/>
      <c r="AD1118" s="90">
        <v>43509964000</v>
      </c>
      <c r="AE1118" s="90">
        <v>148762000</v>
      </c>
      <c r="AF1118" s="90">
        <v>2800278000</v>
      </c>
      <c r="AG1118" s="90">
        <v>127305640000</v>
      </c>
      <c r="AH1118" s="90">
        <v>2777808000</v>
      </c>
      <c r="AI1118" s="90">
        <v>2927662000</v>
      </c>
      <c r="AJ1118" s="90">
        <v>1235912000</v>
      </c>
      <c r="AK1118" s="90">
        <v>867600000</v>
      </c>
      <c r="AL1118" s="90">
        <v>1327324000</v>
      </c>
      <c r="AM1118" s="90">
        <v>984880000</v>
      </c>
      <c r="AN1118" s="90">
        <v>148892000</v>
      </c>
      <c r="AO1118" s="90"/>
      <c r="AP1118" s="90"/>
    </row>
    <row r="1119" spans="1:42" s="116" customFormat="1" ht="12.75" customHeight="1">
      <c r="A1119" s="110"/>
      <c r="B1119" s="113"/>
      <c r="C1119" s="113"/>
      <c r="D1119" s="210"/>
      <c r="E1119" s="208"/>
      <c r="F1119" s="113"/>
      <c r="G1119" s="135"/>
      <c r="H1119" s="113"/>
      <c r="I1119" s="113"/>
      <c r="J1119" s="113"/>
      <c r="K1119" s="113"/>
      <c r="L1119" s="113"/>
      <c r="M1119" s="113"/>
      <c r="N1119" s="113"/>
      <c r="O1119" s="113"/>
      <c r="P1119" s="113"/>
      <c r="Q1119" s="113"/>
      <c r="R1119" s="113"/>
      <c r="S1119" s="113"/>
      <c r="T1119" s="113"/>
      <c r="U1119" s="113"/>
      <c r="V1119" s="113"/>
      <c r="W1119" s="113"/>
      <c r="X1119" s="113"/>
      <c r="Y1119" s="85" t="e">
        <f t="shared" si="2"/>
        <v>#DIV/0!</v>
      </c>
      <c r="Z1119" s="113"/>
      <c r="AA1119" s="113"/>
      <c r="AB1119" s="113"/>
      <c r="AC1119" s="113"/>
      <c r="AD1119" s="113"/>
      <c r="AE1119" s="113"/>
      <c r="AF1119" s="113"/>
      <c r="AG1119" s="113"/>
      <c r="AH1119" s="113"/>
      <c r="AI1119" s="126"/>
      <c r="AJ1119" s="113"/>
      <c r="AK1119" s="113"/>
      <c r="AL1119" s="113"/>
      <c r="AM1119" s="113"/>
      <c r="AN1119" s="113"/>
      <c r="AO1119" s="113"/>
      <c r="AP1119" s="113"/>
    </row>
    <row r="1120" spans="1:42" ht="12.75" customHeight="1">
      <c r="A1120" s="81">
        <v>45103</v>
      </c>
      <c r="B1120" s="90">
        <v>47040556722406</v>
      </c>
      <c r="C1120" s="90">
        <v>242190510000</v>
      </c>
      <c r="D1120" s="203">
        <v>112732353000</v>
      </c>
      <c r="E1120" s="208">
        <v>280714761000</v>
      </c>
      <c r="F1120" s="90">
        <v>85790260000</v>
      </c>
      <c r="G1120" s="85">
        <v>0.85916722542244384</v>
      </c>
      <c r="H1120" s="90">
        <v>0</v>
      </c>
      <c r="I1120" s="85">
        <v>0</v>
      </c>
      <c r="J1120" s="90">
        <v>1113355000</v>
      </c>
      <c r="K1120" s="85">
        <v>2.14760014212464E-2</v>
      </c>
      <c r="L1120" s="90">
        <v>20408388000</v>
      </c>
      <c r="M1120" s="85">
        <v>0.25259000705698903</v>
      </c>
      <c r="N1120" s="90">
        <v>1160231000</v>
      </c>
      <c r="O1120" s="85">
        <v>0.28039451386854825</v>
      </c>
      <c r="P1120" s="90">
        <v>2476379000</v>
      </c>
      <c r="Q1120" s="85">
        <v>0.87783915882132324</v>
      </c>
      <c r="R1120" s="90">
        <v>0</v>
      </c>
      <c r="S1120" s="85">
        <v>0</v>
      </c>
      <c r="T1120" s="90">
        <v>715145000</v>
      </c>
      <c r="U1120" s="85">
        <v>0.95014667821669052</v>
      </c>
      <c r="V1120" s="90">
        <v>62584000</v>
      </c>
      <c r="W1120" s="85">
        <v>0.24068362394529777</v>
      </c>
      <c r="X1120" s="90">
        <v>1006011000</v>
      </c>
      <c r="Y1120" s="85">
        <f t="shared" si="2"/>
        <v>0.94979097274148594</v>
      </c>
      <c r="Z1120" s="90"/>
      <c r="AA1120" s="85"/>
      <c r="AB1120" s="85"/>
      <c r="AC1120" s="85"/>
      <c r="AD1120" s="90">
        <v>99852808000</v>
      </c>
      <c r="AE1120" s="90">
        <v>310634000</v>
      </c>
      <c r="AF1120" s="90">
        <v>51841820000</v>
      </c>
      <c r="AG1120" s="90">
        <v>80796498000</v>
      </c>
      <c r="AH1120" s="90">
        <v>4137852000</v>
      </c>
      <c r="AI1120" s="90">
        <v>2820994000</v>
      </c>
      <c r="AJ1120" s="90">
        <v>216064000</v>
      </c>
      <c r="AK1120" s="90">
        <v>752668000</v>
      </c>
      <c r="AL1120" s="90">
        <v>260026000</v>
      </c>
      <c r="AM1120" s="90">
        <v>1059192000</v>
      </c>
      <c r="AN1120" s="90">
        <v>141954000</v>
      </c>
      <c r="AO1120" s="90"/>
      <c r="AP1120" s="90"/>
    </row>
    <row r="1121" spans="1:42" ht="12.75" customHeight="1">
      <c r="A1121" s="81">
        <v>45104</v>
      </c>
      <c r="B1121" s="90">
        <v>33350654985608</v>
      </c>
      <c r="C1121" s="90">
        <v>166223096000</v>
      </c>
      <c r="D1121" s="203">
        <v>87179835000</v>
      </c>
      <c r="E1121" s="208">
        <v>130040894000</v>
      </c>
      <c r="F1121" s="90">
        <v>65533393000</v>
      </c>
      <c r="G1121" s="85">
        <v>0.84074069255998529</v>
      </c>
      <c r="H1121" s="90">
        <v>0</v>
      </c>
      <c r="I1121" s="85">
        <v>0</v>
      </c>
      <c r="J1121" s="90">
        <v>8917000</v>
      </c>
      <c r="K1121" s="85">
        <v>5.8126497651994563E-3</v>
      </c>
      <c r="L1121" s="90">
        <v>18623728000</v>
      </c>
      <c r="M1121" s="85">
        <v>0.48089585927228218</v>
      </c>
      <c r="N1121" s="90">
        <v>1303452000</v>
      </c>
      <c r="O1121" s="85">
        <v>0.60700887052608443</v>
      </c>
      <c r="P1121" s="90">
        <v>0</v>
      </c>
      <c r="Q1121" s="85">
        <v>0</v>
      </c>
      <c r="R1121" s="90">
        <v>0</v>
      </c>
      <c r="S1121" s="85">
        <v>0</v>
      </c>
      <c r="T1121" s="90">
        <v>716766000</v>
      </c>
      <c r="U1121" s="85">
        <v>0.97185974617637483</v>
      </c>
      <c r="V1121" s="90">
        <v>1859000</v>
      </c>
      <c r="W1121" s="85">
        <v>0.14317621688231669</v>
      </c>
      <c r="X1121" s="90">
        <v>991720000</v>
      </c>
      <c r="Y1121" s="85">
        <f t="shared" si="2"/>
        <v>2.3936249810531642E-2</v>
      </c>
      <c r="Z1121" s="90"/>
      <c r="AA1121" s="85"/>
      <c r="AB1121" s="85"/>
      <c r="AC1121" s="85"/>
      <c r="AD1121" s="90">
        <v>77947212000</v>
      </c>
      <c r="AE1121" s="90">
        <v>106716000</v>
      </c>
      <c r="AF1121" s="90">
        <v>1534068000</v>
      </c>
      <c r="AG1121" s="90">
        <v>38727154000</v>
      </c>
      <c r="AH1121" s="90">
        <v>2147336000</v>
      </c>
      <c r="AI1121" s="90">
        <v>2983878000</v>
      </c>
      <c r="AJ1121" s="90">
        <v>347760000</v>
      </c>
      <c r="AK1121" s="90">
        <v>737520000</v>
      </c>
      <c r="AL1121" s="90">
        <v>12984000</v>
      </c>
      <c r="AM1121" s="90">
        <v>41431720000</v>
      </c>
      <c r="AN1121" s="90">
        <v>246748000</v>
      </c>
      <c r="AO1121" s="90"/>
      <c r="AP1121" s="90"/>
    </row>
    <row r="1122" spans="1:42" ht="12.75" customHeight="1">
      <c r="A1122" s="81">
        <v>45105</v>
      </c>
      <c r="B1122" s="90">
        <v>41153530014610</v>
      </c>
      <c r="C1122" s="90">
        <v>249073536000</v>
      </c>
      <c r="D1122" s="203">
        <v>167437837000</v>
      </c>
      <c r="E1122" s="208">
        <v>254252797000</v>
      </c>
      <c r="F1122" s="90">
        <v>115404408000</v>
      </c>
      <c r="G1122" s="85">
        <v>0.92903884330484265</v>
      </c>
      <c r="H1122" s="90">
        <v>0</v>
      </c>
      <c r="I1122" s="85">
        <v>0</v>
      </c>
      <c r="J1122" s="90">
        <v>23296000</v>
      </c>
      <c r="K1122" s="85">
        <v>4.5068504281275757E-3</v>
      </c>
      <c r="L1122" s="90">
        <v>3357942000</v>
      </c>
      <c r="M1122" s="85">
        <v>0.15195509581481828</v>
      </c>
      <c r="N1122" s="90">
        <v>1392703000</v>
      </c>
      <c r="O1122" s="85">
        <v>0.57131376860344918</v>
      </c>
      <c r="P1122" s="90">
        <v>4191000</v>
      </c>
      <c r="Q1122" s="85">
        <v>3.9377994926242603E-2</v>
      </c>
      <c r="R1122" s="90">
        <v>0</v>
      </c>
      <c r="S1122" s="85">
        <v>0</v>
      </c>
      <c r="T1122" s="90">
        <v>715524000</v>
      </c>
      <c r="U1122" s="85">
        <v>0.99480024024558433</v>
      </c>
      <c r="V1122" s="90">
        <v>12101000</v>
      </c>
      <c r="W1122" s="85">
        <v>0.26006877283473029</v>
      </c>
      <c r="X1122" s="90">
        <v>46527672000</v>
      </c>
      <c r="Y1122" s="85">
        <f t="shared" si="2"/>
        <v>0.50010942120439339</v>
      </c>
      <c r="Z1122" s="90"/>
      <c r="AA1122" s="85"/>
      <c r="AB1122" s="85"/>
      <c r="AC1122" s="85"/>
      <c r="AD1122" s="90">
        <v>124219142000</v>
      </c>
      <c r="AE1122" s="90">
        <v>46826000</v>
      </c>
      <c r="AF1122" s="90">
        <v>5169020000</v>
      </c>
      <c r="AG1122" s="90">
        <v>22098252000</v>
      </c>
      <c r="AH1122" s="90">
        <v>2437720000</v>
      </c>
      <c r="AI1122" s="90">
        <v>106430000</v>
      </c>
      <c r="AJ1122" s="90">
        <v>1130610000</v>
      </c>
      <c r="AK1122" s="90">
        <v>719264000</v>
      </c>
      <c r="AL1122" s="90">
        <v>46530000</v>
      </c>
      <c r="AM1122" s="90">
        <v>93034984000</v>
      </c>
      <c r="AN1122" s="90">
        <v>64758000</v>
      </c>
      <c r="AO1122" s="90"/>
      <c r="AP1122" s="90"/>
    </row>
    <row r="1123" spans="1:42" ht="12.75" customHeight="1">
      <c r="A1123" s="81">
        <v>45106</v>
      </c>
      <c r="B1123" s="90">
        <v>39680627017412</v>
      </c>
      <c r="C1123" s="90">
        <v>112192248000</v>
      </c>
      <c r="D1123" s="203">
        <v>81982597000</v>
      </c>
      <c r="E1123" s="208">
        <v>155301522000</v>
      </c>
      <c r="F1123" s="90">
        <v>74154587000</v>
      </c>
      <c r="G1123" s="85">
        <v>0.92411938739372756</v>
      </c>
      <c r="H1123" s="90">
        <v>0</v>
      </c>
      <c r="I1123" s="85">
        <v>0</v>
      </c>
      <c r="J1123" s="90">
        <v>64482000</v>
      </c>
      <c r="K1123" s="85">
        <v>2.1333628007061581E-2</v>
      </c>
      <c r="L1123" s="90">
        <v>4024695000</v>
      </c>
      <c r="M1123" s="85">
        <v>0.29281548767186116</v>
      </c>
      <c r="N1123" s="90">
        <v>1893994000</v>
      </c>
      <c r="O1123" s="85">
        <v>0.45238955115362089</v>
      </c>
      <c r="P1123" s="90">
        <v>131910000</v>
      </c>
      <c r="Q1123" s="85">
        <v>0.40242473794037609</v>
      </c>
      <c r="R1123" s="90">
        <v>0</v>
      </c>
      <c r="S1123" s="85">
        <v>0</v>
      </c>
      <c r="T1123" s="90">
        <v>715510000</v>
      </c>
      <c r="U1123" s="85">
        <v>0.99277111777111782</v>
      </c>
      <c r="V1123" s="90">
        <v>166548000</v>
      </c>
      <c r="W1123" s="85">
        <v>0.46628068446514964</v>
      </c>
      <c r="X1123" s="90">
        <v>830871000</v>
      </c>
      <c r="Y1123" s="85">
        <f t="shared" si="2"/>
        <v>0.99513136336198227</v>
      </c>
      <c r="Z1123" s="90"/>
      <c r="AA1123" s="85"/>
      <c r="AB1123" s="85"/>
      <c r="AC1123" s="85"/>
      <c r="AD1123" s="90">
        <v>80243514000</v>
      </c>
      <c r="AE1123" s="90">
        <v>261960000</v>
      </c>
      <c r="AF1123" s="90">
        <v>3022552000</v>
      </c>
      <c r="AG1123" s="90">
        <v>13744816000</v>
      </c>
      <c r="AH1123" s="90">
        <v>4186644000</v>
      </c>
      <c r="AI1123" s="90">
        <v>327788000</v>
      </c>
      <c r="AJ1123" s="90">
        <v>8448228000</v>
      </c>
      <c r="AK1123" s="90">
        <v>720720000</v>
      </c>
      <c r="AL1123" s="90">
        <v>357184000</v>
      </c>
      <c r="AM1123" s="90">
        <v>834936000</v>
      </c>
      <c r="AN1123" s="90">
        <v>43906000</v>
      </c>
      <c r="AO1123" s="90"/>
      <c r="AP1123" s="90"/>
    </row>
    <row r="1124" spans="1:42" ht="12.75" customHeight="1">
      <c r="A1124" s="81">
        <v>45107</v>
      </c>
      <c r="B1124" s="90">
        <v>28843898180414</v>
      </c>
      <c r="C1124" s="90">
        <v>75580600000</v>
      </c>
      <c r="D1124" s="203">
        <v>34033289000</v>
      </c>
      <c r="E1124" s="208">
        <v>122867892250</v>
      </c>
      <c r="F1124" s="90">
        <v>27611488000</v>
      </c>
      <c r="G1124" s="85">
        <v>0.77965706764105092</v>
      </c>
      <c r="H1124" s="90">
        <v>0</v>
      </c>
      <c r="I1124" s="85">
        <v>0</v>
      </c>
      <c r="J1124" s="90">
        <v>54376000</v>
      </c>
      <c r="K1124" s="85">
        <v>5.2017077550177019E-3</v>
      </c>
      <c r="L1124" s="90">
        <v>2743695000</v>
      </c>
      <c r="M1124" s="85">
        <v>0.11411340456675714</v>
      </c>
      <c r="N1124" s="90">
        <v>1802007000</v>
      </c>
      <c r="O1124" s="85">
        <v>0.51754891852226281</v>
      </c>
      <c r="P1124" s="90">
        <v>88812000</v>
      </c>
      <c r="Q1124" s="85">
        <v>0.477576305091308</v>
      </c>
      <c r="R1124" s="90">
        <v>0</v>
      </c>
      <c r="S1124" s="85">
        <v>0</v>
      </c>
      <c r="T1124" s="90">
        <v>746172000</v>
      </c>
      <c r="U1124" s="85">
        <v>0.93440627535839871</v>
      </c>
      <c r="V1124" s="90">
        <v>919000</v>
      </c>
      <c r="W1124" s="85">
        <v>8.3850364963503649E-2</v>
      </c>
      <c r="X1124" s="90">
        <v>985820000</v>
      </c>
      <c r="Y1124" s="85">
        <f t="shared" si="2"/>
        <v>1</v>
      </c>
      <c r="Z1124" s="90"/>
      <c r="AA1124" s="85"/>
      <c r="AB1124" s="85"/>
      <c r="AC1124" s="85"/>
      <c r="AD1124" s="90">
        <v>35414914000</v>
      </c>
      <c r="AE1124" s="90">
        <v>81276000</v>
      </c>
      <c r="AF1124" s="90">
        <v>10453490000</v>
      </c>
      <c r="AG1124" s="90">
        <v>24043582000</v>
      </c>
      <c r="AH1124" s="90">
        <v>3481810000</v>
      </c>
      <c r="AI1124" s="90">
        <v>185964000</v>
      </c>
      <c r="AJ1124" s="90">
        <v>53320000</v>
      </c>
      <c r="AK1124" s="90">
        <v>798552000</v>
      </c>
      <c r="AL1124" s="90">
        <v>10960000</v>
      </c>
      <c r="AM1124" s="90">
        <v>985820000</v>
      </c>
      <c r="AN1124" s="90">
        <v>70912000</v>
      </c>
      <c r="AO1124" s="90"/>
      <c r="AP1124" s="90"/>
    </row>
    <row r="1125" spans="1:42" s="116" customFormat="1" ht="12.75" customHeight="1">
      <c r="A1125" s="110"/>
      <c r="B1125" s="113"/>
      <c r="C1125" s="113"/>
      <c r="D1125" s="210"/>
      <c r="E1125" s="208"/>
      <c r="F1125" s="113"/>
      <c r="G1125" s="135"/>
      <c r="H1125" s="113"/>
      <c r="I1125" s="113"/>
      <c r="J1125" s="113"/>
      <c r="K1125" s="113"/>
      <c r="L1125" s="113"/>
      <c r="M1125" s="113"/>
      <c r="N1125" s="113"/>
      <c r="O1125" s="113"/>
      <c r="P1125" s="113"/>
      <c r="Q1125" s="113"/>
      <c r="R1125" s="113"/>
      <c r="S1125" s="113"/>
      <c r="T1125" s="113"/>
      <c r="U1125" s="113"/>
      <c r="V1125" s="113"/>
      <c r="W1125" s="113"/>
      <c r="X1125" s="113"/>
      <c r="Y1125" s="85" t="e">
        <f t="shared" si="2"/>
        <v>#DIV/0!</v>
      </c>
      <c r="Z1125" s="113"/>
      <c r="AA1125" s="113"/>
      <c r="AB1125" s="113"/>
      <c r="AC1125" s="113"/>
      <c r="AD1125" s="113"/>
      <c r="AE1125" s="113"/>
      <c r="AF1125" s="113"/>
      <c r="AG1125" s="113"/>
      <c r="AH1125" s="113"/>
      <c r="AI1125" s="126"/>
      <c r="AJ1125" s="113"/>
      <c r="AK1125" s="113"/>
      <c r="AL1125" s="113"/>
      <c r="AM1125" s="113"/>
      <c r="AN1125" s="113"/>
      <c r="AO1125" s="113"/>
      <c r="AP1125" s="113"/>
    </row>
    <row r="1126" spans="1:42" ht="12.75" customHeight="1">
      <c r="A1126" s="81">
        <v>45110</v>
      </c>
      <c r="B1126" s="90">
        <v>25184834307020</v>
      </c>
      <c r="C1126" s="90">
        <v>89944274000</v>
      </c>
      <c r="D1126" s="203">
        <v>16020427000</v>
      </c>
      <c r="E1126" s="208">
        <v>130779598450</v>
      </c>
      <c r="F1126" s="90">
        <v>3231928000</v>
      </c>
      <c r="G1126" s="85">
        <v>0.13118076275682189</v>
      </c>
      <c r="H1126" s="90">
        <v>0</v>
      </c>
      <c r="I1126" s="85">
        <v>0</v>
      </c>
      <c r="J1126" s="90">
        <v>271872000</v>
      </c>
      <c r="K1126" s="85">
        <v>3.2254696691577753E-2</v>
      </c>
      <c r="L1126" s="90">
        <v>8856388000</v>
      </c>
      <c r="M1126" s="85">
        <v>0.17559470583742753</v>
      </c>
      <c r="N1126" s="90">
        <v>1763826000</v>
      </c>
      <c r="O1126" s="85">
        <v>0.49139336018619073</v>
      </c>
      <c r="P1126" s="90">
        <v>77377000</v>
      </c>
      <c r="Q1126" s="85">
        <v>0.29779856059731363</v>
      </c>
      <c r="R1126" s="90">
        <v>0</v>
      </c>
      <c r="S1126" s="85">
        <v>0</v>
      </c>
      <c r="T1126" s="90">
        <v>712706000</v>
      </c>
      <c r="U1126" s="85">
        <v>0.99073633874084266</v>
      </c>
      <c r="V1126" s="90">
        <v>140483000</v>
      </c>
      <c r="W1126" s="85">
        <v>0.5</v>
      </c>
      <c r="X1126" s="90">
        <v>965847000</v>
      </c>
      <c r="Y1126" s="85">
        <f t="shared" si="2"/>
        <v>0.99792634012981296</v>
      </c>
      <c r="Z1126" s="90"/>
      <c r="AA1126" s="85"/>
      <c r="AB1126" s="85"/>
      <c r="AC1126" s="85"/>
      <c r="AD1126" s="90">
        <v>24637210000</v>
      </c>
      <c r="AE1126" s="90">
        <v>374018000</v>
      </c>
      <c r="AF1126" s="90">
        <v>8428912000</v>
      </c>
      <c r="AG1126" s="90">
        <v>50436532000</v>
      </c>
      <c r="AH1126" s="90">
        <v>3589438000</v>
      </c>
      <c r="AI1126" s="90">
        <v>259830000</v>
      </c>
      <c r="AJ1126" s="90">
        <v>225958000</v>
      </c>
      <c r="AK1126" s="90">
        <v>719370000</v>
      </c>
      <c r="AL1126" s="90">
        <v>280966000</v>
      </c>
      <c r="AM1126" s="90">
        <v>967854000</v>
      </c>
      <c r="AN1126" s="90">
        <v>24186000</v>
      </c>
      <c r="AO1126" s="90"/>
      <c r="AP1126" s="90"/>
    </row>
    <row r="1127" spans="1:42" ht="12.75" customHeight="1">
      <c r="A1127" s="81">
        <v>45111</v>
      </c>
      <c r="B1127" s="90">
        <v>34821154413222</v>
      </c>
      <c r="C1127" s="90">
        <v>40428232000</v>
      </c>
      <c r="D1127" s="203">
        <v>20078059000</v>
      </c>
      <c r="E1127" s="208">
        <v>158530258750</v>
      </c>
      <c r="F1127" s="90">
        <v>16477029000</v>
      </c>
      <c r="G1127" s="85">
        <v>0.60566655440700767</v>
      </c>
      <c r="H1127" s="90">
        <v>0</v>
      </c>
      <c r="I1127" s="85">
        <v>0</v>
      </c>
      <c r="J1127" s="90">
        <v>0</v>
      </c>
      <c r="K1127" s="85">
        <v>0</v>
      </c>
      <c r="L1127" s="90">
        <v>211698000</v>
      </c>
      <c r="M1127" s="85">
        <v>4.183411008106843E-2</v>
      </c>
      <c r="N1127" s="90">
        <v>1260423000</v>
      </c>
      <c r="O1127" s="85">
        <v>0.6153603922924149</v>
      </c>
      <c r="P1127" s="90">
        <v>64879000</v>
      </c>
      <c r="Q1127" s="85">
        <v>0.27619603068513676</v>
      </c>
      <c r="R1127" s="90">
        <v>0</v>
      </c>
      <c r="S1127" s="85">
        <v>0</v>
      </c>
      <c r="T1127" s="90">
        <v>714897000</v>
      </c>
      <c r="U1127" s="85">
        <v>0.98575754316585451</v>
      </c>
      <c r="V1127" s="90">
        <v>365193000</v>
      </c>
      <c r="W1127" s="85">
        <v>0.49009458523675836</v>
      </c>
      <c r="X1127" s="90">
        <v>983940000</v>
      </c>
      <c r="Y1127" s="85">
        <f t="shared" si="2"/>
        <v>1</v>
      </c>
      <c r="Z1127" s="90"/>
      <c r="AA1127" s="85"/>
      <c r="AB1127" s="85"/>
      <c r="AC1127" s="85"/>
      <c r="AD1127" s="90">
        <v>27204786000</v>
      </c>
      <c r="AE1127" s="90">
        <v>318286000</v>
      </c>
      <c r="AF1127" s="90">
        <v>2597812000</v>
      </c>
      <c r="AG1127" s="90">
        <v>5060416000</v>
      </c>
      <c r="AH1127" s="90">
        <v>2048268000</v>
      </c>
      <c r="AI1127" s="90">
        <v>234902000</v>
      </c>
      <c r="AJ1127" s="90">
        <v>464400000</v>
      </c>
      <c r="AK1127" s="90">
        <v>725226000</v>
      </c>
      <c r="AL1127" s="90">
        <v>745148000</v>
      </c>
      <c r="AM1127" s="90">
        <v>983940000</v>
      </c>
      <c r="AN1127" s="90">
        <v>45048000</v>
      </c>
      <c r="AO1127" s="90"/>
      <c r="AP1127" s="90"/>
    </row>
    <row r="1128" spans="1:42" ht="12.75" customHeight="1">
      <c r="A1128" s="81">
        <v>45112</v>
      </c>
      <c r="B1128" s="90">
        <v>39191494827424</v>
      </c>
      <c r="C1128" s="90">
        <v>329547632000</v>
      </c>
      <c r="D1128" s="203">
        <v>99804873000</v>
      </c>
      <c r="E1128" s="208">
        <v>204941083000</v>
      </c>
      <c r="F1128" s="90">
        <v>37193394000</v>
      </c>
      <c r="G1128" s="85">
        <v>0.30411957999448302</v>
      </c>
      <c r="H1128" s="90">
        <v>0</v>
      </c>
      <c r="I1128" s="85">
        <v>0</v>
      </c>
      <c r="J1128" s="90">
        <v>295464000</v>
      </c>
      <c r="K1128" s="85">
        <v>0.34157924794854067</v>
      </c>
      <c r="L1128" s="90">
        <v>58137892000</v>
      </c>
      <c r="M1128" s="85">
        <v>0.29200527959062733</v>
      </c>
      <c r="N1128" s="90">
        <v>1393177000</v>
      </c>
      <c r="O1128" s="85">
        <v>0.58757609472227168</v>
      </c>
      <c r="P1128" s="90">
        <v>12583000</v>
      </c>
      <c r="Q1128" s="85">
        <v>0.20510187449062756</v>
      </c>
      <c r="R1128" s="90">
        <v>0</v>
      </c>
      <c r="S1128" s="85">
        <v>0</v>
      </c>
      <c r="T1128" s="90">
        <v>714552000</v>
      </c>
      <c r="U1128" s="85">
        <v>0.99072708113804009</v>
      </c>
      <c r="V1128" s="90">
        <v>253411000</v>
      </c>
      <c r="W1128" s="85">
        <v>0.41960882365603502</v>
      </c>
      <c r="X1128" s="90">
        <v>1804400000</v>
      </c>
      <c r="Y1128" s="85">
        <f t="shared" si="2"/>
        <v>0.69034647404505389</v>
      </c>
      <c r="Z1128" s="90"/>
      <c r="AA1128" s="85"/>
      <c r="AB1128" s="85"/>
      <c r="AC1128" s="85"/>
      <c r="AD1128" s="90">
        <v>122298584000</v>
      </c>
      <c r="AE1128" s="90">
        <v>746418000</v>
      </c>
      <c r="AF1128" s="90">
        <v>864994000</v>
      </c>
      <c r="AG1128" s="90">
        <v>199098770000</v>
      </c>
      <c r="AH1128" s="90">
        <v>2371058000</v>
      </c>
      <c r="AI1128" s="90">
        <v>61350000</v>
      </c>
      <c r="AJ1128" s="90">
        <v>141686000</v>
      </c>
      <c r="AK1128" s="90">
        <v>721240000</v>
      </c>
      <c r="AL1128" s="90">
        <v>603922000</v>
      </c>
      <c r="AM1128" s="90">
        <v>2613760000</v>
      </c>
      <c r="AN1128" s="90">
        <v>25850000</v>
      </c>
      <c r="AO1128" s="90"/>
      <c r="AP1128" s="90"/>
    </row>
    <row r="1129" spans="1:42" ht="12.75" customHeight="1">
      <c r="A1129" s="81">
        <v>45113</v>
      </c>
      <c r="B1129" s="90">
        <v>42377349770226</v>
      </c>
      <c r="C1129" s="90">
        <v>162944256000</v>
      </c>
      <c r="D1129" s="203">
        <v>113002109000</v>
      </c>
      <c r="E1129" s="208">
        <v>220696597999.88</v>
      </c>
      <c r="F1129" s="90">
        <v>28873401000</v>
      </c>
      <c r="G1129" s="85">
        <v>0.63254328555415462</v>
      </c>
      <c r="H1129" s="90">
        <v>0</v>
      </c>
      <c r="I1129" s="85">
        <v>0</v>
      </c>
      <c r="J1129" s="90">
        <v>49560000</v>
      </c>
      <c r="K1129" s="85">
        <v>5.1135621449474068E-3</v>
      </c>
      <c r="L1129" s="90">
        <v>80359533000</v>
      </c>
      <c r="M1129" s="85">
        <v>0.79846644466997796</v>
      </c>
      <c r="N1129" s="90">
        <v>1680911000</v>
      </c>
      <c r="O1129" s="85">
        <v>0.47094789656416775</v>
      </c>
      <c r="P1129" s="90">
        <v>58399000</v>
      </c>
      <c r="Q1129" s="85">
        <v>0.15520503893480744</v>
      </c>
      <c r="R1129" s="90">
        <v>0</v>
      </c>
      <c r="S1129" s="85">
        <v>0</v>
      </c>
      <c r="T1129" s="90">
        <v>710695000</v>
      </c>
      <c r="U1129" s="85">
        <v>0.9806395796480325</v>
      </c>
      <c r="V1129" s="90">
        <v>293825000</v>
      </c>
      <c r="W1129" s="85">
        <v>0.36818975822842864</v>
      </c>
      <c r="X1129" s="90">
        <v>975785000</v>
      </c>
      <c r="Y1129" s="85">
        <f t="shared" si="2"/>
        <v>0.9878106063213562</v>
      </c>
      <c r="Z1129" s="90"/>
      <c r="AA1129" s="85"/>
      <c r="AB1129" s="85"/>
      <c r="AC1129" s="85"/>
      <c r="AD1129" s="90">
        <v>45646522000</v>
      </c>
      <c r="AE1129" s="90">
        <v>206692000</v>
      </c>
      <c r="AF1129" s="90">
        <v>9691874000</v>
      </c>
      <c r="AG1129" s="90">
        <v>100642342000</v>
      </c>
      <c r="AH1129" s="90">
        <v>3569208000</v>
      </c>
      <c r="AI1129" s="90">
        <v>376270000</v>
      </c>
      <c r="AJ1129" s="90">
        <v>267052000</v>
      </c>
      <c r="AK1129" s="90">
        <v>724726000</v>
      </c>
      <c r="AL1129" s="90">
        <v>798026000</v>
      </c>
      <c r="AM1129" s="90">
        <v>987826000</v>
      </c>
      <c r="AN1129" s="90">
        <v>33718000</v>
      </c>
      <c r="AO1129" s="90"/>
      <c r="AP1129" s="90"/>
    </row>
    <row r="1130" spans="1:42" ht="12.75" customHeight="1">
      <c r="A1130" s="81">
        <v>45114</v>
      </c>
      <c r="B1130" s="90">
        <v>37417948205628</v>
      </c>
      <c r="C1130" s="90">
        <v>165402030000</v>
      </c>
      <c r="D1130" s="203">
        <v>51699097000</v>
      </c>
      <c r="E1130" s="208">
        <v>184028809000</v>
      </c>
      <c r="F1130" s="90">
        <v>36909805000</v>
      </c>
      <c r="G1130" s="85">
        <v>0.39133653104997707</v>
      </c>
      <c r="H1130" s="90">
        <v>0</v>
      </c>
      <c r="I1130" s="85">
        <v>0</v>
      </c>
      <c r="J1130" s="90">
        <v>1504002000</v>
      </c>
      <c r="K1130" s="85">
        <v>0.14141470936683154</v>
      </c>
      <c r="L1130" s="90">
        <v>9520187000</v>
      </c>
      <c r="M1130" s="85">
        <v>0.17483032976319182</v>
      </c>
      <c r="N1130" s="90">
        <v>2038252000</v>
      </c>
      <c r="O1130" s="85">
        <v>0.53731732019889356</v>
      </c>
      <c r="P1130" s="90">
        <v>36198000</v>
      </c>
      <c r="Q1130" s="85">
        <v>0.31000993456887399</v>
      </c>
      <c r="R1130" s="90">
        <v>0</v>
      </c>
      <c r="S1130" s="85">
        <v>0</v>
      </c>
      <c r="T1130" s="90">
        <v>708259000</v>
      </c>
      <c r="U1130" s="85">
        <v>0.99481564716623361</v>
      </c>
      <c r="V1130" s="90">
        <v>9338000</v>
      </c>
      <c r="W1130" s="85">
        <v>0.15153678880919152</v>
      </c>
      <c r="X1130" s="90">
        <v>973056000</v>
      </c>
      <c r="Y1130" s="85">
        <f t="shared" si="2"/>
        <v>0.99178082191780825</v>
      </c>
      <c r="Z1130" s="90"/>
      <c r="AA1130" s="85"/>
      <c r="AB1130" s="85"/>
      <c r="AC1130" s="85"/>
      <c r="AD1130" s="90">
        <v>94317300000</v>
      </c>
      <c r="AE1130" s="90">
        <v>101094000</v>
      </c>
      <c r="AF1130" s="90">
        <v>10635400000</v>
      </c>
      <c r="AG1130" s="90">
        <v>54453864000</v>
      </c>
      <c r="AH1130" s="90">
        <v>3793386000</v>
      </c>
      <c r="AI1130" s="90">
        <v>116764000</v>
      </c>
      <c r="AJ1130" s="90">
        <v>128344000</v>
      </c>
      <c r="AK1130" s="90">
        <v>711950000</v>
      </c>
      <c r="AL1130" s="90">
        <v>61622000</v>
      </c>
      <c r="AM1130" s="90">
        <v>981120000</v>
      </c>
      <c r="AN1130" s="90">
        <v>101186000</v>
      </c>
      <c r="AO1130" s="90"/>
      <c r="AP1130" s="90"/>
    </row>
    <row r="1131" spans="1:42" s="116" customFormat="1" ht="12.75" customHeight="1">
      <c r="A1131" s="110"/>
      <c r="B1131" s="113"/>
      <c r="C1131" s="113"/>
      <c r="D1131" s="210"/>
      <c r="E1131" s="208"/>
      <c r="F1131" s="113"/>
      <c r="G1131" s="135"/>
      <c r="H1131" s="113"/>
      <c r="I1131" s="113"/>
      <c r="J1131" s="113"/>
      <c r="K1131" s="113"/>
      <c r="L1131" s="113"/>
      <c r="M1131" s="113"/>
      <c r="N1131" s="113"/>
      <c r="O1131" s="113"/>
      <c r="P1131" s="113"/>
      <c r="Q1131" s="113"/>
      <c r="R1131" s="113"/>
      <c r="S1131" s="113"/>
      <c r="T1131" s="113"/>
      <c r="U1131" s="113"/>
      <c r="V1131" s="113"/>
      <c r="W1131" s="113"/>
      <c r="X1131" s="113"/>
      <c r="Y1131" s="85" t="e">
        <f t="shared" ref="Y1131:Y1194" si="3">X1131/AM1131</f>
        <v>#DIV/0!</v>
      </c>
      <c r="Z1131" s="113"/>
      <c r="AA1131" s="113"/>
      <c r="AB1131" s="113"/>
      <c r="AC1131" s="113"/>
      <c r="AD1131" s="113"/>
      <c r="AE1131" s="113"/>
      <c r="AF1131" s="113"/>
      <c r="AG1131" s="113"/>
      <c r="AH1131" s="113"/>
      <c r="AI1131" s="126"/>
      <c r="AJ1131" s="113"/>
      <c r="AK1131" s="113"/>
      <c r="AL1131" s="113"/>
      <c r="AM1131" s="113"/>
      <c r="AN1131" s="113"/>
      <c r="AO1131" s="113"/>
      <c r="AP1131" s="113"/>
    </row>
    <row r="1132" spans="1:42" ht="12.75" customHeight="1">
      <c r="A1132" s="81">
        <v>45117</v>
      </c>
      <c r="B1132" s="90">
        <v>43828913733034</v>
      </c>
      <c r="C1132" s="90">
        <v>216406646000</v>
      </c>
      <c r="D1132" s="203">
        <v>73408748000</v>
      </c>
      <c r="E1132" s="208">
        <v>291043362400</v>
      </c>
      <c r="F1132" s="90">
        <v>47829200000</v>
      </c>
      <c r="G1132" s="85">
        <v>0.59568728641831192</v>
      </c>
      <c r="H1132" s="90">
        <v>0</v>
      </c>
      <c r="I1132" s="85">
        <v>0</v>
      </c>
      <c r="J1132" s="90">
        <v>3270185000</v>
      </c>
      <c r="K1132" s="85">
        <v>0.3629741372803742</v>
      </c>
      <c r="L1132" s="90">
        <v>18955210000</v>
      </c>
      <c r="M1132" s="85">
        <v>0.15660928906284405</v>
      </c>
      <c r="N1132" s="90">
        <v>1440633000</v>
      </c>
      <c r="O1132" s="85">
        <v>0.4848774606815997</v>
      </c>
      <c r="P1132" s="90">
        <v>29392000</v>
      </c>
      <c r="Q1132" s="85">
        <v>0.31817788170087469</v>
      </c>
      <c r="R1132" s="90">
        <v>0</v>
      </c>
      <c r="S1132" s="85">
        <v>0</v>
      </c>
      <c r="T1132" s="90">
        <v>747456000</v>
      </c>
      <c r="U1132" s="85">
        <v>0.93155793073536963</v>
      </c>
      <c r="V1132" s="90">
        <v>85972000</v>
      </c>
      <c r="W1132" s="85">
        <v>0.44615352679868808</v>
      </c>
      <c r="X1132" s="90">
        <v>1050700000</v>
      </c>
      <c r="Y1132" s="85">
        <f t="shared" si="3"/>
        <v>0.94536718792175778</v>
      </c>
      <c r="Z1132" s="90"/>
      <c r="AA1132" s="85"/>
      <c r="AB1132" s="85"/>
      <c r="AC1132" s="85"/>
      <c r="AD1132" s="90">
        <v>80292464000</v>
      </c>
      <c r="AE1132" s="90">
        <v>374358000</v>
      </c>
      <c r="AF1132" s="90">
        <v>9009416000</v>
      </c>
      <c r="AG1132" s="90">
        <v>121035030000</v>
      </c>
      <c r="AH1132" s="90">
        <v>2971128000</v>
      </c>
      <c r="AI1132" s="90">
        <v>92376000</v>
      </c>
      <c r="AJ1132" s="90">
        <v>517218000</v>
      </c>
      <c r="AK1132" s="90">
        <v>802372000</v>
      </c>
      <c r="AL1132" s="90">
        <v>192696000</v>
      </c>
      <c r="AM1132" s="90">
        <v>1111420000</v>
      </c>
      <c r="AN1132" s="90">
        <v>8168000</v>
      </c>
      <c r="AO1132" s="90"/>
      <c r="AP1132" s="90"/>
    </row>
    <row r="1133" spans="1:42" ht="12.75" customHeight="1">
      <c r="A1133" s="81">
        <v>45118</v>
      </c>
      <c r="B1133" s="90">
        <v>50146422480036</v>
      </c>
      <c r="C1133" s="90">
        <v>178133832000</v>
      </c>
      <c r="D1133" s="203">
        <v>97023311000</v>
      </c>
      <c r="E1133" s="208">
        <v>239903383000.09998</v>
      </c>
      <c r="F1133" s="90">
        <v>6491922000</v>
      </c>
      <c r="G1133" s="85">
        <v>0.30032836666037505</v>
      </c>
      <c r="H1133" s="90">
        <v>0</v>
      </c>
      <c r="I1133" s="85">
        <v>0</v>
      </c>
      <c r="J1133" s="90">
        <v>277606000</v>
      </c>
      <c r="K1133" s="85">
        <v>0.33477159808981716</v>
      </c>
      <c r="L1133" s="90">
        <v>34784835000</v>
      </c>
      <c r="M1133" s="85">
        <v>0.37897977224411544</v>
      </c>
      <c r="N1133" s="90">
        <v>1522469000</v>
      </c>
      <c r="O1133" s="85">
        <v>0.47169055478135108</v>
      </c>
      <c r="P1133" s="90">
        <v>135540000</v>
      </c>
      <c r="Q1133" s="85">
        <v>2.2748000025510522E-2</v>
      </c>
      <c r="R1133" s="90">
        <v>0</v>
      </c>
      <c r="S1133" s="85">
        <v>0</v>
      </c>
      <c r="T1133" s="90">
        <v>21836269000</v>
      </c>
      <c r="U1133" s="85">
        <v>0.99887483871864913</v>
      </c>
      <c r="V1133" s="90">
        <v>262432000</v>
      </c>
      <c r="W1133" s="85">
        <v>0.749488787598387</v>
      </c>
      <c r="X1133" s="90">
        <v>31712238000</v>
      </c>
      <c r="Y1133" s="85">
        <f t="shared" si="3"/>
        <v>1.0003698993883758</v>
      </c>
      <c r="Z1133" s="90"/>
      <c r="AA1133" s="85"/>
      <c r="AB1133" s="85"/>
      <c r="AC1133" s="85"/>
      <c r="AD1133" s="90">
        <v>21616080000</v>
      </c>
      <c r="AE1133" s="90">
        <v>721202000</v>
      </c>
      <c r="AF1133" s="90">
        <v>829240000</v>
      </c>
      <c r="AG1133" s="90">
        <v>91785466000</v>
      </c>
      <c r="AH1133" s="90">
        <v>3227686000</v>
      </c>
      <c r="AI1133" s="90">
        <v>5958326000</v>
      </c>
      <c r="AJ1133" s="90">
        <v>59686000</v>
      </c>
      <c r="AK1133" s="90">
        <v>21860866000</v>
      </c>
      <c r="AL1133" s="90">
        <v>350148000</v>
      </c>
      <c r="AM1133" s="90">
        <v>31700512000</v>
      </c>
      <c r="AN1133" s="90">
        <v>24620000</v>
      </c>
      <c r="AO1133" s="90"/>
      <c r="AP1133" s="90"/>
    </row>
    <row r="1134" spans="1:42" ht="12.75" customHeight="1">
      <c r="A1134" s="81">
        <v>45119</v>
      </c>
      <c r="B1134" s="90">
        <v>38432998623838</v>
      </c>
      <c r="C1134" s="90">
        <v>42435546000</v>
      </c>
      <c r="D1134" s="203">
        <v>8715058000</v>
      </c>
      <c r="E1134" s="208">
        <v>156828791999.72998</v>
      </c>
      <c r="F1134" s="90">
        <v>17752000</v>
      </c>
      <c r="G1134" s="85">
        <v>7.5371529160612859E-3</v>
      </c>
      <c r="H1134" s="90">
        <v>0</v>
      </c>
      <c r="I1134" s="85">
        <v>0</v>
      </c>
      <c r="J1134" s="90">
        <v>820688000</v>
      </c>
      <c r="K1134" s="85">
        <v>0.20487513592804027</v>
      </c>
      <c r="L1134" s="90">
        <v>5637851000</v>
      </c>
      <c r="M1134" s="85">
        <v>0.17724782623594956</v>
      </c>
      <c r="N1134" s="90">
        <v>1219069000</v>
      </c>
      <c r="O1134" s="85">
        <v>0.52330305301502511</v>
      </c>
      <c r="P1134" s="90">
        <v>136769000</v>
      </c>
      <c r="Q1134" s="85">
        <v>0.35373549691963108</v>
      </c>
      <c r="R1134" s="90">
        <v>0</v>
      </c>
      <c r="S1134" s="85">
        <v>0</v>
      </c>
      <c r="T1134" s="90">
        <v>726778000</v>
      </c>
      <c r="U1134" s="85">
        <v>0.9847086431528973</v>
      </c>
      <c r="V1134" s="90">
        <v>155135000</v>
      </c>
      <c r="W1134" s="85">
        <v>0.35424773022049288</v>
      </c>
      <c r="X1134" s="90">
        <v>1016000</v>
      </c>
      <c r="Y1134" s="85">
        <f t="shared" si="3"/>
        <v>0.5</v>
      </c>
      <c r="Z1134" s="90"/>
      <c r="AA1134" s="85"/>
      <c r="AB1134" s="85"/>
      <c r="AC1134" s="85"/>
      <c r="AD1134" s="90">
        <v>2355266000</v>
      </c>
      <c r="AE1134" s="90">
        <v>199306000</v>
      </c>
      <c r="AF1134" s="90">
        <v>4005796000</v>
      </c>
      <c r="AG1134" s="90">
        <v>31807730000</v>
      </c>
      <c r="AH1134" s="90">
        <v>2329566000</v>
      </c>
      <c r="AI1134" s="90">
        <v>386642000</v>
      </c>
      <c r="AJ1134" s="90">
        <v>100556000</v>
      </c>
      <c r="AK1134" s="90">
        <v>738064000</v>
      </c>
      <c r="AL1134" s="90">
        <v>437928000</v>
      </c>
      <c r="AM1134" s="90">
        <v>2032000</v>
      </c>
      <c r="AN1134" s="90">
        <v>72660000</v>
      </c>
      <c r="AO1134" s="90"/>
      <c r="AP1134" s="90"/>
    </row>
    <row r="1135" spans="1:42" ht="12.75" customHeight="1">
      <c r="A1135" s="81">
        <v>45120</v>
      </c>
      <c r="B1135" s="90" cm="1">
        <f t="array" ref="B1135">SUM(_xlfn._xlws.FILTER([1]market_value_exchange!$B:$D,[1]market_value_exchange!$A:$A=A1135,0))*2</f>
        <v>38561812543000</v>
      </c>
      <c r="C1135" s="90">
        <f>SUM(AD1135:AN1135)</f>
        <v>121747386000</v>
      </c>
      <c r="D1135" s="203">
        <f>F1135+H1135+J1135+L1135+N1135+P1135+R1135+T1135+V1135+Z1135</f>
        <v>14249445000</v>
      </c>
      <c r="E1135" s="208">
        <f>INDEX([2]Daily_stats!$1:$1048576,MATCH($A1135,[2]Daily_stats!$H:$H,0),MATCH(E$1,[2]Daily_stats!$1:$1,0))</f>
        <v>100770173500</v>
      </c>
      <c r="F1135" s="90">
        <f>IFERROR(INDEX([1]kis_etf_trade_data!$1:$1048576,MATCH($A1135,[1]kis_etf_trade_data!$A:$A,0),MATCH(F$3,[1]kis_etf_trade_data!$1:$1,0)),0)</f>
        <v>7973480000</v>
      </c>
      <c r="G1135" s="85">
        <f>F1135/AD1135</f>
        <v>0.67476585181161985</v>
      </c>
      <c r="H1135" s="90">
        <f>IFERROR(INDEX([1]kis_etf_trade_data!$1:$1048576,MATCH($A1135,[1]kis_etf_trade_data!$A:$A,0),MATCH(H$3,[1]kis_etf_trade_data!$1:$1,0)),0)</f>
        <v>0</v>
      </c>
      <c r="I1135" s="85">
        <f>H1135/AE1135</f>
        <v>0</v>
      </c>
      <c r="J1135" s="90">
        <f>IFERROR(INDEX([1]kis_etf_trade_data!$1:$1048576,MATCH($A1135,[1]kis_etf_trade_data!$A:$A,0),MATCH(J$3,[1]kis_etf_trade_data!$1:$1,0)),0)</f>
        <v>135741000</v>
      </c>
      <c r="K1135" s="85">
        <f>J1135/AF1135</f>
        <v>0.11443425684880694</v>
      </c>
      <c r="L1135" s="90">
        <f>IFERROR(INDEX([1]kis_etf_trade_data!$1:$1048576,MATCH($A1135,[1]kis_etf_trade_data!$A:$A,0),MATCH(L$3,[1]kis_etf_trade_data!$1:$1,0)),0)</f>
        <v>3927720000</v>
      </c>
      <c r="M1135" s="85">
        <f>L1135/AG1135</f>
        <v>7.5481531746301705E-2</v>
      </c>
      <c r="N1135" s="90">
        <f>IFERROR(INDEX([1]kis_etf_trade_data!$1:$1048576,MATCH($A1135,[1]kis_etf_trade_data!$A:$A,0),MATCH(N$3,[1]kis_etf_trade_data!$1:$1,0)),0)</f>
        <v>1353005000</v>
      </c>
      <c r="O1135" s="85">
        <f>N1135/AH1135</f>
        <v>0.50929066198507444</v>
      </c>
      <c r="P1135" s="90">
        <f>IFERROR(INDEX([1]kis_etf_trade_data!$1:$1048576,MATCH($A1135,[1]kis_etf_trade_data!$A:$A,0),MATCH(P$3,[1]kis_etf_trade_data!$1:$1,0)),0)</f>
        <v>11352000</v>
      </c>
      <c r="Q1135" s="85">
        <f>P1135/AI1135</f>
        <v>9.2836113837095197E-2</v>
      </c>
      <c r="R1135" s="90">
        <f>IFERROR(INDEX([1]kis_etf_trade_data!$1:$1048576,MATCH($A1135,[1]kis_etf_trade_data!$A:$A,0),MATCH(R$3,[1]kis_etf_trade_data!$1:$1,0)),0)</f>
        <v>0</v>
      </c>
      <c r="S1135" s="85">
        <f>R1135/AJ1135</f>
        <v>0</v>
      </c>
      <c r="T1135" s="90">
        <f>IFERROR(INDEX([1]kis_etf_trade_data!$1:$1048576,MATCH($A1135,[1]kis_etf_trade_data!$A:$A,0),MATCH(T$3,[1]kis_etf_trade_data!$1:$1,0)),0)</f>
        <v>754447000</v>
      </c>
      <c r="U1135" s="85">
        <f>T1135/AK1135</f>
        <v>0.95946073119986164</v>
      </c>
      <c r="V1135" s="90">
        <f>IFERROR(INDEX([1]kis_etf_trade_data!$1:$1048576,MATCH($A1135,[1]kis_etf_trade_data!$A:$A,0),MATCH(V$3,[1]kis_etf_trade_data!$1:$1,0)),0)</f>
        <v>93700000</v>
      </c>
      <c r="W1135" s="85">
        <f>V1135/AL1135</f>
        <v>0.49002688087692325</v>
      </c>
      <c r="X1135" s="90">
        <f>IFERROR(INDEX([1]kis_etf_trade_data!$1:$1048576,MATCH($A1135,[1]kis_etf_trade_data!$A:$A,0),MATCH(X$3,[1]kis_etf_trade_data!$1:$1,0)),0)</f>
        <v>30829584000</v>
      </c>
      <c r="Y1135" s="85">
        <f t="shared" si="3"/>
        <v>0.60628636390667812</v>
      </c>
      <c r="Z1135" s="90"/>
      <c r="AA1135" s="85"/>
      <c r="AB1135" s="85"/>
      <c r="AC1135" s="85"/>
      <c r="AD1135" s="90">
        <f>IFERROR(INDEX([1]market_value_etf!$1:$1048576,MATCH($A1135,[1]market_value_etf!$A:$A,0),MATCH(AD$2,[1]market_value_etf!$1:$1,0))*2 + INDEX([1]mkt_pt_etf!$1:$1048576,MATCH($A1135,[1]mkt_pt_etf!$A:$A,0),MATCH(AD$2,[1]mkt_pt_etf!$1:$1,0))*2,0)</f>
        <v>11816662000</v>
      </c>
      <c r="AE1135" s="90">
        <f>IFERROR(INDEX([1]market_value_etf!$1:$1048576,MATCH($A1135,[1]market_value_etf!$A:$A,0),MATCH(AE$2,[1]market_value_etf!$1:$1,0))*2 + INDEX([1]mkt_pt_etf!$1:$1048576,MATCH($A1135,[1]mkt_pt_etf!$A:$A,0),MATCH(AE$2,[1]mkt_pt_etf!$1:$1,0))*2,0)</f>
        <v>1712914000</v>
      </c>
      <c r="AF1135" s="90">
        <f>IFERROR(INDEX([1]market_value_etf!$1:$1048576,MATCH($A1135,[1]market_value_etf!$A:$A,0),MATCH(AF$2,[1]market_value_etf!$1:$1,0))*2 + INDEX([1]mkt_pt_etf!$1:$1048576,MATCH($A1135,[1]mkt_pt_etf!$A:$A,0),MATCH(AF$2,[1]mkt_pt_etf!$1:$1,0))*2,0)</f>
        <v>1186192000</v>
      </c>
      <c r="AG1135" s="90">
        <f>IFERROR(INDEX([1]market_value_etf!$1:$1048576,MATCH($A1135,[1]market_value_etf!$A:$A,0),MATCH(AG$2,[1]market_value_etf!$1:$1,0))*2 + INDEX([1]mkt_pt_etf!$1:$1048576,MATCH($A1135,[1]mkt_pt_etf!$A:$A,0),MATCH(AG$2,[1]mkt_pt_etf!$1:$1,0))*2,0)</f>
        <v>52035510000</v>
      </c>
      <c r="AH1135" s="90">
        <f>IFERROR(INDEX([1]market_value_etf!$1:$1048576,MATCH($A1135,[1]market_value_etf!$A:$A,0),MATCH(AH$2,[1]market_value_etf!$1:$1,0))*2 + INDEX([1]mkt_pt_etf!$1:$1048576,MATCH($A1135,[1]mkt_pt_etf!$A:$A,0),MATCH(AH$2,[1]mkt_pt_etf!$1:$1,0))*2,0)</f>
        <v>2656646000</v>
      </c>
      <c r="AI1135" s="90">
        <f>IFERROR(INDEX([1]market_value_etf!$1:$1048576,MATCH($A1135,[1]market_value_etf!$A:$A,0),MATCH(AI$2,[1]market_value_etf!$1:$1,0))*2 + INDEX([1]mkt_pt_etf!$1:$1048576,MATCH($A1135,[1]mkt_pt_etf!$A:$A,0),MATCH(AI$2,[1]mkt_pt_etf!$1:$1,0))*2,0)</f>
        <v>122280000</v>
      </c>
      <c r="AJ1135" s="90">
        <f>IFERROR(INDEX([1]market_value_etf!$1:$1048576,MATCH($A1135,[1]market_value_etf!$A:$A,0),MATCH(AJ$2,[1]market_value_etf!$1:$1,0))*2 + INDEX([1]mkt_pt_etf!$1:$1048576,MATCH($A1135,[1]mkt_pt_etf!$A:$A,0),MATCH(AJ$2,[1]mkt_pt_etf!$1:$1,0))*2,0)</f>
        <v>331658000</v>
      </c>
      <c r="AK1135" s="90">
        <f>IFERROR(INDEX([1]market_value_etf!$1:$1048576,MATCH($A1135,[1]market_value_etf!$A:$A,0),MATCH(AK$2,[1]market_value_etf!$1:$1,0))*2 + INDEX([1]mkt_pt_etf!$1:$1048576,MATCH($A1135,[1]mkt_pt_etf!$A:$A,0),MATCH(AK$2,[1]mkt_pt_etf!$1:$1,0))*2,0)</f>
        <v>786324000</v>
      </c>
      <c r="AL1135" s="90">
        <f>IFERROR(INDEX([1]market_value_etf!$1:$1048576,MATCH($A1135,[1]market_value_etf!$A:$A,0),MATCH(AL$2,[1]market_value_etf!$1:$1,0))*2 + INDEX([1]mkt_pt_etf!$1:$1048576,MATCH($A1135,[1]mkt_pt_etf!$A:$A,0),MATCH(AL$2,[1]mkt_pt_etf!$1:$1,0))*2,0)</f>
        <v>191214000</v>
      </c>
      <c r="AM1135" s="90">
        <f>IFERROR(INDEX([1]market_value_etf!$1:$1048576,MATCH($A1135,[1]market_value_etf!$A:$A,0),MATCH(AM$2,[1]market_value_etf!$1:$1,0))*2 + INDEX([1]mkt_pt_etf!$1:$1048576,MATCH($A1135,[1]mkt_pt_etf!$A:$A,0),MATCH(AM$2,[1]mkt_pt_etf!$1:$1,0))*2,0)</f>
        <v>50849872000</v>
      </c>
      <c r="AN1135" s="90">
        <f>IFERROR(INDEX([1]market_value_etf!$1:$1048576,MATCH($A1135,[1]market_value_etf!$A:$A,0),MATCH(AN$2,[1]market_value_etf!$1:$1,0))*2 + INDEX([1]mkt_pt_etf!$1:$1048576,MATCH($A1135,[1]mkt_pt_etf!$A:$A,0),MATCH(AN$2,[1]mkt_pt_etf!$1:$1,0))*2,0)</f>
        <v>58114000</v>
      </c>
      <c r="AO1135" s="90"/>
      <c r="AP1135" s="90"/>
    </row>
    <row r="1136" spans="1:42" ht="12.75" customHeight="1">
      <c r="A1136" s="81">
        <v>45121</v>
      </c>
      <c r="B1136" s="90" cm="1">
        <f t="array" ref="B1136">SUM(_xlfn._xlws.FILTER([1]market_value_exchange!$B:$D,[1]market_value_exchange!$A:$A=A1136,0))*2</f>
        <v>46860363960000</v>
      </c>
      <c r="C1136" s="90">
        <f>SUM(AD1136:AN1136)</f>
        <v>93124182000</v>
      </c>
      <c r="D1136" s="203">
        <f>F1136+H1136+J1136+L1136+N1136+P1136+R1136+T1136+V1136+Z1136</f>
        <v>30257027000</v>
      </c>
      <c r="E1136" s="208">
        <f>INDEX([2]Daily_stats!$1:$1048576,MATCH($A1136,[2]Daily_stats!$H:$H,0),MATCH(E$1,[2]Daily_stats!$1:$1,0))</f>
        <v>75567262000</v>
      </c>
      <c r="F1136" s="90">
        <f>IFERROR(INDEX([1]kis_etf_trade_data!$1:$1048576,MATCH($A1136,[1]kis_etf_trade_data!$A:$A,0),MATCH(F$3,[1]kis_etf_trade_data!$1:$1,0)),0)</f>
        <v>8469399000</v>
      </c>
      <c r="G1136" s="85">
        <f>F1136/AD1136</f>
        <v>0.7681400947518614</v>
      </c>
      <c r="H1136" s="90">
        <f>IFERROR(INDEX([1]kis_etf_trade_data!$1:$1048576,MATCH($A1136,[1]kis_etf_trade_data!$A:$A,0),MATCH(H$3,[1]kis_etf_trade_data!$1:$1,0)),0)</f>
        <v>0</v>
      </c>
      <c r="I1136" s="85">
        <f>H1136/AE1136</f>
        <v>0</v>
      </c>
      <c r="J1136" s="90">
        <f>IFERROR(INDEX([1]kis_etf_trade_data!$1:$1048576,MATCH($A1136,[1]kis_etf_trade_data!$A:$A,0),MATCH(J$3,[1]kis_etf_trade_data!$1:$1,0)),0)</f>
        <v>2454104000</v>
      </c>
      <c r="K1136" s="85">
        <f>J1136/AF1136</f>
        <v>9.3411651661929926E-2</v>
      </c>
      <c r="L1136" s="90">
        <f>IFERROR(INDEX([1]kis_etf_trade_data!$1:$1048576,MATCH($A1136,[1]kis_etf_trade_data!$A:$A,0),MATCH(L$3,[1]kis_etf_trade_data!$1:$1,0)),0)</f>
        <v>16839254000</v>
      </c>
      <c r="M1136" s="85">
        <f>L1136/AG1136</f>
        <v>0.32683534912724499</v>
      </c>
      <c r="N1136" s="90">
        <f>IFERROR(INDEX([1]kis_etf_trade_data!$1:$1048576,MATCH($A1136,[1]kis_etf_trade_data!$A:$A,0),MATCH(N$3,[1]kis_etf_trade_data!$1:$1,0)),0)</f>
        <v>1604096000</v>
      </c>
      <c r="O1136" s="85">
        <f>N1136/AH1136</f>
        <v>0.59447468111899826</v>
      </c>
      <c r="P1136" s="90">
        <f>IFERROR(INDEX([1]kis_etf_trade_data!$1:$1048576,MATCH($A1136,[1]kis_etf_trade_data!$A:$A,0),MATCH(P$3,[1]kis_etf_trade_data!$1:$1,0)),0)</f>
        <v>92881000</v>
      </c>
      <c r="Q1136" s="85">
        <f>P1136/AI1136</f>
        <v>0.36152564671446474</v>
      </c>
      <c r="R1136" s="90">
        <f>IFERROR(INDEX([1]kis_etf_trade_data!$1:$1048576,MATCH($A1136,[1]kis_etf_trade_data!$A:$A,0),MATCH(R$3,[1]kis_etf_trade_data!$1:$1,0)),0)</f>
        <v>0</v>
      </c>
      <c r="S1136" s="85">
        <f>R1136/AJ1136</f>
        <v>0</v>
      </c>
      <c r="T1136" s="90">
        <f>IFERROR(INDEX([1]kis_etf_trade_data!$1:$1048576,MATCH($A1136,[1]kis_etf_trade_data!$A:$A,0),MATCH(T$3,[1]kis_etf_trade_data!$1:$1,0)),0)</f>
        <v>792448000</v>
      </c>
      <c r="U1136" s="85">
        <f>T1136/AK1136</f>
        <v>0.95943822265270295</v>
      </c>
      <c r="V1136" s="90">
        <f>IFERROR(INDEX([1]kis_etf_trade_data!$1:$1048576,MATCH($A1136,[1]kis_etf_trade_data!$A:$A,0),MATCH(V$3,[1]kis_etf_trade_data!$1:$1,0)),0)</f>
        <v>4845000</v>
      </c>
      <c r="W1136" s="85">
        <f>V1136/AL1136</f>
        <v>0.17872952633908809</v>
      </c>
      <c r="X1136" s="90">
        <f>IFERROR(INDEX([1]kis_etf_trade_data!$1:$1048576,MATCH($A1136,[1]kis_etf_trade_data!$A:$A,0),MATCH(X$3,[1]kis_etf_trade_data!$1:$1,0)),0)</f>
        <v>1030000</v>
      </c>
      <c r="Y1136" s="85">
        <f t="shared" si="3"/>
        <v>0.5</v>
      </c>
      <c r="Z1136" s="90"/>
      <c r="AA1136" s="85"/>
      <c r="AB1136" s="85"/>
      <c r="AC1136" s="85"/>
      <c r="AD1136" s="90">
        <f>IFERROR(INDEX([1]market_value_etf!$1:$1048576,MATCH($A1136,[1]market_value_etf!$A:$A,0),MATCH(AD$2,[1]market_value_etf!$1:$1,0))*2 + INDEX([1]mkt_pt_etf!$1:$1048576,MATCH($A1136,[1]mkt_pt_etf!$A:$A,0),MATCH(AD$2,[1]mkt_pt_etf!$1:$1,0))*2,0)</f>
        <v>11025852000</v>
      </c>
      <c r="AE1136" s="90">
        <f>IFERROR(INDEX([1]market_value_etf!$1:$1048576,MATCH($A1136,[1]market_value_etf!$A:$A,0),MATCH(AE$2,[1]market_value_etf!$1:$1,0))*2 + INDEX([1]mkt_pt_etf!$1:$1048576,MATCH($A1136,[1]mkt_pt_etf!$A:$A,0),MATCH(AE$2,[1]mkt_pt_etf!$1:$1,0))*2,0)</f>
        <v>317742000</v>
      </c>
      <c r="AF1136" s="90">
        <f>IFERROR(INDEX([1]market_value_etf!$1:$1048576,MATCH($A1136,[1]market_value_etf!$A:$A,0),MATCH(AF$2,[1]market_value_etf!$1:$1,0))*2 + INDEX([1]mkt_pt_etf!$1:$1048576,MATCH($A1136,[1]mkt_pt_etf!$A:$A,0),MATCH(AF$2,[1]mkt_pt_etf!$1:$1,0))*2,0)</f>
        <v>26271926000</v>
      </c>
      <c r="AG1136" s="90">
        <f>IFERROR(INDEX([1]market_value_etf!$1:$1048576,MATCH($A1136,[1]market_value_etf!$A:$A,0),MATCH(AG$2,[1]market_value_etf!$1:$1,0))*2 + INDEX([1]mkt_pt_etf!$1:$1048576,MATCH($A1136,[1]mkt_pt_etf!$A:$A,0),MATCH(AG$2,[1]mkt_pt_etf!$1:$1,0))*2,0)</f>
        <v>51522132000</v>
      </c>
      <c r="AH1136" s="90">
        <f>IFERROR(INDEX([1]market_value_etf!$1:$1048576,MATCH($A1136,[1]market_value_etf!$A:$A,0),MATCH(AH$2,[1]market_value_etf!$1:$1,0))*2 + INDEX([1]mkt_pt_etf!$1:$1048576,MATCH($A1136,[1]mkt_pt_etf!$A:$A,0),MATCH(AH$2,[1]mkt_pt_etf!$1:$1,0))*2,0)</f>
        <v>2698342000</v>
      </c>
      <c r="AI1136" s="90">
        <f>IFERROR(INDEX([1]market_value_etf!$1:$1048576,MATCH($A1136,[1]market_value_etf!$A:$A,0),MATCH(AI$2,[1]market_value_etf!$1:$1,0))*2 + INDEX([1]mkt_pt_etf!$1:$1048576,MATCH($A1136,[1]mkt_pt_etf!$A:$A,0),MATCH(AI$2,[1]mkt_pt_etf!$1:$1,0))*2,0)</f>
        <v>256914000</v>
      </c>
      <c r="AJ1136" s="90">
        <f>IFERROR(INDEX([1]market_value_etf!$1:$1048576,MATCH($A1136,[1]market_value_etf!$A:$A,0),MATCH(AJ$2,[1]market_value_etf!$1:$1,0))*2 + INDEX([1]mkt_pt_etf!$1:$1048576,MATCH($A1136,[1]mkt_pt_etf!$A:$A,0),MATCH(AJ$2,[1]mkt_pt_etf!$1:$1,0))*2,0)</f>
        <v>112840000</v>
      </c>
      <c r="AK1136" s="90">
        <f>IFERROR(INDEX([1]market_value_etf!$1:$1048576,MATCH($A1136,[1]market_value_etf!$A:$A,0),MATCH(AK$2,[1]market_value_etf!$1:$1,0))*2 + INDEX([1]mkt_pt_etf!$1:$1048576,MATCH($A1136,[1]mkt_pt_etf!$A:$A,0),MATCH(AK$2,[1]mkt_pt_etf!$1:$1,0))*2,0)</f>
        <v>825950000</v>
      </c>
      <c r="AL1136" s="90">
        <f>IFERROR(INDEX([1]market_value_etf!$1:$1048576,MATCH($A1136,[1]market_value_etf!$A:$A,0),MATCH(AL$2,[1]market_value_etf!$1:$1,0))*2 + INDEX([1]mkt_pt_etf!$1:$1048576,MATCH($A1136,[1]mkt_pt_etf!$A:$A,0),MATCH(AL$2,[1]mkt_pt_etf!$1:$1,0))*2,0)</f>
        <v>27108000</v>
      </c>
      <c r="AM1136" s="90">
        <f>IFERROR(INDEX([1]market_value_etf!$1:$1048576,MATCH($A1136,[1]market_value_etf!$A:$A,0),MATCH(AM$2,[1]market_value_etf!$1:$1,0))*2 + INDEX([1]mkt_pt_etf!$1:$1048576,MATCH($A1136,[1]mkt_pt_etf!$A:$A,0),MATCH(AM$2,[1]mkt_pt_etf!$1:$1,0))*2,0)</f>
        <v>2060000</v>
      </c>
      <c r="AN1136" s="90">
        <f>IFERROR(INDEX([1]market_value_etf!$1:$1048576,MATCH($A1136,[1]market_value_etf!$A:$A,0),MATCH(AN$2,[1]market_value_etf!$1:$1,0))*2 + INDEX([1]mkt_pt_etf!$1:$1048576,MATCH($A1136,[1]mkt_pt_etf!$A:$A,0),MATCH(AN$2,[1]mkt_pt_etf!$1:$1,0))*2,0)</f>
        <v>63316000</v>
      </c>
      <c r="AO1136" s="90"/>
      <c r="AP1136" s="90"/>
    </row>
    <row r="1137" spans="1:42" s="116" customFormat="1" ht="12.75" customHeight="1">
      <c r="A1137" s="110"/>
      <c r="B1137" s="113"/>
      <c r="C1137" s="113"/>
      <c r="D1137" s="210"/>
      <c r="E1137" s="208"/>
      <c r="F1137" s="113"/>
      <c r="G1137" s="135"/>
      <c r="H1137" s="113"/>
      <c r="I1137" s="113"/>
      <c r="J1137" s="113"/>
      <c r="K1137" s="113"/>
      <c r="L1137" s="113"/>
      <c r="M1137" s="113"/>
      <c r="N1137" s="113"/>
      <c r="O1137" s="113"/>
      <c r="P1137" s="113"/>
      <c r="Q1137" s="113"/>
      <c r="R1137" s="113"/>
      <c r="S1137" s="113"/>
      <c r="T1137" s="113"/>
      <c r="U1137" s="113"/>
      <c r="V1137" s="113"/>
      <c r="W1137" s="113"/>
      <c r="X1137" s="113"/>
      <c r="Y1137" s="85" t="e">
        <f t="shared" si="3"/>
        <v>#DIV/0!</v>
      </c>
      <c r="Z1137" s="113"/>
      <c r="AA1137" s="113"/>
      <c r="AB1137" s="113"/>
      <c r="AC1137" s="113"/>
      <c r="AD1137" s="113"/>
      <c r="AE1137" s="113"/>
      <c r="AF1137" s="113"/>
      <c r="AG1137" s="113"/>
      <c r="AH1137" s="113"/>
      <c r="AI1137" s="126"/>
      <c r="AJ1137" s="113"/>
      <c r="AK1137" s="113"/>
      <c r="AL1137" s="113"/>
      <c r="AM1137" s="113"/>
      <c r="AN1137" s="113"/>
      <c r="AO1137" s="113"/>
      <c r="AP1137" s="113"/>
    </row>
    <row r="1138" spans="1:42" ht="12.75" customHeight="1">
      <c r="A1138" s="81">
        <v>45124</v>
      </c>
      <c r="B1138" s="90" cm="1">
        <f t="array" ref="B1138">SUM(_xlfn._xlws.FILTER([1]market_value_exchange!$B:$D,[1]market_value_exchange!$A:$A=A1138,0))*2</f>
        <v>42582849054200</v>
      </c>
      <c r="C1138" s="90">
        <f>SUM(AD1138:AN1138)</f>
        <v>124310886000</v>
      </c>
      <c r="D1138" s="203">
        <f>F1138+H1138+J1138+L1138+N1138+P1138+R1138+T1138+V1138+Z1138</f>
        <v>59766944000</v>
      </c>
      <c r="E1138" s="208">
        <f>INDEX([2]Daily_stats!$1:$1048576,MATCH($A1138,[2]Daily_stats!$H:$H,0),MATCH(E$1,[2]Daily_stats!$1:$1,0))</f>
        <v>174866559000</v>
      </c>
      <c r="F1138" s="90">
        <f>IFERROR(INDEX([1]kis_etf_trade_data!$1:$1048576,MATCH($A1138,[1]kis_etf_trade_data!$A:$A,0),MATCH(F$3,[1]kis_etf_trade_data!$1:$1,0)),0)</f>
        <v>40784743000</v>
      </c>
      <c r="G1138" s="85">
        <f>F1138/AD1138</f>
        <v>0.79609894808090442</v>
      </c>
      <c r="H1138" s="90">
        <f>IFERROR(INDEX([1]kis_etf_trade_data!$1:$1048576,MATCH($A1138,[1]kis_etf_trade_data!$A:$A,0),MATCH(H$3,[1]kis_etf_trade_data!$1:$1,0)),0)</f>
        <v>0</v>
      </c>
      <c r="I1138" s="85">
        <f>H1138/AE1138</f>
        <v>0</v>
      </c>
      <c r="J1138" s="90">
        <f>IFERROR(INDEX([1]kis_etf_trade_data!$1:$1048576,MATCH($A1138,[1]kis_etf_trade_data!$A:$A,0),MATCH(J$3,[1]kis_etf_trade_data!$1:$1,0)),0)</f>
        <v>2409230000</v>
      </c>
      <c r="K1138" s="85">
        <f>J1138/AF1138</f>
        <v>9.4237590927268827E-2</v>
      </c>
      <c r="L1138" s="90">
        <f>IFERROR(INDEX([1]kis_etf_trade_data!$1:$1048576,MATCH($A1138,[1]kis_etf_trade_data!$A:$A,0),MATCH(L$3,[1]kis_etf_trade_data!$1:$1,0)),0)</f>
        <v>14375356000</v>
      </c>
      <c r="M1138" s="85">
        <f>L1138/AG1138</f>
        <v>0.37433789404044354</v>
      </c>
      <c r="N1138" s="90">
        <f>IFERROR(INDEX([1]kis_etf_trade_data!$1:$1048576,MATCH($A1138,[1]kis_etf_trade_data!$A:$A,0),MATCH(N$3,[1]kis_etf_trade_data!$1:$1,0)),0)</f>
        <v>1349505000</v>
      </c>
      <c r="O1138" s="85">
        <f>N1138/AH1138</f>
        <v>0.44390677301530496</v>
      </c>
      <c r="P1138" s="90">
        <f>IFERROR(INDEX([1]kis_etf_trade_data!$1:$1048576,MATCH($A1138,[1]kis_etf_trade_data!$A:$A,0),MATCH(P$3,[1]kis_etf_trade_data!$1:$1,0)),0)</f>
        <v>73176000</v>
      </c>
      <c r="Q1138" s="85">
        <f>P1138/AI1138</f>
        <v>2.2606116774791473E-2</v>
      </c>
      <c r="R1138" s="90">
        <f>IFERROR(INDEX([1]kis_etf_trade_data!$1:$1048576,MATCH($A1138,[1]kis_etf_trade_data!$A:$A,0),MATCH(R$3,[1]kis_etf_trade_data!$1:$1,0)),0)</f>
        <v>0</v>
      </c>
      <c r="S1138" s="85">
        <f>R1138/AJ1138</f>
        <v>0</v>
      </c>
      <c r="T1138" s="90">
        <f>IFERROR(INDEX([1]kis_etf_trade_data!$1:$1048576,MATCH($A1138,[1]kis_etf_trade_data!$A:$A,0),MATCH(T$3,[1]kis_etf_trade_data!$1:$1,0)),0)</f>
        <v>750554000</v>
      </c>
      <c r="U1138" s="85">
        <f>T1138/AK1138</f>
        <v>0.97602823451081167</v>
      </c>
      <c r="V1138" s="90">
        <f>IFERROR(INDEX([1]kis_etf_trade_data!$1:$1048576,MATCH($A1138,[1]kis_etf_trade_data!$A:$A,0),MATCH(V$3,[1]kis_etf_trade_data!$1:$1,0)),0)</f>
        <v>24380000</v>
      </c>
      <c r="W1138" s="85">
        <f>V1138/AL1138</f>
        <v>0.24018757881462799</v>
      </c>
      <c r="X1138" s="90">
        <f>IFERROR(INDEX([1]kis_etf_trade_data!$1:$1048576,MATCH($A1138,[1]kis_etf_trade_data!$A:$A,0),MATCH(X$3,[1]kis_etf_trade_data!$1:$1,0)),0)</f>
        <v>1063950000</v>
      </c>
      <c r="Y1138" s="85">
        <f t="shared" si="3"/>
        <v>0.93245517168848924</v>
      </c>
      <c r="Z1138" s="90"/>
      <c r="AA1138" s="85"/>
      <c r="AB1138" s="85"/>
      <c r="AC1138" s="85"/>
      <c r="AD1138" s="90">
        <f>IFERROR(INDEX([1]market_value_etf!$1:$1048576,MATCH($A1138,[1]market_value_etf!$A:$A,0),MATCH(AD$2,[1]market_value_etf!$1:$1,0))*2 + INDEX([1]mkt_pt_etf!$1:$1048576,MATCH($A1138,[1]mkt_pt_etf!$A:$A,0),MATCH(AD$2,[1]mkt_pt_etf!$1:$1,0))*2,0)</f>
        <v>51230746000</v>
      </c>
      <c r="AE1138" s="90">
        <f>IFERROR(INDEX([1]market_value_etf!$1:$1048576,MATCH($A1138,[1]market_value_etf!$A:$A,0),MATCH(AE$2,[1]market_value_etf!$1:$1,0))*2 + INDEX([1]mkt_pt_etf!$1:$1048576,MATCH($A1138,[1]mkt_pt_etf!$A:$A,0),MATCH(AE$2,[1]mkt_pt_etf!$1:$1,0))*2,0)</f>
        <v>158360000</v>
      </c>
      <c r="AF1138" s="90">
        <f>IFERROR(INDEX([1]market_value_etf!$1:$1048576,MATCH($A1138,[1]market_value_etf!$A:$A,0),MATCH(AF$2,[1]market_value_etf!$1:$1,0))*2 + INDEX([1]mkt_pt_etf!$1:$1048576,MATCH($A1138,[1]mkt_pt_etf!$A:$A,0),MATCH(AF$2,[1]mkt_pt_etf!$1:$1,0))*2,0)</f>
        <v>25565488000</v>
      </c>
      <c r="AG1138" s="90">
        <f>IFERROR(INDEX([1]market_value_etf!$1:$1048576,MATCH($A1138,[1]market_value_etf!$A:$A,0),MATCH(AG$2,[1]market_value_etf!$1:$1,0))*2 + INDEX([1]mkt_pt_etf!$1:$1048576,MATCH($A1138,[1]mkt_pt_etf!$A:$A,0),MATCH(AG$2,[1]mkt_pt_etf!$1:$1,0))*2,0)</f>
        <v>38402086000</v>
      </c>
      <c r="AH1138" s="90">
        <f>IFERROR(INDEX([1]market_value_etf!$1:$1048576,MATCH($A1138,[1]market_value_etf!$A:$A,0),MATCH(AH$2,[1]market_value_etf!$1:$1,0))*2 + INDEX([1]mkt_pt_etf!$1:$1048576,MATCH($A1138,[1]mkt_pt_etf!$A:$A,0),MATCH(AH$2,[1]mkt_pt_etf!$1:$1,0))*2,0)</f>
        <v>3040064000</v>
      </c>
      <c r="AI1138" s="90">
        <f>IFERROR(INDEX([1]market_value_etf!$1:$1048576,MATCH($A1138,[1]market_value_etf!$A:$A,0),MATCH(AI$2,[1]market_value_etf!$1:$1,0))*2 + INDEX([1]mkt_pt_etf!$1:$1048576,MATCH($A1138,[1]mkt_pt_etf!$A:$A,0),MATCH(AI$2,[1]mkt_pt_etf!$1:$1,0))*2,0)</f>
        <v>3237000000</v>
      </c>
      <c r="AJ1138" s="90">
        <f>IFERROR(INDEX([1]market_value_etf!$1:$1048576,MATCH($A1138,[1]market_value_etf!$A:$A,0),MATCH(AJ$2,[1]market_value_etf!$1:$1,0))*2 + INDEX([1]mkt_pt_etf!$1:$1048576,MATCH($A1138,[1]mkt_pt_etf!$A:$A,0),MATCH(AJ$2,[1]mkt_pt_etf!$1:$1,0))*2,0)</f>
        <v>638782000</v>
      </c>
      <c r="AK1138" s="90">
        <f>IFERROR(INDEX([1]market_value_etf!$1:$1048576,MATCH($A1138,[1]market_value_etf!$A:$A,0),MATCH(AK$2,[1]market_value_etf!$1:$1,0))*2 + INDEX([1]mkt_pt_etf!$1:$1048576,MATCH($A1138,[1]mkt_pt_etf!$A:$A,0),MATCH(AK$2,[1]mkt_pt_etf!$1:$1,0))*2,0)</f>
        <v>768988000</v>
      </c>
      <c r="AL1138" s="90">
        <f>IFERROR(INDEX([1]market_value_etf!$1:$1048576,MATCH($A1138,[1]market_value_etf!$A:$A,0),MATCH(AL$2,[1]market_value_etf!$1:$1,0))*2 + INDEX([1]mkt_pt_etf!$1:$1048576,MATCH($A1138,[1]mkt_pt_etf!$A:$A,0),MATCH(AL$2,[1]mkt_pt_etf!$1:$1,0))*2,0)</f>
        <v>101504000</v>
      </c>
      <c r="AM1138" s="90">
        <f>IFERROR(INDEX([1]market_value_etf!$1:$1048576,MATCH($A1138,[1]market_value_etf!$A:$A,0),MATCH(AM$2,[1]market_value_etf!$1:$1,0))*2 + INDEX([1]mkt_pt_etf!$1:$1048576,MATCH($A1138,[1]mkt_pt_etf!$A:$A,0),MATCH(AM$2,[1]mkt_pt_etf!$1:$1,0))*2,0)</f>
        <v>1141020000</v>
      </c>
      <c r="AN1138" s="90">
        <f>IFERROR(INDEX([1]market_value_etf!$1:$1048576,MATCH($A1138,[1]market_value_etf!$A:$A,0),MATCH(AN$2,[1]market_value_etf!$1:$1,0))*2 + INDEX([1]mkt_pt_etf!$1:$1048576,MATCH($A1138,[1]mkt_pt_etf!$A:$A,0),MATCH(AN$2,[1]mkt_pt_etf!$1:$1,0))*2,0)</f>
        <v>26848000</v>
      </c>
      <c r="AO1138" s="90"/>
      <c r="AP1138" s="90"/>
    </row>
    <row r="1139" spans="1:42" ht="12.75" customHeight="1">
      <c r="A1139" s="81">
        <v>45125</v>
      </c>
      <c r="B1139" s="90" cm="1">
        <f t="array" ref="B1139">SUM(_xlfn._xlws.FILTER([1]market_value_exchange!$B:$D,[1]market_value_exchange!$A:$A=A1139,0))*2</f>
        <v>38119941586000</v>
      </c>
      <c r="C1139" s="90">
        <f>SUM(AD1139:AN1139)</f>
        <v>66257720000</v>
      </c>
      <c r="D1139" s="203">
        <f>F1139+H1139+J1139+L1139+N1139+P1139+R1139+T1139+V1139+Z1139</f>
        <v>35838044000</v>
      </c>
      <c r="E1139" s="208">
        <f>INDEX([2]Daily_stats!$1:$1048576,MATCH($A1139,[2]Daily_stats!$H:$H,0),MATCH(E$1,[2]Daily_stats!$1:$1,0))</f>
        <v>84925222000</v>
      </c>
      <c r="F1139" s="90">
        <f>IFERROR(INDEX([1]kis_etf_trade_data!$1:$1048576,MATCH($A1139,[1]kis_etf_trade_data!$A:$A,0),MATCH(F$3,[1]kis_etf_trade_data!$1:$1,0)),0)</f>
        <v>2311286000</v>
      </c>
      <c r="G1139" s="85">
        <f>F1139/AD1139</f>
        <v>0.26644485274028429</v>
      </c>
      <c r="H1139" s="90">
        <f>IFERROR(INDEX([1]kis_etf_trade_data!$1:$1048576,MATCH($A1139,[1]kis_etf_trade_data!$A:$A,0),MATCH(H$3,[1]kis_etf_trade_data!$1:$1,0)),0)</f>
        <v>0</v>
      </c>
      <c r="I1139" s="85">
        <f>H1139/AE1139</f>
        <v>0</v>
      </c>
      <c r="J1139" s="90">
        <f>IFERROR(INDEX([1]kis_etf_trade_data!$1:$1048576,MATCH($A1139,[1]kis_etf_trade_data!$A:$A,0),MATCH(J$3,[1]kis_etf_trade_data!$1:$1,0)),0)</f>
        <v>1095139000</v>
      </c>
      <c r="K1139" s="85">
        <f>J1139/AF1139</f>
        <v>0.40161763519410887</v>
      </c>
      <c r="L1139" s="90">
        <f>IFERROR(INDEX([1]kis_etf_trade_data!$1:$1048576,MATCH($A1139,[1]kis_etf_trade_data!$A:$A,0),MATCH(L$3,[1]kis_etf_trade_data!$1:$1,0)),0)</f>
        <v>30457291000</v>
      </c>
      <c r="M1139" s="85">
        <f>L1139/AG1139</f>
        <v>0.6352444573849878</v>
      </c>
      <c r="N1139" s="90">
        <f>IFERROR(INDEX([1]kis_etf_trade_data!$1:$1048576,MATCH($A1139,[1]kis_etf_trade_data!$A:$A,0),MATCH(N$3,[1]kis_etf_trade_data!$1:$1,0)),0)</f>
        <v>1143680000</v>
      </c>
      <c r="O1139" s="85">
        <f>N1139/AH1139</f>
        <v>0.54146080033632993</v>
      </c>
      <c r="P1139" s="90">
        <f>IFERROR(INDEX([1]kis_etf_trade_data!$1:$1048576,MATCH($A1139,[1]kis_etf_trade_data!$A:$A,0),MATCH(P$3,[1]kis_etf_trade_data!$1:$1,0)),0)</f>
        <v>63321000</v>
      </c>
      <c r="Q1139" s="85">
        <f>P1139/AI1139</f>
        <v>4.0816918513132502E-2</v>
      </c>
      <c r="R1139" s="90">
        <f>IFERROR(INDEX([1]kis_etf_trade_data!$1:$1048576,MATCH($A1139,[1]kis_etf_trade_data!$A:$A,0),MATCH(R$3,[1]kis_etf_trade_data!$1:$1,0)),0)</f>
        <v>0</v>
      </c>
      <c r="S1139" s="85">
        <f>R1139/AJ1139</f>
        <v>0</v>
      </c>
      <c r="T1139" s="90">
        <f>IFERROR(INDEX([1]kis_etf_trade_data!$1:$1048576,MATCH($A1139,[1]kis_etf_trade_data!$A:$A,0),MATCH(T$3,[1]kis_etf_trade_data!$1:$1,0)),0)</f>
        <v>747834000</v>
      </c>
      <c r="U1139" s="85">
        <f>T1139/AK1139</f>
        <v>0.97305800608946835</v>
      </c>
      <c r="V1139" s="90">
        <f>IFERROR(INDEX([1]kis_etf_trade_data!$1:$1048576,MATCH($A1139,[1]kis_etf_trade_data!$A:$A,0),MATCH(V$3,[1]kis_etf_trade_data!$1:$1,0)),0)</f>
        <v>19493000</v>
      </c>
      <c r="W1139" s="85">
        <f>V1139/AL1139</f>
        <v>0.26251077354018532</v>
      </c>
      <c r="X1139" s="90">
        <f>IFERROR(INDEX([1]kis_etf_trade_data!$1:$1048576,MATCH($A1139,[1]kis_etf_trade_data!$A:$A,0),MATCH(X$3,[1]kis_etf_trade_data!$1:$1,0)),0)</f>
        <v>1018238000</v>
      </c>
      <c r="Y1139" s="85">
        <f t="shared" si="3"/>
        <v>0.9989816300982266</v>
      </c>
      <c r="Z1139" s="90"/>
      <c r="AA1139" s="85"/>
      <c r="AB1139" s="85"/>
      <c r="AC1139" s="85"/>
      <c r="AD1139" s="90">
        <f>IFERROR(INDEX([1]market_value_etf!$1:$1048576,MATCH($A1139,[1]market_value_etf!$A:$A,0),MATCH(AD$2,[1]market_value_etf!$1:$1,0))*2 + INDEX([1]mkt_pt_etf!$1:$1048576,MATCH($A1139,[1]mkt_pt_etf!$A:$A,0),MATCH(AD$2,[1]mkt_pt_etf!$1:$1,0))*2,0)</f>
        <v>8674538000</v>
      </c>
      <c r="AE1139" s="90">
        <f>IFERROR(INDEX([1]market_value_etf!$1:$1048576,MATCH($A1139,[1]market_value_etf!$A:$A,0),MATCH(AE$2,[1]market_value_etf!$1:$1,0))*2 + INDEX([1]mkt_pt_etf!$1:$1048576,MATCH($A1139,[1]mkt_pt_etf!$A:$A,0),MATCH(AE$2,[1]mkt_pt_etf!$1:$1,0))*2,0)</f>
        <v>75238000</v>
      </c>
      <c r="AF1139" s="90">
        <f>IFERROR(INDEX([1]market_value_etf!$1:$1048576,MATCH($A1139,[1]market_value_etf!$A:$A,0),MATCH(AF$2,[1]market_value_etf!$1:$1,0))*2 + INDEX([1]mkt_pt_etf!$1:$1048576,MATCH($A1139,[1]mkt_pt_etf!$A:$A,0),MATCH(AF$2,[1]mkt_pt_etf!$1:$1,0))*2,0)</f>
        <v>2726820000</v>
      </c>
      <c r="AG1139" s="90">
        <f>IFERROR(INDEX([1]market_value_etf!$1:$1048576,MATCH($A1139,[1]market_value_etf!$A:$A,0),MATCH(AG$2,[1]market_value_etf!$1:$1,0))*2 + INDEX([1]mkt_pt_etf!$1:$1048576,MATCH($A1139,[1]mkt_pt_etf!$A:$A,0),MATCH(AG$2,[1]mkt_pt_etf!$1:$1,0))*2,0)</f>
        <v>47945780000</v>
      </c>
      <c r="AH1139" s="90">
        <f>IFERROR(INDEX([1]market_value_etf!$1:$1048576,MATCH($A1139,[1]market_value_etf!$A:$A,0),MATCH(AH$2,[1]market_value_etf!$1:$1,0))*2 + INDEX([1]mkt_pt_etf!$1:$1048576,MATCH($A1139,[1]mkt_pt_etf!$A:$A,0),MATCH(AH$2,[1]mkt_pt_etf!$1:$1,0))*2,0)</f>
        <v>2112212000</v>
      </c>
      <c r="AI1139" s="90">
        <f>IFERROR(INDEX([1]market_value_etf!$1:$1048576,MATCH($A1139,[1]market_value_etf!$A:$A,0),MATCH(AI$2,[1]market_value_etf!$1:$1,0))*2 + INDEX([1]mkt_pt_etf!$1:$1048576,MATCH($A1139,[1]mkt_pt_etf!$A:$A,0),MATCH(AI$2,[1]mkt_pt_etf!$1:$1,0))*2,0)</f>
        <v>1551342000</v>
      </c>
      <c r="AJ1139" s="90">
        <f>IFERROR(INDEX([1]market_value_etf!$1:$1048576,MATCH($A1139,[1]market_value_etf!$A:$A,0),MATCH(AJ$2,[1]market_value_etf!$1:$1,0))*2 + INDEX([1]mkt_pt_etf!$1:$1048576,MATCH($A1139,[1]mkt_pt_etf!$A:$A,0),MATCH(AJ$2,[1]mkt_pt_etf!$1:$1,0))*2,0)</f>
        <v>1252620000</v>
      </c>
      <c r="AK1139" s="90">
        <f>IFERROR(INDEX([1]market_value_etf!$1:$1048576,MATCH($A1139,[1]market_value_etf!$A:$A,0),MATCH(AK$2,[1]market_value_etf!$1:$1,0))*2 + INDEX([1]mkt_pt_etf!$1:$1048576,MATCH($A1139,[1]mkt_pt_etf!$A:$A,0),MATCH(AK$2,[1]mkt_pt_etf!$1:$1,0))*2,0)</f>
        <v>768540000</v>
      </c>
      <c r="AL1139" s="90">
        <f>IFERROR(INDEX([1]market_value_etf!$1:$1048576,MATCH($A1139,[1]market_value_etf!$A:$A,0),MATCH(AL$2,[1]market_value_etf!$1:$1,0))*2 + INDEX([1]mkt_pt_etf!$1:$1048576,MATCH($A1139,[1]mkt_pt_etf!$A:$A,0),MATCH(AL$2,[1]mkt_pt_etf!$1:$1,0))*2,0)</f>
        <v>74256000</v>
      </c>
      <c r="AM1139" s="90">
        <f>IFERROR(INDEX([1]market_value_etf!$1:$1048576,MATCH($A1139,[1]market_value_etf!$A:$A,0),MATCH(AM$2,[1]market_value_etf!$1:$1,0))*2 + INDEX([1]mkt_pt_etf!$1:$1048576,MATCH($A1139,[1]mkt_pt_etf!$A:$A,0),MATCH(AM$2,[1]mkt_pt_etf!$1:$1,0))*2,0)</f>
        <v>1019276000</v>
      </c>
      <c r="AN1139" s="90">
        <f>IFERROR(INDEX([1]market_value_etf!$1:$1048576,MATCH($A1139,[1]market_value_etf!$A:$A,0),MATCH(AN$2,[1]market_value_etf!$1:$1,0))*2 + INDEX([1]mkt_pt_etf!$1:$1048576,MATCH($A1139,[1]mkt_pt_etf!$A:$A,0),MATCH(AN$2,[1]mkt_pt_etf!$1:$1,0))*2,0)</f>
        <v>57098000</v>
      </c>
      <c r="AO1139" s="90"/>
      <c r="AP1139" s="90"/>
    </row>
    <row r="1140" spans="1:42" ht="12.75" customHeight="1">
      <c r="A1140" s="81">
        <v>45126</v>
      </c>
      <c r="B1140" s="90" cm="1">
        <f t="array" ref="B1140">SUM(_xlfn._xlws.FILTER([1]market_value_exchange!$B:$D,[1]market_value_exchange!$A:$A=A1140,0))*2</f>
        <v>40217575636600</v>
      </c>
      <c r="C1140" s="90">
        <f>SUM(AD1140:AN1140)</f>
        <v>226042126000</v>
      </c>
      <c r="D1140" s="203">
        <f>F1140+H1140+J1140+L1140+N1140+P1140+R1140+T1140+V1140+Z1140</f>
        <v>180903520000</v>
      </c>
      <c r="E1140" s="208">
        <f>INDEX([2]Daily_stats!$1:$1048576,MATCH($A1140,[2]Daily_stats!$H:$H,0),MATCH(E$1,[2]Daily_stats!$1:$1,0))</f>
        <v>330534735000</v>
      </c>
      <c r="F1140" s="90">
        <f>IFERROR(INDEX([1]kis_etf_trade_data!$1:$1048576,MATCH($A1140,[1]kis_etf_trade_data!$A:$A,0),MATCH(F$3,[1]kis_etf_trade_data!$1:$1,0)),0)</f>
        <v>76176000000</v>
      </c>
      <c r="G1140" s="85">
        <f>F1140/AD1140</f>
        <v>0.94311420281506519</v>
      </c>
      <c r="H1140" s="90">
        <f>IFERROR(INDEX([1]kis_etf_trade_data!$1:$1048576,MATCH($A1140,[1]kis_etf_trade_data!$A:$A,0),MATCH(H$3,[1]kis_etf_trade_data!$1:$1,0)),0)</f>
        <v>0</v>
      </c>
      <c r="I1140" s="85">
        <f>H1140/AE1140</f>
        <v>0</v>
      </c>
      <c r="J1140" s="90">
        <f>IFERROR(INDEX([1]kis_etf_trade_data!$1:$1048576,MATCH($A1140,[1]kis_etf_trade_data!$A:$A,0),MATCH(J$3,[1]kis_etf_trade_data!$1:$1,0)),0)</f>
        <v>1873377000</v>
      </c>
      <c r="K1140" s="85">
        <f>J1140/AF1140</f>
        <v>0.20013698024266721</v>
      </c>
      <c r="L1140" s="90">
        <f>IFERROR(INDEX([1]kis_etf_trade_data!$1:$1048576,MATCH($A1140,[1]kis_etf_trade_data!$A:$A,0),MATCH(L$3,[1]kis_etf_trade_data!$1:$1,0)),0)</f>
        <v>90506148000</v>
      </c>
      <c r="M1140" s="85">
        <f>L1140/AG1140</f>
        <v>0.94315753695915572</v>
      </c>
      <c r="N1140" s="90">
        <f>IFERROR(INDEX([1]kis_etf_trade_data!$1:$1048576,MATCH($A1140,[1]kis_etf_trade_data!$A:$A,0),MATCH(N$3,[1]kis_etf_trade_data!$1:$1,0)),0)</f>
        <v>913828000</v>
      </c>
      <c r="O1140" s="85">
        <f>N1140/AH1140</f>
        <v>0.40705831205600468</v>
      </c>
      <c r="P1140" s="90">
        <f>IFERROR(INDEX([1]kis_etf_trade_data!$1:$1048576,MATCH($A1140,[1]kis_etf_trade_data!$A:$A,0),MATCH(P$3,[1]kis_etf_trade_data!$1:$1,0)),0)</f>
        <v>276714000</v>
      </c>
      <c r="Q1140" s="85">
        <f>P1140/AI1140</f>
        <v>0.10628358883122391</v>
      </c>
      <c r="R1140" s="90">
        <f>IFERROR(INDEX([1]kis_etf_trade_data!$1:$1048576,MATCH($A1140,[1]kis_etf_trade_data!$A:$A,0),MATCH(R$3,[1]kis_etf_trade_data!$1:$1,0)),0)</f>
        <v>0</v>
      </c>
      <c r="S1140" s="85">
        <f>R1140/AJ1140</f>
        <v>0</v>
      </c>
      <c r="T1140" s="90">
        <f>IFERROR(INDEX([1]kis_etf_trade_data!$1:$1048576,MATCH($A1140,[1]kis_etf_trade_data!$A:$A,0),MATCH(T$3,[1]kis_etf_trade_data!$1:$1,0)),0)</f>
        <v>11103550000</v>
      </c>
      <c r="U1140" s="85">
        <f>T1140/AK1140</f>
        <v>0.99631088025623737</v>
      </c>
      <c r="V1140" s="90">
        <f>IFERROR(INDEX([1]kis_etf_trade_data!$1:$1048576,MATCH($A1140,[1]kis_etf_trade_data!$A:$A,0),MATCH(V$3,[1]kis_etf_trade_data!$1:$1,0)),0)</f>
        <v>53903000</v>
      </c>
      <c r="W1140" s="85">
        <f>V1140/AL1140</f>
        <v>0.3874568717653824</v>
      </c>
      <c r="X1140" s="90">
        <f>IFERROR(INDEX([1]kis_etf_trade_data!$1:$1048576,MATCH($A1140,[1]kis_etf_trade_data!$A:$A,0),MATCH(X$3,[1]kis_etf_trade_data!$1:$1,0)),0)</f>
        <v>22788580000</v>
      </c>
      <c r="Y1140" s="85">
        <f t="shared" si="3"/>
        <v>1.0007730014933922</v>
      </c>
      <c r="Z1140" s="90"/>
      <c r="AA1140" s="85"/>
      <c r="AB1140" s="85"/>
      <c r="AC1140" s="85"/>
      <c r="AD1140" s="90">
        <f>IFERROR(INDEX([1]market_value_etf!$1:$1048576,MATCH($A1140,[1]market_value_etf!$A:$A,0),MATCH(AD$2,[1]market_value_etf!$1:$1,0))*2 + INDEX([1]mkt_pt_etf!$1:$1048576,MATCH($A1140,[1]mkt_pt_etf!$A:$A,0),MATCH(AD$2,[1]mkt_pt_etf!$1:$1,0))*2,0)</f>
        <v>80770706000</v>
      </c>
      <c r="AE1140" s="90">
        <f>IFERROR(INDEX([1]market_value_etf!$1:$1048576,MATCH($A1140,[1]market_value_etf!$A:$A,0),MATCH(AE$2,[1]market_value_etf!$1:$1,0))*2 + INDEX([1]mkt_pt_etf!$1:$1048576,MATCH($A1140,[1]mkt_pt_etf!$A:$A,0),MATCH(AE$2,[1]mkt_pt_etf!$1:$1,0))*2,0)</f>
        <v>756184000</v>
      </c>
      <c r="AF1140" s="90">
        <f>IFERROR(INDEX([1]market_value_etf!$1:$1048576,MATCH($A1140,[1]market_value_etf!$A:$A,0),MATCH(AF$2,[1]market_value_etf!$1:$1,0))*2 + INDEX([1]mkt_pt_etf!$1:$1048576,MATCH($A1140,[1]mkt_pt_etf!$A:$A,0),MATCH(AF$2,[1]mkt_pt_etf!$1:$1,0))*2,0)</f>
        <v>9360474000</v>
      </c>
      <c r="AG1140" s="90">
        <f>IFERROR(INDEX([1]market_value_etf!$1:$1048576,MATCH($A1140,[1]market_value_etf!$A:$A,0),MATCH(AG$2,[1]market_value_etf!$1:$1,0))*2 + INDEX([1]mkt_pt_etf!$1:$1048576,MATCH($A1140,[1]mkt_pt_etf!$A:$A,0),MATCH(AG$2,[1]mkt_pt_etf!$1:$1,0))*2,0)</f>
        <v>95960796000</v>
      </c>
      <c r="AH1140" s="90">
        <f>IFERROR(INDEX([1]market_value_etf!$1:$1048576,MATCH($A1140,[1]market_value_etf!$A:$A,0),MATCH(AH$2,[1]market_value_etf!$1:$1,0))*2 + INDEX([1]mkt_pt_etf!$1:$1048576,MATCH($A1140,[1]mkt_pt_etf!$A:$A,0),MATCH(AH$2,[1]mkt_pt_etf!$1:$1,0))*2,0)</f>
        <v>2244956000</v>
      </c>
      <c r="AI1140" s="90">
        <f>IFERROR(INDEX([1]market_value_etf!$1:$1048576,MATCH($A1140,[1]market_value_etf!$A:$A,0),MATCH(AI$2,[1]market_value_etf!$1:$1,0))*2 + INDEX([1]mkt_pt_etf!$1:$1048576,MATCH($A1140,[1]mkt_pt_etf!$A:$A,0),MATCH(AI$2,[1]mkt_pt_etf!$1:$1,0))*2,0)</f>
        <v>2603544000</v>
      </c>
      <c r="AJ1140" s="90">
        <f>IFERROR(INDEX([1]market_value_etf!$1:$1048576,MATCH($A1140,[1]market_value_etf!$A:$A,0),MATCH(AJ$2,[1]market_value_etf!$1:$1,0))*2 + INDEX([1]mkt_pt_etf!$1:$1048576,MATCH($A1140,[1]mkt_pt_etf!$A:$A,0),MATCH(AJ$2,[1]mkt_pt_etf!$1:$1,0))*2,0)</f>
        <v>258940000</v>
      </c>
      <c r="AK1140" s="90">
        <f>IFERROR(INDEX([1]market_value_etf!$1:$1048576,MATCH($A1140,[1]market_value_etf!$A:$A,0),MATCH(AK$2,[1]market_value_etf!$1:$1,0))*2 + INDEX([1]mkt_pt_etf!$1:$1048576,MATCH($A1140,[1]mkt_pt_etf!$A:$A,0),MATCH(AK$2,[1]mkt_pt_etf!$1:$1,0))*2,0)</f>
        <v>11144664000</v>
      </c>
      <c r="AL1140" s="90">
        <f>IFERROR(INDEX([1]market_value_etf!$1:$1048576,MATCH($A1140,[1]market_value_etf!$A:$A,0),MATCH(AL$2,[1]market_value_etf!$1:$1,0))*2 + INDEX([1]mkt_pt_etf!$1:$1048576,MATCH($A1140,[1]mkt_pt_etf!$A:$A,0),MATCH(AL$2,[1]mkt_pt_etf!$1:$1,0))*2,0)</f>
        <v>139120000</v>
      </c>
      <c r="AM1140" s="90">
        <f>IFERROR(INDEX([1]market_value_etf!$1:$1048576,MATCH($A1140,[1]market_value_etf!$A:$A,0),MATCH(AM$2,[1]market_value_etf!$1:$1,0))*2 + INDEX([1]mkt_pt_etf!$1:$1048576,MATCH($A1140,[1]mkt_pt_etf!$A:$A,0),MATCH(AM$2,[1]mkt_pt_etf!$1:$1,0))*2,0)</f>
        <v>22770978000</v>
      </c>
      <c r="AN1140" s="90">
        <f>IFERROR(INDEX([1]market_value_etf!$1:$1048576,MATCH($A1140,[1]market_value_etf!$A:$A,0),MATCH(AN$2,[1]market_value_etf!$1:$1,0))*2 + INDEX([1]mkt_pt_etf!$1:$1048576,MATCH($A1140,[1]mkt_pt_etf!$A:$A,0),MATCH(AN$2,[1]mkt_pt_etf!$1:$1,0))*2,0)</f>
        <v>31764000</v>
      </c>
      <c r="AO1140" s="90"/>
      <c r="AP1140" s="90"/>
    </row>
    <row r="1141" spans="1:42" ht="12.75" customHeight="1">
      <c r="A1141" s="81">
        <v>45127</v>
      </c>
      <c r="B1141" s="90" cm="1">
        <f t="array" ref="B1141">SUM(_xlfn._xlws.FILTER([1]market_value_exchange!$B:$D,[1]market_value_exchange!$A:$A=A1141,0))*2</f>
        <v>37149251476800</v>
      </c>
      <c r="C1141" s="90">
        <f>SUM(AD1141:AN1141)</f>
        <v>64138520000</v>
      </c>
      <c r="D1141" s="203">
        <f>F1141+H1141+J1141+L1141+N1141+P1141+R1141+T1141+V1141+Z1141</f>
        <v>20199540000</v>
      </c>
      <c r="E1141" s="208">
        <f>INDEX([2]Daily_stats!$1:$1048576,MATCH($A1141,[2]Daily_stats!$H:$H,0),MATCH(E$1,[2]Daily_stats!$1:$1,0))</f>
        <v>492463390000</v>
      </c>
      <c r="F1141" s="90">
        <f>IFERROR(INDEX([1]kis_etf_trade_data!$1:$1048576,MATCH($A1141,[1]kis_etf_trade_data!$A:$A,0),MATCH(F$3,[1]kis_etf_trade_data!$1:$1,0)),0)</f>
        <v>12092839000</v>
      </c>
      <c r="G1141" s="85">
        <f>F1141/AD1141</f>
        <v>0.77637431897012088</v>
      </c>
      <c r="H1141" s="90">
        <f>IFERROR(INDEX([1]kis_etf_trade_data!$1:$1048576,MATCH($A1141,[1]kis_etf_trade_data!$A:$A,0),MATCH(H$3,[1]kis_etf_trade_data!$1:$1,0)),0)</f>
        <v>0</v>
      </c>
      <c r="I1141" s="85">
        <f>H1141/AE1141</f>
        <v>0</v>
      </c>
      <c r="J1141" s="90">
        <f>IFERROR(INDEX([1]kis_etf_trade_data!$1:$1048576,MATCH($A1141,[1]kis_etf_trade_data!$A:$A,0),MATCH(J$3,[1]kis_etf_trade_data!$1:$1,0)),0)</f>
        <v>949261000</v>
      </c>
      <c r="K1141" s="85">
        <f>J1141/AF1141</f>
        <v>0.40008168020135981</v>
      </c>
      <c r="L1141" s="90">
        <f>IFERROR(INDEX([1]kis_etf_trade_data!$1:$1048576,MATCH($A1141,[1]kis_etf_trade_data!$A:$A,0),MATCH(L$3,[1]kis_etf_trade_data!$1:$1,0)),0)</f>
        <v>5305373000</v>
      </c>
      <c r="M1141" s="85">
        <f>L1141/AG1141</f>
        <v>0.15398953165395826</v>
      </c>
      <c r="N1141" s="90">
        <f>IFERROR(INDEX([1]kis_etf_trade_data!$1:$1048576,MATCH($A1141,[1]kis_etf_trade_data!$A:$A,0),MATCH(N$3,[1]kis_etf_trade_data!$1:$1,0)),0)</f>
        <v>1431348000</v>
      </c>
      <c r="O1141" s="85">
        <f>N1141/AH1141</f>
        <v>0.54739661652697613</v>
      </c>
      <c r="P1141" s="90">
        <f>IFERROR(INDEX([1]kis_etf_trade_data!$1:$1048576,MATCH($A1141,[1]kis_etf_trade_data!$A:$A,0),MATCH(P$3,[1]kis_etf_trade_data!$1:$1,0)),0)</f>
        <v>31667000</v>
      </c>
      <c r="Q1141" s="85">
        <f>P1141/AI1141</f>
        <v>0.19649416728716804</v>
      </c>
      <c r="R1141" s="90">
        <f>IFERROR(INDEX([1]kis_etf_trade_data!$1:$1048576,MATCH($A1141,[1]kis_etf_trade_data!$A:$A,0),MATCH(R$3,[1]kis_etf_trade_data!$1:$1,0)),0)</f>
        <v>0</v>
      </c>
      <c r="S1141" s="85">
        <f>R1141/AJ1141</f>
        <v>0</v>
      </c>
      <c r="T1141" s="90">
        <f>IFERROR(INDEX([1]kis_etf_trade_data!$1:$1048576,MATCH($A1141,[1]kis_etf_trade_data!$A:$A,0),MATCH(T$3,[1]kis_etf_trade_data!$1:$1,0)),0)</f>
        <v>373441000</v>
      </c>
      <c r="U1141" s="85">
        <f>T1141/AK1141</f>
        <v>0.9858110533873965</v>
      </c>
      <c r="V1141" s="90">
        <f>IFERROR(INDEX([1]kis_etf_trade_data!$1:$1048576,MATCH($A1141,[1]kis_etf_trade_data!$A:$A,0),MATCH(V$3,[1]kis_etf_trade_data!$1:$1,0)),0)</f>
        <v>15611000</v>
      </c>
      <c r="W1141" s="85">
        <f>V1141/AL1141</f>
        <v>0.38055189898103459</v>
      </c>
      <c r="X1141" s="90">
        <f>IFERROR(INDEX([1]kis_etf_trade_data!$1:$1048576,MATCH($A1141,[1]kis_etf_trade_data!$A:$A,0),MATCH(X$3,[1]kis_etf_trade_data!$1:$1,0)),0)</f>
        <v>8289540000</v>
      </c>
      <c r="Y1141" s="85">
        <f t="shared" si="3"/>
        <v>0.99885528928647171</v>
      </c>
      <c r="Z1141" s="90"/>
      <c r="AA1141" s="85"/>
      <c r="AB1141" s="85"/>
      <c r="AC1141" s="85"/>
      <c r="AD1141" s="90">
        <f>IFERROR(INDEX([1]market_value_etf!$1:$1048576,MATCH($A1141,[1]market_value_etf!$A:$A,0),MATCH(AD$2,[1]market_value_etf!$1:$1,0))*2 + INDEX([1]mkt_pt_etf!$1:$1048576,MATCH($A1141,[1]mkt_pt_etf!$A:$A,0),MATCH(AD$2,[1]mkt_pt_etf!$1:$1,0))*2,0)</f>
        <v>15576042000</v>
      </c>
      <c r="AE1141" s="90">
        <f>IFERROR(INDEX([1]market_value_etf!$1:$1048576,MATCH($A1141,[1]market_value_etf!$A:$A,0),MATCH(AE$2,[1]market_value_etf!$1:$1,0))*2 + INDEX([1]mkt_pt_etf!$1:$1048576,MATCH($A1141,[1]mkt_pt_etf!$A:$A,0),MATCH(AE$2,[1]mkt_pt_etf!$1:$1,0))*2,0)</f>
        <v>141894000</v>
      </c>
      <c r="AF1141" s="90">
        <f>IFERROR(INDEX([1]market_value_etf!$1:$1048576,MATCH($A1141,[1]market_value_etf!$A:$A,0),MATCH(AF$2,[1]market_value_etf!$1:$1,0))*2 + INDEX([1]mkt_pt_etf!$1:$1048576,MATCH($A1141,[1]mkt_pt_etf!$A:$A,0),MATCH(AF$2,[1]mkt_pt_etf!$1:$1,0))*2,0)</f>
        <v>2372668000</v>
      </c>
      <c r="AG1141" s="90">
        <f>IFERROR(INDEX([1]market_value_etf!$1:$1048576,MATCH($A1141,[1]market_value_etf!$A:$A,0),MATCH(AG$2,[1]market_value_etf!$1:$1,0))*2 + INDEX([1]mkt_pt_etf!$1:$1048576,MATCH($A1141,[1]mkt_pt_etf!$A:$A,0),MATCH(AG$2,[1]mkt_pt_etf!$1:$1,0))*2,0)</f>
        <v>34452816000</v>
      </c>
      <c r="AH1141" s="90">
        <f>IFERROR(INDEX([1]market_value_etf!$1:$1048576,MATCH($A1141,[1]market_value_etf!$A:$A,0),MATCH(AH$2,[1]market_value_etf!$1:$1,0))*2 + INDEX([1]mkt_pt_etf!$1:$1048576,MATCH($A1141,[1]mkt_pt_etf!$A:$A,0),MATCH(AH$2,[1]mkt_pt_etf!$1:$1,0))*2,0)</f>
        <v>2614828000</v>
      </c>
      <c r="AI1141" s="90">
        <f>IFERROR(INDEX([1]market_value_etf!$1:$1048576,MATCH($A1141,[1]market_value_etf!$A:$A,0),MATCH(AI$2,[1]market_value_etf!$1:$1,0))*2 + INDEX([1]mkt_pt_etf!$1:$1048576,MATCH($A1141,[1]mkt_pt_etf!$A:$A,0),MATCH(AI$2,[1]mkt_pt_etf!$1:$1,0))*2,0)</f>
        <v>161160000</v>
      </c>
      <c r="AJ1141" s="90">
        <f>IFERROR(INDEX([1]market_value_etf!$1:$1048576,MATCH($A1141,[1]market_value_etf!$A:$A,0),MATCH(AJ$2,[1]market_value_etf!$1:$1,0))*2 + INDEX([1]mkt_pt_etf!$1:$1048576,MATCH($A1141,[1]mkt_pt_etf!$A:$A,0),MATCH(AJ$2,[1]mkt_pt_etf!$1:$1,0))*2,0)</f>
        <v>80098000</v>
      </c>
      <c r="AK1141" s="90">
        <f>IFERROR(INDEX([1]market_value_etf!$1:$1048576,MATCH($A1141,[1]market_value_etf!$A:$A,0),MATCH(AK$2,[1]market_value_etf!$1:$1,0))*2 + INDEX([1]mkt_pt_etf!$1:$1048576,MATCH($A1141,[1]mkt_pt_etf!$A:$A,0),MATCH(AK$2,[1]mkt_pt_etf!$1:$1,0))*2,0)</f>
        <v>378816000</v>
      </c>
      <c r="AL1141" s="90">
        <f>IFERROR(INDEX([1]market_value_etf!$1:$1048576,MATCH($A1141,[1]market_value_etf!$A:$A,0),MATCH(AL$2,[1]market_value_etf!$1:$1,0))*2 + INDEX([1]mkt_pt_etf!$1:$1048576,MATCH($A1141,[1]mkt_pt_etf!$A:$A,0),MATCH(AL$2,[1]mkt_pt_etf!$1:$1,0))*2,0)</f>
        <v>41022000</v>
      </c>
      <c r="AM1141" s="90">
        <f>IFERROR(INDEX([1]market_value_etf!$1:$1048576,MATCH($A1141,[1]market_value_etf!$A:$A,0),MATCH(AM$2,[1]market_value_etf!$1:$1,0))*2 + INDEX([1]mkt_pt_etf!$1:$1048576,MATCH($A1141,[1]mkt_pt_etf!$A:$A,0),MATCH(AM$2,[1]mkt_pt_etf!$1:$1,0))*2,0)</f>
        <v>8299040000</v>
      </c>
      <c r="AN1141" s="90">
        <f>IFERROR(INDEX([1]market_value_etf!$1:$1048576,MATCH($A1141,[1]market_value_etf!$A:$A,0),MATCH(AN$2,[1]market_value_etf!$1:$1,0))*2 + INDEX([1]mkt_pt_etf!$1:$1048576,MATCH($A1141,[1]mkt_pt_etf!$A:$A,0),MATCH(AN$2,[1]mkt_pt_etf!$1:$1,0))*2,0)</f>
        <v>20136000</v>
      </c>
      <c r="AO1141" s="90"/>
      <c r="AP1141" s="90"/>
    </row>
    <row r="1142" spans="1:42" ht="12.75" customHeight="1">
      <c r="A1142" s="81">
        <v>45128</v>
      </c>
      <c r="B1142" s="90" cm="1">
        <f t="array" ref="B1142">SUM(_xlfn._xlws.FILTER([1]market_value_exchange!$B:$D,[1]market_value_exchange!$A:$A=A1142,0))*2</f>
        <v>45039092739800</v>
      </c>
      <c r="C1142" s="90">
        <f>SUM(AD1142:AN1142)</f>
        <v>395942686000</v>
      </c>
      <c r="D1142" s="203">
        <f>F1142+H1142+J1142+L1142+N1142+P1142+R1142+T1142+V1142+Z1142</f>
        <v>101792277840</v>
      </c>
      <c r="E1142" s="208">
        <f>INDEX([2]Daily_stats!$1:$1048576,MATCH($A1142,[2]Daily_stats!$H:$H,0),MATCH(E$1,[2]Daily_stats!$1:$1,0))</f>
        <v>246618242840.07001</v>
      </c>
      <c r="F1142" s="90">
        <f>IFERROR(INDEX([1]kis_etf_trade_data!$1:$1048576,MATCH($A1142,[1]kis_etf_trade_data!$A:$A,0),MATCH(F$3,[1]kis_etf_trade_data!$1:$1,0)),0)</f>
        <v>62649000</v>
      </c>
      <c r="G1142" s="85">
        <f>F1142/AD1142</f>
        <v>1.029903008384021E-2</v>
      </c>
      <c r="H1142" s="90">
        <f>IFERROR(INDEX([1]kis_etf_trade_data!$1:$1048576,MATCH($A1142,[1]kis_etf_trade_data!$A:$A,0),MATCH(H$3,[1]kis_etf_trade_data!$1:$1,0)),0)</f>
        <v>0</v>
      </c>
      <c r="I1142" s="85">
        <f>H1142/AE1142</f>
        <v>0</v>
      </c>
      <c r="J1142" s="90">
        <f>IFERROR(INDEX([1]kis_etf_trade_data!$1:$1048576,MATCH($A1142,[1]kis_etf_trade_data!$A:$A,0),MATCH(J$3,[1]kis_etf_trade_data!$1:$1,0)),0)</f>
        <v>581148000</v>
      </c>
      <c r="K1142" s="85">
        <f>J1142/AF1142</f>
        <v>7.1179682707159008E-3</v>
      </c>
      <c r="L1142" s="90">
        <f>IFERROR(INDEX([1]kis_etf_trade_data!$1:$1048576,MATCH($A1142,[1]kis_etf_trade_data!$A:$A,0),MATCH(L$3,[1]kis_etf_trade_data!$1:$1,0)),0)</f>
        <v>22024004840</v>
      </c>
      <c r="M1142" s="85">
        <f>L1142/AG1142</f>
        <v>0.18312758735011048</v>
      </c>
      <c r="N1142" s="90">
        <f>IFERROR(INDEX([1]kis_etf_trade_data!$1:$1048576,MATCH($A1142,[1]kis_etf_trade_data!$A:$A,0),MATCH(N$3,[1]kis_etf_trade_data!$1:$1,0)),0)</f>
        <v>1656633000</v>
      </c>
      <c r="O1142" s="85">
        <f>N1142/AH1142</f>
        <v>0.4459197780297231</v>
      </c>
      <c r="P1142" s="90">
        <f>IFERROR(INDEX([1]kis_etf_trade_data!$1:$1048576,MATCH($A1142,[1]kis_etf_trade_data!$A:$A,0),MATCH(P$3,[1]kis_etf_trade_data!$1:$1,0)),0)</f>
        <v>556722000</v>
      </c>
      <c r="Q1142" s="85">
        <f>P1142/AI1142</f>
        <v>0.41492415840875757</v>
      </c>
      <c r="R1142" s="90">
        <f>IFERROR(INDEX([1]kis_etf_trade_data!$1:$1048576,MATCH($A1142,[1]kis_etf_trade_data!$A:$A,0),MATCH(R$3,[1]kis_etf_trade_data!$1:$1,0)),0)</f>
        <v>0</v>
      </c>
      <c r="S1142" s="85">
        <f>R1142/AJ1142</f>
        <v>0</v>
      </c>
      <c r="T1142" s="90">
        <f>IFERROR(INDEX([1]kis_etf_trade_data!$1:$1048576,MATCH($A1142,[1]kis_etf_trade_data!$A:$A,0),MATCH(T$3,[1]kis_etf_trade_data!$1:$1,0)),0)</f>
        <v>76838494000</v>
      </c>
      <c r="U1142" s="85">
        <f>T1142/AK1142</f>
        <v>0.45453730407647386</v>
      </c>
      <c r="V1142" s="90">
        <f>IFERROR(INDEX([1]kis_etf_trade_data!$1:$1048576,MATCH($A1142,[1]kis_etf_trade_data!$A:$A,0),MATCH(V$3,[1]kis_etf_trade_data!$1:$1,0)),0)</f>
        <v>72627000</v>
      </c>
      <c r="W1142" s="85">
        <f>V1142/AL1142</f>
        <v>0.4064640698455339</v>
      </c>
      <c r="X1142" s="90">
        <f>IFERROR(INDEX([1]kis_etf_trade_data!$1:$1048576,MATCH($A1142,[1]kis_etf_trade_data!$A:$A,0),MATCH(X$3,[1]kis_etf_trade_data!$1:$1,0)),0)</f>
        <v>12548400000</v>
      </c>
      <c r="Y1142" s="85">
        <f t="shared" si="3"/>
        <v>1.0006698564593302</v>
      </c>
      <c r="Z1142" s="90"/>
      <c r="AA1142" s="85"/>
      <c r="AB1142" s="85"/>
      <c r="AC1142" s="85"/>
      <c r="AD1142" s="90">
        <f>IFERROR(INDEX([1]market_value_etf!$1:$1048576,MATCH($A1142,[1]market_value_etf!$A:$A,0),MATCH(AD$2,[1]market_value_etf!$1:$1,0))*2 + INDEX([1]mkt_pt_etf!$1:$1048576,MATCH($A1142,[1]mkt_pt_etf!$A:$A,0),MATCH(AD$2,[1]mkt_pt_etf!$1:$1,0))*2,0)</f>
        <v>6083000000</v>
      </c>
      <c r="AE1142" s="90">
        <f>IFERROR(INDEX([1]market_value_etf!$1:$1048576,MATCH($A1142,[1]market_value_etf!$A:$A,0),MATCH(AE$2,[1]market_value_etf!$1:$1,0))*2 + INDEX([1]mkt_pt_etf!$1:$1048576,MATCH($A1142,[1]mkt_pt_etf!$A:$A,0),MATCH(AE$2,[1]mkt_pt_etf!$1:$1,0))*2,0)</f>
        <v>101306000</v>
      </c>
      <c r="AF1142" s="90">
        <f>IFERROR(INDEX([1]market_value_etf!$1:$1048576,MATCH($A1142,[1]market_value_etf!$A:$A,0),MATCH(AF$2,[1]market_value_etf!$1:$1,0))*2 + INDEX([1]mkt_pt_etf!$1:$1048576,MATCH($A1142,[1]mkt_pt_etf!$A:$A,0),MATCH(AF$2,[1]mkt_pt_etf!$1:$1,0))*2,0)</f>
        <v>81645208000</v>
      </c>
      <c r="AG1142" s="90">
        <f>IFERROR(INDEX([1]market_value_etf!$1:$1048576,MATCH($A1142,[1]market_value_etf!$A:$A,0),MATCH(AG$2,[1]market_value_etf!$1:$1,0))*2 + INDEX([1]mkt_pt_etf!$1:$1048576,MATCH($A1142,[1]mkt_pt_etf!$A:$A,0),MATCH(AG$2,[1]mkt_pt_etf!$1:$1,0))*2,0)</f>
        <v>120265904000</v>
      </c>
      <c r="AH1142" s="90">
        <f>IFERROR(INDEX([1]market_value_etf!$1:$1048576,MATCH($A1142,[1]market_value_etf!$A:$A,0),MATCH(AH$2,[1]market_value_etf!$1:$1,0))*2 + INDEX([1]mkt_pt_etf!$1:$1048576,MATCH($A1142,[1]mkt_pt_etf!$A:$A,0),MATCH(AH$2,[1]mkt_pt_etf!$1:$1,0))*2,0)</f>
        <v>3715092000</v>
      </c>
      <c r="AI1142" s="90">
        <f>IFERROR(INDEX([1]market_value_etf!$1:$1048576,MATCH($A1142,[1]market_value_etf!$A:$A,0),MATCH(AI$2,[1]market_value_etf!$1:$1,0))*2 + INDEX([1]mkt_pt_etf!$1:$1048576,MATCH($A1142,[1]mkt_pt_etf!$A:$A,0),MATCH(AI$2,[1]mkt_pt_etf!$1:$1,0))*2,0)</f>
        <v>1341744000</v>
      </c>
      <c r="AJ1142" s="90">
        <f>IFERROR(INDEX([1]market_value_etf!$1:$1048576,MATCH($A1142,[1]market_value_etf!$A:$A,0),MATCH(AJ$2,[1]market_value_etf!$1:$1,0))*2 + INDEX([1]mkt_pt_etf!$1:$1048576,MATCH($A1142,[1]mkt_pt_etf!$A:$A,0),MATCH(AJ$2,[1]mkt_pt_etf!$1:$1,0))*2,0)</f>
        <v>1013920000</v>
      </c>
      <c r="AK1142" s="90">
        <f>IFERROR(INDEX([1]market_value_etf!$1:$1048576,MATCH($A1142,[1]market_value_etf!$A:$A,0),MATCH(AK$2,[1]market_value_etf!$1:$1,0))*2 + INDEX([1]mkt_pt_etf!$1:$1048576,MATCH($A1142,[1]mkt_pt_etf!$A:$A,0),MATCH(AK$2,[1]mkt_pt_etf!$1:$1,0))*2,0)</f>
        <v>169047718000</v>
      </c>
      <c r="AL1142" s="90">
        <f>IFERROR(INDEX([1]market_value_etf!$1:$1048576,MATCH($A1142,[1]market_value_etf!$A:$A,0),MATCH(AL$2,[1]market_value_etf!$1:$1,0))*2 + INDEX([1]mkt_pt_etf!$1:$1048576,MATCH($A1142,[1]mkt_pt_etf!$A:$A,0),MATCH(AL$2,[1]mkt_pt_etf!$1:$1,0))*2,0)</f>
        <v>178680000</v>
      </c>
      <c r="AM1142" s="90">
        <f>IFERROR(INDEX([1]market_value_etf!$1:$1048576,MATCH($A1142,[1]market_value_etf!$A:$A,0),MATCH(AM$2,[1]market_value_etf!$1:$1,0))*2 + INDEX([1]mkt_pt_etf!$1:$1048576,MATCH($A1142,[1]mkt_pt_etf!$A:$A,0),MATCH(AM$2,[1]mkt_pt_etf!$1:$1,0))*2,0)</f>
        <v>12540000000</v>
      </c>
      <c r="AN1142" s="90">
        <f>IFERROR(INDEX([1]market_value_etf!$1:$1048576,MATCH($A1142,[1]market_value_etf!$A:$A,0),MATCH(AN$2,[1]market_value_etf!$1:$1,0))*2 + INDEX([1]mkt_pt_etf!$1:$1048576,MATCH($A1142,[1]mkt_pt_etf!$A:$A,0),MATCH(AN$2,[1]mkt_pt_etf!$1:$1,0))*2,0)</f>
        <v>10114000</v>
      </c>
      <c r="AO1142" s="90"/>
      <c r="AP1142" s="90"/>
    </row>
    <row r="1143" spans="1:42" s="116" customFormat="1" ht="12.75" customHeight="1">
      <c r="A1143" s="110"/>
      <c r="B1143" s="113"/>
      <c r="C1143" s="113"/>
      <c r="D1143" s="210"/>
      <c r="E1143" s="208"/>
      <c r="F1143" s="113"/>
      <c r="G1143" s="135"/>
      <c r="H1143" s="113"/>
      <c r="I1143" s="113"/>
      <c r="J1143" s="113"/>
      <c r="K1143" s="113"/>
      <c r="L1143" s="113"/>
      <c r="M1143" s="113"/>
      <c r="N1143" s="113"/>
      <c r="O1143" s="113"/>
      <c r="P1143" s="113"/>
      <c r="Q1143" s="113"/>
      <c r="R1143" s="113"/>
      <c r="S1143" s="113"/>
      <c r="T1143" s="113"/>
      <c r="U1143" s="113"/>
      <c r="V1143" s="113"/>
      <c r="W1143" s="113"/>
      <c r="X1143" s="113"/>
      <c r="Y1143" s="85" t="e">
        <f t="shared" si="3"/>
        <v>#DIV/0!</v>
      </c>
      <c r="Z1143" s="113"/>
      <c r="AA1143" s="113"/>
      <c r="AB1143" s="113"/>
      <c r="AC1143" s="113"/>
      <c r="AD1143" s="113"/>
      <c r="AE1143" s="113"/>
      <c r="AF1143" s="113"/>
      <c r="AG1143" s="113"/>
      <c r="AH1143" s="113"/>
      <c r="AI1143" s="126"/>
      <c r="AJ1143" s="113"/>
      <c r="AK1143" s="113"/>
      <c r="AL1143" s="113"/>
      <c r="AM1143" s="113"/>
      <c r="AN1143" s="113"/>
      <c r="AO1143" s="113"/>
      <c r="AP1143" s="113"/>
    </row>
    <row r="1144" spans="1:42" ht="12.75" customHeight="1">
      <c r="A1144" s="81">
        <v>45131</v>
      </c>
      <c r="B1144" s="90" cm="1">
        <f t="array" ref="B1144">SUM(_xlfn._xlws.FILTER([1]market_value_exchange!$B:$D,[1]market_value_exchange!$A:$A=A1144,0))*2</f>
        <v>46233512596000</v>
      </c>
      <c r="C1144" s="90">
        <f>SUM(AD1144:AN1144)</f>
        <v>249627530000</v>
      </c>
      <c r="D1144" s="203">
        <f>F1144+H1144+J1144+L1144+N1144+P1144+R1144+T1144+V1144+Z1144</f>
        <v>112268131000</v>
      </c>
      <c r="E1144" s="208">
        <f>INDEX([2]Daily_stats!$1:$1048576,MATCH($A1144,[2]Daily_stats!$H:$H,0),MATCH(E$1,[2]Daily_stats!$1:$1,0))</f>
        <v>214170033000</v>
      </c>
      <c r="F1144" s="90">
        <f>IFERROR(INDEX([1]kis_etf_trade_data!$1:$1048576,MATCH($A1144,[1]kis_etf_trade_data!$A:$A,0),MATCH(F$3,[1]kis_etf_trade_data!$1:$1,0)),0)</f>
        <v>21461621000</v>
      </c>
      <c r="G1144" s="85">
        <f>F1144/AD1144</f>
        <v>0.81317711963652439</v>
      </c>
      <c r="H1144" s="90">
        <f>IFERROR(INDEX([1]kis_etf_trade_data!$1:$1048576,MATCH($A1144,[1]kis_etf_trade_data!$A:$A,0),MATCH(H$3,[1]kis_etf_trade_data!$1:$1,0)),0)</f>
        <v>0</v>
      </c>
      <c r="I1144" s="85">
        <f>H1144/AE1144</f>
        <v>0</v>
      </c>
      <c r="J1144" s="90">
        <f>IFERROR(INDEX([1]kis_etf_trade_data!$1:$1048576,MATCH($A1144,[1]kis_etf_trade_data!$A:$A,0),MATCH(J$3,[1]kis_etf_trade_data!$1:$1,0)),0)</f>
        <v>2600369000</v>
      </c>
      <c r="K1144" s="85">
        <f>J1144/AF1144</f>
        <v>0.48330564632771428</v>
      </c>
      <c r="L1144" s="90">
        <f>IFERROR(INDEX([1]kis_etf_trade_data!$1:$1048576,MATCH($A1144,[1]kis_etf_trade_data!$A:$A,0),MATCH(L$3,[1]kis_etf_trade_data!$1:$1,0)),0)</f>
        <v>8263266000</v>
      </c>
      <c r="M1144" s="85">
        <f>L1144/AG1144</f>
        <v>0.33165178221674807</v>
      </c>
      <c r="N1144" s="90">
        <f>IFERROR(INDEX([1]kis_etf_trade_data!$1:$1048576,MATCH($A1144,[1]kis_etf_trade_data!$A:$A,0),MATCH(N$3,[1]kis_etf_trade_data!$1:$1,0)),0)</f>
        <v>1715405000</v>
      </c>
      <c r="O1144" s="85">
        <f>N1144/AH1144</f>
        <v>0.56474275867835966</v>
      </c>
      <c r="P1144" s="90">
        <f>IFERROR(INDEX([1]kis_etf_trade_data!$1:$1048576,MATCH($A1144,[1]kis_etf_trade_data!$A:$A,0),MATCH(P$3,[1]kis_etf_trade_data!$1:$1,0)),0)</f>
        <v>289495000</v>
      </c>
      <c r="Q1144" s="85">
        <f>P1144/AI1144</f>
        <v>7.9053277640998523E-2</v>
      </c>
      <c r="R1144" s="90">
        <f>IFERROR(INDEX([1]kis_etf_trade_data!$1:$1048576,MATCH($A1144,[1]kis_etf_trade_data!$A:$A,0),MATCH(R$3,[1]kis_etf_trade_data!$1:$1,0)),0)</f>
        <v>0</v>
      </c>
      <c r="S1144" s="85">
        <f>R1144/AJ1144</f>
        <v>0</v>
      </c>
      <c r="T1144" s="90">
        <f>IFERROR(INDEX([1]kis_etf_trade_data!$1:$1048576,MATCH($A1144,[1]kis_etf_trade_data!$A:$A,0),MATCH(T$3,[1]kis_etf_trade_data!$1:$1,0)),0)</f>
        <v>77880924000</v>
      </c>
      <c r="U1144" s="85">
        <f>T1144/AK1144</f>
        <v>0.45492661276142332</v>
      </c>
      <c r="V1144" s="90">
        <f>IFERROR(INDEX([1]kis_etf_trade_data!$1:$1048576,MATCH($A1144,[1]kis_etf_trade_data!$A:$A,0),MATCH(V$3,[1]kis_etf_trade_data!$1:$1,0)),0)</f>
        <v>57051000</v>
      </c>
      <c r="W1144" s="85">
        <f>V1144/AL1144</f>
        <v>0.35145940884393134</v>
      </c>
      <c r="X1144" s="90">
        <f>IFERROR(INDEX([1]kis_etf_trade_data!$1:$1048576,MATCH($A1144,[1]kis_etf_trade_data!$A:$A,0),MATCH(X$3,[1]kis_etf_trade_data!$1:$1,0)),0)</f>
        <v>13779827000</v>
      </c>
      <c r="Y1144" s="85">
        <f t="shared" si="3"/>
        <v>0.99159886458345781</v>
      </c>
      <c r="Z1144" s="90"/>
      <c r="AA1144" s="85"/>
      <c r="AB1144" s="85"/>
      <c r="AC1144" s="85"/>
      <c r="AD1144" s="90">
        <f>IFERROR(INDEX([1]market_value_etf!$1:$1048576,MATCH($A1144,[1]market_value_etf!$A:$A,0),MATCH(AD$2,[1]market_value_etf!$1:$1,0))*2 + INDEX([1]mkt_pt_etf!$1:$1048576,MATCH($A1144,[1]mkt_pt_etf!$A:$A,0),MATCH(AD$2,[1]mkt_pt_etf!$1:$1,0))*2,0)</f>
        <v>26392308000</v>
      </c>
      <c r="AE1144" s="90">
        <f>IFERROR(INDEX([1]market_value_etf!$1:$1048576,MATCH($A1144,[1]market_value_etf!$A:$A,0),MATCH(AE$2,[1]market_value_etf!$1:$1,0))*2 + INDEX([1]mkt_pt_etf!$1:$1048576,MATCH($A1144,[1]mkt_pt_etf!$A:$A,0),MATCH(AE$2,[1]mkt_pt_etf!$1:$1,0))*2,0)</f>
        <v>354964000</v>
      </c>
      <c r="AF1144" s="90">
        <f>IFERROR(INDEX([1]market_value_etf!$1:$1048576,MATCH($A1144,[1]market_value_etf!$A:$A,0),MATCH(AF$2,[1]market_value_etf!$1:$1,0))*2 + INDEX([1]mkt_pt_etf!$1:$1048576,MATCH($A1144,[1]mkt_pt_etf!$A:$A,0),MATCH(AF$2,[1]mkt_pt_etf!$1:$1,0))*2,0)</f>
        <v>5380382000</v>
      </c>
      <c r="AG1144" s="90">
        <f>IFERROR(INDEX([1]market_value_etf!$1:$1048576,MATCH($A1144,[1]market_value_etf!$A:$A,0),MATCH(AG$2,[1]market_value_etf!$1:$1,0))*2 + INDEX([1]mkt_pt_etf!$1:$1048576,MATCH($A1144,[1]mkt_pt_etf!$A:$A,0),MATCH(AG$2,[1]mkt_pt_etf!$1:$1,0))*2,0)</f>
        <v>24915488000</v>
      </c>
      <c r="AH1144" s="90">
        <f>IFERROR(INDEX([1]market_value_etf!$1:$1048576,MATCH($A1144,[1]market_value_etf!$A:$A,0),MATCH(AH$2,[1]market_value_etf!$1:$1,0))*2 + INDEX([1]mkt_pt_etf!$1:$1048576,MATCH($A1144,[1]mkt_pt_etf!$A:$A,0),MATCH(AH$2,[1]mkt_pt_etf!$1:$1,0))*2,0)</f>
        <v>3037498000</v>
      </c>
      <c r="AI1144" s="90">
        <f>IFERROR(INDEX([1]market_value_etf!$1:$1048576,MATCH($A1144,[1]market_value_etf!$A:$A,0),MATCH(AI$2,[1]market_value_etf!$1:$1,0))*2 + INDEX([1]mkt_pt_etf!$1:$1048576,MATCH($A1144,[1]mkt_pt_etf!$A:$A,0),MATCH(AI$2,[1]mkt_pt_etf!$1:$1,0))*2,0)</f>
        <v>3662024000</v>
      </c>
      <c r="AJ1144" s="90">
        <f>IFERROR(INDEX([1]market_value_etf!$1:$1048576,MATCH($A1144,[1]market_value_etf!$A:$A,0),MATCH(AJ$2,[1]market_value_etf!$1:$1,0))*2 + INDEX([1]mkt_pt_etf!$1:$1048576,MATCH($A1144,[1]mkt_pt_etf!$A:$A,0),MATCH(AJ$2,[1]mkt_pt_etf!$1:$1,0))*2,0)</f>
        <v>493486000</v>
      </c>
      <c r="AK1144" s="90">
        <f>IFERROR(INDEX([1]market_value_etf!$1:$1048576,MATCH($A1144,[1]market_value_etf!$A:$A,0),MATCH(AK$2,[1]market_value_etf!$1:$1,0))*2 + INDEX([1]mkt_pt_etf!$1:$1048576,MATCH($A1144,[1]mkt_pt_etf!$A:$A,0),MATCH(AK$2,[1]mkt_pt_etf!$1:$1,0))*2,0)</f>
        <v>171194478000</v>
      </c>
      <c r="AL1144" s="90">
        <f>IFERROR(INDEX([1]market_value_etf!$1:$1048576,MATCH($A1144,[1]market_value_etf!$A:$A,0),MATCH(AL$2,[1]market_value_etf!$1:$1,0))*2 + INDEX([1]mkt_pt_etf!$1:$1048576,MATCH($A1144,[1]mkt_pt_etf!$A:$A,0),MATCH(AL$2,[1]mkt_pt_etf!$1:$1,0))*2,0)</f>
        <v>162326000</v>
      </c>
      <c r="AM1144" s="90">
        <f>IFERROR(INDEX([1]market_value_etf!$1:$1048576,MATCH($A1144,[1]market_value_etf!$A:$A,0),MATCH(AM$2,[1]market_value_etf!$1:$1,0))*2 + INDEX([1]mkt_pt_etf!$1:$1048576,MATCH($A1144,[1]mkt_pt_etf!$A:$A,0),MATCH(AM$2,[1]mkt_pt_etf!$1:$1,0))*2,0)</f>
        <v>13896574000</v>
      </c>
      <c r="AN1144" s="90">
        <f>IFERROR(INDEX([1]market_value_etf!$1:$1048576,MATCH($A1144,[1]market_value_etf!$A:$A,0),MATCH(AN$2,[1]market_value_etf!$1:$1,0))*2 + INDEX([1]mkt_pt_etf!$1:$1048576,MATCH($A1144,[1]mkt_pt_etf!$A:$A,0),MATCH(AN$2,[1]mkt_pt_etf!$1:$1,0))*2,0)</f>
        <v>138002000</v>
      </c>
      <c r="AO1144" s="90"/>
      <c r="AP1144" s="90"/>
    </row>
    <row r="1145" spans="1:42" ht="12.75" customHeight="1">
      <c r="A1145" s="81">
        <v>45132</v>
      </c>
      <c r="B1145" s="90" cm="1">
        <f t="array" ref="B1145">SUM(_xlfn._xlws.FILTER([1]market_value_exchange!$B:$D,[1]market_value_exchange!$A:$A=A1145,0))*2</f>
        <v>45759412181800</v>
      </c>
      <c r="C1145" s="90">
        <f>SUM(AD1145:AN1145)</f>
        <v>148846216000</v>
      </c>
      <c r="D1145" s="203">
        <f>F1145+H1145+J1145+L1145+N1145+P1145+R1145+T1145+V1145+Z1145</f>
        <v>54839512000</v>
      </c>
      <c r="E1145" s="208">
        <f>INDEX([2]Daily_stats!$1:$1048576,MATCH($A1145,[2]Daily_stats!$H:$H,0),MATCH(E$1,[2]Daily_stats!$1:$1,0))</f>
        <v>351024436000</v>
      </c>
      <c r="F1145" s="90">
        <f>IFERROR(INDEX([1]kis_etf_trade_data!$1:$1048576,MATCH($A1145,[1]kis_etf_trade_data!$A:$A,0),MATCH(F$3,[1]kis_etf_trade_data!$1:$1,0)),0)</f>
        <v>35407451000</v>
      </c>
      <c r="G1145" s="85">
        <f>F1145/AD1145</f>
        <v>0.51769926423219859</v>
      </c>
      <c r="H1145" s="90">
        <f>IFERROR(INDEX([1]kis_etf_trade_data!$1:$1048576,MATCH($A1145,[1]kis_etf_trade_data!$A:$A,0),MATCH(H$3,[1]kis_etf_trade_data!$1:$1,0)),0)</f>
        <v>0</v>
      </c>
      <c r="I1145" s="85">
        <f>H1145/AE1145</f>
        <v>0</v>
      </c>
      <c r="J1145" s="90">
        <f>IFERROR(INDEX([1]kis_etf_trade_data!$1:$1048576,MATCH($A1145,[1]kis_etf_trade_data!$A:$A,0),MATCH(J$3,[1]kis_etf_trade_data!$1:$1,0)),0)</f>
        <v>2001400000</v>
      </c>
      <c r="K1145" s="85">
        <f>J1145/AF1145</f>
        <v>0.19964619510103709</v>
      </c>
      <c r="L1145" s="90">
        <f>IFERROR(INDEX([1]kis_etf_trade_data!$1:$1048576,MATCH($A1145,[1]kis_etf_trade_data!$A:$A,0),MATCH(L$3,[1]kis_etf_trade_data!$1:$1,0)),0)</f>
        <v>15893841000</v>
      </c>
      <c r="M1145" s="85">
        <f>L1145/AG1145</f>
        <v>0.24193283527813619</v>
      </c>
      <c r="N1145" s="90">
        <f>IFERROR(INDEX([1]kis_etf_trade_data!$1:$1048576,MATCH($A1145,[1]kis_etf_trade_data!$A:$A,0),MATCH(N$3,[1]kis_etf_trade_data!$1:$1,0)),0)</f>
        <v>1504476000</v>
      </c>
      <c r="O1145" s="85">
        <f>N1145/AH1145</f>
        <v>0.53374704563015796</v>
      </c>
      <c r="P1145" s="90">
        <f>IFERROR(INDEX([1]kis_etf_trade_data!$1:$1048576,MATCH($A1145,[1]kis_etf_trade_data!$A:$A,0),MATCH(P$3,[1]kis_etf_trade_data!$1:$1,0)),0)</f>
        <v>16246000</v>
      </c>
      <c r="Q1145" s="85">
        <f>P1145/AI1145</f>
        <v>0.14105859062966694</v>
      </c>
      <c r="R1145" s="90">
        <f>IFERROR(INDEX([1]kis_etf_trade_data!$1:$1048576,MATCH($A1145,[1]kis_etf_trade_data!$A:$A,0),MATCH(R$3,[1]kis_etf_trade_data!$1:$1,0)),0)</f>
        <v>0</v>
      </c>
      <c r="S1145" s="85">
        <f>R1145/AJ1145</f>
        <v>0</v>
      </c>
      <c r="T1145" s="90">
        <f>IFERROR(INDEX([1]kis_etf_trade_data!$1:$1048576,MATCH($A1145,[1]kis_etf_trade_data!$A:$A,0),MATCH(T$3,[1]kis_etf_trade_data!$1:$1,0)),0)</f>
        <v>0</v>
      </c>
      <c r="U1145" s="85">
        <f>T1145/AK1145</f>
        <v>0</v>
      </c>
      <c r="V1145" s="90">
        <f>IFERROR(INDEX([1]kis_etf_trade_data!$1:$1048576,MATCH($A1145,[1]kis_etf_trade_data!$A:$A,0),MATCH(V$3,[1]kis_etf_trade_data!$1:$1,0)),0)</f>
        <v>16098000</v>
      </c>
      <c r="W1145" s="85">
        <f>V1145/AL1145</f>
        <v>0.42110494925185726</v>
      </c>
      <c r="X1145" s="90">
        <f>IFERROR(INDEX([1]kis_etf_trade_data!$1:$1048576,MATCH($A1145,[1]kis_etf_trade_data!$A:$A,0),MATCH(X$3,[1]kis_etf_trade_data!$1:$1,0)),0)</f>
        <v>1014700000</v>
      </c>
      <c r="Y1145" s="85">
        <f t="shared" si="3"/>
        <v>0.97959144269385234</v>
      </c>
      <c r="Z1145" s="90"/>
      <c r="AA1145" s="85"/>
      <c r="AB1145" s="85"/>
      <c r="AC1145" s="85"/>
      <c r="AD1145" s="90">
        <f>IFERROR(INDEX([1]market_value_etf!$1:$1048576,MATCH($A1145,[1]market_value_etf!$A:$A,0),MATCH(AD$2,[1]market_value_etf!$1:$1,0))*2 + INDEX([1]mkt_pt_etf!$1:$1048576,MATCH($A1145,[1]mkt_pt_etf!$A:$A,0),MATCH(AD$2,[1]mkt_pt_etf!$1:$1,0))*2,0)</f>
        <v>68393860000</v>
      </c>
      <c r="AE1145" s="90">
        <f>IFERROR(INDEX([1]market_value_etf!$1:$1048576,MATCH($A1145,[1]market_value_etf!$A:$A,0),MATCH(AE$2,[1]market_value_etf!$1:$1,0))*2 + INDEX([1]mkt_pt_etf!$1:$1048576,MATCH($A1145,[1]mkt_pt_etf!$A:$A,0),MATCH(AE$2,[1]mkt_pt_etf!$1:$1,0))*2,0)</f>
        <v>432490000</v>
      </c>
      <c r="AF1145" s="90">
        <f>IFERROR(INDEX([1]market_value_etf!$1:$1048576,MATCH($A1145,[1]market_value_etf!$A:$A,0),MATCH(AF$2,[1]market_value_etf!$1:$1,0))*2 + INDEX([1]mkt_pt_etf!$1:$1048576,MATCH($A1145,[1]mkt_pt_etf!$A:$A,0),MATCH(AF$2,[1]mkt_pt_etf!$1:$1,0))*2,0)</f>
        <v>10024734000</v>
      </c>
      <c r="AG1145" s="90">
        <f>IFERROR(INDEX([1]market_value_etf!$1:$1048576,MATCH($A1145,[1]market_value_etf!$A:$A,0),MATCH(AG$2,[1]market_value_etf!$1:$1,0))*2 + INDEX([1]mkt_pt_etf!$1:$1048576,MATCH($A1145,[1]mkt_pt_etf!$A:$A,0),MATCH(AG$2,[1]mkt_pt_etf!$1:$1,0))*2,0)</f>
        <v>65695262000</v>
      </c>
      <c r="AH1145" s="90">
        <f>IFERROR(INDEX([1]market_value_etf!$1:$1048576,MATCH($A1145,[1]market_value_etf!$A:$A,0),MATCH(AH$2,[1]market_value_etf!$1:$1,0))*2 + INDEX([1]mkt_pt_etf!$1:$1048576,MATCH($A1145,[1]mkt_pt_etf!$A:$A,0),MATCH(AH$2,[1]mkt_pt_etf!$1:$1,0))*2,0)</f>
        <v>2818706000</v>
      </c>
      <c r="AI1145" s="90">
        <f>IFERROR(INDEX([1]market_value_etf!$1:$1048576,MATCH($A1145,[1]market_value_etf!$A:$A,0),MATCH(AI$2,[1]market_value_etf!$1:$1,0))*2 + INDEX([1]mkt_pt_etf!$1:$1048576,MATCH($A1145,[1]mkt_pt_etf!$A:$A,0),MATCH(AI$2,[1]mkt_pt_etf!$1:$1,0))*2,0)</f>
        <v>115172000</v>
      </c>
      <c r="AJ1145" s="90">
        <f>IFERROR(INDEX([1]market_value_etf!$1:$1048576,MATCH($A1145,[1]market_value_etf!$A:$A,0),MATCH(AJ$2,[1]market_value_etf!$1:$1,0))*2 + INDEX([1]mkt_pt_etf!$1:$1048576,MATCH($A1145,[1]mkt_pt_etf!$A:$A,0),MATCH(AJ$2,[1]mkt_pt_etf!$1:$1,0))*2,0)</f>
        <v>246938000</v>
      </c>
      <c r="AK1145" s="90">
        <f>IFERROR(INDEX([1]market_value_etf!$1:$1048576,MATCH($A1145,[1]market_value_etf!$A:$A,0),MATCH(AK$2,[1]market_value_etf!$1:$1,0))*2 + INDEX([1]mkt_pt_etf!$1:$1048576,MATCH($A1145,[1]mkt_pt_etf!$A:$A,0),MATCH(AK$2,[1]mkt_pt_etf!$1:$1,0))*2,0)</f>
        <v>19222000</v>
      </c>
      <c r="AL1145" s="90">
        <f>IFERROR(INDEX([1]market_value_etf!$1:$1048576,MATCH($A1145,[1]market_value_etf!$A:$A,0),MATCH(AL$2,[1]market_value_etf!$1:$1,0))*2 + INDEX([1]mkt_pt_etf!$1:$1048576,MATCH($A1145,[1]mkt_pt_etf!$A:$A,0),MATCH(AL$2,[1]mkt_pt_etf!$1:$1,0))*2,0)</f>
        <v>38228000</v>
      </c>
      <c r="AM1145" s="90">
        <f>IFERROR(INDEX([1]market_value_etf!$1:$1048576,MATCH($A1145,[1]market_value_etf!$A:$A,0),MATCH(AM$2,[1]market_value_etf!$1:$1,0))*2 + INDEX([1]mkt_pt_etf!$1:$1048576,MATCH($A1145,[1]mkt_pt_etf!$A:$A,0),MATCH(AM$2,[1]mkt_pt_etf!$1:$1,0))*2,0)</f>
        <v>1035840000</v>
      </c>
      <c r="AN1145" s="90">
        <f>IFERROR(INDEX([1]market_value_etf!$1:$1048576,MATCH($A1145,[1]market_value_etf!$A:$A,0),MATCH(AN$2,[1]market_value_etf!$1:$1,0))*2 + INDEX([1]mkt_pt_etf!$1:$1048576,MATCH($A1145,[1]mkt_pt_etf!$A:$A,0),MATCH(AN$2,[1]mkt_pt_etf!$1:$1,0))*2,0)</f>
        <v>25764000</v>
      </c>
      <c r="AO1145" s="90"/>
      <c r="AP1145" s="90"/>
    </row>
    <row r="1146" spans="1:42" ht="12.75" customHeight="1">
      <c r="A1146" s="81">
        <v>45133</v>
      </c>
      <c r="B1146" s="90" cm="1">
        <f t="array" ref="B1146">SUM(_xlfn._xlws.FILTER([1]market_value_exchange!$B:$D,[1]market_value_exchange!$A:$A=A1146,0))*2</f>
        <v>42083589734400</v>
      </c>
      <c r="C1146" s="90">
        <f>SUM(AD1146:AN1146)</f>
        <v>469396132000</v>
      </c>
      <c r="D1146" s="203">
        <f>F1146+H1146+J1146+L1146+N1146+P1146+R1146+T1146+V1146+Z1146</f>
        <v>228521090070</v>
      </c>
      <c r="E1146" s="208">
        <f>INDEX([2]Daily_stats!$1:$1048576,MATCH($A1146,[2]Daily_stats!$H:$H,0),MATCH(E$1,[2]Daily_stats!$1:$1,0))</f>
        <v>381172661070</v>
      </c>
      <c r="F1146" s="90">
        <f>IFERROR(INDEX([1]kis_etf_trade_data!$1:$1048576,MATCH($A1146,[1]kis_etf_trade_data!$A:$A,0),MATCH(F$3,[1]kis_etf_trade_data!$1:$1,0)),0)</f>
        <v>4295005070</v>
      </c>
      <c r="G1146" s="85">
        <f>F1146/AD1146</f>
        <v>0.55278207618782371</v>
      </c>
      <c r="H1146" s="90">
        <f>IFERROR(INDEX([1]kis_etf_trade_data!$1:$1048576,MATCH($A1146,[1]kis_etf_trade_data!$A:$A,0),MATCH(H$3,[1]kis_etf_trade_data!$1:$1,0)),0)</f>
        <v>0</v>
      </c>
      <c r="I1146" s="85">
        <f>H1146/AE1146</f>
        <v>0</v>
      </c>
      <c r="J1146" s="90">
        <f>IFERROR(INDEX([1]kis_etf_trade_data!$1:$1048576,MATCH($A1146,[1]kis_etf_trade_data!$A:$A,0),MATCH(J$3,[1]kis_etf_trade_data!$1:$1,0)),0)</f>
        <v>6048346000</v>
      </c>
      <c r="K1146" s="85">
        <f>J1146/AF1146</f>
        <v>0.40546382193219271</v>
      </c>
      <c r="L1146" s="90">
        <f>IFERROR(INDEX([1]kis_etf_trade_data!$1:$1048576,MATCH($A1146,[1]kis_etf_trade_data!$A:$A,0),MATCH(L$3,[1]kis_etf_trade_data!$1:$1,0)),0)</f>
        <v>137690171000</v>
      </c>
      <c r="M1146" s="85">
        <f>L1146/AG1146</f>
        <v>0.51246972890961906</v>
      </c>
      <c r="N1146" s="90">
        <f>IFERROR(INDEX([1]kis_etf_trade_data!$1:$1048576,MATCH($A1146,[1]kis_etf_trade_data!$A:$A,0),MATCH(N$3,[1]kis_etf_trade_data!$1:$1,0)),0)</f>
        <v>2030352000</v>
      </c>
      <c r="O1146" s="85">
        <f>N1146/AH1146</f>
        <v>0.58118689275783475</v>
      </c>
      <c r="P1146" s="90">
        <f>IFERROR(INDEX([1]kis_etf_trade_data!$1:$1048576,MATCH($A1146,[1]kis_etf_trade_data!$A:$A,0),MATCH(P$3,[1]kis_etf_trade_data!$1:$1,0)),0)</f>
        <v>35422000</v>
      </c>
      <c r="Q1146" s="85">
        <f>P1146/AI1146</f>
        <v>0.2857811340239455</v>
      </c>
      <c r="R1146" s="90">
        <f>IFERROR(INDEX([1]kis_etf_trade_data!$1:$1048576,MATCH($A1146,[1]kis_etf_trade_data!$A:$A,0),MATCH(R$3,[1]kis_etf_trade_data!$1:$1,0)),0)</f>
        <v>0</v>
      </c>
      <c r="S1146" s="85">
        <f>R1146/AJ1146</f>
        <v>0</v>
      </c>
      <c r="T1146" s="90">
        <f>IFERROR(INDEX([1]kis_etf_trade_data!$1:$1048576,MATCH($A1146,[1]kis_etf_trade_data!$A:$A,0),MATCH(T$3,[1]kis_etf_trade_data!$1:$1,0)),0)</f>
        <v>78420788000</v>
      </c>
      <c r="U1146" s="85">
        <f>T1146/AK1146</f>
        <v>0.45435204163431231</v>
      </c>
      <c r="V1146" s="90">
        <f>IFERROR(INDEX([1]kis_etf_trade_data!$1:$1048576,MATCH($A1146,[1]kis_etf_trade_data!$A:$A,0),MATCH(V$3,[1]kis_etf_trade_data!$1:$1,0)),0)</f>
        <v>1006000</v>
      </c>
      <c r="W1146" s="85">
        <f>V1146/AL1146</f>
        <v>8.3402420825733709E-2</v>
      </c>
      <c r="X1146" s="90">
        <f>IFERROR(INDEX([1]kis_etf_trade_data!$1:$1048576,MATCH($A1146,[1]kis_etf_trade_data!$A:$A,0),MATCH(X$3,[1]kis_etf_trade_data!$1:$1,0)),0)</f>
        <v>1016816000</v>
      </c>
      <c r="Y1146" s="85">
        <f t="shared" si="3"/>
        <v>0.99896254145904395</v>
      </c>
      <c r="Z1146" s="90"/>
      <c r="AA1146" s="85"/>
      <c r="AB1146" s="85"/>
      <c r="AC1146" s="85"/>
      <c r="AD1146" s="90">
        <f>IFERROR(INDEX([1]market_value_etf!$1:$1048576,MATCH($A1146,[1]market_value_etf!$A:$A,0),MATCH(AD$2,[1]market_value_etf!$1:$1,0))*2 + INDEX([1]mkt_pt_etf!$1:$1048576,MATCH($A1146,[1]mkt_pt_etf!$A:$A,0),MATCH(AD$2,[1]mkt_pt_etf!$1:$1,0))*2,0)</f>
        <v>7769798000</v>
      </c>
      <c r="AE1146" s="90">
        <f>IFERROR(INDEX([1]market_value_etf!$1:$1048576,MATCH($A1146,[1]market_value_etf!$A:$A,0),MATCH(AE$2,[1]market_value_etf!$1:$1,0))*2 + INDEX([1]mkt_pt_etf!$1:$1048576,MATCH($A1146,[1]mkt_pt_etf!$A:$A,0),MATCH(AE$2,[1]mkt_pt_etf!$1:$1,0))*2,0)</f>
        <v>250306000</v>
      </c>
      <c r="AF1146" s="90">
        <f>IFERROR(INDEX([1]market_value_etf!$1:$1048576,MATCH($A1146,[1]market_value_etf!$A:$A,0),MATCH(AF$2,[1]market_value_etf!$1:$1,0))*2 + INDEX([1]mkt_pt_etf!$1:$1048576,MATCH($A1146,[1]mkt_pt_etf!$A:$A,0),MATCH(AF$2,[1]mkt_pt_etf!$1:$1,0))*2,0)</f>
        <v>14917104000</v>
      </c>
      <c r="AG1146" s="90">
        <f>IFERROR(INDEX([1]market_value_etf!$1:$1048576,MATCH($A1146,[1]market_value_etf!$A:$A,0),MATCH(AG$2,[1]market_value_etf!$1:$1,0))*2 + INDEX([1]mkt_pt_etf!$1:$1048576,MATCH($A1146,[1]mkt_pt_etf!$A:$A,0),MATCH(AG$2,[1]mkt_pt_etf!$1:$1,0))*2,0)</f>
        <v>268679618000</v>
      </c>
      <c r="AH1146" s="90">
        <f>IFERROR(INDEX([1]market_value_etf!$1:$1048576,MATCH($A1146,[1]market_value_etf!$A:$A,0),MATCH(AH$2,[1]market_value_etf!$1:$1,0))*2 + INDEX([1]mkt_pt_etf!$1:$1048576,MATCH($A1146,[1]mkt_pt_etf!$A:$A,0),MATCH(AH$2,[1]mkt_pt_etf!$1:$1,0))*2,0)</f>
        <v>3493458000</v>
      </c>
      <c r="AI1146" s="90">
        <f>IFERROR(INDEX([1]market_value_etf!$1:$1048576,MATCH($A1146,[1]market_value_etf!$A:$A,0),MATCH(AI$2,[1]market_value_etf!$1:$1,0))*2 + INDEX([1]mkt_pt_etf!$1:$1048576,MATCH($A1146,[1]mkt_pt_etf!$A:$A,0),MATCH(AI$2,[1]mkt_pt_etf!$1:$1,0))*2,0)</f>
        <v>123948000</v>
      </c>
      <c r="AJ1146" s="90">
        <f>IFERROR(INDEX([1]market_value_etf!$1:$1048576,MATCH($A1146,[1]market_value_etf!$A:$A,0),MATCH(AJ$2,[1]market_value_etf!$1:$1,0))*2 + INDEX([1]mkt_pt_etf!$1:$1048576,MATCH($A1146,[1]mkt_pt_etf!$A:$A,0),MATCH(AJ$2,[1]mkt_pt_etf!$1:$1,0))*2,0)</f>
        <v>482650000</v>
      </c>
      <c r="AK1146" s="90">
        <f>IFERROR(INDEX([1]market_value_etf!$1:$1048576,MATCH($A1146,[1]market_value_etf!$A:$A,0),MATCH(AK$2,[1]market_value_etf!$1:$1,0))*2 + INDEX([1]mkt_pt_etf!$1:$1048576,MATCH($A1146,[1]mkt_pt_etf!$A:$A,0),MATCH(AK$2,[1]mkt_pt_etf!$1:$1,0))*2,0)</f>
        <v>172599176000</v>
      </c>
      <c r="AL1146" s="90">
        <f>IFERROR(INDEX([1]market_value_etf!$1:$1048576,MATCH($A1146,[1]market_value_etf!$A:$A,0),MATCH(AL$2,[1]market_value_etf!$1:$1,0))*2 + INDEX([1]mkt_pt_etf!$1:$1048576,MATCH($A1146,[1]mkt_pt_etf!$A:$A,0),MATCH(AL$2,[1]mkt_pt_etf!$1:$1,0))*2,0)</f>
        <v>12062000</v>
      </c>
      <c r="AM1146" s="90">
        <f>IFERROR(INDEX([1]market_value_etf!$1:$1048576,MATCH($A1146,[1]market_value_etf!$A:$A,0),MATCH(AM$2,[1]market_value_etf!$1:$1,0))*2 + INDEX([1]mkt_pt_etf!$1:$1048576,MATCH($A1146,[1]mkt_pt_etf!$A:$A,0),MATCH(AM$2,[1]mkt_pt_etf!$1:$1,0))*2,0)</f>
        <v>1017872000</v>
      </c>
      <c r="AN1146" s="90">
        <f>IFERROR(INDEX([1]market_value_etf!$1:$1048576,MATCH($A1146,[1]market_value_etf!$A:$A,0),MATCH(AN$2,[1]market_value_etf!$1:$1,0))*2 + INDEX([1]mkt_pt_etf!$1:$1048576,MATCH($A1146,[1]mkt_pt_etf!$A:$A,0),MATCH(AN$2,[1]mkt_pt_etf!$1:$1,0))*2,0)</f>
        <v>50140000</v>
      </c>
      <c r="AO1146" s="90"/>
      <c r="AP1146" s="90"/>
    </row>
    <row r="1147" spans="1:42" ht="12.75" customHeight="1">
      <c r="A1147" s="81">
        <v>45134</v>
      </c>
      <c r="B1147" s="90" cm="1">
        <f t="array" ref="B1147">SUM(_xlfn._xlws.FILTER([1]market_value_exchange!$B:$D,[1]market_value_exchange!$A:$A=A1147,0))*2</f>
        <v>50919895122400</v>
      </c>
      <c r="C1147" s="90">
        <f>SUM(AD1147:AN1147)</f>
        <v>113819008000</v>
      </c>
      <c r="D1147" s="203">
        <f>F1147+H1147+J1147+L1147+N1147+P1147+R1147+T1147+V1147+Z1147</f>
        <v>68035618000</v>
      </c>
      <c r="E1147" s="208">
        <f>INDEX([2]Daily_stats!$1:$1048576,MATCH($A1147,[2]Daily_stats!$H:$H,0),MATCH(E$1,[2]Daily_stats!$1:$1,0))</f>
        <v>340704841000</v>
      </c>
      <c r="F1147" s="90">
        <f>IFERROR(INDEX([1]kis_etf_trade_data!$1:$1048576,MATCH($A1147,[1]kis_etf_trade_data!$A:$A,0),MATCH(F$3,[1]kis_etf_trade_data!$1:$1,0)),0)</f>
        <v>41214696000</v>
      </c>
      <c r="G1147" s="85">
        <f>F1147/AD1147</f>
        <v>0.90501523330944389</v>
      </c>
      <c r="H1147" s="90">
        <f>IFERROR(INDEX([1]kis_etf_trade_data!$1:$1048576,MATCH($A1147,[1]kis_etf_trade_data!$A:$A,0),MATCH(H$3,[1]kis_etf_trade_data!$1:$1,0)),0)</f>
        <v>0</v>
      </c>
      <c r="I1147" s="85">
        <f>H1147/AE1147</f>
        <v>0</v>
      </c>
      <c r="J1147" s="90">
        <f>IFERROR(INDEX([1]kis_etf_trade_data!$1:$1048576,MATCH($A1147,[1]kis_etf_trade_data!$A:$A,0),MATCH(J$3,[1]kis_etf_trade_data!$1:$1,0)),0)</f>
        <v>1482980000</v>
      </c>
      <c r="K1147" s="85">
        <f>J1147/AF1147</f>
        <v>0.12115075654480245</v>
      </c>
      <c r="L1147" s="90">
        <f>IFERROR(INDEX([1]kis_etf_trade_data!$1:$1048576,MATCH($A1147,[1]kis_etf_trade_data!$A:$A,0),MATCH(L$3,[1]kis_etf_trade_data!$1:$1,0)),0)</f>
        <v>23317247000</v>
      </c>
      <c r="M1147" s="85">
        <f>L1147/AG1147</f>
        <v>0.47058899390039005</v>
      </c>
      <c r="N1147" s="90">
        <f>IFERROR(INDEX([1]kis_etf_trade_data!$1:$1048576,MATCH($A1147,[1]kis_etf_trade_data!$A:$A,0),MATCH(N$3,[1]kis_etf_trade_data!$1:$1,0)),0)</f>
        <v>1931166000</v>
      </c>
      <c r="O1147" s="85">
        <f>N1147/AH1147</f>
        <v>0.4633262380855499</v>
      </c>
      <c r="P1147" s="90">
        <f>IFERROR(INDEX([1]kis_etf_trade_data!$1:$1048576,MATCH($A1147,[1]kis_etf_trade_data!$A:$A,0),MATCH(P$3,[1]kis_etf_trade_data!$1:$1,0)),0)</f>
        <v>75406000</v>
      </c>
      <c r="Q1147" s="85">
        <f>P1147/AI1147</f>
        <v>0.18888426874539724</v>
      </c>
      <c r="R1147" s="90">
        <f>IFERROR(INDEX([1]kis_etf_trade_data!$1:$1048576,MATCH($A1147,[1]kis_etf_trade_data!$A:$A,0),MATCH(R$3,[1]kis_etf_trade_data!$1:$1,0)),0)</f>
        <v>0</v>
      </c>
      <c r="S1147" s="85">
        <f>R1147/AJ1147</f>
        <v>0</v>
      </c>
      <c r="T1147" s="90">
        <f>IFERROR(INDEX([1]kis_etf_trade_data!$1:$1048576,MATCH($A1147,[1]kis_etf_trade_data!$A:$A,0),MATCH(T$3,[1]kis_etf_trade_data!$1:$1,0)),0)</f>
        <v>0</v>
      </c>
      <c r="U1147" s="85">
        <f>T1147/AK1147</f>
        <v>0</v>
      </c>
      <c r="V1147" s="90">
        <f>IFERROR(INDEX([1]kis_etf_trade_data!$1:$1048576,MATCH($A1147,[1]kis_etf_trade_data!$A:$A,0),MATCH(V$3,[1]kis_etf_trade_data!$1:$1,0)),0)</f>
        <v>14123000</v>
      </c>
      <c r="W1147" s="85">
        <f>V1147/AL1147</f>
        <v>0.30504557432286494</v>
      </c>
      <c r="X1147" s="90">
        <f>IFERROR(INDEX([1]kis_etf_trade_data!$1:$1048576,MATCH($A1147,[1]kis_etf_trade_data!$A:$A,0),MATCH(X$3,[1]kis_etf_trade_data!$1:$1,0)),0)</f>
        <v>1071797000</v>
      </c>
      <c r="Y1147" s="85">
        <f t="shared" si="3"/>
        <v>0.94863227695395957</v>
      </c>
      <c r="Z1147" s="90"/>
      <c r="AA1147" s="85"/>
      <c r="AB1147" s="85"/>
      <c r="AC1147" s="85"/>
      <c r="AD1147" s="90">
        <f>IFERROR(INDEX([1]market_value_etf!$1:$1048576,MATCH($A1147,[1]market_value_etf!$A:$A,0),MATCH(AD$2,[1]market_value_etf!$1:$1,0))*2 + INDEX([1]mkt_pt_etf!$1:$1048576,MATCH($A1147,[1]mkt_pt_etf!$A:$A,0),MATCH(AD$2,[1]mkt_pt_etf!$1:$1,0))*2,0)</f>
        <v>45540334000</v>
      </c>
      <c r="AE1147" s="90">
        <f>IFERROR(INDEX([1]market_value_etf!$1:$1048576,MATCH($A1147,[1]market_value_etf!$A:$A,0),MATCH(AE$2,[1]market_value_etf!$1:$1,0))*2 + INDEX([1]mkt_pt_etf!$1:$1048576,MATCH($A1147,[1]mkt_pt_etf!$A:$A,0),MATCH(AE$2,[1]mkt_pt_etf!$1:$1,0))*2,0)</f>
        <v>335168000</v>
      </c>
      <c r="AF1147" s="90">
        <f>IFERROR(INDEX([1]market_value_etf!$1:$1048576,MATCH($A1147,[1]market_value_etf!$A:$A,0),MATCH(AF$2,[1]market_value_etf!$1:$1,0))*2 + INDEX([1]mkt_pt_etf!$1:$1048576,MATCH($A1147,[1]mkt_pt_etf!$A:$A,0),MATCH(AF$2,[1]mkt_pt_etf!$1:$1,0))*2,0)</f>
        <v>12240782000</v>
      </c>
      <c r="AG1147" s="90">
        <f>IFERROR(INDEX([1]market_value_etf!$1:$1048576,MATCH($A1147,[1]market_value_etf!$A:$A,0),MATCH(AG$2,[1]market_value_etf!$1:$1,0))*2 + INDEX([1]mkt_pt_etf!$1:$1048576,MATCH($A1147,[1]mkt_pt_etf!$A:$A,0),MATCH(AG$2,[1]mkt_pt_etf!$1:$1,0))*2,0)</f>
        <v>49549070000</v>
      </c>
      <c r="AH1147" s="90">
        <f>IFERROR(INDEX([1]market_value_etf!$1:$1048576,MATCH($A1147,[1]market_value_etf!$A:$A,0),MATCH(AH$2,[1]market_value_etf!$1:$1,0))*2 + INDEX([1]mkt_pt_etf!$1:$1048576,MATCH($A1147,[1]mkt_pt_etf!$A:$A,0),MATCH(AH$2,[1]mkt_pt_etf!$1:$1,0))*2,0)</f>
        <v>4168048000</v>
      </c>
      <c r="AI1147" s="90">
        <f>IFERROR(INDEX([1]market_value_etf!$1:$1048576,MATCH($A1147,[1]market_value_etf!$A:$A,0),MATCH(AI$2,[1]market_value_etf!$1:$1,0))*2 + INDEX([1]mkt_pt_etf!$1:$1048576,MATCH($A1147,[1]mkt_pt_etf!$A:$A,0),MATCH(AI$2,[1]mkt_pt_etf!$1:$1,0))*2,0)</f>
        <v>399218000</v>
      </c>
      <c r="AJ1147" s="90">
        <f>IFERROR(INDEX([1]market_value_etf!$1:$1048576,MATCH($A1147,[1]market_value_etf!$A:$A,0),MATCH(AJ$2,[1]market_value_etf!$1:$1,0))*2 + INDEX([1]mkt_pt_etf!$1:$1048576,MATCH($A1147,[1]mkt_pt_etf!$A:$A,0),MATCH(AJ$2,[1]mkt_pt_etf!$1:$1,0))*2,0)</f>
        <v>301326000</v>
      </c>
      <c r="AK1147" s="90">
        <f>IFERROR(INDEX([1]market_value_etf!$1:$1048576,MATCH($A1147,[1]market_value_etf!$A:$A,0),MATCH(AK$2,[1]market_value_etf!$1:$1,0))*2 + INDEX([1]mkt_pt_etf!$1:$1048576,MATCH($A1147,[1]mkt_pt_etf!$A:$A,0),MATCH(AK$2,[1]mkt_pt_etf!$1:$1,0))*2,0)</f>
        <v>70902000</v>
      </c>
      <c r="AL1147" s="90">
        <f>IFERROR(INDEX([1]market_value_etf!$1:$1048576,MATCH($A1147,[1]market_value_etf!$A:$A,0),MATCH(AL$2,[1]market_value_etf!$1:$1,0))*2 + INDEX([1]mkt_pt_etf!$1:$1048576,MATCH($A1147,[1]mkt_pt_etf!$A:$A,0),MATCH(AL$2,[1]mkt_pt_etf!$1:$1,0))*2,0)</f>
        <v>46298000</v>
      </c>
      <c r="AM1147" s="90">
        <f>IFERROR(INDEX([1]market_value_etf!$1:$1048576,MATCH($A1147,[1]market_value_etf!$A:$A,0),MATCH(AM$2,[1]market_value_etf!$1:$1,0))*2 + INDEX([1]mkt_pt_etf!$1:$1048576,MATCH($A1147,[1]mkt_pt_etf!$A:$A,0),MATCH(AM$2,[1]mkt_pt_etf!$1:$1,0))*2,0)</f>
        <v>1129834000</v>
      </c>
      <c r="AN1147" s="90">
        <f>IFERROR(INDEX([1]market_value_etf!$1:$1048576,MATCH($A1147,[1]market_value_etf!$A:$A,0),MATCH(AN$2,[1]market_value_etf!$1:$1,0))*2 + INDEX([1]mkt_pt_etf!$1:$1048576,MATCH($A1147,[1]mkt_pt_etf!$A:$A,0),MATCH(AN$2,[1]mkt_pt_etf!$1:$1,0))*2,0)</f>
        <v>38028000</v>
      </c>
      <c r="AO1147" s="90"/>
      <c r="AP1147" s="90"/>
    </row>
    <row r="1148" spans="1:42" ht="12.75" customHeight="1">
      <c r="A1148" s="81">
        <v>45135</v>
      </c>
      <c r="B1148" s="90" cm="1">
        <f t="array" ref="B1148">SUM(_xlfn._xlws.FILTER([1]market_value_exchange!$B:$D,[1]market_value_exchange!$A:$A=A1148,0))*2</f>
        <v>49583885809600</v>
      </c>
      <c r="C1148" s="90">
        <f>SUM(AD1148:AN1148)</f>
        <v>122782078000</v>
      </c>
      <c r="D1148" s="203">
        <f>F1148+H1148+J1148+L1148+N1148+P1148+R1148+T1148+V1148+Z1148</f>
        <v>85247645000</v>
      </c>
      <c r="E1148" s="208">
        <f>INDEX([2]Daily_stats!$1:$1048576,MATCH($A1148,[2]Daily_stats!$H:$H,0),MATCH(E$1,[2]Daily_stats!$1:$1,0))</f>
        <v>477354134000</v>
      </c>
      <c r="F1148" s="90">
        <f>IFERROR(INDEX([1]kis_etf_trade_data!$1:$1048576,MATCH($A1148,[1]kis_etf_trade_data!$A:$A,0),MATCH(F$3,[1]kis_etf_trade_data!$1:$1,0)),0)</f>
        <v>63107123000</v>
      </c>
      <c r="G1148" s="85">
        <f>F1148/AD1148</f>
        <v>2.1413230050194954</v>
      </c>
      <c r="H1148" s="90">
        <f>IFERROR(INDEX([1]kis_etf_trade_data!$1:$1048576,MATCH($A1148,[1]kis_etf_trade_data!$A:$A,0),MATCH(H$3,[1]kis_etf_trade_data!$1:$1,0)),0)</f>
        <v>0</v>
      </c>
      <c r="I1148" s="85">
        <f>H1148/AE1148</f>
        <v>0</v>
      </c>
      <c r="J1148" s="90">
        <f>IFERROR(INDEX([1]kis_etf_trade_data!$1:$1048576,MATCH($A1148,[1]kis_etf_trade_data!$A:$A,0),MATCH(J$3,[1]kis_etf_trade_data!$1:$1,0)),0)</f>
        <v>5372928000</v>
      </c>
      <c r="K1148" s="85">
        <f>J1148/AF1148</f>
        <v>0.12166525623956616</v>
      </c>
      <c r="L1148" s="90">
        <f>IFERROR(INDEX([1]kis_etf_trade_data!$1:$1048576,MATCH($A1148,[1]kis_etf_trade_data!$A:$A,0),MATCH(L$3,[1]kis_etf_trade_data!$1:$1,0)),0)</f>
        <v>13568136000</v>
      </c>
      <c r="M1148" s="85">
        <f>L1148/AG1148</f>
        <v>0.3869867649457166</v>
      </c>
      <c r="N1148" s="90">
        <f>IFERROR(INDEX([1]kis_etf_trade_data!$1:$1048576,MATCH($A1148,[1]kis_etf_trade_data!$A:$A,0),MATCH(N$3,[1]kis_etf_trade_data!$1:$1,0)),0)</f>
        <v>1849967000</v>
      </c>
      <c r="O1148" s="85">
        <f>N1148/AH1148</f>
        <v>0.37540417546176552</v>
      </c>
      <c r="P1148" s="90">
        <f>IFERROR(INDEX([1]kis_etf_trade_data!$1:$1048576,MATCH($A1148,[1]kis_etf_trade_data!$A:$A,0),MATCH(P$3,[1]kis_etf_trade_data!$1:$1,0)),0)</f>
        <v>166411000</v>
      </c>
      <c r="Q1148" s="85">
        <f>P1148/AI1148</f>
        <v>4.9387475523060109E-2</v>
      </c>
      <c r="R1148" s="90">
        <f>IFERROR(INDEX([1]kis_etf_trade_data!$1:$1048576,MATCH($A1148,[1]kis_etf_trade_data!$A:$A,0),MATCH(R$3,[1]kis_etf_trade_data!$1:$1,0)),0)</f>
        <v>0</v>
      </c>
      <c r="S1148" s="85">
        <f>R1148/AJ1148</f>
        <v>0</v>
      </c>
      <c r="T1148" s="90">
        <f>IFERROR(INDEX([1]kis_etf_trade_data!$1:$1048576,MATCH($A1148,[1]kis_etf_trade_data!$A:$A,0),MATCH(T$3,[1]kis_etf_trade_data!$1:$1,0)),0)</f>
        <v>835064000</v>
      </c>
      <c r="U1148" s="85">
        <f>T1148/AK1148</f>
        <v>0.88975928262129633</v>
      </c>
      <c r="V1148" s="90">
        <f>IFERROR(INDEX([1]kis_etf_trade_data!$1:$1048576,MATCH($A1148,[1]kis_etf_trade_data!$A:$A,0),MATCH(V$3,[1]kis_etf_trade_data!$1:$1,0)),0)</f>
        <v>348016000</v>
      </c>
      <c r="W1148" s="85">
        <f>V1148/AL1148</f>
        <v>0.48313814339102962</v>
      </c>
      <c r="X1148" s="90">
        <f>IFERROR(INDEX([1]kis_etf_trade_data!$1:$1048576,MATCH($A1148,[1]kis_etf_trade_data!$A:$A,0),MATCH(X$3,[1]kis_etf_trade_data!$1:$1,0)),0)</f>
        <v>3588940000</v>
      </c>
      <c r="Y1148" s="85">
        <f t="shared" si="3"/>
        <v>1.0003344723976655</v>
      </c>
      <c r="Z1148" s="90"/>
      <c r="AA1148" s="85"/>
      <c r="AB1148" s="85"/>
      <c r="AC1148" s="85"/>
      <c r="AD1148" s="90">
        <f>IFERROR(INDEX([1]market_value_etf!$1:$1048576,MATCH($A1148,[1]market_value_etf!$A:$A,0),MATCH(AD$2,[1]market_value_etf!$1:$1,0))*2 + INDEX([1]mkt_pt_etf!$1:$1048576,MATCH($A1148,[1]mkt_pt_etf!$A:$A,0),MATCH(AD$2,[1]mkt_pt_etf!$1:$1,0))*2,0)</f>
        <v>29471090000</v>
      </c>
      <c r="AE1148" s="90">
        <f>IFERROR(INDEX([1]market_value_etf!$1:$1048576,MATCH($A1148,[1]market_value_etf!$A:$A,0),MATCH(AE$2,[1]market_value_etf!$1:$1,0))*2 + INDEX([1]mkt_pt_etf!$1:$1048576,MATCH($A1148,[1]mkt_pt_etf!$A:$A,0),MATCH(AE$2,[1]mkt_pt_etf!$1:$1,0))*2,0)</f>
        <v>325096000</v>
      </c>
      <c r="AF1148" s="90">
        <f>IFERROR(INDEX([1]market_value_etf!$1:$1048576,MATCH($A1148,[1]market_value_etf!$A:$A,0),MATCH(AF$2,[1]market_value_etf!$1:$1,0))*2 + INDEX([1]mkt_pt_etf!$1:$1048576,MATCH($A1148,[1]mkt_pt_etf!$A:$A,0),MATCH(AF$2,[1]mkt_pt_etf!$1:$1,0))*2,0)</f>
        <v>44161564000</v>
      </c>
      <c r="AG1148" s="90">
        <f>IFERROR(INDEX([1]market_value_etf!$1:$1048576,MATCH($A1148,[1]market_value_etf!$A:$A,0),MATCH(AG$2,[1]market_value_etf!$1:$1,0))*2 + INDEX([1]mkt_pt_etf!$1:$1048576,MATCH($A1148,[1]mkt_pt_etf!$A:$A,0),MATCH(AG$2,[1]mkt_pt_etf!$1:$1,0))*2,0)</f>
        <v>35060982000</v>
      </c>
      <c r="AH1148" s="90">
        <f>IFERROR(INDEX([1]market_value_etf!$1:$1048576,MATCH($A1148,[1]market_value_etf!$A:$A,0),MATCH(AH$2,[1]market_value_etf!$1:$1,0))*2 + INDEX([1]mkt_pt_etf!$1:$1048576,MATCH($A1148,[1]mkt_pt_etf!$A:$A,0),MATCH(AH$2,[1]mkt_pt_etf!$1:$1,0))*2,0)</f>
        <v>4927934000</v>
      </c>
      <c r="AI1148" s="90">
        <f>IFERROR(INDEX([1]market_value_etf!$1:$1048576,MATCH($A1148,[1]market_value_etf!$A:$A,0),MATCH(AI$2,[1]market_value_etf!$1:$1,0))*2 + INDEX([1]mkt_pt_etf!$1:$1048576,MATCH($A1148,[1]mkt_pt_etf!$A:$A,0),MATCH(AI$2,[1]mkt_pt_etf!$1:$1,0))*2,0)</f>
        <v>3369498000</v>
      </c>
      <c r="AJ1148" s="90">
        <f>IFERROR(INDEX([1]market_value_etf!$1:$1048576,MATCH($A1148,[1]market_value_etf!$A:$A,0),MATCH(AJ$2,[1]market_value_etf!$1:$1,0))*2 + INDEX([1]mkt_pt_etf!$1:$1048576,MATCH($A1148,[1]mkt_pt_etf!$A:$A,0),MATCH(AJ$2,[1]mkt_pt_etf!$1:$1,0))*2,0)</f>
        <v>205478000</v>
      </c>
      <c r="AK1148" s="90">
        <f>IFERROR(INDEX([1]market_value_etf!$1:$1048576,MATCH($A1148,[1]market_value_etf!$A:$A,0),MATCH(AK$2,[1]market_value_etf!$1:$1,0))*2 + INDEX([1]mkt_pt_etf!$1:$1048576,MATCH($A1148,[1]mkt_pt_etf!$A:$A,0),MATCH(AK$2,[1]mkt_pt_etf!$1:$1,0))*2,0)</f>
        <v>938528000</v>
      </c>
      <c r="AL1148" s="90">
        <f>IFERROR(INDEX([1]market_value_etf!$1:$1048576,MATCH($A1148,[1]market_value_etf!$A:$A,0),MATCH(AL$2,[1]market_value_etf!$1:$1,0))*2 + INDEX([1]mkt_pt_etf!$1:$1048576,MATCH($A1148,[1]mkt_pt_etf!$A:$A,0),MATCH(AL$2,[1]mkt_pt_etf!$1:$1,0))*2,0)</f>
        <v>720324000</v>
      </c>
      <c r="AM1148" s="90">
        <f>IFERROR(INDEX([1]market_value_etf!$1:$1048576,MATCH($A1148,[1]market_value_etf!$A:$A,0),MATCH(AM$2,[1]market_value_etf!$1:$1,0))*2 + INDEX([1]mkt_pt_etf!$1:$1048576,MATCH($A1148,[1]mkt_pt_etf!$A:$A,0),MATCH(AM$2,[1]mkt_pt_etf!$1:$1,0))*2,0)</f>
        <v>3587740000</v>
      </c>
      <c r="AN1148" s="90">
        <f>IFERROR(INDEX([1]market_value_etf!$1:$1048576,MATCH($A1148,[1]market_value_etf!$A:$A,0),MATCH(AN$2,[1]market_value_etf!$1:$1,0))*2 + INDEX([1]mkt_pt_etf!$1:$1048576,MATCH($A1148,[1]mkt_pt_etf!$A:$A,0),MATCH(AN$2,[1]mkt_pt_etf!$1:$1,0))*2,0)</f>
        <v>13844000</v>
      </c>
      <c r="AO1148" s="90"/>
      <c r="AP1148" s="90"/>
    </row>
    <row r="1149" spans="1:42" s="116" customFormat="1" ht="12.75" customHeight="1">
      <c r="A1149" s="110"/>
      <c r="B1149" s="113"/>
      <c r="C1149" s="113"/>
      <c r="D1149" s="210"/>
      <c r="E1149" s="208"/>
      <c r="F1149" s="113"/>
      <c r="G1149" s="135"/>
      <c r="H1149" s="113"/>
      <c r="I1149" s="113"/>
      <c r="J1149" s="113"/>
      <c r="K1149" s="113"/>
      <c r="L1149" s="113"/>
      <c r="M1149" s="113"/>
      <c r="N1149" s="113"/>
      <c r="O1149" s="113"/>
      <c r="P1149" s="113"/>
      <c r="Q1149" s="113"/>
      <c r="R1149" s="113"/>
      <c r="S1149" s="113"/>
      <c r="T1149" s="113"/>
      <c r="U1149" s="113"/>
      <c r="V1149" s="113"/>
      <c r="W1149" s="113"/>
      <c r="X1149" s="113"/>
      <c r="Y1149" s="85" t="e">
        <f t="shared" si="3"/>
        <v>#DIV/0!</v>
      </c>
      <c r="Z1149" s="113"/>
      <c r="AA1149" s="113"/>
      <c r="AB1149" s="113"/>
      <c r="AC1149" s="113"/>
      <c r="AD1149" s="113"/>
      <c r="AE1149" s="113"/>
      <c r="AF1149" s="113"/>
      <c r="AG1149" s="113"/>
      <c r="AH1149" s="113"/>
      <c r="AI1149" s="126"/>
      <c r="AJ1149" s="113"/>
      <c r="AK1149" s="113"/>
      <c r="AL1149" s="113"/>
      <c r="AM1149" s="113"/>
      <c r="AN1149" s="113"/>
      <c r="AO1149" s="113"/>
      <c r="AP1149" s="113"/>
    </row>
    <row r="1150" spans="1:42" ht="12.75" customHeight="1">
      <c r="A1150" s="81">
        <v>45138</v>
      </c>
      <c r="B1150" s="90" cm="1">
        <f t="array" ref="B1150">SUM(_xlfn._xlws.FILTER([1]market_value_exchange!$B:$D,[1]market_value_exchange!$A:$A=A1150,0))*2</f>
        <v>54633008976000</v>
      </c>
      <c r="C1150" s="90">
        <f>SUM(AD1150:AN1150)</f>
        <v>158087960000</v>
      </c>
      <c r="D1150" s="203">
        <f>F1150+H1150+J1150+L1150+N1150+P1150+R1150+T1150+V1150+Z1150</f>
        <v>94904971000</v>
      </c>
      <c r="E1150" s="208">
        <f>INDEX([2]Daily_stats!$1:$1048576,MATCH($A1150,[2]Daily_stats!$H:$H,0),MATCH(E$1,[2]Daily_stats!$1:$1,0))</f>
        <v>269615687000</v>
      </c>
      <c r="F1150" s="90">
        <f>IFERROR(INDEX([1]kis_etf_trade_data!$1:$1048576,MATCH($A1150,[1]kis_etf_trade_data!$A:$A,0),MATCH(F$3,[1]kis_etf_trade_data!$1:$1,0)),0)</f>
        <v>68078823000</v>
      </c>
      <c r="G1150" s="85">
        <f>F1150/AD1150</f>
        <v>0.83251068898371949</v>
      </c>
      <c r="H1150" s="90">
        <f>IFERROR(INDEX([1]kis_etf_trade_data!$1:$1048576,MATCH($A1150,[1]kis_etf_trade_data!$A:$A,0),MATCH(H$3,[1]kis_etf_trade_data!$1:$1,0)),0)</f>
        <v>0</v>
      </c>
      <c r="I1150" s="85">
        <f>H1150/AE1150</f>
        <v>0</v>
      </c>
      <c r="J1150" s="90">
        <f>IFERROR(INDEX([1]kis_etf_trade_data!$1:$1048576,MATCH($A1150,[1]kis_etf_trade_data!$A:$A,0),MATCH(J$3,[1]kis_etf_trade_data!$1:$1,0)),0)</f>
        <v>5151127000</v>
      </c>
      <c r="K1150" s="85">
        <f>J1150/AF1150</f>
        <v>0.46102522106469052</v>
      </c>
      <c r="L1150" s="90">
        <f>IFERROR(INDEX([1]kis_etf_trade_data!$1:$1048576,MATCH($A1150,[1]kis_etf_trade_data!$A:$A,0),MATCH(L$3,[1]kis_etf_trade_data!$1:$1,0)),0)</f>
        <v>18497669000</v>
      </c>
      <c r="M1150" s="85">
        <f>L1150/AG1150</f>
        <v>0.34532437587168058</v>
      </c>
      <c r="N1150" s="90">
        <f>IFERROR(INDEX([1]kis_etf_trade_data!$1:$1048576,MATCH($A1150,[1]kis_etf_trade_data!$A:$A,0),MATCH(N$3,[1]kis_etf_trade_data!$1:$1,0)),0)</f>
        <v>2104416000</v>
      </c>
      <c r="O1150" s="85">
        <f>N1150/AH1150</f>
        <v>0.43847956014025241</v>
      </c>
      <c r="P1150" s="90">
        <f>IFERROR(INDEX([1]kis_etf_trade_data!$1:$1048576,MATCH($A1150,[1]kis_etf_trade_data!$A:$A,0),MATCH(P$3,[1]kis_etf_trade_data!$1:$1,0)),0)</f>
        <v>132819000</v>
      </c>
      <c r="Q1150" s="85">
        <f>P1150/AI1150</f>
        <v>3.9240949873312406E-2</v>
      </c>
      <c r="R1150" s="90">
        <f>IFERROR(INDEX([1]kis_etf_trade_data!$1:$1048576,MATCH($A1150,[1]kis_etf_trade_data!$A:$A,0),MATCH(R$3,[1]kis_etf_trade_data!$1:$1,0)),0)</f>
        <v>0</v>
      </c>
      <c r="S1150" s="85">
        <f>R1150/AJ1150</f>
        <v>0</v>
      </c>
      <c r="T1150" s="90">
        <f>IFERROR(INDEX([1]kis_etf_trade_data!$1:$1048576,MATCH($A1150,[1]kis_etf_trade_data!$A:$A,0),MATCH(T$3,[1]kis_etf_trade_data!$1:$1,0)),0)</f>
        <v>873662000</v>
      </c>
      <c r="U1150" s="85">
        <f>T1150/AK1150</f>
        <v>0.88354355107522531</v>
      </c>
      <c r="V1150" s="90">
        <f>IFERROR(INDEX([1]kis_etf_trade_data!$1:$1048576,MATCH($A1150,[1]kis_etf_trade_data!$A:$A,0),MATCH(V$3,[1]kis_etf_trade_data!$1:$1,0)),0)</f>
        <v>66455000</v>
      </c>
      <c r="W1150" s="85">
        <f>V1150/AL1150</f>
        <v>0.49238326689684808</v>
      </c>
      <c r="X1150" s="90">
        <f>IFERROR(INDEX([1]kis_etf_trade_data!$1:$1048576,MATCH($A1150,[1]kis_etf_trade_data!$A:$A,0),MATCH(X$3,[1]kis_etf_trade_data!$1:$1,0)),0)</f>
        <v>1041930000</v>
      </c>
      <c r="Y1150" s="85">
        <f t="shared" si="3"/>
        <v>0.98965635151307918</v>
      </c>
      <c r="Z1150" s="90"/>
      <c r="AA1150" s="85"/>
      <c r="AB1150" s="85"/>
      <c r="AC1150" s="85"/>
      <c r="AD1150" s="90">
        <f>IFERROR(INDEX([1]market_value_etf!$1:$1048576,MATCH($A1150,[1]market_value_etf!$A:$A,0),MATCH(AD$2,[1]market_value_etf!$1:$1,0))*2 + INDEX([1]mkt_pt_etf!$1:$1048576,MATCH($A1150,[1]mkt_pt_etf!$A:$A,0),MATCH(AD$2,[1]mkt_pt_etf!$1:$1,0))*2,0)</f>
        <v>81775314000</v>
      </c>
      <c r="AE1150" s="90">
        <f>IFERROR(INDEX([1]market_value_etf!$1:$1048576,MATCH($A1150,[1]market_value_etf!$A:$A,0),MATCH(AE$2,[1]market_value_etf!$1:$1,0))*2 + INDEX([1]mkt_pt_etf!$1:$1048576,MATCH($A1150,[1]mkt_pt_etf!$A:$A,0),MATCH(AE$2,[1]mkt_pt_etf!$1:$1,0))*2,0)</f>
        <v>422132000</v>
      </c>
      <c r="AF1150" s="90">
        <f>IFERROR(INDEX([1]market_value_etf!$1:$1048576,MATCH($A1150,[1]market_value_etf!$A:$A,0),MATCH(AF$2,[1]market_value_etf!$1:$1,0))*2 + INDEX([1]mkt_pt_etf!$1:$1048576,MATCH($A1150,[1]mkt_pt_etf!$A:$A,0),MATCH(AF$2,[1]mkt_pt_etf!$1:$1,0))*2,0)</f>
        <v>11173200000</v>
      </c>
      <c r="AG1150" s="90">
        <f>IFERROR(INDEX([1]market_value_etf!$1:$1048576,MATCH($A1150,[1]market_value_etf!$A:$A,0),MATCH(AG$2,[1]market_value_etf!$1:$1,0))*2 + INDEX([1]mkt_pt_etf!$1:$1048576,MATCH($A1150,[1]mkt_pt_etf!$A:$A,0),MATCH(AG$2,[1]mkt_pt_etf!$1:$1,0))*2,0)</f>
        <v>53566068000</v>
      </c>
      <c r="AH1150" s="90">
        <f>IFERROR(INDEX([1]market_value_etf!$1:$1048576,MATCH($A1150,[1]market_value_etf!$A:$A,0),MATCH(AH$2,[1]market_value_etf!$1:$1,0))*2 + INDEX([1]mkt_pt_etf!$1:$1048576,MATCH($A1150,[1]mkt_pt_etf!$A:$A,0),MATCH(AH$2,[1]mkt_pt_etf!$1:$1,0))*2,0)</f>
        <v>4799348000</v>
      </c>
      <c r="AI1150" s="90">
        <f>IFERROR(INDEX([1]market_value_etf!$1:$1048576,MATCH($A1150,[1]market_value_etf!$A:$A,0),MATCH(AI$2,[1]market_value_etf!$1:$1,0))*2 + INDEX([1]mkt_pt_etf!$1:$1048576,MATCH($A1150,[1]mkt_pt_etf!$A:$A,0),MATCH(AI$2,[1]mkt_pt_etf!$1:$1,0))*2,0)</f>
        <v>3384704000</v>
      </c>
      <c r="AJ1150" s="90">
        <f>IFERROR(INDEX([1]market_value_etf!$1:$1048576,MATCH($A1150,[1]market_value_etf!$A:$A,0),MATCH(AJ$2,[1]market_value_etf!$1:$1,0))*2 + INDEX([1]mkt_pt_etf!$1:$1048576,MATCH($A1150,[1]mkt_pt_etf!$A:$A,0),MATCH(AJ$2,[1]mkt_pt_etf!$1:$1,0))*2,0)</f>
        <v>529654000</v>
      </c>
      <c r="AK1150" s="90">
        <f>IFERROR(INDEX([1]market_value_etf!$1:$1048576,MATCH($A1150,[1]market_value_etf!$A:$A,0),MATCH(AK$2,[1]market_value_etf!$1:$1,0))*2 + INDEX([1]mkt_pt_etf!$1:$1048576,MATCH($A1150,[1]mkt_pt_etf!$A:$A,0),MATCH(AK$2,[1]mkt_pt_etf!$1:$1,0))*2,0)</f>
        <v>988816000</v>
      </c>
      <c r="AL1150" s="90">
        <f>IFERROR(INDEX([1]market_value_etf!$1:$1048576,MATCH($A1150,[1]market_value_etf!$A:$A,0),MATCH(AL$2,[1]market_value_etf!$1:$1,0))*2 + INDEX([1]mkt_pt_etf!$1:$1048576,MATCH($A1150,[1]mkt_pt_etf!$A:$A,0),MATCH(AL$2,[1]mkt_pt_etf!$1:$1,0))*2,0)</f>
        <v>134966000</v>
      </c>
      <c r="AM1150" s="90">
        <f>IFERROR(INDEX([1]market_value_etf!$1:$1048576,MATCH($A1150,[1]market_value_etf!$A:$A,0),MATCH(AM$2,[1]market_value_etf!$1:$1,0))*2 + INDEX([1]mkt_pt_etf!$1:$1048576,MATCH($A1150,[1]mkt_pt_etf!$A:$A,0),MATCH(AM$2,[1]mkt_pt_etf!$1:$1,0))*2,0)</f>
        <v>1052820000</v>
      </c>
      <c r="AN1150" s="90">
        <f>IFERROR(INDEX([1]market_value_etf!$1:$1048576,MATCH($A1150,[1]market_value_etf!$A:$A,0),MATCH(AN$2,[1]market_value_etf!$1:$1,0))*2 + INDEX([1]mkt_pt_etf!$1:$1048576,MATCH($A1150,[1]mkt_pt_etf!$A:$A,0),MATCH(AN$2,[1]mkt_pt_etf!$1:$1,0))*2,0)</f>
        <v>260938000</v>
      </c>
      <c r="AO1150" s="90"/>
      <c r="AP1150" s="90"/>
    </row>
    <row r="1151" spans="1:42" ht="12.75" customHeight="1">
      <c r="A1151" s="81">
        <v>45139</v>
      </c>
      <c r="B1151" s="90" cm="1">
        <f t="array" ref="B1151">SUM(_xlfn._xlws.FILTER([1]market_value_exchange!$B:$D,[1]market_value_exchange!$A:$A=A1151,0))*2</f>
        <v>64893451672200</v>
      </c>
      <c r="C1151" s="90">
        <f>SUM(AD1151:AN1151)</f>
        <v>308036024000</v>
      </c>
      <c r="D1151" s="203">
        <f>F1151+H1151+J1151+L1151+N1151+P1151+R1151+T1151+V1151+Z1151</f>
        <v>177390171000</v>
      </c>
      <c r="E1151" s="208">
        <f>INDEX([2]Daily_stats!$1:$1048576,MATCH($A1151,[2]Daily_stats!$H:$H,0),MATCH(E$1,[2]Daily_stats!$1:$1,0))</f>
        <v>281641531000</v>
      </c>
      <c r="F1151" s="90">
        <f>IFERROR(INDEX([1]kis_etf_trade_data!$1:$1048576,MATCH($A1151,[1]kis_etf_trade_data!$A:$A,0),MATCH(F$3,[1]kis_etf_trade_data!$1:$1,0)),0)</f>
        <v>144664260000</v>
      </c>
      <c r="G1151" s="85">
        <f>F1151/AD1151</f>
        <v>0.65386572146845623</v>
      </c>
      <c r="H1151" s="90">
        <f>IFERROR(INDEX([1]kis_etf_trade_data!$1:$1048576,MATCH($A1151,[1]kis_etf_trade_data!$A:$A,0),MATCH(H$3,[1]kis_etf_trade_data!$1:$1,0)),0)</f>
        <v>0</v>
      </c>
      <c r="I1151" s="85">
        <f>H1151/AE1151</f>
        <v>0</v>
      </c>
      <c r="J1151" s="90">
        <f>IFERROR(INDEX([1]kis_etf_trade_data!$1:$1048576,MATCH($A1151,[1]kis_etf_trade_data!$A:$A,0),MATCH(J$3,[1]kis_etf_trade_data!$1:$1,0)),0)</f>
        <v>413820000</v>
      </c>
      <c r="K1151" s="85">
        <f>J1151/AF1151</f>
        <v>0.2059947652579589</v>
      </c>
      <c r="L1151" s="90">
        <f>IFERROR(INDEX([1]kis_etf_trade_data!$1:$1048576,MATCH($A1151,[1]kis_etf_trade_data!$A:$A,0),MATCH(L$3,[1]kis_etf_trade_data!$1:$1,0)),0)</f>
        <v>27707165000</v>
      </c>
      <c r="M1151" s="85">
        <f>L1151/AG1151</f>
        <v>0.37948636859443369</v>
      </c>
      <c r="N1151" s="90">
        <f>IFERROR(INDEX([1]kis_etf_trade_data!$1:$1048576,MATCH($A1151,[1]kis_etf_trade_data!$A:$A,0),MATCH(N$3,[1]kis_etf_trade_data!$1:$1,0)),0)</f>
        <v>3040040000</v>
      </c>
      <c r="O1151" s="85">
        <f>N1151/AH1151</f>
        <v>0.47531579941436863</v>
      </c>
      <c r="P1151" s="90">
        <f>IFERROR(INDEX([1]kis_etf_trade_data!$1:$1048576,MATCH($A1151,[1]kis_etf_trade_data!$A:$A,0),MATCH(P$3,[1]kis_etf_trade_data!$1:$1,0)),0)</f>
        <v>230747000</v>
      </c>
      <c r="Q1151" s="85">
        <f>P1151/AI1151</f>
        <v>0.37941824519863193</v>
      </c>
      <c r="R1151" s="90">
        <f>IFERROR(INDEX([1]kis_etf_trade_data!$1:$1048576,MATCH($A1151,[1]kis_etf_trade_data!$A:$A,0),MATCH(R$3,[1]kis_etf_trade_data!$1:$1,0)),0)</f>
        <v>0</v>
      </c>
      <c r="S1151" s="85">
        <f>R1151/AJ1151</f>
        <v>0</v>
      </c>
      <c r="T1151" s="90">
        <f>IFERROR(INDEX([1]kis_etf_trade_data!$1:$1048576,MATCH($A1151,[1]kis_etf_trade_data!$A:$A,0),MATCH(T$3,[1]kis_etf_trade_data!$1:$1,0)),0)</f>
        <v>806023000</v>
      </c>
      <c r="U1151" s="85">
        <f>T1151/AK1151</f>
        <v>0.94929652774669815</v>
      </c>
      <c r="V1151" s="90">
        <f>IFERROR(INDEX([1]kis_etf_trade_data!$1:$1048576,MATCH($A1151,[1]kis_etf_trade_data!$A:$A,0),MATCH(V$3,[1]kis_etf_trade_data!$1:$1,0)),0)</f>
        <v>528116000</v>
      </c>
      <c r="W1151" s="85">
        <f>V1151/AL1151</f>
        <v>0.48953932232235386</v>
      </c>
      <c r="X1151" s="90">
        <f>IFERROR(INDEX([1]kis_etf_trade_data!$1:$1048576,MATCH($A1151,[1]kis_etf_trade_data!$A:$A,0),MATCH(X$3,[1]kis_etf_trade_data!$1:$1,0)),0)</f>
        <v>1113442000</v>
      </c>
      <c r="Y1151" s="85">
        <f t="shared" si="3"/>
        <v>0.95263037213982105</v>
      </c>
      <c r="Z1151" s="90"/>
      <c r="AA1151" s="85"/>
      <c r="AB1151" s="85"/>
      <c r="AC1151" s="85"/>
      <c r="AD1151" s="90">
        <f>IFERROR(INDEX([1]market_value_etf!$1:$1048576,MATCH($A1151,[1]market_value_etf!$A:$A,0),MATCH(AD$2,[1]market_value_etf!$1:$1,0))*2 + INDEX([1]mkt_pt_etf!$1:$1048576,MATCH($A1151,[1]mkt_pt_etf!$A:$A,0),MATCH(AD$2,[1]mkt_pt_etf!$1:$1,0))*2,0)</f>
        <v>221244600000</v>
      </c>
      <c r="AE1151" s="90">
        <f>IFERROR(INDEX([1]market_value_etf!$1:$1048576,MATCH($A1151,[1]market_value_etf!$A:$A,0),MATCH(AE$2,[1]market_value_etf!$1:$1,0))*2 + INDEX([1]mkt_pt_etf!$1:$1048576,MATCH($A1151,[1]mkt_pt_etf!$A:$A,0),MATCH(AE$2,[1]mkt_pt_etf!$1:$1,0))*2,0)</f>
        <v>1007856000</v>
      </c>
      <c r="AF1151" s="90">
        <f>IFERROR(INDEX([1]market_value_etf!$1:$1048576,MATCH($A1151,[1]market_value_etf!$A:$A,0),MATCH(AF$2,[1]market_value_etf!$1:$1,0))*2 + INDEX([1]mkt_pt_etf!$1:$1048576,MATCH($A1151,[1]mkt_pt_etf!$A:$A,0),MATCH(AF$2,[1]mkt_pt_etf!$1:$1,0))*2,0)</f>
        <v>2008886000</v>
      </c>
      <c r="AG1151" s="90">
        <f>IFERROR(INDEX([1]market_value_etf!$1:$1048576,MATCH($A1151,[1]market_value_etf!$A:$A,0),MATCH(AG$2,[1]market_value_etf!$1:$1,0))*2 + INDEX([1]mkt_pt_etf!$1:$1048576,MATCH($A1151,[1]mkt_pt_etf!$A:$A,0),MATCH(AG$2,[1]mkt_pt_etf!$1:$1,0))*2,0)</f>
        <v>73012280000</v>
      </c>
      <c r="AH1151" s="90">
        <f>IFERROR(INDEX([1]market_value_etf!$1:$1048576,MATCH($A1151,[1]market_value_etf!$A:$A,0),MATCH(AH$2,[1]market_value_etf!$1:$1,0))*2 + INDEX([1]mkt_pt_etf!$1:$1048576,MATCH($A1151,[1]mkt_pt_etf!$A:$A,0),MATCH(AH$2,[1]mkt_pt_etf!$1:$1,0))*2,0)</f>
        <v>6395832000</v>
      </c>
      <c r="AI1151" s="90">
        <f>IFERROR(INDEX([1]market_value_etf!$1:$1048576,MATCH($A1151,[1]market_value_etf!$A:$A,0),MATCH(AI$2,[1]market_value_etf!$1:$1,0))*2 + INDEX([1]mkt_pt_etf!$1:$1048576,MATCH($A1151,[1]mkt_pt_etf!$A:$A,0),MATCH(AI$2,[1]mkt_pt_etf!$1:$1,0))*2,0)</f>
        <v>608160000</v>
      </c>
      <c r="AJ1151" s="90">
        <f>IFERROR(INDEX([1]market_value_etf!$1:$1048576,MATCH($A1151,[1]market_value_etf!$A:$A,0),MATCH(AJ$2,[1]market_value_etf!$1:$1,0))*2 + INDEX([1]mkt_pt_etf!$1:$1048576,MATCH($A1151,[1]mkt_pt_etf!$A:$A,0),MATCH(AJ$2,[1]mkt_pt_etf!$1:$1,0))*2,0)</f>
        <v>531698000</v>
      </c>
      <c r="AK1151" s="90">
        <f>IFERROR(INDEX([1]market_value_etf!$1:$1048576,MATCH($A1151,[1]market_value_etf!$A:$A,0),MATCH(AK$2,[1]market_value_etf!$1:$1,0))*2 + INDEX([1]mkt_pt_etf!$1:$1048576,MATCH($A1151,[1]mkt_pt_etf!$A:$A,0),MATCH(AK$2,[1]mkt_pt_etf!$1:$1,0))*2,0)</f>
        <v>849074000</v>
      </c>
      <c r="AL1151" s="90">
        <f>IFERROR(INDEX([1]market_value_etf!$1:$1048576,MATCH($A1151,[1]market_value_etf!$A:$A,0),MATCH(AL$2,[1]market_value_etf!$1:$1,0))*2 + INDEX([1]mkt_pt_etf!$1:$1048576,MATCH($A1151,[1]mkt_pt_etf!$A:$A,0),MATCH(AL$2,[1]mkt_pt_etf!$1:$1,0))*2,0)</f>
        <v>1078802000</v>
      </c>
      <c r="AM1151" s="90">
        <f>IFERROR(INDEX([1]market_value_etf!$1:$1048576,MATCH($A1151,[1]market_value_etf!$A:$A,0),MATCH(AM$2,[1]market_value_etf!$1:$1,0))*2 + INDEX([1]mkt_pt_etf!$1:$1048576,MATCH($A1151,[1]mkt_pt_etf!$A:$A,0),MATCH(AM$2,[1]mkt_pt_etf!$1:$1,0))*2,0)</f>
        <v>1168808000</v>
      </c>
      <c r="AN1151" s="90">
        <f>IFERROR(INDEX([1]market_value_etf!$1:$1048576,MATCH($A1151,[1]market_value_etf!$A:$A,0),MATCH(AN$2,[1]market_value_etf!$1:$1,0))*2 + INDEX([1]mkt_pt_etf!$1:$1048576,MATCH($A1151,[1]mkt_pt_etf!$A:$A,0),MATCH(AN$2,[1]mkt_pt_etf!$1:$1,0))*2,0)</f>
        <v>130028000</v>
      </c>
      <c r="AO1151" s="90"/>
      <c r="AP1151" s="90"/>
    </row>
    <row r="1152" spans="1:42" ht="12.75" customHeight="1">
      <c r="A1152" s="81">
        <v>45140</v>
      </c>
      <c r="B1152" s="90" cm="1">
        <f t="array" ref="B1152">SUM(_xlfn._xlws.FILTER([1]market_value_exchange!$B:$D,[1]market_value_exchange!$A:$A=A1152,0))*2</f>
        <v>43904181381400</v>
      </c>
      <c r="C1152" s="90">
        <f>SUM(AD1152:AN1152)</f>
        <v>445218896000</v>
      </c>
      <c r="D1152" s="203">
        <f>F1152+H1152+J1152+L1152+N1152+P1152+R1152+T1152+V1152+Z1152</f>
        <v>316965686000</v>
      </c>
      <c r="E1152" s="208">
        <f>INDEX([2]Daily_stats!$1:$1048576,MATCH($A1152,[2]Daily_stats!$H:$H,0),MATCH(E$1,[2]Daily_stats!$1:$1,0))</f>
        <v>600071572000</v>
      </c>
      <c r="F1152" s="90">
        <f>IFERROR(INDEX([1]kis_etf_trade_data!$1:$1048576,MATCH($A1152,[1]kis_etf_trade_data!$A:$A,0),MATCH(F$3,[1]kis_etf_trade_data!$1:$1,0)),0)</f>
        <v>308183268000</v>
      </c>
      <c r="G1152" s="85">
        <f>F1152/AD1152</f>
        <v>0.8224234127719352</v>
      </c>
      <c r="H1152" s="90">
        <f>IFERROR(INDEX([1]kis_etf_trade_data!$1:$1048576,MATCH($A1152,[1]kis_etf_trade_data!$A:$A,0),MATCH(H$3,[1]kis_etf_trade_data!$1:$1,0)),0)</f>
        <v>0</v>
      </c>
      <c r="I1152" s="85">
        <f>H1152/AE1152</f>
        <v>0</v>
      </c>
      <c r="J1152" s="90">
        <f>IFERROR(INDEX([1]kis_etf_trade_data!$1:$1048576,MATCH($A1152,[1]kis_etf_trade_data!$A:$A,0),MATCH(J$3,[1]kis_etf_trade_data!$1:$1,0)),0)</f>
        <v>4544287000</v>
      </c>
      <c r="K1152" s="85">
        <f>J1152/AF1152</f>
        <v>0.37768757104050676</v>
      </c>
      <c r="L1152" s="90">
        <f>IFERROR(INDEX([1]kis_etf_trade_data!$1:$1048576,MATCH($A1152,[1]kis_etf_trade_data!$A:$A,0),MATCH(L$3,[1]kis_etf_trade_data!$1:$1,0)),0)</f>
        <v>435220000</v>
      </c>
      <c r="M1152" s="85">
        <f>L1152/AG1152</f>
        <v>8.7387222053336693E-3</v>
      </c>
      <c r="N1152" s="90">
        <f>IFERROR(INDEX([1]kis_etf_trade_data!$1:$1048576,MATCH($A1152,[1]kis_etf_trade_data!$A:$A,0),MATCH(N$3,[1]kis_etf_trade_data!$1:$1,0)),0)</f>
        <v>2551122000</v>
      </c>
      <c r="O1152" s="85">
        <f>N1152/AH1152</f>
        <v>0.54773669531536828</v>
      </c>
      <c r="P1152" s="90">
        <f>IFERROR(INDEX([1]kis_etf_trade_data!$1:$1048576,MATCH($A1152,[1]kis_etf_trade_data!$A:$A,0),MATCH(P$3,[1]kis_etf_trade_data!$1:$1,0)),0)</f>
        <v>236823000</v>
      </c>
      <c r="Q1152" s="85">
        <f>P1152/AI1152</f>
        <v>0.33279418790927745</v>
      </c>
      <c r="R1152" s="90">
        <f>IFERROR(INDEX([1]kis_etf_trade_data!$1:$1048576,MATCH($A1152,[1]kis_etf_trade_data!$A:$A,0),MATCH(R$3,[1]kis_etf_trade_data!$1:$1,0)),0)</f>
        <v>0</v>
      </c>
      <c r="S1152" s="85">
        <f>R1152/AJ1152</f>
        <v>0</v>
      </c>
      <c r="T1152" s="90">
        <f>IFERROR(INDEX([1]kis_etf_trade_data!$1:$1048576,MATCH($A1152,[1]kis_etf_trade_data!$A:$A,0),MATCH(T$3,[1]kis_etf_trade_data!$1:$1,0)),0)</f>
        <v>773446000</v>
      </c>
      <c r="U1152" s="85">
        <f>T1152/AK1152</f>
        <v>0.97178547107558466</v>
      </c>
      <c r="V1152" s="90">
        <f>IFERROR(INDEX([1]kis_etf_trade_data!$1:$1048576,MATCH($A1152,[1]kis_etf_trade_data!$A:$A,0),MATCH(V$3,[1]kis_etf_trade_data!$1:$1,0)),0)</f>
        <v>241520000</v>
      </c>
      <c r="W1152" s="85">
        <f>V1152/AL1152</f>
        <v>0.41144944275789697</v>
      </c>
      <c r="X1152" s="90">
        <f>IFERROR(INDEX([1]kis_etf_trade_data!$1:$1048576,MATCH($A1152,[1]kis_etf_trade_data!$A:$A,0),MATCH(X$3,[1]kis_etf_trade_data!$1:$1,0)),0)</f>
        <v>1099432000</v>
      </c>
      <c r="Y1152" s="85">
        <f t="shared" si="3"/>
        <v>0.94376382040681783</v>
      </c>
      <c r="Z1152" s="90"/>
      <c r="AA1152" s="85"/>
      <c r="AB1152" s="85"/>
      <c r="AC1152" s="85"/>
      <c r="AD1152" s="90">
        <f>IFERROR(INDEX([1]market_value_etf!$1:$1048576,MATCH($A1152,[1]market_value_etf!$A:$A,0),MATCH(AD$2,[1]market_value_etf!$1:$1,0))*2 + INDEX([1]mkt_pt_etf!$1:$1048576,MATCH($A1152,[1]mkt_pt_etf!$A:$A,0),MATCH(AD$2,[1]mkt_pt_etf!$1:$1,0))*2,0)</f>
        <v>374725796000</v>
      </c>
      <c r="AE1152" s="90">
        <f>IFERROR(INDEX([1]market_value_etf!$1:$1048576,MATCH($A1152,[1]market_value_etf!$A:$A,0),MATCH(AE$2,[1]market_value_etf!$1:$1,0))*2 + INDEX([1]mkt_pt_etf!$1:$1048576,MATCH($A1152,[1]mkt_pt_etf!$A:$A,0),MATCH(AE$2,[1]mkt_pt_etf!$1:$1,0))*2,0)</f>
        <v>426868000</v>
      </c>
      <c r="AF1152" s="90">
        <f>IFERROR(INDEX([1]market_value_etf!$1:$1048576,MATCH($A1152,[1]market_value_etf!$A:$A,0),MATCH(AF$2,[1]market_value_etf!$1:$1,0))*2 + INDEX([1]mkt_pt_etf!$1:$1048576,MATCH($A1152,[1]mkt_pt_etf!$A:$A,0),MATCH(AF$2,[1]mkt_pt_etf!$1:$1,0))*2,0)</f>
        <v>12031868000</v>
      </c>
      <c r="AG1152" s="90">
        <f>IFERROR(INDEX([1]market_value_etf!$1:$1048576,MATCH($A1152,[1]market_value_etf!$A:$A,0),MATCH(AG$2,[1]market_value_etf!$1:$1,0))*2 + INDEX([1]mkt_pt_etf!$1:$1048576,MATCH($A1152,[1]mkt_pt_etf!$A:$A,0),MATCH(AG$2,[1]mkt_pt_etf!$1:$1,0))*2,0)</f>
        <v>49803620000</v>
      </c>
      <c r="AH1152" s="90">
        <f>IFERROR(INDEX([1]market_value_etf!$1:$1048576,MATCH($A1152,[1]market_value_etf!$A:$A,0),MATCH(AH$2,[1]market_value_etf!$1:$1,0))*2 + INDEX([1]mkt_pt_etf!$1:$1048576,MATCH($A1152,[1]mkt_pt_etf!$A:$A,0),MATCH(AH$2,[1]mkt_pt_etf!$1:$1,0))*2,0)</f>
        <v>4657570000</v>
      </c>
      <c r="AI1152" s="90">
        <f>IFERROR(INDEX([1]market_value_etf!$1:$1048576,MATCH($A1152,[1]market_value_etf!$A:$A,0),MATCH(AI$2,[1]market_value_etf!$1:$1,0))*2 + INDEX([1]mkt_pt_etf!$1:$1048576,MATCH($A1152,[1]mkt_pt_etf!$A:$A,0),MATCH(AI$2,[1]mkt_pt_etf!$1:$1,0))*2,0)</f>
        <v>711620000</v>
      </c>
      <c r="AJ1152" s="90">
        <f>IFERROR(INDEX([1]market_value_etf!$1:$1048576,MATCH($A1152,[1]market_value_etf!$A:$A,0),MATCH(AJ$2,[1]market_value_etf!$1:$1,0))*2 + INDEX([1]mkt_pt_etf!$1:$1048576,MATCH($A1152,[1]mkt_pt_etf!$A:$A,0),MATCH(AJ$2,[1]mkt_pt_etf!$1:$1,0))*2,0)</f>
        <v>303200000</v>
      </c>
      <c r="AK1152" s="90">
        <f>IFERROR(INDEX([1]market_value_etf!$1:$1048576,MATCH($A1152,[1]market_value_etf!$A:$A,0),MATCH(AK$2,[1]market_value_etf!$1:$1,0))*2 + INDEX([1]mkt_pt_etf!$1:$1048576,MATCH($A1152,[1]mkt_pt_etf!$A:$A,0),MATCH(AK$2,[1]mkt_pt_etf!$1:$1,0))*2,0)</f>
        <v>795902000</v>
      </c>
      <c r="AL1152" s="90">
        <f>IFERROR(INDEX([1]market_value_etf!$1:$1048576,MATCH($A1152,[1]market_value_etf!$A:$A,0),MATCH(AL$2,[1]market_value_etf!$1:$1,0))*2 + INDEX([1]mkt_pt_etf!$1:$1048576,MATCH($A1152,[1]mkt_pt_etf!$A:$A,0),MATCH(AL$2,[1]mkt_pt_etf!$1:$1,0))*2,0)</f>
        <v>586998000</v>
      </c>
      <c r="AM1152" s="90">
        <f>IFERROR(INDEX([1]market_value_etf!$1:$1048576,MATCH($A1152,[1]market_value_etf!$A:$A,0),MATCH(AM$2,[1]market_value_etf!$1:$1,0))*2 + INDEX([1]mkt_pt_etf!$1:$1048576,MATCH($A1152,[1]mkt_pt_etf!$A:$A,0),MATCH(AM$2,[1]mkt_pt_etf!$1:$1,0))*2,0)</f>
        <v>1164944000</v>
      </c>
      <c r="AN1152" s="90">
        <f>IFERROR(INDEX([1]market_value_etf!$1:$1048576,MATCH($A1152,[1]market_value_etf!$A:$A,0),MATCH(AN$2,[1]market_value_etf!$1:$1,0))*2 + INDEX([1]mkt_pt_etf!$1:$1048576,MATCH($A1152,[1]mkt_pt_etf!$A:$A,0),MATCH(AN$2,[1]mkt_pt_etf!$1:$1,0))*2,0)</f>
        <v>10510000</v>
      </c>
      <c r="AO1152" s="90"/>
      <c r="AP1152" s="90"/>
    </row>
    <row r="1153" spans="1:42" ht="12.75" customHeight="1">
      <c r="A1153" s="81">
        <v>45141</v>
      </c>
      <c r="B1153" s="90" cm="1">
        <f t="array" ref="B1153">SUM(_xlfn._xlws.FILTER([1]market_value_exchange!$B:$D,[1]market_value_exchange!$A:$A=A1153,0))*2</f>
        <v>48795456909000</v>
      </c>
      <c r="C1153" s="90">
        <f>SUM(AD1153:AN1153)</f>
        <v>182595518000</v>
      </c>
      <c r="D1153" s="203">
        <f>F1153+H1153+J1153+L1153+N1153+P1153+R1153+T1153+V1153+Z1153</f>
        <v>97248116000</v>
      </c>
      <c r="E1153" s="208">
        <f>INDEX([2]Daily_stats!$1:$1048576,MATCH($A1153,[2]Daily_stats!$H:$H,0),MATCH(E$1,[2]Daily_stats!$1:$1,0))</f>
        <v>322955090000</v>
      </c>
      <c r="F1153" s="90">
        <f>IFERROR(INDEX([1]kis_etf_trade_data!$1:$1048576,MATCH($A1153,[1]kis_etf_trade_data!$A:$A,0),MATCH(F$3,[1]kis_etf_trade_data!$1:$1,0)),0)</f>
        <v>62730929000</v>
      </c>
      <c r="G1153" s="85">
        <f>F1153/AD1153</f>
        <v>0.7890941755674199</v>
      </c>
      <c r="H1153" s="90">
        <f>IFERROR(INDEX([1]kis_etf_trade_data!$1:$1048576,MATCH($A1153,[1]kis_etf_trade_data!$A:$A,0),MATCH(H$3,[1]kis_etf_trade_data!$1:$1,0)),0)</f>
        <v>0</v>
      </c>
      <c r="I1153" s="85">
        <f>H1153/AE1153</f>
        <v>0</v>
      </c>
      <c r="J1153" s="90">
        <f>IFERROR(INDEX([1]kis_etf_trade_data!$1:$1048576,MATCH($A1153,[1]kis_etf_trade_data!$A:$A,0),MATCH(J$3,[1]kis_etf_trade_data!$1:$1,0)),0)</f>
        <v>52667000</v>
      </c>
      <c r="K1153" s="85">
        <f>J1153/AF1153</f>
        <v>3.5777461971968759E-2</v>
      </c>
      <c r="L1153" s="90">
        <f>IFERROR(INDEX([1]kis_etf_trade_data!$1:$1048576,MATCH($A1153,[1]kis_etf_trade_data!$A:$A,0),MATCH(L$3,[1]kis_etf_trade_data!$1:$1,0)),0)</f>
        <v>32353335000</v>
      </c>
      <c r="M1153" s="85">
        <f>L1153/AG1153</f>
        <v>0.33951131612565827</v>
      </c>
      <c r="N1153" s="90">
        <f>IFERROR(INDEX([1]kis_etf_trade_data!$1:$1048576,MATCH($A1153,[1]kis_etf_trade_data!$A:$A,0),MATCH(N$3,[1]kis_etf_trade_data!$1:$1,0)),0)</f>
        <v>1242746000</v>
      </c>
      <c r="O1153" s="85">
        <f>N1153/AH1153</f>
        <v>0.34676516103181348</v>
      </c>
      <c r="P1153" s="90">
        <f>IFERROR(INDEX([1]kis_etf_trade_data!$1:$1048576,MATCH($A1153,[1]kis_etf_trade_data!$A:$A,0),MATCH(P$3,[1]kis_etf_trade_data!$1:$1,0)),0)</f>
        <v>70837000</v>
      </c>
      <c r="Q1153" s="85">
        <f>P1153/AI1153</f>
        <v>0.28400461867838445</v>
      </c>
      <c r="R1153" s="90">
        <f>IFERROR(INDEX([1]kis_etf_trade_data!$1:$1048576,MATCH($A1153,[1]kis_etf_trade_data!$A:$A,0),MATCH(R$3,[1]kis_etf_trade_data!$1:$1,0)),0)</f>
        <v>0</v>
      </c>
      <c r="S1153" s="85">
        <f>R1153/AJ1153</f>
        <v>0</v>
      </c>
      <c r="T1153" s="90">
        <f>IFERROR(INDEX([1]kis_etf_trade_data!$1:$1048576,MATCH($A1153,[1]kis_etf_trade_data!$A:$A,0),MATCH(T$3,[1]kis_etf_trade_data!$1:$1,0)),0)</f>
        <v>772815000</v>
      </c>
      <c r="U1153" s="85">
        <f>T1153/AK1153</f>
        <v>0.96012597681728395</v>
      </c>
      <c r="V1153" s="90">
        <f>IFERROR(INDEX([1]kis_etf_trade_data!$1:$1048576,MATCH($A1153,[1]kis_etf_trade_data!$A:$A,0),MATCH(V$3,[1]kis_etf_trade_data!$1:$1,0)),0)</f>
        <v>24787000</v>
      </c>
      <c r="W1153" s="85">
        <f>V1153/AL1153</f>
        <v>0.30792069368183062</v>
      </c>
      <c r="X1153" s="90">
        <f>IFERROR(INDEX([1]kis_etf_trade_data!$1:$1048576,MATCH($A1153,[1]kis_etf_trade_data!$A:$A,0),MATCH(X$3,[1]kis_etf_trade_data!$1:$1,0)),0)</f>
        <v>1107564000</v>
      </c>
      <c r="Y1153" s="85">
        <f t="shared" si="3"/>
        <v>0.95246137917037887</v>
      </c>
      <c r="Z1153" s="90"/>
      <c r="AA1153" s="85"/>
      <c r="AB1153" s="85"/>
      <c r="AC1153" s="85"/>
      <c r="AD1153" s="90">
        <f>IFERROR(INDEX([1]market_value_etf!$1:$1048576,MATCH($A1153,[1]market_value_etf!$A:$A,0),MATCH(AD$2,[1]market_value_etf!$1:$1,0))*2 + INDEX([1]mkt_pt_etf!$1:$1048576,MATCH($A1153,[1]mkt_pt_etf!$A:$A,0),MATCH(AD$2,[1]mkt_pt_etf!$1:$1,0))*2,0)</f>
        <v>79497392000</v>
      </c>
      <c r="AE1153" s="90">
        <f>IFERROR(INDEX([1]market_value_etf!$1:$1048576,MATCH($A1153,[1]market_value_etf!$A:$A,0),MATCH(AE$2,[1]market_value_etf!$1:$1,0))*2 + INDEX([1]mkt_pt_etf!$1:$1048576,MATCH($A1153,[1]mkt_pt_etf!$A:$A,0),MATCH(AE$2,[1]mkt_pt_etf!$1:$1,0))*2,0)</f>
        <v>240130000</v>
      </c>
      <c r="AF1153" s="90">
        <f>IFERROR(INDEX([1]market_value_etf!$1:$1048576,MATCH($A1153,[1]market_value_etf!$A:$A,0),MATCH(AF$2,[1]market_value_etf!$1:$1,0))*2 + INDEX([1]mkt_pt_etf!$1:$1048576,MATCH($A1153,[1]mkt_pt_etf!$A:$A,0),MATCH(AF$2,[1]mkt_pt_etf!$1:$1,0))*2,0)</f>
        <v>1472072000</v>
      </c>
      <c r="AG1153" s="90">
        <f>IFERROR(INDEX([1]market_value_etf!$1:$1048576,MATCH($A1153,[1]market_value_etf!$A:$A,0),MATCH(AG$2,[1]market_value_etf!$1:$1,0))*2 + INDEX([1]mkt_pt_etf!$1:$1048576,MATCH($A1153,[1]mkt_pt_etf!$A:$A,0),MATCH(AG$2,[1]mkt_pt_etf!$1:$1,0))*2,0)</f>
        <v>95293834000</v>
      </c>
      <c r="AH1153" s="90">
        <f>IFERROR(INDEX([1]market_value_etf!$1:$1048576,MATCH($A1153,[1]market_value_etf!$A:$A,0),MATCH(AH$2,[1]market_value_etf!$1:$1,0))*2 + INDEX([1]mkt_pt_etf!$1:$1048576,MATCH($A1153,[1]mkt_pt_etf!$A:$A,0),MATCH(AH$2,[1]mkt_pt_etf!$1:$1,0))*2,0)</f>
        <v>3583826000</v>
      </c>
      <c r="AI1153" s="90">
        <f>IFERROR(INDEX([1]market_value_etf!$1:$1048576,MATCH($A1153,[1]market_value_etf!$A:$A,0),MATCH(AI$2,[1]market_value_etf!$1:$1,0))*2 + INDEX([1]mkt_pt_etf!$1:$1048576,MATCH($A1153,[1]mkt_pt_etf!$A:$A,0),MATCH(AI$2,[1]mkt_pt_etf!$1:$1,0))*2,0)</f>
        <v>249422000</v>
      </c>
      <c r="AJ1153" s="90">
        <f>IFERROR(INDEX([1]market_value_etf!$1:$1048576,MATCH($A1153,[1]market_value_etf!$A:$A,0),MATCH(AJ$2,[1]market_value_etf!$1:$1,0))*2 + INDEX([1]mkt_pt_etf!$1:$1048576,MATCH($A1153,[1]mkt_pt_etf!$A:$A,0),MATCH(AJ$2,[1]mkt_pt_etf!$1:$1,0))*2,0)</f>
        <v>203588000</v>
      </c>
      <c r="AK1153" s="90">
        <f>IFERROR(INDEX([1]market_value_etf!$1:$1048576,MATCH($A1153,[1]market_value_etf!$A:$A,0),MATCH(AK$2,[1]market_value_etf!$1:$1,0))*2 + INDEX([1]mkt_pt_etf!$1:$1048576,MATCH($A1153,[1]mkt_pt_etf!$A:$A,0),MATCH(AK$2,[1]mkt_pt_etf!$1:$1,0))*2,0)</f>
        <v>804910000</v>
      </c>
      <c r="AL1153" s="90">
        <f>IFERROR(INDEX([1]market_value_etf!$1:$1048576,MATCH($A1153,[1]market_value_etf!$A:$A,0),MATCH(AL$2,[1]market_value_etf!$1:$1,0))*2 + INDEX([1]mkt_pt_etf!$1:$1048576,MATCH($A1153,[1]mkt_pt_etf!$A:$A,0),MATCH(AL$2,[1]mkt_pt_etf!$1:$1,0))*2,0)</f>
        <v>80498000</v>
      </c>
      <c r="AM1153" s="90">
        <f>IFERROR(INDEX([1]market_value_etf!$1:$1048576,MATCH($A1153,[1]market_value_etf!$A:$A,0),MATCH(AM$2,[1]market_value_etf!$1:$1,0))*2 + INDEX([1]mkt_pt_etf!$1:$1048576,MATCH($A1153,[1]mkt_pt_etf!$A:$A,0),MATCH(AM$2,[1]mkt_pt_etf!$1:$1,0))*2,0)</f>
        <v>1162844000</v>
      </c>
      <c r="AN1153" s="90">
        <f>IFERROR(INDEX([1]market_value_etf!$1:$1048576,MATCH($A1153,[1]market_value_etf!$A:$A,0),MATCH(AN$2,[1]market_value_etf!$1:$1,0))*2 + INDEX([1]mkt_pt_etf!$1:$1048576,MATCH($A1153,[1]mkt_pt_etf!$A:$A,0),MATCH(AN$2,[1]mkt_pt_etf!$1:$1,0))*2,0)</f>
        <v>7002000</v>
      </c>
      <c r="AO1153" s="90"/>
      <c r="AP1153" s="90"/>
    </row>
    <row r="1154" spans="1:42" ht="12.75" customHeight="1">
      <c r="A1154" s="81">
        <v>45142</v>
      </c>
      <c r="B1154" s="90" cm="1">
        <f t="array" ref="B1154">SUM(_xlfn._xlws.FILTER([1]market_value_exchange!$B:$D,[1]market_value_exchange!$A:$A=A1154,0))*2</f>
        <v>52655747088000</v>
      </c>
      <c r="C1154" s="90">
        <f>SUM(AD1154:AN1154)</f>
        <v>305614600000</v>
      </c>
      <c r="D1154" s="203">
        <f>F1154+H1154+J1154+L1154+N1154+P1154+R1154+T1154+V1154+Z1154</f>
        <v>257105543000</v>
      </c>
      <c r="E1154" s="208">
        <f>INDEX([2]Daily_stats!$1:$1048576,MATCH($A1154,[2]Daily_stats!$H:$H,0),MATCH(E$1,[2]Daily_stats!$1:$1,0))</f>
        <v>486064893000</v>
      </c>
      <c r="F1154" s="90">
        <f>IFERROR(INDEX([1]kis_etf_trade_data!$1:$1048576,MATCH($A1154,[1]kis_etf_trade_data!$A:$A,0),MATCH(F$3,[1]kis_etf_trade_data!$1:$1,0)),0)</f>
        <v>165177806000</v>
      </c>
      <c r="G1154" s="85">
        <f>F1154/AD1154</f>
        <v>0.92477110519397043</v>
      </c>
      <c r="H1154" s="90">
        <f>IFERROR(INDEX([1]kis_etf_trade_data!$1:$1048576,MATCH($A1154,[1]kis_etf_trade_data!$A:$A,0),MATCH(H$3,[1]kis_etf_trade_data!$1:$1,0)),0)</f>
        <v>0</v>
      </c>
      <c r="I1154" s="85">
        <f>H1154/AE1154</f>
        <v>0</v>
      </c>
      <c r="J1154" s="90">
        <f>IFERROR(INDEX([1]kis_etf_trade_data!$1:$1048576,MATCH($A1154,[1]kis_etf_trade_data!$A:$A,0),MATCH(J$3,[1]kis_etf_trade_data!$1:$1,0)),0)</f>
        <v>11359000</v>
      </c>
      <c r="K1154" s="85">
        <f>J1154/AF1154</f>
        <v>8.8359755433514327E-3</v>
      </c>
      <c r="L1154" s="90">
        <f>IFERROR(INDEX([1]kis_etf_trade_data!$1:$1048576,MATCH($A1154,[1]kis_etf_trade_data!$A:$A,0),MATCH(L$3,[1]kis_etf_trade_data!$1:$1,0)),0)</f>
        <v>89264608000</v>
      </c>
      <c r="M1154" s="85">
        <f>L1154/AG1154</f>
        <v>0.7508079474209236</v>
      </c>
      <c r="N1154" s="90">
        <f>IFERROR(INDEX([1]kis_etf_trade_data!$1:$1048576,MATCH($A1154,[1]kis_etf_trade_data!$A:$A,0),MATCH(N$3,[1]kis_etf_trade_data!$1:$1,0)),0)</f>
        <v>1630723000</v>
      </c>
      <c r="O1154" s="85">
        <f>N1154/AH1154</f>
        <v>0.45233278041906833</v>
      </c>
      <c r="P1154" s="90">
        <f>IFERROR(INDEX([1]kis_etf_trade_data!$1:$1048576,MATCH($A1154,[1]kis_etf_trade_data!$A:$A,0),MATCH(P$3,[1]kis_etf_trade_data!$1:$1,0)),0)</f>
        <v>158976000</v>
      </c>
      <c r="Q1154" s="85">
        <f>P1154/AI1154</f>
        <v>0.40470444478387047</v>
      </c>
      <c r="R1154" s="90">
        <f>IFERROR(INDEX([1]kis_etf_trade_data!$1:$1048576,MATCH($A1154,[1]kis_etf_trade_data!$A:$A,0),MATCH(R$3,[1]kis_etf_trade_data!$1:$1,0)),0)</f>
        <v>0</v>
      </c>
      <c r="S1154" s="85">
        <f>R1154/AJ1154</f>
        <v>0</v>
      </c>
      <c r="T1154" s="90">
        <f>IFERROR(INDEX([1]kis_etf_trade_data!$1:$1048576,MATCH($A1154,[1]kis_etf_trade_data!$A:$A,0),MATCH(T$3,[1]kis_etf_trade_data!$1:$1,0)),0)</f>
        <v>827180000</v>
      </c>
      <c r="U1154" s="85">
        <f>T1154/AK1154</f>
        <v>0.85593956953642381</v>
      </c>
      <c r="V1154" s="90">
        <f>IFERROR(INDEX([1]kis_etf_trade_data!$1:$1048576,MATCH($A1154,[1]kis_etf_trade_data!$A:$A,0),MATCH(V$3,[1]kis_etf_trade_data!$1:$1,0)),0)</f>
        <v>34891000</v>
      </c>
      <c r="W1154" s="85">
        <f>V1154/AL1154</f>
        <v>0.25022231784279975</v>
      </c>
      <c r="X1154" s="90">
        <f>IFERROR(INDEX([1]kis_etf_trade_data!$1:$1048576,MATCH($A1154,[1]kis_etf_trade_data!$A:$A,0),MATCH(X$3,[1]kis_etf_trade_data!$1:$1,0)),0)</f>
        <v>1049472000</v>
      </c>
      <c r="Y1154" s="85">
        <f t="shared" si="3"/>
        <v>0.98775694601310138</v>
      </c>
      <c r="Z1154" s="90"/>
      <c r="AA1154" s="85"/>
      <c r="AB1154" s="85"/>
      <c r="AC1154" s="85"/>
      <c r="AD1154" s="90">
        <f>IFERROR(INDEX([1]market_value_etf!$1:$1048576,MATCH($A1154,[1]market_value_etf!$A:$A,0),MATCH(AD$2,[1]market_value_etf!$1:$1,0))*2 + INDEX([1]mkt_pt_etf!$1:$1048576,MATCH($A1154,[1]mkt_pt_etf!$A:$A,0),MATCH(AD$2,[1]mkt_pt_etf!$1:$1,0))*2,0)</f>
        <v>178614800000</v>
      </c>
      <c r="AE1154" s="90">
        <f>IFERROR(INDEX([1]market_value_etf!$1:$1048576,MATCH($A1154,[1]market_value_etf!$A:$A,0),MATCH(AE$2,[1]market_value_etf!$1:$1,0))*2 + INDEX([1]mkt_pt_etf!$1:$1048576,MATCH($A1154,[1]mkt_pt_etf!$A:$A,0),MATCH(AE$2,[1]mkt_pt_etf!$1:$1,0))*2,0)</f>
        <v>107300000</v>
      </c>
      <c r="AF1154" s="90">
        <f>IFERROR(INDEX([1]market_value_etf!$1:$1048576,MATCH($A1154,[1]market_value_etf!$A:$A,0),MATCH(AF$2,[1]market_value_etf!$1:$1,0))*2 + INDEX([1]mkt_pt_etf!$1:$1048576,MATCH($A1154,[1]mkt_pt_etf!$A:$A,0),MATCH(AF$2,[1]mkt_pt_etf!$1:$1,0))*2,0)</f>
        <v>1285540000</v>
      </c>
      <c r="AG1154" s="90">
        <f>IFERROR(INDEX([1]market_value_etf!$1:$1048576,MATCH($A1154,[1]market_value_etf!$A:$A,0),MATCH(AG$2,[1]market_value_etf!$1:$1,0))*2 + INDEX([1]mkt_pt_etf!$1:$1048576,MATCH($A1154,[1]mkt_pt_etf!$A:$A,0),MATCH(AG$2,[1]mkt_pt_etf!$1:$1,0))*2,0)</f>
        <v>118891400000</v>
      </c>
      <c r="AH1154" s="90">
        <f>IFERROR(INDEX([1]market_value_etf!$1:$1048576,MATCH($A1154,[1]market_value_etf!$A:$A,0),MATCH(AH$2,[1]market_value_etf!$1:$1,0))*2 + INDEX([1]mkt_pt_etf!$1:$1048576,MATCH($A1154,[1]mkt_pt_etf!$A:$A,0),MATCH(AH$2,[1]mkt_pt_etf!$1:$1,0))*2,0)</f>
        <v>3605140000</v>
      </c>
      <c r="AI1154" s="90">
        <f>IFERROR(INDEX([1]market_value_etf!$1:$1048576,MATCH($A1154,[1]market_value_etf!$A:$A,0),MATCH(AI$2,[1]market_value_etf!$1:$1,0))*2 + INDEX([1]mkt_pt_etf!$1:$1048576,MATCH($A1154,[1]mkt_pt_etf!$A:$A,0),MATCH(AI$2,[1]mkt_pt_etf!$1:$1,0))*2,0)</f>
        <v>392820000</v>
      </c>
      <c r="AJ1154" s="90">
        <f>IFERROR(INDEX([1]market_value_etf!$1:$1048576,MATCH($A1154,[1]market_value_etf!$A:$A,0),MATCH(AJ$2,[1]market_value_etf!$1:$1,0))*2 + INDEX([1]mkt_pt_etf!$1:$1048576,MATCH($A1154,[1]mkt_pt_etf!$A:$A,0),MATCH(AJ$2,[1]mkt_pt_etf!$1:$1,0))*2,0)</f>
        <v>519440000</v>
      </c>
      <c r="AK1154" s="90">
        <f>IFERROR(INDEX([1]market_value_etf!$1:$1048576,MATCH($A1154,[1]market_value_etf!$A:$A,0),MATCH(AK$2,[1]market_value_etf!$1:$1,0))*2 + INDEX([1]mkt_pt_etf!$1:$1048576,MATCH($A1154,[1]mkt_pt_etf!$A:$A,0),MATCH(AK$2,[1]mkt_pt_etf!$1:$1,0))*2,0)</f>
        <v>966400000</v>
      </c>
      <c r="AL1154" s="90">
        <f>IFERROR(INDEX([1]market_value_etf!$1:$1048576,MATCH($A1154,[1]market_value_etf!$A:$A,0),MATCH(AL$2,[1]market_value_etf!$1:$1,0))*2 + INDEX([1]mkt_pt_etf!$1:$1048576,MATCH($A1154,[1]mkt_pt_etf!$A:$A,0),MATCH(AL$2,[1]mkt_pt_etf!$1:$1,0))*2,0)</f>
        <v>139440000</v>
      </c>
      <c r="AM1154" s="90">
        <f>IFERROR(INDEX([1]market_value_etf!$1:$1048576,MATCH($A1154,[1]market_value_etf!$A:$A,0),MATCH(AM$2,[1]market_value_etf!$1:$1,0))*2 + INDEX([1]mkt_pt_etf!$1:$1048576,MATCH($A1154,[1]mkt_pt_etf!$A:$A,0),MATCH(AM$2,[1]mkt_pt_etf!$1:$1,0))*2,0)</f>
        <v>1062480000</v>
      </c>
      <c r="AN1154" s="90">
        <f>IFERROR(INDEX([1]market_value_etf!$1:$1048576,MATCH($A1154,[1]market_value_etf!$A:$A,0),MATCH(AN$2,[1]market_value_etf!$1:$1,0))*2 + INDEX([1]mkt_pt_etf!$1:$1048576,MATCH($A1154,[1]mkt_pt_etf!$A:$A,0),MATCH(AN$2,[1]mkt_pt_etf!$1:$1,0))*2,0)</f>
        <v>29840000</v>
      </c>
      <c r="AO1154" s="90"/>
      <c r="AP1154" s="90"/>
    </row>
    <row r="1155" spans="1:42" s="116" customFormat="1" ht="12.75" customHeight="1">
      <c r="A1155" s="110"/>
      <c r="B1155" s="113"/>
      <c r="C1155" s="113"/>
      <c r="D1155" s="210"/>
      <c r="E1155" s="208"/>
      <c r="F1155" s="113"/>
      <c r="G1155" s="135"/>
      <c r="H1155" s="113"/>
      <c r="I1155" s="113"/>
      <c r="J1155" s="113"/>
      <c r="K1155" s="113"/>
      <c r="L1155" s="113"/>
      <c r="M1155" s="113"/>
      <c r="N1155" s="113"/>
      <c r="O1155" s="113"/>
      <c r="P1155" s="113"/>
      <c r="Q1155" s="113"/>
      <c r="R1155" s="113"/>
      <c r="S1155" s="113"/>
      <c r="T1155" s="113"/>
      <c r="U1155" s="113"/>
      <c r="V1155" s="113"/>
      <c r="W1155" s="113"/>
      <c r="X1155" s="113"/>
      <c r="Y1155" s="85" t="e">
        <f t="shared" si="3"/>
        <v>#DIV/0!</v>
      </c>
      <c r="Z1155" s="113"/>
      <c r="AA1155" s="113"/>
      <c r="AB1155" s="113"/>
      <c r="AC1155" s="113"/>
      <c r="AD1155" s="113"/>
      <c r="AE1155" s="113"/>
      <c r="AF1155" s="113"/>
      <c r="AG1155" s="113"/>
      <c r="AH1155" s="113"/>
      <c r="AI1155" s="126"/>
      <c r="AJ1155" s="113"/>
      <c r="AK1155" s="113"/>
      <c r="AL1155" s="113"/>
      <c r="AM1155" s="113"/>
      <c r="AN1155" s="113"/>
      <c r="AO1155" s="113"/>
      <c r="AP1155" s="113"/>
    </row>
    <row r="1156" spans="1:42" ht="12.75" customHeight="1">
      <c r="A1156" s="81">
        <v>45145</v>
      </c>
      <c r="B1156" s="90" cm="1">
        <f t="array" ref="B1156">SUM(_xlfn._xlws.FILTER([1]market_value_exchange!$B:$D,[1]market_value_exchange!$A:$A=A1156,0))*2</f>
        <v>59838108091600</v>
      </c>
      <c r="C1156" s="90">
        <f>SUM(AD1156:AN1156)</f>
        <v>158001484000</v>
      </c>
      <c r="D1156" s="203">
        <f>F1156+H1156+J1156+L1156+N1156+P1156+R1156+T1156+V1156+Z1156</f>
        <v>98009809000</v>
      </c>
      <c r="E1156" s="208">
        <f>INDEX([2]Daily_stats!$1:$1048576,MATCH($A1156,[2]Daily_stats!$H:$H,0),MATCH(E$1,[2]Daily_stats!$1:$1,0))</f>
        <v>212635941000</v>
      </c>
      <c r="F1156" s="90">
        <f>IFERROR(INDEX([1]kis_etf_trade_data!$1:$1048576,MATCH($A1156,[1]kis_etf_trade_data!$A:$A,0),MATCH(F$3,[1]kis_etf_trade_data!$1:$1,0)),0)</f>
        <v>75282191000</v>
      </c>
      <c r="G1156" s="85">
        <f>F1156/AD1156</f>
        <v>0.8506241962637533</v>
      </c>
      <c r="H1156" s="90">
        <f>IFERROR(INDEX([1]kis_etf_trade_data!$1:$1048576,MATCH($A1156,[1]kis_etf_trade_data!$A:$A,0),MATCH(H$3,[1]kis_etf_trade_data!$1:$1,0)),0)</f>
        <v>0</v>
      </c>
      <c r="I1156" s="85">
        <f>H1156/AE1156</f>
        <v>0</v>
      </c>
      <c r="J1156" s="90">
        <f>IFERROR(INDEX([1]kis_etf_trade_data!$1:$1048576,MATCH($A1156,[1]kis_etf_trade_data!$A:$A,0),MATCH(J$3,[1]kis_etf_trade_data!$1:$1,0)),0)</f>
        <v>4040983000</v>
      </c>
      <c r="K1156" s="85">
        <f>J1156/AF1156</f>
        <v>0.38673749897596915</v>
      </c>
      <c r="L1156" s="90">
        <f>IFERROR(INDEX([1]kis_etf_trade_data!$1:$1048576,MATCH($A1156,[1]kis_etf_trade_data!$A:$A,0),MATCH(L$3,[1]kis_etf_trade_data!$1:$1,0)),0)</f>
        <v>16117887000</v>
      </c>
      <c r="M1156" s="85">
        <f>L1156/AG1156</f>
        <v>0.31618623990523526</v>
      </c>
      <c r="N1156" s="90">
        <f>IFERROR(INDEX([1]kis_etf_trade_data!$1:$1048576,MATCH($A1156,[1]kis_etf_trade_data!$A:$A,0),MATCH(N$3,[1]kis_etf_trade_data!$1:$1,0)),0)</f>
        <v>1501688000</v>
      </c>
      <c r="O1156" s="85">
        <f>N1156/AH1156</f>
        <v>0.43104563775573179</v>
      </c>
      <c r="P1156" s="90">
        <f>IFERROR(INDEX([1]kis_etf_trade_data!$1:$1048576,MATCH($A1156,[1]kis_etf_trade_data!$A:$A,0),MATCH(P$3,[1]kis_etf_trade_data!$1:$1,0)),0)</f>
        <v>67626000</v>
      </c>
      <c r="Q1156" s="85">
        <f>P1156/AI1156</f>
        <v>0.25006101213586845</v>
      </c>
      <c r="R1156" s="90">
        <f>IFERROR(INDEX([1]kis_etf_trade_data!$1:$1048576,MATCH($A1156,[1]kis_etf_trade_data!$A:$A,0),MATCH(R$3,[1]kis_etf_trade_data!$1:$1,0)),0)</f>
        <v>0</v>
      </c>
      <c r="S1156" s="85">
        <f>R1156/AJ1156</f>
        <v>0</v>
      </c>
      <c r="T1156" s="90">
        <f>IFERROR(INDEX([1]kis_etf_trade_data!$1:$1048576,MATCH($A1156,[1]kis_etf_trade_data!$A:$A,0),MATCH(T$3,[1]kis_etf_trade_data!$1:$1,0)),0)</f>
        <v>803154000</v>
      </c>
      <c r="U1156" s="85">
        <f>T1156/AK1156</f>
        <v>0.95530778087562207</v>
      </c>
      <c r="V1156" s="90">
        <f>IFERROR(INDEX([1]kis_etf_trade_data!$1:$1048576,MATCH($A1156,[1]kis_etf_trade_data!$A:$A,0),MATCH(V$3,[1]kis_etf_trade_data!$1:$1,0)),0)</f>
        <v>196280000</v>
      </c>
      <c r="W1156" s="85">
        <f>V1156/AL1156</f>
        <v>0.36423152862932556</v>
      </c>
      <c r="X1156" s="90">
        <f>IFERROR(INDEX([1]kis_etf_trade_data!$1:$1048576,MATCH($A1156,[1]kis_etf_trade_data!$A:$A,0),MATCH(X$3,[1]kis_etf_trade_data!$1:$1,0)),0)</f>
        <v>1099092000</v>
      </c>
      <c r="Y1156" s="85">
        <f t="shared" si="3"/>
        <v>0.97549658294133312</v>
      </c>
      <c r="Z1156" s="90"/>
      <c r="AA1156" s="85"/>
      <c r="AB1156" s="85"/>
      <c r="AC1156" s="85"/>
      <c r="AD1156" s="90">
        <f>IFERROR(INDEX([1]market_value_etf!$1:$1048576,MATCH($A1156,[1]market_value_etf!$A:$A,0),MATCH(AD$2,[1]market_value_etf!$1:$1,0))*2 + INDEX([1]mkt_pt_etf!$1:$1048576,MATCH($A1156,[1]mkt_pt_etf!$A:$A,0),MATCH(AD$2,[1]mkt_pt_etf!$1:$1,0))*2,0)</f>
        <v>88502292000</v>
      </c>
      <c r="AE1156" s="90">
        <f>IFERROR(INDEX([1]market_value_etf!$1:$1048576,MATCH($A1156,[1]market_value_etf!$A:$A,0),MATCH(AE$2,[1]market_value_etf!$1:$1,0))*2 + INDEX([1]mkt_pt_etf!$1:$1048576,MATCH($A1156,[1]mkt_pt_etf!$A:$A,0),MATCH(AE$2,[1]mkt_pt_etf!$1:$1,0))*2,0)</f>
        <v>1036496000</v>
      </c>
      <c r="AF1156" s="90">
        <f>IFERROR(INDEX([1]market_value_etf!$1:$1048576,MATCH($A1156,[1]market_value_etf!$A:$A,0),MATCH(AF$2,[1]market_value_etf!$1:$1,0))*2 + INDEX([1]mkt_pt_etf!$1:$1048576,MATCH($A1156,[1]mkt_pt_etf!$A:$A,0),MATCH(AF$2,[1]mkt_pt_etf!$1:$1,0))*2,0)</f>
        <v>10448904000</v>
      </c>
      <c r="AG1156" s="90">
        <f>IFERROR(INDEX([1]market_value_etf!$1:$1048576,MATCH($A1156,[1]market_value_etf!$A:$A,0),MATCH(AG$2,[1]market_value_etf!$1:$1,0))*2 + INDEX([1]mkt_pt_etf!$1:$1048576,MATCH($A1156,[1]mkt_pt_etf!$A:$A,0),MATCH(AG$2,[1]mkt_pt_etf!$1:$1,0))*2,0)</f>
        <v>50975928000</v>
      </c>
      <c r="AH1156" s="90">
        <f>IFERROR(INDEX([1]market_value_etf!$1:$1048576,MATCH($A1156,[1]market_value_etf!$A:$A,0),MATCH(AH$2,[1]market_value_etf!$1:$1,0))*2 + INDEX([1]mkt_pt_etf!$1:$1048576,MATCH($A1156,[1]mkt_pt_etf!$A:$A,0),MATCH(AH$2,[1]mkt_pt_etf!$1:$1,0))*2,0)</f>
        <v>3483826000</v>
      </c>
      <c r="AI1156" s="90">
        <f>IFERROR(INDEX([1]market_value_etf!$1:$1048576,MATCH($A1156,[1]market_value_etf!$A:$A,0),MATCH(AI$2,[1]market_value_etf!$1:$1,0))*2 + INDEX([1]mkt_pt_etf!$1:$1048576,MATCH($A1156,[1]mkt_pt_etf!$A:$A,0),MATCH(AI$2,[1]mkt_pt_etf!$1:$1,0))*2,0)</f>
        <v>270438000</v>
      </c>
      <c r="AJ1156" s="90">
        <f>IFERROR(INDEX([1]market_value_etf!$1:$1048576,MATCH($A1156,[1]market_value_etf!$A:$A,0),MATCH(AJ$2,[1]market_value_etf!$1:$1,0))*2 + INDEX([1]mkt_pt_etf!$1:$1048576,MATCH($A1156,[1]mkt_pt_etf!$A:$A,0),MATCH(AJ$2,[1]mkt_pt_etf!$1:$1,0))*2,0)</f>
        <v>746912000</v>
      </c>
      <c r="AK1156" s="90">
        <f>IFERROR(INDEX([1]market_value_etf!$1:$1048576,MATCH($A1156,[1]market_value_etf!$A:$A,0),MATCH(AK$2,[1]market_value_etf!$1:$1,0))*2 + INDEX([1]mkt_pt_etf!$1:$1048576,MATCH($A1156,[1]mkt_pt_etf!$A:$A,0),MATCH(AK$2,[1]mkt_pt_etf!$1:$1,0))*2,0)</f>
        <v>840728000</v>
      </c>
      <c r="AL1156" s="90">
        <f>IFERROR(INDEX([1]market_value_etf!$1:$1048576,MATCH($A1156,[1]market_value_etf!$A:$A,0),MATCH(AL$2,[1]market_value_etf!$1:$1,0))*2 + INDEX([1]mkt_pt_etf!$1:$1048576,MATCH($A1156,[1]mkt_pt_etf!$A:$A,0),MATCH(AL$2,[1]mkt_pt_etf!$1:$1,0))*2,0)</f>
        <v>538888000</v>
      </c>
      <c r="AM1156" s="90">
        <f>IFERROR(INDEX([1]market_value_etf!$1:$1048576,MATCH($A1156,[1]market_value_etf!$A:$A,0),MATCH(AM$2,[1]market_value_etf!$1:$1,0))*2 + INDEX([1]mkt_pt_etf!$1:$1048576,MATCH($A1156,[1]mkt_pt_etf!$A:$A,0),MATCH(AM$2,[1]mkt_pt_etf!$1:$1,0))*2,0)</f>
        <v>1126700000</v>
      </c>
      <c r="AN1156" s="90">
        <f>IFERROR(INDEX([1]market_value_etf!$1:$1048576,MATCH($A1156,[1]market_value_etf!$A:$A,0),MATCH(AN$2,[1]market_value_etf!$1:$1,0))*2 + INDEX([1]mkt_pt_etf!$1:$1048576,MATCH($A1156,[1]mkt_pt_etf!$A:$A,0),MATCH(AN$2,[1]mkt_pt_etf!$1:$1,0))*2,0)</f>
        <v>30372000</v>
      </c>
      <c r="AO1156" s="90"/>
      <c r="AP1156" s="90"/>
    </row>
    <row r="1157" spans="1:42" ht="12.75" customHeight="1">
      <c r="A1157" s="81">
        <v>45146</v>
      </c>
      <c r="B1157" s="90" cm="1">
        <f t="array" ref="B1157">SUM(_xlfn._xlws.FILTER([1]market_value_exchange!$B:$D,[1]market_value_exchange!$A:$A=A1157,0))*2</f>
        <v>57135866887200</v>
      </c>
      <c r="C1157" s="90">
        <f>SUM(AD1157:AN1157)</f>
        <v>145607222000</v>
      </c>
      <c r="D1157" s="203">
        <f>F1157+H1157+J1157+L1157+N1157+P1157+R1157+T1157+V1157+Z1157</f>
        <v>80256420000</v>
      </c>
      <c r="E1157" s="208">
        <f>INDEX([2]Daily_stats!$1:$1048576,MATCH($A1157,[2]Daily_stats!$H:$H,0),MATCH(E$1,[2]Daily_stats!$1:$1,0))</f>
        <v>267069031000</v>
      </c>
      <c r="F1157" s="90">
        <f>IFERROR(INDEX([1]kis_etf_trade_data!$1:$1048576,MATCH($A1157,[1]kis_etf_trade_data!$A:$A,0),MATCH(F$3,[1]kis_etf_trade_data!$1:$1,0)),0)</f>
        <v>41203745000</v>
      </c>
      <c r="G1157" s="85">
        <f>F1157/AD1157</f>
        <v>0.50505254238605291</v>
      </c>
      <c r="H1157" s="90">
        <f>IFERROR(INDEX([1]kis_etf_trade_data!$1:$1048576,MATCH($A1157,[1]kis_etf_trade_data!$A:$A,0),MATCH(H$3,[1]kis_etf_trade_data!$1:$1,0)),0)</f>
        <v>0</v>
      </c>
      <c r="I1157" s="85">
        <f>H1157/AE1157</f>
        <v>0</v>
      </c>
      <c r="J1157" s="90">
        <f>IFERROR(INDEX([1]kis_etf_trade_data!$1:$1048576,MATCH($A1157,[1]kis_etf_trade_data!$A:$A,0),MATCH(J$3,[1]kis_etf_trade_data!$1:$1,0)),0)</f>
        <v>675072000</v>
      </c>
      <c r="K1157" s="85">
        <f>J1157/AF1157</f>
        <v>0.25567015931664949</v>
      </c>
      <c r="L1157" s="90">
        <f>IFERROR(INDEX([1]kis_etf_trade_data!$1:$1048576,MATCH($A1157,[1]kis_etf_trade_data!$A:$A,0),MATCH(L$3,[1]kis_etf_trade_data!$1:$1,0)),0)</f>
        <v>34850353000</v>
      </c>
      <c r="M1157" s="85">
        <f>L1157/AG1157</f>
        <v>0.65880523695141224</v>
      </c>
      <c r="N1157" s="90">
        <f>IFERROR(INDEX([1]kis_etf_trade_data!$1:$1048576,MATCH($A1157,[1]kis_etf_trade_data!$A:$A,0),MATCH(N$3,[1]kis_etf_trade_data!$1:$1,0)),0)</f>
        <v>2106364000</v>
      </c>
      <c r="O1157" s="85">
        <f>N1157/AH1157</f>
        <v>0.50602318175441019</v>
      </c>
      <c r="P1157" s="90">
        <f>IFERROR(INDEX([1]kis_etf_trade_data!$1:$1048576,MATCH($A1157,[1]kis_etf_trade_data!$A:$A,0),MATCH(P$3,[1]kis_etf_trade_data!$1:$1,0)),0)</f>
        <v>575159000</v>
      </c>
      <c r="Q1157" s="85">
        <f>P1157/AI1157</f>
        <v>0.40774067772579042</v>
      </c>
      <c r="R1157" s="90">
        <f>IFERROR(INDEX([1]kis_etf_trade_data!$1:$1048576,MATCH($A1157,[1]kis_etf_trade_data!$A:$A,0),MATCH(R$3,[1]kis_etf_trade_data!$1:$1,0)),0)</f>
        <v>0</v>
      </c>
      <c r="S1157" s="85">
        <f>R1157/AJ1157</f>
        <v>0</v>
      </c>
      <c r="T1157" s="90">
        <f>IFERROR(INDEX([1]kis_etf_trade_data!$1:$1048576,MATCH($A1157,[1]kis_etf_trade_data!$A:$A,0),MATCH(T$3,[1]kis_etf_trade_data!$1:$1,0)),0)</f>
        <v>804702000</v>
      </c>
      <c r="U1157" s="85">
        <f>T1157/AK1157</f>
        <v>0.94685081988817144</v>
      </c>
      <c r="V1157" s="90">
        <f>IFERROR(INDEX([1]kis_etf_trade_data!$1:$1048576,MATCH($A1157,[1]kis_etf_trade_data!$A:$A,0),MATCH(V$3,[1]kis_etf_trade_data!$1:$1,0)),0)</f>
        <v>41025000</v>
      </c>
      <c r="W1157" s="85">
        <f>V1157/AL1157</f>
        <v>0.17602612180449836</v>
      </c>
      <c r="X1157" s="90">
        <f>IFERROR(INDEX([1]kis_etf_trade_data!$1:$1048576,MATCH($A1157,[1]kis_etf_trade_data!$A:$A,0),MATCH(X$3,[1]kis_etf_trade_data!$1:$1,0)),0)</f>
        <v>1103146000</v>
      </c>
      <c r="Y1157" s="85">
        <f t="shared" si="3"/>
        <v>0.98023266559563249</v>
      </c>
      <c r="Z1157" s="90"/>
      <c r="AA1157" s="85"/>
      <c r="AB1157" s="85"/>
      <c r="AC1157" s="85"/>
      <c r="AD1157" s="90">
        <f>IFERROR(INDEX([1]market_value_etf!$1:$1048576,MATCH($A1157,[1]market_value_etf!$A:$A,0),MATCH(AD$2,[1]market_value_etf!$1:$1,0))*2 + INDEX([1]mkt_pt_etf!$1:$1048576,MATCH($A1157,[1]mkt_pt_etf!$A:$A,0),MATCH(AD$2,[1]mkt_pt_etf!$1:$1,0))*2,0)</f>
        <v>81583086000</v>
      </c>
      <c r="AE1157" s="90">
        <f>IFERROR(INDEX([1]market_value_etf!$1:$1048576,MATCH($A1157,[1]market_value_etf!$A:$A,0),MATCH(AE$2,[1]market_value_etf!$1:$1,0))*2 + INDEX([1]mkt_pt_etf!$1:$1048576,MATCH($A1157,[1]mkt_pt_etf!$A:$A,0),MATCH(AE$2,[1]mkt_pt_etf!$1:$1,0))*2,0)</f>
        <v>405846000</v>
      </c>
      <c r="AF1157" s="90">
        <f>IFERROR(INDEX([1]market_value_etf!$1:$1048576,MATCH($A1157,[1]market_value_etf!$A:$A,0),MATCH(AF$2,[1]market_value_etf!$1:$1,0))*2 + INDEX([1]mkt_pt_etf!$1:$1048576,MATCH($A1157,[1]mkt_pt_etf!$A:$A,0),MATCH(AF$2,[1]mkt_pt_etf!$1:$1,0))*2,0)</f>
        <v>2640402000</v>
      </c>
      <c r="AG1157" s="90">
        <f>IFERROR(INDEX([1]market_value_etf!$1:$1048576,MATCH($A1157,[1]market_value_etf!$A:$A,0),MATCH(AG$2,[1]market_value_etf!$1:$1,0))*2 + INDEX([1]mkt_pt_etf!$1:$1048576,MATCH($A1157,[1]mkt_pt_etf!$A:$A,0),MATCH(AG$2,[1]mkt_pt_etf!$1:$1,0))*2,0)</f>
        <v>52899326000</v>
      </c>
      <c r="AH1157" s="90">
        <f>IFERROR(INDEX([1]market_value_etf!$1:$1048576,MATCH($A1157,[1]market_value_etf!$A:$A,0),MATCH(AH$2,[1]market_value_etf!$1:$1,0))*2 + INDEX([1]mkt_pt_etf!$1:$1048576,MATCH($A1157,[1]mkt_pt_etf!$A:$A,0),MATCH(AH$2,[1]mkt_pt_etf!$1:$1,0))*2,0)</f>
        <v>4162584000</v>
      </c>
      <c r="AI1157" s="90">
        <f>IFERROR(INDEX([1]market_value_etf!$1:$1048576,MATCH($A1157,[1]market_value_etf!$A:$A,0),MATCH(AI$2,[1]market_value_etf!$1:$1,0))*2 + INDEX([1]mkt_pt_etf!$1:$1048576,MATCH($A1157,[1]mkt_pt_etf!$A:$A,0),MATCH(AI$2,[1]mkt_pt_etf!$1:$1,0))*2,0)</f>
        <v>1410600000</v>
      </c>
      <c r="AJ1157" s="90">
        <f>IFERROR(INDEX([1]market_value_etf!$1:$1048576,MATCH($A1157,[1]market_value_etf!$A:$A,0),MATCH(AJ$2,[1]market_value_etf!$1:$1,0))*2 + INDEX([1]mkt_pt_etf!$1:$1048576,MATCH($A1157,[1]mkt_pt_etf!$A:$A,0),MATCH(AJ$2,[1]mkt_pt_etf!$1:$1,0))*2,0)</f>
        <v>273794000</v>
      </c>
      <c r="AK1157" s="90">
        <f>IFERROR(INDEX([1]market_value_etf!$1:$1048576,MATCH($A1157,[1]market_value_etf!$A:$A,0),MATCH(AK$2,[1]market_value_etf!$1:$1,0))*2 + INDEX([1]mkt_pt_etf!$1:$1048576,MATCH($A1157,[1]mkt_pt_etf!$A:$A,0),MATCH(AK$2,[1]mkt_pt_etf!$1:$1,0))*2,0)</f>
        <v>849872000</v>
      </c>
      <c r="AL1157" s="90">
        <f>IFERROR(INDEX([1]market_value_etf!$1:$1048576,MATCH($A1157,[1]market_value_etf!$A:$A,0),MATCH(AL$2,[1]market_value_etf!$1:$1,0))*2 + INDEX([1]mkt_pt_etf!$1:$1048576,MATCH($A1157,[1]mkt_pt_etf!$A:$A,0),MATCH(AL$2,[1]mkt_pt_etf!$1:$1,0))*2,0)</f>
        <v>233062000</v>
      </c>
      <c r="AM1157" s="90">
        <f>IFERROR(INDEX([1]market_value_etf!$1:$1048576,MATCH($A1157,[1]market_value_etf!$A:$A,0),MATCH(AM$2,[1]market_value_etf!$1:$1,0))*2 + INDEX([1]mkt_pt_etf!$1:$1048576,MATCH($A1157,[1]mkt_pt_etf!$A:$A,0),MATCH(AM$2,[1]mkt_pt_etf!$1:$1,0))*2,0)</f>
        <v>1125392000</v>
      </c>
      <c r="AN1157" s="90">
        <f>IFERROR(INDEX([1]market_value_etf!$1:$1048576,MATCH($A1157,[1]market_value_etf!$A:$A,0),MATCH(AN$2,[1]market_value_etf!$1:$1,0))*2 + INDEX([1]mkt_pt_etf!$1:$1048576,MATCH($A1157,[1]mkt_pt_etf!$A:$A,0),MATCH(AN$2,[1]mkt_pt_etf!$1:$1,0))*2,0)</f>
        <v>23258000</v>
      </c>
      <c r="AO1157" s="90"/>
      <c r="AP1157" s="90"/>
    </row>
    <row r="1158" spans="1:42" ht="12.75" customHeight="1">
      <c r="A1158" s="81">
        <v>45147</v>
      </c>
      <c r="B1158" s="90" cm="1">
        <f t="array" ref="B1158">SUM(_xlfn._xlws.FILTER([1]market_value_exchange!$B:$D,[1]market_value_exchange!$A:$A=A1158,0))*2</f>
        <v>49534149374000</v>
      </c>
      <c r="C1158" s="90">
        <f>SUM(AD1158:AN1158)</f>
        <v>353180604000</v>
      </c>
      <c r="D1158" s="203">
        <f>F1158+H1158+J1158+L1158+N1158+P1158+R1158+T1158+V1158+Z1158</f>
        <v>323254605000</v>
      </c>
      <c r="E1158" s="208">
        <f>INDEX([2]Daily_stats!$1:$1048576,MATCH($A1158,[2]Daily_stats!$H:$H,0),MATCH(E$1,[2]Daily_stats!$1:$1,0))</f>
        <v>363756710000</v>
      </c>
      <c r="F1158" s="90">
        <f>IFERROR(INDEX([1]kis_etf_trade_data!$1:$1048576,MATCH($A1158,[1]kis_etf_trade_data!$A:$A,0),MATCH(F$3,[1]kis_etf_trade_data!$1:$1,0)),0)</f>
        <v>275570596000</v>
      </c>
      <c r="G1158" s="85">
        <f>F1158/AD1158</f>
        <v>0.98085545986883604</v>
      </c>
      <c r="H1158" s="90">
        <f>IFERROR(INDEX([1]kis_etf_trade_data!$1:$1048576,MATCH($A1158,[1]kis_etf_trade_data!$A:$A,0),MATCH(H$3,[1]kis_etf_trade_data!$1:$1,0)),0)</f>
        <v>0</v>
      </c>
      <c r="I1158" s="85">
        <f>H1158/AE1158</f>
        <v>0</v>
      </c>
      <c r="J1158" s="90">
        <f>IFERROR(INDEX([1]kis_etf_trade_data!$1:$1048576,MATCH($A1158,[1]kis_etf_trade_data!$A:$A,0),MATCH(J$3,[1]kis_etf_trade_data!$1:$1,0)),0)</f>
        <v>2740554000</v>
      </c>
      <c r="K1158" s="85">
        <f>J1158/AF1158</f>
        <v>0.44353916727303799</v>
      </c>
      <c r="L1158" s="90">
        <f>IFERROR(INDEX([1]kis_etf_trade_data!$1:$1048576,MATCH($A1158,[1]kis_etf_trade_data!$A:$A,0),MATCH(L$3,[1]kis_etf_trade_data!$1:$1,0)),0)</f>
        <v>42294342000</v>
      </c>
      <c r="M1158" s="85">
        <f>L1158/AG1158</f>
        <v>0.72473689302490851</v>
      </c>
      <c r="N1158" s="90">
        <f>IFERROR(INDEX([1]kis_etf_trade_data!$1:$1048576,MATCH($A1158,[1]kis_etf_trade_data!$A:$A,0),MATCH(N$3,[1]kis_etf_trade_data!$1:$1,0)),0)</f>
        <v>1854636000</v>
      </c>
      <c r="O1158" s="85">
        <f>N1158/AH1158</f>
        <v>0.40821790568425687</v>
      </c>
      <c r="P1158" s="90">
        <f>IFERROR(INDEX([1]kis_etf_trade_data!$1:$1048576,MATCH($A1158,[1]kis_etf_trade_data!$A:$A,0),MATCH(P$3,[1]kis_etf_trade_data!$1:$1,0)),0)</f>
        <v>50504000</v>
      </c>
      <c r="Q1158" s="85">
        <f>P1158/AI1158</f>
        <v>0.26144575818441596</v>
      </c>
      <c r="R1158" s="90">
        <f>IFERROR(INDEX([1]kis_etf_trade_data!$1:$1048576,MATCH($A1158,[1]kis_etf_trade_data!$A:$A,0),MATCH(R$3,[1]kis_etf_trade_data!$1:$1,0)),0)</f>
        <v>0</v>
      </c>
      <c r="S1158" s="85">
        <f>R1158/AJ1158</f>
        <v>0</v>
      </c>
      <c r="T1158" s="90">
        <f>IFERROR(INDEX([1]kis_etf_trade_data!$1:$1048576,MATCH($A1158,[1]kis_etf_trade_data!$A:$A,0),MATCH(T$3,[1]kis_etf_trade_data!$1:$1,0)),0)</f>
        <v>2451000</v>
      </c>
      <c r="U1158" s="85">
        <f>T1158/AK1158</f>
        <v>0.13634846461949265</v>
      </c>
      <c r="V1158" s="90">
        <f>IFERROR(INDEX([1]kis_etf_trade_data!$1:$1048576,MATCH($A1158,[1]kis_etf_trade_data!$A:$A,0),MATCH(V$3,[1]kis_etf_trade_data!$1:$1,0)),0)</f>
        <v>741522000</v>
      </c>
      <c r="W1158" s="85">
        <f>V1158/AL1158</f>
        <v>0.57168298786664873</v>
      </c>
      <c r="X1158" s="90">
        <f>IFERROR(INDEX([1]kis_etf_trade_data!$1:$1048576,MATCH($A1158,[1]kis_etf_trade_data!$A:$A,0),MATCH(X$3,[1]kis_etf_trade_data!$1:$1,0)),0)</f>
        <v>21920000</v>
      </c>
      <c r="Y1158" s="85">
        <f t="shared" si="3"/>
        <v>1</v>
      </c>
      <c r="Z1158" s="90"/>
      <c r="AA1158" s="85"/>
      <c r="AB1158" s="85"/>
      <c r="AC1158" s="85"/>
      <c r="AD1158" s="90">
        <f>IFERROR(INDEX([1]market_value_etf!$1:$1048576,MATCH($A1158,[1]market_value_etf!$A:$A,0),MATCH(AD$2,[1]market_value_etf!$1:$1,0))*2 + INDEX([1]mkt_pt_etf!$1:$1048576,MATCH($A1158,[1]mkt_pt_etf!$A:$A,0),MATCH(AD$2,[1]mkt_pt_etf!$1:$1,0))*2,0)</f>
        <v>280949240000</v>
      </c>
      <c r="AE1158" s="90">
        <f>IFERROR(INDEX([1]market_value_etf!$1:$1048576,MATCH($A1158,[1]market_value_etf!$A:$A,0),MATCH(AE$2,[1]market_value_etf!$1:$1,0))*2 + INDEX([1]mkt_pt_etf!$1:$1048576,MATCH($A1158,[1]mkt_pt_etf!$A:$A,0),MATCH(AE$2,[1]mkt_pt_etf!$1:$1,0))*2,0)</f>
        <v>1093560000</v>
      </c>
      <c r="AF1158" s="90">
        <f>IFERROR(INDEX([1]market_value_etf!$1:$1048576,MATCH($A1158,[1]market_value_etf!$A:$A,0),MATCH(AF$2,[1]market_value_etf!$1:$1,0))*2 + INDEX([1]mkt_pt_etf!$1:$1048576,MATCH($A1158,[1]mkt_pt_etf!$A:$A,0),MATCH(AF$2,[1]mkt_pt_etf!$1:$1,0))*2,0)</f>
        <v>6178832000</v>
      </c>
      <c r="AG1158" s="90">
        <f>IFERROR(INDEX([1]market_value_etf!$1:$1048576,MATCH($A1158,[1]market_value_etf!$A:$A,0),MATCH(AG$2,[1]market_value_etf!$1:$1,0))*2 + INDEX([1]mkt_pt_etf!$1:$1048576,MATCH($A1158,[1]mkt_pt_etf!$A:$A,0),MATCH(AG$2,[1]mkt_pt_etf!$1:$1,0))*2,0)</f>
        <v>58358202000</v>
      </c>
      <c r="AH1158" s="90">
        <f>IFERROR(INDEX([1]market_value_etf!$1:$1048576,MATCH($A1158,[1]market_value_etf!$A:$A,0),MATCH(AH$2,[1]market_value_etf!$1:$1,0))*2 + INDEX([1]mkt_pt_etf!$1:$1048576,MATCH($A1158,[1]mkt_pt_etf!$A:$A,0),MATCH(AH$2,[1]mkt_pt_etf!$1:$1,0))*2,0)</f>
        <v>4543250000</v>
      </c>
      <c r="AI1158" s="90">
        <f>IFERROR(INDEX([1]market_value_etf!$1:$1048576,MATCH($A1158,[1]market_value_etf!$A:$A,0),MATCH(AI$2,[1]market_value_etf!$1:$1,0))*2 + INDEX([1]mkt_pt_etf!$1:$1048576,MATCH($A1158,[1]mkt_pt_etf!$A:$A,0),MATCH(AI$2,[1]mkt_pt_etf!$1:$1,0))*2,0)</f>
        <v>193172000</v>
      </c>
      <c r="AJ1158" s="90">
        <f>IFERROR(INDEX([1]market_value_etf!$1:$1048576,MATCH($A1158,[1]market_value_etf!$A:$A,0),MATCH(AJ$2,[1]market_value_etf!$1:$1,0))*2 + INDEX([1]mkt_pt_etf!$1:$1048576,MATCH($A1158,[1]mkt_pt_etf!$A:$A,0),MATCH(AJ$2,[1]mkt_pt_etf!$1:$1,0))*2,0)</f>
        <v>493510000</v>
      </c>
      <c r="AK1158" s="90">
        <f>IFERROR(INDEX([1]market_value_etf!$1:$1048576,MATCH($A1158,[1]market_value_etf!$A:$A,0),MATCH(AK$2,[1]market_value_etf!$1:$1,0))*2 + INDEX([1]mkt_pt_etf!$1:$1048576,MATCH($A1158,[1]mkt_pt_etf!$A:$A,0),MATCH(AK$2,[1]mkt_pt_etf!$1:$1,0))*2,0)</f>
        <v>17976000</v>
      </c>
      <c r="AL1158" s="90">
        <f>IFERROR(INDEX([1]market_value_etf!$1:$1048576,MATCH($A1158,[1]market_value_etf!$A:$A,0),MATCH(AL$2,[1]market_value_etf!$1:$1,0))*2 + INDEX([1]mkt_pt_etf!$1:$1048576,MATCH($A1158,[1]mkt_pt_etf!$A:$A,0),MATCH(AL$2,[1]mkt_pt_etf!$1:$1,0))*2,0)</f>
        <v>1297086000</v>
      </c>
      <c r="AM1158" s="90">
        <f>IFERROR(INDEX([1]market_value_etf!$1:$1048576,MATCH($A1158,[1]market_value_etf!$A:$A,0),MATCH(AM$2,[1]market_value_etf!$1:$1,0))*2 + INDEX([1]mkt_pt_etf!$1:$1048576,MATCH($A1158,[1]mkt_pt_etf!$A:$A,0),MATCH(AM$2,[1]mkt_pt_etf!$1:$1,0))*2,0)</f>
        <v>21920000</v>
      </c>
      <c r="AN1158" s="90">
        <f>IFERROR(INDEX([1]market_value_etf!$1:$1048576,MATCH($A1158,[1]market_value_etf!$A:$A,0),MATCH(AN$2,[1]market_value_etf!$1:$1,0))*2 + INDEX([1]mkt_pt_etf!$1:$1048576,MATCH($A1158,[1]mkt_pt_etf!$A:$A,0),MATCH(AN$2,[1]mkt_pt_etf!$1:$1,0))*2,0)</f>
        <v>33856000</v>
      </c>
      <c r="AO1158" s="90"/>
      <c r="AP1158" s="90"/>
    </row>
    <row r="1159" spans="1:42" ht="12.75" customHeight="1">
      <c r="A1159" s="81">
        <v>45148</v>
      </c>
      <c r="B1159" s="90" cm="1">
        <f t="array" ref="B1159">SUM(_xlfn._xlws.FILTER([1]market_value_exchange!$B:$D,[1]market_value_exchange!$A:$A=A1159,0))*2</f>
        <v>47475758240000</v>
      </c>
      <c r="C1159" s="90">
        <f>SUM(AD1159:AN1159)</f>
        <v>448622272000</v>
      </c>
      <c r="D1159" s="203">
        <f>F1159+H1159+J1159+L1159+N1159+P1159+R1159+T1159+V1159+Z1159</f>
        <v>88187895000</v>
      </c>
      <c r="E1159" s="208">
        <f>INDEX([2]Daily_stats!$1:$1048576,MATCH($A1159,[2]Daily_stats!$H:$H,0),MATCH(E$1,[2]Daily_stats!$1:$1,0))</f>
        <v>138176410000</v>
      </c>
      <c r="F1159" s="90">
        <f>IFERROR(INDEX([1]kis_etf_trade_data!$1:$1048576,MATCH($A1159,[1]kis_etf_trade_data!$A:$A,0),MATCH(F$3,[1]kis_etf_trade_data!$1:$1,0)),0)</f>
        <v>26605150000</v>
      </c>
      <c r="G1159" s="85">
        <f>F1159/AD1159</f>
        <v>0.1502224482375209</v>
      </c>
      <c r="H1159" s="90">
        <f>IFERROR(INDEX([1]kis_etf_trade_data!$1:$1048576,MATCH($A1159,[1]kis_etf_trade_data!$A:$A,0),MATCH(H$3,[1]kis_etf_trade_data!$1:$1,0)),0)</f>
        <v>0</v>
      </c>
      <c r="I1159" s="85">
        <f>H1159/AE1159</f>
        <v>0</v>
      </c>
      <c r="J1159" s="90">
        <f>IFERROR(INDEX([1]kis_etf_trade_data!$1:$1048576,MATCH($A1159,[1]kis_etf_trade_data!$A:$A,0),MATCH(J$3,[1]kis_etf_trade_data!$1:$1,0)),0)</f>
        <v>1794500000</v>
      </c>
      <c r="K1159" s="85">
        <f>J1159/AF1159</f>
        <v>0.37121882237680998</v>
      </c>
      <c r="L1159" s="90">
        <f>IFERROR(INDEX([1]kis_etf_trade_data!$1:$1048576,MATCH($A1159,[1]kis_etf_trade_data!$A:$A,0),MATCH(L$3,[1]kis_etf_trade_data!$1:$1,0)),0)</f>
        <v>57111082000</v>
      </c>
      <c r="M1159" s="85">
        <f>L1159/AG1159</f>
        <v>0.2201243869241484</v>
      </c>
      <c r="N1159" s="90">
        <f>IFERROR(INDEX([1]kis_etf_trade_data!$1:$1048576,MATCH($A1159,[1]kis_etf_trade_data!$A:$A,0),MATCH(N$3,[1]kis_etf_trade_data!$1:$1,0)),0)</f>
        <v>1672128000</v>
      </c>
      <c r="O1159" s="85">
        <f>N1159/AH1159</f>
        <v>0.51684117993969003</v>
      </c>
      <c r="P1159" s="90">
        <f>IFERROR(INDEX([1]kis_etf_trade_data!$1:$1048576,MATCH($A1159,[1]kis_etf_trade_data!$A:$A,0),MATCH(P$3,[1]kis_etf_trade_data!$1:$1,0)),0)</f>
        <v>68596000</v>
      </c>
      <c r="Q1159" s="85">
        <f>P1159/AI1159</f>
        <v>0.29256766554921482</v>
      </c>
      <c r="R1159" s="90">
        <f>IFERROR(INDEX([1]kis_etf_trade_data!$1:$1048576,MATCH($A1159,[1]kis_etf_trade_data!$A:$A,0),MATCH(R$3,[1]kis_etf_trade_data!$1:$1,0)),0)</f>
        <v>0</v>
      </c>
      <c r="S1159" s="85">
        <f>R1159/AJ1159</f>
        <v>0</v>
      </c>
      <c r="T1159" s="90">
        <f>IFERROR(INDEX([1]kis_etf_trade_data!$1:$1048576,MATCH($A1159,[1]kis_etf_trade_data!$A:$A,0),MATCH(T$3,[1]kis_etf_trade_data!$1:$1,0)),0)</f>
        <v>799403000</v>
      </c>
      <c r="U1159" s="85">
        <f>T1159/AK1159</f>
        <v>0.96840285601451748</v>
      </c>
      <c r="V1159" s="90">
        <f>IFERROR(INDEX([1]kis_etf_trade_data!$1:$1048576,MATCH($A1159,[1]kis_etf_trade_data!$A:$A,0),MATCH(V$3,[1]kis_etf_trade_data!$1:$1,0)),0)</f>
        <v>137036000</v>
      </c>
      <c r="W1159" s="85">
        <f>V1159/AL1159</f>
        <v>0.46161516125337698</v>
      </c>
      <c r="X1159" s="90">
        <f>IFERROR(INDEX([1]kis_etf_trade_data!$1:$1048576,MATCH($A1159,[1]kis_etf_trade_data!$A:$A,0),MATCH(X$3,[1]kis_etf_trade_data!$1:$1,0)),0)</f>
        <v>1070980000</v>
      </c>
      <c r="Y1159" s="85">
        <f t="shared" si="3"/>
        <v>1</v>
      </c>
      <c r="Z1159" s="90"/>
      <c r="AA1159" s="85"/>
      <c r="AB1159" s="85"/>
      <c r="AC1159" s="85"/>
      <c r="AD1159" s="90">
        <f>IFERROR(INDEX([1]market_value_etf!$1:$1048576,MATCH($A1159,[1]market_value_etf!$A:$A,0),MATCH(AD$2,[1]market_value_etf!$1:$1,0))*2 + INDEX([1]mkt_pt_etf!$1:$1048576,MATCH($A1159,[1]mkt_pt_etf!$A:$A,0),MATCH(AD$2,[1]mkt_pt_etf!$1:$1,0))*2,0)</f>
        <v>177105022000</v>
      </c>
      <c r="AE1159" s="90">
        <f>IFERROR(INDEX([1]market_value_etf!$1:$1048576,MATCH($A1159,[1]market_value_etf!$A:$A,0),MATCH(AE$2,[1]market_value_etf!$1:$1,0))*2 + INDEX([1]mkt_pt_etf!$1:$1048576,MATCH($A1159,[1]mkt_pt_etf!$A:$A,0),MATCH(AE$2,[1]mkt_pt_etf!$1:$1,0))*2,0)</f>
        <v>1365376000</v>
      </c>
      <c r="AF1159" s="90">
        <f>IFERROR(INDEX([1]market_value_etf!$1:$1048576,MATCH($A1159,[1]market_value_etf!$A:$A,0),MATCH(AF$2,[1]market_value_etf!$1:$1,0))*2 + INDEX([1]mkt_pt_etf!$1:$1048576,MATCH($A1159,[1]mkt_pt_etf!$A:$A,0),MATCH(AF$2,[1]mkt_pt_etf!$1:$1,0))*2,0)</f>
        <v>4834076000</v>
      </c>
      <c r="AG1159" s="90">
        <f>IFERROR(INDEX([1]market_value_etf!$1:$1048576,MATCH($A1159,[1]market_value_etf!$A:$A,0),MATCH(AG$2,[1]market_value_etf!$1:$1,0))*2 + INDEX([1]mkt_pt_etf!$1:$1048576,MATCH($A1159,[1]mkt_pt_etf!$A:$A,0),MATCH(AG$2,[1]mkt_pt_etf!$1:$1,0))*2,0)</f>
        <v>259449136000</v>
      </c>
      <c r="AH1159" s="90">
        <f>IFERROR(INDEX([1]market_value_etf!$1:$1048576,MATCH($A1159,[1]market_value_etf!$A:$A,0),MATCH(AH$2,[1]market_value_etf!$1:$1,0))*2 + INDEX([1]mkt_pt_etf!$1:$1048576,MATCH($A1159,[1]mkt_pt_etf!$A:$A,0),MATCH(AH$2,[1]mkt_pt_etf!$1:$1,0))*2,0)</f>
        <v>3235284000</v>
      </c>
      <c r="AI1159" s="90">
        <f>IFERROR(INDEX([1]market_value_etf!$1:$1048576,MATCH($A1159,[1]market_value_etf!$A:$A,0),MATCH(AI$2,[1]market_value_etf!$1:$1,0))*2 + INDEX([1]mkt_pt_etf!$1:$1048576,MATCH($A1159,[1]mkt_pt_etf!$A:$A,0),MATCH(AI$2,[1]mkt_pt_etf!$1:$1,0))*2,0)</f>
        <v>234462000</v>
      </c>
      <c r="AJ1159" s="90">
        <f>IFERROR(INDEX([1]market_value_etf!$1:$1048576,MATCH($A1159,[1]market_value_etf!$A:$A,0),MATCH(AJ$2,[1]market_value_etf!$1:$1,0))*2 + INDEX([1]mkt_pt_etf!$1:$1048576,MATCH($A1159,[1]mkt_pt_etf!$A:$A,0),MATCH(AJ$2,[1]mkt_pt_etf!$1:$1,0))*2,0)</f>
        <v>191334000</v>
      </c>
      <c r="AK1159" s="90">
        <f>IFERROR(INDEX([1]market_value_etf!$1:$1048576,MATCH($A1159,[1]market_value_etf!$A:$A,0),MATCH(AK$2,[1]market_value_etf!$1:$1,0))*2 + INDEX([1]mkt_pt_etf!$1:$1048576,MATCH($A1159,[1]mkt_pt_etf!$A:$A,0),MATCH(AK$2,[1]mkt_pt_etf!$1:$1,0))*2,0)</f>
        <v>825486000</v>
      </c>
      <c r="AL1159" s="90">
        <f>IFERROR(INDEX([1]market_value_etf!$1:$1048576,MATCH($A1159,[1]market_value_etf!$A:$A,0),MATCH(AL$2,[1]market_value_etf!$1:$1,0))*2 + INDEX([1]mkt_pt_etf!$1:$1048576,MATCH($A1159,[1]mkt_pt_etf!$A:$A,0),MATCH(AL$2,[1]mkt_pt_etf!$1:$1,0))*2,0)</f>
        <v>296862000</v>
      </c>
      <c r="AM1159" s="90">
        <f>IFERROR(INDEX([1]market_value_etf!$1:$1048576,MATCH($A1159,[1]market_value_etf!$A:$A,0),MATCH(AM$2,[1]market_value_etf!$1:$1,0))*2 + INDEX([1]mkt_pt_etf!$1:$1048576,MATCH($A1159,[1]mkt_pt_etf!$A:$A,0),MATCH(AM$2,[1]mkt_pt_etf!$1:$1,0))*2,0)</f>
        <v>1070980000</v>
      </c>
      <c r="AN1159" s="90">
        <f>IFERROR(INDEX([1]market_value_etf!$1:$1048576,MATCH($A1159,[1]market_value_etf!$A:$A,0),MATCH(AN$2,[1]market_value_etf!$1:$1,0))*2 + INDEX([1]mkt_pt_etf!$1:$1048576,MATCH($A1159,[1]mkt_pt_etf!$A:$A,0),MATCH(AN$2,[1]mkt_pt_etf!$1:$1,0))*2,0)</f>
        <v>14254000</v>
      </c>
      <c r="AO1159" s="90"/>
      <c r="AP1159" s="90"/>
    </row>
    <row r="1160" spans="1:42" ht="12.75" customHeight="1">
      <c r="A1160" s="81">
        <v>45149</v>
      </c>
      <c r="B1160" s="90" cm="1">
        <f t="array" ref="B1160">SUM(_xlfn._xlws.FILTER([1]market_value_exchange!$B:$D,[1]market_value_exchange!$A:$A=A1160,0))*2</f>
        <v>48917060000000</v>
      </c>
      <c r="C1160" s="90">
        <f>SUM(AD1160:AN1160)</f>
        <v>350359620000</v>
      </c>
      <c r="D1160" s="203">
        <f>F1160+H1160+J1160+L1160+N1160+P1160+R1160+T1160+V1160+Z1160</f>
        <v>126480677000</v>
      </c>
      <c r="E1160" s="208">
        <f>INDEX([2]Daily_stats!$1:$1048576,MATCH($A1160,[2]Daily_stats!$H:$H,0),MATCH(E$1,[2]Daily_stats!$1:$1,0))</f>
        <v>202636115000</v>
      </c>
      <c r="F1160" s="90">
        <f>IFERROR(INDEX([1]kis_etf_trade_data!$1:$1048576,MATCH($A1160,[1]kis_etf_trade_data!$A:$A,0),MATCH(F$3,[1]kis_etf_trade_data!$1:$1,0)),0)</f>
        <v>115731756000</v>
      </c>
      <c r="G1160" s="85">
        <f>F1160/AD1160</f>
        <v>0.34717378488619122</v>
      </c>
      <c r="H1160" s="90">
        <f>IFERROR(INDEX([1]kis_etf_trade_data!$1:$1048576,MATCH($A1160,[1]kis_etf_trade_data!$A:$A,0),MATCH(H$3,[1]kis_etf_trade_data!$1:$1,0)),0)</f>
        <v>0</v>
      </c>
      <c r="I1160" s="85">
        <f>H1160/AE1160</f>
        <v>0</v>
      </c>
      <c r="J1160" s="90">
        <f>IFERROR(INDEX([1]kis_etf_trade_data!$1:$1048576,MATCH($A1160,[1]kis_etf_trade_data!$A:$A,0),MATCH(J$3,[1]kis_etf_trade_data!$1:$1,0)),0)</f>
        <v>37856000</v>
      </c>
      <c r="K1160" s="85">
        <f>J1160/AF1160</f>
        <v>3.2130913782274353E-2</v>
      </c>
      <c r="L1160" s="90">
        <f>IFERROR(INDEX([1]kis_etf_trade_data!$1:$1048576,MATCH($A1160,[1]kis_etf_trade_data!$A:$A,0),MATCH(L$3,[1]kis_etf_trade_data!$1:$1,0)),0)</f>
        <v>8591240000</v>
      </c>
      <c r="M1160" s="85">
        <f>L1160/AG1160</f>
        <v>0.83224256514579098</v>
      </c>
      <c r="N1160" s="90">
        <f>IFERROR(INDEX([1]kis_etf_trade_data!$1:$1048576,MATCH($A1160,[1]kis_etf_trade_data!$A:$A,0),MATCH(N$3,[1]kis_etf_trade_data!$1:$1,0)),0)</f>
        <v>1216741000</v>
      </c>
      <c r="O1160" s="85">
        <f>N1160/AH1160</f>
        <v>0.454394410169846</v>
      </c>
      <c r="P1160" s="90">
        <f>IFERROR(INDEX([1]kis_etf_trade_data!$1:$1048576,MATCH($A1160,[1]kis_etf_trade_data!$A:$A,0),MATCH(P$3,[1]kis_etf_trade_data!$1:$1,0)),0)</f>
        <v>99784000</v>
      </c>
      <c r="Q1160" s="85">
        <f>P1160/AI1160</f>
        <v>0.30232079015936497</v>
      </c>
      <c r="R1160" s="90">
        <f>IFERROR(INDEX([1]kis_etf_trade_data!$1:$1048576,MATCH($A1160,[1]kis_etf_trade_data!$A:$A,0),MATCH(R$3,[1]kis_etf_trade_data!$1:$1,0)),0)</f>
        <v>0</v>
      </c>
      <c r="S1160" s="85">
        <f>R1160/AJ1160</f>
        <v>0</v>
      </c>
      <c r="T1160" s="90">
        <f>IFERROR(INDEX([1]kis_etf_trade_data!$1:$1048576,MATCH($A1160,[1]kis_etf_trade_data!$A:$A,0),MATCH(T$3,[1]kis_etf_trade_data!$1:$1,0)),0)</f>
        <v>776640000</v>
      </c>
      <c r="U1160" s="85">
        <f>T1160/AK1160</f>
        <v>0.99786714634459717</v>
      </c>
      <c r="V1160" s="90">
        <f>IFERROR(INDEX([1]kis_etf_trade_data!$1:$1048576,MATCH($A1160,[1]kis_etf_trade_data!$A:$A,0),MATCH(V$3,[1]kis_etf_trade_data!$1:$1,0)),0)</f>
        <v>26660000</v>
      </c>
      <c r="W1160" s="85">
        <f>V1160/AL1160</f>
        <v>0.40615478366849483</v>
      </c>
      <c r="X1160" s="90">
        <f>IFERROR(INDEX([1]kis_etf_trade_data!$1:$1048576,MATCH($A1160,[1]kis_etf_trade_data!$A:$A,0),MATCH(X$3,[1]kis_etf_trade_data!$1:$1,0)),0)</f>
        <v>1112698000</v>
      </c>
      <c r="Y1160" s="85">
        <f t="shared" si="3"/>
        <v>0.93765631846833186</v>
      </c>
      <c r="Z1160" s="90"/>
      <c r="AA1160" s="85"/>
      <c r="AB1160" s="85"/>
      <c r="AC1160" s="85"/>
      <c r="AD1160" s="90">
        <f>IFERROR(INDEX([1]market_value_etf!$1:$1048576,MATCH($A1160,[1]market_value_etf!$A:$A,0),MATCH(AD$2,[1]market_value_etf!$1:$1,0))*2 + INDEX([1]mkt_pt_etf!$1:$1048576,MATCH($A1160,[1]mkt_pt_etf!$A:$A,0),MATCH(AD$2,[1]mkt_pt_etf!$1:$1,0))*2,0)</f>
        <v>333353960000</v>
      </c>
      <c r="AE1160" s="90">
        <f>IFERROR(INDEX([1]market_value_etf!$1:$1048576,MATCH($A1160,[1]market_value_etf!$A:$A,0),MATCH(AE$2,[1]market_value_etf!$1:$1,0))*2 + INDEX([1]mkt_pt_etf!$1:$1048576,MATCH($A1160,[1]mkt_pt_etf!$A:$A,0),MATCH(AE$2,[1]mkt_pt_etf!$1:$1,0))*2,0)</f>
        <v>287280000</v>
      </c>
      <c r="AF1160" s="90">
        <f>IFERROR(INDEX([1]market_value_etf!$1:$1048576,MATCH($A1160,[1]market_value_etf!$A:$A,0),MATCH(AF$2,[1]market_value_etf!$1:$1,0))*2 + INDEX([1]mkt_pt_etf!$1:$1048576,MATCH($A1160,[1]mkt_pt_etf!$A:$A,0),MATCH(AF$2,[1]mkt_pt_etf!$1:$1,0))*2,0)</f>
        <v>1178180000</v>
      </c>
      <c r="AG1160" s="90">
        <f>IFERROR(INDEX([1]market_value_etf!$1:$1048576,MATCH($A1160,[1]market_value_etf!$A:$A,0),MATCH(AG$2,[1]market_value_etf!$1:$1,0))*2 + INDEX([1]mkt_pt_etf!$1:$1048576,MATCH($A1160,[1]mkt_pt_etf!$A:$A,0),MATCH(AG$2,[1]mkt_pt_etf!$1:$1,0))*2,0)</f>
        <v>10323000000</v>
      </c>
      <c r="AH1160" s="90">
        <f>IFERROR(INDEX([1]market_value_etf!$1:$1048576,MATCH($A1160,[1]market_value_etf!$A:$A,0),MATCH(AH$2,[1]market_value_etf!$1:$1,0))*2 + INDEX([1]mkt_pt_etf!$1:$1048576,MATCH($A1160,[1]mkt_pt_etf!$A:$A,0),MATCH(AH$2,[1]mkt_pt_etf!$1:$1,0))*2,0)</f>
        <v>2677720000</v>
      </c>
      <c r="AI1160" s="90">
        <f>IFERROR(INDEX([1]market_value_etf!$1:$1048576,MATCH($A1160,[1]market_value_etf!$A:$A,0),MATCH(AI$2,[1]market_value_etf!$1:$1,0))*2 + INDEX([1]mkt_pt_etf!$1:$1048576,MATCH($A1160,[1]mkt_pt_etf!$A:$A,0),MATCH(AI$2,[1]mkt_pt_etf!$1:$1,0))*2,0)</f>
        <v>330060000</v>
      </c>
      <c r="AJ1160" s="90">
        <f>IFERROR(INDEX([1]market_value_etf!$1:$1048576,MATCH($A1160,[1]market_value_etf!$A:$A,0),MATCH(AJ$2,[1]market_value_etf!$1:$1,0))*2 + INDEX([1]mkt_pt_etf!$1:$1048576,MATCH($A1160,[1]mkt_pt_etf!$A:$A,0),MATCH(AJ$2,[1]mkt_pt_etf!$1:$1,0))*2,0)</f>
        <v>152140000</v>
      </c>
      <c r="AK1160" s="90">
        <f>IFERROR(INDEX([1]market_value_etf!$1:$1048576,MATCH($A1160,[1]market_value_etf!$A:$A,0),MATCH(AK$2,[1]market_value_etf!$1:$1,0))*2 + INDEX([1]mkt_pt_etf!$1:$1048576,MATCH($A1160,[1]mkt_pt_etf!$A:$A,0),MATCH(AK$2,[1]mkt_pt_etf!$1:$1,0))*2,0)</f>
        <v>778300000</v>
      </c>
      <c r="AL1160" s="90">
        <f>IFERROR(INDEX([1]market_value_etf!$1:$1048576,MATCH($A1160,[1]market_value_etf!$A:$A,0),MATCH(AL$2,[1]market_value_etf!$1:$1,0))*2 + INDEX([1]mkt_pt_etf!$1:$1048576,MATCH($A1160,[1]mkt_pt_etf!$A:$A,0),MATCH(AL$2,[1]mkt_pt_etf!$1:$1,0))*2,0)</f>
        <v>65640000</v>
      </c>
      <c r="AM1160" s="90">
        <f>IFERROR(INDEX([1]market_value_etf!$1:$1048576,MATCH($A1160,[1]market_value_etf!$A:$A,0),MATCH(AM$2,[1]market_value_etf!$1:$1,0))*2 + INDEX([1]mkt_pt_etf!$1:$1048576,MATCH($A1160,[1]mkt_pt_etf!$A:$A,0),MATCH(AM$2,[1]mkt_pt_etf!$1:$1,0))*2,0)</f>
        <v>1186680000</v>
      </c>
      <c r="AN1160" s="90">
        <f>IFERROR(INDEX([1]market_value_etf!$1:$1048576,MATCH($A1160,[1]market_value_etf!$A:$A,0),MATCH(AN$2,[1]market_value_etf!$1:$1,0))*2 + INDEX([1]mkt_pt_etf!$1:$1048576,MATCH($A1160,[1]mkt_pt_etf!$A:$A,0),MATCH(AN$2,[1]mkt_pt_etf!$1:$1,0))*2,0)</f>
        <v>26660000</v>
      </c>
      <c r="AO1160" s="90"/>
      <c r="AP1160" s="90"/>
    </row>
    <row r="1161" spans="1:42" s="116" customFormat="1" ht="12.75" customHeight="1">
      <c r="A1161" s="110"/>
      <c r="B1161" s="113"/>
      <c r="C1161" s="113"/>
      <c r="D1161" s="210"/>
      <c r="E1161" s="208"/>
      <c r="F1161" s="113"/>
      <c r="G1161" s="135"/>
      <c r="H1161" s="113"/>
      <c r="I1161" s="113"/>
      <c r="J1161" s="113"/>
      <c r="K1161" s="113"/>
      <c r="L1161" s="113"/>
      <c r="M1161" s="113"/>
      <c r="N1161" s="113"/>
      <c r="O1161" s="113"/>
      <c r="P1161" s="113"/>
      <c r="Q1161" s="113"/>
      <c r="R1161" s="113"/>
      <c r="S1161" s="113"/>
      <c r="T1161" s="113"/>
      <c r="U1161" s="113"/>
      <c r="V1161" s="113"/>
      <c r="W1161" s="113"/>
      <c r="X1161" s="113"/>
      <c r="Y1161" s="85" t="e">
        <f t="shared" si="3"/>
        <v>#DIV/0!</v>
      </c>
      <c r="Z1161" s="113"/>
      <c r="AA1161" s="113"/>
      <c r="AB1161" s="113"/>
      <c r="AC1161" s="113"/>
      <c r="AD1161" s="113"/>
      <c r="AE1161" s="113"/>
      <c r="AF1161" s="113"/>
      <c r="AG1161" s="113"/>
      <c r="AH1161" s="113"/>
      <c r="AI1161" s="126"/>
      <c r="AJ1161" s="113"/>
      <c r="AK1161" s="113"/>
      <c r="AL1161" s="113"/>
      <c r="AM1161" s="113"/>
      <c r="AN1161" s="113"/>
      <c r="AO1161" s="113"/>
      <c r="AP1161" s="113"/>
    </row>
    <row r="1162" spans="1:42" ht="12.75" customHeight="1">
      <c r="A1162" s="81">
        <v>45152</v>
      </c>
      <c r="B1162" s="90" cm="1">
        <f t="array" ref="B1162">SUM(_xlfn._xlws.FILTER([1]market_value_exchange!$B:$D,[1]market_value_exchange!$A:$A=A1162,0))*2</f>
        <v>54200743020000</v>
      </c>
      <c r="C1162" s="90">
        <f>SUM(AD1162:AN1162)</f>
        <v>372780464000</v>
      </c>
      <c r="D1162" s="203">
        <f>F1162+H1162+J1162+L1162+N1162+P1162+R1162+T1162+V1162+Z1162</f>
        <v>204823011000</v>
      </c>
      <c r="E1162" s="208">
        <f>INDEX([2]Daily_stats!$1:$1048576,MATCH($A1162,[2]Daily_stats!$H:$H,0),MATCH(E$1,[2]Daily_stats!$1:$1,0))</f>
        <v>494945956100</v>
      </c>
      <c r="F1162" s="90">
        <f>IFERROR(INDEX([1]kis_etf_trade_data!$1:$1048576,MATCH($A1162,[1]kis_etf_trade_data!$A:$A,0),MATCH(F$3,[1]kis_etf_trade_data!$1:$1,0)),0)</f>
        <v>89826216000</v>
      </c>
      <c r="G1162" s="85">
        <f>F1162/AD1162</f>
        <v>0.399184124467858</v>
      </c>
      <c r="H1162" s="90">
        <f>IFERROR(INDEX([1]kis_etf_trade_data!$1:$1048576,MATCH($A1162,[1]kis_etf_trade_data!$A:$A,0),MATCH(H$3,[1]kis_etf_trade_data!$1:$1,0)),0)</f>
        <v>0</v>
      </c>
      <c r="I1162" s="85">
        <f>H1162/AE1162</f>
        <v>0</v>
      </c>
      <c r="J1162" s="90">
        <f>IFERROR(INDEX([1]kis_etf_trade_data!$1:$1048576,MATCH($A1162,[1]kis_etf_trade_data!$A:$A,0),MATCH(J$3,[1]kis_etf_trade_data!$1:$1,0)),0)</f>
        <v>1852108000</v>
      </c>
      <c r="K1162" s="85">
        <f>J1162/AF1162</f>
        <v>0.3308971291524096</v>
      </c>
      <c r="L1162" s="90">
        <f>IFERROR(INDEX([1]kis_etf_trade_data!$1:$1048576,MATCH($A1162,[1]kis_etf_trade_data!$A:$A,0),MATCH(L$3,[1]kis_etf_trade_data!$1:$1,0)),0)</f>
        <v>110384424000</v>
      </c>
      <c r="M1162" s="85">
        <f>L1162/AG1162</f>
        <v>0.82203827414090691</v>
      </c>
      <c r="N1162" s="90">
        <f>IFERROR(INDEX([1]kis_etf_trade_data!$1:$1048576,MATCH($A1162,[1]kis_etf_trade_data!$A:$A,0),MATCH(N$3,[1]kis_etf_trade_data!$1:$1,0)),0)</f>
        <v>1613072000</v>
      </c>
      <c r="O1162" s="85">
        <f>N1162/AH1162</f>
        <v>0.53789829540869438</v>
      </c>
      <c r="P1162" s="90">
        <f>IFERROR(INDEX([1]kis_etf_trade_data!$1:$1048576,MATCH($A1162,[1]kis_etf_trade_data!$A:$A,0),MATCH(P$3,[1]kis_etf_trade_data!$1:$1,0)),0)</f>
        <v>112783000</v>
      </c>
      <c r="Q1162" s="85">
        <f>P1162/AI1162</f>
        <v>0.18892194404521409</v>
      </c>
      <c r="R1162" s="90">
        <f>IFERROR(INDEX([1]kis_etf_trade_data!$1:$1048576,MATCH($A1162,[1]kis_etf_trade_data!$A:$A,0),MATCH(R$3,[1]kis_etf_trade_data!$1:$1,0)),0)</f>
        <v>0</v>
      </c>
      <c r="S1162" s="85">
        <f>R1162/AJ1162</f>
        <v>0</v>
      </c>
      <c r="T1162" s="90">
        <f>IFERROR(INDEX([1]kis_etf_trade_data!$1:$1048576,MATCH($A1162,[1]kis_etf_trade_data!$A:$A,0),MATCH(T$3,[1]kis_etf_trade_data!$1:$1,0)),0)</f>
        <v>908130000</v>
      </c>
      <c r="U1162" s="85">
        <f>T1162/AK1162</f>
        <v>0.8617849300327014</v>
      </c>
      <c r="V1162" s="90">
        <f>IFERROR(INDEX([1]kis_etf_trade_data!$1:$1048576,MATCH($A1162,[1]kis_etf_trade_data!$A:$A,0),MATCH(V$3,[1]kis_etf_trade_data!$1:$1,0)),0)</f>
        <v>126278000</v>
      </c>
      <c r="W1162" s="85">
        <f>V1162/AL1162</f>
        <v>0.42313259794394781</v>
      </c>
      <c r="X1162" s="90">
        <f>IFERROR(INDEX([1]kis_etf_trade_data!$1:$1048576,MATCH($A1162,[1]kis_etf_trade_data!$A:$A,0),MATCH(X$3,[1]kis_etf_trade_data!$1:$1,0)),0)</f>
        <v>1071280000</v>
      </c>
      <c r="Y1162" s="85">
        <f t="shared" si="3"/>
        <v>1</v>
      </c>
      <c r="Z1162" s="90"/>
      <c r="AA1162" s="85"/>
      <c r="AB1162" s="85"/>
      <c r="AC1162" s="85"/>
      <c r="AD1162" s="90">
        <f>IFERROR(INDEX([1]market_value_etf!$1:$1048576,MATCH($A1162,[1]market_value_etf!$A:$A,0),MATCH(AD$2,[1]market_value_etf!$1:$1,0))*2 + INDEX([1]mkt_pt_etf!$1:$1048576,MATCH($A1162,[1]mkt_pt_etf!$A:$A,0),MATCH(AD$2,[1]mkt_pt_etf!$1:$1,0))*2,0)</f>
        <v>225024520000</v>
      </c>
      <c r="AE1162" s="90">
        <f>IFERROR(INDEX([1]market_value_etf!$1:$1048576,MATCH($A1162,[1]market_value_etf!$A:$A,0),MATCH(AE$2,[1]market_value_etf!$1:$1,0))*2 + INDEX([1]mkt_pt_etf!$1:$1048576,MATCH($A1162,[1]mkt_pt_etf!$A:$A,0),MATCH(AE$2,[1]mkt_pt_etf!$1:$1,0))*2,0)</f>
        <v>993684000</v>
      </c>
      <c r="AF1162" s="90">
        <f>IFERROR(INDEX([1]market_value_etf!$1:$1048576,MATCH($A1162,[1]market_value_etf!$A:$A,0),MATCH(AF$2,[1]market_value_etf!$1:$1,0))*2 + INDEX([1]mkt_pt_etf!$1:$1048576,MATCH($A1162,[1]mkt_pt_etf!$A:$A,0),MATCH(AF$2,[1]mkt_pt_etf!$1:$1,0))*2,0)</f>
        <v>5597232000</v>
      </c>
      <c r="AG1162" s="90">
        <f>IFERROR(INDEX([1]market_value_etf!$1:$1048576,MATCH($A1162,[1]market_value_etf!$A:$A,0),MATCH(AG$2,[1]market_value_etf!$1:$1,0))*2 + INDEX([1]mkt_pt_etf!$1:$1048576,MATCH($A1162,[1]mkt_pt_etf!$A:$A,0),MATCH(AG$2,[1]mkt_pt_etf!$1:$1,0))*2,0)</f>
        <v>134281368000</v>
      </c>
      <c r="AH1162" s="90">
        <f>IFERROR(INDEX([1]market_value_etf!$1:$1048576,MATCH($A1162,[1]market_value_etf!$A:$A,0),MATCH(AH$2,[1]market_value_etf!$1:$1,0))*2 + INDEX([1]mkt_pt_etf!$1:$1048576,MATCH($A1162,[1]mkt_pt_etf!$A:$A,0),MATCH(AH$2,[1]mkt_pt_etf!$1:$1,0))*2,0)</f>
        <v>2998842000</v>
      </c>
      <c r="AI1162" s="90">
        <f>IFERROR(INDEX([1]market_value_etf!$1:$1048576,MATCH($A1162,[1]market_value_etf!$A:$A,0),MATCH(AI$2,[1]market_value_etf!$1:$1,0))*2 + INDEX([1]mkt_pt_etf!$1:$1048576,MATCH($A1162,[1]mkt_pt_etf!$A:$A,0),MATCH(AI$2,[1]mkt_pt_etf!$1:$1,0))*2,0)</f>
        <v>596982000</v>
      </c>
      <c r="AJ1162" s="90">
        <f>IFERROR(INDEX([1]market_value_etf!$1:$1048576,MATCH($A1162,[1]market_value_etf!$A:$A,0),MATCH(AJ$2,[1]market_value_etf!$1:$1,0))*2 + INDEX([1]mkt_pt_etf!$1:$1048576,MATCH($A1162,[1]mkt_pt_etf!$A:$A,0),MATCH(AJ$2,[1]mkt_pt_etf!$1:$1,0))*2,0)</f>
        <v>848234000</v>
      </c>
      <c r="AK1162" s="90">
        <f>IFERROR(INDEX([1]market_value_etf!$1:$1048576,MATCH($A1162,[1]market_value_etf!$A:$A,0),MATCH(AK$2,[1]market_value_etf!$1:$1,0))*2 + INDEX([1]mkt_pt_etf!$1:$1048576,MATCH($A1162,[1]mkt_pt_etf!$A:$A,0),MATCH(AK$2,[1]mkt_pt_etf!$1:$1,0))*2,0)</f>
        <v>1053778000</v>
      </c>
      <c r="AL1162" s="90">
        <f>IFERROR(INDEX([1]market_value_etf!$1:$1048576,MATCH($A1162,[1]market_value_etf!$A:$A,0),MATCH(AL$2,[1]market_value_etf!$1:$1,0))*2 + INDEX([1]mkt_pt_etf!$1:$1048576,MATCH($A1162,[1]mkt_pt_etf!$A:$A,0),MATCH(AL$2,[1]mkt_pt_etf!$1:$1,0))*2,0)</f>
        <v>298436000</v>
      </c>
      <c r="AM1162" s="90">
        <f>IFERROR(INDEX([1]market_value_etf!$1:$1048576,MATCH($A1162,[1]market_value_etf!$A:$A,0),MATCH(AM$2,[1]market_value_etf!$1:$1,0))*2 + INDEX([1]mkt_pt_etf!$1:$1048576,MATCH($A1162,[1]mkt_pt_etf!$A:$A,0),MATCH(AM$2,[1]mkt_pt_etf!$1:$1,0))*2,0)</f>
        <v>1071280000</v>
      </c>
      <c r="AN1162" s="90">
        <f>IFERROR(INDEX([1]market_value_etf!$1:$1048576,MATCH($A1162,[1]market_value_etf!$A:$A,0),MATCH(AN$2,[1]market_value_etf!$1:$1,0))*2 + INDEX([1]mkt_pt_etf!$1:$1048576,MATCH($A1162,[1]mkt_pt_etf!$A:$A,0),MATCH(AN$2,[1]mkt_pt_etf!$1:$1,0))*2,0)</f>
        <v>16108000</v>
      </c>
      <c r="AO1162" s="90"/>
      <c r="AP1162" s="90"/>
    </row>
    <row r="1163" spans="1:42" ht="12.75" customHeight="1">
      <c r="A1163" s="81">
        <v>45153</v>
      </c>
      <c r="B1163" s="90" cm="1">
        <f t="array" ref="B1163">SUM(_xlfn._xlws.FILTER([1]market_value_exchange!$B:$D,[1]market_value_exchange!$A:$A=A1163,0))*2</f>
        <v>44933631386400</v>
      </c>
      <c r="C1163" s="90">
        <f>SUM(AD1163:AN1163)</f>
        <v>325876748000</v>
      </c>
      <c r="D1163" s="203">
        <f>F1163+H1163+J1163+L1163+N1163+P1163+R1163+T1163+V1163+Z1163</f>
        <v>56868921000</v>
      </c>
      <c r="E1163" s="208">
        <f>INDEX([2]Daily_stats!$1:$1048576,MATCH($A1163,[2]Daily_stats!$H:$H,0),MATCH(E$1,[2]Daily_stats!$1:$1,0))</f>
        <v>268047465400</v>
      </c>
      <c r="F1163" s="90">
        <f>IFERROR(INDEX([1]kis_etf_trade_data!$1:$1048576,MATCH($A1163,[1]kis_etf_trade_data!$A:$A,0),MATCH(F$3,[1]kis_etf_trade_data!$1:$1,0)),0)</f>
        <v>23261093000</v>
      </c>
      <c r="G1163" s="85">
        <f>F1163/AD1163</f>
        <v>0.14357893036352809</v>
      </c>
      <c r="H1163" s="90">
        <f>IFERROR(INDEX([1]kis_etf_trade_data!$1:$1048576,MATCH($A1163,[1]kis_etf_trade_data!$A:$A,0),MATCH(H$3,[1]kis_etf_trade_data!$1:$1,0)),0)</f>
        <v>0</v>
      </c>
      <c r="I1163" s="85">
        <f>H1163/AE1163</f>
        <v>0</v>
      </c>
      <c r="J1163" s="90">
        <f>IFERROR(INDEX([1]kis_etf_trade_data!$1:$1048576,MATCH($A1163,[1]kis_etf_trade_data!$A:$A,0),MATCH(J$3,[1]kis_etf_trade_data!$1:$1,0)),0)</f>
        <v>2403472000</v>
      </c>
      <c r="K1163" s="85">
        <f>J1163/AF1163</f>
        <v>0.43758381734836593</v>
      </c>
      <c r="L1163" s="90">
        <f>IFERROR(INDEX([1]kis_etf_trade_data!$1:$1048576,MATCH($A1163,[1]kis_etf_trade_data!$A:$A,0),MATCH(L$3,[1]kis_etf_trade_data!$1:$1,0)),0)</f>
        <v>29137352000</v>
      </c>
      <c r="M1163" s="85">
        <f>L1163/AG1163</f>
        <v>0.19161393089116086</v>
      </c>
      <c r="N1163" s="90">
        <f>IFERROR(INDEX([1]kis_etf_trade_data!$1:$1048576,MATCH($A1163,[1]kis_etf_trade_data!$A:$A,0),MATCH(N$3,[1]kis_etf_trade_data!$1:$1,0)),0)</f>
        <v>1129501000</v>
      </c>
      <c r="O1163" s="85">
        <f>N1163/AH1163</f>
        <v>0.45743749372264286</v>
      </c>
      <c r="P1163" s="90">
        <f>IFERROR(INDEX([1]kis_etf_trade_data!$1:$1048576,MATCH($A1163,[1]kis_etf_trade_data!$A:$A,0),MATCH(P$3,[1]kis_etf_trade_data!$1:$1,0)),0)</f>
        <v>149861000</v>
      </c>
      <c r="Q1163" s="85">
        <f>P1163/AI1163</f>
        <v>0.37424083508141043</v>
      </c>
      <c r="R1163" s="90">
        <f>IFERROR(INDEX([1]kis_etf_trade_data!$1:$1048576,MATCH($A1163,[1]kis_etf_trade_data!$A:$A,0),MATCH(R$3,[1]kis_etf_trade_data!$1:$1,0)),0)</f>
        <v>0</v>
      </c>
      <c r="S1163" s="85">
        <f>R1163/AJ1163</f>
        <v>0</v>
      </c>
      <c r="T1163" s="90">
        <f>IFERROR(INDEX([1]kis_etf_trade_data!$1:$1048576,MATCH($A1163,[1]kis_etf_trade_data!$A:$A,0),MATCH(T$3,[1]kis_etf_trade_data!$1:$1,0)),0)</f>
        <v>782400000</v>
      </c>
      <c r="U1163" s="85">
        <f>T1163/AK1163</f>
        <v>0.97353633589989896</v>
      </c>
      <c r="V1163" s="90">
        <f>IFERROR(INDEX([1]kis_etf_trade_data!$1:$1048576,MATCH($A1163,[1]kis_etf_trade_data!$A:$A,0),MATCH(V$3,[1]kis_etf_trade_data!$1:$1,0)),0)</f>
        <v>5242000</v>
      </c>
      <c r="W1163" s="85">
        <f>V1163/AL1163</f>
        <v>0.31235847932308425</v>
      </c>
      <c r="X1163" s="90">
        <f>IFERROR(INDEX([1]kis_etf_trade_data!$1:$1048576,MATCH($A1163,[1]kis_etf_trade_data!$A:$A,0),MATCH(X$3,[1]kis_etf_trade_data!$1:$1,0)),0)</f>
        <v>1048588000</v>
      </c>
      <c r="Y1163" s="85">
        <f t="shared" si="3"/>
        <v>0.99791772937333934</v>
      </c>
      <c r="Z1163" s="90"/>
      <c r="AA1163" s="85"/>
      <c r="AB1163" s="85"/>
      <c r="AC1163" s="85"/>
      <c r="AD1163" s="90">
        <f>IFERROR(INDEX([1]market_value_etf!$1:$1048576,MATCH($A1163,[1]market_value_etf!$A:$A,0),MATCH(AD$2,[1]market_value_etf!$1:$1,0))*2 + INDEX([1]mkt_pt_etf!$1:$1048576,MATCH($A1163,[1]mkt_pt_etf!$A:$A,0),MATCH(AD$2,[1]mkt_pt_etf!$1:$1,0))*2,0)</f>
        <v>162009098000</v>
      </c>
      <c r="AE1163" s="90">
        <f>IFERROR(INDEX([1]market_value_etf!$1:$1048576,MATCH($A1163,[1]market_value_etf!$A:$A,0),MATCH(AE$2,[1]market_value_etf!$1:$1,0))*2 + INDEX([1]mkt_pt_etf!$1:$1048576,MATCH($A1163,[1]mkt_pt_etf!$A:$A,0),MATCH(AE$2,[1]mkt_pt_etf!$1:$1,0))*2,0)</f>
        <v>1269028000</v>
      </c>
      <c r="AF1163" s="90">
        <f>IFERROR(INDEX([1]market_value_etf!$1:$1048576,MATCH($A1163,[1]market_value_etf!$A:$A,0),MATCH(AF$2,[1]market_value_etf!$1:$1,0))*2 + INDEX([1]mkt_pt_etf!$1:$1048576,MATCH($A1163,[1]mkt_pt_etf!$A:$A,0),MATCH(AF$2,[1]mkt_pt_etf!$1:$1,0))*2,0)</f>
        <v>5492598000</v>
      </c>
      <c r="AG1163" s="90">
        <f>IFERROR(INDEX([1]market_value_etf!$1:$1048576,MATCH($A1163,[1]market_value_etf!$A:$A,0),MATCH(AG$2,[1]market_value_etf!$1:$1,0))*2 + INDEX([1]mkt_pt_etf!$1:$1048576,MATCH($A1163,[1]mkt_pt_etf!$A:$A,0),MATCH(AG$2,[1]mkt_pt_etf!$1:$1,0))*2,0)</f>
        <v>152062806000</v>
      </c>
      <c r="AH1163" s="90">
        <f>IFERROR(INDEX([1]market_value_etf!$1:$1048576,MATCH($A1163,[1]market_value_etf!$A:$A,0),MATCH(AH$2,[1]market_value_etf!$1:$1,0))*2 + INDEX([1]mkt_pt_etf!$1:$1048576,MATCH($A1163,[1]mkt_pt_etf!$A:$A,0),MATCH(AH$2,[1]mkt_pt_etf!$1:$1,0))*2,0)</f>
        <v>2469192000</v>
      </c>
      <c r="AI1163" s="90">
        <f>IFERROR(INDEX([1]market_value_etf!$1:$1048576,MATCH($A1163,[1]market_value_etf!$A:$A,0),MATCH(AI$2,[1]market_value_etf!$1:$1,0))*2 + INDEX([1]mkt_pt_etf!$1:$1048576,MATCH($A1163,[1]mkt_pt_etf!$A:$A,0),MATCH(AI$2,[1]mkt_pt_etf!$1:$1,0))*2,0)</f>
        <v>400440000</v>
      </c>
      <c r="AJ1163" s="90">
        <f>IFERROR(INDEX([1]market_value_etf!$1:$1048576,MATCH($A1163,[1]market_value_etf!$A:$A,0),MATCH(AJ$2,[1]market_value_etf!$1:$1,0))*2 + INDEX([1]mkt_pt_etf!$1:$1048576,MATCH($A1163,[1]mkt_pt_etf!$A:$A,0),MATCH(AJ$2,[1]mkt_pt_etf!$1:$1,0))*2,0)</f>
        <v>279026000</v>
      </c>
      <c r="AK1163" s="90">
        <f>IFERROR(INDEX([1]market_value_etf!$1:$1048576,MATCH($A1163,[1]market_value_etf!$A:$A,0),MATCH(AK$2,[1]market_value_etf!$1:$1,0))*2 + INDEX([1]mkt_pt_etf!$1:$1048576,MATCH($A1163,[1]mkt_pt_etf!$A:$A,0),MATCH(AK$2,[1]mkt_pt_etf!$1:$1,0))*2,0)</f>
        <v>803668000</v>
      </c>
      <c r="AL1163" s="90">
        <f>IFERROR(INDEX([1]market_value_etf!$1:$1048576,MATCH($A1163,[1]market_value_etf!$A:$A,0),MATCH(AL$2,[1]market_value_etf!$1:$1,0))*2 + INDEX([1]mkt_pt_etf!$1:$1048576,MATCH($A1163,[1]mkt_pt_etf!$A:$A,0),MATCH(AL$2,[1]mkt_pt_etf!$1:$1,0))*2,0)</f>
        <v>16782000</v>
      </c>
      <c r="AM1163" s="90">
        <f>IFERROR(INDEX([1]market_value_etf!$1:$1048576,MATCH($A1163,[1]market_value_etf!$A:$A,0),MATCH(AM$2,[1]market_value_etf!$1:$1,0))*2 + INDEX([1]mkt_pt_etf!$1:$1048576,MATCH($A1163,[1]mkt_pt_etf!$A:$A,0),MATCH(AM$2,[1]mkt_pt_etf!$1:$1,0))*2,0)</f>
        <v>1050776000</v>
      </c>
      <c r="AN1163" s="90">
        <f>IFERROR(INDEX([1]market_value_etf!$1:$1048576,MATCH($A1163,[1]market_value_etf!$A:$A,0),MATCH(AN$2,[1]market_value_etf!$1:$1,0))*2 + INDEX([1]mkt_pt_etf!$1:$1048576,MATCH($A1163,[1]mkt_pt_etf!$A:$A,0),MATCH(AN$2,[1]mkt_pt_etf!$1:$1,0))*2,0)</f>
        <v>23334000</v>
      </c>
      <c r="AO1163" s="90"/>
      <c r="AP1163" s="90"/>
    </row>
    <row r="1164" spans="1:42" ht="12.75" customHeight="1">
      <c r="A1164" s="81">
        <v>45154</v>
      </c>
      <c r="B1164" s="90" cm="1">
        <f t="array" ref="B1164">SUM(_xlfn._xlws.FILTER([1]market_value_exchange!$B:$D,[1]market_value_exchange!$A:$A=A1164,0))*2</f>
        <v>48028152830000</v>
      </c>
      <c r="C1164" s="90">
        <f>SUM(AD1164:AN1164)</f>
        <v>254576400000</v>
      </c>
      <c r="D1164" s="203">
        <f>F1164+H1164+J1164+L1164+N1164+P1164+R1164+T1164+V1164+Z1164</f>
        <v>99300368000</v>
      </c>
      <c r="E1164" s="208">
        <f>INDEX([2]Daily_stats!$1:$1048576,MATCH($A1164,[2]Daily_stats!$H:$H,0),MATCH(E$1,[2]Daily_stats!$1:$1,0))</f>
        <v>220983207100</v>
      </c>
      <c r="F1164" s="90">
        <f>IFERROR(INDEX([1]kis_etf_trade_data!$1:$1048576,MATCH($A1164,[1]kis_etf_trade_data!$A:$A,0),MATCH(F$3,[1]kis_etf_trade_data!$1:$1,0)),0)</f>
        <v>58857375000</v>
      </c>
      <c r="G1164" s="85">
        <f>F1164/AD1164</f>
        <v>0.78887882425596134</v>
      </c>
      <c r="H1164" s="90">
        <f>IFERROR(INDEX([1]kis_etf_trade_data!$1:$1048576,MATCH($A1164,[1]kis_etf_trade_data!$A:$A,0),MATCH(H$3,[1]kis_etf_trade_data!$1:$1,0)),0)</f>
        <v>0</v>
      </c>
      <c r="I1164" s="85">
        <f>H1164/AE1164</f>
        <v>0</v>
      </c>
      <c r="J1164" s="90">
        <f>IFERROR(INDEX([1]kis_etf_trade_data!$1:$1048576,MATCH($A1164,[1]kis_etf_trade_data!$A:$A,0),MATCH(J$3,[1]kis_etf_trade_data!$1:$1,0)),0)</f>
        <v>14235753000</v>
      </c>
      <c r="K1164" s="85">
        <f>J1164/AF1164</f>
        <v>0.27243739629841562</v>
      </c>
      <c r="L1164" s="90">
        <f>IFERROR(INDEX([1]kis_etf_trade_data!$1:$1048576,MATCH($A1164,[1]kis_etf_trade_data!$A:$A,0),MATCH(L$3,[1]kis_etf_trade_data!$1:$1,0)),0)</f>
        <v>22766835000</v>
      </c>
      <c r="M1164" s="85">
        <f>L1164/AG1164</f>
        <v>0.19030599305641815</v>
      </c>
      <c r="N1164" s="90">
        <f>IFERROR(INDEX([1]kis_etf_trade_data!$1:$1048576,MATCH($A1164,[1]kis_etf_trade_data!$A:$A,0),MATCH(N$3,[1]kis_etf_trade_data!$1:$1,0)),0)</f>
        <v>2527593000</v>
      </c>
      <c r="O1164" s="85">
        <f>N1164/AH1164</f>
        <v>0.48533227188206368</v>
      </c>
      <c r="P1164" s="90">
        <f>IFERROR(INDEX([1]kis_etf_trade_data!$1:$1048576,MATCH($A1164,[1]kis_etf_trade_data!$A:$A,0),MATCH(P$3,[1]kis_etf_trade_data!$1:$1,0)),0)</f>
        <v>30762000</v>
      </c>
      <c r="Q1164" s="85">
        <f>P1164/AI1164</f>
        <v>0.17496502064635019</v>
      </c>
      <c r="R1164" s="90">
        <f>IFERROR(INDEX([1]kis_etf_trade_data!$1:$1048576,MATCH($A1164,[1]kis_etf_trade_data!$A:$A,0),MATCH(R$3,[1]kis_etf_trade_data!$1:$1,0)),0)</f>
        <v>0</v>
      </c>
      <c r="S1164" s="85">
        <f>R1164/AJ1164</f>
        <v>0</v>
      </c>
      <c r="T1164" s="90">
        <f>IFERROR(INDEX([1]kis_etf_trade_data!$1:$1048576,MATCH($A1164,[1]kis_etf_trade_data!$A:$A,0),MATCH(T$3,[1]kis_etf_trade_data!$1:$1,0)),0)</f>
        <v>795000000</v>
      </c>
      <c r="U1164" s="85">
        <f>T1164/AK1164</f>
        <v>0.9739233552945904</v>
      </c>
      <c r="V1164" s="90">
        <f>IFERROR(INDEX([1]kis_etf_trade_data!$1:$1048576,MATCH($A1164,[1]kis_etf_trade_data!$A:$A,0),MATCH(V$3,[1]kis_etf_trade_data!$1:$1,0)),0)</f>
        <v>87050000</v>
      </c>
      <c r="W1164" s="85">
        <f>V1164/AL1164</f>
        <v>0.37047913315117931</v>
      </c>
      <c r="X1164" s="90">
        <f>IFERROR(INDEX([1]kis_etf_trade_data!$1:$1048576,MATCH($A1164,[1]kis_etf_trade_data!$A:$A,0),MATCH(X$3,[1]kis_etf_trade_data!$1:$1,0)),0)</f>
        <v>1116870000</v>
      </c>
      <c r="Y1164" s="85">
        <f t="shared" si="3"/>
        <v>0.95064092742965123</v>
      </c>
      <c r="Z1164" s="90"/>
      <c r="AA1164" s="85"/>
      <c r="AB1164" s="85"/>
      <c r="AC1164" s="85"/>
      <c r="AD1164" s="90">
        <f>IFERROR(INDEX([1]market_value_etf!$1:$1048576,MATCH($A1164,[1]market_value_etf!$A:$A,0),MATCH(AD$2,[1]market_value_etf!$1:$1,0))*2 + INDEX([1]mkt_pt_etf!$1:$1048576,MATCH($A1164,[1]mkt_pt_etf!$A:$A,0),MATCH(AD$2,[1]mkt_pt_etf!$1:$1,0))*2,0)</f>
        <v>74608892000</v>
      </c>
      <c r="AE1164" s="90">
        <f>IFERROR(INDEX([1]market_value_etf!$1:$1048576,MATCH($A1164,[1]market_value_etf!$A:$A,0),MATCH(AE$2,[1]market_value_etf!$1:$1,0))*2 + INDEX([1]mkt_pt_etf!$1:$1048576,MATCH($A1164,[1]mkt_pt_etf!$A:$A,0),MATCH(AE$2,[1]mkt_pt_etf!$1:$1,0))*2,0)</f>
        <v>253418000</v>
      </c>
      <c r="AF1164" s="90">
        <f>IFERROR(INDEX([1]market_value_etf!$1:$1048576,MATCH($A1164,[1]market_value_etf!$A:$A,0),MATCH(AF$2,[1]market_value_etf!$1:$1,0))*2 + INDEX([1]mkt_pt_etf!$1:$1048576,MATCH($A1164,[1]mkt_pt_etf!$A:$A,0),MATCH(AF$2,[1]mkt_pt_etf!$1:$1,0))*2,0)</f>
        <v>52253300000</v>
      </c>
      <c r="AG1164" s="90">
        <f>IFERROR(INDEX([1]market_value_etf!$1:$1048576,MATCH($A1164,[1]market_value_etf!$A:$A,0),MATCH(AG$2,[1]market_value_etf!$1:$1,0))*2 + INDEX([1]mkt_pt_etf!$1:$1048576,MATCH($A1164,[1]mkt_pt_etf!$A:$A,0),MATCH(AG$2,[1]mkt_pt_etf!$1:$1,0))*2,0)</f>
        <v>119632780000</v>
      </c>
      <c r="AH1164" s="90">
        <f>IFERROR(INDEX([1]market_value_etf!$1:$1048576,MATCH($A1164,[1]market_value_etf!$A:$A,0),MATCH(AH$2,[1]market_value_etf!$1:$1,0))*2 + INDEX([1]mkt_pt_etf!$1:$1048576,MATCH($A1164,[1]mkt_pt_etf!$A:$A,0),MATCH(AH$2,[1]mkt_pt_etf!$1:$1,0))*2,0)</f>
        <v>5207964000</v>
      </c>
      <c r="AI1164" s="90">
        <f>IFERROR(INDEX([1]market_value_etf!$1:$1048576,MATCH($A1164,[1]market_value_etf!$A:$A,0),MATCH(AI$2,[1]market_value_etf!$1:$1,0))*2 + INDEX([1]mkt_pt_etf!$1:$1048576,MATCH($A1164,[1]mkt_pt_etf!$A:$A,0),MATCH(AI$2,[1]mkt_pt_etf!$1:$1,0))*2,0)</f>
        <v>175818000</v>
      </c>
      <c r="AJ1164" s="90">
        <f>IFERROR(INDEX([1]market_value_etf!$1:$1048576,MATCH($A1164,[1]market_value_etf!$A:$A,0),MATCH(AJ$2,[1]market_value_etf!$1:$1,0))*2 + INDEX([1]mkt_pt_etf!$1:$1048576,MATCH($A1164,[1]mkt_pt_etf!$A:$A,0),MATCH(AJ$2,[1]mkt_pt_etf!$1:$1,0))*2,0)</f>
        <v>216312000</v>
      </c>
      <c r="AK1164" s="90">
        <f>IFERROR(INDEX([1]market_value_etf!$1:$1048576,MATCH($A1164,[1]market_value_etf!$A:$A,0),MATCH(AK$2,[1]market_value_etf!$1:$1,0))*2 + INDEX([1]mkt_pt_etf!$1:$1048576,MATCH($A1164,[1]mkt_pt_etf!$A:$A,0),MATCH(AK$2,[1]mkt_pt_etf!$1:$1,0))*2,0)</f>
        <v>816286000</v>
      </c>
      <c r="AL1164" s="90">
        <f>IFERROR(INDEX([1]market_value_etf!$1:$1048576,MATCH($A1164,[1]market_value_etf!$A:$A,0),MATCH(AL$2,[1]market_value_etf!$1:$1,0))*2 + INDEX([1]mkt_pt_etf!$1:$1048576,MATCH($A1164,[1]mkt_pt_etf!$A:$A,0),MATCH(AL$2,[1]mkt_pt_etf!$1:$1,0))*2,0)</f>
        <v>234966000</v>
      </c>
      <c r="AM1164" s="90">
        <f>IFERROR(INDEX([1]market_value_etf!$1:$1048576,MATCH($A1164,[1]market_value_etf!$A:$A,0),MATCH(AM$2,[1]market_value_etf!$1:$1,0))*2 + INDEX([1]mkt_pt_etf!$1:$1048576,MATCH($A1164,[1]mkt_pt_etf!$A:$A,0),MATCH(AM$2,[1]mkt_pt_etf!$1:$1,0))*2,0)</f>
        <v>1174860000</v>
      </c>
      <c r="AN1164" s="90">
        <f>IFERROR(INDEX([1]market_value_etf!$1:$1048576,MATCH($A1164,[1]market_value_etf!$A:$A,0),MATCH(AN$2,[1]market_value_etf!$1:$1,0))*2 + INDEX([1]mkt_pt_etf!$1:$1048576,MATCH($A1164,[1]mkt_pt_etf!$A:$A,0),MATCH(AN$2,[1]mkt_pt_etf!$1:$1,0))*2,0)</f>
        <v>1804000</v>
      </c>
      <c r="AO1164" s="90"/>
      <c r="AP1164" s="90"/>
    </row>
    <row r="1165" spans="1:42" ht="12.75" customHeight="1">
      <c r="A1165" s="81">
        <v>45155</v>
      </c>
      <c r="B1165" s="90" cm="1">
        <f t="array" ref="B1165">SUM(_xlfn._xlws.FILTER([1]market_value_exchange!$B:$D,[1]market_value_exchange!$A:$A=A1165,0))*2</f>
        <v>58118273157800</v>
      </c>
      <c r="C1165" s="90">
        <f>SUM(AD1165:AN1165)</f>
        <v>262195286000</v>
      </c>
      <c r="D1165" s="203">
        <f>F1165+H1165+J1165+L1165+N1165+P1165+R1165+T1165+V1165+Z1165</f>
        <v>122277481000</v>
      </c>
      <c r="E1165" s="208">
        <f>INDEX([2]Daily_stats!$1:$1048576,MATCH($A1165,[2]Daily_stats!$H:$H,0),MATCH(E$1,[2]Daily_stats!$1:$1,0))</f>
        <v>311644453900</v>
      </c>
      <c r="F1165" s="90">
        <f>IFERROR(INDEX([1]kis_etf_trade_data!$1:$1048576,MATCH($A1165,[1]kis_etf_trade_data!$A:$A,0),MATCH(F$3,[1]kis_etf_trade_data!$1:$1,0)),0)</f>
        <v>70680514000</v>
      </c>
      <c r="G1165" s="85">
        <f>F1165/AD1165</f>
        <v>0.53330853532071165</v>
      </c>
      <c r="H1165" s="90">
        <f>IFERROR(INDEX([1]kis_etf_trade_data!$1:$1048576,MATCH($A1165,[1]kis_etf_trade_data!$A:$A,0),MATCH(H$3,[1]kis_etf_trade_data!$1:$1,0)),0)</f>
        <v>0</v>
      </c>
      <c r="I1165" s="85">
        <f>H1165/AE1165</f>
        <v>0</v>
      </c>
      <c r="J1165" s="90">
        <f>IFERROR(INDEX([1]kis_etf_trade_data!$1:$1048576,MATCH($A1165,[1]kis_etf_trade_data!$A:$A,0),MATCH(J$3,[1]kis_etf_trade_data!$1:$1,0)),0)</f>
        <v>3232469000</v>
      </c>
      <c r="K1165" s="85">
        <f>J1165/AF1165</f>
        <v>9.267706276750097E-2</v>
      </c>
      <c r="L1165" s="90">
        <f>IFERROR(INDEX([1]kis_etf_trade_data!$1:$1048576,MATCH($A1165,[1]kis_etf_trade_data!$A:$A,0),MATCH(L$3,[1]kis_etf_trade_data!$1:$1,0)),0)</f>
        <v>44480535000</v>
      </c>
      <c r="M1165" s="85">
        <f>L1165/AG1165</f>
        <v>0.51743814199132188</v>
      </c>
      <c r="N1165" s="90">
        <f>IFERROR(INDEX([1]kis_etf_trade_data!$1:$1048576,MATCH($A1165,[1]kis_etf_trade_data!$A:$A,0),MATCH(N$3,[1]kis_etf_trade_data!$1:$1,0)),0)</f>
        <v>3032031000</v>
      </c>
      <c r="O1165" s="85">
        <f>N1165/AH1165</f>
        <v>0.51031509278483778</v>
      </c>
      <c r="P1165" s="90">
        <f>IFERROR(INDEX([1]kis_etf_trade_data!$1:$1048576,MATCH($A1165,[1]kis_etf_trade_data!$A:$A,0),MATCH(P$3,[1]kis_etf_trade_data!$1:$1,0)),0)</f>
        <v>38704000</v>
      </c>
      <c r="Q1165" s="85">
        <f>P1165/AI1165</f>
        <v>0.13420342720823306</v>
      </c>
      <c r="R1165" s="90">
        <f>IFERROR(INDEX([1]kis_etf_trade_data!$1:$1048576,MATCH($A1165,[1]kis_etf_trade_data!$A:$A,0),MATCH(R$3,[1]kis_etf_trade_data!$1:$1,0)),0)</f>
        <v>0</v>
      </c>
      <c r="S1165" s="85">
        <f>R1165/AJ1165</f>
        <v>0</v>
      </c>
      <c r="T1165" s="90">
        <f>IFERROR(INDEX([1]kis_etf_trade_data!$1:$1048576,MATCH($A1165,[1]kis_etf_trade_data!$A:$A,0),MATCH(T$3,[1]kis_etf_trade_data!$1:$1,0)),0)</f>
        <v>802688000</v>
      </c>
      <c r="U1165" s="85">
        <f>T1165/AK1165</f>
        <v>0.97695058335544394</v>
      </c>
      <c r="V1165" s="90">
        <f>IFERROR(INDEX([1]kis_etf_trade_data!$1:$1048576,MATCH($A1165,[1]kis_etf_trade_data!$A:$A,0),MATCH(V$3,[1]kis_etf_trade_data!$1:$1,0)),0)</f>
        <v>10540000</v>
      </c>
      <c r="W1165" s="85">
        <f>V1165/AL1165</f>
        <v>7.3374824220653556E-2</v>
      </c>
      <c r="X1165" s="90">
        <f>IFERROR(INDEX([1]kis_etf_trade_data!$1:$1048576,MATCH($A1165,[1]kis_etf_trade_data!$A:$A,0),MATCH(X$3,[1]kis_etf_trade_data!$1:$1,0)),0)</f>
        <v>1088708000</v>
      </c>
      <c r="Y1165" s="85">
        <f t="shared" si="3"/>
        <v>0.99898331461457712</v>
      </c>
      <c r="Z1165" s="90"/>
      <c r="AA1165" s="85"/>
      <c r="AB1165" s="85"/>
      <c r="AC1165" s="85"/>
      <c r="AD1165" s="90">
        <f>IFERROR(INDEX([1]market_value_etf!$1:$1048576,MATCH($A1165,[1]market_value_etf!$A:$A,0),MATCH(AD$2,[1]market_value_etf!$1:$1,0))*2 + INDEX([1]mkt_pt_etf!$1:$1048576,MATCH($A1165,[1]mkt_pt_etf!$A:$A,0),MATCH(AD$2,[1]mkt_pt_etf!$1:$1,0))*2,0)</f>
        <v>132532126000</v>
      </c>
      <c r="AE1165" s="90">
        <f>IFERROR(INDEX([1]market_value_etf!$1:$1048576,MATCH($A1165,[1]market_value_etf!$A:$A,0),MATCH(AE$2,[1]market_value_etf!$1:$1,0))*2 + INDEX([1]mkt_pt_etf!$1:$1048576,MATCH($A1165,[1]mkt_pt_etf!$A:$A,0),MATCH(AE$2,[1]mkt_pt_etf!$1:$1,0))*2,0)</f>
        <v>140776000</v>
      </c>
      <c r="AF1165" s="90">
        <f>IFERROR(INDEX([1]market_value_etf!$1:$1048576,MATCH($A1165,[1]market_value_etf!$A:$A,0),MATCH(AF$2,[1]market_value_etf!$1:$1,0))*2 + INDEX([1]mkt_pt_etf!$1:$1048576,MATCH($A1165,[1]mkt_pt_etf!$A:$A,0),MATCH(AF$2,[1]mkt_pt_etf!$1:$1,0))*2,0)</f>
        <v>34878846000</v>
      </c>
      <c r="AG1165" s="90">
        <f>IFERROR(INDEX([1]market_value_etf!$1:$1048576,MATCH($A1165,[1]market_value_etf!$A:$A,0),MATCH(AG$2,[1]market_value_etf!$1:$1,0))*2 + INDEX([1]mkt_pt_etf!$1:$1048576,MATCH($A1165,[1]mkt_pt_etf!$A:$A,0),MATCH(AG$2,[1]mkt_pt_etf!$1:$1,0))*2,0)</f>
        <v>85963000000</v>
      </c>
      <c r="AH1165" s="90">
        <f>IFERROR(INDEX([1]market_value_etf!$1:$1048576,MATCH($A1165,[1]market_value_etf!$A:$A,0),MATCH(AH$2,[1]market_value_etf!$1:$1,0))*2 + INDEX([1]mkt_pt_etf!$1:$1048576,MATCH($A1165,[1]mkt_pt_etf!$A:$A,0),MATCH(AH$2,[1]mkt_pt_etf!$1:$1,0))*2,0)</f>
        <v>5941488000</v>
      </c>
      <c r="AI1165" s="90">
        <f>IFERROR(INDEX([1]market_value_etf!$1:$1048576,MATCH($A1165,[1]market_value_etf!$A:$A,0),MATCH(AI$2,[1]market_value_etf!$1:$1,0))*2 + INDEX([1]mkt_pt_etf!$1:$1048576,MATCH($A1165,[1]mkt_pt_etf!$A:$A,0),MATCH(AI$2,[1]mkt_pt_etf!$1:$1,0))*2,0)</f>
        <v>288398000</v>
      </c>
      <c r="AJ1165" s="90">
        <f>IFERROR(INDEX([1]market_value_etf!$1:$1048576,MATCH($A1165,[1]market_value_etf!$A:$A,0),MATCH(AJ$2,[1]market_value_etf!$1:$1,0))*2 + INDEX([1]mkt_pt_etf!$1:$1048576,MATCH($A1165,[1]mkt_pt_etf!$A:$A,0),MATCH(AJ$2,[1]mkt_pt_etf!$1:$1,0))*2,0)</f>
        <v>395564000</v>
      </c>
      <c r="AK1165" s="90">
        <f>IFERROR(INDEX([1]market_value_etf!$1:$1048576,MATCH($A1165,[1]market_value_etf!$A:$A,0),MATCH(AK$2,[1]market_value_etf!$1:$1,0))*2 + INDEX([1]mkt_pt_etf!$1:$1048576,MATCH($A1165,[1]mkt_pt_etf!$A:$A,0),MATCH(AK$2,[1]mkt_pt_etf!$1:$1,0))*2,0)</f>
        <v>821626000</v>
      </c>
      <c r="AL1165" s="90">
        <f>IFERROR(INDEX([1]market_value_etf!$1:$1048576,MATCH($A1165,[1]market_value_etf!$A:$A,0),MATCH(AL$2,[1]market_value_etf!$1:$1,0))*2 + INDEX([1]mkt_pt_etf!$1:$1048576,MATCH($A1165,[1]mkt_pt_etf!$A:$A,0),MATCH(AL$2,[1]mkt_pt_etf!$1:$1,0))*2,0)</f>
        <v>143646000</v>
      </c>
      <c r="AM1165" s="90">
        <f>IFERROR(INDEX([1]market_value_etf!$1:$1048576,MATCH($A1165,[1]market_value_etf!$A:$A,0),MATCH(AM$2,[1]market_value_etf!$1:$1,0))*2 + INDEX([1]mkt_pt_etf!$1:$1048576,MATCH($A1165,[1]mkt_pt_etf!$A:$A,0),MATCH(AM$2,[1]mkt_pt_etf!$1:$1,0))*2,0)</f>
        <v>1089816000</v>
      </c>
      <c r="AN1165" s="90">
        <f>IFERROR(INDEX([1]market_value_etf!$1:$1048576,MATCH($A1165,[1]market_value_etf!$A:$A,0),MATCH(AN$2,[1]market_value_etf!$1:$1,0))*2 + INDEX([1]mkt_pt_etf!$1:$1048576,MATCH($A1165,[1]mkt_pt_etf!$A:$A,0),MATCH(AN$2,[1]mkt_pt_etf!$1:$1,0))*2,0)</f>
        <v>0</v>
      </c>
      <c r="AO1165" s="90"/>
      <c r="AP1165" s="90"/>
    </row>
    <row r="1166" spans="1:42" ht="12.75" customHeight="1">
      <c r="A1166" s="81">
        <v>45156</v>
      </c>
      <c r="B1166" s="90" cm="1">
        <f t="array" ref="B1166">SUM(_xlfn._xlws.FILTER([1]market_value_exchange!$B:$D,[1]market_value_exchange!$A:$A=A1166,0))*2</f>
        <v>84283189335000</v>
      </c>
      <c r="C1166" s="90">
        <f>SUM(AD1166:AN1166)</f>
        <v>699379262000</v>
      </c>
      <c r="D1166" s="203">
        <f>F1166+H1166+J1166+L1166+N1166+P1166+R1166+T1166+V1166+Z1166</f>
        <v>433883307000</v>
      </c>
      <c r="E1166" s="208">
        <f>INDEX([2]Daily_stats!$1:$1048576,MATCH($A1166,[2]Daily_stats!$H:$H,0),MATCH(E$1,[2]Daily_stats!$1:$1,0))</f>
        <v>750516256800</v>
      </c>
      <c r="F1166" s="90">
        <f>IFERROR(INDEX([1]kis_etf_trade_data!$1:$1048576,MATCH($A1166,[1]kis_etf_trade_data!$A:$A,0),MATCH(F$3,[1]kis_etf_trade_data!$1:$1,0)),0)</f>
        <v>245246982000</v>
      </c>
      <c r="G1166" s="85">
        <f>F1166/AD1166</f>
        <v>0.76379439937758076</v>
      </c>
      <c r="H1166" s="90">
        <f>IFERROR(INDEX([1]kis_etf_trade_data!$1:$1048576,MATCH($A1166,[1]kis_etf_trade_data!$A:$A,0),MATCH(H$3,[1]kis_etf_trade_data!$1:$1,0)),0)</f>
        <v>0</v>
      </c>
      <c r="I1166" s="85">
        <f>H1166/AE1166</f>
        <v>0</v>
      </c>
      <c r="J1166" s="90">
        <f>IFERROR(INDEX([1]kis_etf_trade_data!$1:$1048576,MATCH($A1166,[1]kis_etf_trade_data!$A:$A,0),MATCH(J$3,[1]kis_etf_trade_data!$1:$1,0)),0)</f>
        <v>16076620000</v>
      </c>
      <c r="K1166" s="85">
        <f>J1166/AF1166</f>
        <v>0.70429903744837341</v>
      </c>
      <c r="L1166" s="90">
        <f>IFERROR(INDEX([1]kis_etf_trade_data!$1:$1048576,MATCH($A1166,[1]kis_etf_trade_data!$A:$A,0),MATCH(L$3,[1]kis_etf_trade_data!$1:$1,0)),0)</f>
        <v>168860221000</v>
      </c>
      <c r="M1166" s="85">
        <f>L1166/AG1166</f>
        <v>0.49092158501702071</v>
      </c>
      <c r="N1166" s="90">
        <f>IFERROR(INDEX([1]kis_etf_trade_data!$1:$1048576,MATCH($A1166,[1]kis_etf_trade_data!$A:$A,0),MATCH(N$3,[1]kis_etf_trade_data!$1:$1,0)),0)</f>
        <v>2986082000</v>
      </c>
      <c r="O1166" s="85">
        <f>N1166/AH1166</f>
        <v>0.35494288975962018</v>
      </c>
      <c r="P1166" s="90">
        <f>IFERROR(INDEX([1]kis_etf_trade_data!$1:$1048576,MATCH($A1166,[1]kis_etf_trade_data!$A:$A,0),MATCH(P$3,[1]kis_etf_trade_data!$1:$1,0)),0)</f>
        <v>301474000</v>
      </c>
      <c r="Q1166" s="85">
        <f>P1166/AI1166</f>
        <v>0.28480439855270989</v>
      </c>
      <c r="R1166" s="90">
        <f>IFERROR(INDEX([1]kis_etf_trade_data!$1:$1048576,MATCH($A1166,[1]kis_etf_trade_data!$A:$A,0),MATCH(R$3,[1]kis_etf_trade_data!$1:$1,0)),0)</f>
        <v>0</v>
      </c>
      <c r="S1166" s="85">
        <f>R1166/AJ1166</f>
        <v>0</v>
      </c>
      <c r="T1166" s="90">
        <f>IFERROR(INDEX([1]kis_etf_trade_data!$1:$1048576,MATCH($A1166,[1]kis_etf_trade_data!$A:$A,0),MATCH(T$3,[1]kis_etf_trade_data!$1:$1,0)),0)</f>
        <v>128717000</v>
      </c>
      <c r="U1166" s="85">
        <f>T1166/AK1166</f>
        <v>0.45180029343835337</v>
      </c>
      <c r="V1166" s="90">
        <f>IFERROR(INDEX([1]kis_etf_trade_data!$1:$1048576,MATCH($A1166,[1]kis_etf_trade_data!$A:$A,0),MATCH(V$3,[1]kis_etf_trade_data!$1:$1,0)),0)</f>
        <v>283211000</v>
      </c>
      <c r="W1166" s="85">
        <f>V1166/AL1166</f>
        <v>0.34836586835922606</v>
      </c>
      <c r="X1166" s="90">
        <f>IFERROR(INDEX([1]kis_etf_trade_data!$1:$1048576,MATCH($A1166,[1]kis_etf_trade_data!$A:$A,0),MATCH(X$3,[1]kis_etf_trade_data!$1:$1,0)),0)</f>
        <v>34880000</v>
      </c>
      <c r="Y1166" s="85">
        <f t="shared" si="3"/>
        <v>0.44677853208658896</v>
      </c>
      <c r="Z1166" s="90"/>
      <c r="AA1166" s="85"/>
      <c r="AB1166" s="85"/>
      <c r="AC1166" s="85"/>
      <c r="AD1166" s="90">
        <f>IFERROR(INDEX([1]market_value_etf!$1:$1048576,MATCH($A1166,[1]market_value_etf!$A:$A,0),MATCH(AD$2,[1]market_value_etf!$1:$1,0))*2 + INDEX([1]mkt_pt_etf!$1:$1048576,MATCH($A1166,[1]mkt_pt_etf!$A:$A,0),MATCH(AD$2,[1]mkt_pt_etf!$1:$1,0))*2,0)</f>
        <v>321090312000</v>
      </c>
      <c r="AE1166" s="90">
        <f>IFERROR(INDEX([1]market_value_etf!$1:$1048576,MATCH($A1166,[1]market_value_etf!$A:$A,0),MATCH(AE$2,[1]market_value_etf!$1:$1,0))*2 + INDEX([1]mkt_pt_etf!$1:$1048576,MATCH($A1166,[1]mkt_pt_etf!$A:$A,0),MATCH(AE$2,[1]mkt_pt_etf!$1:$1,0))*2,0)</f>
        <v>539646000</v>
      </c>
      <c r="AF1166" s="90">
        <f>IFERROR(INDEX([1]market_value_etf!$1:$1048576,MATCH($A1166,[1]market_value_etf!$A:$A,0),MATCH(AF$2,[1]market_value_etf!$1:$1,0))*2 + INDEX([1]mkt_pt_etf!$1:$1048576,MATCH($A1166,[1]mkt_pt_etf!$A:$A,0),MATCH(AF$2,[1]mkt_pt_etf!$1:$1,0))*2,0)</f>
        <v>22826412000</v>
      </c>
      <c r="AG1166" s="90">
        <f>IFERROR(INDEX([1]market_value_etf!$1:$1048576,MATCH($A1166,[1]market_value_etf!$A:$A,0),MATCH(AG$2,[1]market_value_etf!$1:$1,0))*2 + INDEX([1]mkt_pt_etf!$1:$1048576,MATCH($A1166,[1]mkt_pt_etf!$A:$A,0),MATCH(AG$2,[1]mkt_pt_etf!$1:$1,0))*2,0)</f>
        <v>343965770000</v>
      </c>
      <c r="AH1166" s="90">
        <f>IFERROR(INDEX([1]market_value_etf!$1:$1048576,MATCH($A1166,[1]market_value_etf!$A:$A,0),MATCH(AH$2,[1]market_value_etf!$1:$1,0))*2 + INDEX([1]mkt_pt_etf!$1:$1048576,MATCH($A1166,[1]mkt_pt_etf!$A:$A,0),MATCH(AH$2,[1]mkt_pt_etf!$1:$1,0))*2,0)</f>
        <v>8412852000</v>
      </c>
      <c r="AI1166" s="90">
        <f>IFERROR(INDEX([1]market_value_etf!$1:$1048576,MATCH($A1166,[1]market_value_etf!$A:$A,0),MATCH(AI$2,[1]market_value_etf!$1:$1,0))*2 + INDEX([1]mkt_pt_etf!$1:$1048576,MATCH($A1166,[1]mkt_pt_etf!$A:$A,0),MATCH(AI$2,[1]mkt_pt_etf!$1:$1,0))*2,0)</f>
        <v>1058530000</v>
      </c>
      <c r="AJ1166" s="90">
        <f>IFERROR(INDEX([1]market_value_etf!$1:$1048576,MATCH($A1166,[1]market_value_etf!$A:$A,0),MATCH(AJ$2,[1]market_value_etf!$1:$1,0))*2 + INDEX([1]mkt_pt_etf!$1:$1048576,MATCH($A1166,[1]mkt_pt_etf!$A:$A,0),MATCH(AJ$2,[1]mkt_pt_etf!$1:$1,0))*2,0)</f>
        <v>248876000</v>
      </c>
      <c r="AK1166" s="90">
        <f>IFERROR(INDEX([1]market_value_etf!$1:$1048576,MATCH($A1166,[1]market_value_etf!$A:$A,0),MATCH(AK$2,[1]market_value_etf!$1:$1,0))*2 + INDEX([1]mkt_pt_etf!$1:$1048576,MATCH($A1166,[1]mkt_pt_etf!$A:$A,0),MATCH(AK$2,[1]mkt_pt_etf!$1:$1,0))*2,0)</f>
        <v>284898000</v>
      </c>
      <c r="AL1166" s="90">
        <f>IFERROR(INDEX([1]market_value_etf!$1:$1048576,MATCH($A1166,[1]market_value_etf!$A:$A,0),MATCH(AL$2,[1]market_value_etf!$1:$1,0))*2 + INDEX([1]mkt_pt_etf!$1:$1048576,MATCH($A1166,[1]mkt_pt_etf!$A:$A,0),MATCH(AL$2,[1]mkt_pt_etf!$1:$1,0))*2,0)</f>
        <v>812970000</v>
      </c>
      <c r="AM1166" s="90">
        <f>IFERROR(INDEX([1]market_value_etf!$1:$1048576,MATCH($A1166,[1]market_value_etf!$A:$A,0),MATCH(AM$2,[1]market_value_etf!$1:$1,0))*2 + INDEX([1]mkt_pt_etf!$1:$1048576,MATCH($A1166,[1]mkt_pt_etf!$A:$A,0),MATCH(AM$2,[1]mkt_pt_etf!$1:$1,0))*2,0)</f>
        <v>78070000</v>
      </c>
      <c r="AN1166" s="90">
        <f>IFERROR(INDEX([1]market_value_etf!$1:$1048576,MATCH($A1166,[1]market_value_etf!$A:$A,0),MATCH(AN$2,[1]market_value_etf!$1:$1,0))*2 + INDEX([1]mkt_pt_etf!$1:$1048576,MATCH($A1166,[1]mkt_pt_etf!$A:$A,0),MATCH(AN$2,[1]mkt_pt_etf!$1:$1,0))*2,0)</f>
        <v>60926000</v>
      </c>
      <c r="AO1166" s="90"/>
      <c r="AP1166" s="90"/>
    </row>
    <row r="1167" spans="1:42" s="116" customFormat="1" ht="12.75" customHeight="1">
      <c r="A1167" s="110"/>
      <c r="B1167" s="113"/>
      <c r="C1167" s="113"/>
      <c r="D1167" s="210"/>
      <c r="E1167" s="208"/>
      <c r="F1167" s="113"/>
      <c r="G1167" s="135"/>
      <c r="H1167" s="113"/>
      <c r="I1167" s="113"/>
      <c r="J1167" s="113"/>
      <c r="K1167" s="113"/>
      <c r="L1167" s="113"/>
      <c r="M1167" s="113"/>
      <c r="N1167" s="113"/>
      <c r="O1167" s="113"/>
      <c r="P1167" s="113"/>
      <c r="Q1167" s="113"/>
      <c r="R1167" s="113"/>
      <c r="S1167" s="113"/>
      <c r="T1167" s="113"/>
      <c r="U1167" s="113"/>
      <c r="V1167" s="113"/>
      <c r="W1167" s="113"/>
      <c r="X1167" s="113"/>
      <c r="Y1167" s="85" t="e">
        <f t="shared" si="3"/>
        <v>#DIV/0!</v>
      </c>
      <c r="Z1167" s="113"/>
      <c r="AA1167" s="113"/>
      <c r="AB1167" s="113"/>
      <c r="AC1167" s="113"/>
      <c r="AD1167" s="113"/>
      <c r="AE1167" s="113"/>
      <c r="AF1167" s="113"/>
      <c r="AG1167" s="113"/>
      <c r="AH1167" s="113"/>
      <c r="AI1167" s="126"/>
      <c r="AJ1167" s="113"/>
      <c r="AK1167" s="113"/>
      <c r="AL1167" s="113"/>
      <c r="AM1167" s="113"/>
      <c r="AN1167" s="113"/>
      <c r="AO1167" s="113"/>
      <c r="AP1167" s="113"/>
    </row>
    <row r="1168" spans="1:42" ht="12.75" customHeight="1">
      <c r="A1168" s="81">
        <v>45159</v>
      </c>
      <c r="B1168" s="90" cm="1">
        <f t="array" ref="B1168">SUM(_xlfn._xlws.FILTER([1]market_value_exchange!$B:$D,[1]market_value_exchange!$A:$A=A1168,0))*2</f>
        <v>50239045193600</v>
      </c>
      <c r="C1168" s="90">
        <f>SUM(AD1168:AN1168)</f>
        <v>882852770000</v>
      </c>
      <c r="D1168" s="203">
        <f>F1168+H1168+J1168+L1168+N1168+P1168+R1168+T1168+V1168+Z1168</f>
        <v>618824811000</v>
      </c>
      <c r="E1168" s="208">
        <f>INDEX([2]Daily_stats!$1:$1048576,MATCH($A1168,[2]Daily_stats!$H:$H,0),MATCH(E$1,[2]Daily_stats!$1:$1,0))</f>
        <v>693459613000</v>
      </c>
      <c r="F1168" s="90">
        <f>IFERROR(INDEX([1]kis_etf_trade_data!$1:$1048576,MATCH($A1168,[1]kis_etf_trade_data!$A:$A,0),MATCH(F$3,[1]kis_etf_trade_data!$1:$1,0)),0)</f>
        <v>426746310000</v>
      </c>
      <c r="G1168" s="85">
        <f>F1168/AD1168</f>
        <v>0.87638651758198527</v>
      </c>
      <c r="H1168" s="90">
        <f>IFERROR(INDEX([1]kis_etf_trade_data!$1:$1048576,MATCH($A1168,[1]kis_etf_trade_data!$A:$A,0),MATCH(H$3,[1]kis_etf_trade_data!$1:$1,0)),0)</f>
        <v>0</v>
      </c>
      <c r="I1168" s="85">
        <f>H1168/AE1168</f>
        <v>0</v>
      </c>
      <c r="J1168" s="90">
        <f>IFERROR(INDEX([1]kis_etf_trade_data!$1:$1048576,MATCH($A1168,[1]kis_etf_trade_data!$A:$A,0),MATCH(J$3,[1]kis_etf_trade_data!$1:$1,0)),0)</f>
        <v>4408969000</v>
      </c>
      <c r="K1168" s="85">
        <f>J1168/AF1168</f>
        <v>9.379258482395951E-2</v>
      </c>
      <c r="L1168" s="90">
        <f>IFERROR(INDEX([1]kis_etf_trade_data!$1:$1048576,MATCH($A1168,[1]kis_etf_trade_data!$A:$A,0),MATCH(L$3,[1]kis_etf_trade_data!$1:$1,0)),0)</f>
        <v>183077155000</v>
      </c>
      <c r="M1168" s="85">
        <f>L1168/AG1168</f>
        <v>0.54389688949839876</v>
      </c>
      <c r="N1168" s="90">
        <f>IFERROR(INDEX([1]kis_etf_trade_data!$1:$1048576,MATCH($A1168,[1]kis_etf_trade_data!$A:$A,0),MATCH(N$3,[1]kis_etf_trade_data!$1:$1,0)),0)</f>
        <v>3514237000</v>
      </c>
      <c r="O1168" s="85">
        <f>N1168/AH1168</f>
        <v>0.42459244170100996</v>
      </c>
      <c r="P1168" s="90">
        <f>IFERROR(INDEX([1]kis_etf_trade_data!$1:$1048576,MATCH($A1168,[1]kis_etf_trade_data!$A:$A,0),MATCH(P$3,[1]kis_etf_trade_data!$1:$1,0)),0)</f>
        <v>814212000</v>
      </c>
      <c r="Q1168" s="85">
        <f>P1168/AI1168</f>
        <v>0.39967013709926813</v>
      </c>
      <c r="R1168" s="90">
        <f>IFERROR(INDEX([1]kis_etf_trade_data!$1:$1048576,MATCH($A1168,[1]kis_etf_trade_data!$A:$A,0),MATCH(R$3,[1]kis_etf_trade_data!$1:$1,0)),0)</f>
        <v>0</v>
      </c>
      <c r="S1168" s="85">
        <f>R1168/AJ1168</f>
        <v>0</v>
      </c>
      <c r="T1168" s="90">
        <f>IFERROR(INDEX([1]kis_etf_trade_data!$1:$1048576,MATCH($A1168,[1]kis_etf_trade_data!$A:$A,0),MATCH(T$3,[1]kis_etf_trade_data!$1:$1,0)),0)</f>
        <v>131930000</v>
      </c>
      <c r="U1168" s="85">
        <f>T1168/AK1168</f>
        <v>0.48538295696195083</v>
      </c>
      <c r="V1168" s="90">
        <f>IFERROR(INDEX([1]kis_etf_trade_data!$1:$1048576,MATCH($A1168,[1]kis_etf_trade_data!$A:$A,0),MATCH(V$3,[1]kis_etf_trade_data!$1:$1,0)),0)</f>
        <v>131998000</v>
      </c>
      <c r="W1168" s="85">
        <f>V1168/AL1168</f>
        <v>0.38956079306335178</v>
      </c>
      <c r="X1168" s="90">
        <f>IFERROR(INDEX([1]kis_etf_trade_data!$1:$1048576,MATCH($A1168,[1]kis_etf_trade_data!$A:$A,0),MATCH(X$3,[1]kis_etf_trade_data!$1:$1,0)),0)</f>
        <v>45365000</v>
      </c>
      <c r="Y1168" s="85">
        <f t="shared" si="3"/>
        <v>0.5</v>
      </c>
      <c r="Z1168" s="90"/>
      <c r="AA1168" s="85"/>
      <c r="AB1168" s="85"/>
      <c r="AC1168" s="85"/>
      <c r="AD1168" s="90">
        <f>IFERROR(INDEX([1]market_value_etf!$1:$1048576,MATCH($A1168,[1]market_value_etf!$A:$A,0),MATCH(AD$2,[1]market_value_etf!$1:$1,0))*2 + INDEX([1]mkt_pt_etf!$1:$1048576,MATCH($A1168,[1]mkt_pt_etf!$A:$A,0),MATCH(AD$2,[1]mkt_pt_etf!$1:$1,0))*2,0)</f>
        <v>486938470000</v>
      </c>
      <c r="AE1168" s="90">
        <f>IFERROR(INDEX([1]market_value_etf!$1:$1048576,MATCH($A1168,[1]market_value_etf!$A:$A,0),MATCH(AE$2,[1]market_value_etf!$1:$1,0))*2 + INDEX([1]mkt_pt_etf!$1:$1048576,MATCH($A1168,[1]mkt_pt_etf!$A:$A,0),MATCH(AE$2,[1]mkt_pt_etf!$1:$1,0))*2,0)</f>
        <v>759212000</v>
      </c>
      <c r="AF1168" s="90">
        <f>IFERROR(INDEX([1]market_value_etf!$1:$1048576,MATCH($A1168,[1]market_value_etf!$A:$A,0),MATCH(AF$2,[1]market_value_etf!$1:$1,0))*2 + INDEX([1]mkt_pt_etf!$1:$1048576,MATCH($A1168,[1]mkt_pt_etf!$A:$A,0),MATCH(AF$2,[1]mkt_pt_etf!$1:$1,0))*2,0)</f>
        <v>47007650000</v>
      </c>
      <c r="AG1168" s="90">
        <f>IFERROR(INDEX([1]market_value_etf!$1:$1048576,MATCH($A1168,[1]market_value_etf!$A:$A,0),MATCH(AG$2,[1]market_value_etf!$1:$1,0))*2 + INDEX([1]mkt_pt_etf!$1:$1048576,MATCH($A1168,[1]mkt_pt_etf!$A:$A,0),MATCH(AG$2,[1]mkt_pt_etf!$1:$1,0))*2,0)</f>
        <v>336602688000</v>
      </c>
      <c r="AH1168" s="90">
        <f>IFERROR(INDEX([1]market_value_etf!$1:$1048576,MATCH($A1168,[1]market_value_etf!$A:$A,0),MATCH(AH$2,[1]market_value_etf!$1:$1,0))*2 + INDEX([1]mkt_pt_etf!$1:$1048576,MATCH($A1168,[1]mkt_pt_etf!$A:$A,0),MATCH(AH$2,[1]mkt_pt_etf!$1:$1,0))*2,0)</f>
        <v>8276730000</v>
      </c>
      <c r="AI1168" s="90">
        <f>IFERROR(INDEX([1]market_value_etf!$1:$1048576,MATCH($A1168,[1]market_value_etf!$A:$A,0),MATCH(AI$2,[1]market_value_etf!$1:$1,0))*2 + INDEX([1]mkt_pt_etf!$1:$1048576,MATCH($A1168,[1]mkt_pt_etf!$A:$A,0),MATCH(AI$2,[1]mkt_pt_etf!$1:$1,0))*2,0)</f>
        <v>2037210000</v>
      </c>
      <c r="AJ1168" s="90">
        <f>IFERROR(INDEX([1]market_value_etf!$1:$1048576,MATCH($A1168,[1]market_value_etf!$A:$A,0),MATCH(AJ$2,[1]market_value_etf!$1:$1,0))*2 + INDEX([1]mkt_pt_etf!$1:$1048576,MATCH($A1168,[1]mkt_pt_etf!$A:$A,0),MATCH(AJ$2,[1]mkt_pt_etf!$1:$1,0))*2,0)</f>
        <v>520956000</v>
      </c>
      <c r="AK1168" s="90">
        <f>IFERROR(INDEX([1]market_value_etf!$1:$1048576,MATCH($A1168,[1]market_value_etf!$A:$A,0),MATCH(AK$2,[1]market_value_etf!$1:$1,0))*2 + INDEX([1]mkt_pt_etf!$1:$1048576,MATCH($A1168,[1]mkt_pt_etf!$A:$A,0),MATCH(AK$2,[1]mkt_pt_etf!$1:$1,0))*2,0)</f>
        <v>271806000</v>
      </c>
      <c r="AL1168" s="90">
        <f>IFERROR(INDEX([1]market_value_etf!$1:$1048576,MATCH($A1168,[1]market_value_etf!$A:$A,0),MATCH(AL$2,[1]market_value_etf!$1:$1,0))*2 + INDEX([1]mkt_pt_etf!$1:$1048576,MATCH($A1168,[1]mkt_pt_etf!$A:$A,0),MATCH(AL$2,[1]mkt_pt_etf!$1:$1,0))*2,0)</f>
        <v>338838000</v>
      </c>
      <c r="AM1168" s="90">
        <f>IFERROR(INDEX([1]market_value_etf!$1:$1048576,MATCH($A1168,[1]market_value_etf!$A:$A,0),MATCH(AM$2,[1]market_value_etf!$1:$1,0))*2 + INDEX([1]mkt_pt_etf!$1:$1048576,MATCH($A1168,[1]mkt_pt_etf!$A:$A,0),MATCH(AM$2,[1]mkt_pt_etf!$1:$1,0))*2,0)</f>
        <v>90730000</v>
      </c>
      <c r="AN1168" s="90">
        <f>IFERROR(INDEX([1]market_value_etf!$1:$1048576,MATCH($A1168,[1]market_value_etf!$A:$A,0),MATCH(AN$2,[1]market_value_etf!$1:$1,0))*2 + INDEX([1]mkt_pt_etf!$1:$1048576,MATCH($A1168,[1]mkt_pt_etf!$A:$A,0),MATCH(AN$2,[1]mkt_pt_etf!$1:$1,0))*2,0)</f>
        <v>8480000</v>
      </c>
      <c r="AO1168" s="90"/>
      <c r="AP1168" s="90"/>
    </row>
    <row r="1169" spans="1:42" ht="12.75" customHeight="1">
      <c r="A1169" s="81">
        <v>45160</v>
      </c>
      <c r="B1169" s="90" cm="1">
        <f t="array" ref="B1169">SUM(_xlfn._xlws.FILTER([1]market_value_exchange!$B:$D,[1]market_value_exchange!$A:$A=A1169,0))*2</f>
        <v>51072574670800</v>
      </c>
      <c r="C1169" s="90">
        <f>SUM(AD1169:AN1169)</f>
        <v>482549686000</v>
      </c>
      <c r="D1169" s="203">
        <f>F1169+H1169+J1169+L1169+N1169+P1169+R1169+T1169+V1169+Z1169</f>
        <v>320401506000</v>
      </c>
      <c r="E1169" s="208">
        <f>INDEX([2]Daily_stats!$1:$1048576,MATCH($A1169,[2]Daily_stats!$H:$H,0),MATCH(E$1,[2]Daily_stats!$1:$1,0))</f>
        <v>473307341000</v>
      </c>
      <c r="F1169" s="90">
        <f>IFERROR(INDEX([1]kis_etf_trade_data!$1:$1048576,MATCH($A1169,[1]kis_etf_trade_data!$A:$A,0),MATCH(F$3,[1]kis_etf_trade_data!$1:$1,0)),0)</f>
        <v>164268913000</v>
      </c>
      <c r="G1169" s="85">
        <f>F1169/AD1169</f>
        <v>0.89351219585586228</v>
      </c>
      <c r="H1169" s="90">
        <f>IFERROR(INDEX([1]kis_etf_trade_data!$1:$1048576,MATCH($A1169,[1]kis_etf_trade_data!$A:$A,0),MATCH(H$3,[1]kis_etf_trade_data!$1:$1,0)),0)</f>
        <v>0</v>
      </c>
      <c r="I1169" s="85">
        <f>H1169/AE1169</f>
        <v>0</v>
      </c>
      <c r="J1169" s="90">
        <f>IFERROR(INDEX([1]kis_etf_trade_data!$1:$1048576,MATCH($A1169,[1]kis_etf_trade_data!$A:$A,0),MATCH(J$3,[1]kis_etf_trade_data!$1:$1,0)),0)</f>
        <v>17174256000</v>
      </c>
      <c r="K1169" s="85">
        <f>J1169/AF1169</f>
        <v>0.71872669006643619</v>
      </c>
      <c r="L1169" s="90">
        <f>IFERROR(INDEX([1]kis_etf_trade_data!$1:$1048576,MATCH($A1169,[1]kis_etf_trade_data!$A:$A,0),MATCH(L$3,[1]kis_etf_trade_data!$1:$1,0)),0)</f>
        <v>134792247000</v>
      </c>
      <c r="M1169" s="85">
        <f>L1169/AG1169</f>
        <v>0.50978725671859204</v>
      </c>
      <c r="N1169" s="90">
        <f>IFERROR(INDEX([1]kis_etf_trade_data!$1:$1048576,MATCH($A1169,[1]kis_etf_trade_data!$A:$A,0),MATCH(N$3,[1]kis_etf_trade_data!$1:$1,0)),0)</f>
        <v>2535781000</v>
      </c>
      <c r="O1169" s="85">
        <f>N1169/AH1169</f>
        <v>0.44493380862544285</v>
      </c>
      <c r="P1169" s="90">
        <f>IFERROR(INDEX([1]kis_etf_trade_data!$1:$1048576,MATCH($A1169,[1]kis_etf_trade_data!$A:$A,0),MATCH(P$3,[1]kis_etf_trade_data!$1:$1,0)),0)</f>
        <v>88977000</v>
      </c>
      <c r="Q1169" s="85">
        <f>P1169/AI1169</f>
        <v>0.31455752587816055</v>
      </c>
      <c r="R1169" s="90">
        <f>IFERROR(INDEX([1]kis_etf_trade_data!$1:$1048576,MATCH($A1169,[1]kis_etf_trade_data!$A:$A,0),MATCH(R$3,[1]kis_etf_trade_data!$1:$1,0)),0)</f>
        <v>0</v>
      </c>
      <c r="S1169" s="85">
        <f>R1169/AJ1169</f>
        <v>0</v>
      </c>
      <c r="T1169" s="90">
        <f>IFERROR(INDEX([1]kis_etf_trade_data!$1:$1048576,MATCH($A1169,[1]kis_etf_trade_data!$A:$A,0),MATCH(T$3,[1]kis_etf_trade_data!$1:$1,0)),0)</f>
        <v>905649000</v>
      </c>
      <c r="U1169" s="85">
        <f>T1169/AK1169</f>
        <v>0.84411629831782387</v>
      </c>
      <c r="V1169" s="90">
        <f>IFERROR(INDEX([1]kis_etf_trade_data!$1:$1048576,MATCH($A1169,[1]kis_etf_trade_data!$A:$A,0),MATCH(V$3,[1]kis_etf_trade_data!$1:$1,0)),0)</f>
        <v>635683000</v>
      </c>
      <c r="W1169" s="85">
        <f>V1169/AL1169</f>
        <v>0.55023864220634544</v>
      </c>
      <c r="X1169" s="90">
        <f>IFERROR(INDEX([1]kis_etf_trade_data!$1:$1048576,MATCH($A1169,[1]kis_etf_trade_data!$A:$A,0),MATCH(X$3,[1]kis_etf_trade_data!$1:$1,0)),0)</f>
        <v>1074483000</v>
      </c>
      <c r="Y1169" s="85">
        <f t="shared" si="3"/>
        <v>0.93280000694510756</v>
      </c>
      <c r="Z1169" s="90"/>
      <c r="AA1169" s="85"/>
      <c r="AB1169" s="85"/>
      <c r="AC1169" s="85"/>
      <c r="AD1169" s="90">
        <f>IFERROR(INDEX([1]market_value_etf!$1:$1048576,MATCH($A1169,[1]market_value_etf!$A:$A,0),MATCH(AD$2,[1]market_value_etf!$1:$1,0))*2 + INDEX([1]mkt_pt_etf!$1:$1048576,MATCH($A1169,[1]mkt_pt_etf!$A:$A,0),MATCH(AD$2,[1]mkt_pt_etf!$1:$1,0))*2,0)</f>
        <v>183846302000</v>
      </c>
      <c r="AE1169" s="90">
        <f>IFERROR(INDEX([1]market_value_etf!$1:$1048576,MATCH($A1169,[1]market_value_etf!$A:$A,0),MATCH(AE$2,[1]market_value_etf!$1:$1,0))*2 + INDEX([1]mkt_pt_etf!$1:$1048576,MATCH($A1169,[1]mkt_pt_etf!$A:$A,0),MATCH(AE$2,[1]mkt_pt_etf!$1:$1,0))*2,0)</f>
        <v>555436000</v>
      </c>
      <c r="AF1169" s="90">
        <f>IFERROR(INDEX([1]market_value_etf!$1:$1048576,MATCH($A1169,[1]market_value_etf!$A:$A,0),MATCH(AF$2,[1]market_value_etf!$1:$1,0))*2 + INDEX([1]mkt_pt_etf!$1:$1048576,MATCH($A1169,[1]mkt_pt_etf!$A:$A,0),MATCH(AF$2,[1]mkt_pt_etf!$1:$1,0))*2,0)</f>
        <v>23895392000</v>
      </c>
      <c r="AG1169" s="90">
        <f>IFERROR(INDEX([1]market_value_etf!$1:$1048576,MATCH($A1169,[1]market_value_etf!$A:$A,0),MATCH(AG$2,[1]market_value_etf!$1:$1,0))*2 + INDEX([1]mkt_pt_etf!$1:$1048576,MATCH($A1169,[1]mkt_pt_etf!$A:$A,0),MATCH(AG$2,[1]mkt_pt_etf!$1:$1,0))*2,0)</f>
        <v>264408820000</v>
      </c>
      <c r="AH1169" s="90">
        <f>IFERROR(INDEX([1]market_value_etf!$1:$1048576,MATCH($A1169,[1]market_value_etf!$A:$A,0),MATCH(AH$2,[1]market_value_etf!$1:$1,0))*2 + INDEX([1]mkt_pt_etf!$1:$1048576,MATCH($A1169,[1]mkt_pt_etf!$A:$A,0),MATCH(AH$2,[1]mkt_pt_etf!$1:$1,0))*2,0)</f>
        <v>5699232000</v>
      </c>
      <c r="AI1169" s="90">
        <f>IFERROR(INDEX([1]market_value_etf!$1:$1048576,MATCH($A1169,[1]market_value_etf!$A:$A,0),MATCH(AI$2,[1]market_value_etf!$1:$1,0))*2 + INDEX([1]mkt_pt_etf!$1:$1048576,MATCH($A1169,[1]mkt_pt_etf!$A:$A,0),MATCH(AI$2,[1]mkt_pt_etf!$1:$1,0))*2,0)</f>
        <v>282864000</v>
      </c>
      <c r="AJ1169" s="90">
        <f>IFERROR(INDEX([1]market_value_etf!$1:$1048576,MATCH($A1169,[1]market_value_etf!$A:$A,0),MATCH(AJ$2,[1]market_value_etf!$1:$1,0))*2 + INDEX([1]mkt_pt_etf!$1:$1048576,MATCH($A1169,[1]mkt_pt_etf!$A:$A,0),MATCH(AJ$2,[1]mkt_pt_etf!$1:$1,0))*2,0)</f>
        <v>380368000</v>
      </c>
      <c r="AK1169" s="90">
        <f>IFERROR(INDEX([1]market_value_etf!$1:$1048576,MATCH($A1169,[1]market_value_etf!$A:$A,0),MATCH(AK$2,[1]market_value_etf!$1:$1,0))*2 + INDEX([1]mkt_pt_etf!$1:$1048576,MATCH($A1169,[1]mkt_pt_etf!$A:$A,0),MATCH(AK$2,[1]mkt_pt_etf!$1:$1,0))*2,0)</f>
        <v>1072896000</v>
      </c>
      <c r="AL1169" s="90">
        <f>IFERROR(INDEX([1]market_value_etf!$1:$1048576,MATCH($A1169,[1]market_value_etf!$A:$A,0),MATCH(AL$2,[1]market_value_etf!$1:$1,0))*2 + INDEX([1]mkt_pt_etf!$1:$1048576,MATCH($A1169,[1]mkt_pt_etf!$A:$A,0),MATCH(AL$2,[1]mkt_pt_etf!$1:$1,0))*2,0)</f>
        <v>1155286000</v>
      </c>
      <c r="AM1169" s="90">
        <f>IFERROR(INDEX([1]market_value_etf!$1:$1048576,MATCH($A1169,[1]market_value_etf!$A:$A,0),MATCH(AM$2,[1]market_value_etf!$1:$1,0))*2 + INDEX([1]mkt_pt_etf!$1:$1048576,MATCH($A1169,[1]mkt_pt_etf!$A:$A,0),MATCH(AM$2,[1]mkt_pt_etf!$1:$1,0))*2,0)</f>
        <v>1151890000</v>
      </c>
      <c r="AN1169" s="90">
        <f>IFERROR(INDEX([1]market_value_etf!$1:$1048576,MATCH($A1169,[1]market_value_etf!$A:$A,0),MATCH(AN$2,[1]market_value_etf!$1:$1,0))*2 + INDEX([1]mkt_pt_etf!$1:$1048576,MATCH($A1169,[1]mkt_pt_etf!$A:$A,0),MATCH(AN$2,[1]mkt_pt_etf!$1:$1,0))*2,0)</f>
        <v>101200000</v>
      </c>
      <c r="AO1169" s="90"/>
      <c r="AP1169" s="90"/>
    </row>
    <row r="1170" spans="1:42" ht="12.75" customHeight="1">
      <c r="A1170" s="81">
        <v>45161</v>
      </c>
      <c r="B1170" s="90" cm="1">
        <f t="array" ref="B1170">SUM(_xlfn._xlws.FILTER([1]market_value_exchange!$B:$D,[1]market_value_exchange!$A:$A=A1170,0))*2</f>
        <v>37772226475500</v>
      </c>
      <c r="C1170" s="90">
        <f>SUM(AD1170:AN1170)</f>
        <v>116426262000</v>
      </c>
      <c r="D1170" s="203">
        <f>F1170+H1170+J1170+L1170+N1170+P1170+R1170+T1170+V1170+Z1170</f>
        <v>25182093000</v>
      </c>
      <c r="E1170" s="208">
        <f>INDEX([2]Daily_stats!$1:$1048576,MATCH($A1170,[2]Daily_stats!$H:$H,0),MATCH(E$1,[2]Daily_stats!$1:$1,0))</f>
        <v>263532818000</v>
      </c>
      <c r="F1170" s="90">
        <f>IFERROR(INDEX([1]kis_etf_trade_data!$1:$1048576,MATCH($A1170,[1]kis_etf_trade_data!$A:$A,0),MATCH(F$3,[1]kis_etf_trade_data!$1:$1,0)),0)</f>
        <v>8430411000</v>
      </c>
      <c r="G1170" s="85">
        <f>F1170/AD1170</f>
        <v>0.33176467060325809</v>
      </c>
      <c r="H1170" s="90">
        <f>IFERROR(INDEX([1]kis_etf_trade_data!$1:$1048576,MATCH($A1170,[1]kis_etf_trade_data!$A:$A,0),MATCH(H$3,[1]kis_etf_trade_data!$1:$1,0)),0)</f>
        <v>0</v>
      </c>
      <c r="I1170" s="85">
        <f>H1170/AE1170</f>
        <v>0</v>
      </c>
      <c r="J1170" s="90">
        <f>IFERROR(INDEX([1]kis_etf_trade_data!$1:$1048576,MATCH($A1170,[1]kis_etf_trade_data!$A:$A,0),MATCH(J$3,[1]kis_etf_trade_data!$1:$1,0)),0)</f>
        <v>4706138000</v>
      </c>
      <c r="K1170" s="85">
        <f>J1170/AF1170</f>
        <v>0.48727429279998274</v>
      </c>
      <c r="L1170" s="90">
        <f>IFERROR(INDEX([1]kis_etf_trade_data!$1:$1048576,MATCH($A1170,[1]kis_etf_trade_data!$A:$A,0),MATCH(L$3,[1]kis_etf_trade_data!$1:$1,0)),0)</f>
        <v>7881013000</v>
      </c>
      <c r="M1170" s="85">
        <f>L1170/AG1170</f>
        <v>0.1093969750516175</v>
      </c>
      <c r="N1170" s="90">
        <f>IFERROR(INDEX([1]kis_etf_trade_data!$1:$1048576,MATCH($A1170,[1]kis_etf_trade_data!$A:$A,0),MATCH(N$3,[1]kis_etf_trade_data!$1:$1,0)),0)</f>
        <v>2347139000</v>
      </c>
      <c r="O1170" s="85">
        <f>N1170/AH1170</f>
        <v>0.54837338768613686</v>
      </c>
      <c r="P1170" s="90">
        <f>IFERROR(INDEX([1]kis_etf_trade_data!$1:$1048576,MATCH($A1170,[1]kis_etf_trade_data!$A:$A,0),MATCH(P$3,[1]kis_etf_trade_data!$1:$1,0)),0)</f>
        <v>313132000</v>
      </c>
      <c r="Q1170" s="85">
        <f>P1170/AI1170</f>
        <v>0.35721195528177047</v>
      </c>
      <c r="R1170" s="90">
        <f>IFERROR(INDEX([1]kis_etf_trade_data!$1:$1048576,MATCH($A1170,[1]kis_etf_trade_data!$A:$A,0),MATCH(R$3,[1]kis_etf_trade_data!$1:$1,0)),0)</f>
        <v>0</v>
      </c>
      <c r="S1170" s="85">
        <f>R1170/AJ1170</f>
        <v>0</v>
      </c>
      <c r="T1170" s="90">
        <f>IFERROR(INDEX([1]kis_etf_trade_data!$1:$1048576,MATCH($A1170,[1]kis_etf_trade_data!$A:$A,0),MATCH(T$3,[1]kis_etf_trade_data!$1:$1,0)),0)</f>
        <v>855405000</v>
      </c>
      <c r="U1170" s="85">
        <f>T1170/AK1170</f>
        <v>0.92196139295760982</v>
      </c>
      <c r="V1170" s="90">
        <f>IFERROR(INDEX([1]kis_etf_trade_data!$1:$1048576,MATCH($A1170,[1]kis_etf_trade_data!$A:$A,0),MATCH(V$3,[1]kis_etf_trade_data!$1:$1,0)),0)</f>
        <v>648855000</v>
      </c>
      <c r="W1170" s="85">
        <f>V1170/AL1170</f>
        <v>0.46367518619039655</v>
      </c>
      <c r="X1170" s="90">
        <f>IFERROR(INDEX([1]kis_etf_trade_data!$1:$1048576,MATCH($A1170,[1]kis_etf_trade_data!$A:$A,0),MATCH(X$3,[1]kis_etf_trade_data!$1:$1,0)),0)</f>
        <v>1090264000</v>
      </c>
      <c r="Y1170" s="85">
        <f t="shared" si="3"/>
        <v>0.96695070987150655</v>
      </c>
      <c r="Z1170" s="90"/>
      <c r="AA1170" s="85"/>
      <c r="AB1170" s="85"/>
      <c r="AC1170" s="85"/>
      <c r="AD1170" s="90">
        <f>IFERROR(INDEX([1]market_value_etf!$1:$1048576,MATCH($A1170,[1]market_value_etf!$A:$A,0),MATCH(AD$2,[1]market_value_etf!$1:$1,0))*2 + INDEX([1]mkt_pt_etf!$1:$1048576,MATCH($A1170,[1]mkt_pt_etf!$A:$A,0),MATCH(AD$2,[1]mkt_pt_etf!$1:$1,0))*2,0)</f>
        <v>25410816000</v>
      </c>
      <c r="AE1170" s="90">
        <f>IFERROR(INDEX([1]market_value_etf!$1:$1048576,MATCH($A1170,[1]market_value_etf!$A:$A,0),MATCH(AE$2,[1]market_value_etf!$1:$1,0))*2 + INDEX([1]mkt_pt_etf!$1:$1048576,MATCH($A1170,[1]mkt_pt_etf!$A:$A,0),MATCH(AE$2,[1]mkt_pt_etf!$1:$1,0))*2,0)</f>
        <v>370168000</v>
      </c>
      <c r="AF1170" s="90">
        <f>IFERROR(INDEX([1]market_value_etf!$1:$1048576,MATCH($A1170,[1]market_value_etf!$A:$A,0),MATCH(AF$2,[1]market_value_etf!$1:$1,0))*2 + INDEX([1]mkt_pt_etf!$1:$1048576,MATCH($A1170,[1]mkt_pt_etf!$A:$A,0),MATCH(AF$2,[1]mkt_pt_etf!$1:$1,0))*2,0)</f>
        <v>9658088000</v>
      </c>
      <c r="AG1170" s="90">
        <f>IFERROR(INDEX([1]market_value_etf!$1:$1048576,MATCH($A1170,[1]market_value_etf!$A:$A,0),MATCH(AG$2,[1]market_value_etf!$1:$1,0))*2 + INDEX([1]mkt_pt_etf!$1:$1048576,MATCH($A1170,[1]mkt_pt_etf!$A:$A,0),MATCH(AG$2,[1]mkt_pt_etf!$1:$1,0))*2,0)</f>
        <v>72040502000</v>
      </c>
      <c r="AH1170" s="90">
        <f>IFERROR(INDEX([1]market_value_etf!$1:$1048576,MATCH($A1170,[1]market_value_etf!$A:$A,0),MATCH(AH$2,[1]market_value_etf!$1:$1,0))*2 + INDEX([1]mkt_pt_etf!$1:$1048576,MATCH($A1170,[1]mkt_pt_etf!$A:$A,0),MATCH(AH$2,[1]mkt_pt_etf!$1:$1,0))*2,0)</f>
        <v>4280184000</v>
      </c>
      <c r="AI1170" s="90">
        <f>IFERROR(INDEX([1]market_value_etf!$1:$1048576,MATCH($A1170,[1]market_value_etf!$A:$A,0),MATCH(AI$2,[1]market_value_etf!$1:$1,0))*2 + INDEX([1]mkt_pt_etf!$1:$1048576,MATCH($A1170,[1]mkt_pt_etf!$A:$A,0),MATCH(AI$2,[1]mkt_pt_etf!$1:$1,0))*2,0)</f>
        <v>876600000</v>
      </c>
      <c r="AJ1170" s="90">
        <f>IFERROR(INDEX([1]market_value_etf!$1:$1048576,MATCH($A1170,[1]market_value_etf!$A:$A,0),MATCH(AJ$2,[1]market_value_etf!$1:$1,0))*2 + INDEX([1]mkt_pt_etf!$1:$1048576,MATCH($A1170,[1]mkt_pt_etf!$A:$A,0),MATCH(AJ$2,[1]mkt_pt_etf!$1:$1,0))*2,0)</f>
        <v>335192000</v>
      </c>
      <c r="AK1170" s="90">
        <f>IFERROR(INDEX([1]market_value_etf!$1:$1048576,MATCH($A1170,[1]market_value_etf!$A:$A,0),MATCH(AK$2,[1]market_value_etf!$1:$1,0))*2 + INDEX([1]mkt_pt_etf!$1:$1048576,MATCH($A1170,[1]mkt_pt_etf!$A:$A,0),MATCH(AK$2,[1]mkt_pt_etf!$1:$1,0))*2,0)</f>
        <v>927810000</v>
      </c>
      <c r="AL1170" s="90">
        <f>IFERROR(INDEX([1]market_value_etf!$1:$1048576,MATCH($A1170,[1]market_value_etf!$A:$A,0),MATCH(AL$2,[1]market_value_etf!$1:$1,0))*2 + INDEX([1]mkt_pt_etf!$1:$1048576,MATCH($A1170,[1]mkt_pt_etf!$A:$A,0),MATCH(AL$2,[1]mkt_pt_etf!$1:$1,0))*2,0)</f>
        <v>1399374000</v>
      </c>
      <c r="AM1170" s="90">
        <f>IFERROR(INDEX([1]market_value_etf!$1:$1048576,MATCH($A1170,[1]market_value_etf!$A:$A,0),MATCH(AM$2,[1]market_value_etf!$1:$1,0))*2 + INDEX([1]mkt_pt_etf!$1:$1048576,MATCH($A1170,[1]mkt_pt_etf!$A:$A,0),MATCH(AM$2,[1]mkt_pt_etf!$1:$1,0))*2,0)</f>
        <v>1127528000</v>
      </c>
      <c r="AN1170" s="90">
        <f>IFERROR(INDEX([1]market_value_etf!$1:$1048576,MATCH($A1170,[1]market_value_etf!$A:$A,0),MATCH(AN$2,[1]market_value_etf!$1:$1,0))*2 + INDEX([1]mkt_pt_etf!$1:$1048576,MATCH($A1170,[1]mkt_pt_etf!$A:$A,0),MATCH(AN$2,[1]mkt_pt_etf!$1:$1,0))*2,0)</f>
        <v>0</v>
      </c>
      <c r="AO1170" s="90"/>
      <c r="AP1170" s="90"/>
    </row>
    <row r="1171" spans="1:42" ht="12.75" customHeight="1">
      <c r="A1171" s="81">
        <v>45162</v>
      </c>
      <c r="B1171" s="90" cm="1">
        <f t="array" ref="B1171">SUM(_xlfn._xlws.FILTER([1]market_value_exchange!$B:$D,[1]market_value_exchange!$A:$A=A1171,0))*2</f>
        <v>42707828173800</v>
      </c>
      <c r="C1171" s="90">
        <f>SUM(AD1171:AN1171)</f>
        <v>151416096000</v>
      </c>
      <c r="D1171" s="203">
        <f>F1171+H1171+J1171+L1171+N1171+P1171+R1171+T1171+V1171+Z1171</f>
        <v>52938813000</v>
      </c>
      <c r="E1171" s="208">
        <f>INDEX([2]Daily_stats!$1:$1048576,MATCH($A1171,[2]Daily_stats!$H:$H,0),MATCH(E$1,[2]Daily_stats!$1:$1,0))</f>
        <v>343485724400</v>
      </c>
      <c r="F1171" s="90">
        <f>IFERROR(INDEX([1]kis_etf_trade_data!$1:$1048576,MATCH($A1171,[1]kis_etf_trade_data!$A:$A,0),MATCH(F$3,[1]kis_etf_trade_data!$1:$1,0)),0)</f>
        <v>2088364000</v>
      </c>
      <c r="G1171" s="85">
        <f>F1171/AD1171</f>
        <v>0.14645366888754024</v>
      </c>
      <c r="H1171" s="90">
        <f>IFERROR(INDEX([1]kis_etf_trade_data!$1:$1048576,MATCH($A1171,[1]kis_etf_trade_data!$A:$A,0),MATCH(H$3,[1]kis_etf_trade_data!$1:$1,0)),0)</f>
        <v>0</v>
      </c>
      <c r="I1171" s="85">
        <f>H1171/AE1171</f>
        <v>0</v>
      </c>
      <c r="J1171" s="90">
        <f>IFERROR(INDEX([1]kis_etf_trade_data!$1:$1048576,MATCH($A1171,[1]kis_etf_trade_data!$A:$A,0),MATCH(J$3,[1]kis_etf_trade_data!$1:$1,0)),0)</f>
        <v>12708254000</v>
      </c>
      <c r="K1171" s="85">
        <f>J1171/AF1171</f>
        <v>0.93138494936043692</v>
      </c>
      <c r="L1171" s="90">
        <f>IFERROR(INDEX([1]kis_etf_trade_data!$1:$1048576,MATCH($A1171,[1]kis_etf_trade_data!$A:$A,0),MATCH(L$3,[1]kis_etf_trade_data!$1:$1,0)),0)</f>
        <v>35740783000</v>
      </c>
      <c r="M1171" s="85">
        <f>L1171/AG1171</f>
        <v>0.30101615572385176</v>
      </c>
      <c r="N1171" s="90">
        <f>IFERROR(INDEX([1]kis_etf_trade_data!$1:$1048576,MATCH($A1171,[1]kis_etf_trade_data!$A:$A,0),MATCH(N$3,[1]kis_etf_trade_data!$1:$1,0)),0)</f>
        <v>1464508000</v>
      </c>
      <c r="O1171" s="85">
        <f>N1171/AH1171</f>
        <v>0.68131418251583831</v>
      </c>
      <c r="P1171" s="90">
        <f>IFERROR(INDEX([1]kis_etf_trade_data!$1:$1048576,MATCH($A1171,[1]kis_etf_trade_data!$A:$A,0),MATCH(P$3,[1]kis_etf_trade_data!$1:$1,0)),0)</f>
        <v>42613000</v>
      </c>
      <c r="Q1171" s="85">
        <f>P1171/AI1171</f>
        <v>0.22345803312043125</v>
      </c>
      <c r="R1171" s="90">
        <f>IFERROR(INDEX([1]kis_etf_trade_data!$1:$1048576,MATCH($A1171,[1]kis_etf_trade_data!$A:$A,0),MATCH(R$3,[1]kis_etf_trade_data!$1:$1,0)),0)</f>
        <v>0</v>
      </c>
      <c r="S1171" s="85">
        <f>R1171/AJ1171</f>
        <v>0</v>
      </c>
      <c r="T1171" s="90">
        <f>IFERROR(INDEX([1]kis_etf_trade_data!$1:$1048576,MATCH($A1171,[1]kis_etf_trade_data!$A:$A,0),MATCH(T$3,[1]kis_etf_trade_data!$1:$1,0)),0)</f>
        <v>762678000</v>
      </c>
      <c r="U1171" s="85">
        <f>T1171/AK1171</f>
        <v>0.98377821978345159</v>
      </c>
      <c r="V1171" s="90">
        <f>IFERROR(INDEX([1]kis_etf_trade_data!$1:$1048576,MATCH($A1171,[1]kis_etf_trade_data!$A:$A,0),MATCH(V$3,[1]kis_etf_trade_data!$1:$1,0)),0)</f>
        <v>131613000</v>
      </c>
      <c r="W1171" s="85">
        <f>V1171/AL1171</f>
        <v>0.46101062041136581</v>
      </c>
      <c r="X1171" s="90">
        <f>IFERROR(INDEX([1]kis_etf_trade_data!$1:$1048576,MATCH($A1171,[1]kis_etf_trade_data!$A:$A,0),MATCH(X$3,[1]kis_etf_trade_data!$1:$1,0)),0)</f>
        <v>1011840000</v>
      </c>
      <c r="Y1171" s="85">
        <f t="shared" si="3"/>
        <v>1</v>
      </c>
      <c r="Z1171" s="90"/>
      <c r="AA1171" s="85"/>
      <c r="AB1171" s="85"/>
      <c r="AC1171" s="85"/>
      <c r="AD1171" s="90">
        <f>IFERROR(INDEX([1]market_value_etf!$1:$1048576,MATCH($A1171,[1]market_value_etf!$A:$A,0),MATCH(AD$2,[1]market_value_etf!$1:$1,0))*2 + INDEX([1]mkt_pt_etf!$1:$1048576,MATCH($A1171,[1]mkt_pt_etf!$A:$A,0),MATCH(AD$2,[1]mkt_pt_etf!$1:$1,0))*2,0)</f>
        <v>14259554000</v>
      </c>
      <c r="AE1171" s="90">
        <f>IFERROR(INDEX([1]market_value_etf!$1:$1048576,MATCH($A1171,[1]market_value_etf!$A:$A,0),MATCH(AE$2,[1]market_value_etf!$1:$1,0))*2 + INDEX([1]mkt_pt_etf!$1:$1048576,MATCH($A1171,[1]mkt_pt_etf!$A:$A,0),MATCH(AE$2,[1]mkt_pt_etf!$1:$1,0))*2,0)</f>
        <v>231332000</v>
      </c>
      <c r="AF1171" s="90">
        <f>IFERROR(INDEX([1]market_value_etf!$1:$1048576,MATCH($A1171,[1]market_value_etf!$A:$A,0),MATCH(AF$2,[1]market_value_etf!$1:$1,0))*2 + INDEX([1]mkt_pt_etf!$1:$1048576,MATCH($A1171,[1]mkt_pt_etf!$A:$A,0),MATCH(AF$2,[1]mkt_pt_etf!$1:$1,0))*2,0)</f>
        <v>13644470000</v>
      </c>
      <c r="AG1171" s="90">
        <f>IFERROR(INDEX([1]market_value_etf!$1:$1048576,MATCH($A1171,[1]market_value_etf!$A:$A,0),MATCH(AG$2,[1]market_value_etf!$1:$1,0))*2 + INDEX([1]mkt_pt_etf!$1:$1048576,MATCH($A1171,[1]mkt_pt_etf!$A:$A,0),MATCH(AG$2,[1]mkt_pt_etf!$1:$1,0))*2,0)</f>
        <v>118733770000</v>
      </c>
      <c r="AH1171" s="90">
        <f>IFERROR(INDEX([1]market_value_etf!$1:$1048576,MATCH($A1171,[1]market_value_etf!$A:$A,0),MATCH(AH$2,[1]market_value_etf!$1:$1,0))*2 + INDEX([1]mkt_pt_etf!$1:$1048576,MATCH($A1171,[1]mkt_pt_etf!$A:$A,0),MATCH(AH$2,[1]mkt_pt_etf!$1:$1,0))*2,0)</f>
        <v>2149534000</v>
      </c>
      <c r="AI1171" s="90">
        <f>IFERROR(INDEX([1]market_value_etf!$1:$1048576,MATCH($A1171,[1]market_value_etf!$A:$A,0),MATCH(AI$2,[1]market_value_etf!$1:$1,0))*2 + INDEX([1]mkt_pt_etf!$1:$1048576,MATCH($A1171,[1]mkt_pt_etf!$A:$A,0),MATCH(AI$2,[1]mkt_pt_etf!$1:$1,0))*2,0)</f>
        <v>190698000</v>
      </c>
      <c r="AJ1171" s="90">
        <f>IFERROR(INDEX([1]market_value_etf!$1:$1048576,MATCH($A1171,[1]market_value_etf!$A:$A,0),MATCH(AJ$2,[1]market_value_etf!$1:$1,0))*2 + INDEX([1]mkt_pt_etf!$1:$1048576,MATCH($A1171,[1]mkt_pt_etf!$A:$A,0),MATCH(AJ$2,[1]mkt_pt_etf!$1:$1,0))*2,0)</f>
        <v>127288000</v>
      </c>
      <c r="AK1171" s="90">
        <f>IFERROR(INDEX([1]market_value_etf!$1:$1048576,MATCH($A1171,[1]market_value_etf!$A:$A,0),MATCH(AK$2,[1]market_value_etf!$1:$1,0))*2 + INDEX([1]mkt_pt_etf!$1:$1048576,MATCH($A1171,[1]mkt_pt_etf!$A:$A,0),MATCH(AK$2,[1]mkt_pt_etf!$1:$1,0))*2,0)</f>
        <v>775254000</v>
      </c>
      <c r="AL1171" s="90">
        <f>IFERROR(INDEX([1]market_value_etf!$1:$1048576,MATCH($A1171,[1]market_value_etf!$A:$A,0),MATCH(AL$2,[1]market_value_etf!$1:$1,0))*2 + INDEX([1]mkt_pt_etf!$1:$1048576,MATCH($A1171,[1]mkt_pt_etf!$A:$A,0),MATCH(AL$2,[1]mkt_pt_etf!$1:$1,0))*2,0)</f>
        <v>285488000</v>
      </c>
      <c r="AM1171" s="90">
        <f>IFERROR(INDEX([1]market_value_etf!$1:$1048576,MATCH($A1171,[1]market_value_etf!$A:$A,0),MATCH(AM$2,[1]market_value_etf!$1:$1,0))*2 + INDEX([1]mkt_pt_etf!$1:$1048576,MATCH($A1171,[1]mkt_pt_etf!$A:$A,0),MATCH(AM$2,[1]mkt_pt_etf!$1:$1,0))*2,0)</f>
        <v>1011840000</v>
      </c>
      <c r="AN1171" s="90">
        <f>IFERROR(INDEX([1]market_value_etf!$1:$1048576,MATCH($A1171,[1]market_value_etf!$A:$A,0),MATCH(AN$2,[1]market_value_etf!$1:$1,0))*2 + INDEX([1]mkt_pt_etf!$1:$1048576,MATCH($A1171,[1]mkt_pt_etf!$A:$A,0),MATCH(AN$2,[1]mkt_pt_etf!$1:$1,0))*2,0)</f>
        <v>6868000</v>
      </c>
      <c r="AO1171" s="90"/>
      <c r="AP1171" s="90"/>
    </row>
    <row r="1172" spans="1:42" ht="12.75" customHeight="1">
      <c r="A1172" s="81">
        <v>45163</v>
      </c>
      <c r="B1172" s="90" cm="1">
        <f t="array" ref="B1172">SUM(_xlfn._xlws.FILTER([1]market_value_exchange!$B:$D,[1]market_value_exchange!$A:$A=A1172,0))*2</f>
        <v>45736650577000</v>
      </c>
      <c r="C1172" s="90">
        <f>SUM(AD1172:AN1172)</f>
        <v>136296282000</v>
      </c>
      <c r="D1172" s="203">
        <f>F1172+H1172+J1172+L1172+N1172+P1172+R1172+T1172+V1172+Z1172</f>
        <v>21945453000</v>
      </c>
      <c r="E1172" s="208">
        <f>INDEX([2]Daily_stats!$1:$1048576,MATCH($A1172,[2]Daily_stats!$H:$H,0),MATCH(E$1,[2]Daily_stats!$1:$1,0))</f>
        <v>371202932050</v>
      </c>
      <c r="F1172" s="90">
        <f>IFERROR(INDEX([1]kis_etf_trade_data!$1:$1048576,MATCH($A1172,[1]kis_etf_trade_data!$A:$A,0),MATCH(F$3,[1]kis_etf_trade_data!$1:$1,0)),0)</f>
        <v>2483942000</v>
      </c>
      <c r="G1172" s="85">
        <f>F1172/AD1172</f>
        <v>0.20214101960227746</v>
      </c>
      <c r="H1172" s="90">
        <f>IFERROR(INDEX([1]kis_etf_trade_data!$1:$1048576,MATCH($A1172,[1]kis_etf_trade_data!$A:$A,0),MATCH(H$3,[1]kis_etf_trade_data!$1:$1,0)),0)</f>
        <v>0</v>
      </c>
      <c r="I1172" s="85">
        <f>H1172/AE1172</f>
        <v>0</v>
      </c>
      <c r="J1172" s="90">
        <f>IFERROR(INDEX([1]kis_etf_trade_data!$1:$1048576,MATCH($A1172,[1]kis_etf_trade_data!$A:$A,0),MATCH(J$3,[1]kis_etf_trade_data!$1:$1,0)),0)</f>
        <v>3044211000</v>
      </c>
      <c r="K1172" s="85">
        <f>J1172/AF1172</f>
        <v>8.8672061306013975E-2</v>
      </c>
      <c r="L1172" s="90">
        <f>IFERROR(INDEX([1]kis_etf_trade_data!$1:$1048576,MATCH($A1172,[1]kis_etf_trade_data!$A:$A,0),MATCH(L$3,[1]kis_etf_trade_data!$1:$1,0)),0)</f>
        <v>14161262000</v>
      </c>
      <c r="M1172" s="85">
        <f>L1172/AG1172</f>
        <v>0.16727629663249904</v>
      </c>
      <c r="N1172" s="90">
        <f>IFERROR(INDEX([1]kis_etf_trade_data!$1:$1048576,MATCH($A1172,[1]kis_etf_trade_data!$A:$A,0),MATCH(N$3,[1]kis_etf_trade_data!$1:$1,0)),0)</f>
        <v>1185948000</v>
      </c>
      <c r="O1172" s="85">
        <f>N1172/AH1172</f>
        <v>0.57945927141283837</v>
      </c>
      <c r="P1172" s="90">
        <f>IFERROR(INDEX([1]kis_etf_trade_data!$1:$1048576,MATCH($A1172,[1]kis_etf_trade_data!$A:$A,0),MATCH(P$3,[1]kis_etf_trade_data!$1:$1,0)),0)</f>
        <v>193732000</v>
      </c>
      <c r="Q1172" s="85">
        <f>P1172/AI1172</f>
        <v>0.4713077664139817</v>
      </c>
      <c r="R1172" s="90">
        <f>IFERROR(INDEX([1]kis_etf_trade_data!$1:$1048576,MATCH($A1172,[1]kis_etf_trade_data!$A:$A,0),MATCH(R$3,[1]kis_etf_trade_data!$1:$1,0)),0)</f>
        <v>0</v>
      </c>
      <c r="S1172" s="85">
        <f>R1172/AJ1172</f>
        <v>0</v>
      </c>
      <c r="T1172" s="90">
        <f>IFERROR(INDEX([1]kis_etf_trade_data!$1:$1048576,MATCH($A1172,[1]kis_etf_trade_data!$A:$A,0),MATCH(T$3,[1]kis_etf_trade_data!$1:$1,0)),0)</f>
        <v>764602000</v>
      </c>
      <c r="U1172" s="85">
        <f>T1172/AK1172</f>
        <v>0.98381584703672254</v>
      </c>
      <c r="V1172" s="90">
        <f>IFERROR(INDEX([1]kis_etf_trade_data!$1:$1048576,MATCH($A1172,[1]kis_etf_trade_data!$A:$A,0),MATCH(V$3,[1]kis_etf_trade_data!$1:$1,0)),0)</f>
        <v>111756000</v>
      </c>
      <c r="W1172" s="85">
        <f>V1172/AL1172</f>
        <v>0.48219740770784075</v>
      </c>
      <c r="X1172" s="90">
        <f>IFERROR(INDEX([1]kis_etf_trade_data!$1:$1048576,MATCH($A1172,[1]kis_etf_trade_data!$A:$A,0),MATCH(X$3,[1]kis_etf_trade_data!$1:$1,0)),0)</f>
        <v>1035020000</v>
      </c>
      <c r="Y1172" s="85">
        <f t="shared" si="3"/>
        <v>1</v>
      </c>
      <c r="Z1172" s="90"/>
      <c r="AA1172" s="85"/>
      <c r="AB1172" s="85"/>
      <c r="AC1172" s="85"/>
      <c r="AD1172" s="90">
        <f>IFERROR(INDEX([1]market_value_etf!$1:$1048576,MATCH($A1172,[1]market_value_etf!$A:$A,0),MATCH(AD$2,[1]market_value_etf!$1:$1,0))*2 + INDEX([1]mkt_pt_etf!$1:$1048576,MATCH($A1172,[1]mkt_pt_etf!$A:$A,0),MATCH(AD$2,[1]mkt_pt_etf!$1:$1,0))*2,0)</f>
        <v>12288164000</v>
      </c>
      <c r="AE1172" s="90">
        <f>IFERROR(INDEX([1]market_value_etf!$1:$1048576,MATCH($A1172,[1]market_value_etf!$A:$A,0),MATCH(AE$2,[1]market_value_etf!$1:$1,0))*2 + INDEX([1]mkt_pt_etf!$1:$1048576,MATCH($A1172,[1]mkt_pt_etf!$A:$A,0),MATCH(AE$2,[1]mkt_pt_etf!$1:$1,0))*2,0)</f>
        <v>334486000</v>
      </c>
      <c r="AF1172" s="90">
        <f>IFERROR(INDEX([1]market_value_etf!$1:$1048576,MATCH($A1172,[1]market_value_etf!$A:$A,0),MATCH(AF$2,[1]market_value_etf!$1:$1,0))*2 + INDEX([1]mkt_pt_etf!$1:$1048576,MATCH($A1172,[1]mkt_pt_etf!$A:$A,0),MATCH(AF$2,[1]mkt_pt_etf!$1:$1,0))*2,0)</f>
        <v>34331118000</v>
      </c>
      <c r="AG1172" s="90">
        <f>IFERROR(INDEX([1]market_value_etf!$1:$1048576,MATCH($A1172,[1]market_value_etf!$A:$A,0),MATCH(AG$2,[1]market_value_etf!$1:$1,0))*2 + INDEX([1]mkt_pt_etf!$1:$1048576,MATCH($A1172,[1]mkt_pt_etf!$A:$A,0),MATCH(AG$2,[1]mkt_pt_etf!$1:$1,0))*2,0)</f>
        <v>84657912000</v>
      </c>
      <c r="AH1172" s="90">
        <f>IFERROR(INDEX([1]market_value_etf!$1:$1048576,MATCH($A1172,[1]market_value_etf!$A:$A,0),MATCH(AH$2,[1]market_value_etf!$1:$1,0))*2 + INDEX([1]mkt_pt_etf!$1:$1048576,MATCH($A1172,[1]mkt_pt_etf!$A:$A,0),MATCH(AH$2,[1]mkt_pt_etf!$1:$1,0))*2,0)</f>
        <v>2046646000</v>
      </c>
      <c r="AI1172" s="90">
        <f>IFERROR(INDEX([1]market_value_etf!$1:$1048576,MATCH($A1172,[1]market_value_etf!$A:$A,0),MATCH(AI$2,[1]market_value_etf!$1:$1,0))*2 + INDEX([1]mkt_pt_etf!$1:$1048576,MATCH($A1172,[1]mkt_pt_etf!$A:$A,0),MATCH(AI$2,[1]mkt_pt_etf!$1:$1,0))*2,0)</f>
        <v>411052000</v>
      </c>
      <c r="AJ1172" s="90">
        <f>IFERROR(INDEX([1]market_value_etf!$1:$1048576,MATCH($A1172,[1]market_value_etf!$A:$A,0),MATCH(AJ$2,[1]market_value_etf!$1:$1,0))*2 + INDEX([1]mkt_pt_etf!$1:$1048576,MATCH($A1172,[1]mkt_pt_etf!$A:$A,0),MATCH(AJ$2,[1]mkt_pt_etf!$1:$1,0))*2,0)</f>
        <v>163894000</v>
      </c>
      <c r="AK1172" s="90">
        <f>IFERROR(INDEX([1]market_value_etf!$1:$1048576,MATCH($A1172,[1]market_value_etf!$A:$A,0),MATCH(AK$2,[1]market_value_etf!$1:$1,0))*2 + INDEX([1]mkt_pt_etf!$1:$1048576,MATCH($A1172,[1]mkt_pt_etf!$A:$A,0),MATCH(AK$2,[1]mkt_pt_etf!$1:$1,0))*2,0)</f>
        <v>777180000</v>
      </c>
      <c r="AL1172" s="90">
        <f>IFERROR(INDEX([1]market_value_etf!$1:$1048576,MATCH($A1172,[1]market_value_etf!$A:$A,0),MATCH(AL$2,[1]market_value_etf!$1:$1,0))*2 + INDEX([1]mkt_pt_etf!$1:$1048576,MATCH($A1172,[1]mkt_pt_etf!$A:$A,0),MATCH(AL$2,[1]mkt_pt_etf!$1:$1,0))*2,0)</f>
        <v>231764000</v>
      </c>
      <c r="AM1172" s="90">
        <f>IFERROR(INDEX([1]market_value_etf!$1:$1048576,MATCH($A1172,[1]market_value_etf!$A:$A,0),MATCH(AM$2,[1]market_value_etf!$1:$1,0))*2 + INDEX([1]mkt_pt_etf!$1:$1048576,MATCH($A1172,[1]mkt_pt_etf!$A:$A,0),MATCH(AM$2,[1]mkt_pt_etf!$1:$1,0))*2,0)</f>
        <v>1035020000</v>
      </c>
      <c r="AN1172" s="90">
        <f>IFERROR(INDEX([1]market_value_etf!$1:$1048576,MATCH($A1172,[1]market_value_etf!$A:$A,0),MATCH(AN$2,[1]market_value_etf!$1:$1,0))*2 + INDEX([1]mkt_pt_etf!$1:$1048576,MATCH($A1172,[1]mkt_pt_etf!$A:$A,0),MATCH(AN$2,[1]mkt_pt_etf!$1:$1,0))*2,0)</f>
        <v>19046000</v>
      </c>
      <c r="AO1172" s="90"/>
      <c r="AP1172" s="90"/>
    </row>
    <row r="1173" spans="1:42" s="116" customFormat="1" ht="12.75" customHeight="1">
      <c r="A1173" s="110"/>
      <c r="B1173" s="113"/>
      <c r="C1173" s="113"/>
      <c r="D1173" s="210"/>
      <c r="E1173" s="208"/>
      <c r="F1173" s="113"/>
      <c r="G1173" s="135"/>
      <c r="H1173" s="113"/>
      <c r="I1173" s="113"/>
      <c r="J1173" s="113"/>
      <c r="K1173" s="113"/>
      <c r="L1173" s="113"/>
      <c r="M1173" s="113"/>
      <c r="N1173" s="113"/>
      <c r="O1173" s="113"/>
      <c r="P1173" s="113"/>
      <c r="Q1173" s="113"/>
      <c r="R1173" s="113"/>
      <c r="S1173" s="113"/>
      <c r="T1173" s="113"/>
      <c r="U1173" s="113"/>
      <c r="V1173" s="113"/>
      <c r="W1173" s="113"/>
      <c r="X1173" s="113"/>
      <c r="Y1173" s="85" t="e">
        <f t="shared" si="3"/>
        <v>#DIV/0!</v>
      </c>
      <c r="Z1173" s="113"/>
      <c r="AA1173" s="113"/>
      <c r="AB1173" s="113"/>
      <c r="AC1173" s="113"/>
      <c r="AD1173" s="113"/>
      <c r="AE1173" s="113"/>
      <c r="AF1173" s="113"/>
      <c r="AG1173" s="113"/>
      <c r="AH1173" s="113"/>
      <c r="AI1173" s="126"/>
      <c r="AJ1173" s="113"/>
      <c r="AK1173" s="113"/>
      <c r="AL1173" s="113"/>
      <c r="AM1173" s="113"/>
      <c r="AN1173" s="113"/>
      <c r="AO1173" s="113"/>
      <c r="AP1173" s="113"/>
    </row>
    <row r="1174" spans="1:42" ht="12.75" customHeight="1">
      <c r="A1174" s="81">
        <v>45166</v>
      </c>
      <c r="B1174" s="90" cm="1">
        <f t="array" ref="B1174">SUM(_xlfn._xlws.FILTER([1]market_value_exchange!$B:$D,[1]market_value_exchange!$A:$A=A1174,0))*2</f>
        <v>45455352971600</v>
      </c>
      <c r="C1174" s="90">
        <f>SUM(AD1174:AN1174)</f>
        <v>193235892000</v>
      </c>
      <c r="D1174" s="203">
        <f>F1174+H1174+J1174+L1174+N1174+P1174+R1174+T1174+V1174+Z1174</f>
        <v>69524373000</v>
      </c>
      <c r="E1174" s="208">
        <f>INDEX([2]Daily_stats!$1:$1048576,MATCH($A1174,[2]Daily_stats!$H:$H,0),MATCH(E$1,[2]Daily_stats!$1:$1,0))</f>
        <v>314323201000</v>
      </c>
      <c r="F1174" s="90">
        <f>IFERROR(INDEX([1]kis_etf_trade_data!$1:$1048576,MATCH($A1174,[1]kis_etf_trade_data!$A:$A,0),MATCH(F$3,[1]kis_etf_trade_data!$1:$1,0)),0)</f>
        <v>25375399000</v>
      </c>
      <c r="G1174" s="85">
        <f>F1174/AD1174</f>
        <v>0.56098410385066255</v>
      </c>
      <c r="H1174" s="90">
        <f>IFERROR(INDEX([1]kis_etf_trade_data!$1:$1048576,MATCH($A1174,[1]kis_etf_trade_data!$A:$A,0),MATCH(H$3,[1]kis_etf_trade_data!$1:$1,0)),0)</f>
        <v>0</v>
      </c>
      <c r="I1174" s="85">
        <f>H1174/AE1174</f>
        <v>0</v>
      </c>
      <c r="J1174" s="90">
        <f>IFERROR(INDEX([1]kis_etf_trade_data!$1:$1048576,MATCH($A1174,[1]kis_etf_trade_data!$A:$A,0),MATCH(J$3,[1]kis_etf_trade_data!$1:$1,0)),0)</f>
        <v>6591830000</v>
      </c>
      <c r="K1174" s="85">
        <f>J1174/AF1174</f>
        <v>0.23121079714924325</v>
      </c>
      <c r="L1174" s="90">
        <f>IFERROR(INDEX([1]kis_etf_trade_data!$1:$1048576,MATCH($A1174,[1]kis_etf_trade_data!$A:$A,0),MATCH(L$3,[1]kis_etf_trade_data!$1:$1,0)),0)</f>
        <v>34944923000</v>
      </c>
      <c r="M1174" s="85">
        <f>L1174/AG1174</f>
        <v>0.30820546445920571</v>
      </c>
      <c r="N1174" s="90">
        <f>IFERROR(INDEX([1]kis_etf_trade_data!$1:$1048576,MATCH($A1174,[1]kis_etf_trade_data!$A:$A,0),MATCH(N$3,[1]kis_etf_trade_data!$1:$1,0)),0)</f>
        <v>1668666000</v>
      </c>
      <c r="O1174" s="85">
        <f>N1174/AH1174</f>
        <v>0.53710292617138589</v>
      </c>
      <c r="P1174" s="90">
        <f>IFERROR(INDEX([1]kis_etf_trade_data!$1:$1048576,MATCH($A1174,[1]kis_etf_trade_data!$A:$A,0),MATCH(P$3,[1]kis_etf_trade_data!$1:$1,0)),0)</f>
        <v>115684000</v>
      </c>
      <c r="Q1174" s="85">
        <f>P1174/AI1174</f>
        <v>0.38234049866476294</v>
      </c>
      <c r="R1174" s="90">
        <f>IFERROR(INDEX([1]kis_etf_trade_data!$1:$1048576,MATCH($A1174,[1]kis_etf_trade_data!$A:$A,0),MATCH(R$3,[1]kis_etf_trade_data!$1:$1,0)),0)</f>
        <v>0</v>
      </c>
      <c r="S1174" s="85">
        <f>R1174/AJ1174</f>
        <v>0</v>
      </c>
      <c r="T1174" s="90">
        <f>IFERROR(INDEX([1]kis_etf_trade_data!$1:$1048576,MATCH($A1174,[1]kis_etf_trade_data!$A:$A,0),MATCH(T$3,[1]kis_etf_trade_data!$1:$1,0)),0)</f>
        <v>760320000</v>
      </c>
      <c r="U1174" s="85">
        <f>T1174/AK1174</f>
        <v>0.98348441574568479</v>
      </c>
      <c r="V1174" s="90">
        <f>IFERROR(INDEX([1]kis_etf_trade_data!$1:$1048576,MATCH($A1174,[1]kis_etf_trade_data!$A:$A,0),MATCH(V$3,[1]kis_etf_trade_data!$1:$1,0)),0)</f>
        <v>67551000</v>
      </c>
      <c r="W1174" s="85">
        <f>V1174/AL1174</f>
        <v>0.34933185776637776</v>
      </c>
      <c r="X1174" s="90">
        <f>IFERROR(INDEX([1]kis_etf_trade_data!$1:$1048576,MATCH($A1174,[1]kis_etf_trade_data!$A:$A,0),MATCH(X$3,[1]kis_etf_trade_data!$1:$1,0)),0)</f>
        <v>1044929000</v>
      </c>
      <c r="Y1174" s="85">
        <f t="shared" si="3"/>
        <v>0.99897800951818261</v>
      </c>
      <c r="Z1174" s="90"/>
      <c r="AA1174" s="85"/>
      <c r="AB1174" s="85"/>
      <c r="AC1174" s="85"/>
      <c r="AD1174" s="90">
        <f>IFERROR(INDEX([1]market_value_etf!$1:$1048576,MATCH($A1174,[1]market_value_etf!$A:$A,0),MATCH(AD$2,[1]market_value_etf!$1:$1,0))*2 + INDEX([1]mkt_pt_etf!$1:$1048576,MATCH($A1174,[1]mkt_pt_etf!$A:$A,0),MATCH(AD$2,[1]mkt_pt_etf!$1:$1,0))*2,0)</f>
        <v>45233722000</v>
      </c>
      <c r="AE1174" s="90">
        <f>IFERROR(INDEX([1]market_value_etf!$1:$1048576,MATCH($A1174,[1]market_value_etf!$A:$A,0),MATCH(AE$2,[1]market_value_etf!$1:$1,0))*2 + INDEX([1]mkt_pt_etf!$1:$1048576,MATCH($A1174,[1]mkt_pt_etf!$A:$A,0),MATCH(AE$2,[1]mkt_pt_etf!$1:$1,0))*2,0)</f>
        <v>553144000</v>
      </c>
      <c r="AF1174" s="90">
        <f>IFERROR(INDEX([1]market_value_etf!$1:$1048576,MATCH($A1174,[1]market_value_etf!$A:$A,0),MATCH(AF$2,[1]market_value_etf!$1:$1,0))*2 + INDEX([1]mkt_pt_etf!$1:$1048576,MATCH($A1174,[1]mkt_pt_etf!$A:$A,0),MATCH(AF$2,[1]mkt_pt_etf!$1:$1,0))*2,0)</f>
        <v>28510044000</v>
      </c>
      <c r="AG1174" s="90">
        <f>IFERROR(INDEX([1]market_value_etf!$1:$1048576,MATCH($A1174,[1]market_value_etf!$A:$A,0),MATCH(AG$2,[1]market_value_etf!$1:$1,0))*2 + INDEX([1]mkt_pt_etf!$1:$1048576,MATCH($A1174,[1]mkt_pt_etf!$A:$A,0),MATCH(AG$2,[1]mkt_pt_etf!$1:$1,0))*2,0)</f>
        <v>113381906000</v>
      </c>
      <c r="AH1174" s="90">
        <f>IFERROR(INDEX([1]market_value_etf!$1:$1048576,MATCH($A1174,[1]market_value_etf!$A:$A,0),MATCH(AH$2,[1]market_value_etf!$1:$1,0))*2 + INDEX([1]mkt_pt_etf!$1:$1048576,MATCH($A1174,[1]mkt_pt_etf!$A:$A,0),MATCH(AH$2,[1]mkt_pt_etf!$1:$1,0))*2,0)</f>
        <v>3106790000</v>
      </c>
      <c r="AI1174" s="90">
        <f>IFERROR(INDEX([1]market_value_etf!$1:$1048576,MATCH($A1174,[1]market_value_etf!$A:$A,0),MATCH(AI$2,[1]market_value_etf!$1:$1,0))*2 + INDEX([1]mkt_pt_etf!$1:$1048576,MATCH($A1174,[1]mkt_pt_etf!$A:$A,0),MATCH(AI$2,[1]mkt_pt_etf!$1:$1,0))*2,0)</f>
        <v>302568000</v>
      </c>
      <c r="AJ1174" s="90">
        <f>IFERROR(INDEX([1]market_value_etf!$1:$1048576,MATCH($A1174,[1]market_value_etf!$A:$A,0),MATCH(AJ$2,[1]market_value_etf!$1:$1,0))*2 + INDEX([1]mkt_pt_etf!$1:$1048576,MATCH($A1174,[1]mkt_pt_etf!$A:$A,0),MATCH(AJ$2,[1]mkt_pt_etf!$1:$1,0))*2,0)</f>
        <v>131752000</v>
      </c>
      <c r="AK1174" s="90">
        <f>IFERROR(INDEX([1]market_value_etf!$1:$1048576,MATCH($A1174,[1]market_value_etf!$A:$A,0),MATCH(AK$2,[1]market_value_etf!$1:$1,0))*2 + INDEX([1]mkt_pt_etf!$1:$1048576,MATCH($A1174,[1]mkt_pt_etf!$A:$A,0),MATCH(AK$2,[1]mkt_pt_etf!$1:$1,0))*2,0)</f>
        <v>773088000</v>
      </c>
      <c r="AL1174" s="90">
        <f>IFERROR(INDEX([1]market_value_etf!$1:$1048576,MATCH($A1174,[1]market_value_etf!$A:$A,0),MATCH(AL$2,[1]market_value_etf!$1:$1,0))*2 + INDEX([1]mkt_pt_etf!$1:$1048576,MATCH($A1174,[1]mkt_pt_etf!$A:$A,0),MATCH(AL$2,[1]mkt_pt_etf!$1:$1,0))*2,0)</f>
        <v>193372000</v>
      </c>
      <c r="AM1174" s="90">
        <f>IFERROR(INDEX([1]market_value_etf!$1:$1048576,MATCH($A1174,[1]market_value_etf!$A:$A,0),MATCH(AM$2,[1]market_value_etf!$1:$1,0))*2 + INDEX([1]mkt_pt_etf!$1:$1048576,MATCH($A1174,[1]mkt_pt_etf!$A:$A,0),MATCH(AM$2,[1]mkt_pt_etf!$1:$1,0))*2,0)</f>
        <v>1045998000</v>
      </c>
      <c r="AN1174" s="90">
        <f>IFERROR(INDEX([1]market_value_etf!$1:$1048576,MATCH($A1174,[1]market_value_etf!$A:$A,0),MATCH(AN$2,[1]market_value_etf!$1:$1,0))*2 + INDEX([1]mkt_pt_etf!$1:$1048576,MATCH($A1174,[1]mkt_pt_etf!$A:$A,0),MATCH(AN$2,[1]mkt_pt_etf!$1:$1,0))*2,0)</f>
        <v>3508000</v>
      </c>
      <c r="AO1174" s="90"/>
      <c r="AP1174" s="90"/>
    </row>
    <row r="1175" spans="1:42" ht="12.75" customHeight="1">
      <c r="A1175" s="81">
        <v>45167</v>
      </c>
      <c r="B1175" s="90" cm="1">
        <f t="array" ref="B1175">SUM(_xlfn._xlws.FILTER([1]market_value_exchange!$B:$D,[1]market_value_exchange!$A:$A=A1175,0))*2</f>
        <v>50320231827200</v>
      </c>
      <c r="C1175" s="90">
        <f>SUM(AD1175:AN1175)</f>
        <v>188355992000</v>
      </c>
      <c r="D1175" s="203">
        <f>F1175+H1175+J1175+L1175+N1175+P1175+R1175+T1175+V1175+Z1175</f>
        <v>89980690000</v>
      </c>
      <c r="E1175" s="208">
        <f>INDEX([2]Daily_stats!$1:$1048576,MATCH($A1175,[2]Daily_stats!$H:$H,0),MATCH(E$1,[2]Daily_stats!$1:$1,0))</f>
        <v>347067326100</v>
      </c>
      <c r="F1175" s="90">
        <f>IFERROR(INDEX([1]kis_etf_trade_data!$1:$1048576,MATCH($A1175,[1]kis_etf_trade_data!$A:$A,0),MATCH(F$3,[1]kis_etf_trade_data!$1:$1,0)),0)</f>
        <v>32225589000</v>
      </c>
      <c r="G1175" s="85">
        <f>F1175/AD1175</f>
        <v>0.60443521105647757</v>
      </c>
      <c r="H1175" s="90">
        <f>IFERROR(INDEX([1]kis_etf_trade_data!$1:$1048576,MATCH($A1175,[1]kis_etf_trade_data!$A:$A,0),MATCH(H$3,[1]kis_etf_trade_data!$1:$1,0)),0)</f>
        <v>0</v>
      </c>
      <c r="I1175" s="85">
        <f>H1175/AE1175</f>
        <v>0</v>
      </c>
      <c r="J1175" s="90">
        <f>IFERROR(INDEX([1]kis_etf_trade_data!$1:$1048576,MATCH($A1175,[1]kis_etf_trade_data!$A:$A,0),MATCH(J$3,[1]kis_etf_trade_data!$1:$1,0)),0)</f>
        <v>17630423000</v>
      </c>
      <c r="K1175" s="85">
        <f>J1175/AF1175</f>
        <v>0.83792301026813654</v>
      </c>
      <c r="L1175" s="90">
        <f>IFERROR(INDEX([1]kis_etf_trade_data!$1:$1048576,MATCH($A1175,[1]kis_etf_trade_data!$A:$A,0),MATCH(L$3,[1]kis_etf_trade_data!$1:$1,0)),0)</f>
        <v>37558375000</v>
      </c>
      <c r="M1175" s="85">
        <f>L1175/AG1175</f>
        <v>0.34738446839367504</v>
      </c>
      <c r="N1175" s="90">
        <f>IFERROR(INDEX([1]kis_etf_trade_data!$1:$1048576,MATCH($A1175,[1]kis_etf_trade_data!$A:$A,0),MATCH(N$3,[1]kis_etf_trade_data!$1:$1,0)),0)</f>
        <v>1489324000</v>
      </c>
      <c r="O1175" s="85">
        <f>N1175/AH1175</f>
        <v>0.55902701663879018</v>
      </c>
      <c r="P1175" s="90">
        <f>IFERROR(INDEX([1]kis_etf_trade_data!$1:$1048576,MATCH($A1175,[1]kis_etf_trade_data!$A:$A,0),MATCH(P$3,[1]kis_etf_trade_data!$1:$1,0)),0)</f>
        <v>133129000</v>
      </c>
      <c r="Q1175" s="85">
        <f>P1175/AI1175</f>
        <v>0.371435028374691</v>
      </c>
      <c r="R1175" s="90">
        <f>IFERROR(INDEX([1]kis_etf_trade_data!$1:$1048576,MATCH($A1175,[1]kis_etf_trade_data!$A:$A,0),MATCH(R$3,[1]kis_etf_trade_data!$1:$1,0)),0)</f>
        <v>0</v>
      </c>
      <c r="S1175" s="85">
        <f>R1175/AJ1175</f>
        <v>0</v>
      </c>
      <c r="T1175" s="90">
        <f>IFERROR(INDEX([1]kis_etf_trade_data!$1:$1048576,MATCH($A1175,[1]kis_etf_trade_data!$A:$A,0),MATCH(T$3,[1]kis_etf_trade_data!$1:$1,0)),0)</f>
        <v>933340000</v>
      </c>
      <c r="U1175" s="85">
        <f>T1175/AK1175</f>
        <v>0.84046825754164789</v>
      </c>
      <c r="V1175" s="90">
        <f>IFERROR(INDEX([1]kis_etf_trade_data!$1:$1048576,MATCH($A1175,[1]kis_etf_trade_data!$A:$A,0),MATCH(V$3,[1]kis_etf_trade_data!$1:$1,0)),0)</f>
        <v>10510000</v>
      </c>
      <c r="W1175" s="85">
        <f>V1175/AL1175</f>
        <v>0.14702590789547312</v>
      </c>
      <c r="X1175" s="90">
        <f>IFERROR(INDEX([1]kis_etf_trade_data!$1:$1048576,MATCH($A1175,[1]kis_etf_trade_data!$A:$A,0),MATCH(X$3,[1]kis_etf_trade_data!$1:$1,0)),0)</f>
        <v>1048800000</v>
      </c>
      <c r="Y1175" s="85">
        <f t="shared" si="3"/>
        <v>1</v>
      </c>
      <c r="Z1175" s="90"/>
      <c r="AA1175" s="85"/>
      <c r="AB1175" s="85"/>
      <c r="AC1175" s="85"/>
      <c r="AD1175" s="90">
        <f>IFERROR(INDEX([1]market_value_etf!$1:$1048576,MATCH($A1175,[1]market_value_etf!$A:$A,0),MATCH(AD$2,[1]market_value_etf!$1:$1,0))*2 + INDEX([1]mkt_pt_etf!$1:$1048576,MATCH($A1175,[1]mkt_pt_etf!$A:$A,0),MATCH(AD$2,[1]mkt_pt_etf!$1:$1,0))*2,0)</f>
        <v>53315208000</v>
      </c>
      <c r="AE1175" s="90">
        <f>IFERROR(INDEX([1]market_value_etf!$1:$1048576,MATCH($A1175,[1]market_value_etf!$A:$A,0),MATCH(AE$2,[1]market_value_etf!$1:$1,0))*2 + INDEX([1]mkt_pt_etf!$1:$1048576,MATCH($A1175,[1]mkt_pt_etf!$A:$A,0),MATCH(AE$2,[1]mkt_pt_etf!$1:$1,0))*2,0)</f>
        <v>124352000</v>
      </c>
      <c r="AF1175" s="90">
        <f>IFERROR(INDEX([1]market_value_etf!$1:$1048576,MATCH($A1175,[1]market_value_etf!$A:$A,0),MATCH(AF$2,[1]market_value_etf!$1:$1,0))*2 + INDEX([1]mkt_pt_etf!$1:$1048576,MATCH($A1175,[1]mkt_pt_etf!$A:$A,0),MATCH(AF$2,[1]mkt_pt_etf!$1:$1,0))*2,0)</f>
        <v>21040624000</v>
      </c>
      <c r="AG1175" s="90">
        <f>IFERROR(INDEX([1]market_value_etf!$1:$1048576,MATCH($A1175,[1]market_value_etf!$A:$A,0),MATCH(AG$2,[1]market_value_etf!$1:$1,0))*2 + INDEX([1]mkt_pt_etf!$1:$1048576,MATCH($A1175,[1]mkt_pt_etf!$A:$A,0),MATCH(AG$2,[1]mkt_pt_etf!$1:$1,0))*2,0)</f>
        <v>108117600000</v>
      </c>
      <c r="AH1175" s="90">
        <f>IFERROR(INDEX([1]market_value_etf!$1:$1048576,MATCH($A1175,[1]market_value_etf!$A:$A,0),MATCH(AH$2,[1]market_value_etf!$1:$1,0))*2 + INDEX([1]mkt_pt_etf!$1:$1048576,MATCH($A1175,[1]mkt_pt_etf!$A:$A,0),MATCH(AH$2,[1]mkt_pt_etf!$1:$1,0))*2,0)</f>
        <v>2664136000</v>
      </c>
      <c r="AI1175" s="90">
        <f>IFERROR(INDEX([1]market_value_etf!$1:$1048576,MATCH($A1175,[1]market_value_etf!$A:$A,0),MATCH(AI$2,[1]market_value_etf!$1:$1,0))*2 + INDEX([1]mkt_pt_etf!$1:$1048576,MATCH($A1175,[1]mkt_pt_etf!$A:$A,0),MATCH(AI$2,[1]mkt_pt_etf!$1:$1,0))*2,0)</f>
        <v>358418000</v>
      </c>
      <c r="AJ1175" s="90">
        <f>IFERROR(INDEX([1]market_value_etf!$1:$1048576,MATCH($A1175,[1]market_value_etf!$A:$A,0),MATCH(AJ$2,[1]market_value_etf!$1:$1,0))*2 + INDEX([1]mkt_pt_etf!$1:$1048576,MATCH($A1175,[1]mkt_pt_etf!$A:$A,0),MATCH(AJ$2,[1]mkt_pt_etf!$1:$1,0))*2,0)</f>
        <v>499562000</v>
      </c>
      <c r="AK1175" s="90">
        <f>IFERROR(INDEX([1]market_value_etf!$1:$1048576,MATCH($A1175,[1]market_value_etf!$A:$A,0),MATCH(AK$2,[1]market_value_etf!$1:$1,0))*2 + INDEX([1]mkt_pt_etf!$1:$1048576,MATCH($A1175,[1]mkt_pt_etf!$A:$A,0),MATCH(AK$2,[1]mkt_pt_etf!$1:$1,0))*2,0)</f>
        <v>1110500000</v>
      </c>
      <c r="AL1175" s="90">
        <f>IFERROR(INDEX([1]market_value_etf!$1:$1048576,MATCH($A1175,[1]market_value_etf!$A:$A,0),MATCH(AL$2,[1]market_value_etf!$1:$1,0))*2 + INDEX([1]mkt_pt_etf!$1:$1048576,MATCH($A1175,[1]mkt_pt_etf!$A:$A,0),MATCH(AL$2,[1]mkt_pt_etf!$1:$1,0))*2,0)</f>
        <v>71484000</v>
      </c>
      <c r="AM1175" s="90">
        <f>IFERROR(INDEX([1]market_value_etf!$1:$1048576,MATCH($A1175,[1]market_value_etf!$A:$A,0),MATCH(AM$2,[1]market_value_etf!$1:$1,0))*2 + INDEX([1]mkt_pt_etf!$1:$1048576,MATCH($A1175,[1]mkt_pt_etf!$A:$A,0),MATCH(AM$2,[1]mkt_pt_etf!$1:$1,0))*2,0)</f>
        <v>1048800000</v>
      </c>
      <c r="AN1175" s="90">
        <f>IFERROR(INDEX([1]market_value_etf!$1:$1048576,MATCH($A1175,[1]market_value_etf!$A:$A,0),MATCH(AN$2,[1]market_value_etf!$1:$1,0))*2 + INDEX([1]mkt_pt_etf!$1:$1048576,MATCH($A1175,[1]mkt_pt_etf!$A:$A,0),MATCH(AN$2,[1]mkt_pt_etf!$1:$1,0))*2,0)</f>
        <v>5308000</v>
      </c>
      <c r="AO1175" s="90"/>
      <c r="AP1175" s="90"/>
    </row>
    <row r="1176" spans="1:42" ht="12.75" customHeight="1">
      <c r="A1176" s="81">
        <v>45168</v>
      </c>
      <c r="B1176" s="90" cm="1">
        <f t="array" ref="B1176">SUM(_xlfn._xlws.FILTER([1]market_value_exchange!$B:$D,[1]market_value_exchange!$A:$A=A1176,0))*2</f>
        <v>46963949015200</v>
      </c>
      <c r="C1176" s="90">
        <f>SUM(AD1176:AN1176)</f>
        <v>108876846000</v>
      </c>
      <c r="D1176" s="203">
        <f>F1176+H1176+J1176+L1176+N1176+P1176+R1176+T1176+V1176+Z1176</f>
        <v>35634374000</v>
      </c>
      <c r="E1176" s="208">
        <f>INDEX([2]Daily_stats!$1:$1048576,MATCH($A1176,[2]Daily_stats!$H:$H,0),MATCH(E$1,[2]Daily_stats!$1:$1,0))</f>
        <v>365331081300</v>
      </c>
      <c r="F1176" s="90">
        <f>IFERROR(INDEX([1]kis_etf_trade_data!$1:$1048576,MATCH($A1176,[1]kis_etf_trade_data!$A:$A,0),MATCH(F$3,[1]kis_etf_trade_data!$1:$1,0)),0)</f>
        <v>14019228000</v>
      </c>
      <c r="G1176" s="85">
        <f>F1176/AD1176</f>
        <v>0.41848991449439932</v>
      </c>
      <c r="H1176" s="90">
        <f>IFERROR(INDEX([1]kis_etf_trade_data!$1:$1048576,MATCH($A1176,[1]kis_etf_trade_data!$A:$A,0),MATCH(H$3,[1]kis_etf_trade_data!$1:$1,0)),0)</f>
        <v>0</v>
      </c>
      <c r="I1176" s="85">
        <f>H1176/AE1176</f>
        <v>0</v>
      </c>
      <c r="J1176" s="90">
        <f>IFERROR(INDEX([1]kis_etf_trade_data!$1:$1048576,MATCH($A1176,[1]kis_etf_trade_data!$A:$A,0),MATCH(J$3,[1]kis_etf_trade_data!$1:$1,0)),0)</f>
        <v>3223466000</v>
      </c>
      <c r="K1176" s="85">
        <f>J1176/AF1176</f>
        <v>0.42284590957364193</v>
      </c>
      <c r="L1176" s="90">
        <f>IFERROR(INDEX([1]kis_etf_trade_data!$1:$1048576,MATCH($A1176,[1]kis_etf_trade_data!$A:$A,0),MATCH(L$3,[1]kis_etf_trade_data!$1:$1,0)),0)</f>
        <v>15969322000</v>
      </c>
      <c r="M1176" s="85">
        <f>L1176/AG1176</f>
        <v>0.2556783087690816</v>
      </c>
      <c r="N1176" s="90">
        <f>IFERROR(INDEX([1]kis_etf_trade_data!$1:$1048576,MATCH($A1176,[1]kis_etf_trade_data!$A:$A,0),MATCH(N$3,[1]kis_etf_trade_data!$1:$1,0)),0)</f>
        <v>1170706000</v>
      </c>
      <c r="O1176" s="85">
        <f>N1176/AH1176</f>
        <v>0.69323162593278165</v>
      </c>
      <c r="P1176" s="90">
        <f>IFERROR(INDEX([1]kis_etf_trade_data!$1:$1048576,MATCH($A1176,[1]kis_etf_trade_data!$A:$A,0),MATCH(P$3,[1]kis_etf_trade_data!$1:$1,0)),0)</f>
        <v>305797000</v>
      </c>
      <c r="Q1176" s="85">
        <f>P1176/AI1176</f>
        <v>0.46154136405073687</v>
      </c>
      <c r="R1176" s="90">
        <f>IFERROR(INDEX([1]kis_etf_trade_data!$1:$1048576,MATCH($A1176,[1]kis_etf_trade_data!$A:$A,0),MATCH(R$3,[1]kis_etf_trade_data!$1:$1,0)),0)</f>
        <v>0</v>
      </c>
      <c r="S1176" s="85">
        <f>R1176/AJ1176</f>
        <v>0</v>
      </c>
      <c r="T1176" s="90">
        <f>IFERROR(INDEX([1]kis_etf_trade_data!$1:$1048576,MATCH($A1176,[1]kis_etf_trade_data!$A:$A,0),MATCH(T$3,[1]kis_etf_trade_data!$1:$1,0)),0)</f>
        <v>943721000</v>
      </c>
      <c r="U1176" s="85">
        <f>T1176/AK1176</f>
        <v>0.7841379493715902</v>
      </c>
      <c r="V1176" s="90">
        <f>IFERROR(INDEX([1]kis_etf_trade_data!$1:$1048576,MATCH($A1176,[1]kis_etf_trade_data!$A:$A,0),MATCH(V$3,[1]kis_etf_trade_data!$1:$1,0)),0)</f>
        <v>2134000</v>
      </c>
      <c r="W1176" s="85">
        <f>V1176/AL1176</f>
        <v>7.9831209738360134E-3</v>
      </c>
      <c r="X1176" s="90">
        <f>IFERROR(INDEX([1]kis_etf_trade_data!$1:$1048576,MATCH($A1176,[1]kis_etf_trade_data!$A:$A,0),MATCH(X$3,[1]kis_etf_trade_data!$1:$1,0)),0)</f>
        <v>1058778000</v>
      </c>
      <c r="Y1176" s="85">
        <f t="shared" si="3"/>
        <v>0.99898288069322627</v>
      </c>
      <c r="Z1176" s="90"/>
      <c r="AA1176" s="85"/>
      <c r="AB1176" s="85"/>
      <c r="AC1176" s="85"/>
      <c r="AD1176" s="90">
        <f>IFERROR(INDEX([1]market_value_etf!$1:$1048576,MATCH($A1176,[1]market_value_etf!$A:$A,0),MATCH(AD$2,[1]market_value_etf!$1:$1,0))*2 + INDEX([1]mkt_pt_etf!$1:$1048576,MATCH($A1176,[1]mkt_pt_etf!$A:$A,0),MATCH(AD$2,[1]mkt_pt_etf!$1:$1,0))*2,0)</f>
        <v>33499560000</v>
      </c>
      <c r="AE1176" s="90">
        <f>IFERROR(INDEX([1]market_value_etf!$1:$1048576,MATCH($A1176,[1]market_value_etf!$A:$A,0),MATCH(AE$2,[1]market_value_etf!$1:$1,0))*2 + INDEX([1]mkt_pt_etf!$1:$1048576,MATCH($A1176,[1]mkt_pt_etf!$A:$A,0),MATCH(AE$2,[1]mkt_pt_etf!$1:$1,0))*2,0)</f>
        <v>295074000</v>
      </c>
      <c r="AF1176" s="90">
        <f>IFERROR(INDEX([1]market_value_etf!$1:$1048576,MATCH($A1176,[1]market_value_etf!$A:$A,0),MATCH(AF$2,[1]market_value_etf!$1:$1,0))*2 + INDEX([1]mkt_pt_etf!$1:$1048576,MATCH($A1176,[1]mkt_pt_etf!$A:$A,0),MATCH(AF$2,[1]mkt_pt_etf!$1:$1,0))*2,0)</f>
        <v>7623264000</v>
      </c>
      <c r="AG1176" s="90">
        <f>IFERROR(INDEX([1]market_value_etf!$1:$1048576,MATCH($A1176,[1]market_value_etf!$A:$A,0),MATCH(AG$2,[1]market_value_etf!$1:$1,0))*2 + INDEX([1]mkt_pt_etf!$1:$1048576,MATCH($A1176,[1]mkt_pt_etf!$A:$A,0),MATCH(AG$2,[1]mkt_pt_etf!$1:$1,0))*2,0)</f>
        <v>62458650000</v>
      </c>
      <c r="AH1176" s="90">
        <f>IFERROR(INDEX([1]market_value_etf!$1:$1048576,MATCH($A1176,[1]market_value_etf!$A:$A,0),MATCH(AH$2,[1]market_value_etf!$1:$1,0))*2 + INDEX([1]mkt_pt_etf!$1:$1048576,MATCH($A1176,[1]mkt_pt_etf!$A:$A,0),MATCH(AH$2,[1]mkt_pt_etf!$1:$1,0))*2,0)</f>
        <v>1688766000</v>
      </c>
      <c r="AI1176" s="90">
        <f>IFERROR(INDEX([1]market_value_etf!$1:$1048576,MATCH($A1176,[1]market_value_etf!$A:$A,0),MATCH(AI$2,[1]market_value_etf!$1:$1,0))*2 + INDEX([1]mkt_pt_etf!$1:$1048576,MATCH($A1176,[1]mkt_pt_etf!$A:$A,0),MATCH(AI$2,[1]mkt_pt_etf!$1:$1,0))*2,0)</f>
        <v>662556000</v>
      </c>
      <c r="AJ1176" s="90">
        <f>IFERROR(INDEX([1]market_value_etf!$1:$1048576,MATCH($A1176,[1]market_value_etf!$A:$A,0),MATCH(AJ$2,[1]market_value_etf!$1:$1,0))*2 + INDEX([1]mkt_pt_etf!$1:$1048576,MATCH($A1176,[1]mkt_pt_etf!$A:$A,0),MATCH(AJ$2,[1]mkt_pt_etf!$1:$1,0))*2,0)</f>
        <v>112986000</v>
      </c>
      <c r="AK1176" s="90">
        <f>IFERROR(INDEX([1]market_value_etf!$1:$1048576,MATCH($A1176,[1]market_value_etf!$A:$A,0),MATCH(AK$2,[1]market_value_etf!$1:$1,0))*2 + INDEX([1]mkt_pt_etf!$1:$1048576,MATCH($A1176,[1]mkt_pt_etf!$A:$A,0),MATCH(AK$2,[1]mkt_pt_etf!$1:$1,0))*2,0)</f>
        <v>1203514000</v>
      </c>
      <c r="AL1176" s="90">
        <f>IFERROR(INDEX([1]market_value_etf!$1:$1048576,MATCH($A1176,[1]market_value_etf!$A:$A,0),MATCH(AL$2,[1]market_value_etf!$1:$1,0))*2 + INDEX([1]mkt_pt_etf!$1:$1048576,MATCH($A1176,[1]mkt_pt_etf!$A:$A,0),MATCH(AL$2,[1]mkt_pt_etf!$1:$1,0))*2,0)</f>
        <v>267314000</v>
      </c>
      <c r="AM1176" s="90">
        <f>IFERROR(INDEX([1]market_value_etf!$1:$1048576,MATCH($A1176,[1]market_value_etf!$A:$A,0),MATCH(AM$2,[1]market_value_etf!$1:$1,0))*2 + INDEX([1]mkt_pt_etf!$1:$1048576,MATCH($A1176,[1]mkt_pt_etf!$A:$A,0),MATCH(AM$2,[1]mkt_pt_etf!$1:$1,0))*2,0)</f>
        <v>1059856000</v>
      </c>
      <c r="AN1176" s="90">
        <f>IFERROR(INDEX([1]market_value_etf!$1:$1048576,MATCH($A1176,[1]market_value_etf!$A:$A,0),MATCH(AN$2,[1]market_value_etf!$1:$1,0))*2 + INDEX([1]mkt_pt_etf!$1:$1048576,MATCH($A1176,[1]mkt_pt_etf!$A:$A,0),MATCH(AN$2,[1]mkt_pt_etf!$1:$1,0))*2,0)</f>
        <v>5306000</v>
      </c>
      <c r="AO1176" s="90"/>
      <c r="AP1176" s="90"/>
    </row>
    <row r="1177" spans="1:42" ht="12.75" customHeight="1">
      <c r="A1177" s="81">
        <v>45169</v>
      </c>
      <c r="B1177" s="90" cm="1">
        <f t="array" ref="B1177">SUM(_xlfn._xlws.FILTER([1]market_value_exchange!$B:$D,[1]market_value_exchange!$A:$A=A1177,0))*2</f>
        <v>48151886327600</v>
      </c>
      <c r="C1177" s="90">
        <f>SUM(AD1177:AN1177)</f>
        <v>220600224000</v>
      </c>
      <c r="D1177" s="203">
        <f>F1177+H1177+J1177+L1177+N1177+P1177+R1177+T1177+V1177+Z1177</f>
        <v>27079015000</v>
      </c>
      <c r="E1177" s="208">
        <f>INDEX([2]Daily_stats!$1:$1048576,MATCH($A1177,[2]Daily_stats!$H:$H,0),MATCH(E$1,[2]Daily_stats!$1:$1,0))</f>
        <v>324074570000</v>
      </c>
      <c r="F1177" s="90">
        <f>IFERROR(INDEX([1]kis_etf_trade_data!$1:$1048576,MATCH($A1177,[1]kis_etf_trade_data!$A:$A,0),MATCH(F$3,[1]kis_etf_trade_data!$1:$1,0)),0)</f>
        <v>1524810000</v>
      </c>
      <c r="G1177" s="85">
        <f>F1177/AD1177</f>
        <v>0.19308113583842476</v>
      </c>
      <c r="H1177" s="90">
        <f>IFERROR(INDEX([1]kis_etf_trade_data!$1:$1048576,MATCH($A1177,[1]kis_etf_trade_data!$A:$A,0),MATCH(H$3,[1]kis_etf_trade_data!$1:$1,0)),0)</f>
        <v>0</v>
      </c>
      <c r="I1177" s="85">
        <f>H1177/AE1177</f>
        <v>0</v>
      </c>
      <c r="J1177" s="90">
        <f>IFERROR(INDEX([1]kis_etf_trade_data!$1:$1048576,MATCH($A1177,[1]kis_etf_trade_data!$A:$A,0),MATCH(J$3,[1]kis_etf_trade_data!$1:$1,0)),0)</f>
        <v>14257500000</v>
      </c>
      <c r="K1177" s="85">
        <f>J1177/AF1177</f>
        <v>0.59989578664672161</v>
      </c>
      <c r="L1177" s="90">
        <f>IFERROR(INDEX([1]kis_etf_trade_data!$1:$1048576,MATCH($A1177,[1]kis_etf_trade_data!$A:$A,0),MATCH(L$3,[1]kis_etf_trade_data!$1:$1,0)),0)</f>
        <v>8854046000</v>
      </c>
      <c r="M1177" s="85">
        <f>L1177/AG1177</f>
        <v>4.8397870452288265E-2</v>
      </c>
      <c r="N1177" s="90">
        <f>IFERROR(INDEX([1]kis_etf_trade_data!$1:$1048576,MATCH($A1177,[1]kis_etf_trade_data!$A:$A,0),MATCH(N$3,[1]kis_etf_trade_data!$1:$1,0)),0)</f>
        <v>1553984000</v>
      </c>
      <c r="O1177" s="85">
        <f>N1177/AH1177</f>
        <v>0.52333653714683681</v>
      </c>
      <c r="P1177" s="90">
        <f>IFERROR(INDEX([1]kis_etf_trade_data!$1:$1048576,MATCH($A1177,[1]kis_etf_trade_data!$A:$A,0),MATCH(P$3,[1]kis_etf_trade_data!$1:$1,0)),0)</f>
        <v>75835000</v>
      </c>
      <c r="Q1177" s="85">
        <f>P1177/AI1177</f>
        <v>0.17361254195226256</v>
      </c>
      <c r="R1177" s="90">
        <f>IFERROR(INDEX([1]kis_etf_trade_data!$1:$1048576,MATCH($A1177,[1]kis_etf_trade_data!$A:$A,0),MATCH(R$3,[1]kis_etf_trade_data!$1:$1,0)),0)</f>
        <v>0</v>
      </c>
      <c r="S1177" s="85">
        <f>R1177/AJ1177</f>
        <v>0</v>
      </c>
      <c r="T1177" s="90">
        <f>IFERROR(INDEX([1]kis_etf_trade_data!$1:$1048576,MATCH($A1177,[1]kis_etf_trade_data!$A:$A,0),MATCH(T$3,[1]kis_etf_trade_data!$1:$1,0)),0)</f>
        <v>807462000</v>
      </c>
      <c r="U1177" s="85">
        <f>T1177/AK1177</f>
        <v>0.93256999512615413</v>
      </c>
      <c r="V1177" s="90">
        <f>IFERROR(INDEX([1]kis_etf_trade_data!$1:$1048576,MATCH($A1177,[1]kis_etf_trade_data!$A:$A,0),MATCH(V$3,[1]kis_etf_trade_data!$1:$1,0)),0)</f>
        <v>5378000</v>
      </c>
      <c r="W1177" s="85">
        <f>V1177/AL1177</f>
        <v>5.7665501490424827E-2</v>
      </c>
      <c r="X1177" s="90">
        <f>IFERROR(INDEX([1]kis_etf_trade_data!$1:$1048576,MATCH($A1177,[1]kis_etf_trade_data!$A:$A,0),MATCH(X$3,[1]kis_etf_trade_data!$1:$1,0)),0)</f>
        <v>1075940000</v>
      </c>
      <c r="Y1177" s="85">
        <f t="shared" si="3"/>
        <v>1</v>
      </c>
      <c r="Z1177" s="90"/>
      <c r="AA1177" s="85"/>
      <c r="AB1177" s="85"/>
      <c r="AC1177" s="85"/>
      <c r="AD1177" s="90">
        <f>IFERROR(INDEX([1]market_value_etf!$1:$1048576,MATCH($A1177,[1]market_value_etf!$A:$A,0),MATCH(AD$2,[1]market_value_etf!$1:$1,0))*2 + INDEX([1]mkt_pt_etf!$1:$1048576,MATCH($A1177,[1]mkt_pt_etf!$A:$A,0),MATCH(AD$2,[1]mkt_pt_etf!$1:$1,0))*2,0)</f>
        <v>7897250000</v>
      </c>
      <c r="AE1177" s="90">
        <f>IFERROR(INDEX([1]market_value_etf!$1:$1048576,MATCH($A1177,[1]market_value_etf!$A:$A,0),MATCH(AE$2,[1]market_value_etf!$1:$1,0))*2 + INDEX([1]mkt_pt_etf!$1:$1048576,MATCH($A1177,[1]mkt_pt_etf!$A:$A,0),MATCH(AE$2,[1]mkt_pt_etf!$1:$1,0))*2,0)</f>
        <v>219102000</v>
      </c>
      <c r="AF1177" s="90">
        <f>IFERROR(INDEX([1]market_value_etf!$1:$1048576,MATCH($A1177,[1]market_value_etf!$A:$A,0),MATCH(AF$2,[1]market_value_etf!$1:$1,0))*2 + INDEX([1]mkt_pt_etf!$1:$1048576,MATCH($A1177,[1]mkt_pt_etf!$A:$A,0),MATCH(AF$2,[1]mkt_pt_etf!$1:$1,0))*2,0)</f>
        <v>23766628000</v>
      </c>
      <c r="AG1177" s="90">
        <f>IFERROR(INDEX([1]market_value_etf!$1:$1048576,MATCH($A1177,[1]market_value_etf!$A:$A,0),MATCH(AG$2,[1]market_value_etf!$1:$1,0))*2 + INDEX([1]mkt_pt_etf!$1:$1048576,MATCH($A1177,[1]mkt_pt_etf!$A:$A,0),MATCH(AG$2,[1]mkt_pt_etf!$1:$1,0))*2,0)</f>
        <v>182942884000</v>
      </c>
      <c r="AH1177" s="90">
        <f>IFERROR(INDEX([1]market_value_etf!$1:$1048576,MATCH($A1177,[1]market_value_etf!$A:$A,0),MATCH(AH$2,[1]market_value_etf!$1:$1,0))*2 + INDEX([1]mkt_pt_etf!$1:$1048576,MATCH($A1177,[1]mkt_pt_etf!$A:$A,0),MATCH(AH$2,[1]mkt_pt_etf!$1:$1,0))*2,0)</f>
        <v>2969378000</v>
      </c>
      <c r="AI1177" s="90">
        <f>IFERROR(INDEX([1]market_value_etf!$1:$1048576,MATCH($A1177,[1]market_value_etf!$A:$A,0),MATCH(AI$2,[1]market_value_etf!$1:$1,0))*2 + INDEX([1]mkt_pt_etf!$1:$1048576,MATCH($A1177,[1]mkt_pt_etf!$A:$A,0),MATCH(AI$2,[1]mkt_pt_etf!$1:$1,0))*2,0)</f>
        <v>436806000</v>
      </c>
      <c r="AJ1177" s="90">
        <f>IFERROR(INDEX([1]market_value_etf!$1:$1048576,MATCH($A1177,[1]market_value_etf!$A:$A,0),MATCH(AJ$2,[1]market_value_etf!$1:$1,0))*2 + INDEX([1]mkt_pt_etf!$1:$1048576,MATCH($A1177,[1]mkt_pt_etf!$A:$A,0),MATCH(AJ$2,[1]mkt_pt_etf!$1:$1,0))*2,0)</f>
        <v>241984000</v>
      </c>
      <c r="AK1177" s="90">
        <f>IFERROR(INDEX([1]market_value_etf!$1:$1048576,MATCH($A1177,[1]market_value_etf!$A:$A,0),MATCH(AK$2,[1]market_value_etf!$1:$1,0))*2 + INDEX([1]mkt_pt_etf!$1:$1048576,MATCH($A1177,[1]mkt_pt_etf!$A:$A,0),MATCH(AK$2,[1]mkt_pt_etf!$1:$1,0))*2,0)</f>
        <v>865846000</v>
      </c>
      <c r="AL1177" s="90">
        <f>IFERROR(INDEX([1]market_value_etf!$1:$1048576,MATCH($A1177,[1]market_value_etf!$A:$A,0),MATCH(AL$2,[1]market_value_etf!$1:$1,0))*2 + INDEX([1]mkt_pt_etf!$1:$1048576,MATCH($A1177,[1]mkt_pt_etf!$A:$A,0),MATCH(AL$2,[1]mkt_pt_etf!$1:$1,0))*2,0)</f>
        <v>93262000</v>
      </c>
      <c r="AM1177" s="90">
        <f>IFERROR(INDEX([1]market_value_etf!$1:$1048576,MATCH($A1177,[1]market_value_etf!$A:$A,0),MATCH(AM$2,[1]market_value_etf!$1:$1,0))*2 + INDEX([1]mkt_pt_etf!$1:$1048576,MATCH($A1177,[1]mkt_pt_etf!$A:$A,0),MATCH(AM$2,[1]mkt_pt_etf!$1:$1,0))*2,0)</f>
        <v>1075940000</v>
      </c>
      <c r="AN1177" s="90">
        <f>IFERROR(INDEX([1]market_value_etf!$1:$1048576,MATCH($A1177,[1]market_value_etf!$A:$A,0),MATCH(AN$2,[1]market_value_etf!$1:$1,0))*2 + INDEX([1]mkt_pt_etf!$1:$1048576,MATCH($A1177,[1]mkt_pt_etf!$A:$A,0),MATCH(AN$2,[1]mkt_pt_etf!$1:$1,0))*2,0)</f>
        <v>91144000</v>
      </c>
      <c r="AO1177" s="90"/>
      <c r="AP1177" s="90"/>
    </row>
    <row r="1178" spans="1:42" s="116" customFormat="1" ht="12.75" customHeight="1">
      <c r="A1178" s="110"/>
      <c r="B1178" s="113"/>
      <c r="C1178" s="113"/>
      <c r="D1178" s="210"/>
      <c r="E1178" s="208"/>
      <c r="F1178" s="113"/>
      <c r="G1178" s="135"/>
      <c r="H1178" s="113"/>
      <c r="I1178" s="113"/>
      <c r="J1178" s="113"/>
      <c r="K1178" s="113"/>
      <c r="L1178" s="113"/>
      <c r="M1178" s="113"/>
      <c r="N1178" s="113"/>
      <c r="O1178" s="113"/>
      <c r="P1178" s="113"/>
      <c r="Q1178" s="113"/>
      <c r="R1178" s="113"/>
      <c r="S1178" s="113"/>
      <c r="T1178" s="113"/>
      <c r="U1178" s="113"/>
      <c r="V1178" s="113"/>
      <c r="W1178" s="113"/>
      <c r="X1178" s="113"/>
      <c r="Y1178" s="85" t="e">
        <f t="shared" si="3"/>
        <v>#DIV/0!</v>
      </c>
      <c r="Z1178" s="113"/>
      <c r="AA1178" s="113"/>
      <c r="AB1178" s="113"/>
      <c r="AC1178" s="113"/>
      <c r="AD1178" s="113"/>
      <c r="AE1178" s="113"/>
      <c r="AF1178" s="113"/>
      <c r="AG1178" s="113"/>
      <c r="AH1178" s="113"/>
      <c r="AI1178" s="126"/>
      <c r="AJ1178" s="113"/>
      <c r="AK1178" s="113"/>
      <c r="AL1178" s="113"/>
      <c r="AM1178" s="113"/>
      <c r="AN1178" s="113"/>
      <c r="AO1178" s="113"/>
      <c r="AP1178" s="113"/>
    </row>
    <row r="1179" spans="1:42" ht="12.75" customHeight="1">
      <c r="A1179" s="81">
        <v>45174</v>
      </c>
      <c r="B1179" s="90" cm="1">
        <f t="array" ref="B1179">SUM(_xlfn._xlws.FILTER([1]market_value_exchange!$B:$D,[1]market_value_exchange!$A:$A=A1179,0))*2</f>
        <v>55342201289800</v>
      </c>
      <c r="C1179" s="90">
        <f>SUM(AD1179:AN1179)</f>
        <v>324080972000</v>
      </c>
      <c r="D1179" s="203">
        <f>F1179+H1179+J1179+L1179+N1179+P1179+R1179+T1179+V1179+Z1179</f>
        <v>105739176000</v>
      </c>
      <c r="E1179" s="208">
        <f>INDEX([2]Daily_stats!$1:$1048576,MATCH($A1179,[2]Daily_stats!$H:$H,0),MATCH(E$1,[2]Daily_stats!$1:$1,0))</f>
        <v>349626796000</v>
      </c>
      <c r="F1179" s="90">
        <f>IFERROR(INDEX([1]kis_etf_trade_data!$1:$1048576,MATCH($A1179,[1]kis_etf_trade_data!$A:$A,0),MATCH(F$3,[1]kis_etf_trade_data!$1:$1,0)),0)</f>
        <v>19285402000</v>
      </c>
      <c r="G1179" s="85">
        <f>F1179/AD1179</f>
        <v>0.28824276227571716</v>
      </c>
      <c r="H1179" s="90">
        <f>IFERROR(INDEX([1]kis_etf_trade_data!$1:$1048576,MATCH($A1179,[1]kis_etf_trade_data!$A:$A,0),MATCH(H$3,[1]kis_etf_trade_data!$1:$1,0)),0)</f>
        <v>0</v>
      </c>
      <c r="I1179" s="85">
        <f>H1179/AE1179</f>
        <v>0</v>
      </c>
      <c r="J1179" s="90">
        <f>IFERROR(INDEX([1]kis_etf_trade_data!$1:$1048576,MATCH($A1179,[1]kis_etf_trade_data!$A:$A,0),MATCH(J$3,[1]kis_etf_trade_data!$1:$1,0)),0)</f>
        <v>2181969000</v>
      </c>
      <c r="K1179" s="85">
        <f>J1179/AF1179</f>
        <v>0.15300863999192171</v>
      </c>
      <c r="L1179" s="90">
        <f>IFERROR(INDEX([1]kis_etf_trade_data!$1:$1048576,MATCH($A1179,[1]kis_etf_trade_data!$A:$A,0),MATCH(L$3,[1]kis_etf_trade_data!$1:$1,0)),0)</f>
        <v>82109267000</v>
      </c>
      <c r="M1179" s="85">
        <f>L1179/AG1179</f>
        <v>0.34976872970973955</v>
      </c>
      <c r="N1179" s="90">
        <f>IFERROR(INDEX([1]kis_etf_trade_data!$1:$1048576,MATCH($A1179,[1]kis_etf_trade_data!$A:$A,0),MATCH(N$3,[1]kis_etf_trade_data!$1:$1,0)),0)</f>
        <v>1242993000</v>
      </c>
      <c r="O1179" s="85">
        <f>N1179/AH1179</f>
        <v>0.3822716598248983</v>
      </c>
      <c r="P1179" s="90">
        <f>IFERROR(INDEX([1]kis_etf_trade_data!$1:$1048576,MATCH($A1179,[1]kis_etf_trade_data!$A:$A,0),MATCH(P$3,[1]kis_etf_trade_data!$1:$1,0)),0)</f>
        <v>127015000</v>
      </c>
      <c r="Q1179" s="85">
        <f>P1179/AI1179</f>
        <v>0.25743952912371448</v>
      </c>
      <c r="R1179" s="90">
        <f>IFERROR(INDEX([1]kis_etf_trade_data!$1:$1048576,MATCH($A1179,[1]kis_etf_trade_data!$A:$A,0),MATCH(R$3,[1]kis_etf_trade_data!$1:$1,0)),0)</f>
        <v>0</v>
      </c>
      <c r="S1179" s="85">
        <f>R1179/AJ1179</f>
        <v>0</v>
      </c>
      <c r="T1179" s="90">
        <f>IFERROR(INDEX([1]kis_etf_trade_data!$1:$1048576,MATCH($A1179,[1]kis_etf_trade_data!$A:$A,0),MATCH(T$3,[1]kis_etf_trade_data!$1:$1,0)),0)</f>
        <v>790332000</v>
      </c>
      <c r="U1179" s="85">
        <f>T1179/AK1179</f>
        <v>0.95558978649726378</v>
      </c>
      <c r="V1179" s="90">
        <f>IFERROR(INDEX([1]kis_etf_trade_data!$1:$1048576,MATCH($A1179,[1]kis_etf_trade_data!$A:$A,0),MATCH(V$3,[1]kis_etf_trade_data!$1:$1,0)),0)</f>
        <v>2198000</v>
      </c>
      <c r="W1179" s="85">
        <f>V1179/AL1179</f>
        <v>2.2727272727272728E-2</v>
      </c>
      <c r="X1179" s="90">
        <f>IFERROR(INDEX([1]kis_etf_trade_data!$1:$1048576,MATCH($A1179,[1]kis_etf_trade_data!$A:$A,0),MATCH(X$3,[1]kis_etf_trade_data!$1:$1,0)),0)</f>
        <v>1088990000</v>
      </c>
      <c r="Y1179" s="85">
        <f t="shared" si="3"/>
        <v>0.99695144280064452</v>
      </c>
      <c r="Z1179" s="90"/>
      <c r="AA1179" s="85"/>
      <c r="AB1179" s="85"/>
      <c r="AC1179" s="85"/>
      <c r="AD1179" s="90">
        <f>IFERROR(INDEX([1]market_value_etf!$1:$1048576,MATCH($A1179,[1]market_value_etf!$A:$A,0),MATCH(AD$2,[1]market_value_etf!$1:$1,0))*2 + INDEX([1]mkt_pt_etf!$1:$1048576,MATCH($A1179,[1]mkt_pt_etf!$A:$A,0),MATCH(AD$2,[1]mkt_pt_etf!$1:$1,0))*2,0)</f>
        <v>66906804000</v>
      </c>
      <c r="AE1179" s="90">
        <f>IFERROR(INDEX([1]market_value_etf!$1:$1048576,MATCH($A1179,[1]market_value_etf!$A:$A,0),MATCH(AE$2,[1]market_value_etf!$1:$1,0))*2 + INDEX([1]mkt_pt_etf!$1:$1048576,MATCH($A1179,[1]mkt_pt_etf!$A:$A,0),MATCH(AE$2,[1]mkt_pt_etf!$1:$1,0))*2,0)</f>
        <v>748206000</v>
      </c>
      <c r="AF1179" s="90">
        <f>IFERROR(INDEX([1]market_value_etf!$1:$1048576,MATCH($A1179,[1]market_value_etf!$A:$A,0),MATCH(AF$2,[1]market_value_etf!$1:$1,0))*2 + INDEX([1]mkt_pt_etf!$1:$1048576,MATCH($A1179,[1]mkt_pt_etf!$A:$A,0),MATCH(AF$2,[1]mkt_pt_etf!$1:$1,0))*2,0)</f>
        <v>14260430000</v>
      </c>
      <c r="AG1179" s="90">
        <f>IFERROR(INDEX([1]market_value_etf!$1:$1048576,MATCH($A1179,[1]market_value_etf!$A:$A,0),MATCH(AG$2,[1]market_value_etf!$1:$1,0))*2 + INDEX([1]mkt_pt_etf!$1:$1048576,MATCH($A1179,[1]mkt_pt_etf!$A:$A,0),MATCH(AG$2,[1]mkt_pt_etf!$1:$1,0))*2,0)</f>
        <v>234753024000</v>
      </c>
      <c r="AH1179" s="90">
        <f>IFERROR(INDEX([1]market_value_etf!$1:$1048576,MATCH($A1179,[1]market_value_etf!$A:$A,0),MATCH(AH$2,[1]market_value_etf!$1:$1,0))*2 + INDEX([1]mkt_pt_etf!$1:$1048576,MATCH($A1179,[1]mkt_pt_etf!$A:$A,0),MATCH(AH$2,[1]mkt_pt_etf!$1:$1,0))*2,0)</f>
        <v>3251596000</v>
      </c>
      <c r="AI1179" s="90">
        <f>IFERROR(INDEX([1]market_value_etf!$1:$1048576,MATCH($A1179,[1]market_value_etf!$A:$A,0),MATCH(AI$2,[1]market_value_etf!$1:$1,0))*2 + INDEX([1]mkt_pt_etf!$1:$1048576,MATCH($A1179,[1]mkt_pt_etf!$A:$A,0),MATCH(AI$2,[1]mkt_pt_etf!$1:$1,0))*2,0)</f>
        <v>493378000</v>
      </c>
      <c r="AJ1179" s="90">
        <f>IFERROR(INDEX([1]market_value_etf!$1:$1048576,MATCH($A1179,[1]market_value_etf!$A:$A,0),MATCH(AJ$2,[1]market_value_etf!$1:$1,0))*2 + INDEX([1]mkt_pt_etf!$1:$1048576,MATCH($A1179,[1]mkt_pt_etf!$A:$A,0),MATCH(AJ$2,[1]mkt_pt_etf!$1:$1,0))*2,0)</f>
        <v>1642434000</v>
      </c>
      <c r="AK1179" s="90">
        <f>IFERROR(INDEX([1]market_value_etf!$1:$1048576,MATCH($A1179,[1]market_value_etf!$A:$A,0),MATCH(AK$2,[1]market_value_etf!$1:$1,0))*2 + INDEX([1]mkt_pt_etf!$1:$1048576,MATCH($A1179,[1]mkt_pt_etf!$A:$A,0),MATCH(AK$2,[1]mkt_pt_etf!$1:$1,0))*2,0)</f>
        <v>827062000</v>
      </c>
      <c r="AL1179" s="90">
        <f>IFERROR(INDEX([1]market_value_etf!$1:$1048576,MATCH($A1179,[1]market_value_etf!$A:$A,0),MATCH(AL$2,[1]market_value_etf!$1:$1,0))*2 + INDEX([1]mkt_pt_etf!$1:$1048576,MATCH($A1179,[1]mkt_pt_etf!$A:$A,0),MATCH(AL$2,[1]mkt_pt_etf!$1:$1,0))*2,0)</f>
        <v>96712000</v>
      </c>
      <c r="AM1179" s="90">
        <f>IFERROR(INDEX([1]market_value_etf!$1:$1048576,MATCH($A1179,[1]market_value_etf!$A:$A,0),MATCH(AM$2,[1]market_value_etf!$1:$1,0))*2 + INDEX([1]mkt_pt_etf!$1:$1048576,MATCH($A1179,[1]mkt_pt_etf!$A:$A,0),MATCH(AM$2,[1]mkt_pt_etf!$1:$1,0))*2,0)</f>
        <v>1092320000</v>
      </c>
      <c r="AN1179" s="90">
        <f>IFERROR(INDEX([1]market_value_etf!$1:$1048576,MATCH($A1179,[1]market_value_etf!$A:$A,0),MATCH(AN$2,[1]market_value_etf!$1:$1,0))*2 + INDEX([1]mkt_pt_etf!$1:$1048576,MATCH($A1179,[1]mkt_pt_etf!$A:$A,0),MATCH(AN$2,[1]mkt_pt_etf!$1:$1,0))*2,0)</f>
        <v>9006000</v>
      </c>
      <c r="AO1179" s="90"/>
      <c r="AP1179" s="90"/>
    </row>
    <row r="1180" spans="1:42" ht="12.75" customHeight="1">
      <c r="A1180" s="81">
        <v>45175</v>
      </c>
      <c r="B1180" s="90" cm="1">
        <f t="array" ref="B1180">SUM(_xlfn._xlws.FILTER([1]market_value_exchange!$B:$D,[1]market_value_exchange!$A:$A=A1180,0))*2</f>
        <v>57726362544600</v>
      </c>
      <c r="C1180" s="90">
        <f>SUM(AD1180:AN1180)</f>
        <v>388018194000</v>
      </c>
      <c r="D1180" s="203">
        <f>F1180+H1180+J1180+L1180+N1180+P1180+R1180+T1180+V1180+Z1180</f>
        <v>139705930000</v>
      </c>
      <c r="E1180" s="208">
        <f>INDEX([2]Daily_stats!$1:$1048576,MATCH($A1180,[2]Daily_stats!$H:$H,0),MATCH(E$1,[2]Daily_stats!$1:$1,0))</f>
        <v>358861870000</v>
      </c>
      <c r="F1180" s="90">
        <f>IFERROR(INDEX([1]kis_etf_trade_data!$1:$1048576,MATCH($A1180,[1]kis_etf_trade_data!$A:$A,0),MATCH(F$3,[1]kis_etf_trade_data!$1:$1,0)),0)</f>
        <v>57654896000</v>
      </c>
      <c r="G1180" s="85">
        <f>F1180/AD1180</f>
        <v>0.62738636582013374</v>
      </c>
      <c r="H1180" s="90">
        <f>IFERROR(INDEX([1]kis_etf_trade_data!$1:$1048576,MATCH($A1180,[1]kis_etf_trade_data!$A:$A,0),MATCH(H$3,[1]kis_etf_trade_data!$1:$1,0)),0)</f>
        <v>0</v>
      </c>
      <c r="I1180" s="85">
        <f>H1180/AE1180</f>
        <v>0</v>
      </c>
      <c r="J1180" s="90">
        <f>IFERROR(INDEX([1]kis_etf_trade_data!$1:$1048576,MATCH($A1180,[1]kis_etf_trade_data!$A:$A,0),MATCH(J$3,[1]kis_etf_trade_data!$1:$1,0)),0)</f>
        <v>22675863000</v>
      </c>
      <c r="K1180" s="85">
        <f>J1180/AF1180</f>
        <v>0.20956210220411756</v>
      </c>
      <c r="L1180" s="90">
        <f>IFERROR(INDEX([1]kis_etf_trade_data!$1:$1048576,MATCH($A1180,[1]kis_etf_trade_data!$A:$A,0),MATCH(L$3,[1]kis_etf_trade_data!$1:$1,0)),0)</f>
        <v>57889940000</v>
      </c>
      <c r="M1180" s="85">
        <f>L1180/AG1180</f>
        <v>0.31713078742511197</v>
      </c>
      <c r="N1180" s="90">
        <f>IFERROR(INDEX([1]kis_etf_trade_data!$1:$1048576,MATCH($A1180,[1]kis_etf_trade_data!$A:$A,0),MATCH(N$3,[1]kis_etf_trade_data!$1:$1,0)),0)</f>
        <v>1181452000</v>
      </c>
      <c r="O1180" s="85">
        <f>N1180/AH1180</f>
        <v>0.31766857553398181</v>
      </c>
      <c r="P1180" s="90">
        <f>IFERROR(INDEX([1]kis_etf_trade_data!$1:$1048576,MATCH($A1180,[1]kis_etf_trade_data!$A:$A,0),MATCH(P$3,[1]kis_etf_trade_data!$1:$1,0)),0)</f>
        <v>132494000</v>
      </c>
      <c r="Q1180" s="85">
        <f>P1180/AI1180</f>
        <v>0.30327737516995745</v>
      </c>
      <c r="R1180" s="90">
        <f>IFERROR(INDEX([1]kis_etf_trade_data!$1:$1048576,MATCH($A1180,[1]kis_etf_trade_data!$A:$A,0),MATCH(R$3,[1]kis_etf_trade_data!$1:$1,0)),0)</f>
        <v>0</v>
      </c>
      <c r="S1180" s="85">
        <f>R1180/AJ1180</f>
        <v>0</v>
      </c>
      <c r="T1180" s="90">
        <f>IFERROR(INDEX([1]kis_etf_trade_data!$1:$1048576,MATCH($A1180,[1]kis_etf_trade_data!$A:$A,0),MATCH(T$3,[1]kis_etf_trade_data!$1:$1,0)),0)</f>
        <v>24624000</v>
      </c>
      <c r="U1180" s="85">
        <f>T1180/AK1180</f>
        <v>0.48365807668133248</v>
      </c>
      <c r="V1180" s="90">
        <f>IFERROR(INDEX([1]kis_etf_trade_data!$1:$1048576,MATCH($A1180,[1]kis_etf_trade_data!$A:$A,0),MATCH(V$3,[1]kis_etf_trade_data!$1:$1,0)),0)</f>
        <v>146661000</v>
      </c>
      <c r="W1180" s="85">
        <f>V1180/AL1180</f>
        <v>0.42652610149774611</v>
      </c>
      <c r="X1180" s="90">
        <f>IFERROR(INDEX([1]kis_etf_trade_data!$1:$1048576,MATCH($A1180,[1]kis_etf_trade_data!$A:$A,0),MATCH(X$3,[1]kis_etf_trade_data!$1:$1,0)),0)</f>
        <v>5540000</v>
      </c>
      <c r="Y1180" s="85">
        <f t="shared" si="3"/>
        <v>0.5</v>
      </c>
      <c r="Z1180" s="90"/>
      <c r="AA1180" s="85"/>
      <c r="AB1180" s="85"/>
      <c r="AC1180" s="85"/>
      <c r="AD1180" s="90">
        <f>IFERROR(INDEX([1]market_value_etf!$1:$1048576,MATCH($A1180,[1]market_value_etf!$A:$A,0),MATCH(AD$2,[1]market_value_etf!$1:$1,0))*2 + INDEX([1]mkt_pt_etf!$1:$1048576,MATCH($A1180,[1]mkt_pt_etf!$A:$A,0),MATCH(AD$2,[1]mkt_pt_etf!$1:$1,0))*2,0)</f>
        <v>91896954000</v>
      </c>
      <c r="AE1180" s="90">
        <f>IFERROR(INDEX([1]market_value_etf!$1:$1048576,MATCH($A1180,[1]market_value_etf!$A:$A,0),MATCH(AE$2,[1]market_value_etf!$1:$1,0))*2 + INDEX([1]mkt_pt_etf!$1:$1048576,MATCH($A1180,[1]mkt_pt_etf!$A:$A,0),MATCH(AE$2,[1]mkt_pt_etf!$1:$1,0))*2,0)</f>
        <v>216814000</v>
      </c>
      <c r="AF1180" s="90">
        <f>IFERROR(INDEX([1]market_value_etf!$1:$1048576,MATCH($A1180,[1]market_value_etf!$A:$A,0),MATCH(AF$2,[1]market_value_etf!$1:$1,0))*2 + INDEX([1]mkt_pt_etf!$1:$1048576,MATCH($A1180,[1]mkt_pt_etf!$A:$A,0),MATCH(AF$2,[1]mkt_pt_etf!$1:$1,0))*2,0)</f>
        <v>108205934000</v>
      </c>
      <c r="AG1180" s="90">
        <f>IFERROR(INDEX([1]market_value_etf!$1:$1048576,MATCH($A1180,[1]market_value_etf!$A:$A,0),MATCH(AG$2,[1]market_value_etf!$1:$1,0))*2 + INDEX([1]mkt_pt_etf!$1:$1048576,MATCH($A1180,[1]mkt_pt_etf!$A:$A,0),MATCH(AG$2,[1]mkt_pt_etf!$1:$1,0))*2,0)</f>
        <v>182542794000</v>
      </c>
      <c r="AH1180" s="90">
        <f>IFERROR(INDEX([1]market_value_etf!$1:$1048576,MATCH($A1180,[1]market_value_etf!$A:$A,0),MATCH(AH$2,[1]market_value_etf!$1:$1,0))*2 + INDEX([1]mkt_pt_etf!$1:$1048576,MATCH($A1180,[1]mkt_pt_etf!$A:$A,0),MATCH(AH$2,[1]mkt_pt_etf!$1:$1,0))*2,0)</f>
        <v>3719134000</v>
      </c>
      <c r="AI1180" s="90">
        <f>IFERROR(INDEX([1]market_value_etf!$1:$1048576,MATCH($A1180,[1]market_value_etf!$A:$A,0),MATCH(AI$2,[1]market_value_etf!$1:$1,0))*2 + INDEX([1]mkt_pt_etf!$1:$1048576,MATCH($A1180,[1]mkt_pt_etf!$A:$A,0),MATCH(AI$2,[1]mkt_pt_etf!$1:$1,0))*2,0)</f>
        <v>436874000</v>
      </c>
      <c r="AJ1180" s="90">
        <f>IFERROR(INDEX([1]market_value_etf!$1:$1048576,MATCH($A1180,[1]market_value_etf!$A:$A,0),MATCH(AJ$2,[1]market_value_etf!$1:$1,0))*2 + INDEX([1]mkt_pt_etf!$1:$1048576,MATCH($A1180,[1]mkt_pt_etf!$A:$A,0),MATCH(AJ$2,[1]mkt_pt_etf!$1:$1,0))*2,0)</f>
        <v>530200000</v>
      </c>
      <c r="AK1180" s="90">
        <f>IFERROR(INDEX([1]market_value_etf!$1:$1048576,MATCH($A1180,[1]market_value_etf!$A:$A,0),MATCH(AK$2,[1]market_value_etf!$1:$1,0))*2 + INDEX([1]mkt_pt_etf!$1:$1048576,MATCH($A1180,[1]mkt_pt_etf!$A:$A,0),MATCH(AK$2,[1]mkt_pt_etf!$1:$1,0))*2,0)</f>
        <v>50912000</v>
      </c>
      <c r="AL1180" s="90">
        <f>IFERROR(INDEX([1]market_value_etf!$1:$1048576,MATCH($A1180,[1]market_value_etf!$A:$A,0),MATCH(AL$2,[1]market_value_etf!$1:$1,0))*2 + INDEX([1]mkt_pt_etf!$1:$1048576,MATCH($A1180,[1]mkt_pt_etf!$A:$A,0),MATCH(AL$2,[1]mkt_pt_etf!$1:$1,0))*2,0)</f>
        <v>343850000</v>
      </c>
      <c r="AM1180" s="90">
        <f>IFERROR(INDEX([1]market_value_etf!$1:$1048576,MATCH($A1180,[1]market_value_etf!$A:$A,0),MATCH(AM$2,[1]market_value_etf!$1:$1,0))*2 + INDEX([1]mkt_pt_etf!$1:$1048576,MATCH($A1180,[1]mkt_pt_etf!$A:$A,0),MATCH(AM$2,[1]mkt_pt_etf!$1:$1,0))*2,0)</f>
        <v>11080000</v>
      </c>
      <c r="AN1180" s="90">
        <f>IFERROR(INDEX([1]market_value_etf!$1:$1048576,MATCH($A1180,[1]market_value_etf!$A:$A,0),MATCH(AN$2,[1]market_value_etf!$1:$1,0))*2 + INDEX([1]mkt_pt_etf!$1:$1048576,MATCH($A1180,[1]mkt_pt_etf!$A:$A,0),MATCH(AN$2,[1]mkt_pt_etf!$1:$1,0))*2,0)</f>
        <v>63648000</v>
      </c>
      <c r="AO1180" s="90"/>
      <c r="AP1180" s="90"/>
    </row>
    <row r="1181" spans="1:42" ht="12.75" customHeight="1">
      <c r="A1181" s="81">
        <v>45176</v>
      </c>
      <c r="B1181" s="90" cm="1">
        <f t="array" ref="B1181">SUM(_xlfn._xlws.FILTER([1]market_value_exchange!$B:$D,[1]market_value_exchange!$A:$A=A1181,0))*2</f>
        <v>56083327763600</v>
      </c>
      <c r="C1181" s="90">
        <f>SUM(AD1181:AN1181)</f>
        <v>473689176000</v>
      </c>
      <c r="D1181" s="203">
        <f>F1181+H1181+J1181+L1181+N1181+P1181+R1181+T1181+V1181+Z1181</f>
        <v>206291263000</v>
      </c>
      <c r="E1181" s="208">
        <f>INDEX([2]Daily_stats!$1:$1048576,MATCH($A1181,[2]Daily_stats!$H:$H,0),MATCH(E$1,[2]Daily_stats!$1:$1,0))</f>
        <v>459421518000</v>
      </c>
      <c r="F1181" s="90">
        <f>IFERROR(INDEX([1]kis_etf_trade_data!$1:$1048576,MATCH($A1181,[1]kis_etf_trade_data!$A:$A,0),MATCH(F$3,[1]kis_etf_trade_data!$1:$1,0)),0)</f>
        <v>89130318000</v>
      </c>
      <c r="G1181" s="85">
        <f>F1181/AD1181</f>
        <v>0.84567795776020194</v>
      </c>
      <c r="H1181" s="90">
        <f>IFERROR(INDEX([1]kis_etf_trade_data!$1:$1048576,MATCH($A1181,[1]kis_etf_trade_data!$A:$A,0),MATCH(H$3,[1]kis_etf_trade_data!$1:$1,0)),0)</f>
        <v>0</v>
      </c>
      <c r="I1181" s="85">
        <f>H1181/AE1181</f>
        <v>0</v>
      </c>
      <c r="J1181" s="90">
        <f>IFERROR(INDEX([1]kis_etf_trade_data!$1:$1048576,MATCH($A1181,[1]kis_etf_trade_data!$A:$A,0),MATCH(J$3,[1]kis_etf_trade_data!$1:$1,0)),0)</f>
        <v>9130169000</v>
      </c>
      <c r="K1181" s="85">
        <f>J1181/AF1181</f>
        <v>0.16588651181571581</v>
      </c>
      <c r="L1181" s="90">
        <f>IFERROR(INDEX([1]kis_etf_trade_data!$1:$1048576,MATCH($A1181,[1]kis_etf_trade_data!$A:$A,0),MATCH(L$3,[1]kis_etf_trade_data!$1:$1,0)),0)</f>
        <v>105163726000</v>
      </c>
      <c r="M1181" s="85">
        <f>L1181/AG1181</f>
        <v>0.34358905758200248</v>
      </c>
      <c r="N1181" s="90">
        <f>IFERROR(INDEX([1]kis_etf_trade_data!$1:$1048576,MATCH($A1181,[1]kis_etf_trade_data!$A:$A,0),MATCH(N$3,[1]kis_etf_trade_data!$1:$1,0)),0)</f>
        <v>1807787000</v>
      </c>
      <c r="O1181" s="85">
        <f>N1181/AH1181</f>
        <v>0.51507190202451669</v>
      </c>
      <c r="P1181" s="90">
        <f>IFERROR(INDEX([1]kis_etf_trade_data!$1:$1048576,MATCH($A1181,[1]kis_etf_trade_data!$A:$A,0),MATCH(P$3,[1]kis_etf_trade_data!$1:$1,0)),0)</f>
        <v>212061000</v>
      </c>
      <c r="Q1181" s="85">
        <f>P1181/AI1181</f>
        <v>0.27007328087947247</v>
      </c>
      <c r="R1181" s="90">
        <f>IFERROR(INDEX([1]kis_etf_trade_data!$1:$1048576,MATCH($A1181,[1]kis_etf_trade_data!$A:$A,0),MATCH(R$3,[1]kis_etf_trade_data!$1:$1,0)),0)</f>
        <v>0</v>
      </c>
      <c r="S1181" s="85">
        <f>R1181/AJ1181</f>
        <v>0</v>
      </c>
      <c r="T1181" s="90">
        <f>IFERROR(INDEX([1]kis_etf_trade_data!$1:$1048576,MATCH($A1181,[1]kis_etf_trade_data!$A:$A,0),MATCH(T$3,[1]kis_etf_trade_data!$1:$1,0)),0)</f>
        <v>839411000</v>
      </c>
      <c r="U1181" s="85">
        <f>T1181/AK1181</f>
        <v>0.92038661432863311</v>
      </c>
      <c r="V1181" s="90">
        <f>IFERROR(INDEX([1]kis_etf_trade_data!$1:$1048576,MATCH($A1181,[1]kis_etf_trade_data!$A:$A,0),MATCH(V$3,[1]kis_etf_trade_data!$1:$1,0)),0)</f>
        <v>7791000</v>
      </c>
      <c r="W1181" s="85">
        <f>V1181/AL1181</f>
        <v>0.13983917866245468</v>
      </c>
      <c r="X1181" s="90">
        <f>IFERROR(INDEX([1]kis_etf_trade_data!$1:$1048576,MATCH($A1181,[1]kis_etf_trade_data!$A:$A,0),MATCH(X$3,[1]kis_etf_trade_data!$1:$1,0)),0)</f>
        <v>1100580000</v>
      </c>
      <c r="Y1181" s="85">
        <f t="shared" si="3"/>
        <v>1</v>
      </c>
      <c r="Z1181" s="90"/>
      <c r="AA1181" s="85"/>
      <c r="AB1181" s="85"/>
      <c r="AC1181" s="85"/>
      <c r="AD1181" s="90">
        <f>IFERROR(INDEX([1]market_value_etf!$1:$1048576,MATCH($A1181,[1]market_value_etf!$A:$A,0),MATCH(AD$2,[1]market_value_etf!$1:$1,0))*2 + INDEX([1]mkt_pt_etf!$1:$1048576,MATCH($A1181,[1]mkt_pt_etf!$A:$A,0),MATCH(AD$2,[1]mkt_pt_etf!$1:$1,0))*2,0)</f>
        <v>105395106000</v>
      </c>
      <c r="AE1181" s="90">
        <f>IFERROR(INDEX([1]market_value_etf!$1:$1048576,MATCH($A1181,[1]market_value_etf!$A:$A,0),MATCH(AE$2,[1]market_value_etf!$1:$1,0))*2 + INDEX([1]mkt_pt_etf!$1:$1048576,MATCH($A1181,[1]mkt_pt_etf!$A:$A,0),MATCH(AE$2,[1]mkt_pt_etf!$1:$1,0))*2,0)</f>
        <v>338806000</v>
      </c>
      <c r="AF1181" s="90">
        <f>IFERROR(INDEX([1]market_value_etf!$1:$1048576,MATCH($A1181,[1]market_value_etf!$A:$A,0),MATCH(AF$2,[1]market_value_etf!$1:$1,0))*2 + INDEX([1]mkt_pt_etf!$1:$1048576,MATCH($A1181,[1]mkt_pt_etf!$A:$A,0),MATCH(AF$2,[1]mkt_pt_etf!$1:$1,0))*2,0)</f>
        <v>55038646000</v>
      </c>
      <c r="AG1181" s="90">
        <f>IFERROR(INDEX([1]market_value_etf!$1:$1048576,MATCH($A1181,[1]market_value_etf!$A:$A,0),MATCH(AG$2,[1]market_value_etf!$1:$1,0))*2 + INDEX([1]mkt_pt_etf!$1:$1048576,MATCH($A1181,[1]mkt_pt_etf!$A:$A,0),MATCH(AG$2,[1]mkt_pt_etf!$1:$1,0))*2,0)</f>
        <v>306074142000</v>
      </c>
      <c r="AH1181" s="90">
        <f>IFERROR(INDEX([1]market_value_etf!$1:$1048576,MATCH($A1181,[1]market_value_etf!$A:$A,0),MATCH(AH$2,[1]market_value_etf!$1:$1,0))*2 + INDEX([1]mkt_pt_etf!$1:$1048576,MATCH($A1181,[1]mkt_pt_etf!$A:$A,0),MATCH(AH$2,[1]mkt_pt_etf!$1:$1,0))*2,0)</f>
        <v>3509776000</v>
      </c>
      <c r="AI1181" s="90">
        <f>IFERROR(INDEX([1]market_value_etf!$1:$1048576,MATCH($A1181,[1]market_value_etf!$A:$A,0),MATCH(AI$2,[1]market_value_etf!$1:$1,0))*2 + INDEX([1]mkt_pt_etf!$1:$1048576,MATCH($A1181,[1]mkt_pt_etf!$A:$A,0),MATCH(AI$2,[1]mkt_pt_etf!$1:$1,0))*2,0)</f>
        <v>785198000</v>
      </c>
      <c r="AJ1181" s="90">
        <f>IFERROR(INDEX([1]market_value_etf!$1:$1048576,MATCH($A1181,[1]market_value_etf!$A:$A,0),MATCH(AJ$2,[1]market_value_etf!$1:$1,0))*2 + INDEX([1]mkt_pt_etf!$1:$1048576,MATCH($A1181,[1]mkt_pt_etf!$A:$A,0),MATCH(AJ$2,[1]mkt_pt_etf!$1:$1,0))*2,0)</f>
        <v>427868000</v>
      </c>
      <c r="AK1181" s="90">
        <f>IFERROR(INDEX([1]market_value_etf!$1:$1048576,MATCH($A1181,[1]market_value_etf!$A:$A,0),MATCH(AK$2,[1]market_value_etf!$1:$1,0))*2 + INDEX([1]mkt_pt_etf!$1:$1048576,MATCH($A1181,[1]mkt_pt_etf!$A:$A,0),MATCH(AK$2,[1]mkt_pt_etf!$1:$1,0))*2,0)</f>
        <v>912020000</v>
      </c>
      <c r="AL1181" s="90">
        <f>IFERROR(INDEX([1]market_value_etf!$1:$1048576,MATCH($A1181,[1]market_value_etf!$A:$A,0),MATCH(AL$2,[1]market_value_etf!$1:$1,0))*2 + INDEX([1]mkt_pt_etf!$1:$1048576,MATCH($A1181,[1]mkt_pt_etf!$A:$A,0),MATCH(AL$2,[1]mkt_pt_etf!$1:$1,0))*2,0)</f>
        <v>55714000</v>
      </c>
      <c r="AM1181" s="90">
        <f>IFERROR(INDEX([1]market_value_etf!$1:$1048576,MATCH($A1181,[1]market_value_etf!$A:$A,0),MATCH(AM$2,[1]market_value_etf!$1:$1,0))*2 + INDEX([1]mkt_pt_etf!$1:$1048576,MATCH($A1181,[1]mkt_pt_etf!$A:$A,0),MATCH(AM$2,[1]mkt_pt_etf!$1:$1,0))*2,0)</f>
        <v>1100580000</v>
      </c>
      <c r="AN1181" s="90">
        <f>IFERROR(INDEX([1]market_value_etf!$1:$1048576,MATCH($A1181,[1]market_value_etf!$A:$A,0),MATCH(AN$2,[1]market_value_etf!$1:$1,0))*2 + INDEX([1]mkt_pt_etf!$1:$1048576,MATCH($A1181,[1]mkt_pt_etf!$A:$A,0),MATCH(AN$2,[1]mkt_pt_etf!$1:$1,0))*2,0)</f>
        <v>51320000</v>
      </c>
      <c r="AO1181" s="90"/>
      <c r="AP1181" s="90"/>
    </row>
    <row r="1182" spans="1:42" ht="12.75" customHeight="1">
      <c r="A1182" s="81">
        <v>45177</v>
      </c>
      <c r="B1182" s="90" cm="1">
        <f t="array" ref="B1182">SUM(_xlfn._xlws.FILTER([1]market_value_exchange!$B:$D,[1]market_value_exchange!$A:$A=A1182,0))*2</f>
        <v>58923825839400</v>
      </c>
      <c r="C1182" s="90">
        <f>SUM(AD1182:AN1182)</f>
        <v>609988388000</v>
      </c>
      <c r="D1182" s="203">
        <f>F1182+H1182+J1182+L1182+N1182+P1182+R1182+T1182+V1182+Z1182</f>
        <v>148270649000</v>
      </c>
      <c r="E1182" s="208">
        <f>INDEX([2]Daily_stats!$1:$1048576,MATCH($A1182,[2]Daily_stats!$H:$H,0),MATCH(E$1,[2]Daily_stats!$1:$1,0))</f>
        <v>448038289350</v>
      </c>
      <c r="F1182" s="90">
        <f>IFERROR(INDEX([1]kis_etf_trade_data!$1:$1048576,MATCH($A1182,[1]kis_etf_trade_data!$A:$A,0),MATCH(F$3,[1]kis_etf_trade_data!$1:$1,0)),0)</f>
        <v>48057179000</v>
      </c>
      <c r="G1182" s="85">
        <f>F1182/AD1182</f>
        <v>0.73680813702259051</v>
      </c>
      <c r="H1182" s="90">
        <f>IFERROR(INDEX([1]kis_etf_trade_data!$1:$1048576,MATCH($A1182,[1]kis_etf_trade_data!$A:$A,0),MATCH(H$3,[1]kis_etf_trade_data!$1:$1,0)),0)</f>
        <v>0</v>
      </c>
      <c r="I1182" s="85">
        <f>H1182/AE1182</f>
        <v>0</v>
      </c>
      <c r="J1182" s="90">
        <f>IFERROR(INDEX([1]kis_etf_trade_data!$1:$1048576,MATCH($A1182,[1]kis_etf_trade_data!$A:$A,0),MATCH(J$3,[1]kis_etf_trade_data!$1:$1,0)),0)</f>
        <v>15169980000</v>
      </c>
      <c r="K1182" s="85">
        <f>J1182/AF1182</f>
        <v>0.97596887395046217</v>
      </c>
      <c r="L1182" s="90">
        <f>IFERROR(INDEX([1]kis_etf_trade_data!$1:$1048576,MATCH($A1182,[1]kis_etf_trade_data!$A:$A,0),MATCH(L$3,[1]kis_etf_trade_data!$1:$1,0)),0)</f>
        <v>57632727000</v>
      </c>
      <c r="M1182" s="85">
        <f>L1182/AG1182</f>
        <v>0.11569973062490597</v>
      </c>
      <c r="N1182" s="90">
        <f>IFERROR(INDEX([1]kis_etf_trade_data!$1:$1048576,MATCH($A1182,[1]kis_etf_trade_data!$A:$A,0),MATCH(N$3,[1]kis_etf_trade_data!$1:$1,0)),0)</f>
        <v>1346853000</v>
      </c>
      <c r="O1182" s="85">
        <f>N1182/AH1182</f>
        <v>0.46775084183503368</v>
      </c>
      <c r="P1182" s="90">
        <f>IFERROR(INDEX([1]kis_etf_trade_data!$1:$1048576,MATCH($A1182,[1]kis_etf_trade_data!$A:$A,0),MATCH(P$3,[1]kis_etf_trade_data!$1:$1,0)),0)</f>
        <v>41810000</v>
      </c>
      <c r="Q1182" s="85">
        <f>P1182/AI1182</f>
        <v>0.1335552332824369</v>
      </c>
      <c r="R1182" s="90">
        <f>IFERROR(INDEX([1]kis_etf_trade_data!$1:$1048576,MATCH($A1182,[1]kis_etf_trade_data!$A:$A,0),MATCH(R$3,[1]kis_etf_trade_data!$1:$1,0)),0)</f>
        <v>0</v>
      </c>
      <c r="S1182" s="85">
        <f>R1182/AJ1182</f>
        <v>0</v>
      </c>
      <c r="T1182" s="90">
        <f>IFERROR(INDEX([1]kis_etf_trade_data!$1:$1048576,MATCH($A1182,[1]kis_etf_trade_data!$A:$A,0),MATCH(T$3,[1]kis_etf_trade_data!$1:$1,0)),0)</f>
        <v>25601525000</v>
      </c>
      <c r="U1182" s="85">
        <f>T1182/AK1182</f>
        <v>0.99991637916226528</v>
      </c>
      <c r="V1182" s="90">
        <f>IFERROR(INDEX([1]kis_etf_trade_data!$1:$1048576,MATCH($A1182,[1]kis_etf_trade_data!$A:$A,0),MATCH(V$3,[1]kis_etf_trade_data!$1:$1,0)),0)</f>
        <v>420575000</v>
      </c>
      <c r="W1182" s="85">
        <f>V1182/AL1182</f>
        <v>0.64198946134401447</v>
      </c>
      <c r="X1182" s="90">
        <f>IFERROR(INDEX([1]kis_etf_trade_data!$1:$1048576,MATCH($A1182,[1]kis_etf_trade_data!$A:$A,0),MATCH(X$3,[1]kis_etf_trade_data!$1:$1,0)),0)</f>
        <v>1078080000</v>
      </c>
      <c r="Y1182" s="85">
        <f t="shared" si="3"/>
        <v>1</v>
      </c>
      <c r="Z1182" s="90"/>
      <c r="AA1182" s="85"/>
      <c r="AB1182" s="85"/>
      <c r="AC1182" s="85"/>
      <c r="AD1182" s="90">
        <f>IFERROR(INDEX([1]market_value_etf!$1:$1048576,MATCH($A1182,[1]market_value_etf!$A:$A,0),MATCH(AD$2,[1]market_value_etf!$1:$1,0))*2 + INDEX([1]mkt_pt_etf!$1:$1048576,MATCH($A1182,[1]mkt_pt_etf!$A:$A,0),MATCH(AD$2,[1]mkt_pt_etf!$1:$1,0))*2,0)</f>
        <v>65223464000</v>
      </c>
      <c r="AE1182" s="90">
        <f>IFERROR(INDEX([1]market_value_etf!$1:$1048576,MATCH($A1182,[1]market_value_etf!$A:$A,0),MATCH(AE$2,[1]market_value_etf!$1:$1,0))*2 + INDEX([1]mkt_pt_etf!$1:$1048576,MATCH($A1182,[1]mkt_pt_etf!$A:$A,0),MATCH(AE$2,[1]mkt_pt_etf!$1:$1,0))*2,0)</f>
        <v>119810000</v>
      </c>
      <c r="AF1182" s="90">
        <f>IFERROR(INDEX([1]market_value_etf!$1:$1048576,MATCH($A1182,[1]market_value_etf!$A:$A,0),MATCH(AF$2,[1]market_value_etf!$1:$1,0))*2 + INDEX([1]mkt_pt_etf!$1:$1048576,MATCH($A1182,[1]mkt_pt_etf!$A:$A,0),MATCH(AF$2,[1]mkt_pt_etf!$1:$1,0))*2,0)</f>
        <v>15543508000</v>
      </c>
      <c r="AG1182" s="90">
        <f>IFERROR(INDEX([1]market_value_etf!$1:$1048576,MATCH($A1182,[1]market_value_etf!$A:$A,0),MATCH(AG$2,[1]market_value_etf!$1:$1,0))*2 + INDEX([1]mkt_pt_etf!$1:$1048576,MATCH($A1182,[1]mkt_pt_etf!$A:$A,0),MATCH(AG$2,[1]mkt_pt_etf!$1:$1,0))*2,0)</f>
        <v>498123260000</v>
      </c>
      <c r="AH1182" s="90">
        <f>IFERROR(INDEX([1]market_value_etf!$1:$1048576,MATCH($A1182,[1]market_value_etf!$A:$A,0),MATCH(AH$2,[1]market_value_etf!$1:$1,0))*2 + INDEX([1]mkt_pt_etf!$1:$1048576,MATCH($A1182,[1]mkt_pt_etf!$A:$A,0),MATCH(AH$2,[1]mkt_pt_etf!$1:$1,0))*2,0)</f>
        <v>2879424000</v>
      </c>
      <c r="AI1182" s="90">
        <f>IFERROR(INDEX([1]market_value_etf!$1:$1048576,MATCH($A1182,[1]market_value_etf!$A:$A,0),MATCH(AI$2,[1]market_value_etf!$1:$1,0))*2 + INDEX([1]mkt_pt_etf!$1:$1048576,MATCH($A1182,[1]mkt_pt_etf!$A:$A,0),MATCH(AI$2,[1]mkt_pt_etf!$1:$1,0))*2,0)</f>
        <v>313054000</v>
      </c>
      <c r="AJ1182" s="90">
        <f>IFERROR(INDEX([1]market_value_etf!$1:$1048576,MATCH($A1182,[1]market_value_etf!$A:$A,0),MATCH(AJ$2,[1]market_value_etf!$1:$1,0))*2 + INDEX([1]mkt_pt_etf!$1:$1048576,MATCH($A1182,[1]mkt_pt_etf!$A:$A,0),MATCH(AJ$2,[1]mkt_pt_etf!$1:$1,0))*2,0)</f>
        <v>410320000</v>
      </c>
      <c r="AK1182" s="90">
        <f>IFERROR(INDEX([1]market_value_etf!$1:$1048576,MATCH($A1182,[1]market_value_etf!$A:$A,0),MATCH(AK$2,[1]market_value_etf!$1:$1,0))*2 + INDEX([1]mkt_pt_etf!$1:$1048576,MATCH($A1182,[1]mkt_pt_etf!$A:$A,0),MATCH(AK$2,[1]mkt_pt_etf!$1:$1,0))*2,0)</f>
        <v>25603666000</v>
      </c>
      <c r="AL1182" s="90">
        <f>IFERROR(INDEX([1]market_value_etf!$1:$1048576,MATCH($A1182,[1]market_value_etf!$A:$A,0),MATCH(AL$2,[1]market_value_etf!$1:$1,0))*2 + INDEX([1]mkt_pt_etf!$1:$1048576,MATCH($A1182,[1]mkt_pt_etf!$A:$A,0),MATCH(AL$2,[1]mkt_pt_etf!$1:$1,0))*2,0)</f>
        <v>655112000</v>
      </c>
      <c r="AM1182" s="90">
        <f>IFERROR(INDEX([1]market_value_etf!$1:$1048576,MATCH($A1182,[1]market_value_etf!$A:$A,0),MATCH(AM$2,[1]market_value_etf!$1:$1,0))*2 + INDEX([1]mkt_pt_etf!$1:$1048576,MATCH($A1182,[1]mkt_pt_etf!$A:$A,0),MATCH(AM$2,[1]mkt_pt_etf!$1:$1,0))*2,0)</f>
        <v>1078080000</v>
      </c>
      <c r="AN1182" s="90">
        <f>IFERROR(INDEX([1]market_value_etf!$1:$1048576,MATCH($A1182,[1]market_value_etf!$A:$A,0),MATCH(AN$2,[1]market_value_etf!$1:$1,0))*2 + INDEX([1]mkt_pt_etf!$1:$1048576,MATCH($A1182,[1]mkt_pt_etf!$A:$A,0),MATCH(AN$2,[1]mkt_pt_etf!$1:$1,0))*2,0)</f>
        <v>38690000</v>
      </c>
      <c r="AO1182" s="90"/>
      <c r="AP1182" s="90"/>
    </row>
    <row r="1183" spans="1:42" s="116" customFormat="1" ht="12.75" customHeight="1">
      <c r="A1183" s="110"/>
      <c r="B1183" s="113"/>
      <c r="C1183" s="113"/>
      <c r="D1183" s="210"/>
      <c r="E1183" s="208"/>
      <c r="F1183" s="113"/>
      <c r="G1183" s="135"/>
      <c r="H1183" s="113"/>
      <c r="I1183" s="113"/>
      <c r="J1183" s="113"/>
      <c r="K1183" s="113"/>
      <c r="L1183" s="113"/>
      <c r="M1183" s="113"/>
      <c r="N1183" s="113"/>
      <c r="O1183" s="113"/>
      <c r="P1183" s="113"/>
      <c r="Q1183" s="113"/>
      <c r="R1183" s="113"/>
      <c r="S1183" s="113"/>
      <c r="T1183" s="113"/>
      <c r="U1183" s="113"/>
      <c r="V1183" s="113"/>
      <c r="W1183" s="113"/>
      <c r="X1183" s="113"/>
      <c r="Y1183" s="85" t="e">
        <f t="shared" si="3"/>
        <v>#DIV/0!</v>
      </c>
      <c r="Z1183" s="113"/>
      <c r="AA1183" s="113"/>
      <c r="AB1183" s="113"/>
      <c r="AC1183" s="113"/>
      <c r="AD1183" s="113"/>
      <c r="AE1183" s="113"/>
      <c r="AF1183" s="113"/>
      <c r="AG1183" s="113"/>
      <c r="AH1183" s="113"/>
      <c r="AI1183" s="126"/>
      <c r="AJ1183" s="113"/>
      <c r="AK1183" s="113"/>
      <c r="AL1183" s="113"/>
      <c r="AM1183" s="113"/>
      <c r="AN1183" s="113"/>
      <c r="AO1183" s="113"/>
      <c r="AP1183" s="113"/>
    </row>
    <row r="1184" spans="1:42" ht="12.75" customHeight="1">
      <c r="A1184" s="81">
        <v>45180</v>
      </c>
      <c r="B1184" s="90" cm="1">
        <f t="array" ref="B1184">SUM(_xlfn._xlws.FILTER([1]market_value_exchange!$B:$D,[1]market_value_exchange!$A:$A=A1184,0))*2</f>
        <v>72083320462540</v>
      </c>
      <c r="C1184" s="90">
        <f>SUM(AD1184:AN1184)</f>
        <v>425300878000</v>
      </c>
      <c r="D1184" s="203">
        <f>F1184+H1184+J1184+L1184+N1184+P1184+R1184+T1184+V1184+Z1184</f>
        <v>211740201000</v>
      </c>
      <c r="E1184" s="208">
        <f>INDEX([2]Daily_stats!$1:$1048576,MATCH($A1184,[2]Daily_stats!$H:$H,0),MATCH(E$1,[2]Daily_stats!$1:$1,0))</f>
        <v>592169070600</v>
      </c>
      <c r="F1184" s="90">
        <f>IFERROR(INDEX([1]kis_etf_trade_data!$1:$1048576,MATCH($A1184,[1]kis_etf_trade_data!$A:$A,0),MATCH(F$3,[1]kis_etf_trade_data!$1:$1,0)),0)</f>
        <v>52322374000</v>
      </c>
      <c r="G1184" s="85">
        <f>F1184/AD1184</f>
        <v>0.88240729350742642</v>
      </c>
      <c r="H1184" s="90">
        <f>IFERROR(INDEX([1]kis_etf_trade_data!$1:$1048576,MATCH($A1184,[1]kis_etf_trade_data!$A:$A,0),MATCH(H$3,[1]kis_etf_trade_data!$1:$1,0)),0)</f>
        <v>0</v>
      </c>
      <c r="I1184" s="85">
        <f>H1184/AE1184</f>
        <v>0</v>
      </c>
      <c r="J1184" s="90">
        <f>IFERROR(INDEX([1]kis_etf_trade_data!$1:$1048576,MATCH($A1184,[1]kis_etf_trade_data!$A:$A,0),MATCH(J$3,[1]kis_etf_trade_data!$1:$1,0)),0)</f>
        <v>10144980000</v>
      </c>
      <c r="K1184" s="85">
        <f>J1184/AF1184</f>
        <v>6.3488483053823458E-2</v>
      </c>
      <c r="L1184" s="90">
        <f>IFERROR(INDEX([1]kis_etf_trade_data!$1:$1048576,MATCH($A1184,[1]kis_etf_trade_data!$A:$A,0),MATCH(L$3,[1]kis_etf_trade_data!$1:$1,0)),0)</f>
        <v>72988693000</v>
      </c>
      <c r="M1184" s="85">
        <f>L1184/AG1184</f>
        <v>0.58248083500789261</v>
      </c>
      <c r="N1184" s="90">
        <f>IFERROR(INDEX([1]kis_etf_trade_data!$1:$1048576,MATCH($A1184,[1]kis_etf_trade_data!$A:$A,0),MATCH(N$3,[1]kis_etf_trade_data!$1:$1,0)),0)</f>
        <v>2014609000</v>
      </c>
      <c r="O1184" s="85">
        <f>N1184/AH1184</f>
        <v>0.48920480897883262</v>
      </c>
      <c r="P1184" s="90">
        <f>IFERROR(INDEX([1]kis_etf_trade_data!$1:$1048576,MATCH($A1184,[1]kis_etf_trade_data!$A:$A,0),MATCH(P$3,[1]kis_etf_trade_data!$1:$1,0)),0)</f>
        <v>48004000</v>
      </c>
      <c r="Q1184" s="85">
        <f>P1184/AI1184</f>
        <v>9.3946071620082436E-2</v>
      </c>
      <c r="R1184" s="90">
        <f>IFERROR(INDEX([1]kis_etf_trade_data!$1:$1048576,MATCH($A1184,[1]kis_etf_trade_data!$A:$A,0),MATCH(R$3,[1]kis_etf_trade_data!$1:$1,0)),0)</f>
        <v>0</v>
      </c>
      <c r="S1184" s="85">
        <f>R1184/AJ1184</f>
        <v>0</v>
      </c>
      <c r="T1184" s="90">
        <f>IFERROR(INDEX([1]kis_etf_trade_data!$1:$1048576,MATCH($A1184,[1]kis_etf_trade_data!$A:$A,0),MATCH(T$3,[1]kis_etf_trade_data!$1:$1,0)),0)</f>
        <v>74011646000</v>
      </c>
      <c r="U1184" s="85">
        <f>T1184/AK1184</f>
        <v>1.000207821291744</v>
      </c>
      <c r="V1184" s="90">
        <f>IFERROR(INDEX([1]kis_etf_trade_data!$1:$1048576,MATCH($A1184,[1]kis_etf_trade_data!$A:$A,0),MATCH(V$3,[1]kis_etf_trade_data!$1:$1,0)),0)</f>
        <v>209895000</v>
      </c>
      <c r="W1184" s="85">
        <f>V1184/AL1184</f>
        <v>0.41323933013864222</v>
      </c>
      <c r="X1184" s="90">
        <f>IFERROR(INDEX([1]kis_etf_trade_data!$1:$1048576,MATCH($A1184,[1]kis_etf_trade_data!$A:$A,0),MATCH(X$3,[1]kis_etf_trade_data!$1:$1,0)),0)</f>
        <v>1072320000</v>
      </c>
      <c r="Y1184" s="85">
        <f t="shared" si="3"/>
        <v>1</v>
      </c>
      <c r="Z1184" s="90"/>
      <c r="AA1184" s="85"/>
      <c r="AB1184" s="85"/>
      <c r="AC1184" s="85"/>
      <c r="AD1184" s="90">
        <f>IFERROR(INDEX([1]market_value_etf!$1:$1048576,MATCH($A1184,[1]market_value_etf!$A:$A,0),MATCH(AD$2,[1]market_value_etf!$1:$1,0))*2 + INDEX([1]mkt_pt_etf!$1:$1048576,MATCH($A1184,[1]mkt_pt_etf!$A:$A,0),MATCH(AD$2,[1]mkt_pt_etf!$1:$1,0))*2,0)</f>
        <v>59295038000</v>
      </c>
      <c r="AE1184" s="90">
        <f>IFERROR(INDEX([1]market_value_etf!$1:$1048576,MATCH($A1184,[1]market_value_etf!$A:$A,0),MATCH(AE$2,[1]market_value_etf!$1:$1,0))*2 + INDEX([1]mkt_pt_etf!$1:$1048576,MATCH($A1184,[1]mkt_pt_etf!$A:$A,0),MATCH(AE$2,[1]mkt_pt_etf!$1:$1,0))*2,0)</f>
        <v>285446000</v>
      </c>
      <c r="AF1184" s="90">
        <f>IFERROR(INDEX([1]market_value_etf!$1:$1048576,MATCH($A1184,[1]market_value_etf!$A:$A,0),MATCH(AF$2,[1]market_value_etf!$1:$1,0))*2 + INDEX([1]mkt_pt_etf!$1:$1048576,MATCH($A1184,[1]mkt_pt_etf!$A:$A,0),MATCH(AF$2,[1]mkt_pt_etf!$1:$1,0))*2,0)</f>
        <v>159792446000</v>
      </c>
      <c r="AG1184" s="90">
        <f>IFERROR(INDEX([1]market_value_etf!$1:$1048576,MATCH($A1184,[1]market_value_etf!$A:$A,0),MATCH(AG$2,[1]market_value_etf!$1:$1,0))*2 + INDEX([1]mkt_pt_etf!$1:$1048576,MATCH($A1184,[1]mkt_pt_etf!$A:$A,0),MATCH(AG$2,[1]mkt_pt_etf!$1:$1,0))*2,0)</f>
        <v>125306600000</v>
      </c>
      <c r="AH1184" s="90">
        <f>IFERROR(INDEX([1]market_value_etf!$1:$1048576,MATCH($A1184,[1]market_value_etf!$A:$A,0),MATCH(AH$2,[1]market_value_etf!$1:$1,0))*2 + INDEX([1]mkt_pt_etf!$1:$1048576,MATCH($A1184,[1]mkt_pt_etf!$A:$A,0),MATCH(AH$2,[1]mkt_pt_etf!$1:$1,0))*2,0)</f>
        <v>4118130000</v>
      </c>
      <c r="AI1184" s="90">
        <f>IFERROR(INDEX([1]market_value_etf!$1:$1048576,MATCH($A1184,[1]market_value_etf!$A:$A,0),MATCH(AI$2,[1]market_value_etf!$1:$1,0))*2 + INDEX([1]mkt_pt_etf!$1:$1048576,MATCH($A1184,[1]mkt_pt_etf!$A:$A,0),MATCH(AI$2,[1]mkt_pt_etf!$1:$1,0))*2,0)</f>
        <v>510974000</v>
      </c>
      <c r="AJ1184" s="90">
        <f>IFERROR(INDEX([1]market_value_etf!$1:$1048576,MATCH($A1184,[1]market_value_etf!$A:$A,0),MATCH(AJ$2,[1]market_value_etf!$1:$1,0))*2 + INDEX([1]mkt_pt_etf!$1:$1048576,MATCH($A1184,[1]mkt_pt_etf!$A:$A,0),MATCH(AJ$2,[1]mkt_pt_etf!$1:$1,0))*2,0)</f>
        <v>320400000</v>
      </c>
      <c r="AK1184" s="90">
        <f>IFERROR(INDEX([1]market_value_etf!$1:$1048576,MATCH($A1184,[1]market_value_etf!$A:$A,0),MATCH(AK$2,[1]market_value_etf!$1:$1,0))*2 + INDEX([1]mkt_pt_etf!$1:$1048576,MATCH($A1184,[1]mkt_pt_etf!$A:$A,0),MATCH(AK$2,[1]mkt_pt_etf!$1:$1,0))*2,0)</f>
        <v>73996268000</v>
      </c>
      <c r="AL1184" s="90">
        <f>IFERROR(INDEX([1]market_value_etf!$1:$1048576,MATCH($A1184,[1]market_value_etf!$A:$A,0),MATCH(AL$2,[1]market_value_etf!$1:$1,0))*2 + INDEX([1]mkt_pt_etf!$1:$1048576,MATCH($A1184,[1]mkt_pt_etf!$A:$A,0),MATCH(AL$2,[1]mkt_pt_etf!$1:$1,0))*2,0)</f>
        <v>507926000</v>
      </c>
      <c r="AM1184" s="90">
        <f>IFERROR(INDEX([1]market_value_etf!$1:$1048576,MATCH($A1184,[1]market_value_etf!$A:$A,0),MATCH(AM$2,[1]market_value_etf!$1:$1,0))*2 + INDEX([1]mkt_pt_etf!$1:$1048576,MATCH($A1184,[1]mkt_pt_etf!$A:$A,0),MATCH(AM$2,[1]mkt_pt_etf!$1:$1,0))*2,0)</f>
        <v>1072320000</v>
      </c>
      <c r="AN1184" s="90">
        <f>IFERROR(INDEX([1]market_value_etf!$1:$1048576,MATCH($A1184,[1]market_value_etf!$A:$A,0),MATCH(AN$2,[1]market_value_etf!$1:$1,0))*2 + INDEX([1]mkt_pt_etf!$1:$1048576,MATCH($A1184,[1]mkt_pt_etf!$A:$A,0),MATCH(AN$2,[1]mkt_pt_etf!$1:$1,0))*2,0)</f>
        <v>95330000</v>
      </c>
      <c r="AO1184" s="90"/>
      <c r="AP1184" s="90"/>
    </row>
    <row r="1185" spans="1:42" ht="12.75" customHeight="1">
      <c r="A1185" s="81">
        <v>45181</v>
      </c>
      <c r="B1185" s="90" cm="1">
        <f t="array" ref="B1185">SUM(_xlfn._xlws.FILTER([1]market_value_exchange!$B:$D,[1]market_value_exchange!$A:$A=A1185,0))*2</f>
        <v>51956320607000</v>
      </c>
      <c r="C1185" s="90">
        <f>SUM(AD1185:AN1185)</f>
        <v>127927384000</v>
      </c>
      <c r="D1185" s="203">
        <f>F1185+H1185+J1185+L1185+N1185+P1185+R1185+T1185+V1185+Z1185</f>
        <v>71122720000</v>
      </c>
      <c r="E1185" s="208">
        <f>INDEX([2]Daily_stats!$1:$1048576,MATCH($A1185,[2]Daily_stats!$H:$H,0),MATCH(E$1,[2]Daily_stats!$1:$1,0))</f>
        <v>270508216350</v>
      </c>
      <c r="F1185" s="90">
        <f>IFERROR(INDEX([1]kis_etf_trade_data!$1:$1048576,MATCH($A1185,[1]kis_etf_trade_data!$A:$A,0),MATCH(F$3,[1]kis_etf_trade_data!$1:$1,0)),0)</f>
        <v>16845258000</v>
      </c>
      <c r="G1185" s="85">
        <f>F1185/AD1185</f>
        <v>0.46654090242279606</v>
      </c>
      <c r="H1185" s="90">
        <f>IFERROR(INDEX([1]kis_etf_trade_data!$1:$1048576,MATCH($A1185,[1]kis_etf_trade_data!$A:$A,0),MATCH(H$3,[1]kis_etf_trade_data!$1:$1,0)),0)</f>
        <v>0</v>
      </c>
      <c r="I1185" s="85">
        <f>H1185/AE1185</f>
        <v>0</v>
      </c>
      <c r="J1185" s="90">
        <f>IFERROR(INDEX([1]kis_etf_trade_data!$1:$1048576,MATCH($A1185,[1]kis_etf_trade_data!$A:$A,0),MATCH(J$3,[1]kis_etf_trade_data!$1:$1,0)),0)</f>
        <v>179915000</v>
      </c>
      <c r="K1185" s="85">
        <f>J1185/AF1185</f>
        <v>4.2705027569624278E-2</v>
      </c>
      <c r="L1185" s="90">
        <f>IFERROR(INDEX([1]kis_etf_trade_data!$1:$1048576,MATCH($A1185,[1]kis_etf_trade_data!$A:$A,0),MATCH(L$3,[1]kis_etf_trade_data!$1:$1,0)),0)</f>
        <v>50843670000</v>
      </c>
      <c r="M1185" s="85">
        <f>L1185/AG1185</f>
        <v>0.65782261010656218</v>
      </c>
      <c r="N1185" s="90">
        <f>IFERROR(INDEX([1]kis_etf_trade_data!$1:$1048576,MATCH($A1185,[1]kis_etf_trade_data!$A:$A,0),MATCH(N$3,[1]kis_etf_trade_data!$1:$1,0)),0)</f>
        <v>1669163000</v>
      </c>
      <c r="O1185" s="85">
        <f>N1185/AH1185</f>
        <v>0.455470570578765</v>
      </c>
      <c r="P1185" s="90">
        <f>IFERROR(INDEX([1]kis_etf_trade_data!$1:$1048576,MATCH($A1185,[1]kis_etf_trade_data!$A:$A,0),MATCH(P$3,[1]kis_etf_trade_data!$1:$1,0)),0)</f>
        <v>331086000</v>
      </c>
      <c r="Q1185" s="85">
        <f>P1185/AI1185</f>
        <v>0.46952030608743006</v>
      </c>
      <c r="R1185" s="90">
        <f>IFERROR(INDEX([1]kis_etf_trade_data!$1:$1048576,MATCH($A1185,[1]kis_etf_trade_data!$A:$A,0),MATCH(R$3,[1]kis_etf_trade_data!$1:$1,0)),0)</f>
        <v>0</v>
      </c>
      <c r="S1185" s="85">
        <f>R1185/AJ1185</f>
        <v>0</v>
      </c>
      <c r="T1185" s="90">
        <f>IFERROR(INDEX([1]kis_etf_trade_data!$1:$1048576,MATCH($A1185,[1]kis_etf_trade_data!$A:$A,0),MATCH(T$3,[1]kis_etf_trade_data!$1:$1,0)),0)</f>
        <v>1251402000</v>
      </c>
      <c r="U1185" s="85">
        <f>T1185/AK1185</f>
        <v>0.99023848297669292</v>
      </c>
      <c r="V1185" s="90">
        <f>IFERROR(INDEX([1]kis_etf_trade_data!$1:$1048576,MATCH($A1185,[1]kis_etf_trade_data!$A:$A,0),MATCH(V$3,[1]kis_etf_trade_data!$1:$1,0)),0)</f>
        <v>2226000</v>
      </c>
      <c r="W1185" s="85">
        <f>V1185/AL1185</f>
        <v>2.2823278513718574E-2</v>
      </c>
      <c r="X1185" s="90">
        <f>IFERROR(INDEX([1]kis_etf_trade_data!$1:$1048576,MATCH($A1185,[1]kis_etf_trade_data!$A:$A,0),MATCH(X$3,[1]kis_etf_trade_data!$1:$1,0)),0)</f>
        <v>2258000</v>
      </c>
      <c r="Y1185" s="85">
        <f t="shared" si="3"/>
        <v>1</v>
      </c>
      <c r="Z1185" s="90"/>
      <c r="AA1185" s="85"/>
      <c r="AB1185" s="85"/>
      <c r="AC1185" s="85"/>
      <c r="AD1185" s="90">
        <f>IFERROR(INDEX([1]market_value_etf!$1:$1048576,MATCH($A1185,[1]market_value_etf!$A:$A,0),MATCH(AD$2,[1]market_value_etf!$1:$1,0))*2 + INDEX([1]mkt_pt_etf!$1:$1048576,MATCH($A1185,[1]mkt_pt_etf!$A:$A,0),MATCH(AD$2,[1]mkt_pt_etf!$1:$1,0))*2,0)</f>
        <v>36106712000</v>
      </c>
      <c r="AE1185" s="90">
        <f>IFERROR(INDEX([1]market_value_etf!$1:$1048576,MATCH($A1185,[1]market_value_etf!$A:$A,0),MATCH(AE$2,[1]market_value_etf!$1:$1,0))*2 + INDEX([1]mkt_pt_etf!$1:$1048576,MATCH($A1185,[1]mkt_pt_etf!$A:$A,0),MATCH(AE$2,[1]mkt_pt_etf!$1:$1,0))*2,0)</f>
        <v>534794000</v>
      </c>
      <c r="AF1185" s="90">
        <f>IFERROR(INDEX([1]market_value_etf!$1:$1048576,MATCH($A1185,[1]market_value_etf!$A:$A,0),MATCH(AF$2,[1]market_value_etf!$1:$1,0))*2 + INDEX([1]mkt_pt_etf!$1:$1048576,MATCH($A1185,[1]mkt_pt_etf!$A:$A,0),MATCH(AF$2,[1]mkt_pt_etf!$1:$1,0))*2,0)</f>
        <v>4212970000</v>
      </c>
      <c r="AG1185" s="90">
        <f>IFERROR(INDEX([1]market_value_etf!$1:$1048576,MATCH($A1185,[1]market_value_etf!$A:$A,0),MATCH(AG$2,[1]market_value_etf!$1:$1,0))*2 + INDEX([1]mkt_pt_etf!$1:$1048576,MATCH($A1185,[1]mkt_pt_etf!$A:$A,0),MATCH(AG$2,[1]mkt_pt_etf!$1:$1,0))*2,0)</f>
        <v>77290852000</v>
      </c>
      <c r="AH1185" s="90">
        <f>IFERROR(INDEX([1]market_value_etf!$1:$1048576,MATCH($A1185,[1]market_value_etf!$A:$A,0),MATCH(AH$2,[1]market_value_etf!$1:$1,0))*2 + INDEX([1]mkt_pt_etf!$1:$1048576,MATCH($A1185,[1]mkt_pt_etf!$A:$A,0),MATCH(AH$2,[1]mkt_pt_etf!$1:$1,0))*2,0)</f>
        <v>3664700000</v>
      </c>
      <c r="AI1185" s="90">
        <f>IFERROR(INDEX([1]market_value_etf!$1:$1048576,MATCH($A1185,[1]market_value_etf!$A:$A,0),MATCH(AI$2,[1]market_value_etf!$1:$1,0))*2 + INDEX([1]mkt_pt_etf!$1:$1048576,MATCH($A1185,[1]mkt_pt_etf!$A:$A,0),MATCH(AI$2,[1]mkt_pt_etf!$1:$1,0))*2,0)</f>
        <v>705158000</v>
      </c>
      <c r="AJ1185" s="90">
        <f>IFERROR(INDEX([1]market_value_etf!$1:$1048576,MATCH($A1185,[1]market_value_etf!$A:$A,0),MATCH(AJ$2,[1]market_value_etf!$1:$1,0))*2 + INDEX([1]mkt_pt_etf!$1:$1048576,MATCH($A1185,[1]mkt_pt_etf!$A:$A,0),MATCH(AJ$2,[1]mkt_pt_etf!$1:$1,0))*2,0)</f>
        <v>4039640000</v>
      </c>
      <c r="AK1185" s="90">
        <f>IFERROR(INDEX([1]market_value_etf!$1:$1048576,MATCH($A1185,[1]market_value_etf!$A:$A,0),MATCH(AK$2,[1]market_value_etf!$1:$1,0))*2 + INDEX([1]mkt_pt_etf!$1:$1048576,MATCH($A1185,[1]mkt_pt_etf!$A:$A,0),MATCH(AK$2,[1]mkt_pt_etf!$1:$1,0))*2,0)</f>
        <v>1263738000</v>
      </c>
      <c r="AL1185" s="90">
        <f>IFERROR(INDEX([1]market_value_etf!$1:$1048576,MATCH($A1185,[1]market_value_etf!$A:$A,0),MATCH(AL$2,[1]market_value_etf!$1:$1,0))*2 + INDEX([1]mkt_pt_etf!$1:$1048576,MATCH($A1185,[1]mkt_pt_etf!$A:$A,0),MATCH(AL$2,[1]mkt_pt_etf!$1:$1,0))*2,0)</f>
        <v>97532000</v>
      </c>
      <c r="AM1185" s="90">
        <f>IFERROR(INDEX([1]market_value_etf!$1:$1048576,MATCH($A1185,[1]market_value_etf!$A:$A,0),MATCH(AM$2,[1]market_value_etf!$1:$1,0))*2 + INDEX([1]mkt_pt_etf!$1:$1048576,MATCH($A1185,[1]mkt_pt_etf!$A:$A,0),MATCH(AM$2,[1]mkt_pt_etf!$1:$1,0))*2,0)</f>
        <v>2258000</v>
      </c>
      <c r="AN1185" s="90">
        <f>IFERROR(INDEX([1]market_value_etf!$1:$1048576,MATCH($A1185,[1]market_value_etf!$A:$A,0),MATCH(AN$2,[1]market_value_etf!$1:$1,0))*2 + INDEX([1]mkt_pt_etf!$1:$1048576,MATCH($A1185,[1]mkt_pt_etf!$A:$A,0),MATCH(AN$2,[1]mkt_pt_etf!$1:$1,0))*2,0)</f>
        <v>9030000</v>
      </c>
      <c r="AO1185" s="90"/>
      <c r="AP1185" s="90"/>
    </row>
    <row r="1186" spans="1:42" ht="12.75" customHeight="1">
      <c r="A1186" s="81">
        <v>45182</v>
      </c>
      <c r="B1186" s="90" cm="1">
        <f t="array" ref="B1186">SUM(_xlfn._xlws.FILTER([1]market_value_exchange!$B:$D,[1]market_value_exchange!$A:$A=A1186,0))*2</f>
        <v>68002020000000</v>
      </c>
      <c r="C1186" s="90">
        <f>SUM(AD1186:AN1186)</f>
        <v>196596420000</v>
      </c>
      <c r="D1186" s="203">
        <f>F1186+H1186+J1186+L1186+N1186+P1186+R1186+T1186+V1186+Z1186</f>
        <v>126458960000</v>
      </c>
      <c r="E1186" s="208">
        <f>INDEX([2]Daily_stats!$1:$1048576,MATCH($A1186,[2]Daily_stats!$H:$H,0),MATCH(E$1,[2]Daily_stats!$1:$1,0))</f>
        <v>560937140000</v>
      </c>
      <c r="F1186" s="90">
        <f>IFERROR(INDEX([1]kis_etf_trade_data!$1:$1048576,MATCH($A1186,[1]kis_etf_trade_data!$A:$A,0),MATCH(F$3,[1]kis_etf_trade_data!$1:$1,0)),0)</f>
        <v>64030813000</v>
      </c>
      <c r="G1186" s="85">
        <f>F1186/AD1186</f>
        <v>0.89016943172238294</v>
      </c>
      <c r="H1186" s="90">
        <f>IFERROR(INDEX([1]kis_etf_trade_data!$1:$1048576,MATCH($A1186,[1]kis_etf_trade_data!$A:$A,0),MATCH(H$3,[1]kis_etf_trade_data!$1:$1,0)),0)</f>
        <v>0</v>
      </c>
      <c r="I1186" s="85">
        <f>H1186/AE1186</f>
        <v>0</v>
      </c>
      <c r="J1186" s="90">
        <f>IFERROR(INDEX([1]kis_etf_trade_data!$1:$1048576,MATCH($A1186,[1]kis_etf_trade_data!$A:$A,0),MATCH(J$3,[1]kis_etf_trade_data!$1:$1,0)),0)</f>
        <v>3365408000</v>
      </c>
      <c r="K1186" s="85">
        <f>J1186/AF1186</f>
        <v>0.396359353653366</v>
      </c>
      <c r="L1186" s="90">
        <f>IFERROR(INDEX([1]kis_etf_trade_data!$1:$1048576,MATCH($A1186,[1]kis_etf_trade_data!$A:$A,0),MATCH(L$3,[1]kis_etf_trade_data!$1:$1,0)),0)</f>
        <v>57143521000</v>
      </c>
      <c r="M1186" s="85">
        <f>L1186/AG1186</f>
        <v>0.51357114867840414</v>
      </c>
      <c r="N1186" s="90">
        <f>IFERROR(INDEX([1]kis_etf_trade_data!$1:$1048576,MATCH($A1186,[1]kis_etf_trade_data!$A:$A,0),MATCH(N$3,[1]kis_etf_trade_data!$1:$1,0)),0)</f>
        <v>1348279000</v>
      </c>
      <c r="O1186" s="85">
        <f>N1186/AH1186</f>
        <v>0.51672453703703702</v>
      </c>
      <c r="P1186" s="90">
        <f>IFERROR(INDEX([1]kis_etf_trade_data!$1:$1048576,MATCH($A1186,[1]kis_etf_trade_data!$A:$A,0),MATCH(P$3,[1]kis_etf_trade_data!$1:$1,0)),0)</f>
        <v>26353000</v>
      </c>
      <c r="Q1186" s="85">
        <f>P1186/AI1186</f>
        <v>0.11473789620341344</v>
      </c>
      <c r="R1186" s="90">
        <f>IFERROR(INDEX([1]kis_etf_trade_data!$1:$1048576,MATCH($A1186,[1]kis_etf_trade_data!$A:$A,0),MATCH(R$3,[1]kis_etf_trade_data!$1:$1,0)),0)</f>
        <v>0</v>
      </c>
      <c r="S1186" s="85">
        <f>R1186/AJ1186</f>
        <v>0</v>
      </c>
      <c r="T1186" s="90">
        <f>IFERROR(INDEX([1]kis_etf_trade_data!$1:$1048576,MATCH($A1186,[1]kis_etf_trade_data!$A:$A,0),MATCH(T$3,[1]kis_etf_trade_data!$1:$1,0)),0)</f>
        <v>369164000</v>
      </c>
      <c r="U1186" s="85">
        <f>T1186/AK1186</f>
        <v>0.89598563176544832</v>
      </c>
      <c r="V1186" s="90">
        <f>IFERROR(INDEX([1]kis_etf_trade_data!$1:$1048576,MATCH($A1186,[1]kis_etf_trade_data!$A:$A,0),MATCH(V$3,[1]kis_etf_trade_data!$1:$1,0)),0)</f>
        <v>175422000</v>
      </c>
      <c r="W1186" s="85">
        <f>V1186/AL1186</f>
        <v>0.44334310553983014</v>
      </c>
      <c r="X1186" s="90">
        <f>IFERROR(INDEX([1]kis_etf_trade_data!$1:$1048576,MATCH($A1186,[1]kis_etf_trade_data!$A:$A,0),MATCH(X$3,[1]kis_etf_trade_data!$1:$1,0)),0)</f>
        <v>448400000</v>
      </c>
      <c r="Y1186" s="85">
        <f t="shared" si="3"/>
        <v>1</v>
      </c>
      <c r="Z1186" s="90"/>
      <c r="AA1186" s="85"/>
      <c r="AB1186" s="85"/>
      <c r="AC1186" s="85"/>
      <c r="AD1186" s="90">
        <f>IFERROR(INDEX([1]market_value_etf!$1:$1048576,MATCH($A1186,[1]market_value_etf!$A:$A,0),MATCH(AD$2,[1]market_value_etf!$1:$1,0))*2 + INDEX([1]mkt_pt_etf!$1:$1048576,MATCH($A1186,[1]mkt_pt_etf!$A:$A,0),MATCH(AD$2,[1]mkt_pt_etf!$1:$1,0))*2,0)</f>
        <v>71931040000</v>
      </c>
      <c r="AE1186" s="90">
        <f>IFERROR(INDEX([1]market_value_etf!$1:$1048576,MATCH($A1186,[1]market_value_etf!$A:$A,0),MATCH(AE$2,[1]market_value_etf!$1:$1,0))*2 + INDEX([1]mkt_pt_etf!$1:$1048576,MATCH($A1186,[1]mkt_pt_etf!$A:$A,0),MATCH(AE$2,[1]mkt_pt_etf!$1:$1,0))*2,0)</f>
        <v>201380000</v>
      </c>
      <c r="AF1186" s="90">
        <f>IFERROR(INDEX([1]market_value_etf!$1:$1048576,MATCH($A1186,[1]market_value_etf!$A:$A,0),MATCH(AF$2,[1]market_value_etf!$1:$1,0))*2 + INDEX([1]mkt_pt_etf!$1:$1048576,MATCH($A1186,[1]mkt_pt_etf!$A:$A,0),MATCH(AF$2,[1]mkt_pt_etf!$1:$1,0))*2,0)</f>
        <v>8490800000</v>
      </c>
      <c r="AG1186" s="90">
        <f>IFERROR(INDEX([1]market_value_etf!$1:$1048576,MATCH($A1186,[1]market_value_etf!$A:$A,0),MATCH(AG$2,[1]market_value_etf!$1:$1,0))*2 + INDEX([1]mkt_pt_etf!$1:$1048576,MATCH($A1186,[1]mkt_pt_etf!$A:$A,0),MATCH(AG$2,[1]mkt_pt_etf!$1:$1,0))*2,0)</f>
        <v>111267000000</v>
      </c>
      <c r="AH1186" s="90">
        <f>IFERROR(INDEX([1]market_value_etf!$1:$1048576,MATCH($A1186,[1]market_value_etf!$A:$A,0),MATCH(AH$2,[1]market_value_etf!$1:$1,0))*2 + INDEX([1]mkt_pt_etf!$1:$1048576,MATCH($A1186,[1]mkt_pt_etf!$A:$A,0),MATCH(AH$2,[1]mkt_pt_etf!$1:$1,0))*2,0)</f>
        <v>2609280000</v>
      </c>
      <c r="AI1186" s="90">
        <f>IFERROR(INDEX([1]market_value_etf!$1:$1048576,MATCH($A1186,[1]market_value_etf!$A:$A,0),MATCH(AI$2,[1]market_value_etf!$1:$1,0))*2 + INDEX([1]mkt_pt_etf!$1:$1048576,MATCH($A1186,[1]mkt_pt_etf!$A:$A,0),MATCH(AI$2,[1]mkt_pt_etf!$1:$1,0))*2,0)</f>
        <v>229680000</v>
      </c>
      <c r="AJ1186" s="90">
        <f>IFERROR(INDEX([1]market_value_etf!$1:$1048576,MATCH($A1186,[1]market_value_etf!$A:$A,0),MATCH(AJ$2,[1]market_value_etf!$1:$1,0))*2 + INDEX([1]mkt_pt_etf!$1:$1048576,MATCH($A1186,[1]mkt_pt_etf!$A:$A,0),MATCH(AJ$2,[1]mkt_pt_etf!$1:$1,0))*2,0)</f>
        <v>603800000</v>
      </c>
      <c r="AK1186" s="90">
        <f>IFERROR(INDEX([1]market_value_etf!$1:$1048576,MATCH($A1186,[1]market_value_etf!$A:$A,0),MATCH(AK$2,[1]market_value_etf!$1:$1,0))*2 + INDEX([1]mkt_pt_etf!$1:$1048576,MATCH($A1186,[1]mkt_pt_etf!$A:$A,0),MATCH(AK$2,[1]mkt_pt_etf!$1:$1,0))*2,0)</f>
        <v>412020000</v>
      </c>
      <c r="AL1186" s="90">
        <f>IFERROR(INDEX([1]market_value_etf!$1:$1048576,MATCH($A1186,[1]market_value_etf!$A:$A,0),MATCH(AL$2,[1]market_value_etf!$1:$1,0))*2 + INDEX([1]mkt_pt_etf!$1:$1048576,MATCH($A1186,[1]mkt_pt_etf!$A:$A,0),MATCH(AL$2,[1]mkt_pt_etf!$1:$1,0))*2,0)</f>
        <v>395680000</v>
      </c>
      <c r="AM1186" s="90">
        <f>IFERROR(INDEX([1]market_value_etf!$1:$1048576,MATCH($A1186,[1]market_value_etf!$A:$A,0),MATCH(AM$2,[1]market_value_etf!$1:$1,0))*2 + INDEX([1]mkt_pt_etf!$1:$1048576,MATCH($A1186,[1]mkt_pt_etf!$A:$A,0),MATCH(AM$2,[1]mkt_pt_etf!$1:$1,0))*2,0)</f>
        <v>448400000</v>
      </c>
      <c r="AN1186" s="90">
        <f>IFERROR(INDEX([1]market_value_etf!$1:$1048576,MATCH($A1186,[1]market_value_etf!$A:$A,0),MATCH(AN$2,[1]market_value_etf!$1:$1,0))*2 + INDEX([1]mkt_pt_etf!$1:$1048576,MATCH($A1186,[1]mkt_pt_etf!$A:$A,0),MATCH(AN$2,[1]mkt_pt_etf!$1:$1,0))*2,0)</f>
        <v>7340000</v>
      </c>
      <c r="AO1186" s="90"/>
      <c r="AP1186" s="90"/>
    </row>
    <row r="1187" spans="1:42" ht="12.75" customHeight="1">
      <c r="A1187" s="81">
        <v>45183</v>
      </c>
      <c r="B1187" s="90" cm="1">
        <f t="array" ref="B1187">SUM(_xlfn._xlws.FILTER([1]market_value_exchange!$B:$D,[1]market_value_exchange!$A:$A=A1187,0))*2</f>
        <v>61536837606200</v>
      </c>
      <c r="C1187" s="90">
        <f>SUM(AD1187:AN1187)</f>
        <v>272056946000</v>
      </c>
      <c r="D1187" s="203">
        <f>F1187+H1187+J1187+L1187+N1187+P1187+R1187+T1187+V1187+Z1187</f>
        <v>110346456000</v>
      </c>
      <c r="E1187" s="208">
        <f>INDEX([2]Daily_stats!$1:$1048576,MATCH($A1187,[2]Daily_stats!$H:$H,0),MATCH(E$1,[2]Daily_stats!$1:$1,0))</f>
        <v>387723231000</v>
      </c>
      <c r="F1187" s="90">
        <f>IFERROR(INDEX([1]kis_etf_trade_data!$1:$1048576,MATCH($A1187,[1]kis_etf_trade_data!$A:$A,0),MATCH(F$3,[1]kis_etf_trade_data!$1:$1,0)),0)</f>
        <v>57445491000</v>
      </c>
      <c r="G1187" s="85">
        <f>F1187/AD1187</f>
        <v>0.85388035770599735</v>
      </c>
      <c r="H1187" s="90">
        <f>IFERROR(INDEX([1]kis_etf_trade_data!$1:$1048576,MATCH($A1187,[1]kis_etf_trade_data!$A:$A,0),MATCH(H$3,[1]kis_etf_trade_data!$1:$1,0)),0)</f>
        <v>0</v>
      </c>
      <c r="I1187" s="85">
        <f>H1187/AE1187</f>
        <v>0</v>
      </c>
      <c r="J1187" s="90">
        <f>IFERROR(INDEX([1]kis_etf_trade_data!$1:$1048576,MATCH($A1187,[1]kis_etf_trade_data!$A:$A,0),MATCH(J$3,[1]kis_etf_trade_data!$1:$1,0)),0)</f>
        <v>14374383000</v>
      </c>
      <c r="K1187" s="85">
        <f>J1187/AF1187</f>
        <v>0.24249641705654174</v>
      </c>
      <c r="L1187" s="90">
        <f>IFERROR(INDEX([1]kis_etf_trade_data!$1:$1048576,MATCH($A1187,[1]kis_etf_trade_data!$A:$A,0),MATCH(L$3,[1]kis_etf_trade_data!$1:$1,0)),0)</f>
        <v>11822053000</v>
      </c>
      <c r="M1187" s="85">
        <f>L1187/AG1187</f>
        <v>0.10192634408793126</v>
      </c>
      <c r="N1187" s="90">
        <f>IFERROR(INDEX([1]kis_etf_trade_data!$1:$1048576,MATCH($A1187,[1]kis_etf_trade_data!$A:$A,0),MATCH(N$3,[1]kis_etf_trade_data!$1:$1,0)),0)</f>
        <v>1792665000</v>
      </c>
      <c r="O1187" s="85">
        <f>N1187/AH1187</f>
        <v>0.44684337020251547</v>
      </c>
      <c r="P1187" s="90">
        <f>IFERROR(INDEX([1]kis_etf_trade_data!$1:$1048576,MATCH($A1187,[1]kis_etf_trade_data!$A:$A,0),MATCH(P$3,[1]kis_etf_trade_data!$1:$1,0)),0)</f>
        <v>42925000</v>
      </c>
      <c r="Q1187" s="85">
        <f>P1187/AI1187</f>
        <v>0.21197321507935724</v>
      </c>
      <c r="R1187" s="90">
        <f>IFERROR(INDEX([1]kis_etf_trade_data!$1:$1048576,MATCH($A1187,[1]kis_etf_trade_data!$A:$A,0),MATCH(R$3,[1]kis_etf_trade_data!$1:$1,0)),0)</f>
        <v>0</v>
      </c>
      <c r="S1187" s="85">
        <f>R1187/AJ1187</f>
        <v>0</v>
      </c>
      <c r="T1187" s="90">
        <f>IFERROR(INDEX([1]kis_etf_trade_data!$1:$1048576,MATCH($A1187,[1]kis_etf_trade_data!$A:$A,0),MATCH(T$3,[1]kis_etf_trade_data!$1:$1,0)),0)</f>
        <v>24753820000</v>
      </c>
      <c r="U1187" s="85">
        <f>T1187/AK1187</f>
        <v>1.0000880749720018</v>
      </c>
      <c r="V1187" s="90">
        <f>IFERROR(INDEX([1]kis_etf_trade_data!$1:$1048576,MATCH($A1187,[1]kis_etf_trade_data!$A:$A,0),MATCH(V$3,[1]kis_etf_trade_data!$1:$1,0)),0)</f>
        <v>115119000</v>
      </c>
      <c r="W1187" s="85">
        <f>V1187/AL1187</f>
        <v>0.42939469443781331</v>
      </c>
      <c r="X1187" s="90">
        <f>IFERROR(INDEX([1]kis_etf_trade_data!$1:$1048576,MATCH($A1187,[1]kis_etf_trade_data!$A:$A,0),MATCH(X$3,[1]kis_etf_trade_data!$1:$1,0)),0)</f>
        <v>0</v>
      </c>
      <c r="Y1187" s="85" t="e">
        <f t="shared" si="3"/>
        <v>#DIV/0!</v>
      </c>
      <c r="Z1187" s="90"/>
      <c r="AA1187" s="85"/>
      <c r="AB1187" s="85"/>
      <c r="AC1187" s="85"/>
      <c r="AD1187" s="90">
        <f>IFERROR(INDEX([1]market_value_etf!$1:$1048576,MATCH($A1187,[1]market_value_etf!$A:$A,0),MATCH(AD$2,[1]market_value_etf!$1:$1,0))*2 + INDEX([1]mkt_pt_etf!$1:$1048576,MATCH($A1187,[1]mkt_pt_etf!$A:$A,0),MATCH(AD$2,[1]mkt_pt_etf!$1:$1,0))*2,0)</f>
        <v>67275808000</v>
      </c>
      <c r="AE1187" s="90">
        <f>IFERROR(INDEX([1]market_value_etf!$1:$1048576,MATCH($A1187,[1]market_value_etf!$A:$A,0),MATCH(AE$2,[1]market_value_etf!$1:$1,0))*2 + INDEX([1]mkt_pt_etf!$1:$1048576,MATCH($A1187,[1]mkt_pt_etf!$A:$A,0),MATCH(AE$2,[1]mkt_pt_etf!$1:$1,0))*2,0)</f>
        <v>159810000</v>
      </c>
      <c r="AF1187" s="90">
        <f>IFERROR(INDEX([1]market_value_etf!$1:$1048576,MATCH($A1187,[1]market_value_etf!$A:$A,0),MATCH(AF$2,[1]market_value_etf!$1:$1,0))*2 + INDEX([1]mkt_pt_etf!$1:$1048576,MATCH($A1187,[1]mkt_pt_etf!$A:$A,0),MATCH(AF$2,[1]mkt_pt_etf!$1:$1,0))*2,0)</f>
        <v>59276682000</v>
      </c>
      <c r="AG1187" s="90">
        <f>IFERROR(INDEX([1]market_value_etf!$1:$1048576,MATCH($A1187,[1]market_value_etf!$A:$A,0),MATCH(AG$2,[1]market_value_etf!$1:$1,0))*2 + INDEX([1]mkt_pt_etf!$1:$1048576,MATCH($A1187,[1]mkt_pt_etf!$A:$A,0),MATCH(AG$2,[1]mkt_pt_etf!$1:$1,0))*2,0)</f>
        <v>115986236000</v>
      </c>
      <c r="AH1187" s="90">
        <f>IFERROR(INDEX([1]market_value_etf!$1:$1048576,MATCH($A1187,[1]market_value_etf!$A:$A,0),MATCH(AH$2,[1]market_value_etf!$1:$1,0))*2 + INDEX([1]mkt_pt_etf!$1:$1048576,MATCH($A1187,[1]mkt_pt_etf!$A:$A,0),MATCH(AH$2,[1]mkt_pt_etf!$1:$1,0))*2,0)</f>
        <v>4011842000</v>
      </c>
      <c r="AI1187" s="90">
        <f>IFERROR(INDEX([1]market_value_etf!$1:$1048576,MATCH($A1187,[1]market_value_etf!$A:$A,0),MATCH(AI$2,[1]market_value_etf!$1:$1,0))*2 + INDEX([1]mkt_pt_etf!$1:$1048576,MATCH($A1187,[1]mkt_pt_etf!$A:$A,0),MATCH(AI$2,[1]mkt_pt_etf!$1:$1,0))*2,0)</f>
        <v>202502000</v>
      </c>
      <c r="AJ1187" s="90">
        <f>IFERROR(INDEX([1]market_value_etf!$1:$1048576,MATCH($A1187,[1]market_value_etf!$A:$A,0),MATCH(AJ$2,[1]market_value_etf!$1:$1,0))*2 + INDEX([1]mkt_pt_etf!$1:$1048576,MATCH($A1187,[1]mkt_pt_etf!$A:$A,0),MATCH(AJ$2,[1]mkt_pt_etf!$1:$1,0))*2,0)</f>
        <v>117006000</v>
      </c>
      <c r="AK1187" s="90">
        <f>IFERROR(INDEX([1]market_value_etf!$1:$1048576,MATCH($A1187,[1]market_value_etf!$A:$A,0),MATCH(AK$2,[1]market_value_etf!$1:$1,0))*2 + INDEX([1]mkt_pt_etf!$1:$1048576,MATCH($A1187,[1]mkt_pt_etf!$A:$A,0),MATCH(AK$2,[1]mkt_pt_etf!$1:$1,0))*2,0)</f>
        <v>24751640000</v>
      </c>
      <c r="AL1187" s="90">
        <f>IFERROR(INDEX([1]market_value_etf!$1:$1048576,MATCH($A1187,[1]market_value_etf!$A:$A,0),MATCH(AL$2,[1]market_value_etf!$1:$1,0))*2 + INDEX([1]mkt_pt_etf!$1:$1048576,MATCH($A1187,[1]mkt_pt_etf!$A:$A,0),MATCH(AL$2,[1]mkt_pt_etf!$1:$1,0))*2,0)</f>
        <v>268096000</v>
      </c>
      <c r="AM1187" s="90">
        <f>IFERROR(INDEX([1]market_value_etf!$1:$1048576,MATCH($A1187,[1]market_value_etf!$A:$A,0),MATCH(AM$2,[1]market_value_etf!$1:$1,0))*2 + INDEX([1]mkt_pt_etf!$1:$1048576,MATCH($A1187,[1]mkt_pt_etf!$A:$A,0),MATCH(AM$2,[1]mkt_pt_etf!$1:$1,0))*2,0)</f>
        <v>0</v>
      </c>
      <c r="AN1187" s="90">
        <f>IFERROR(INDEX([1]market_value_etf!$1:$1048576,MATCH($A1187,[1]market_value_etf!$A:$A,0),MATCH(AN$2,[1]market_value_etf!$1:$1,0))*2 + INDEX([1]mkt_pt_etf!$1:$1048576,MATCH($A1187,[1]mkt_pt_etf!$A:$A,0),MATCH(AN$2,[1]mkt_pt_etf!$1:$1,0))*2,0)</f>
        <v>7324000</v>
      </c>
      <c r="AO1187" s="90"/>
      <c r="AP1187" s="90"/>
    </row>
    <row r="1188" spans="1:42" ht="12.75" customHeight="1">
      <c r="A1188" s="81">
        <v>45184</v>
      </c>
      <c r="B1188" s="90" cm="1">
        <f t="array" ref="B1188">SUM(_xlfn._xlws.FILTER([1]market_value_exchange!$B:$D,[1]market_value_exchange!$A:$A=A1188,0))*2</f>
        <v>48894199144200</v>
      </c>
      <c r="C1188" s="90">
        <f>SUM(AD1188:AN1188)</f>
        <v>167621518000</v>
      </c>
      <c r="D1188" s="203">
        <f>F1188+H1188+J1188+L1188+N1188+P1188+R1188+T1188+V1188+Z1188</f>
        <v>60255609000</v>
      </c>
      <c r="E1188" s="208">
        <f>INDEX([2]Daily_stats!$1:$1048576,MATCH($A1188,[2]Daily_stats!$H:$H,0),MATCH(E$1,[2]Daily_stats!$1:$1,0))</f>
        <v>287732994000</v>
      </c>
      <c r="F1188" s="90">
        <f>IFERROR(INDEX([1]kis_etf_trade_data!$1:$1048576,MATCH($A1188,[1]kis_etf_trade_data!$A:$A,0),MATCH(F$3,[1]kis_etf_trade_data!$1:$1,0)),0)</f>
        <v>234354000</v>
      </c>
      <c r="G1188" s="85">
        <f>F1188/AD1188</f>
        <v>7.034193370232078E-2</v>
      </c>
      <c r="H1188" s="90">
        <f>IFERROR(INDEX([1]kis_etf_trade_data!$1:$1048576,MATCH($A1188,[1]kis_etf_trade_data!$A:$A,0),MATCH(H$3,[1]kis_etf_trade_data!$1:$1,0)),0)</f>
        <v>0</v>
      </c>
      <c r="I1188" s="85">
        <f>H1188/AE1188</f>
        <v>0</v>
      </c>
      <c r="J1188" s="90">
        <f>IFERROR(INDEX([1]kis_etf_trade_data!$1:$1048576,MATCH($A1188,[1]kis_etf_trade_data!$A:$A,0),MATCH(J$3,[1]kis_etf_trade_data!$1:$1,0)),0)</f>
        <v>6453530000</v>
      </c>
      <c r="K1188" s="85">
        <f>J1188/AF1188</f>
        <v>0.10889360394324121</v>
      </c>
      <c r="L1188" s="90">
        <f>IFERROR(INDEX([1]kis_etf_trade_data!$1:$1048576,MATCH($A1188,[1]kis_etf_trade_data!$A:$A,0),MATCH(L$3,[1]kis_etf_trade_data!$1:$1,0)),0)</f>
        <v>3269735000</v>
      </c>
      <c r="M1188" s="85">
        <f>L1188/AG1188</f>
        <v>6.2131121200012983E-2</v>
      </c>
      <c r="N1188" s="90">
        <f>IFERROR(INDEX([1]kis_etf_trade_data!$1:$1048576,MATCH($A1188,[1]kis_etf_trade_data!$A:$A,0),MATCH(N$3,[1]kis_etf_trade_data!$1:$1,0)),0)</f>
        <v>1339061000</v>
      </c>
      <c r="O1188" s="85">
        <f>N1188/AH1188</f>
        <v>0.53956060250741211</v>
      </c>
      <c r="P1188" s="90">
        <f>IFERROR(INDEX([1]kis_etf_trade_data!$1:$1048576,MATCH($A1188,[1]kis_etf_trade_data!$A:$A,0),MATCH(P$3,[1]kis_etf_trade_data!$1:$1,0)),0)</f>
        <v>32238000</v>
      </c>
      <c r="Q1188" s="85">
        <f>P1188/AI1188</f>
        <v>0.29198442170093286</v>
      </c>
      <c r="R1188" s="90">
        <f>IFERROR(INDEX([1]kis_etf_trade_data!$1:$1048576,MATCH($A1188,[1]kis_etf_trade_data!$A:$A,0),MATCH(R$3,[1]kis_etf_trade_data!$1:$1,0)),0)</f>
        <v>0</v>
      </c>
      <c r="S1188" s="85">
        <f>R1188/AJ1188</f>
        <v>0</v>
      </c>
      <c r="T1188" s="90">
        <f>IFERROR(INDEX([1]kis_etf_trade_data!$1:$1048576,MATCH($A1188,[1]kis_etf_trade_data!$A:$A,0),MATCH(T$3,[1]kis_etf_trade_data!$1:$1,0)),0)</f>
        <v>48926691000</v>
      </c>
      <c r="U1188" s="85">
        <f>T1188/AK1188</f>
        <v>1.0002797415362392</v>
      </c>
      <c r="V1188" s="90">
        <f>IFERROR(INDEX([1]kis_etf_trade_data!$1:$1048576,MATCH($A1188,[1]kis_etf_trade_data!$A:$A,0),MATCH(V$3,[1]kis_etf_trade_data!$1:$1,0)),0)</f>
        <v>0</v>
      </c>
      <c r="W1188" s="85">
        <f>V1188/AL1188</f>
        <v>0</v>
      </c>
      <c r="X1188" s="90">
        <f>IFERROR(INDEX([1]kis_etf_trade_data!$1:$1048576,MATCH($A1188,[1]kis_etf_trade_data!$A:$A,0),MATCH(X$3,[1]kis_etf_trade_data!$1:$1,0)),0)</f>
        <v>0</v>
      </c>
      <c r="Y1188" s="85" t="e">
        <f t="shared" si="3"/>
        <v>#DIV/0!</v>
      </c>
      <c r="Z1188" s="90"/>
      <c r="AA1188" s="85"/>
      <c r="AB1188" s="85"/>
      <c r="AC1188" s="85"/>
      <c r="AD1188" s="90">
        <f>IFERROR(INDEX([1]market_value_etf!$1:$1048576,MATCH($A1188,[1]market_value_etf!$A:$A,0),MATCH(AD$2,[1]market_value_etf!$1:$1,0))*2 + INDEX([1]mkt_pt_etf!$1:$1048576,MATCH($A1188,[1]mkt_pt_etf!$A:$A,0),MATCH(AD$2,[1]mkt_pt_etf!$1:$1,0))*2,0)</f>
        <v>3331640000</v>
      </c>
      <c r="AE1188" s="90">
        <f>IFERROR(INDEX([1]market_value_etf!$1:$1048576,MATCH($A1188,[1]market_value_etf!$A:$A,0),MATCH(AE$2,[1]market_value_etf!$1:$1,0))*2 + INDEX([1]mkt_pt_etf!$1:$1048576,MATCH($A1188,[1]mkt_pt_etf!$A:$A,0),MATCH(AE$2,[1]mkt_pt_etf!$1:$1,0))*2,0)</f>
        <v>251512000</v>
      </c>
      <c r="AF1188" s="90">
        <f>IFERROR(INDEX([1]market_value_etf!$1:$1048576,MATCH($A1188,[1]market_value_etf!$A:$A,0),MATCH(AF$2,[1]market_value_etf!$1:$1,0))*2 + INDEX([1]mkt_pt_etf!$1:$1048576,MATCH($A1188,[1]mkt_pt_etf!$A:$A,0),MATCH(AF$2,[1]mkt_pt_etf!$1:$1,0))*2,0)</f>
        <v>59264546000</v>
      </c>
      <c r="AG1188" s="90">
        <f>IFERROR(INDEX([1]market_value_etf!$1:$1048576,MATCH($A1188,[1]market_value_etf!$A:$A,0),MATCH(AG$2,[1]market_value_etf!$1:$1,0))*2 + INDEX([1]mkt_pt_etf!$1:$1048576,MATCH($A1188,[1]mkt_pt_etf!$A:$A,0),MATCH(AG$2,[1]mkt_pt_etf!$1:$1,0))*2,0)</f>
        <v>52626364000</v>
      </c>
      <c r="AH1188" s="90">
        <f>IFERROR(INDEX([1]market_value_etf!$1:$1048576,MATCH($A1188,[1]market_value_etf!$A:$A,0),MATCH(AH$2,[1]market_value_etf!$1:$1,0))*2 + INDEX([1]mkt_pt_etf!$1:$1048576,MATCH($A1188,[1]mkt_pt_etf!$A:$A,0),MATCH(AH$2,[1]mkt_pt_etf!$1:$1,0))*2,0)</f>
        <v>2481762000</v>
      </c>
      <c r="AI1188" s="90">
        <f>IFERROR(INDEX([1]market_value_etf!$1:$1048576,MATCH($A1188,[1]market_value_etf!$A:$A,0),MATCH(AI$2,[1]market_value_etf!$1:$1,0))*2 + INDEX([1]mkt_pt_etf!$1:$1048576,MATCH($A1188,[1]mkt_pt_etf!$A:$A,0),MATCH(AI$2,[1]mkt_pt_etf!$1:$1,0))*2,0)</f>
        <v>110410000</v>
      </c>
      <c r="AJ1188" s="90">
        <f>IFERROR(INDEX([1]market_value_etf!$1:$1048576,MATCH($A1188,[1]market_value_etf!$A:$A,0),MATCH(AJ$2,[1]market_value_etf!$1:$1,0))*2 + INDEX([1]mkt_pt_etf!$1:$1048576,MATCH($A1188,[1]mkt_pt_etf!$A:$A,0),MATCH(AJ$2,[1]mkt_pt_etf!$1:$1,0))*2,0)</f>
        <v>473826000</v>
      </c>
      <c r="AK1188" s="90">
        <f>IFERROR(INDEX([1]market_value_etf!$1:$1048576,MATCH($A1188,[1]market_value_etf!$A:$A,0),MATCH(AK$2,[1]market_value_etf!$1:$1,0))*2 + INDEX([1]mkt_pt_etf!$1:$1048576,MATCH($A1188,[1]mkt_pt_etf!$A:$A,0),MATCH(AK$2,[1]mkt_pt_etf!$1:$1,0))*2,0)</f>
        <v>48913008000</v>
      </c>
      <c r="AL1188" s="90">
        <f>IFERROR(INDEX([1]market_value_etf!$1:$1048576,MATCH($A1188,[1]market_value_etf!$A:$A,0),MATCH(AL$2,[1]market_value_etf!$1:$1,0))*2 + INDEX([1]mkt_pt_etf!$1:$1048576,MATCH($A1188,[1]mkt_pt_etf!$A:$A,0),MATCH(AL$2,[1]mkt_pt_etf!$1:$1,0))*2,0)</f>
        <v>128550000</v>
      </c>
      <c r="AM1188" s="90">
        <f>IFERROR(INDEX([1]market_value_etf!$1:$1048576,MATCH($A1188,[1]market_value_etf!$A:$A,0),MATCH(AM$2,[1]market_value_etf!$1:$1,0))*2 + INDEX([1]mkt_pt_etf!$1:$1048576,MATCH($A1188,[1]mkt_pt_etf!$A:$A,0),MATCH(AM$2,[1]mkt_pt_etf!$1:$1,0))*2,0)</f>
        <v>0</v>
      </c>
      <c r="AN1188" s="90">
        <f>IFERROR(INDEX([1]market_value_etf!$1:$1048576,MATCH($A1188,[1]market_value_etf!$A:$A,0),MATCH(AN$2,[1]market_value_etf!$1:$1,0))*2 + INDEX([1]mkt_pt_etf!$1:$1048576,MATCH($A1188,[1]mkt_pt_etf!$A:$A,0),MATCH(AN$2,[1]mkt_pt_etf!$1:$1,0))*2,0)</f>
        <v>39900000</v>
      </c>
      <c r="AO1188" s="90"/>
      <c r="AP1188" s="90"/>
    </row>
    <row r="1189" spans="1:42" s="116" customFormat="1" ht="12.75" customHeight="1">
      <c r="A1189" s="110"/>
      <c r="B1189" s="113"/>
      <c r="C1189" s="113"/>
      <c r="D1189" s="210"/>
      <c r="E1189" s="208"/>
      <c r="F1189" s="113"/>
      <c r="G1189" s="135"/>
      <c r="H1189" s="113"/>
      <c r="I1189" s="113"/>
      <c r="J1189" s="113"/>
      <c r="K1189" s="113"/>
      <c r="L1189" s="113"/>
      <c r="M1189" s="113"/>
      <c r="N1189" s="113"/>
      <c r="O1189" s="113"/>
      <c r="P1189" s="113"/>
      <c r="Q1189" s="113"/>
      <c r="R1189" s="113"/>
      <c r="S1189" s="113"/>
      <c r="T1189" s="113"/>
      <c r="U1189" s="113"/>
      <c r="V1189" s="113"/>
      <c r="W1189" s="113"/>
      <c r="X1189" s="113"/>
      <c r="Y1189" s="85" t="e">
        <f t="shared" si="3"/>
        <v>#DIV/0!</v>
      </c>
      <c r="Z1189" s="113"/>
      <c r="AA1189" s="113"/>
      <c r="AB1189" s="113"/>
      <c r="AC1189" s="113"/>
      <c r="AD1189" s="113"/>
      <c r="AE1189" s="113"/>
      <c r="AF1189" s="113"/>
      <c r="AG1189" s="113"/>
      <c r="AH1189" s="113"/>
      <c r="AI1189" s="126"/>
      <c r="AJ1189" s="113"/>
      <c r="AK1189" s="113"/>
      <c r="AL1189" s="113"/>
      <c r="AM1189" s="113"/>
      <c r="AN1189" s="113"/>
      <c r="AO1189" s="113"/>
      <c r="AP1189" s="113"/>
    </row>
    <row r="1190" spans="1:42" ht="12.75" customHeight="1">
      <c r="A1190" s="81">
        <v>45187</v>
      </c>
      <c r="B1190" s="90" cm="1">
        <f t="array" ref="B1190">SUM(_xlfn._xlws.FILTER([1]market_value_exchange!$B:$D,[1]market_value_exchange!$A:$A=A1190,0))*2</f>
        <v>45111948966800</v>
      </c>
      <c r="C1190" s="90">
        <f>SUM(AD1190:AN1190)</f>
        <v>172958046000</v>
      </c>
      <c r="D1190" s="203">
        <f>F1190+H1190+J1190+L1190+N1190+P1190+R1190+T1190+V1190+Z1190</f>
        <v>41819979500</v>
      </c>
      <c r="E1190" s="208">
        <f>INDEX([2]Daily_stats!$1:$1048576,MATCH($A1190,[2]Daily_stats!$H:$H,0),MATCH(E$1,[2]Daily_stats!$1:$1,0))</f>
        <v>190230844800</v>
      </c>
      <c r="F1190" s="90">
        <f>IFERROR(INDEX([1]kis_etf_trade_data!$1:$1048576,MATCH($A1190,[1]kis_etf_trade_data!$A:$A,0),MATCH(F$3,[1]kis_etf_trade_data!$1:$1,0)),0)</f>
        <v>24191420000</v>
      </c>
      <c r="G1190" s="85">
        <f>F1190/AD1190</f>
        <v>0.67086239331792608</v>
      </c>
      <c r="H1190" s="90">
        <f>IFERROR(INDEX([1]kis_etf_trade_data!$1:$1048576,MATCH($A1190,[1]kis_etf_trade_data!$A:$A,0),MATCH(H$3,[1]kis_etf_trade_data!$1:$1,0)),0)</f>
        <v>0</v>
      </c>
      <c r="I1190" s="85">
        <f>H1190/AE1190</f>
        <v>0</v>
      </c>
      <c r="J1190" s="90">
        <f>IFERROR(INDEX([1]kis_etf_trade_data!$1:$1048576,MATCH($A1190,[1]kis_etf_trade_data!$A:$A,0),MATCH(J$3,[1]kis_etf_trade_data!$1:$1,0)),0)</f>
        <v>83255000</v>
      </c>
      <c r="K1190" s="85">
        <f>J1190/AF1190</f>
        <v>1.9137284634577509E-3</v>
      </c>
      <c r="L1190" s="90">
        <f>IFERROR(INDEX([1]kis_etf_trade_data!$1:$1048576,MATCH($A1190,[1]kis_etf_trade_data!$A:$A,0),MATCH(L$3,[1]kis_etf_trade_data!$1:$1,0)),0)</f>
        <v>14079154500</v>
      </c>
      <c r="M1190" s="85">
        <f>L1190/AG1190</f>
        <v>0.1657200731829892</v>
      </c>
      <c r="N1190" s="90">
        <f>IFERROR(INDEX([1]kis_etf_trade_data!$1:$1048576,MATCH($A1190,[1]kis_etf_trade_data!$A:$A,0),MATCH(N$3,[1]kis_etf_trade_data!$1:$1,0)),0)</f>
        <v>3266749000</v>
      </c>
      <c r="O1190" s="85">
        <f>N1190/AH1190</f>
        <v>0.49964959131732861</v>
      </c>
      <c r="P1190" s="90">
        <f>IFERROR(INDEX([1]kis_etf_trade_data!$1:$1048576,MATCH($A1190,[1]kis_etf_trade_data!$A:$A,0),MATCH(P$3,[1]kis_etf_trade_data!$1:$1,0)),0)</f>
        <v>142300000</v>
      </c>
      <c r="Q1190" s="85">
        <f>P1190/AI1190</f>
        <v>0.32431865732531689</v>
      </c>
      <c r="R1190" s="90">
        <f>IFERROR(INDEX([1]kis_etf_trade_data!$1:$1048576,MATCH($A1190,[1]kis_etf_trade_data!$A:$A,0),MATCH(R$3,[1]kis_etf_trade_data!$1:$1,0)),0)</f>
        <v>0</v>
      </c>
      <c r="S1190" s="85">
        <f>R1190/AJ1190</f>
        <v>0</v>
      </c>
      <c r="T1190" s="90">
        <f>IFERROR(INDEX([1]kis_etf_trade_data!$1:$1048576,MATCH($A1190,[1]kis_etf_trade_data!$A:$A,0),MATCH(T$3,[1]kis_etf_trade_data!$1:$1,0)),0)</f>
        <v>0</v>
      </c>
      <c r="U1190" s="85">
        <f>T1190/AK1190</f>
        <v>0</v>
      </c>
      <c r="V1190" s="90">
        <f>IFERROR(INDEX([1]kis_etf_trade_data!$1:$1048576,MATCH($A1190,[1]kis_etf_trade_data!$A:$A,0),MATCH(V$3,[1]kis_etf_trade_data!$1:$1,0)),0)</f>
        <v>57101000</v>
      </c>
      <c r="W1190" s="85">
        <f>V1190/AL1190</f>
        <v>0.22233514001806684</v>
      </c>
      <c r="X1190" s="90">
        <f>IFERROR(INDEX([1]kis_etf_trade_data!$1:$1048576,MATCH($A1190,[1]kis_etf_trade_data!$A:$A,0),MATCH(X$3,[1]kis_etf_trade_data!$1:$1,0)),0)</f>
        <v>0</v>
      </c>
      <c r="Y1190" s="85" t="e">
        <f t="shared" si="3"/>
        <v>#DIV/0!</v>
      </c>
      <c r="Z1190" s="90"/>
      <c r="AA1190" s="85"/>
      <c r="AB1190" s="85"/>
      <c r="AC1190" s="85"/>
      <c r="AD1190" s="90">
        <f>IFERROR(INDEX([1]market_value_etf!$1:$1048576,MATCH($A1190,[1]market_value_etf!$A:$A,0),MATCH(AD$2,[1]market_value_etf!$1:$1,0))*2 + INDEX([1]mkt_pt_etf!$1:$1048576,MATCH($A1190,[1]mkt_pt_etf!$A:$A,0),MATCH(AD$2,[1]mkt_pt_etf!$1:$1,0))*2,0)</f>
        <v>36060182000</v>
      </c>
      <c r="AE1190" s="90">
        <f>IFERROR(INDEX([1]market_value_etf!$1:$1048576,MATCH($A1190,[1]market_value_etf!$A:$A,0),MATCH(AE$2,[1]market_value_etf!$1:$1,0))*2 + INDEX([1]mkt_pt_etf!$1:$1048576,MATCH($A1190,[1]mkt_pt_etf!$A:$A,0),MATCH(AE$2,[1]mkt_pt_etf!$1:$1,0))*2,0)</f>
        <v>815522000</v>
      </c>
      <c r="AF1190" s="90">
        <f>IFERROR(INDEX([1]market_value_etf!$1:$1048576,MATCH($A1190,[1]market_value_etf!$A:$A,0),MATCH(AF$2,[1]market_value_etf!$1:$1,0))*2 + INDEX([1]mkt_pt_etf!$1:$1048576,MATCH($A1190,[1]mkt_pt_etf!$A:$A,0),MATCH(AF$2,[1]mkt_pt_etf!$1:$1,0))*2,0)</f>
        <v>43504082000</v>
      </c>
      <c r="AG1190" s="90">
        <f>IFERROR(INDEX([1]market_value_etf!$1:$1048576,MATCH($A1190,[1]market_value_etf!$A:$A,0),MATCH(AG$2,[1]market_value_etf!$1:$1,0))*2 + INDEX([1]mkt_pt_etf!$1:$1048576,MATCH($A1190,[1]mkt_pt_etf!$A:$A,0),MATCH(AG$2,[1]mkt_pt_etf!$1:$1,0))*2,0)</f>
        <v>84957448000</v>
      </c>
      <c r="AH1190" s="90">
        <f>IFERROR(INDEX([1]market_value_etf!$1:$1048576,MATCH($A1190,[1]market_value_etf!$A:$A,0),MATCH(AH$2,[1]market_value_etf!$1:$1,0))*2 + INDEX([1]mkt_pt_etf!$1:$1048576,MATCH($A1190,[1]mkt_pt_etf!$A:$A,0),MATCH(AH$2,[1]mkt_pt_etf!$1:$1,0))*2,0)</f>
        <v>6538080000</v>
      </c>
      <c r="AI1190" s="90">
        <f>IFERROR(INDEX([1]market_value_etf!$1:$1048576,MATCH($A1190,[1]market_value_etf!$A:$A,0),MATCH(AI$2,[1]market_value_etf!$1:$1,0))*2 + INDEX([1]mkt_pt_etf!$1:$1048576,MATCH($A1190,[1]mkt_pt_etf!$A:$A,0),MATCH(AI$2,[1]mkt_pt_etf!$1:$1,0))*2,0)</f>
        <v>438766000</v>
      </c>
      <c r="AJ1190" s="90">
        <f>IFERROR(INDEX([1]market_value_etf!$1:$1048576,MATCH($A1190,[1]market_value_etf!$A:$A,0),MATCH(AJ$2,[1]market_value_etf!$1:$1,0))*2 + INDEX([1]mkt_pt_etf!$1:$1048576,MATCH($A1190,[1]mkt_pt_etf!$A:$A,0),MATCH(AJ$2,[1]mkt_pt_etf!$1:$1,0))*2,0)</f>
        <v>335266000</v>
      </c>
      <c r="AK1190" s="90">
        <f>IFERROR(INDEX([1]market_value_etf!$1:$1048576,MATCH($A1190,[1]market_value_etf!$A:$A,0),MATCH(AK$2,[1]market_value_etf!$1:$1,0))*2 + INDEX([1]mkt_pt_etf!$1:$1048576,MATCH($A1190,[1]mkt_pt_etf!$A:$A,0),MATCH(AK$2,[1]mkt_pt_etf!$1:$1,0))*2,0)</f>
        <v>3226000</v>
      </c>
      <c r="AL1190" s="90">
        <f>IFERROR(INDEX([1]market_value_etf!$1:$1048576,MATCH($A1190,[1]market_value_etf!$A:$A,0),MATCH(AL$2,[1]market_value_etf!$1:$1,0))*2 + INDEX([1]mkt_pt_etf!$1:$1048576,MATCH($A1190,[1]mkt_pt_etf!$A:$A,0),MATCH(AL$2,[1]mkt_pt_etf!$1:$1,0))*2,0)</f>
        <v>256824000</v>
      </c>
      <c r="AM1190" s="90">
        <f>IFERROR(INDEX([1]market_value_etf!$1:$1048576,MATCH($A1190,[1]market_value_etf!$A:$A,0),MATCH(AM$2,[1]market_value_etf!$1:$1,0))*2 + INDEX([1]mkt_pt_etf!$1:$1048576,MATCH($A1190,[1]mkt_pt_etf!$A:$A,0),MATCH(AM$2,[1]mkt_pt_etf!$1:$1,0))*2,0)</f>
        <v>0</v>
      </c>
      <c r="AN1190" s="90">
        <f>IFERROR(INDEX([1]market_value_etf!$1:$1048576,MATCH($A1190,[1]market_value_etf!$A:$A,0),MATCH(AN$2,[1]market_value_etf!$1:$1,0))*2 + INDEX([1]mkt_pt_etf!$1:$1048576,MATCH($A1190,[1]mkt_pt_etf!$A:$A,0),MATCH(AN$2,[1]mkt_pt_etf!$1:$1,0))*2,0)</f>
        <v>48650000</v>
      </c>
      <c r="AO1190" s="90"/>
      <c r="AP1190" s="90"/>
    </row>
    <row r="1191" spans="1:42" ht="12.75" customHeight="1">
      <c r="A1191" s="81">
        <v>45188</v>
      </c>
      <c r="B1191" s="90" cm="1">
        <f t="array" ref="B1191">SUM(_xlfn._xlws.FILTER([1]market_value_exchange!$B:$D,[1]market_value_exchange!$A:$A=A1191,0))*2</f>
        <v>52243126145800</v>
      </c>
      <c r="C1191" s="90">
        <f>SUM(AD1191:AN1191)</f>
        <v>105962850000</v>
      </c>
      <c r="D1191" s="203">
        <f>F1191+H1191+J1191+L1191+N1191+P1191+R1191+T1191+V1191+Z1191</f>
        <v>11577058000</v>
      </c>
      <c r="E1191" s="208">
        <f>INDEX([2]Daily_stats!$1:$1048576,MATCH($A1191,[2]Daily_stats!$H:$H,0),MATCH(E$1,[2]Daily_stats!$1:$1,0))</f>
        <v>175317878800</v>
      </c>
      <c r="F1191" s="90">
        <f>IFERROR(INDEX([1]kis_etf_trade_data!$1:$1048576,MATCH($A1191,[1]kis_etf_trade_data!$A:$A,0),MATCH(F$3,[1]kis_etf_trade_data!$1:$1,0)),0)</f>
        <v>1078120000</v>
      </c>
      <c r="G1191" s="85">
        <f>F1191/AD1191</f>
        <v>5.5886343768713105E-2</v>
      </c>
      <c r="H1191" s="90">
        <f>IFERROR(INDEX([1]kis_etf_trade_data!$1:$1048576,MATCH($A1191,[1]kis_etf_trade_data!$A:$A,0),MATCH(H$3,[1]kis_etf_trade_data!$1:$1,0)),0)</f>
        <v>0</v>
      </c>
      <c r="I1191" s="85">
        <f>H1191/AE1191</f>
        <v>0</v>
      </c>
      <c r="J1191" s="90">
        <f>IFERROR(INDEX([1]kis_etf_trade_data!$1:$1048576,MATCH($A1191,[1]kis_etf_trade_data!$A:$A,0),MATCH(J$3,[1]kis_etf_trade_data!$1:$1,0)),0)</f>
        <v>113135000</v>
      </c>
      <c r="K1191" s="85">
        <f>J1191/AF1191</f>
        <v>0.1079796209761163</v>
      </c>
      <c r="L1191" s="90">
        <f>IFERROR(INDEX([1]kis_etf_trade_data!$1:$1048576,MATCH($A1191,[1]kis_etf_trade_data!$A:$A,0),MATCH(L$3,[1]kis_etf_trade_data!$1:$1,0)),0)</f>
        <v>5008985000</v>
      </c>
      <c r="M1191" s="85">
        <f>L1191/AG1191</f>
        <v>6.7769252755770712E-2</v>
      </c>
      <c r="N1191" s="90">
        <f>IFERROR(INDEX([1]kis_etf_trade_data!$1:$1048576,MATCH($A1191,[1]kis_etf_trade_data!$A:$A,0),MATCH(N$3,[1]kis_etf_trade_data!$1:$1,0)),0)</f>
        <v>2915560000</v>
      </c>
      <c r="O1191" s="85">
        <f>N1191/AH1191</f>
        <v>0.57657046216446683</v>
      </c>
      <c r="P1191" s="90">
        <f>IFERROR(INDEX([1]kis_etf_trade_data!$1:$1048576,MATCH($A1191,[1]kis_etf_trade_data!$A:$A,0),MATCH(P$3,[1]kis_etf_trade_data!$1:$1,0)),0)</f>
        <v>106911000</v>
      </c>
      <c r="Q1191" s="85">
        <f>P1191/AI1191</f>
        <v>0.30058536420787457</v>
      </c>
      <c r="R1191" s="90">
        <f>IFERROR(INDEX([1]kis_etf_trade_data!$1:$1048576,MATCH($A1191,[1]kis_etf_trade_data!$A:$A,0),MATCH(R$3,[1]kis_etf_trade_data!$1:$1,0)),0)</f>
        <v>0</v>
      </c>
      <c r="S1191" s="85">
        <f>R1191/AJ1191</f>
        <v>0</v>
      </c>
      <c r="T1191" s="90">
        <f>IFERROR(INDEX([1]kis_etf_trade_data!$1:$1048576,MATCH($A1191,[1]kis_etf_trade_data!$A:$A,0),MATCH(T$3,[1]kis_etf_trade_data!$1:$1,0)),0)</f>
        <v>2400000</v>
      </c>
      <c r="U1191" s="85">
        <f>T1191/AK1191</f>
        <v>0.5</v>
      </c>
      <c r="V1191" s="90">
        <f>IFERROR(INDEX([1]kis_etf_trade_data!$1:$1048576,MATCH($A1191,[1]kis_etf_trade_data!$A:$A,0),MATCH(V$3,[1]kis_etf_trade_data!$1:$1,0)),0)</f>
        <v>2351947000</v>
      </c>
      <c r="W1191" s="85">
        <f>V1191/AL1191</f>
        <v>0.4600217967620151</v>
      </c>
      <c r="X1191" s="90">
        <f>IFERROR(INDEX([1]kis_etf_trade_data!$1:$1048576,MATCH($A1191,[1]kis_etf_trade_data!$A:$A,0),MATCH(X$3,[1]kis_etf_trade_data!$1:$1,0)),0)</f>
        <v>144875000</v>
      </c>
      <c r="Y1191" s="85">
        <f t="shared" si="3"/>
        <v>0.5</v>
      </c>
      <c r="Z1191" s="90"/>
      <c r="AA1191" s="85"/>
      <c r="AB1191" s="85"/>
      <c r="AC1191" s="85"/>
      <c r="AD1191" s="90">
        <f>IFERROR(INDEX([1]market_value_etf!$1:$1048576,MATCH($A1191,[1]market_value_etf!$A:$A,0),MATCH(AD$2,[1]market_value_etf!$1:$1,0))*2 + INDEX([1]mkt_pt_etf!$1:$1048576,MATCH($A1191,[1]mkt_pt_etf!$A:$A,0),MATCH(AD$2,[1]mkt_pt_etf!$1:$1,0))*2,0)</f>
        <v>19291296000</v>
      </c>
      <c r="AE1191" s="90">
        <f>IFERROR(INDEX([1]market_value_etf!$1:$1048576,MATCH($A1191,[1]market_value_etf!$A:$A,0),MATCH(AE$2,[1]market_value_etf!$1:$1,0))*2 + INDEX([1]mkt_pt_etf!$1:$1048576,MATCH($A1191,[1]mkt_pt_etf!$A:$A,0),MATCH(AE$2,[1]mkt_pt_etf!$1:$1,0))*2,0)</f>
        <v>271424000</v>
      </c>
      <c r="AF1191" s="90">
        <f>IFERROR(INDEX([1]market_value_etf!$1:$1048576,MATCH($A1191,[1]market_value_etf!$A:$A,0),MATCH(AF$2,[1]market_value_etf!$1:$1,0))*2 + INDEX([1]mkt_pt_etf!$1:$1048576,MATCH($A1191,[1]mkt_pt_etf!$A:$A,0),MATCH(AF$2,[1]mkt_pt_etf!$1:$1,0))*2,0)</f>
        <v>1047744000</v>
      </c>
      <c r="AG1191" s="90">
        <f>IFERROR(INDEX([1]market_value_etf!$1:$1048576,MATCH($A1191,[1]market_value_etf!$A:$A,0),MATCH(AG$2,[1]market_value_etf!$1:$1,0))*2 + INDEX([1]mkt_pt_etf!$1:$1048576,MATCH($A1191,[1]mkt_pt_etf!$A:$A,0),MATCH(AG$2,[1]mkt_pt_etf!$1:$1,0))*2,0)</f>
        <v>73912354000</v>
      </c>
      <c r="AH1191" s="90">
        <f>IFERROR(INDEX([1]market_value_etf!$1:$1048576,MATCH($A1191,[1]market_value_etf!$A:$A,0),MATCH(AH$2,[1]market_value_etf!$1:$1,0))*2 + INDEX([1]mkt_pt_etf!$1:$1048576,MATCH($A1191,[1]mkt_pt_etf!$A:$A,0),MATCH(AH$2,[1]mkt_pt_etf!$1:$1,0))*2,0)</f>
        <v>5056728000</v>
      </c>
      <c r="AI1191" s="90">
        <f>IFERROR(INDEX([1]market_value_etf!$1:$1048576,MATCH($A1191,[1]market_value_etf!$A:$A,0),MATCH(AI$2,[1]market_value_etf!$1:$1,0))*2 + INDEX([1]mkt_pt_etf!$1:$1048576,MATCH($A1191,[1]mkt_pt_etf!$A:$A,0),MATCH(AI$2,[1]mkt_pt_etf!$1:$1,0))*2,0)</f>
        <v>355676000</v>
      </c>
      <c r="AJ1191" s="90">
        <f>IFERROR(INDEX([1]market_value_etf!$1:$1048576,MATCH($A1191,[1]market_value_etf!$A:$A,0),MATCH(AJ$2,[1]market_value_etf!$1:$1,0))*2 + INDEX([1]mkt_pt_etf!$1:$1048576,MATCH($A1191,[1]mkt_pt_etf!$A:$A,0),MATCH(AJ$2,[1]mkt_pt_etf!$1:$1,0))*2,0)</f>
        <v>327456000</v>
      </c>
      <c r="AK1191" s="90">
        <f>IFERROR(INDEX([1]market_value_etf!$1:$1048576,MATCH($A1191,[1]market_value_etf!$A:$A,0),MATCH(AK$2,[1]market_value_etf!$1:$1,0))*2 + INDEX([1]mkt_pt_etf!$1:$1048576,MATCH($A1191,[1]mkt_pt_etf!$A:$A,0),MATCH(AK$2,[1]mkt_pt_etf!$1:$1,0))*2,0)</f>
        <v>4800000</v>
      </c>
      <c r="AL1191" s="90">
        <f>IFERROR(INDEX([1]market_value_etf!$1:$1048576,MATCH($A1191,[1]market_value_etf!$A:$A,0),MATCH(AL$2,[1]market_value_etf!$1:$1,0))*2 + INDEX([1]mkt_pt_etf!$1:$1048576,MATCH($A1191,[1]mkt_pt_etf!$A:$A,0),MATCH(AL$2,[1]mkt_pt_etf!$1:$1,0))*2,0)</f>
        <v>5112686000</v>
      </c>
      <c r="AM1191" s="90">
        <f>IFERROR(INDEX([1]market_value_etf!$1:$1048576,MATCH($A1191,[1]market_value_etf!$A:$A,0),MATCH(AM$2,[1]market_value_etf!$1:$1,0))*2 + INDEX([1]mkt_pt_etf!$1:$1048576,MATCH($A1191,[1]mkt_pt_etf!$A:$A,0),MATCH(AM$2,[1]mkt_pt_etf!$1:$1,0))*2,0)</f>
        <v>289750000</v>
      </c>
      <c r="AN1191" s="90">
        <f>IFERROR(INDEX([1]market_value_etf!$1:$1048576,MATCH($A1191,[1]market_value_etf!$A:$A,0),MATCH(AN$2,[1]market_value_etf!$1:$1,0))*2 + INDEX([1]mkt_pt_etf!$1:$1048576,MATCH($A1191,[1]mkt_pt_etf!$A:$A,0),MATCH(AN$2,[1]mkt_pt_etf!$1:$1,0))*2,0)</f>
        <v>292936000</v>
      </c>
      <c r="AO1191" s="90"/>
      <c r="AP1191" s="90"/>
    </row>
    <row r="1192" spans="1:42" ht="12.75" customHeight="1">
      <c r="A1192" s="81">
        <v>45189</v>
      </c>
      <c r="B1192" s="90" cm="1">
        <f t="array" ref="B1192">SUM(_xlfn._xlws.FILTER([1]market_value_exchange!$B:$D,[1]market_value_exchange!$A:$A=A1192,0))*2</f>
        <v>46213799608200</v>
      </c>
      <c r="C1192" s="90">
        <f>SUM(AD1192:AN1192)</f>
        <v>146529264000</v>
      </c>
      <c r="D1192" s="203">
        <f>F1192+H1192+J1192+L1192+N1192+P1192+R1192+T1192+V1192+Z1192</f>
        <v>23143114000</v>
      </c>
      <c r="E1192" s="208">
        <f>INDEX([2]Daily_stats!$1:$1048576,MATCH($A1192,[2]Daily_stats!$H:$H,0),MATCH(E$1,[2]Daily_stats!$1:$1,0))</f>
        <v>195222679000</v>
      </c>
      <c r="F1192" s="90">
        <f>IFERROR(INDEX([1]kis_etf_trade_data!$1:$1048576,MATCH($A1192,[1]kis_etf_trade_data!$A:$A,0),MATCH(F$3,[1]kis_etf_trade_data!$1:$1,0)),0)</f>
        <v>9141151000</v>
      </c>
      <c r="G1192" s="85">
        <f>F1192/AD1192</f>
        <v>0.76555232251388461</v>
      </c>
      <c r="H1192" s="90">
        <f>IFERROR(INDEX([1]kis_etf_trade_data!$1:$1048576,MATCH($A1192,[1]kis_etf_trade_data!$A:$A,0),MATCH(H$3,[1]kis_etf_trade_data!$1:$1,0)),0)</f>
        <v>0</v>
      </c>
      <c r="I1192" s="85">
        <f>H1192/AE1192</f>
        <v>0</v>
      </c>
      <c r="J1192" s="90">
        <f>IFERROR(INDEX([1]kis_etf_trade_data!$1:$1048576,MATCH($A1192,[1]kis_etf_trade_data!$A:$A,0),MATCH(J$3,[1]kis_etf_trade_data!$1:$1,0)),0)</f>
        <v>3740600000</v>
      </c>
      <c r="K1192" s="85">
        <f>J1192/AF1192</f>
        <v>0.43914713929790461</v>
      </c>
      <c r="L1192" s="90">
        <f>IFERROR(INDEX([1]kis_etf_trade_data!$1:$1048576,MATCH($A1192,[1]kis_etf_trade_data!$A:$A,0),MATCH(L$3,[1]kis_etf_trade_data!$1:$1,0)),0)</f>
        <v>8463926000</v>
      </c>
      <c r="M1192" s="85">
        <f>L1192/AG1192</f>
        <v>6.9750962986225698E-2</v>
      </c>
      <c r="N1192" s="90">
        <f>IFERROR(INDEX([1]kis_etf_trade_data!$1:$1048576,MATCH($A1192,[1]kis_etf_trade_data!$A:$A,0),MATCH(N$3,[1]kis_etf_trade_data!$1:$1,0)),0)</f>
        <v>1578943000</v>
      </c>
      <c r="O1192" s="85">
        <f>N1192/AH1192</f>
        <v>0.42293176490252127</v>
      </c>
      <c r="P1192" s="90">
        <f>IFERROR(INDEX([1]kis_etf_trade_data!$1:$1048576,MATCH($A1192,[1]kis_etf_trade_data!$A:$A,0),MATCH(P$3,[1]kis_etf_trade_data!$1:$1,0)),0)</f>
        <v>56236000</v>
      </c>
      <c r="Q1192" s="85">
        <f>P1192/AI1192</f>
        <v>0.27618654722615121</v>
      </c>
      <c r="R1192" s="90">
        <f>IFERROR(INDEX([1]kis_etf_trade_data!$1:$1048576,MATCH($A1192,[1]kis_etf_trade_data!$A:$A,0),MATCH(R$3,[1]kis_etf_trade_data!$1:$1,0)),0)</f>
        <v>0</v>
      </c>
      <c r="S1192" s="85">
        <f>R1192/AJ1192</f>
        <v>0</v>
      </c>
      <c r="T1192" s="90">
        <f>IFERROR(INDEX([1]kis_etf_trade_data!$1:$1048576,MATCH($A1192,[1]kis_etf_trade_data!$A:$A,0),MATCH(T$3,[1]kis_etf_trade_data!$1:$1,0)),0)</f>
        <v>809000</v>
      </c>
      <c r="U1192" s="85">
        <f>T1192/AK1192</f>
        <v>5.022972805165777E-2</v>
      </c>
      <c r="V1192" s="90">
        <f>IFERROR(INDEX([1]kis_etf_trade_data!$1:$1048576,MATCH($A1192,[1]kis_etf_trade_data!$A:$A,0),MATCH(V$3,[1]kis_etf_trade_data!$1:$1,0)),0)</f>
        <v>161449000</v>
      </c>
      <c r="W1192" s="85">
        <f>V1192/AL1192</f>
        <v>0.47379928041930541</v>
      </c>
      <c r="X1192" s="90">
        <f>IFERROR(INDEX([1]kis_etf_trade_data!$1:$1048576,MATCH($A1192,[1]kis_etf_trade_data!$A:$A,0),MATCH(X$3,[1]kis_etf_trade_data!$1:$1,0)),0)</f>
        <v>0</v>
      </c>
      <c r="Y1192" s="85" t="e">
        <f t="shared" si="3"/>
        <v>#DIV/0!</v>
      </c>
      <c r="Z1192" s="90"/>
      <c r="AA1192" s="85"/>
      <c r="AB1192" s="85"/>
      <c r="AC1192" s="85"/>
      <c r="AD1192" s="90">
        <f>IFERROR(INDEX([1]market_value_etf!$1:$1048576,MATCH($A1192,[1]market_value_etf!$A:$A,0),MATCH(AD$2,[1]market_value_etf!$1:$1,0))*2 + INDEX([1]mkt_pt_etf!$1:$1048576,MATCH($A1192,[1]mkt_pt_etf!$A:$A,0),MATCH(AD$2,[1]mkt_pt_etf!$1:$1,0))*2,0)</f>
        <v>11940596000</v>
      </c>
      <c r="AE1192" s="90">
        <f>IFERROR(INDEX([1]market_value_etf!$1:$1048576,MATCH($A1192,[1]market_value_etf!$A:$A,0),MATCH(AE$2,[1]market_value_etf!$1:$1,0))*2 + INDEX([1]mkt_pt_etf!$1:$1048576,MATCH($A1192,[1]mkt_pt_etf!$A:$A,0),MATCH(AE$2,[1]mkt_pt_etf!$1:$1,0))*2,0)</f>
        <v>309526000</v>
      </c>
      <c r="AF1192" s="90">
        <f>IFERROR(INDEX([1]market_value_etf!$1:$1048576,MATCH($A1192,[1]market_value_etf!$A:$A,0),MATCH(AF$2,[1]market_value_etf!$1:$1,0))*2 + INDEX([1]mkt_pt_etf!$1:$1048576,MATCH($A1192,[1]mkt_pt_etf!$A:$A,0),MATCH(AF$2,[1]mkt_pt_etf!$1:$1,0))*2,0)</f>
        <v>8517874000</v>
      </c>
      <c r="AG1192" s="90">
        <f>IFERROR(INDEX([1]market_value_etf!$1:$1048576,MATCH($A1192,[1]market_value_etf!$A:$A,0),MATCH(AG$2,[1]market_value_etf!$1:$1,0))*2 + INDEX([1]mkt_pt_etf!$1:$1048576,MATCH($A1192,[1]mkt_pt_etf!$A:$A,0),MATCH(AG$2,[1]mkt_pt_etf!$1:$1,0))*2,0)</f>
        <v>121344934000</v>
      </c>
      <c r="AH1192" s="90">
        <f>IFERROR(INDEX([1]market_value_etf!$1:$1048576,MATCH($A1192,[1]market_value_etf!$A:$A,0),MATCH(AH$2,[1]market_value_etf!$1:$1,0))*2 + INDEX([1]mkt_pt_etf!$1:$1048576,MATCH($A1192,[1]mkt_pt_etf!$A:$A,0),MATCH(AH$2,[1]mkt_pt_etf!$1:$1,0))*2,0)</f>
        <v>3733328000</v>
      </c>
      <c r="AI1192" s="90">
        <f>IFERROR(INDEX([1]market_value_etf!$1:$1048576,MATCH($A1192,[1]market_value_etf!$A:$A,0),MATCH(AI$2,[1]market_value_etf!$1:$1,0))*2 + INDEX([1]mkt_pt_etf!$1:$1048576,MATCH($A1192,[1]mkt_pt_etf!$A:$A,0),MATCH(AI$2,[1]mkt_pt_etf!$1:$1,0))*2,0)</f>
        <v>203616000</v>
      </c>
      <c r="AJ1192" s="90">
        <f>IFERROR(INDEX([1]market_value_etf!$1:$1048576,MATCH($A1192,[1]market_value_etf!$A:$A,0),MATCH(AJ$2,[1]market_value_etf!$1:$1,0))*2 + INDEX([1]mkt_pt_etf!$1:$1048576,MATCH($A1192,[1]mkt_pt_etf!$A:$A,0),MATCH(AJ$2,[1]mkt_pt_etf!$1:$1,0))*2,0)</f>
        <v>90166000</v>
      </c>
      <c r="AK1192" s="90">
        <f>IFERROR(INDEX([1]market_value_etf!$1:$1048576,MATCH($A1192,[1]market_value_etf!$A:$A,0),MATCH(AK$2,[1]market_value_etf!$1:$1,0))*2 + INDEX([1]mkt_pt_etf!$1:$1048576,MATCH($A1192,[1]mkt_pt_etf!$A:$A,0),MATCH(AK$2,[1]mkt_pt_etf!$1:$1,0))*2,0)</f>
        <v>16106000</v>
      </c>
      <c r="AL1192" s="90">
        <f>IFERROR(INDEX([1]market_value_etf!$1:$1048576,MATCH($A1192,[1]market_value_etf!$A:$A,0),MATCH(AL$2,[1]market_value_etf!$1:$1,0))*2 + INDEX([1]mkt_pt_etf!$1:$1048576,MATCH($A1192,[1]mkt_pt_etf!$A:$A,0),MATCH(AL$2,[1]mkt_pt_etf!$1:$1,0))*2,0)</f>
        <v>340754000</v>
      </c>
      <c r="AM1192" s="90">
        <f>IFERROR(INDEX([1]market_value_etf!$1:$1048576,MATCH($A1192,[1]market_value_etf!$A:$A,0),MATCH(AM$2,[1]market_value_etf!$1:$1,0))*2 + INDEX([1]mkt_pt_etf!$1:$1048576,MATCH($A1192,[1]mkt_pt_etf!$A:$A,0),MATCH(AM$2,[1]mkt_pt_etf!$1:$1,0))*2,0)</f>
        <v>0</v>
      </c>
      <c r="AN1192" s="90">
        <f>IFERROR(INDEX([1]market_value_etf!$1:$1048576,MATCH($A1192,[1]market_value_etf!$A:$A,0),MATCH(AN$2,[1]market_value_etf!$1:$1,0))*2 + INDEX([1]mkt_pt_etf!$1:$1048576,MATCH($A1192,[1]mkt_pt_etf!$A:$A,0),MATCH(AN$2,[1]mkt_pt_etf!$1:$1,0))*2,0)</f>
        <v>32364000</v>
      </c>
      <c r="AO1192" s="90"/>
      <c r="AP1192" s="90"/>
    </row>
    <row r="1193" spans="1:42" ht="12.75" customHeight="1">
      <c r="A1193" s="81">
        <v>45190</v>
      </c>
      <c r="B1193" s="90" cm="1">
        <f t="array" ref="B1193">SUM(_xlfn._xlws.FILTER([1]market_value_exchange!$B:$D,[1]market_value_exchange!$A:$A=A1193,0))*2</f>
        <v>53566516049600</v>
      </c>
      <c r="C1193" s="90">
        <f>SUM(AD1193:AN1193)</f>
        <v>204560946000</v>
      </c>
      <c r="D1193" s="203">
        <f>F1193+H1193+J1193+L1193+N1193+P1193+R1193+T1193+V1193+Z1193</f>
        <v>137613921000</v>
      </c>
      <c r="E1193" s="208">
        <f>INDEX([2]Daily_stats!$1:$1048576,MATCH($A1193,[2]Daily_stats!$H:$H,0),MATCH(E$1,[2]Daily_stats!$1:$1,0))</f>
        <v>443452790000</v>
      </c>
      <c r="F1193" s="90">
        <f>IFERROR(INDEX([1]kis_etf_trade_data!$1:$1048576,MATCH($A1193,[1]kis_etf_trade_data!$A:$A,0),MATCH(F$3,[1]kis_etf_trade_data!$1:$1,0)),0)</f>
        <v>120453839000</v>
      </c>
      <c r="G1193" s="85">
        <f>F1193/AD1193</f>
        <v>0.92436537183666279</v>
      </c>
      <c r="H1193" s="90">
        <f>IFERROR(INDEX([1]kis_etf_trade_data!$1:$1048576,MATCH($A1193,[1]kis_etf_trade_data!$A:$A,0),MATCH(H$3,[1]kis_etf_trade_data!$1:$1,0)),0)</f>
        <v>0</v>
      </c>
      <c r="I1193" s="85">
        <f>H1193/AE1193</f>
        <v>0</v>
      </c>
      <c r="J1193" s="90">
        <f>IFERROR(INDEX([1]kis_etf_trade_data!$1:$1048576,MATCH($A1193,[1]kis_etf_trade_data!$A:$A,0),MATCH(J$3,[1]kis_etf_trade_data!$1:$1,0)),0)</f>
        <v>1548790000</v>
      </c>
      <c r="K1193" s="85">
        <f>J1193/AF1193</f>
        <v>0.32108178392267117</v>
      </c>
      <c r="L1193" s="90">
        <f>IFERROR(INDEX([1]kis_etf_trade_data!$1:$1048576,MATCH($A1193,[1]kis_etf_trade_data!$A:$A,0),MATCH(L$3,[1]kis_etf_trade_data!$1:$1,0)),0)</f>
        <v>13480192000</v>
      </c>
      <c r="M1193" s="85">
        <f>L1193/AG1193</f>
        <v>0.21369413689977215</v>
      </c>
      <c r="N1193" s="90">
        <f>IFERROR(INDEX([1]kis_etf_trade_data!$1:$1048576,MATCH($A1193,[1]kis_etf_trade_data!$A:$A,0),MATCH(N$3,[1]kis_etf_trade_data!$1:$1,0)),0)</f>
        <v>1466032000</v>
      </c>
      <c r="O1193" s="85">
        <f>N1193/AH1193</f>
        <v>0.45513537342949129</v>
      </c>
      <c r="P1193" s="90">
        <f>IFERROR(INDEX([1]kis_etf_trade_data!$1:$1048576,MATCH($A1193,[1]kis_etf_trade_data!$A:$A,0),MATCH(P$3,[1]kis_etf_trade_data!$1:$1,0)),0)</f>
        <v>333054000</v>
      </c>
      <c r="Q1193" s="85">
        <f>P1193/AI1193</f>
        <v>0.41701600180302006</v>
      </c>
      <c r="R1193" s="90">
        <f>IFERROR(INDEX([1]kis_etf_trade_data!$1:$1048576,MATCH($A1193,[1]kis_etf_trade_data!$A:$A,0),MATCH(R$3,[1]kis_etf_trade_data!$1:$1,0)),0)</f>
        <v>0</v>
      </c>
      <c r="S1193" s="85">
        <f>R1193/AJ1193</f>
        <v>0</v>
      </c>
      <c r="T1193" s="90">
        <f>IFERROR(INDEX([1]kis_etf_trade_data!$1:$1048576,MATCH($A1193,[1]kis_etf_trade_data!$A:$A,0),MATCH(T$3,[1]kis_etf_trade_data!$1:$1,0)),0)</f>
        <v>319760000</v>
      </c>
      <c r="U1193" s="85">
        <f>T1193/AK1193</f>
        <v>0.49006866110838648</v>
      </c>
      <c r="V1193" s="90">
        <f>IFERROR(INDEX([1]kis_etf_trade_data!$1:$1048576,MATCH($A1193,[1]kis_etf_trade_data!$A:$A,0),MATCH(V$3,[1]kis_etf_trade_data!$1:$1,0)),0)</f>
        <v>12254000</v>
      </c>
      <c r="W1193" s="85">
        <f>V1193/AL1193</f>
        <v>0.14482236982059707</v>
      </c>
      <c r="X1193" s="90">
        <f>IFERROR(INDEX([1]kis_etf_trade_data!$1:$1048576,MATCH($A1193,[1]kis_etf_trade_data!$A:$A,0),MATCH(X$3,[1]kis_etf_trade_data!$1:$1,0)),0)</f>
        <v>32364000</v>
      </c>
      <c r="Y1193" s="85">
        <f t="shared" si="3"/>
        <v>0.5</v>
      </c>
      <c r="Z1193" s="90"/>
      <c r="AA1193" s="85"/>
      <c r="AB1193" s="85"/>
      <c r="AC1193" s="85"/>
      <c r="AD1193" s="90">
        <f>IFERROR(INDEX([1]market_value_etf!$1:$1048576,MATCH($A1193,[1]market_value_etf!$A:$A,0),MATCH(AD$2,[1]market_value_etf!$1:$1,0))*2 + INDEX([1]mkt_pt_etf!$1:$1048576,MATCH($A1193,[1]mkt_pt_etf!$A:$A,0),MATCH(AD$2,[1]mkt_pt_etf!$1:$1,0))*2,0)</f>
        <v>130309770000</v>
      </c>
      <c r="AE1193" s="90">
        <f>IFERROR(INDEX([1]market_value_etf!$1:$1048576,MATCH($A1193,[1]market_value_etf!$A:$A,0),MATCH(AE$2,[1]market_value_etf!$1:$1,0))*2 + INDEX([1]mkt_pt_etf!$1:$1048576,MATCH($A1193,[1]mkt_pt_etf!$A:$A,0),MATCH(AE$2,[1]mkt_pt_etf!$1:$1,0))*2,0)</f>
        <v>648214000</v>
      </c>
      <c r="AF1193" s="90">
        <f>IFERROR(INDEX([1]market_value_etf!$1:$1048576,MATCH($A1193,[1]market_value_etf!$A:$A,0),MATCH(AF$2,[1]market_value_etf!$1:$1,0))*2 + INDEX([1]mkt_pt_etf!$1:$1048576,MATCH($A1193,[1]mkt_pt_etf!$A:$A,0),MATCH(AF$2,[1]mkt_pt_etf!$1:$1,0))*2,0)</f>
        <v>4823662000</v>
      </c>
      <c r="AG1193" s="90">
        <f>IFERROR(INDEX([1]market_value_etf!$1:$1048576,MATCH($A1193,[1]market_value_etf!$A:$A,0),MATCH(AG$2,[1]market_value_etf!$1:$1,0))*2 + INDEX([1]mkt_pt_etf!$1:$1048576,MATCH($A1193,[1]mkt_pt_etf!$A:$A,0),MATCH(AG$2,[1]mkt_pt_etf!$1:$1,0))*2,0)</f>
        <v>63081712000</v>
      </c>
      <c r="AH1193" s="90">
        <f>IFERROR(INDEX([1]market_value_etf!$1:$1048576,MATCH($A1193,[1]market_value_etf!$A:$A,0),MATCH(AH$2,[1]market_value_etf!$1:$1,0))*2 + INDEX([1]mkt_pt_etf!$1:$1048576,MATCH($A1193,[1]mkt_pt_etf!$A:$A,0),MATCH(AH$2,[1]mkt_pt_etf!$1:$1,0))*2,0)</f>
        <v>3221090000</v>
      </c>
      <c r="AI1193" s="90">
        <f>IFERROR(INDEX([1]market_value_etf!$1:$1048576,MATCH($A1193,[1]market_value_etf!$A:$A,0),MATCH(AI$2,[1]market_value_etf!$1:$1,0))*2 + INDEX([1]mkt_pt_etf!$1:$1048576,MATCH($A1193,[1]mkt_pt_etf!$A:$A,0),MATCH(AI$2,[1]mkt_pt_etf!$1:$1,0))*2,0)</f>
        <v>798660000</v>
      </c>
      <c r="AJ1193" s="90">
        <f>IFERROR(INDEX([1]market_value_etf!$1:$1048576,MATCH($A1193,[1]market_value_etf!$A:$A,0),MATCH(AJ$2,[1]market_value_etf!$1:$1,0))*2 + INDEX([1]mkt_pt_etf!$1:$1048576,MATCH($A1193,[1]mkt_pt_etf!$A:$A,0),MATCH(AJ$2,[1]mkt_pt_etf!$1:$1,0))*2,0)</f>
        <v>790086000</v>
      </c>
      <c r="AK1193" s="90">
        <f>IFERROR(INDEX([1]market_value_etf!$1:$1048576,MATCH($A1193,[1]market_value_etf!$A:$A,0),MATCH(AK$2,[1]market_value_etf!$1:$1,0))*2 + INDEX([1]mkt_pt_etf!$1:$1048576,MATCH($A1193,[1]mkt_pt_etf!$A:$A,0),MATCH(AK$2,[1]mkt_pt_etf!$1:$1,0))*2,0)</f>
        <v>652480000</v>
      </c>
      <c r="AL1193" s="90">
        <f>IFERROR(INDEX([1]market_value_etf!$1:$1048576,MATCH($A1193,[1]market_value_etf!$A:$A,0),MATCH(AL$2,[1]market_value_etf!$1:$1,0))*2 + INDEX([1]mkt_pt_etf!$1:$1048576,MATCH($A1193,[1]mkt_pt_etf!$A:$A,0),MATCH(AL$2,[1]mkt_pt_etf!$1:$1,0))*2,0)</f>
        <v>84614000</v>
      </c>
      <c r="AM1193" s="90">
        <f>IFERROR(INDEX([1]market_value_etf!$1:$1048576,MATCH($A1193,[1]market_value_etf!$A:$A,0),MATCH(AM$2,[1]market_value_etf!$1:$1,0))*2 + INDEX([1]mkt_pt_etf!$1:$1048576,MATCH($A1193,[1]mkt_pt_etf!$A:$A,0),MATCH(AM$2,[1]mkt_pt_etf!$1:$1,0))*2,0)</f>
        <v>64728000</v>
      </c>
      <c r="AN1193" s="90">
        <f>IFERROR(INDEX([1]market_value_etf!$1:$1048576,MATCH($A1193,[1]market_value_etf!$A:$A,0),MATCH(AN$2,[1]market_value_etf!$1:$1,0))*2 + INDEX([1]mkt_pt_etf!$1:$1048576,MATCH($A1193,[1]mkt_pt_etf!$A:$A,0),MATCH(AN$2,[1]mkt_pt_etf!$1:$1,0))*2,0)</f>
        <v>85930000</v>
      </c>
      <c r="AO1193" s="90"/>
      <c r="AP1193" s="90"/>
    </row>
    <row r="1194" spans="1:42" ht="12.75" customHeight="1">
      <c r="A1194" s="81">
        <v>45191</v>
      </c>
      <c r="B1194" s="90" cm="1">
        <f t="array" ref="B1194">SUM(_xlfn._xlws.FILTER([1]market_value_exchange!$B:$D,[1]market_value_exchange!$A:$A=A1194,0))*2</f>
        <v>74538058005400</v>
      </c>
      <c r="C1194" s="90">
        <f>SUM(AD1194:AN1194)</f>
        <v>263758854000</v>
      </c>
      <c r="D1194" s="203">
        <f>F1194+H1194+J1194+L1194+N1194+P1194+R1194+T1194+V1194+Z1194</f>
        <v>41773556000</v>
      </c>
      <c r="E1194" s="208">
        <f>INDEX([2]Daily_stats!$1:$1048576,MATCH($A1194,[2]Daily_stats!$H:$H,0),MATCH(E$1,[2]Daily_stats!$1:$1,0))</f>
        <v>301610606000</v>
      </c>
      <c r="F1194" s="90">
        <f>IFERROR(INDEX([1]kis_etf_trade_data!$1:$1048576,MATCH($A1194,[1]kis_etf_trade_data!$A:$A,0),MATCH(F$3,[1]kis_etf_trade_data!$1:$1,0)),0)</f>
        <v>26566381000</v>
      </c>
      <c r="G1194" s="85">
        <f>F1194/AD1194</f>
        <v>0.4268919392690248</v>
      </c>
      <c r="H1194" s="90">
        <f>IFERROR(INDEX([1]kis_etf_trade_data!$1:$1048576,MATCH($A1194,[1]kis_etf_trade_data!$A:$A,0),MATCH(H$3,[1]kis_etf_trade_data!$1:$1,0)),0)</f>
        <v>0</v>
      </c>
      <c r="I1194" s="85">
        <f>H1194/AE1194</f>
        <v>0</v>
      </c>
      <c r="J1194" s="90">
        <f>IFERROR(INDEX([1]kis_etf_trade_data!$1:$1048576,MATCH($A1194,[1]kis_etf_trade_data!$A:$A,0),MATCH(J$3,[1]kis_etf_trade_data!$1:$1,0)),0)</f>
        <v>6227393000</v>
      </c>
      <c r="K1194" s="85">
        <f>J1194/AF1194</f>
        <v>6.3169497868572275E-2</v>
      </c>
      <c r="L1194" s="90">
        <f>IFERROR(INDEX([1]kis_etf_trade_data!$1:$1048576,MATCH($A1194,[1]kis_etf_trade_data!$A:$A,0),MATCH(L$3,[1]kis_etf_trade_data!$1:$1,0)),0)</f>
        <v>3858912000</v>
      </c>
      <c r="M1194" s="85">
        <f>L1194/AG1194</f>
        <v>4.2194557143208293E-2</v>
      </c>
      <c r="N1194" s="90">
        <f>IFERROR(INDEX([1]kis_etf_trade_data!$1:$1048576,MATCH($A1194,[1]kis_etf_trade_data!$A:$A,0),MATCH(N$3,[1]kis_etf_trade_data!$1:$1,0)),0)</f>
        <v>4130519000</v>
      </c>
      <c r="O1194" s="85">
        <f>N1194/AH1194</f>
        <v>0.49712486111137855</v>
      </c>
      <c r="P1194" s="90">
        <f>IFERROR(INDEX([1]kis_etf_trade_data!$1:$1048576,MATCH($A1194,[1]kis_etf_trade_data!$A:$A,0),MATCH(P$3,[1]kis_etf_trade_data!$1:$1,0)),0)</f>
        <v>589328000</v>
      </c>
      <c r="Q1194" s="85">
        <f>P1194/AI1194</f>
        <v>0.40966465122810142</v>
      </c>
      <c r="R1194" s="90">
        <f>IFERROR(INDEX([1]kis_etf_trade_data!$1:$1048576,MATCH($A1194,[1]kis_etf_trade_data!$A:$A,0),MATCH(R$3,[1]kis_etf_trade_data!$1:$1,0)),0)</f>
        <v>0</v>
      </c>
      <c r="S1194" s="85">
        <f>R1194/AJ1194</f>
        <v>0</v>
      </c>
      <c r="T1194" s="90">
        <f>IFERROR(INDEX([1]kis_etf_trade_data!$1:$1048576,MATCH($A1194,[1]kis_etf_trade_data!$A:$A,0),MATCH(T$3,[1]kis_etf_trade_data!$1:$1,0)),0)</f>
        <v>97662000</v>
      </c>
      <c r="U1194" s="85">
        <f>T1194/AK1194</f>
        <v>0.46224843332891574</v>
      </c>
      <c r="V1194" s="90">
        <f>IFERROR(INDEX([1]kis_etf_trade_data!$1:$1048576,MATCH($A1194,[1]kis_etf_trade_data!$A:$A,0),MATCH(V$3,[1]kis_etf_trade_data!$1:$1,0)),0)</f>
        <v>303361000</v>
      </c>
      <c r="W1194" s="85">
        <f>V1194/AL1194</f>
        <v>0.34012283667968735</v>
      </c>
      <c r="X1194" s="90">
        <f>IFERROR(INDEX([1]kis_etf_trade_data!$1:$1048576,MATCH($A1194,[1]kis_etf_trade_data!$A:$A,0),MATCH(X$3,[1]kis_etf_trade_data!$1:$1,0)),0)</f>
        <v>6524000</v>
      </c>
      <c r="Y1194" s="85">
        <f t="shared" si="3"/>
        <v>0.5</v>
      </c>
      <c r="Z1194" s="90"/>
      <c r="AA1194" s="85"/>
      <c r="AB1194" s="85"/>
      <c r="AC1194" s="85"/>
      <c r="AD1194" s="90">
        <f>IFERROR(INDEX([1]market_value_etf!$1:$1048576,MATCH($A1194,[1]market_value_etf!$A:$A,0),MATCH(AD$2,[1]market_value_etf!$1:$1,0))*2 + INDEX([1]mkt_pt_etf!$1:$1048576,MATCH($A1194,[1]mkt_pt_etf!$A:$A,0),MATCH(AD$2,[1]mkt_pt_etf!$1:$1,0))*2,0)</f>
        <v>62232098000</v>
      </c>
      <c r="AE1194" s="90">
        <f>IFERROR(INDEX([1]market_value_etf!$1:$1048576,MATCH($A1194,[1]market_value_etf!$A:$A,0),MATCH(AE$2,[1]market_value_etf!$1:$1,0))*2 + INDEX([1]mkt_pt_etf!$1:$1048576,MATCH($A1194,[1]mkt_pt_etf!$A:$A,0),MATCH(AE$2,[1]mkt_pt_etf!$1:$1,0))*2,0)</f>
        <v>237906000</v>
      </c>
      <c r="AF1194" s="90">
        <f>IFERROR(INDEX([1]market_value_etf!$1:$1048576,MATCH($A1194,[1]market_value_etf!$A:$A,0),MATCH(AF$2,[1]market_value_etf!$1:$1,0))*2 + INDEX([1]mkt_pt_etf!$1:$1048576,MATCH($A1194,[1]mkt_pt_etf!$A:$A,0),MATCH(AF$2,[1]mkt_pt_etf!$1:$1,0))*2,0)</f>
        <v>98582278000</v>
      </c>
      <c r="AG1194" s="90">
        <f>IFERROR(INDEX([1]market_value_etf!$1:$1048576,MATCH($A1194,[1]market_value_etf!$A:$A,0),MATCH(AG$2,[1]market_value_etf!$1:$1,0))*2 + INDEX([1]mkt_pt_etf!$1:$1048576,MATCH($A1194,[1]mkt_pt_etf!$A:$A,0),MATCH(AG$2,[1]mkt_pt_etf!$1:$1,0))*2,0)</f>
        <v>91455208000</v>
      </c>
      <c r="AH1194" s="90">
        <f>IFERROR(INDEX([1]market_value_etf!$1:$1048576,MATCH($A1194,[1]market_value_etf!$A:$A,0),MATCH(AH$2,[1]market_value_etf!$1:$1,0))*2 + INDEX([1]mkt_pt_etf!$1:$1048576,MATCH($A1194,[1]mkt_pt_etf!$A:$A,0),MATCH(AH$2,[1]mkt_pt_etf!$1:$1,0))*2,0)</f>
        <v>8308816000</v>
      </c>
      <c r="AI1194" s="90">
        <f>IFERROR(INDEX([1]market_value_etf!$1:$1048576,MATCH($A1194,[1]market_value_etf!$A:$A,0),MATCH(AI$2,[1]market_value_etf!$1:$1,0))*2 + INDEX([1]mkt_pt_etf!$1:$1048576,MATCH($A1194,[1]mkt_pt_etf!$A:$A,0),MATCH(AI$2,[1]mkt_pt_etf!$1:$1,0))*2,0)</f>
        <v>1438562000</v>
      </c>
      <c r="AJ1194" s="90">
        <f>IFERROR(INDEX([1]market_value_etf!$1:$1048576,MATCH($A1194,[1]market_value_etf!$A:$A,0),MATCH(AJ$2,[1]market_value_etf!$1:$1,0))*2 + INDEX([1]mkt_pt_etf!$1:$1048576,MATCH($A1194,[1]mkt_pt_etf!$A:$A,0),MATCH(AJ$2,[1]mkt_pt_etf!$1:$1,0))*2,0)</f>
        <v>319482000</v>
      </c>
      <c r="AK1194" s="90">
        <f>IFERROR(INDEX([1]market_value_etf!$1:$1048576,MATCH($A1194,[1]market_value_etf!$A:$A,0),MATCH(AK$2,[1]market_value_etf!$1:$1,0))*2 + INDEX([1]mkt_pt_etf!$1:$1048576,MATCH($A1194,[1]mkt_pt_etf!$A:$A,0),MATCH(AK$2,[1]mkt_pt_etf!$1:$1,0))*2,0)</f>
        <v>211276000</v>
      </c>
      <c r="AL1194" s="90">
        <f>IFERROR(INDEX([1]market_value_etf!$1:$1048576,MATCH($A1194,[1]market_value_etf!$A:$A,0),MATCH(AL$2,[1]market_value_etf!$1:$1,0))*2 + INDEX([1]mkt_pt_etf!$1:$1048576,MATCH($A1194,[1]mkt_pt_etf!$A:$A,0),MATCH(AL$2,[1]mkt_pt_etf!$1:$1,0))*2,0)</f>
        <v>891916000</v>
      </c>
      <c r="AM1194" s="90">
        <f>IFERROR(INDEX([1]market_value_etf!$1:$1048576,MATCH($A1194,[1]market_value_etf!$A:$A,0),MATCH(AM$2,[1]market_value_etf!$1:$1,0))*2 + INDEX([1]mkt_pt_etf!$1:$1048576,MATCH($A1194,[1]mkt_pt_etf!$A:$A,0),MATCH(AM$2,[1]mkt_pt_etf!$1:$1,0))*2,0)</f>
        <v>13048000</v>
      </c>
      <c r="AN1194" s="90">
        <f>IFERROR(INDEX([1]market_value_etf!$1:$1048576,MATCH($A1194,[1]market_value_etf!$A:$A,0),MATCH(AN$2,[1]market_value_etf!$1:$1,0))*2 + INDEX([1]mkt_pt_etf!$1:$1048576,MATCH($A1194,[1]mkt_pt_etf!$A:$A,0),MATCH(AN$2,[1]mkt_pt_etf!$1:$1,0))*2,0)</f>
        <v>68264000</v>
      </c>
      <c r="AO1194" s="90"/>
      <c r="AP1194" s="90"/>
    </row>
    <row r="1195" spans="1:42" s="116" customFormat="1" ht="12.75" customHeight="1">
      <c r="A1195" s="110"/>
      <c r="B1195" s="113"/>
      <c r="C1195" s="113"/>
      <c r="D1195" s="210"/>
      <c r="E1195" s="208"/>
      <c r="F1195" s="113"/>
      <c r="G1195" s="135"/>
      <c r="H1195" s="113"/>
      <c r="I1195" s="113"/>
      <c r="J1195" s="113"/>
      <c r="K1195" s="113"/>
      <c r="L1195" s="113"/>
      <c r="M1195" s="113"/>
      <c r="N1195" s="113"/>
      <c r="O1195" s="113"/>
      <c r="P1195" s="113"/>
      <c r="Q1195" s="113"/>
      <c r="R1195" s="113"/>
      <c r="S1195" s="113"/>
      <c r="T1195" s="113"/>
      <c r="U1195" s="113"/>
      <c r="V1195" s="113"/>
      <c r="W1195" s="113"/>
      <c r="X1195" s="113"/>
      <c r="Y1195" s="85" t="e">
        <f t="shared" ref="Y1195:Y1258" si="4">X1195/AM1195</f>
        <v>#DIV/0!</v>
      </c>
      <c r="Z1195" s="113"/>
      <c r="AA1195" s="113"/>
      <c r="AB1195" s="113"/>
      <c r="AC1195" s="113"/>
      <c r="AD1195" s="113"/>
      <c r="AE1195" s="113"/>
      <c r="AF1195" s="113"/>
      <c r="AG1195" s="113"/>
      <c r="AH1195" s="113"/>
      <c r="AI1195" s="126"/>
      <c r="AJ1195" s="113"/>
      <c r="AK1195" s="113"/>
      <c r="AL1195" s="113"/>
      <c r="AM1195" s="113"/>
      <c r="AN1195" s="113"/>
      <c r="AO1195" s="113"/>
      <c r="AP1195" s="113"/>
    </row>
    <row r="1196" spans="1:42" ht="12.75" customHeight="1">
      <c r="A1196" s="81">
        <v>45194</v>
      </c>
      <c r="B1196" s="90" cm="1">
        <f t="array" ref="B1196">SUM(_xlfn._xlws.FILTER([1]market_value_exchange!$B:$D,[1]market_value_exchange!$A:$A=A1196,0))*2</f>
        <v>54768049298000</v>
      </c>
      <c r="C1196" s="90">
        <f>SUM(AD1196:AN1196)</f>
        <v>155339144000</v>
      </c>
      <c r="D1196" s="203">
        <f>F1196+H1196+J1196+L1196+N1196+P1196+R1196+T1196+V1196+Z1196</f>
        <v>52532571000</v>
      </c>
      <c r="E1196" s="208">
        <f>INDEX([2]Daily_stats!$1:$1048576,MATCH($A1196,[2]Daily_stats!$H:$H,0),MATCH(E$1,[2]Daily_stats!$1:$1,0))</f>
        <v>323686967000</v>
      </c>
      <c r="F1196" s="90">
        <f>IFERROR(INDEX([1]kis_etf_trade_data!$1:$1048576,MATCH($A1196,[1]kis_etf_trade_data!$A:$A,0),MATCH(F$3,[1]kis_etf_trade_data!$1:$1,0)),0)</f>
        <v>27437867000</v>
      </c>
      <c r="G1196" s="85">
        <f>F1196/AD1196</f>
        <v>0.52800019505196871</v>
      </c>
      <c r="H1196" s="90">
        <f>IFERROR(INDEX([1]kis_etf_trade_data!$1:$1048576,MATCH($A1196,[1]kis_etf_trade_data!$A:$A,0),MATCH(H$3,[1]kis_etf_trade_data!$1:$1,0)),0)</f>
        <v>0</v>
      </c>
      <c r="I1196" s="85">
        <f>H1196/AE1196</f>
        <v>0</v>
      </c>
      <c r="J1196" s="90">
        <f>IFERROR(INDEX([1]kis_etf_trade_data!$1:$1048576,MATCH($A1196,[1]kis_etf_trade_data!$A:$A,0),MATCH(J$3,[1]kis_etf_trade_data!$1:$1,0)),0)</f>
        <v>3868785000</v>
      </c>
      <c r="K1196" s="85">
        <f>J1196/AF1196</f>
        <v>0.34502478537534431</v>
      </c>
      <c r="L1196" s="90">
        <f>IFERROR(INDEX([1]kis_etf_trade_data!$1:$1048576,MATCH($A1196,[1]kis_etf_trade_data!$A:$A,0),MATCH(L$3,[1]kis_etf_trade_data!$1:$1,0)),0)</f>
        <v>17154275000</v>
      </c>
      <c r="M1196" s="85">
        <f>L1196/AG1196</f>
        <v>0.20642253555972484</v>
      </c>
      <c r="N1196" s="90">
        <f>IFERROR(INDEX([1]kis_etf_trade_data!$1:$1048576,MATCH($A1196,[1]kis_etf_trade_data!$A:$A,0),MATCH(N$3,[1]kis_etf_trade_data!$1:$1,0)),0)</f>
        <v>3035827000</v>
      </c>
      <c r="O1196" s="85">
        <f>N1196/AH1196</f>
        <v>0.47337223024041691</v>
      </c>
      <c r="P1196" s="90">
        <f>IFERROR(INDEX([1]kis_etf_trade_data!$1:$1048576,MATCH($A1196,[1]kis_etf_trade_data!$A:$A,0),MATCH(P$3,[1]kis_etf_trade_data!$1:$1,0)),0)</f>
        <v>397061000</v>
      </c>
      <c r="Q1196" s="85">
        <f>P1196/AI1196</f>
        <v>0.40813031027528629</v>
      </c>
      <c r="R1196" s="90">
        <f>IFERROR(INDEX([1]kis_etf_trade_data!$1:$1048576,MATCH($A1196,[1]kis_etf_trade_data!$A:$A,0),MATCH(R$3,[1]kis_etf_trade_data!$1:$1,0)),0)</f>
        <v>0</v>
      </c>
      <c r="S1196" s="85">
        <f>R1196/AJ1196</f>
        <v>0</v>
      </c>
      <c r="T1196" s="90">
        <f>IFERROR(INDEX([1]kis_etf_trade_data!$1:$1048576,MATCH($A1196,[1]kis_etf_trade_data!$A:$A,0),MATCH(T$3,[1]kis_etf_trade_data!$1:$1,0)),0)</f>
        <v>7786000</v>
      </c>
      <c r="U1196" s="85">
        <f>T1196/AK1196</f>
        <v>0.33179919884087616</v>
      </c>
      <c r="V1196" s="90">
        <f>IFERROR(INDEX([1]kis_etf_trade_data!$1:$1048576,MATCH($A1196,[1]kis_etf_trade_data!$A:$A,0),MATCH(V$3,[1]kis_etf_trade_data!$1:$1,0)),0)</f>
        <v>630970000</v>
      </c>
      <c r="W1196" s="85">
        <f>V1196/AL1196</f>
        <v>0.45353587919702365</v>
      </c>
      <c r="X1196" s="90">
        <f>IFERROR(INDEX([1]kis_etf_trade_data!$1:$1048576,MATCH($A1196,[1]kis_etf_trade_data!$A:$A,0),MATCH(X$3,[1]kis_etf_trade_data!$1:$1,0)),0)</f>
        <v>0</v>
      </c>
      <c r="Y1196" s="85" t="e">
        <f t="shared" si="4"/>
        <v>#DIV/0!</v>
      </c>
      <c r="Z1196" s="90"/>
      <c r="AA1196" s="85"/>
      <c r="AB1196" s="85"/>
      <c r="AC1196" s="85"/>
      <c r="AD1196" s="90">
        <f>IFERROR(INDEX([1]market_value_etf!$1:$1048576,MATCH($A1196,[1]market_value_etf!$A:$A,0),MATCH(AD$2,[1]market_value_etf!$1:$1,0))*2 + INDEX([1]mkt_pt_etf!$1:$1048576,MATCH($A1196,[1]mkt_pt_etf!$A:$A,0),MATCH(AD$2,[1]mkt_pt_etf!$1:$1,0))*2,0)</f>
        <v>51965638000</v>
      </c>
      <c r="AE1196" s="90">
        <f>IFERROR(INDEX([1]market_value_etf!$1:$1048576,MATCH($A1196,[1]market_value_etf!$A:$A,0),MATCH(AE$2,[1]market_value_etf!$1:$1,0))*2 + INDEX([1]mkt_pt_etf!$1:$1048576,MATCH($A1196,[1]mkt_pt_etf!$A:$A,0),MATCH(AE$2,[1]mkt_pt_etf!$1:$1,0))*2,0)</f>
        <v>114274000</v>
      </c>
      <c r="AF1196" s="90">
        <f>IFERROR(INDEX([1]market_value_etf!$1:$1048576,MATCH($A1196,[1]market_value_etf!$A:$A,0),MATCH(AF$2,[1]market_value_etf!$1:$1,0))*2 + INDEX([1]mkt_pt_etf!$1:$1048576,MATCH($A1196,[1]mkt_pt_etf!$A:$A,0),MATCH(AF$2,[1]mkt_pt_etf!$1:$1,0))*2,0)</f>
        <v>11213064000</v>
      </c>
      <c r="AG1196" s="90">
        <f>IFERROR(INDEX([1]market_value_etf!$1:$1048576,MATCH($A1196,[1]market_value_etf!$A:$A,0),MATCH(AG$2,[1]market_value_etf!$1:$1,0))*2 + INDEX([1]mkt_pt_etf!$1:$1048576,MATCH($A1196,[1]mkt_pt_etf!$A:$A,0),MATCH(AG$2,[1]mkt_pt_etf!$1:$1,0))*2,0)</f>
        <v>83102724000</v>
      </c>
      <c r="AH1196" s="90">
        <f>IFERROR(INDEX([1]market_value_etf!$1:$1048576,MATCH($A1196,[1]market_value_etf!$A:$A,0),MATCH(AH$2,[1]market_value_etf!$1:$1,0))*2 + INDEX([1]mkt_pt_etf!$1:$1048576,MATCH($A1196,[1]mkt_pt_etf!$A:$A,0),MATCH(AH$2,[1]mkt_pt_etf!$1:$1,0))*2,0)</f>
        <v>6413192000</v>
      </c>
      <c r="AI1196" s="90">
        <f>IFERROR(INDEX([1]market_value_etf!$1:$1048576,MATCH($A1196,[1]market_value_etf!$A:$A,0),MATCH(AI$2,[1]market_value_etf!$1:$1,0))*2 + INDEX([1]mkt_pt_etf!$1:$1048576,MATCH($A1196,[1]mkt_pt_etf!$A:$A,0),MATCH(AI$2,[1]mkt_pt_etf!$1:$1,0))*2,0)</f>
        <v>972878000</v>
      </c>
      <c r="AJ1196" s="90">
        <f>IFERROR(INDEX([1]market_value_etf!$1:$1048576,MATCH($A1196,[1]market_value_etf!$A:$A,0),MATCH(AJ$2,[1]market_value_etf!$1:$1,0))*2 + INDEX([1]mkt_pt_etf!$1:$1048576,MATCH($A1196,[1]mkt_pt_etf!$A:$A,0),MATCH(AJ$2,[1]mkt_pt_etf!$1:$1,0))*2,0)</f>
        <v>137478000</v>
      </c>
      <c r="AK1196" s="90">
        <f>IFERROR(INDEX([1]market_value_etf!$1:$1048576,MATCH($A1196,[1]market_value_etf!$A:$A,0),MATCH(AK$2,[1]market_value_etf!$1:$1,0))*2 + INDEX([1]mkt_pt_etf!$1:$1048576,MATCH($A1196,[1]mkt_pt_etf!$A:$A,0),MATCH(AK$2,[1]mkt_pt_etf!$1:$1,0))*2,0)</f>
        <v>23466000</v>
      </c>
      <c r="AL1196" s="90">
        <f>IFERROR(INDEX([1]market_value_etf!$1:$1048576,MATCH($A1196,[1]market_value_etf!$A:$A,0),MATCH(AL$2,[1]market_value_etf!$1:$1,0))*2 + INDEX([1]mkt_pt_etf!$1:$1048576,MATCH($A1196,[1]mkt_pt_etf!$A:$A,0),MATCH(AL$2,[1]mkt_pt_etf!$1:$1,0))*2,0)</f>
        <v>1391224000</v>
      </c>
      <c r="AM1196" s="90">
        <f>IFERROR(INDEX([1]market_value_etf!$1:$1048576,MATCH($A1196,[1]market_value_etf!$A:$A,0),MATCH(AM$2,[1]market_value_etf!$1:$1,0))*2 + INDEX([1]mkt_pt_etf!$1:$1048576,MATCH($A1196,[1]mkt_pt_etf!$A:$A,0),MATCH(AM$2,[1]mkt_pt_etf!$1:$1,0))*2,0)</f>
        <v>0</v>
      </c>
      <c r="AN1196" s="90">
        <f>IFERROR(INDEX([1]market_value_etf!$1:$1048576,MATCH($A1196,[1]market_value_etf!$A:$A,0),MATCH(AN$2,[1]market_value_etf!$1:$1,0))*2 + INDEX([1]mkt_pt_etf!$1:$1048576,MATCH($A1196,[1]mkt_pt_etf!$A:$A,0),MATCH(AN$2,[1]mkt_pt_etf!$1:$1,0))*2,0)</f>
        <v>5206000</v>
      </c>
      <c r="AO1196" s="90"/>
      <c r="AP1196" s="90"/>
    </row>
    <row r="1197" spans="1:42" ht="12.75" customHeight="1">
      <c r="A1197" s="81">
        <v>45195</v>
      </c>
      <c r="B1197" s="90" cm="1">
        <f t="array" ref="B1197">SUM(_xlfn._xlws.FILTER([1]market_value_exchange!$B:$D,[1]market_value_exchange!$A:$A=A1197,0))*2</f>
        <v>49518630919800</v>
      </c>
      <c r="C1197" s="90">
        <f>SUM(AD1197:AN1197)</f>
        <v>535886090000</v>
      </c>
      <c r="D1197" s="203">
        <f>F1197+H1197+J1197+L1197+N1197+P1197+R1197+T1197+V1197+Z1197</f>
        <v>229887016000</v>
      </c>
      <c r="E1197" s="208">
        <f>INDEX([2]Daily_stats!$1:$1048576,MATCH($A1197,[2]Daily_stats!$H:$H,0),MATCH(E$1,[2]Daily_stats!$1:$1,0))</f>
        <v>790081687750</v>
      </c>
      <c r="F1197" s="90">
        <f>IFERROR(INDEX([1]kis_etf_trade_data!$1:$1048576,MATCH($A1197,[1]kis_etf_trade_data!$A:$A,0),MATCH(F$3,[1]kis_etf_trade_data!$1:$1,0)),0)</f>
        <v>193119625000</v>
      </c>
      <c r="G1197" s="85">
        <f>F1197/AD1197</f>
        <v>0.87650685650544591</v>
      </c>
      <c r="H1197" s="90">
        <f>IFERROR(INDEX([1]kis_etf_trade_data!$1:$1048576,MATCH($A1197,[1]kis_etf_trade_data!$A:$A,0),MATCH(H$3,[1]kis_etf_trade_data!$1:$1,0)),0)</f>
        <v>0</v>
      </c>
      <c r="I1197" s="85">
        <f>H1197/AE1197</f>
        <v>0</v>
      </c>
      <c r="J1197" s="90">
        <f>IFERROR(INDEX([1]kis_etf_trade_data!$1:$1048576,MATCH($A1197,[1]kis_etf_trade_data!$A:$A,0),MATCH(J$3,[1]kis_etf_trade_data!$1:$1,0)),0)</f>
        <v>8650300000</v>
      </c>
      <c r="K1197" s="85">
        <f>J1197/AF1197</f>
        <v>3.3806801028081923E-2</v>
      </c>
      <c r="L1197" s="90">
        <f>IFERROR(INDEX([1]kis_etf_trade_data!$1:$1048576,MATCH($A1197,[1]kis_etf_trade_data!$A:$A,0),MATCH(L$3,[1]kis_etf_trade_data!$1:$1,0)),0)</f>
        <v>22848338000</v>
      </c>
      <c r="M1197" s="85">
        <f>L1197/AG1197</f>
        <v>0.47356773373417971</v>
      </c>
      <c r="N1197" s="90">
        <f>IFERROR(INDEX([1]kis_etf_trade_data!$1:$1048576,MATCH($A1197,[1]kis_etf_trade_data!$A:$A,0),MATCH(N$3,[1]kis_etf_trade_data!$1:$1,0)),0)</f>
        <v>4698824000</v>
      </c>
      <c r="O1197" s="85">
        <f>N1197/AH1197</f>
        <v>0.49786004342849927</v>
      </c>
      <c r="P1197" s="90">
        <f>IFERROR(INDEX([1]kis_etf_trade_data!$1:$1048576,MATCH($A1197,[1]kis_etf_trade_data!$A:$A,0),MATCH(P$3,[1]kis_etf_trade_data!$1:$1,0)),0)</f>
        <v>305987000</v>
      </c>
      <c r="Q1197" s="85">
        <f>P1197/AI1197</f>
        <v>0.4399538172647513</v>
      </c>
      <c r="R1197" s="90">
        <f>IFERROR(INDEX([1]kis_etf_trade_data!$1:$1048576,MATCH($A1197,[1]kis_etf_trade_data!$A:$A,0),MATCH(R$3,[1]kis_etf_trade_data!$1:$1,0)),0)</f>
        <v>0</v>
      </c>
      <c r="S1197" s="85">
        <f>R1197/AJ1197</f>
        <v>0</v>
      </c>
      <c r="T1197" s="90">
        <f>IFERROR(INDEX([1]kis_etf_trade_data!$1:$1048576,MATCH($A1197,[1]kis_etf_trade_data!$A:$A,0),MATCH(T$3,[1]kis_etf_trade_data!$1:$1,0)),0)</f>
        <v>21495000</v>
      </c>
      <c r="U1197" s="85">
        <f>T1197/AK1197</f>
        <v>0.42445006121401208</v>
      </c>
      <c r="V1197" s="90">
        <f>IFERROR(INDEX([1]kis_etf_trade_data!$1:$1048576,MATCH($A1197,[1]kis_etf_trade_data!$A:$A,0),MATCH(V$3,[1]kis_etf_trade_data!$1:$1,0)),0)</f>
        <v>242447000</v>
      </c>
      <c r="W1197" s="85">
        <f>V1197/AL1197</f>
        <v>0.47990870833778709</v>
      </c>
      <c r="X1197" s="90">
        <f>IFERROR(INDEX([1]kis_etf_trade_data!$1:$1048576,MATCH($A1197,[1]kis_etf_trade_data!$A:$A,0),MATCH(X$3,[1]kis_etf_trade_data!$1:$1,0)),0)</f>
        <v>0</v>
      </c>
      <c r="Y1197" s="85" t="e">
        <f t="shared" si="4"/>
        <v>#DIV/0!</v>
      </c>
      <c r="Z1197" s="90"/>
      <c r="AA1197" s="85"/>
      <c r="AB1197" s="85"/>
      <c r="AC1197" s="85"/>
      <c r="AD1197" s="90">
        <f>IFERROR(INDEX([1]market_value_etf!$1:$1048576,MATCH($A1197,[1]market_value_etf!$A:$A,0),MATCH(AD$2,[1]market_value_etf!$1:$1,0))*2 + INDEX([1]mkt_pt_etf!$1:$1048576,MATCH($A1197,[1]mkt_pt_etf!$A:$A,0),MATCH(AD$2,[1]mkt_pt_etf!$1:$1,0))*2,0)</f>
        <v>220328710000</v>
      </c>
      <c r="AE1197" s="90">
        <f>IFERROR(INDEX([1]market_value_etf!$1:$1048576,MATCH($A1197,[1]market_value_etf!$A:$A,0),MATCH(AE$2,[1]market_value_etf!$1:$1,0))*2 + INDEX([1]mkt_pt_etf!$1:$1048576,MATCH($A1197,[1]mkt_pt_etf!$A:$A,0),MATCH(AE$2,[1]mkt_pt_etf!$1:$1,0))*2,0)</f>
        <v>244250000</v>
      </c>
      <c r="AF1197" s="90">
        <f>IFERROR(INDEX([1]market_value_etf!$1:$1048576,MATCH($A1197,[1]market_value_etf!$A:$A,0),MATCH(AF$2,[1]market_value_etf!$1:$1,0))*2 + INDEX([1]mkt_pt_etf!$1:$1048576,MATCH($A1197,[1]mkt_pt_etf!$A:$A,0),MATCH(AF$2,[1]mkt_pt_etf!$1:$1,0))*2,0)</f>
        <v>255874550000</v>
      </c>
      <c r="AG1197" s="90">
        <f>IFERROR(INDEX([1]market_value_etf!$1:$1048576,MATCH($A1197,[1]market_value_etf!$A:$A,0),MATCH(AG$2,[1]market_value_etf!$1:$1,0))*2 + INDEX([1]mkt_pt_etf!$1:$1048576,MATCH($A1197,[1]mkt_pt_etf!$A:$A,0),MATCH(AG$2,[1]mkt_pt_etf!$1:$1,0))*2,0)</f>
        <v>48247244000</v>
      </c>
      <c r="AH1197" s="90">
        <f>IFERROR(INDEX([1]market_value_etf!$1:$1048576,MATCH($A1197,[1]market_value_etf!$A:$A,0),MATCH(AH$2,[1]market_value_etf!$1:$1,0))*2 + INDEX([1]mkt_pt_etf!$1:$1048576,MATCH($A1197,[1]mkt_pt_etf!$A:$A,0),MATCH(AH$2,[1]mkt_pt_etf!$1:$1,0))*2,0)</f>
        <v>9438042000</v>
      </c>
      <c r="AI1197" s="90">
        <f>IFERROR(INDEX([1]market_value_etf!$1:$1048576,MATCH($A1197,[1]market_value_etf!$A:$A,0),MATCH(AI$2,[1]market_value_etf!$1:$1,0))*2 + INDEX([1]mkt_pt_etf!$1:$1048576,MATCH($A1197,[1]mkt_pt_etf!$A:$A,0),MATCH(AI$2,[1]mkt_pt_etf!$1:$1,0))*2,0)</f>
        <v>695498000</v>
      </c>
      <c r="AJ1197" s="90">
        <f>IFERROR(INDEX([1]market_value_etf!$1:$1048576,MATCH($A1197,[1]market_value_etf!$A:$A,0),MATCH(AJ$2,[1]market_value_etf!$1:$1,0))*2 + INDEX([1]mkt_pt_etf!$1:$1048576,MATCH($A1197,[1]mkt_pt_etf!$A:$A,0),MATCH(AJ$2,[1]mkt_pt_etf!$1:$1,0))*2,0)</f>
        <v>474422000</v>
      </c>
      <c r="AK1197" s="90">
        <f>IFERROR(INDEX([1]market_value_etf!$1:$1048576,MATCH($A1197,[1]market_value_etf!$A:$A,0),MATCH(AK$2,[1]market_value_etf!$1:$1,0))*2 + INDEX([1]mkt_pt_etf!$1:$1048576,MATCH($A1197,[1]mkt_pt_etf!$A:$A,0),MATCH(AK$2,[1]mkt_pt_etf!$1:$1,0))*2,0)</f>
        <v>50642000</v>
      </c>
      <c r="AL1197" s="90">
        <f>IFERROR(INDEX([1]market_value_etf!$1:$1048576,MATCH($A1197,[1]market_value_etf!$A:$A,0),MATCH(AL$2,[1]market_value_etf!$1:$1,0))*2 + INDEX([1]mkt_pt_etf!$1:$1048576,MATCH($A1197,[1]mkt_pt_etf!$A:$A,0),MATCH(AL$2,[1]mkt_pt_etf!$1:$1,0))*2,0)</f>
        <v>505194000</v>
      </c>
      <c r="AM1197" s="90">
        <f>IFERROR(INDEX([1]market_value_etf!$1:$1048576,MATCH($A1197,[1]market_value_etf!$A:$A,0),MATCH(AM$2,[1]market_value_etf!$1:$1,0))*2 + INDEX([1]mkt_pt_etf!$1:$1048576,MATCH($A1197,[1]mkt_pt_etf!$A:$A,0),MATCH(AM$2,[1]mkt_pt_etf!$1:$1,0))*2,0)</f>
        <v>0</v>
      </c>
      <c r="AN1197" s="90">
        <f>IFERROR(INDEX([1]market_value_etf!$1:$1048576,MATCH($A1197,[1]market_value_etf!$A:$A,0),MATCH(AN$2,[1]market_value_etf!$1:$1,0))*2 + INDEX([1]mkt_pt_etf!$1:$1048576,MATCH($A1197,[1]mkt_pt_etf!$A:$A,0),MATCH(AN$2,[1]mkt_pt_etf!$1:$1,0))*2,0)</f>
        <v>27538000</v>
      </c>
      <c r="AO1197" s="90"/>
      <c r="AP1197" s="90"/>
    </row>
    <row r="1198" spans="1:42" ht="12.75" customHeight="1">
      <c r="A1198" s="81">
        <v>45196</v>
      </c>
      <c r="B1198" s="90" cm="1">
        <f t="array" ref="B1198">SUM(_xlfn._xlws.FILTER([1]market_value_exchange!$B:$D,[1]market_value_exchange!$A:$A=A1198,0))*2</f>
        <v>41787000885000</v>
      </c>
      <c r="C1198" s="90">
        <f>SUM(AD1198:AN1198)</f>
        <v>268407302000</v>
      </c>
      <c r="D1198" s="203">
        <f>F1198+H1198+J1198+L1198+N1198+P1198+R1198+T1198+V1198+Z1198</f>
        <v>139939457000</v>
      </c>
      <c r="E1198" s="208">
        <f>INDEX([2]Daily_stats!$1:$1048576,MATCH($A1198,[2]Daily_stats!$H:$H,0),MATCH(E$1,[2]Daily_stats!$1:$1,0))</f>
        <v>438555137000</v>
      </c>
      <c r="F1198" s="90">
        <f>IFERROR(INDEX([1]kis_etf_trade_data!$1:$1048576,MATCH($A1198,[1]kis_etf_trade_data!$A:$A,0),MATCH(F$3,[1]kis_etf_trade_data!$1:$1,0)),0)</f>
        <v>103688268000</v>
      </c>
      <c r="G1198" s="85">
        <f>F1198/AD1198</f>
        <v>0.63539399129932617</v>
      </c>
      <c r="H1198" s="90">
        <f>IFERROR(INDEX([1]kis_etf_trade_data!$1:$1048576,MATCH($A1198,[1]kis_etf_trade_data!$A:$A,0),MATCH(H$3,[1]kis_etf_trade_data!$1:$1,0)),0)</f>
        <v>0</v>
      </c>
      <c r="I1198" s="85">
        <f>H1198/AE1198</f>
        <v>0</v>
      </c>
      <c r="J1198" s="90">
        <f>IFERROR(INDEX([1]kis_etf_trade_data!$1:$1048576,MATCH($A1198,[1]kis_etf_trade_data!$A:$A,0),MATCH(J$3,[1]kis_etf_trade_data!$1:$1,0)),0)</f>
        <v>8180180000</v>
      </c>
      <c r="K1198" s="85">
        <f>J1198/AF1198</f>
        <v>0.2540255644708907</v>
      </c>
      <c r="L1198" s="90">
        <f>IFERROR(INDEX([1]kis_etf_trade_data!$1:$1048576,MATCH($A1198,[1]kis_etf_trade_data!$A:$A,0),MATCH(L$3,[1]kis_etf_trade_data!$1:$1,0)),0)</f>
        <v>26420235000</v>
      </c>
      <c r="M1198" s="85">
        <f>L1198/AG1198</f>
        <v>0.39300132741637067</v>
      </c>
      <c r="N1198" s="90">
        <f>IFERROR(INDEX([1]kis_etf_trade_data!$1:$1048576,MATCH($A1198,[1]kis_etf_trade_data!$A:$A,0),MATCH(N$3,[1]kis_etf_trade_data!$1:$1,0)),0)</f>
        <v>150064000</v>
      </c>
      <c r="O1198" s="85">
        <f>N1198/AH1198</f>
        <v>6.5947413986315151E-2</v>
      </c>
      <c r="P1198" s="90">
        <f>IFERROR(INDEX([1]kis_etf_trade_data!$1:$1048576,MATCH($A1198,[1]kis_etf_trade_data!$A:$A,0),MATCH(P$3,[1]kis_etf_trade_data!$1:$1,0)),0)</f>
        <v>368335000</v>
      </c>
      <c r="Q1198" s="85">
        <f>P1198/AI1198</f>
        <v>0.44022034023898476</v>
      </c>
      <c r="R1198" s="90">
        <f>IFERROR(INDEX([1]kis_etf_trade_data!$1:$1048576,MATCH($A1198,[1]kis_etf_trade_data!$A:$A,0),MATCH(R$3,[1]kis_etf_trade_data!$1:$1,0)),0)</f>
        <v>0</v>
      </c>
      <c r="S1198" s="85">
        <f>R1198/AJ1198</f>
        <v>0</v>
      </c>
      <c r="T1198" s="90">
        <f>IFERROR(INDEX([1]kis_etf_trade_data!$1:$1048576,MATCH($A1198,[1]kis_etf_trade_data!$A:$A,0),MATCH(T$3,[1]kis_etf_trade_data!$1:$1,0)),0)</f>
        <v>52263000</v>
      </c>
      <c r="U1198" s="85">
        <f>T1198/AK1198</f>
        <v>0.40562376790897658</v>
      </c>
      <c r="V1198" s="90">
        <f>IFERROR(INDEX([1]kis_etf_trade_data!$1:$1048576,MATCH($A1198,[1]kis_etf_trade_data!$A:$A,0),MATCH(V$3,[1]kis_etf_trade_data!$1:$1,0)),0)</f>
        <v>1080112000</v>
      </c>
      <c r="W1198" s="85">
        <f>V1198/AL1198</f>
        <v>0.48433821597271487</v>
      </c>
      <c r="X1198" s="90">
        <f>IFERROR(INDEX([1]kis_etf_trade_data!$1:$1048576,MATCH($A1198,[1]kis_etf_trade_data!$A:$A,0),MATCH(X$3,[1]kis_etf_trade_data!$1:$1,0)),0)</f>
        <v>0</v>
      </c>
      <c r="Y1198" s="85" t="e">
        <f t="shared" si="4"/>
        <v>#DIV/0!</v>
      </c>
      <c r="Z1198" s="90"/>
      <c r="AA1198" s="85"/>
      <c r="AB1198" s="85"/>
      <c r="AC1198" s="85"/>
      <c r="AD1198" s="90">
        <f>IFERROR(INDEX([1]market_value_etf!$1:$1048576,MATCH($A1198,[1]market_value_etf!$A:$A,0),MATCH(AD$2,[1]market_value_etf!$1:$1,0))*2 + INDEX([1]mkt_pt_etf!$1:$1048576,MATCH($A1198,[1]mkt_pt_etf!$A:$A,0),MATCH(AD$2,[1]mkt_pt_etf!$1:$1,0))*2,0)</f>
        <v>163187360000</v>
      </c>
      <c r="AE1198" s="90">
        <f>IFERROR(INDEX([1]market_value_etf!$1:$1048576,MATCH($A1198,[1]market_value_etf!$A:$A,0),MATCH(AE$2,[1]market_value_etf!$1:$1,0))*2 + INDEX([1]mkt_pt_etf!$1:$1048576,MATCH($A1198,[1]mkt_pt_etf!$A:$A,0),MATCH(AE$2,[1]mkt_pt_etf!$1:$1,0))*2,0)</f>
        <v>188902000</v>
      </c>
      <c r="AF1198" s="90">
        <f>IFERROR(INDEX([1]market_value_etf!$1:$1048576,MATCH($A1198,[1]market_value_etf!$A:$A,0),MATCH(AF$2,[1]market_value_etf!$1:$1,0))*2 + INDEX([1]mkt_pt_etf!$1:$1048576,MATCH($A1198,[1]mkt_pt_etf!$A:$A,0),MATCH(AF$2,[1]mkt_pt_etf!$1:$1,0))*2,0)</f>
        <v>32202192000</v>
      </c>
      <c r="AG1198" s="90">
        <f>IFERROR(INDEX([1]market_value_etf!$1:$1048576,MATCH($A1198,[1]market_value_etf!$A:$A,0),MATCH(AG$2,[1]market_value_etf!$1:$1,0))*2 + INDEX([1]mkt_pt_etf!$1:$1048576,MATCH($A1198,[1]mkt_pt_etf!$A:$A,0),MATCH(AG$2,[1]mkt_pt_etf!$1:$1,0))*2,0)</f>
        <v>67226834000</v>
      </c>
      <c r="AH1198" s="90">
        <f>IFERROR(INDEX([1]market_value_etf!$1:$1048576,MATCH($A1198,[1]market_value_etf!$A:$A,0),MATCH(AH$2,[1]market_value_etf!$1:$1,0))*2 + INDEX([1]mkt_pt_etf!$1:$1048576,MATCH($A1198,[1]mkt_pt_etf!$A:$A,0),MATCH(AH$2,[1]mkt_pt_etf!$1:$1,0))*2,0)</f>
        <v>2275510000</v>
      </c>
      <c r="AI1198" s="90">
        <f>IFERROR(INDEX([1]market_value_etf!$1:$1048576,MATCH($A1198,[1]market_value_etf!$A:$A,0),MATCH(AI$2,[1]market_value_etf!$1:$1,0))*2 + INDEX([1]mkt_pt_etf!$1:$1048576,MATCH($A1198,[1]mkt_pt_etf!$A:$A,0),MATCH(AI$2,[1]mkt_pt_etf!$1:$1,0))*2,0)</f>
        <v>836706000</v>
      </c>
      <c r="AJ1198" s="90">
        <f>IFERROR(INDEX([1]market_value_etf!$1:$1048576,MATCH($A1198,[1]market_value_etf!$A:$A,0),MATCH(AJ$2,[1]market_value_etf!$1:$1,0))*2 + INDEX([1]mkt_pt_etf!$1:$1048576,MATCH($A1198,[1]mkt_pt_etf!$A:$A,0),MATCH(AJ$2,[1]mkt_pt_etf!$1:$1,0))*2,0)</f>
        <v>87598000</v>
      </c>
      <c r="AK1198" s="90">
        <f>IFERROR(INDEX([1]market_value_etf!$1:$1048576,MATCH($A1198,[1]market_value_etf!$A:$A,0),MATCH(AK$2,[1]market_value_etf!$1:$1,0))*2 + INDEX([1]mkt_pt_etf!$1:$1048576,MATCH($A1198,[1]mkt_pt_etf!$A:$A,0),MATCH(AK$2,[1]mkt_pt_etf!$1:$1,0))*2,0)</f>
        <v>128846000</v>
      </c>
      <c r="AL1198" s="90">
        <f>IFERROR(INDEX([1]market_value_etf!$1:$1048576,MATCH($A1198,[1]market_value_etf!$A:$A,0),MATCH(AL$2,[1]market_value_etf!$1:$1,0))*2 + INDEX([1]mkt_pt_etf!$1:$1048576,MATCH($A1198,[1]mkt_pt_etf!$A:$A,0),MATCH(AL$2,[1]mkt_pt_etf!$1:$1,0))*2,0)</f>
        <v>2230078000</v>
      </c>
      <c r="AM1198" s="90">
        <f>IFERROR(INDEX([1]market_value_etf!$1:$1048576,MATCH($A1198,[1]market_value_etf!$A:$A,0),MATCH(AM$2,[1]market_value_etf!$1:$1,0))*2 + INDEX([1]mkt_pt_etf!$1:$1048576,MATCH($A1198,[1]mkt_pt_etf!$A:$A,0),MATCH(AM$2,[1]mkt_pt_etf!$1:$1,0))*2,0)</f>
        <v>0</v>
      </c>
      <c r="AN1198" s="90">
        <f>IFERROR(INDEX([1]market_value_etf!$1:$1048576,MATCH($A1198,[1]market_value_etf!$A:$A,0),MATCH(AN$2,[1]market_value_etf!$1:$1,0))*2 + INDEX([1]mkt_pt_etf!$1:$1048576,MATCH($A1198,[1]mkt_pt_etf!$A:$A,0),MATCH(AN$2,[1]mkt_pt_etf!$1:$1,0))*2,0)</f>
        <v>43276000</v>
      </c>
      <c r="AO1198" s="90"/>
      <c r="AP1198" s="90"/>
    </row>
    <row r="1199" spans="1:42" ht="12.75" customHeight="1">
      <c r="A1199" s="81">
        <v>45197</v>
      </c>
      <c r="B1199" s="90" cm="1">
        <f t="array" ref="B1199">SUM(_xlfn._xlws.FILTER([1]market_value_exchange!$B:$D,[1]market_value_exchange!$A:$A=A1199,0))*2</f>
        <v>36901328587800</v>
      </c>
      <c r="C1199" s="90">
        <f>SUM(AD1199:AN1199)</f>
        <v>143310188000</v>
      </c>
      <c r="D1199" s="203">
        <f>F1199+H1199+J1199+L1199+N1199+P1199+R1199+T1199+V1199+Z1199</f>
        <v>35707877000</v>
      </c>
      <c r="E1199" s="208">
        <f>INDEX([2]Daily_stats!$1:$1048576,MATCH($A1199,[2]Daily_stats!$H:$H,0),MATCH(E$1,[2]Daily_stats!$1:$1,0))</f>
        <v>303860985000</v>
      </c>
      <c r="F1199" s="90">
        <f>IFERROR(INDEX([1]kis_etf_trade_data!$1:$1048576,MATCH($A1199,[1]kis_etf_trade_data!$A:$A,0),MATCH(F$3,[1]kis_etf_trade_data!$1:$1,0)),0)</f>
        <v>246176000</v>
      </c>
      <c r="G1199" s="85">
        <f>F1199/AD1199</f>
        <v>1.878780154423005E-2</v>
      </c>
      <c r="H1199" s="90">
        <f>IFERROR(INDEX([1]kis_etf_trade_data!$1:$1048576,MATCH($A1199,[1]kis_etf_trade_data!$A:$A,0),MATCH(H$3,[1]kis_etf_trade_data!$1:$1,0)),0)</f>
        <v>0</v>
      </c>
      <c r="I1199" s="85">
        <f>H1199/AE1199</f>
        <v>0</v>
      </c>
      <c r="J1199" s="90">
        <f>IFERROR(INDEX([1]kis_etf_trade_data!$1:$1048576,MATCH($A1199,[1]kis_etf_trade_data!$A:$A,0),MATCH(J$3,[1]kis_etf_trade_data!$1:$1,0)),0)</f>
        <v>8106707000</v>
      </c>
      <c r="K1199" s="85">
        <f>J1199/AF1199</f>
        <v>9.9306843315675339E-2</v>
      </c>
      <c r="L1199" s="90">
        <f>IFERROR(INDEX([1]kis_etf_trade_data!$1:$1048576,MATCH($A1199,[1]kis_etf_trade_data!$A:$A,0),MATCH(L$3,[1]kis_etf_trade_data!$1:$1,0)),0)</f>
        <v>24297735000</v>
      </c>
      <c r="M1199" s="85">
        <f>L1199/AG1199</f>
        <v>0.58258429905482589</v>
      </c>
      <c r="N1199" s="90">
        <f>IFERROR(INDEX([1]kis_etf_trade_data!$1:$1048576,MATCH($A1199,[1]kis_etf_trade_data!$A:$A,0),MATCH(N$3,[1]kis_etf_trade_data!$1:$1,0)),0)</f>
        <v>2776904000</v>
      </c>
      <c r="O1199" s="85">
        <f>N1199/AH1199</f>
        <v>0.53069458607831232</v>
      </c>
      <c r="P1199" s="90">
        <f>IFERROR(INDEX([1]kis_etf_trade_data!$1:$1048576,MATCH($A1199,[1]kis_etf_trade_data!$A:$A,0),MATCH(P$3,[1]kis_etf_trade_data!$1:$1,0)),0)</f>
        <v>127120000</v>
      </c>
      <c r="Q1199" s="85">
        <f>P1199/AI1199</f>
        <v>0.40469641401792988</v>
      </c>
      <c r="R1199" s="90">
        <f>IFERROR(INDEX([1]kis_etf_trade_data!$1:$1048576,MATCH($A1199,[1]kis_etf_trade_data!$A:$A,0),MATCH(R$3,[1]kis_etf_trade_data!$1:$1,0)),0)</f>
        <v>0</v>
      </c>
      <c r="S1199" s="85">
        <f>R1199/AJ1199</f>
        <v>0</v>
      </c>
      <c r="T1199" s="90">
        <f>IFERROR(INDEX([1]kis_etf_trade_data!$1:$1048576,MATCH($A1199,[1]kis_etf_trade_data!$A:$A,0),MATCH(T$3,[1]kis_etf_trade_data!$1:$1,0)),0)</f>
        <v>21962000</v>
      </c>
      <c r="U1199" s="85">
        <f>T1199/AK1199</f>
        <v>0.45327334268967223</v>
      </c>
      <c r="V1199" s="90">
        <f>IFERROR(INDEX([1]kis_etf_trade_data!$1:$1048576,MATCH($A1199,[1]kis_etf_trade_data!$A:$A,0),MATCH(V$3,[1]kis_etf_trade_data!$1:$1,0)),0)</f>
        <v>131273000</v>
      </c>
      <c r="W1199" s="85">
        <f>V1199/AL1199</f>
        <v>0.49614867112145861</v>
      </c>
      <c r="X1199" s="90">
        <f>IFERROR(INDEX([1]kis_etf_trade_data!$1:$1048576,MATCH($A1199,[1]kis_etf_trade_data!$A:$A,0),MATCH(X$3,[1]kis_etf_trade_data!$1:$1,0)),0)</f>
        <v>0</v>
      </c>
      <c r="Y1199" s="85" t="e">
        <f t="shared" si="4"/>
        <v>#DIV/0!</v>
      </c>
      <c r="Z1199" s="90"/>
      <c r="AA1199" s="85"/>
      <c r="AB1199" s="85"/>
      <c r="AC1199" s="85"/>
      <c r="AD1199" s="90">
        <f>IFERROR(INDEX([1]market_value_etf!$1:$1048576,MATCH($A1199,[1]market_value_etf!$A:$A,0),MATCH(AD$2,[1]market_value_etf!$1:$1,0))*2 + INDEX([1]mkt_pt_etf!$1:$1048576,MATCH($A1199,[1]mkt_pt_etf!$A:$A,0),MATCH(AD$2,[1]mkt_pt_etf!$1:$1,0))*2,0)</f>
        <v>13102970000</v>
      </c>
      <c r="AE1199" s="90">
        <f>IFERROR(INDEX([1]market_value_etf!$1:$1048576,MATCH($A1199,[1]market_value_etf!$A:$A,0),MATCH(AE$2,[1]market_value_etf!$1:$1,0))*2 + INDEX([1]mkt_pt_etf!$1:$1048576,MATCH($A1199,[1]mkt_pt_etf!$A:$A,0),MATCH(AE$2,[1]mkt_pt_etf!$1:$1,0))*2,0)</f>
        <v>898898000</v>
      </c>
      <c r="AF1199" s="90">
        <f>IFERROR(INDEX([1]market_value_etf!$1:$1048576,MATCH($A1199,[1]market_value_etf!$A:$A,0),MATCH(AF$2,[1]market_value_etf!$1:$1,0))*2 + INDEX([1]mkt_pt_etf!$1:$1048576,MATCH($A1199,[1]mkt_pt_etf!$A:$A,0),MATCH(AF$2,[1]mkt_pt_etf!$1:$1,0))*2,0)</f>
        <v>81632914000</v>
      </c>
      <c r="AG1199" s="90">
        <f>IFERROR(INDEX([1]market_value_etf!$1:$1048576,MATCH($A1199,[1]market_value_etf!$A:$A,0),MATCH(AG$2,[1]market_value_etf!$1:$1,0))*2 + INDEX([1]mkt_pt_etf!$1:$1048576,MATCH($A1199,[1]mkt_pt_etf!$A:$A,0),MATCH(AG$2,[1]mkt_pt_etf!$1:$1,0))*2,0)</f>
        <v>41706814000</v>
      </c>
      <c r="AH1199" s="90">
        <f>IFERROR(INDEX([1]market_value_etf!$1:$1048576,MATCH($A1199,[1]market_value_etf!$A:$A,0),MATCH(AH$2,[1]market_value_etf!$1:$1,0))*2 + INDEX([1]mkt_pt_etf!$1:$1048576,MATCH($A1199,[1]mkt_pt_etf!$A:$A,0),MATCH(AH$2,[1]mkt_pt_etf!$1:$1,0))*2,0)</f>
        <v>5232584000</v>
      </c>
      <c r="AI1199" s="90">
        <f>IFERROR(INDEX([1]market_value_etf!$1:$1048576,MATCH($A1199,[1]market_value_etf!$A:$A,0),MATCH(AI$2,[1]market_value_etf!$1:$1,0))*2 + INDEX([1]mkt_pt_etf!$1:$1048576,MATCH($A1199,[1]mkt_pt_etf!$A:$A,0),MATCH(AI$2,[1]mkt_pt_etf!$1:$1,0))*2,0)</f>
        <v>314112000</v>
      </c>
      <c r="AJ1199" s="90">
        <f>IFERROR(INDEX([1]market_value_etf!$1:$1048576,MATCH($A1199,[1]market_value_etf!$A:$A,0),MATCH(AJ$2,[1]market_value_etf!$1:$1,0))*2 + INDEX([1]mkt_pt_etf!$1:$1048576,MATCH($A1199,[1]mkt_pt_etf!$A:$A,0),MATCH(AJ$2,[1]mkt_pt_etf!$1:$1,0))*2,0)</f>
        <v>65924000</v>
      </c>
      <c r="AK1199" s="90">
        <f>IFERROR(INDEX([1]market_value_etf!$1:$1048576,MATCH($A1199,[1]market_value_etf!$A:$A,0),MATCH(AK$2,[1]market_value_etf!$1:$1,0))*2 + INDEX([1]mkt_pt_etf!$1:$1048576,MATCH($A1199,[1]mkt_pt_etf!$A:$A,0),MATCH(AK$2,[1]mkt_pt_etf!$1:$1,0))*2,0)</f>
        <v>48452000</v>
      </c>
      <c r="AL1199" s="90">
        <f>IFERROR(INDEX([1]market_value_etf!$1:$1048576,MATCH($A1199,[1]market_value_etf!$A:$A,0),MATCH(AL$2,[1]market_value_etf!$1:$1,0))*2 + INDEX([1]mkt_pt_etf!$1:$1048576,MATCH($A1199,[1]mkt_pt_etf!$A:$A,0),MATCH(AL$2,[1]mkt_pt_etf!$1:$1,0))*2,0)</f>
        <v>264584000</v>
      </c>
      <c r="AM1199" s="90">
        <f>IFERROR(INDEX([1]market_value_etf!$1:$1048576,MATCH($A1199,[1]market_value_etf!$A:$A,0),MATCH(AM$2,[1]market_value_etf!$1:$1,0))*2 + INDEX([1]mkt_pt_etf!$1:$1048576,MATCH($A1199,[1]mkt_pt_etf!$A:$A,0),MATCH(AM$2,[1]mkt_pt_etf!$1:$1,0))*2,0)</f>
        <v>0</v>
      </c>
      <c r="AN1199" s="90">
        <f>IFERROR(INDEX([1]market_value_etf!$1:$1048576,MATCH($A1199,[1]market_value_etf!$A:$A,0),MATCH(AN$2,[1]market_value_etf!$1:$1,0))*2 + INDEX([1]mkt_pt_etf!$1:$1048576,MATCH($A1199,[1]mkt_pt_etf!$A:$A,0),MATCH(AN$2,[1]mkt_pt_etf!$1:$1,0))*2,0)</f>
        <v>42936000</v>
      </c>
      <c r="AO1199" s="90"/>
      <c r="AP1199" s="90"/>
    </row>
    <row r="1200" spans="1:42" ht="12.75" customHeight="1">
      <c r="A1200" s="81">
        <v>45198</v>
      </c>
      <c r="B1200" s="90" cm="1">
        <f t="array" ref="B1200">SUM(_xlfn._xlws.FILTER([1]market_value_exchange!$B:$D,[1]market_value_exchange!$A:$A=A1200,0))*2</f>
        <v>32614537298800</v>
      </c>
      <c r="C1200" s="90">
        <f>SUM(AD1200:AN1200)</f>
        <v>211298058000</v>
      </c>
      <c r="D1200" s="203">
        <f>F1200+H1200+J1200+L1200+N1200+P1200+R1200+T1200+V1200+Z1200</f>
        <v>72231515000</v>
      </c>
      <c r="E1200" s="208">
        <f>INDEX([2]Daily_stats!$1:$1048576,MATCH($A1200,[2]Daily_stats!$H:$H,0),MATCH(E$1,[2]Daily_stats!$1:$1,0))</f>
        <v>234966000000</v>
      </c>
      <c r="F1200" s="90">
        <f>IFERROR(INDEX([1]kis_etf_trade_data!$1:$1048576,MATCH($A1200,[1]kis_etf_trade_data!$A:$A,0),MATCH(F$3,[1]kis_etf_trade_data!$1:$1,0)),0)</f>
        <v>20280177000</v>
      </c>
      <c r="G1200" s="85">
        <f>F1200/AD1200</f>
        <v>0.86022920242263545</v>
      </c>
      <c r="H1200" s="90">
        <f>IFERROR(INDEX([1]kis_etf_trade_data!$1:$1048576,MATCH($A1200,[1]kis_etf_trade_data!$A:$A,0),MATCH(H$3,[1]kis_etf_trade_data!$1:$1,0)),0)</f>
        <v>0</v>
      </c>
      <c r="I1200" s="85">
        <f>H1200/AE1200</f>
        <v>0</v>
      </c>
      <c r="J1200" s="90">
        <f>IFERROR(INDEX([1]kis_etf_trade_data!$1:$1048576,MATCH($A1200,[1]kis_etf_trade_data!$A:$A,0),MATCH(J$3,[1]kis_etf_trade_data!$1:$1,0)),0)</f>
        <v>4163967000</v>
      </c>
      <c r="K1200" s="85">
        <f>J1200/AF1200</f>
        <v>0.49074819185436402</v>
      </c>
      <c r="L1200" s="90">
        <f>IFERROR(INDEX([1]kis_etf_trade_data!$1:$1048576,MATCH($A1200,[1]kis_etf_trade_data!$A:$A,0),MATCH(L$3,[1]kis_etf_trade_data!$1:$1,0)),0)</f>
        <v>46258843000</v>
      </c>
      <c r="M1200" s="85">
        <f>L1200/AG1200</f>
        <v>0.26281931570069705</v>
      </c>
      <c r="N1200" s="90">
        <f>IFERROR(INDEX([1]kis_etf_trade_data!$1:$1048576,MATCH($A1200,[1]kis_etf_trade_data!$A:$A,0),MATCH(N$3,[1]kis_etf_trade_data!$1:$1,0)),0)</f>
        <v>1436067000</v>
      </c>
      <c r="O1200" s="85">
        <f>N1200/AH1200</f>
        <v>0.55155407320578531</v>
      </c>
      <c r="P1200" s="90">
        <f>IFERROR(INDEX([1]kis_etf_trade_data!$1:$1048576,MATCH($A1200,[1]kis_etf_trade_data!$A:$A,0),MATCH(P$3,[1]kis_etf_trade_data!$1:$1,0)),0)</f>
        <v>40591000</v>
      </c>
      <c r="Q1200" s="85">
        <f>P1200/AI1200</f>
        <v>0.45180427862247058</v>
      </c>
      <c r="R1200" s="90">
        <f>IFERROR(INDEX([1]kis_etf_trade_data!$1:$1048576,MATCH($A1200,[1]kis_etf_trade_data!$A:$A,0),MATCH(R$3,[1]kis_etf_trade_data!$1:$1,0)),0)</f>
        <v>0</v>
      </c>
      <c r="S1200" s="85">
        <f>R1200/AJ1200</f>
        <v>0</v>
      </c>
      <c r="T1200" s="90">
        <f>IFERROR(INDEX([1]kis_etf_trade_data!$1:$1048576,MATCH($A1200,[1]kis_etf_trade_data!$A:$A,0),MATCH(T$3,[1]kis_etf_trade_data!$1:$1,0)),0)</f>
        <v>10762000</v>
      </c>
      <c r="U1200" s="85">
        <f>T1200/AK1200</f>
        <v>0.46661463753035032</v>
      </c>
      <c r="V1200" s="90">
        <f>IFERROR(INDEX([1]kis_etf_trade_data!$1:$1048576,MATCH($A1200,[1]kis_etf_trade_data!$A:$A,0),MATCH(V$3,[1]kis_etf_trade_data!$1:$1,0)),0)</f>
        <v>41108000</v>
      </c>
      <c r="W1200" s="85">
        <f>V1200/AL1200</f>
        <v>0.44447808316934456</v>
      </c>
      <c r="X1200" s="90">
        <f>IFERROR(INDEX([1]kis_etf_trade_data!$1:$1048576,MATCH($A1200,[1]kis_etf_trade_data!$A:$A,0),MATCH(X$3,[1]kis_etf_trade_data!$1:$1,0)),0)</f>
        <v>0</v>
      </c>
      <c r="Y1200" s="85" t="e">
        <f t="shared" si="4"/>
        <v>#DIV/0!</v>
      </c>
      <c r="Z1200" s="90"/>
      <c r="AA1200" s="85"/>
      <c r="AB1200" s="85"/>
      <c r="AC1200" s="85"/>
      <c r="AD1200" s="90">
        <f>IFERROR(INDEX([1]market_value_etf!$1:$1048576,MATCH($A1200,[1]market_value_etf!$A:$A,0),MATCH(AD$2,[1]market_value_etf!$1:$1,0))*2 + INDEX([1]mkt_pt_etf!$1:$1048576,MATCH($A1200,[1]mkt_pt_etf!$A:$A,0),MATCH(AD$2,[1]mkt_pt_etf!$1:$1,0))*2,0)</f>
        <v>23575318000</v>
      </c>
      <c r="AE1200" s="90">
        <f>IFERROR(INDEX([1]market_value_etf!$1:$1048576,MATCH($A1200,[1]market_value_etf!$A:$A,0),MATCH(AE$2,[1]market_value_etf!$1:$1,0))*2 + INDEX([1]mkt_pt_etf!$1:$1048576,MATCH($A1200,[1]mkt_pt_etf!$A:$A,0),MATCH(AE$2,[1]mkt_pt_etf!$1:$1,0))*2,0)</f>
        <v>104230000</v>
      </c>
      <c r="AF1200" s="90">
        <f>IFERROR(INDEX([1]market_value_etf!$1:$1048576,MATCH($A1200,[1]market_value_etf!$A:$A,0),MATCH(AF$2,[1]market_value_etf!$1:$1,0))*2 + INDEX([1]mkt_pt_etf!$1:$1048576,MATCH($A1200,[1]mkt_pt_etf!$A:$A,0),MATCH(AF$2,[1]mkt_pt_etf!$1:$1,0))*2,0)</f>
        <v>8484936000</v>
      </c>
      <c r="AG1200" s="90">
        <f>IFERROR(INDEX([1]market_value_etf!$1:$1048576,MATCH($A1200,[1]market_value_etf!$A:$A,0),MATCH(AG$2,[1]market_value_etf!$1:$1,0))*2 + INDEX([1]mkt_pt_etf!$1:$1048576,MATCH($A1200,[1]mkt_pt_etf!$A:$A,0),MATCH(AG$2,[1]mkt_pt_etf!$1:$1,0))*2,0)</f>
        <v>176010058000</v>
      </c>
      <c r="AH1200" s="90">
        <f>IFERROR(INDEX([1]market_value_etf!$1:$1048576,MATCH($A1200,[1]market_value_etf!$A:$A,0),MATCH(AH$2,[1]market_value_etf!$1:$1,0))*2 + INDEX([1]mkt_pt_etf!$1:$1048576,MATCH($A1200,[1]mkt_pt_etf!$A:$A,0),MATCH(AH$2,[1]mkt_pt_etf!$1:$1,0))*2,0)</f>
        <v>2603674000</v>
      </c>
      <c r="AI1200" s="90">
        <f>IFERROR(INDEX([1]market_value_etf!$1:$1048576,MATCH($A1200,[1]market_value_etf!$A:$A,0),MATCH(AI$2,[1]market_value_etf!$1:$1,0))*2 + INDEX([1]mkt_pt_etf!$1:$1048576,MATCH($A1200,[1]mkt_pt_etf!$A:$A,0),MATCH(AI$2,[1]mkt_pt_etf!$1:$1,0))*2,0)</f>
        <v>89842000</v>
      </c>
      <c r="AJ1200" s="90">
        <f>IFERROR(INDEX([1]market_value_etf!$1:$1048576,MATCH($A1200,[1]market_value_etf!$A:$A,0),MATCH(AJ$2,[1]market_value_etf!$1:$1,0))*2 + INDEX([1]mkt_pt_etf!$1:$1048576,MATCH($A1200,[1]mkt_pt_etf!$A:$A,0),MATCH(AJ$2,[1]mkt_pt_etf!$1:$1,0))*2,0)</f>
        <v>314450000</v>
      </c>
      <c r="AK1200" s="90">
        <f>IFERROR(INDEX([1]market_value_etf!$1:$1048576,MATCH($A1200,[1]market_value_etf!$A:$A,0),MATCH(AK$2,[1]market_value_etf!$1:$1,0))*2 + INDEX([1]mkt_pt_etf!$1:$1048576,MATCH($A1200,[1]mkt_pt_etf!$A:$A,0),MATCH(AK$2,[1]mkt_pt_etf!$1:$1,0))*2,0)</f>
        <v>23064000</v>
      </c>
      <c r="AL1200" s="90">
        <f>IFERROR(INDEX([1]market_value_etf!$1:$1048576,MATCH($A1200,[1]market_value_etf!$A:$A,0),MATCH(AL$2,[1]market_value_etf!$1:$1,0))*2 + INDEX([1]mkt_pt_etf!$1:$1048576,MATCH($A1200,[1]mkt_pt_etf!$A:$A,0),MATCH(AL$2,[1]mkt_pt_etf!$1:$1,0))*2,0)</f>
        <v>92486000</v>
      </c>
      <c r="AM1200" s="90">
        <f>IFERROR(INDEX([1]market_value_etf!$1:$1048576,MATCH($A1200,[1]market_value_etf!$A:$A,0),MATCH(AM$2,[1]market_value_etf!$1:$1,0))*2 + INDEX([1]mkt_pt_etf!$1:$1048576,MATCH($A1200,[1]mkt_pt_etf!$A:$A,0),MATCH(AM$2,[1]mkt_pt_etf!$1:$1,0))*2,0)</f>
        <v>0</v>
      </c>
      <c r="AN1200" s="90">
        <f>IFERROR(INDEX([1]market_value_etf!$1:$1048576,MATCH($A1200,[1]market_value_etf!$A:$A,0),MATCH(AN$2,[1]market_value_etf!$1:$1,0))*2 + INDEX([1]mkt_pt_etf!$1:$1048576,MATCH($A1200,[1]mkt_pt_etf!$A:$A,0),MATCH(AN$2,[1]mkt_pt_etf!$1:$1,0))*2,0)</f>
        <v>0</v>
      </c>
      <c r="AO1200" s="90"/>
      <c r="AP1200" s="90"/>
    </row>
    <row r="1201" spans="1:42" s="116" customFormat="1" ht="12.75" customHeight="1">
      <c r="A1201" s="110"/>
      <c r="B1201" s="113"/>
      <c r="C1201" s="113"/>
      <c r="D1201" s="210"/>
      <c r="E1201" s="208"/>
      <c r="F1201" s="113"/>
      <c r="G1201" s="135"/>
      <c r="H1201" s="113"/>
      <c r="I1201" s="113"/>
      <c r="J1201" s="113"/>
      <c r="K1201" s="113"/>
      <c r="L1201" s="113"/>
      <c r="M1201" s="113"/>
      <c r="N1201" s="113"/>
      <c r="O1201" s="113"/>
      <c r="P1201" s="113"/>
      <c r="Q1201" s="113"/>
      <c r="R1201" s="113"/>
      <c r="S1201" s="113"/>
      <c r="T1201" s="113"/>
      <c r="U1201" s="113"/>
      <c r="V1201" s="113"/>
      <c r="W1201" s="113"/>
      <c r="X1201" s="113"/>
      <c r="Y1201" s="85" t="e">
        <f t="shared" si="4"/>
        <v>#DIV/0!</v>
      </c>
      <c r="Z1201" s="113"/>
      <c r="AA1201" s="113"/>
      <c r="AB1201" s="113"/>
      <c r="AC1201" s="113"/>
      <c r="AD1201" s="113"/>
      <c r="AE1201" s="113"/>
      <c r="AF1201" s="113"/>
      <c r="AG1201" s="113"/>
      <c r="AH1201" s="113"/>
      <c r="AI1201" s="126"/>
      <c r="AJ1201" s="113"/>
      <c r="AK1201" s="113"/>
      <c r="AL1201" s="113"/>
      <c r="AM1201" s="113"/>
      <c r="AN1201" s="113"/>
      <c r="AO1201" s="113"/>
      <c r="AP1201" s="113"/>
    </row>
    <row r="1202" spans="1:42" ht="12.75" customHeight="1">
      <c r="A1202" s="81">
        <v>45201</v>
      </c>
      <c r="B1202" s="90" cm="1">
        <f t="array" ref="B1202">SUM(_xlfn._xlws.FILTER([1]market_value_exchange!$B:$D,[1]market_value_exchange!$A:$A=A1202,0))*2</f>
        <v>27184493903600</v>
      </c>
      <c r="C1202" s="90">
        <f>SUM(AD1202:AN1202)</f>
        <v>101724954000</v>
      </c>
      <c r="D1202" s="203">
        <f>F1202+H1202+J1202+L1202+N1202+P1202+R1202+T1202+V1202+Z1202</f>
        <v>38894682000</v>
      </c>
      <c r="E1202" s="208">
        <f>INDEX([2]Daily_stats!$1:$1048576,MATCH($A1202,[2]Daily_stats!$H:$H,0),MATCH(E$1,[2]Daily_stats!$1:$1,0))</f>
        <v>132691312000</v>
      </c>
      <c r="F1202" s="90">
        <f>IFERROR(INDEX([1]kis_etf_trade_data!$1:$1048576,MATCH($A1202,[1]kis_etf_trade_data!$A:$A,0),MATCH(F$3,[1]kis_etf_trade_data!$1:$1,0)),0)</f>
        <v>4519309000</v>
      </c>
      <c r="G1202" s="85">
        <f>F1202/AD1202</f>
        <v>0.14706142295611452</v>
      </c>
      <c r="H1202" s="90">
        <f>IFERROR(INDEX([1]kis_etf_trade_data!$1:$1048576,MATCH($A1202,[1]kis_etf_trade_data!$A:$A,0),MATCH(H$3,[1]kis_etf_trade_data!$1:$1,0)),0)</f>
        <v>0</v>
      </c>
      <c r="I1202" s="85">
        <f>H1202/AE1202</f>
        <v>0</v>
      </c>
      <c r="J1202" s="90">
        <f>IFERROR(INDEX([1]kis_etf_trade_data!$1:$1048576,MATCH($A1202,[1]kis_etf_trade_data!$A:$A,0),MATCH(J$3,[1]kis_etf_trade_data!$1:$1,0)),0)</f>
        <v>96832000</v>
      </c>
      <c r="K1202" s="85">
        <f>J1202/AF1202</f>
        <v>0.16325044255247409</v>
      </c>
      <c r="L1202" s="90">
        <f>IFERROR(INDEX([1]kis_etf_trade_data!$1:$1048576,MATCH($A1202,[1]kis_etf_trade_data!$A:$A,0),MATCH(L$3,[1]kis_etf_trade_data!$1:$1,0)),0)</f>
        <v>31448750000</v>
      </c>
      <c r="M1202" s="85">
        <f>L1202/AG1202</f>
        <v>0.48729425409669608</v>
      </c>
      <c r="N1202" s="90">
        <f>IFERROR(INDEX([1]kis_etf_trade_data!$1:$1048576,MATCH($A1202,[1]kis_etf_trade_data!$A:$A,0),MATCH(N$3,[1]kis_etf_trade_data!$1:$1,0)),0)</f>
        <v>2289969000</v>
      </c>
      <c r="O1202" s="85">
        <f>N1202/AH1202</f>
        <v>0.55081413355282816</v>
      </c>
      <c r="P1202" s="90">
        <f>IFERROR(INDEX([1]kis_etf_trade_data!$1:$1048576,MATCH($A1202,[1]kis_etf_trade_data!$A:$A,0),MATCH(P$3,[1]kis_etf_trade_data!$1:$1,0)),0)</f>
        <v>421460000</v>
      </c>
      <c r="Q1202" s="85">
        <f>P1202/AI1202</f>
        <v>0.40244680322828302</v>
      </c>
      <c r="R1202" s="90">
        <f>IFERROR(INDEX([1]kis_etf_trade_data!$1:$1048576,MATCH($A1202,[1]kis_etf_trade_data!$A:$A,0),MATCH(R$3,[1]kis_etf_trade_data!$1:$1,0)),0)</f>
        <v>0</v>
      </c>
      <c r="S1202" s="85">
        <f>R1202/AJ1202</f>
        <v>0</v>
      </c>
      <c r="T1202" s="90">
        <f>IFERROR(INDEX([1]kis_etf_trade_data!$1:$1048576,MATCH($A1202,[1]kis_etf_trade_data!$A:$A,0),MATCH(T$3,[1]kis_etf_trade_data!$1:$1,0)),0)</f>
        <v>83100000</v>
      </c>
      <c r="U1202" s="85">
        <f>T1202/AK1202</f>
        <v>0.75370047888550284</v>
      </c>
      <c r="V1202" s="90">
        <f>IFERROR(INDEX([1]kis_etf_trade_data!$1:$1048576,MATCH($A1202,[1]kis_etf_trade_data!$A:$A,0),MATCH(V$3,[1]kis_etf_trade_data!$1:$1,0)),0)</f>
        <v>35262000</v>
      </c>
      <c r="W1202" s="85">
        <f>V1202/AL1202</f>
        <v>0.2786276430987073</v>
      </c>
      <c r="X1202" s="90">
        <f>IFERROR(INDEX([1]kis_etf_trade_data!$1:$1048576,MATCH($A1202,[1]kis_etf_trade_data!$A:$A,0),MATCH(X$3,[1]kis_etf_trade_data!$1:$1,0)),0)</f>
        <v>0</v>
      </c>
      <c r="Y1202" s="85" t="e">
        <f t="shared" si="4"/>
        <v>#DIV/0!</v>
      </c>
      <c r="Z1202" s="90"/>
      <c r="AA1202" s="85"/>
      <c r="AB1202" s="85"/>
      <c r="AC1202" s="85"/>
      <c r="AD1202" s="90">
        <f>IFERROR(INDEX([1]market_value_etf!$1:$1048576,MATCH($A1202,[1]market_value_etf!$A:$A,0),MATCH(AD$2,[1]market_value_etf!$1:$1,0))*2 + INDEX([1]mkt_pt_etf!$1:$1048576,MATCH($A1202,[1]mkt_pt_etf!$A:$A,0),MATCH(AD$2,[1]mkt_pt_etf!$1:$1,0))*2,0)</f>
        <v>30730758000</v>
      </c>
      <c r="AE1202" s="90">
        <f>IFERROR(INDEX([1]market_value_etf!$1:$1048576,MATCH($A1202,[1]market_value_etf!$A:$A,0),MATCH(AE$2,[1]market_value_etf!$1:$1,0))*2 + INDEX([1]mkt_pt_etf!$1:$1048576,MATCH($A1202,[1]mkt_pt_etf!$A:$A,0),MATCH(AE$2,[1]mkt_pt_etf!$1:$1,0))*2,0)</f>
        <v>242174000</v>
      </c>
      <c r="AF1202" s="90">
        <f>IFERROR(INDEX([1]market_value_etf!$1:$1048576,MATCH($A1202,[1]market_value_etf!$A:$A,0),MATCH(AF$2,[1]market_value_etf!$1:$1,0))*2 + INDEX([1]mkt_pt_etf!$1:$1048576,MATCH($A1202,[1]mkt_pt_etf!$A:$A,0),MATCH(AF$2,[1]mkt_pt_etf!$1:$1,0))*2,0)</f>
        <v>593150000</v>
      </c>
      <c r="AG1202" s="90">
        <f>IFERROR(INDEX([1]market_value_etf!$1:$1048576,MATCH($A1202,[1]market_value_etf!$A:$A,0),MATCH(AG$2,[1]market_value_etf!$1:$1,0))*2 + INDEX([1]mkt_pt_etf!$1:$1048576,MATCH($A1202,[1]mkt_pt_etf!$A:$A,0),MATCH(AG$2,[1]mkt_pt_etf!$1:$1,0))*2,0)</f>
        <v>64537494000</v>
      </c>
      <c r="AH1202" s="90">
        <f>IFERROR(INDEX([1]market_value_etf!$1:$1048576,MATCH($A1202,[1]market_value_etf!$A:$A,0),MATCH(AH$2,[1]market_value_etf!$1:$1,0))*2 + INDEX([1]mkt_pt_etf!$1:$1048576,MATCH($A1202,[1]mkt_pt_etf!$A:$A,0),MATCH(AH$2,[1]mkt_pt_etf!$1:$1,0))*2,0)</f>
        <v>4157426000</v>
      </c>
      <c r="AI1202" s="90">
        <f>IFERROR(INDEX([1]market_value_etf!$1:$1048576,MATCH($A1202,[1]market_value_etf!$A:$A,0),MATCH(AI$2,[1]market_value_etf!$1:$1,0))*2 + INDEX([1]mkt_pt_etf!$1:$1048576,MATCH($A1202,[1]mkt_pt_etf!$A:$A,0),MATCH(AI$2,[1]mkt_pt_etf!$1:$1,0))*2,0)</f>
        <v>1047244000</v>
      </c>
      <c r="AJ1202" s="90">
        <f>IFERROR(INDEX([1]market_value_etf!$1:$1048576,MATCH($A1202,[1]market_value_etf!$A:$A,0),MATCH(AJ$2,[1]market_value_etf!$1:$1,0))*2 + INDEX([1]mkt_pt_etf!$1:$1048576,MATCH($A1202,[1]mkt_pt_etf!$A:$A,0),MATCH(AJ$2,[1]mkt_pt_etf!$1:$1,0))*2,0)</f>
        <v>149216000</v>
      </c>
      <c r="AK1202" s="90">
        <f>IFERROR(INDEX([1]market_value_etf!$1:$1048576,MATCH($A1202,[1]market_value_etf!$A:$A,0),MATCH(AK$2,[1]market_value_etf!$1:$1,0))*2 + INDEX([1]mkt_pt_etf!$1:$1048576,MATCH($A1202,[1]mkt_pt_etf!$A:$A,0),MATCH(AK$2,[1]mkt_pt_etf!$1:$1,0))*2,0)</f>
        <v>110256000</v>
      </c>
      <c r="AL1202" s="90">
        <f>IFERROR(INDEX([1]market_value_etf!$1:$1048576,MATCH($A1202,[1]market_value_etf!$A:$A,0),MATCH(AL$2,[1]market_value_etf!$1:$1,0))*2 + INDEX([1]mkt_pt_etf!$1:$1048576,MATCH($A1202,[1]mkt_pt_etf!$A:$A,0),MATCH(AL$2,[1]mkt_pt_etf!$1:$1,0))*2,0)</f>
        <v>126556000</v>
      </c>
      <c r="AM1202" s="90">
        <f>IFERROR(INDEX([1]market_value_etf!$1:$1048576,MATCH($A1202,[1]market_value_etf!$A:$A,0),MATCH(AM$2,[1]market_value_etf!$1:$1,0))*2 + INDEX([1]mkt_pt_etf!$1:$1048576,MATCH($A1202,[1]mkt_pt_etf!$A:$A,0),MATCH(AM$2,[1]mkt_pt_etf!$1:$1,0))*2,0)</f>
        <v>0</v>
      </c>
      <c r="AN1202" s="90">
        <f>IFERROR(INDEX([1]market_value_etf!$1:$1048576,MATCH($A1202,[1]market_value_etf!$A:$A,0),MATCH(AN$2,[1]market_value_etf!$1:$1,0))*2 + INDEX([1]mkt_pt_etf!$1:$1048576,MATCH($A1202,[1]mkt_pt_etf!$A:$A,0),MATCH(AN$2,[1]mkt_pt_etf!$1:$1,0))*2,0)</f>
        <v>30680000</v>
      </c>
      <c r="AO1202" s="90"/>
      <c r="AP1202" s="90"/>
    </row>
    <row r="1203" spans="1:42" ht="12.75" customHeight="1">
      <c r="A1203" s="81">
        <v>45202</v>
      </c>
      <c r="B1203" s="90" cm="1">
        <f t="array" ref="B1203">SUM(_xlfn._xlws.FILTER([1]market_value_exchange!$B:$D,[1]market_value_exchange!$A:$A=A1203,0))*2</f>
        <v>49490404795400</v>
      </c>
      <c r="C1203" s="90">
        <f>SUM(AD1203:AN1203)</f>
        <v>185220850000</v>
      </c>
      <c r="D1203" s="203">
        <f>F1203+H1203+J1203+L1203+N1203+P1203+R1203+T1203+V1203+Z1203</f>
        <v>69233155000</v>
      </c>
      <c r="E1203" s="208">
        <f>INDEX([2]Daily_stats!$1:$1048576,MATCH($A1203,[2]Daily_stats!$H:$H,0),MATCH(E$1,[2]Daily_stats!$1:$1,0))</f>
        <v>313325222000</v>
      </c>
      <c r="F1203" s="90">
        <f>IFERROR(INDEX([1]kis_etf_trade_data!$1:$1048576,MATCH($A1203,[1]kis_etf_trade_data!$A:$A,0),MATCH(F$3,[1]kis_etf_trade_data!$1:$1,0)),0)</f>
        <v>16599946000</v>
      </c>
      <c r="G1203" s="85">
        <f>F1203/AD1203</f>
        <v>0.49650842771959336</v>
      </c>
      <c r="H1203" s="90">
        <f>IFERROR(INDEX([1]kis_etf_trade_data!$1:$1048576,MATCH($A1203,[1]kis_etf_trade_data!$A:$A,0),MATCH(H$3,[1]kis_etf_trade_data!$1:$1,0)),0)</f>
        <v>0</v>
      </c>
      <c r="I1203" s="85">
        <f>H1203/AE1203</f>
        <v>0</v>
      </c>
      <c r="J1203" s="90">
        <f>IFERROR(INDEX([1]kis_etf_trade_data!$1:$1048576,MATCH($A1203,[1]kis_etf_trade_data!$A:$A,0),MATCH(J$3,[1]kis_etf_trade_data!$1:$1,0)),0)</f>
        <v>9932070000</v>
      </c>
      <c r="K1203" s="85">
        <f>J1203/AF1203</f>
        <v>0.39001158010515158</v>
      </c>
      <c r="L1203" s="90">
        <f>IFERROR(INDEX([1]kis_etf_trade_data!$1:$1048576,MATCH($A1203,[1]kis_etf_trade_data!$A:$A,0),MATCH(L$3,[1]kis_etf_trade_data!$1:$1,0)),0)</f>
        <v>35268447000</v>
      </c>
      <c r="M1203" s="85">
        <f>L1203/AG1203</f>
        <v>0.31973449970942497</v>
      </c>
      <c r="N1203" s="90">
        <f>IFERROR(INDEX([1]kis_etf_trade_data!$1:$1048576,MATCH($A1203,[1]kis_etf_trade_data!$A:$A,0),MATCH(N$3,[1]kis_etf_trade_data!$1:$1,0)),0)</f>
        <v>6758195000</v>
      </c>
      <c r="O1203" s="85">
        <f>N1203/AH1203</f>
        <v>0.47699150558963144</v>
      </c>
      <c r="P1203" s="90">
        <f>IFERROR(INDEX([1]kis_etf_trade_data!$1:$1048576,MATCH($A1203,[1]kis_etf_trade_data!$A:$A,0),MATCH(P$3,[1]kis_etf_trade_data!$1:$1,0)),0)</f>
        <v>157512000</v>
      </c>
      <c r="Q1203" s="85">
        <f>P1203/AI1203</f>
        <v>0.39046495255282648</v>
      </c>
      <c r="R1203" s="90">
        <f>IFERROR(INDEX([1]kis_etf_trade_data!$1:$1048576,MATCH($A1203,[1]kis_etf_trade_data!$A:$A,0),MATCH(R$3,[1]kis_etf_trade_data!$1:$1,0)),0)</f>
        <v>0</v>
      </c>
      <c r="S1203" s="85">
        <f>R1203/AJ1203</f>
        <v>0</v>
      </c>
      <c r="T1203" s="90">
        <f>IFERROR(INDEX([1]kis_etf_trade_data!$1:$1048576,MATCH($A1203,[1]kis_etf_trade_data!$A:$A,0),MATCH(T$3,[1]kis_etf_trade_data!$1:$1,0)),0)</f>
        <v>30810000</v>
      </c>
      <c r="U1203" s="85">
        <f>T1203/AK1203</f>
        <v>0.47671360049512612</v>
      </c>
      <c r="V1203" s="90">
        <f>IFERROR(INDEX([1]kis_etf_trade_data!$1:$1048576,MATCH($A1203,[1]kis_etf_trade_data!$A:$A,0),MATCH(V$3,[1]kis_etf_trade_data!$1:$1,0)),0)</f>
        <v>486175000</v>
      </c>
      <c r="W1203" s="85">
        <f>V1203/AL1203</f>
        <v>0.46066607667045045</v>
      </c>
      <c r="X1203" s="90">
        <f>IFERROR(INDEX([1]kis_etf_trade_data!$1:$1048576,MATCH($A1203,[1]kis_etf_trade_data!$A:$A,0),MATCH(X$3,[1]kis_etf_trade_data!$1:$1,0)),0)</f>
        <v>0</v>
      </c>
      <c r="Y1203" s="85" t="e">
        <f t="shared" si="4"/>
        <v>#DIV/0!</v>
      </c>
      <c r="Z1203" s="90"/>
      <c r="AA1203" s="85"/>
      <c r="AB1203" s="85"/>
      <c r="AC1203" s="85"/>
      <c r="AD1203" s="90">
        <f>IFERROR(INDEX([1]market_value_etf!$1:$1048576,MATCH($A1203,[1]market_value_etf!$A:$A,0),MATCH(AD$2,[1]market_value_etf!$1:$1,0))*2 + INDEX([1]mkt_pt_etf!$1:$1048576,MATCH($A1203,[1]mkt_pt_etf!$A:$A,0),MATCH(AD$2,[1]mkt_pt_etf!$1:$1,0))*2,0)</f>
        <v>33433362000</v>
      </c>
      <c r="AE1203" s="90">
        <f>IFERROR(INDEX([1]market_value_etf!$1:$1048576,MATCH($A1203,[1]market_value_etf!$A:$A,0),MATCH(AE$2,[1]market_value_etf!$1:$1,0))*2 + INDEX([1]mkt_pt_etf!$1:$1048576,MATCH($A1203,[1]mkt_pt_etf!$A:$A,0),MATCH(AE$2,[1]mkt_pt_etf!$1:$1,0))*2,0)</f>
        <v>148246000</v>
      </c>
      <c r="AF1203" s="90">
        <f>IFERROR(INDEX([1]market_value_etf!$1:$1048576,MATCH($A1203,[1]market_value_etf!$A:$A,0),MATCH(AF$2,[1]market_value_etf!$1:$1,0))*2 + INDEX([1]mkt_pt_etf!$1:$1048576,MATCH($A1203,[1]mkt_pt_etf!$A:$A,0),MATCH(AF$2,[1]mkt_pt_etf!$1:$1,0))*2,0)</f>
        <v>25466090000</v>
      </c>
      <c r="AG1203" s="90">
        <f>IFERROR(INDEX([1]market_value_etf!$1:$1048576,MATCH($A1203,[1]market_value_etf!$A:$A,0),MATCH(AG$2,[1]market_value_etf!$1:$1,0))*2 + INDEX([1]mkt_pt_etf!$1:$1048576,MATCH($A1203,[1]mkt_pt_etf!$A:$A,0),MATCH(AG$2,[1]mkt_pt_etf!$1:$1,0))*2,0)</f>
        <v>110305416000</v>
      </c>
      <c r="AH1203" s="90">
        <f>IFERROR(INDEX([1]market_value_etf!$1:$1048576,MATCH($A1203,[1]market_value_etf!$A:$A,0),MATCH(AH$2,[1]market_value_etf!$1:$1,0))*2 + INDEX([1]mkt_pt_etf!$1:$1048576,MATCH($A1203,[1]mkt_pt_etf!$A:$A,0),MATCH(AH$2,[1]mkt_pt_etf!$1:$1,0))*2,0)</f>
        <v>14168376000</v>
      </c>
      <c r="AI1203" s="90">
        <f>IFERROR(INDEX([1]market_value_etf!$1:$1048576,MATCH($A1203,[1]market_value_etf!$A:$A,0),MATCH(AI$2,[1]market_value_etf!$1:$1,0))*2 + INDEX([1]mkt_pt_etf!$1:$1048576,MATCH($A1203,[1]mkt_pt_etf!$A:$A,0),MATCH(AI$2,[1]mkt_pt_etf!$1:$1,0))*2,0)</f>
        <v>403396000</v>
      </c>
      <c r="AJ1203" s="90">
        <f>IFERROR(INDEX([1]market_value_etf!$1:$1048576,MATCH($A1203,[1]market_value_etf!$A:$A,0),MATCH(AJ$2,[1]market_value_etf!$1:$1,0))*2 + INDEX([1]mkt_pt_etf!$1:$1048576,MATCH($A1203,[1]mkt_pt_etf!$A:$A,0),MATCH(AJ$2,[1]mkt_pt_etf!$1:$1,0))*2,0)</f>
        <v>123210000</v>
      </c>
      <c r="AK1203" s="90">
        <f>IFERROR(INDEX([1]market_value_etf!$1:$1048576,MATCH($A1203,[1]market_value_etf!$A:$A,0),MATCH(AK$2,[1]market_value_etf!$1:$1,0))*2 + INDEX([1]mkt_pt_etf!$1:$1048576,MATCH($A1203,[1]mkt_pt_etf!$A:$A,0),MATCH(AK$2,[1]mkt_pt_etf!$1:$1,0))*2,0)</f>
        <v>64630000</v>
      </c>
      <c r="AL1203" s="90">
        <f>IFERROR(INDEX([1]market_value_etf!$1:$1048576,MATCH($A1203,[1]market_value_etf!$A:$A,0),MATCH(AL$2,[1]market_value_etf!$1:$1,0))*2 + INDEX([1]mkt_pt_etf!$1:$1048576,MATCH($A1203,[1]mkt_pt_etf!$A:$A,0),MATCH(AL$2,[1]mkt_pt_etf!$1:$1,0))*2,0)</f>
        <v>1055374000</v>
      </c>
      <c r="AM1203" s="90">
        <f>IFERROR(INDEX([1]market_value_etf!$1:$1048576,MATCH($A1203,[1]market_value_etf!$A:$A,0),MATCH(AM$2,[1]market_value_etf!$1:$1,0))*2 + INDEX([1]mkt_pt_etf!$1:$1048576,MATCH($A1203,[1]mkt_pt_etf!$A:$A,0),MATCH(AM$2,[1]mkt_pt_etf!$1:$1,0))*2,0)</f>
        <v>0</v>
      </c>
      <c r="AN1203" s="90">
        <f>IFERROR(INDEX([1]market_value_etf!$1:$1048576,MATCH($A1203,[1]market_value_etf!$A:$A,0),MATCH(AN$2,[1]market_value_etf!$1:$1,0))*2 + INDEX([1]mkt_pt_etf!$1:$1048576,MATCH($A1203,[1]mkt_pt_etf!$A:$A,0),MATCH(AN$2,[1]mkt_pt_etf!$1:$1,0))*2,0)</f>
        <v>52750000</v>
      </c>
      <c r="AO1203" s="90"/>
      <c r="AP1203" s="90"/>
    </row>
    <row r="1204" spans="1:42" ht="12.75" customHeight="1">
      <c r="A1204" s="81">
        <v>45203</v>
      </c>
      <c r="B1204" s="90" cm="1">
        <f t="array" ref="B1204">SUM(_xlfn._xlws.FILTER([1]market_value_exchange!$B:$D,[1]market_value_exchange!$A:$A=A1204,0))*2</f>
        <v>34691253952800</v>
      </c>
      <c r="C1204" s="90">
        <f>SUM(AD1204:AN1204)</f>
        <v>210450824000</v>
      </c>
      <c r="D1204" s="203">
        <f>F1204+H1204+J1204+L1204+N1204+P1204+R1204+T1204+V1204+Z1204</f>
        <v>83718461000</v>
      </c>
      <c r="E1204" s="208">
        <f>INDEX([2]Daily_stats!$1:$1048576,MATCH($A1204,[2]Daily_stats!$H:$H,0),MATCH(E$1,[2]Daily_stats!$1:$1,0))</f>
        <v>276861070000</v>
      </c>
      <c r="F1204" s="90">
        <f>IFERROR(INDEX([1]kis_etf_trade_data!$1:$1048576,MATCH($A1204,[1]kis_etf_trade_data!$A:$A,0),MATCH(F$3,[1]kis_etf_trade_data!$1:$1,0)),0)</f>
        <v>16375858000</v>
      </c>
      <c r="G1204" s="85">
        <f>F1204/AD1204</f>
        <v>0.70427654740481127</v>
      </c>
      <c r="H1204" s="90">
        <f>IFERROR(INDEX([1]kis_etf_trade_data!$1:$1048576,MATCH($A1204,[1]kis_etf_trade_data!$A:$A,0),MATCH(H$3,[1]kis_etf_trade_data!$1:$1,0)),0)</f>
        <v>0</v>
      </c>
      <c r="I1204" s="85">
        <f>H1204/AE1204</f>
        <v>0</v>
      </c>
      <c r="J1204" s="90">
        <f>IFERROR(INDEX([1]kis_etf_trade_data!$1:$1048576,MATCH($A1204,[1]kis_etf_trade_data!$A:$A,0),MATCH(J$3,[1]kis_etf_trade_data!$1:$1,0)),0)</f>
        <v>5128958000</v>
      </c>
      <c r="K1204" s="85">
        <f>J1204/AF1204</f>
        <v>0.24787025082219752</v>
      </c>
      <c r="L1204" s="90">
        <f>IFERROR(INDEX([1]kis_etf_trade_data!$1:$1048576,MATCH($A1204,[1]kis_etf_trade_data!$A:$A,0),MATCH(L$3,[1]kis_etf_trade_data!$1:$1,0)),0)</f>
        <v>30716565000</v>
      </c>
      <c r="M1204" s="85">
        <f>L1204/AG1204</f>
        <v>0.23999817262208151</v>
      </c>
      <c r="N1204" s="90">
        <f>IFERROR(INDEX([1]kis_etf_trade_data!$1:$1048576,MATCH($A1204,[1]kis_etf_trade_data!$A:$A,0),MATCH(N$3,[1]kis_etf_trade_data!$1:$1,0)),0)</f>
        <v>4822044000</v>
      </c>
      <c r="O1204" s="85">
        <f>N1204/AH1204</f>
        <v>0.4760762512782955</v>
      </c>
      <c r="P1204" s="90">
        <f>IFERROR(INDEX([1]kis_etf_trade_data!$1:$1048576,MATCH($A1204,[1]kis_etf_trade_data!$A:$A,0),MATCH(P$3,[1]kis_etf_trade_data!$1:$1,0)),0)</f>
        <v>276379000</v>
      </c>
      <c r="Q1204" s="85">
        <f>P1204/AI1204</f>
        <v>0.41556502492978159</v>
      </c>
      <c r="R1204" s="90">
        <f>IFERROR(INDEX([1]kis_etf_trade_data!$1:$1048576,MATCH($A1204,[1]kis_etf_trade_data!$A:$A,0),MATCH(R$3,[1]kis_etf_trade_data!$1:$1,0)),0)</f>
        <v>0</v>
      </c>
      <c r="S1204" s="85">
        <f>R1204/AJ1204</f>
        <v>0</v>
      </c>
      <c r="T1204" s="90">
        <f>IFERROR(INDEX([1]kis_etf_trade_data!$1:$1048576,MATCH($A1204,[1]kis_etf_trade_data!$A:$A,0),MATCH(T$3,[1]kis_etf_trade_data!$1:$1,0)),0)</f>
        <v>30413000</v>
      </c>
      <c r="U1204" s="85">
        <f>T1204/AK1204</f>
        <v>0.41023254559188521</v>
      </c>
      <c r="V1204" s="90">
        <f>IFERROR(INDEX([1]kis_etf_trade_data!$1:$1048576,MATCH($A1204,[1]kis_etf_trade_data!$A:$A,0),MATCH(V$3,[1]kis_etf_trade_data!$1:$1,0)),0)</f>
        <v>26368244000</v>
      </c>
      <c r="W1204" s="85">
        <f>V1204/AL1204</f>
        <v>0.98569558407380686</v>
      </c>
      <c r="X1204" s="90">
        <f>IFERROR(INDEX([1]kis_etf_trade_data!$1:$1048576,MATCH($A1204,[1]kis_etf_trade_data!$A:$A,0),MATCH(X$3,[1]kis_etf_trade_data!$1:$1,0)),0)</f>
        <v>1033000</v>
      </c>
      <c r="Y1204" s="85">
        <f t="shared" si="4"/>
        <v>0.5</v>
      </c>
      <c r="Z1204" s="90"/>
      <c r="AA1204" s="85"/>
      <c r="AB1204" s="85"/>
      <c r="AC1204" s="85"/>
      <c r="AD1204" s="90">
        <f>IFERROR(INDEX([1]market_value_etf!$1:$1048576,MATCH($A1204,[1]market_value_etf!$A:$A,0),MATCH(AD$2,[1]market_value_etf!$1:$1,0))*2 + INDEX([1]mkt_pt_etf!$1:$1048576,MATCH($A1204,[1]mkt_pt_etf!$A:$A,0),MATCH(AD$2,[1]mkt_pt_etf!$1:$1,0))*2,0)</f>
        <v>23252028000</v>
      </c>
      <c r="AE1204" s="90">
        <f>IFERROR(INDEX([1]market_value_etf!$1:$1048576,MATCH($A1204,[1]market_value_etf!$A:$A,0),MATCH(AE$2,[1]market_value_etf!$1:$1,0))*2 + INDEX([1]mkt_pt_etf!$1:$1048576,MATCH($A1204,[1]mkt_pt_etf!$A:$A,0),MATCH(AE$2,[1]mkt_pt_etf!$1:$1,0))*2,0)</f>
        <v>184900000</v>
      </c>
      <c r="AF1204" s="90">
        <f>IFERROR(INDEX([1]market_value_etf!$1:$1048576,MATCH($A1204,[1]market_value_etf!$A:$A,0),MATCH(AF$2,[1]market_value_etf!$1:$1,0))*2 + INDEX([1]mkt_pt_etf!$1:$1048576,MATCH($A1204,[1]mkt_pt_etf!$A:$A,0),MATCH(AF$2,[1]mkt_pt_etf!$1:$1,0))*2,0)</f>
        <v>20692108000</v>
      </c>
      <c r="AG1204" s="90">
        <f>IFERROR(INDEX([1]market_value_etf!$1:$1048576,MATCH($A1204,[1]market_value_etf!$A:$A,0),MATCH(AG$2,[1]market_value_etf!$1:$1,0))*2 + INDEX([1]mkt_pt_etf!$1:$1048576,MATCH($A1204,[1]mkt_pt_etf!$A:$A,0),MATCH(AG$2,[1]mkt_pt_etf!$1:$1,0))*2,0)</f>
        <v>127986662000</v>
      </c>
      <c r="AH1204" s="90">
        <f>IFERROR(INDEX([1]market_value_etf!$1:$1048576,MATCH($A1204,[1]market_value_etf!$A:$A,0),MATCH(AH$2,[1]market_value_etf!$1:$1,0))*2 + INDEX([1]mkt_pt_etf!$1:$1048576,MATCH($A1204,[1]mkt_pt_etf!$A:$A,0),MATCH(AH$2,[1]mkt_pt_etf!$1:$1,0))*2,0)</f>
        <v>10128722000</v>
      </c>
      <c r="AI1204" s="90">
        <f>IFERROR(INDEX([1]market_value_etf!$1:$1048576,MATCH($A1204,[1]market_value_etf!$A:$A,0),MATCH(AI$2,[1]market_value_etf!$1:$1,0))*2 + INDEX([1]mkt_pt_etf!$1:$1048576,MATCH($A1204,[1]mkt_pt_etf!$A:$A,0),MATCH(AI$2,[1]mkt_pt_etf!$1:$1,0))*2,0)</f>
        <v>665068000</v>
      </c>
      <c r="AJ1204" s="90">
        <f>IFERROR(INDEX([1]market_value_etf!$1:$1048576,MATCH($A1204,[1]market_value_etf!$A:$A,0),MATCH(AJ$2,[1]market_value_etf!$1:$1,0))*2 + INDEX([1]mkt_pt_etf!$1:$1048576,MATCH($A1204,[1]mkt_pt_etf!$A:$A,0),MATCH(AJ$2,[1]mkt_pt_etf!$1:$1,0))*2,0)</f>
        <v>612722000</v>
      </c>
      <c r="AK1204" s="90">
        <f>IFERROR(INDEX([1]market_value_etf!$1:$1048576,MATCH($A1204,[1]market_value_etf!$A:$A,0),MATCH(AK$2,[1]market_value_etf!$1:$1,0))*2 + INDEX([1]mkt_pt_etf!$1:$1048576,MATCH($A1204,[1]mkt_pt_etf!$A:$A,0),MATCH(AK$2,[1]mkt_pt_etf!$1:$1,0))*2,0)</f>
        <v>74136000</v>
      </c>
      <c r="AL1204" s="90">
        <f>IFERROR(INDEX([1]market_value_etf!$1:$1048576,MATCH($A1204,[1]market_value_etf!$A:$A,0),MATCH(AL$2,[1]market_value_etf!$1:$1,0))*2 + INDEX([1]mkt_pt_etf!$1:$1048576,MATCH($A1204,[1]mkt_pt_etf!$A:$A,0),MATCH(AL$2,[1]mkt_pt_etf!$1:$1,0))*2,0)</f>
        <v>26750900000</v>
      </c>
      <c r="AM1204" s="90">
        <f>IFERROR(INDEX([1]market_value_etf!$1:$1048576,MATCH($A1204,[1]market_value_etf!$A:$A,0),MATCH(AM$2,[1]market_value_etf!$1:$1,0))*2 + INDEX([1]mkt_pt_etf!$1:$1048576,MATCH($A1204,[1]mkt_pt_etf!$A:$A,0),MATCH(AM$2,[1]mkt_pt_etf!$1:$1,0))*2,0)</f>
        <v>2066000</v>
      </c>
      <c r="AN1204" s="90">
        <f>IFERROR(INDEX([1]market_value_etf!$1:$1048576,MATCH($A1204,[1]market_value_etf!$A:$A,0),MATCH(AN$2,[1]market_value_etf!$1:$1,0))*2 + INDEX([1]mkt_pt_etf!$1:$1048576,MATCH($A1204,[1]mkt_pt_etf!$A:$A,0),MATCH(AN$2,[1]mkt_pt_etf!$1:$1,0))*2,0)</f>
        <v>101512000</v>
      </c>
      <c r="AO1204" s="90"/>
      <c r="AP1204" s="90"/>
    </row>
    <row r="1205" spans="1:42" ht="12.75" customHeight="1">
      <c r="A1205" s="81">
        <v>45204</v>
      </c>
      <c r="B1205" s="90" cm="1">
        <f t="array" ref="B1205">SUM(_xlfn._xlws.FILTER([1]market_value_exchange!$B:$D,[1]market_value_exchange!$A:$A=A1205,0))*2</f>
        <v>30565588189400</v>
      </c>
      <c r="C1205" s="90">
        <f>SUM(AD1205:AN1205)</f>
        <v>157305838000</v>
      </c>
      <c r="D1205" s="203">
        <f>F1205+H1205+J1205+L1205+N1205+P1205+R1205+T1205+V1205+Z1205</f>
        <v>77317628000</v>
      </c>
      <c r="E1205" s="208">
        <f>INDEX([2]Daily_stats!$1:$1048576,MATCH($A1205,[2]Daily_stats!$H:$H,0),MATCH(E$1,[2]Daily_stats!$1:$1,0))</f>
        <v>208305307000</v>
      </c>
      <c r="F1205" s="90">
        <f>IFERROR(INDEX([1]kis_etf_trade_data!$1:$1048576,MATCH($A1205,[1]kis_etf_trade_data!$A:$A,0),MATCH(F$3,[1]kis_etf_trade_data!$1:$1,0)),0)</f>
        <v>28525928000</v>
      </c>
      <c r="G1205" s="85">
        <f>F1205/AD1205</f>
        <v>0.55428613532683568</v>
      </c>
      <c r="H1205" s="90">
        <f>IFERROR(INDEX([1]kis_etf_trade_data!$1:$1048576,MATCH($A1205,[1]kis_etf_trade_data!$A:$A,0),MATCH(H$3,[1]kis_etf_trade_data!$1:$1,0)),0)</f>
        <v>0</v>
      </c>
      <c r="I1205" s="85">
        <f>H1205/AE1205</f>
        <v>0</v>
      </c>
      <c r="J1205" s="90">
        <f>IFERROR(INDEX([1]kis_etf_trade_data!$1:$1048576,MATCH($A1205,[1]kis_etf_trade_data!$A:$A,0),MATCH(J$3,[1]kis_etf_trade_data!$1:$1,0)),0)</f>
        <v>2570589000</v>
      </c>
      <c r="K1205" s="85">
        <f>J1205/AF1205</f>
        <v>0.49337512561868885</v>
      </c>
      <c r="L1205" s="90">
        <f>IFERROR(INDEX([1]kis_etf_trade_data!$1:$1048576,MATCH($A1205,[1]kis_etf_trade_data!$A:$A,0),MATCH(L$3,[1]kis_etf_trade_data!$1:$1,0)),0)</f>
        <v>39948541000</v>
      </c>
      <c r="M1205" s="85">
        <f>L1205/AG1205</f>
        <v>0.43423578905774546</v>
      </c>
      <c r="N1205" s="90">
        <f>IFERROR(INDEX([1]kis_etf_trade_data!$1:$1048576,MATCH($A1205,[1]kis_etf_trade_data!$A:$A,0),MATCH(N$3,[1]kis_etf_trade_data!$1:$1,0)),0)</f>
        <v>1815884000</v>
      </c>
      <c r="O1205" s="85">
        <f>N1205/AH1205</f>
        <v>0.55551191122988897</v>
      </c>
      <c r="P1205" s="90">
        <f>IFERROR(INDEX([1]kis_etf_trade_data!$1:$1048576,MATCH($A1205,[1]kis_etf_trade_data!$A:$A,0),MATCH(P$3,[1]kis_etf_trade_data!$1:$1,0)),0)</f>
        <v>358006000</v>
      </c>
      <c r="Q1205" s="85">
        <f>P1205/AI1205</f>
        <v>0.39594374596321102</v>
      </c>
      <c r="R1205" s="90">
        <f>IFERROR(INDEX([1]kis_etf_trade_data!$1:$1048576,MATCH($A1205,[1]kis_etf_trade_data!$A:$A,0),MATCH(R$3,[1]kis_etf_trade_data!$1:$1,0)),0)</f>
        <v>0</v>
      </c>
      <c r="S1205" s="85">
        <f>R1205/AJ1205</f>
        <v>0</v>
      </c>
      <c r="T1205" s="90">
        <f>IFERROR(INDEX([1]kis_etf_trade_data!$1:$1048576,MATCH($A1205,[1]kis_etf_trade_data!$A:$A,0),MATCH(T$3,[1]kis_etf_trade_data!$1:$1,0)),0)</f>
        <v>11903000</v>
      </c>
      <c r="U1205" s="85">
        <f>T1205/AK1205</f>
        <v>0.42110662987334607</v>
      </c>
      <c r="V1205" s="90">
        <f>IFERROR(INDEX([1]kis_etf_trade_data!$1:$1048576,MATCH($A1205,[1]kis_etf_trade_data!$A:$A,0),MATCH(V$3,[1]kis_etf_trade_data!$1:$1,0)),0)</f>
        <v>4086777000</v>
      </c>
      <c r="W1205" s="85">
        <f>V1205/AL1205</f>
        <v>0.96527900140252987</v>
      </c>
      <c r="X1205" s="90">
        <f>IFERROR(INDEX([1]kis_etf_trade_data!$1:$1048576,MATCH($A1205,[1]kis_etf_trade_data!$A:$A,0),MATCH(X$3,[1]kis_etf_trade_data!$1:$1,0)),0)</f>
        <v>1027000</v>
      </c>
      <c r="Y1205" s="85">
        <f t="shared" si="4"/>
        <v>0.5</v>
      </c>
      <c r="Z1205" s="90"/>
      <c r="AA1205" s="85"/>
      <c r="AB1205" s="85"/>
      <c r="AC1205" s="85"/>
      <c r="AD1205" s="90">
        <f>IFERROR(INDEX([1]market_value_etf!$1:$1048576,MATCH($A1205,[1]market_value_etf!$A:$A,0),MATCH(AD$2,[1]market_value_etf!$1:$1,0))*2 + INDEX([1]mkt_pt_etf!$1:$1048576,MATCH($A1205,[1]mkt_pt_etf!$A:$A,0),MATCH(AD$2,[1]mkt_pt_etf!$1:$1,0))*2,0)</f>
        <v>51464264000</v>
      </c>
      <c r="AE1205" s="90">
        <f>IFERROR(INDEX([1]market_value_etf!$1:$1048576,MATCH($A1205,[1]market_value_etf!$A:$A,0),MATCH(AE$2,[1]market_value_etf!$1:$1,0))*2 + INDEX([1]mkt_pt_etf!$1:$1048576,MATCH($A1205,[1]mkt_pt_etf!$A:$A,0),MATCH(AE$2,[1]mkt_pt_etf!$1:$1,0))*2,0)</f>
        <v>142092000</v>
      </c>
      <c r="AF1205" s="90">
        <f>IFERROR(INDEX([1]market_value_etf!$1:$1048576,MATCH($A1205,[1]market_value_etf!$A:$A,0),MATCH(AF$2,[1]market_value_etf!$1:$1,0))*2 + INDEX([1]mkt_pt_etf!$1:$1048576,MATCH($A1205,[1]mkt_pt_etf!$A:$A,0),MATCH(AF$2,[1]mkt_pt_etf!$1:$1,0))*2,0)</f>
        <v>5210212000</v>
      </c>
      <c r="AG1205" s="90">
        <f>IFERROR(INDEX([1]market_value_etf!$1:$1048576,MATCH($A1205,[1]market_value_etf!$A:$A,0),MATCH(AG$2,[1]market_value_etf!$1:$1,0))*2 + INDEX([1]mkt_pt_etf!$1:$1048576,MATCH($A1205,[1]mkt_pt_etf!$A:$A,0),MATCH(AG$2,[1]mkt_pt_etf!$1:$1,0))*2,0)</f>
        <v>91997348000</v>
      </c>
      <c r="AH1205" s="90">
        <f>IFERROR(INDEX([1]market_value_etf!$1:$1048576,MATCH($A1205,[1]market_value_etf!$A:$A,0),MATCH(AH$2,[1]market_value_etf!$1:$1,0))*2 + INDEX([1]mkt_pt_etf!$1:$1048576,MATCH($A1205,[1]mkt_pt_etf!$A:$A,0),MATCH(AH$2,[1]mkt_pt_etf!$1:$1,0))*2,0)</f>
        <v>3268848000</v>
      </c>
      <c r="AI1205" s="90">
        <f>IFERROR(INDEX([1]market_value_etf!$1:$1048576,MATCH($A1205,[1]market_value_etf!$A:$A,0),MATCH(AI$2,[1]market_value_etf!$1:$1,0))*2 + INDEX([1]mkt_pt_etf!$1:$1048576,MATCH($A1205,[1]mkt_pt_etf!$A:$A,0),MATCH(AI$2,[1]mkt_pt_etf!$1:$1,0))*2,0)</f>
        <v>904184000</v>
      </c>
      <c r="AJ1205" s="90">
        <f>IFERROR(INDEX([1]market_value_etf!$1:$1048576,MATCH($A1205,[1]market_value_etf!$A:$A,0),MATCH(AJ$2,[1]market_value_etf!$1:$1,0))*2 + INDEX([1]mkt_pt_etf!$1:$1048576,MATCH($A1205,[1]mkt_pt_etf!$A:$A,0),MATCH(AJ$2,[1]mkt_pt_etf!$1:$1,0))*2,0)</f>
        <v>34860000</v>
      </c>
      <c r="AK1205" s="90">
        <f>IFERROR(INDEX([1]market_value_etf!$1:$1048576,MATCH($A1205,[1]market_value_etf!$A:$A,0),MATCH(AK$2,[1]market_value_etf!$1:$1,0))*2 + INDEX([1]mkt_pt_etf!$1:$1048576,MATCH($A1205,[1]mkt_pt_etf!$A:$A,0),MATCH(AK$2,[1]mkt_pt_etf!$1:$1,0))*2,0)</f>
        <v>28266000</v>
      </c>
      <c r="AL1205" s="90">
        <f>IFERROR(INDEX([1]market_value_etf!$1:$1048576,MATCH($A1205,[1]market_value_etf!$A:$A,0),MATCH(AL$2,[1]market_value_etf!$1:$1,0))*2 + INDEX([1]mkt_pt_etf!$1:$1048576,MATCH($A1205,[1]mkt_pt_etf!$A:$A,0),MATCH(AL$2,[1]mkt_pt_etf!$1:$1,0))*2,0)</f>
        <v>4233778000</v>
      </c>
      <c r="AM1205" s="90">
        <f>IFERROR(INDEX([1]market_value_etf!$1:$1048576,MATCH($A1205,[1]market_value_etf!$A:$A,0),MATCH(AM$2,[1]market_value_etf!$1:$1,0))*2 + INDEX([1]mkt_pt_etf!$1:$1048576,MATCH($A1205,[1]mkt_pt_etf!$A:$A,0),MATCH(AM$2,[1]mkt_pt_etf!$1:$1,0))*2,0)</f>
        <v>2054000</v>
      </c>
      <c r="AN1205" s="90">
        <f>IFERROR(INDEX([1]market_value_etf!$1:$1048576,MATCH($A1205,[1]market_value_etf!$A:$A,0),MATCH(AN$2,[1]market_value_etf!$1:$1,0))*2 + INDEX([1]mkt_pt_etf!$1:$1048576,MATCH($A1205,[1]mkt_pt_etf!$A:$A,0),MATCH(AN$2,[1]mkt_pt_etf!$1:$1,0))*2,0)</f>
        <v>19932000</v>
      </c>
      <c r="AO1205" s="90"/>
      <c r="AP1205" s="90"/>
    </row>
    <row r="1206" spans="1:42" ht="12.75" customHeight="1">
      <c r="A1206" s="81">
        <v>45205</v>
      </c>
      <c r="B1206" s="90" cm="1">
        <f t="array" ref="B1206">SUM(_xlfn._xlws.FILTER([1]market_value_exchange!$B:$D,[1]market_value_exchange!$A:$A=A1206,0))*2</f>
        <v>29499080418000</v>
      </c>
      <c r="C1206" s="90">
        <f>SUM(AD1206:AN1206)</f>
        <v>92604212000</v>
      </c>
      <c r="D1206" s="203">
        <f>F1206+H1206+J1206+L1206+N1206+P1206+R1206+T1206+V1206+Z1206</f>
        <v>32429088000</v>
      </c>
      <c r="E1206" s="208">
        <f>INDEX([2]Daily_stats!$1:$1048576,MATCH($A1206,[2]Daily_stats!$H:$H,0),MATCH(E$1,[2]Daily_stats!$1:$1,0))</f>
        <v>246644421000</v>
      </c>
      <c r="F1206" s="90">
        <f>IFERROR(INDEX([1]kis_etf_trade_data!$1:$1048576,MATCH($A1206,[1]kis_etf_trade_data!$A:$A,0),MATCH(F$3,[1]kis_etf_trade_data!$1:$1,0)),0)</f>
        <v>1431341000</v>
      </c>
      <c r="G1206" s="85">
        <f>F1206/AD1206</f>
        <v>0.15337501082263144</v>
      </c>
      <c r="H1206" s="90">
        <f>IFERROR(INDEX([1]kis_etf_trade_data!$1:$1048576,MATCH($A1206,[1]kis_etf_trade_data!$A:$A,0),MATCH(H$3,[1]kis_etf_trade_data!$1:$1,0)),0)</f>
        <v>0</v>
      </c>
      <c r="I1206" s="85">
        <f>H1206/AE1206</f>
        <v>0</v>
      </c>
      <c r="J1206" s="90">
        <f>IFERROR(INDEX([1]kis_etf_trade_data!$1:$1048576,MATCH($A1206,[1]kis_etf_trade_data!$A:$A,0),MATCH(J$3,[1]kis_etf_trade_data!$1:$1,0)),0)</f>
        <v>1705186000</v>
      </c>
      <c r="K1206" s="85">
        <f>J1206/AF1206</f>
        <v>0.47587161519162557</v>
      </c>
      <c r="L1206" s="90">
        <f>IFERROR(INDEX([1]kis_etf_trade_data!$1:$1048576,MATCH($A1206,[1]kis_etf_trade_data!$A:$A,0),MATCH(L$3,[1]kis_etf_trade_data!$1:$1,0)),0)</f>
        <v>25533088000</v>
      </c>
      <c r="M1206" s="85">
        <f>L1206/AG1206</f>
        <v>0.35902546092422138</v>
      </c>
      <c r="N1206" s="90">
        <f>IFERROR(INDEX([1]kis_etf_trade_data!$1:$1048576,MATCH($A1206,[1]kis_etf_trade_data!$A:$A,0),MATCH(N$3,[1]kis_etf_trade_data!$1:$1,0)),0)</f>
        <v>1147632000</v>
      </c>
      <c r="O1206" s="85">
        <f>N1206/AH1206</f>
        <v>0.30833215119353136</v>
      </c>
      <c r="P1206" s="90">
        <f>IFERROR(INDEX([1]kis_etf_trade_data!$1:$1048576,MATCH($A1206,[1]kis_etf_trade_data!$A:$A,0),MATCH(P$3,[1]kis_etf_trade_data!$1:$1,0)),0)</f>
        <v>118413000</v>
      </c>
      <c r="Q1206" s="85">
        <f>P1206/AI1206</f>
        <v>0.44255953715746515</v>
      </c>
      <c r="R1206" s="90">
        <f>IFERROR(INDEX([1]kis_etf_trade_data!$1:$1048576,MATCH($A1206,[1]kis_etf_trade_data!$A:$A,0),MATCH(R$3,[1]kis_etf_trade_data!$1:$1,0)),0)</f>
        <v>0</v>
      </c>
      <c r="S1206" s="85">
        <f>R1206/AJ1206</f>
        <v>0</v>
      </c>
      <c r="T1206" s="90">
        <f>IFERROR(INDEX([1]kis_etf_trade_data!$1:$1048576,MATCH($A1206,[1]kis_etf_trade_data!$A:$A,0),MATCH(T$3,[1]kis_etf_trade_data!$1:$1,0)),0)</f>
        <v>272224000</v>
      </c>
      <c r="U1206" s="85">
        <f>T1206/AK1206</f>
        <v>0.47419835839406904</v>
      </c>
      <c r="V1206" s="90">
        <f>IFERROR(INDEX([1]kis_etf_trade_data!$1:$1048576,MATCH($A1206,[1]kis_etf_trade_data!$A:$A,0),MATCH(V$3,[1]kis_etf_trade_data!$1:$1,0)),0)</f>
        <v>2221204000</v>
      </c>
      <c r="W1206" s="85">
        <f>V1206/AL1206</f>
        <v>0.89187500602291603</v>
      </c>
      <c r="X1206" s="90">
        <f>IFERROR(INDEX([1]kis_etf_trade_data!$1:$1048576,MATCH($A1206,[1]kis_etf_trade_data!$A:$A,0),MATCH(X$3,[1]kis_etf_trade_data!$1:$1,0)),0)</f>
        <v>1011000</v>
      </c>
      <c r="Y1206" s="85">
        <f t="shared" si="4"/>
        <v>0.25</v>
      </c>
      <c r="Z1206" s="90"/>
      <c r="AA1206" s="85"/>
      <c r="AB1206" s="85"/>
      <c r="AC1206" s="85"/>
      <c r="AD1206" s="90">
        <f>IFERROR(INDEX([1]market_value_etf!$1:$1048576,MATCH($A1206,[1]market_value_etf!$A:$A,0),MATCH(AD$2,[1]market_value_etf!$1:$1,0))*2 + INDEX([1]mkt_pt_etf!$1:$1048576,MATCH($A1206,[1]mkt_pt_etf!$A:$A,0),MATCH(AD$2,[1]mkt_pt_etf!$1:$1,0))*2,0)</f>
        <v>9332296000</v>
      </c>
      <c r="AE1206" s="90">
        <f>IFERROR(INDEX([1]market_value_etf!$1:$1048576,MATCH($A1206,[1]market_value_etf!$A:$A,0),MATCH(AE$2,[1]market_value_etf!$1:$1,0))*2 + INDEX([1]mkt_pt_etf!$1:$1048576,MATCH($A1206,[1]mkt_pt_etf!$A:$A,0),MATCH(AE$2,[1]mkt_pt_etf!$1:$1,0))*2,0)</f>
        <v>604066000</v>
      </c>
      <c r="AF1206" s="90">
        <f>IFERROR(INDEX([1]market_value_etf!$1:$1048576,MATCH($A1206,[1]market_value_etf!$A:$A,0),MATCH(AF$2,[1]market_value_etf!$1:$1,0))*2 + INDEX([1]mkt_pt_etf!$1:$1048576,MATCH($A1206,[1]mkt_pt_etf!$A:$A,0),MATCH(AF$2,[1]mkt_pt_etf!$1:$1,0))*2,0)</f>
        <v>3583290000</v>
      </c>
      <c r="AG1206" s="90">
        <f>IFERROR(INDEX([1]market_value_etf!$1:$1048576,MATCH($A1206,[1]market_value_etf!$A:$A,0),MATCH(AG$2,[1]market_value_etf!$1:$1,0))*2 + INDEX([1]mkt_pt_etf!$1:$1048576,MATCH($A1206,[1]mkt_pt_etf!$A:$A,0),MATCH(AG$2,[1]mkt_pt_etf!$1:$1,0))*2,0)</f>
        <v>71117764000</v>
      </c>
      <c r="AH1206" s="90">
        <f>IFERROR(INDEX([1]market_value_etf!$1:$1048576,MATCH($A1206,[1]market_value_etf!$A:$A,0),MATCH(AH$2,[1]market_value_etf!$1:$1,0))*2 + INDEX([1]mkt_pt_etf!$1:$1048576,MATCH($A1206,[1]mkt_pt_etf!$A:$A,0),MATCH(AH$2,[1]mkt_pt_etf!$1:$1,0))*2,0)</f>
        <v>3722064000</v>
      </c>
      <c r="AI1206" s="90">
        <f>IFERROR(INDEX([1]market_value_etf!$1:$1048576,MATCH($A1206,[1]market_value_etf!$A:$A,0),MATCH(AI$2,[1]market_value_etf!$1:$1,0))*2 + INDEX([1]mkt_pt_etf!$1:$1048576,MATCH($A1206,[1]mkt_pt_etf!$A:$A,0),MATCH(AI$2,[1]mkt_pt_etf!$1:$1,0))*2,0)</f>
        <v>267564000</v>
      </c>
      <c r="AJ1206" s="90">
        <f>IFERROR(INDEX([1]market_value_etf!$1:$1048576,MATCH($A1206,[1]market_value_etf!$A:$A,0),MATCH(AJ$2,[1]market_value_etf!$1:$1,0))*2 + INDEX([1]mkt_pt_etf!$1:$1048576,MATCH($A1206,[1]mkt_pt_etf!$A:$A,0),MATCH(AJ$2,[1]mkt_pt_etf!$1:$1,0))*2,0)</f>
        <v>837826000</v>
      </c>
      <c r="AK1206" s="90">
        <f>IFERROR(INDEX([1]market_value_etf!$1:$1048576,MATCH($A1206,[1]market_value_etf!$A:$A,0),MATCH(AK$2,[1]market_value_etf!$1:$1,0))*2 + INDEX([1]mkt_pt_etf!$1:$1048576,MATCH($A1206,[1]mkt_pt_etf!$A:$A,0),MATCH(AK$2,[1]mkt_pt_etf!$1:$1,0))*2,0)</f>
        <v>574072000</v>
      </c>
      <c r="AL1206" s="90">
        <f>IFERROR(INDEX([1]market_value_etf!$1:$1048576,MATCH($A1206,[1]market_value_etf!$A:$A,0),MATCH(AL$2,[1]market_value_etf!$1:$1,0))*2 + INDEX([1]mkt_pt_etf!$1:$1048576,MATCH($A1206,[1]mkt_pt_etf!$A:$A,0),MATCH(AL$2,[1]mkt_pt_etf!$1:$1,0))*2,0)</f>
        <v>2490488000</v>
      </c>
      <c r="AM1206" s="90">
        <f>IFERROR(INDEX([1]market_value_etf!$1:$1048576,MATCH($A1206,[1]market_value_etf!$A:$A,0),MATCH(AM$2,[1]market_value_etf!$1:$1,0))*2 + INDEX([1]mkt_pt_etf!$1:$1048576,MATCH($A1206,[1]mkt_pt_etf!$A:$A,0),MATCH(AM$2,[1]mkt_pt_etf!$1:$1,0))*2,0)</f>
        <v>4044000</v>
      </c>
      <c r="AN1206" s="90">
        <f>IFERROR(INDEX([1]market_value_etf!$1:$1048576,MATCH($A1206,[1]market_value_etf!$A:$A,0),MATCH(AN$2,[1]market_value_etf!$1:$1,0))*2 + INDEX([1]mkt_pt_etf!$1:$1048576,MATCH($A1206,[1]mkt_pt_etf!$A:$A,0),MATCH(AN$2,[1]mkt_pt_etf!$1:$1,0))*2,0)</f>
        <v>70738000</v>
      </c>
      <c r="AO1206" s="90"/>
      <c r="AP1206" s="90"/>
    </row>
    <row r="1207" spans="1:42" s="116" customFormat="1" ht="12.75" customHeight="1">
      <c r="A1207" s="110"/>
      <c r="B1207" s="113"/>
      <c r="C1207" s="113"/>
      <c r="D1207" s="210"/>
      <c r="E1207" s="208"/>
      <c r="F1207" s="113"/>
      <c r="G1207" s="135"/>
      <c r="H1207" s="113"/>
      <c r="I1207" s="113"/>
      <c r="J1207" s="113"/>
      <c r="K1207" s="113"/>
      <c r="L1207" s="113"/>
      <c r="M1207" s="113"/>
      <c r="N1207" s="113"/>
      <c r="O1207" s="113"/>
      <c r="P1207" s="113"/>
      <c r="Q1207" s="113"/>
      <c r="R1207" s="113"/>
      <c r="S1207" s="113"/>
      <c r="T1207" s="113"/>
      <c r="U1207" s="113"/>
      <c r="V1207" s="113"/>
      <c r="W1207" s="113"/>
      <c r="X1207" s="113"/>
      <c r="Y1207" s="85" t="e">
        <f t="shared" si="4"/>
        <v>#DIV/0!</v>
      </c>
      <c r="Z1207" s="113"/>
      <c r="AA1207" s="113"/>
      <c r="AB1207" s="113"/>
      <c r="AC1207" s="113"/>
      <c r="AD1207" s="113"/>
      <c r="AE1207" s="113"/>
      <c r="AF1207" s="113"/>
      <c r="AG1207" s="113"/>
      <c r="AH1207" s="113"/>
      <c r="AI1207" s="126"/>
      <c r="AJ1207" s="113"/>
      <c r="AK1207" s="113"/>
      <c r="AL1207" s="113"/>
      <c r="AM1207" s="113"/>
      <c r="AN1207" s="113"/>
      <c r="AO1207" s="113"/>
      <c r="AP1207" s="113"/>
    </row>
    <row r="1208" spans="1:42" ht="12.75" customHeight="1">
      <c r="A1208" s="81">
        <v>45208</v>
      </c>
      <c r="B1208" s="90" cm="1">
        <f t="array" ref="B1208">SUM(_xlfn._xlws.FILTER([1]market_value_exchange!$B:$D,[1]market_value_exchange!$A:$A=A1208,0))*2</f>
        <v>31647140000000</v>
      </c>
      <c r="C1208" s="90">
        <f>SUM(AD1208:AN1208)</f>
        <v>407935558000</v>
      </c>
      <c r="D1208" s="203">
        <f>F1208+H1208+J1208+L1208+N1208+P1208+R1208+T1208+V1208+Z1208</f>
        <v>68698294000</v>
      </c>
      <c r="E1208" s="208">
        <f>INDEX([2]Daily_stats!$1:$1048576,MATCH($A1208,[2]Daily_stats!$H:$H,0),MATCH(E$1,[2]Daily_stats!$1:$1,0))</f>
        <v>180877011000</v>
      </c>
      <c r="F1208" s="90">
        <f>IFERROR(INDEX([1]kis_etf_trade_data!$1:$1048576,MATCH($A1208,[1]kis_etf_trade_data!$A:$A,0),MATCH(F$3,[1]kis_etf_trade_data!$1:$1,0)),0)</f>
        <v>10023321000</v>
      </c>
      <c r="G1208" s="85">
        <f>F1208/AD1208</f>
        <v>0.44328519400569183</v>
      </c>
      <c r="H1208" s="90">
        <f>IFERROR(INDEX([1]kis_etf_trade_data!$1:$1048576,MATCH($A1208,[1]kis_etf_trade_data!$A:$A,0),MATCH(H$3,[1]kis_etf_trade_data!$1:$1,0)),0)</f>
        <v>0</v>
      </c>
      <c r="I1208" s="85">
        <f>H1208/AE1208</f>
        <v>0</v>
      </c>
      <c r="J1208" s="90">
        <f>IFERROR(INDEX([1]kis_etf_trade_data!$1:$1048576,MATCH($A1208,[1]kis_etf_trade_data!$A:$A,0),MATCH(J$3,[1]kis_etf_trade_data!$1:$1,0)),0)</f>
        <v>6717771000</v>
      </c>
      <c r="K1208" s="85">
        <f>J1208/AF1208</f>
        <v>0.27520343954576365</v>
      </c>
      <c r="L1208" s="90">
        <f>IFERROR(INDEX([1]kis_etf_trade_data!$1:$1048576,MATCH($A1208,[1]kis_etf_trade_data!$A:$A,0),MATCH(L$3,[1]kis_etf_trade_data!$1:$1,0)),0)</f>
        <v>47520184000</v>
      </c>
      <c r="M1208" s="85">
        <f>L1208/AG1208</f>
        <v>0.13492430046351031</v>
      </c>
      <c r="N1208" s="90">
        <f>IFERROR(INDEX([1]kis_etf_trade_data!$1:$1048576,MATCH($A1208,[1]kis_etf_trade_data!$A:$A,0),MATCH(N$3,[1]kis_etf_trade_data!$1:$1,0)),0)</f>
        <v>2175340000</v>
      </c>
      <c r="O1208" s="85">
        <f>N1208/AH1208</f>
        <v>0.40134002633117055</v>
      </c>
      <c r="P1208" s="90">
        <f>IFERROR(INDEX([1]kis_etf_trade_data!$1:$1048576,MATCH($A1208,[1]kis_etf_trade_data!$A:$A,0),MATCH(P$3,[1]kis_etf_trade_data!$1:$1,0)),0)</f>
        <v>53492000</v>
      </c>
      <c r="Q1208" s="85">
        <f>P1208/AI1208</f>
        <v>0.35188401220924115</v>
      </c>
      <c r="R1208" s="90">
        <f>IFERROR(INDEX([1]kis_etf_trade_data!$1:$1048576,MATCH($A1208,[1]kis_etf_trade_data!$A:$A,0),MATCH(R$3,[1]kis_etf_trade_data!$1:$1,0)),0)</f>
        <v>0</v>
      </c>
      <c r="S1208" s="85">
        <f>R1208/AJ1208</f>
        <v>0</v>
      </c>
      <c r="T1208" s="90">
        <f>IFERROR(INDEX([1]kis_etf_trade_data!$1:$1048576,MATCH($A1208,[1]kis_etf_trade_data!$A:$A,0),MATCH(T$3,[1]kis_etf_trade_data!$1:$1,0)),0)</f>
        <v>11288000</v>
      </c>
      <c r="U1208" s="85">
        <f>T1208/AK1208</f>
        <v>0.5</v>
      </c>
      <c r="V1208" s="90">
        <f>IFERROR(INDEX([1]kis_etf_trade_data!$1:$1048576,MATCH($A1208,[1]kis_etf_trade_data!$A:$A,0),MATCH(V$3,[1]kis_etf_trade_data!$1:$1,0)),0)</f>
        <v>2196898000</v>
      </c>
      <c r="W1208" s="85">
        <f>V1208/AL1208</f>
        <v>0.91278793418647164</v>
      </c>
      <c r="X1208" s="90">
        <f>IFERROR(INDEX([1]kis_etf_trade_data!$1:$1048576,MATCH($A1208,[1]kis_etf_trade_data!$A:$A,0),MATCH(X$3,[1]kis_etf_trade_data!$1:$1,0)),0)</f>
        <v>0</v>
      </c>
      <c r="Y1208" s="85">
        <f t="shared" si="4"/>
        <v>0</v>
      </c>
      <c r="Z1208" s="90"/>
      <c r="AA1208" s="85"/>
      <c r="AB1208" s="85"/>
      <c r="AC1208" s="85"/>
      <c r="AD1208" s="90">
        <f>IFERROR(INDEX([1]market_value_etf!$1:$1048576,MATCH($A1208,[1]market_value_etf!$A:$A,0),MATCH(AD$2,[1]market_value_etf!$1:$1,0))*2 + INDEX([1]mkt_pt_etf!$1:$1048576,MATCH($A1208,[1]mkt_pt_etf!$A:$A,0),MATCH(AD$2,[1]mkt_pt_etf!$1:$1,0))*2,0)</f>
        <v>22611450000</v>
      </c>
      <c r="AE1208" s="90">
        <f>IFERROR(INDEX([1]market_value_etf!$1:$1048576,MATCH($A1208,[1]market_value_etf!$A:$A,0),MATCH(AE$2,[1]market_value_etf!$1:$1,0))*2 + INDEX([1]mkt_pt_etf!$1:$1048576,MATCH($A1208,[1]mkt_pt_etf!$A:$A,0),MATCH(AE$2,[1]mkt_pt_etf!$1:$1,0))*2,0)</f>
        <v>455742000</v>
      </c>
      <c r="AF1208" s="90">
        <f>IFERROR(INDEX([1]market_value_etf!$1:$1048576,MATCH($A1208,[1]market_value_etf!$A:$A,0),MATCH(AF$2,[1]market_value_etf!$1:$1,0))*2 + INDEX([1]mkt_pt_etf!$1:$1048576,MATCH($A1208,[1]mkt_pt_etf!$A:$A,0),MATCH(AF$2,[1]mkt_pt_etf!$1:$1,0))*2,0)</f>
        <v>24410200000</v>
      </c>
      <c r="AG1208" s="90">
        <f>IFERROR(INDEX([1]market_value_etf!$1:$1048576,MATCH($A1208,[1]market_value_etf!$A:$A,0),MATCH(AG$2,[1]market_value_etf!$1:$1,0))*2 + INDEX([1]mkt_pt_etf!$1:$1048576,MATCH($A1208,[1]mkt_pt_etf!$A:$A,0),MATCH(AG$2,[1]mkt_pt_etf!$1:$1,0))*2,0)</f>
        <v>352198854000</v>
      </c>
      <c r="AH1208" s="90">
        <f>IFERROR(INDEX([1]market_value_etf!$1:$1048576,MATCH($A1208,[1]market_value_etf!$A:$A,0),MATCH(AH$2,[1]market_value_etf!$1:$1,0))*2 + INDEX([1]mkt_pt_etf!$1:$1048576,MATCH($A1208,[1]mkt_pt_etf!$A:$A,0),MATCH(AH$2,[1]mkt_pt_etf!$1:$1,0))*2,0)</f>
        <v>5420192000</v>
      </c>
      <c r="AI1208" s="90">
        <f>IFERROR(INDEX([1]market_value_etf!$1:$1048576,MATCH($A1208,[1]market_value_etf!$A:$A,0),MATCH(AI$2,[1]market_value_etf!$1:$1,0))*2 + INDEX([1]mkt_pt_etf!$1:$1048576,MATCH($A1208,[1]mkt_pt_etf!$A:$A,0),MATCH(AI$2,[1]mkt_pt_etf!$1:$1,0))*2,0)</f>
        <v>152016000</v>
      </c>
      <c r="AJ1208" s="90">
        <f>IFERROR(INDEX([1]market_value_etf!$1:$1048576,MATCH($A1208,[1]market_value_etf!$A:$A,0),MATCH(AJ$2,[1]market_value_etf!$1:$1,0))*2 + INDEX([1]mkt_pt_etf!$1:$1048576,MATCH($A1208,[1]mkt_pt_etf!$A:$A,0),MATCH(AJ$2,[1]mkt_pt_etf!$1:$1,0))*2,0)</f>
        <v>170514000</v>
      </c>
      <c r="AK1208" s="90">
        <f>IFERROR(INDEX([1]market_value_etf!$1:$1048576,MATCH($A1208,[1]market_value_etf!$A:$A,0),MATCH(AK$2,[1]market_value_etf!$1:$1,0))*2 + INDEX([1]mkt_pt_etf!$1:$1048576,MATCH($A1208,[1]mkt_pt_etf!$A:$A,0),MATCH(AK$2,[1]mkt_pt_etf!$1:$1,0))*2,0)</f>
        <v>22576000</v>
      </c>
      <c r="AL1208" s="90">
        <f>IFERROR(INDEX([1]market_value_etf!$1:$1048576,MATCH($A1208,[1]market_value_etf!$A:$A,0),MATCH(AL$2,[1]market_value_etf!$1:$1,0))*2 + INDEX([1]mkt_pt_etf!$1:$1048576,MATCH($A1208,[1]mkt_pt_etf!$A:$A,0),MATCH(AL$2,[1]mkt_pt_etf!$1:$1,0))*2,0)</f>
        <v>2406800000</v>
      </c>
      <c r="AM1208" s="90">
        <f>IFERROR(INDEX([1]market_value_etf!$1:$1048576,MATCH($A1208,[1]market_value_etf!$A:$A,0),MATCH(AM$2,[1]market_value_etf!$1:$1,0))*2 + INDEX([1]mkt_pt_etf!$1:$1048576,MATCH($A1208,[1]mkt_pt_etf!$A:$A,0),MATCH(AM$2,[1]mkt_pt_etf!$1:$1,0))*2,0)</f>
        <v>4000000</v>
      </c>
      <c r="AN1208" s="90">
        <f>IFERROR(INDEX([1]market_value_etf!$1:$1048576,MATCH($A1208,[1]market_value_etf!$A:$A,0),MATCH(AN$2,[1]market_value_etf!$1:$1,0))*2 + INDEX([1]mkt_pt_etf!$1:$1048576,MATCH($A1208,[1]mkt_pt_etf!$A:$A,0),MATCH(AN$2,[1]mkt_pt_etf!$1:$1,0))*2,0)</f>
        <v>83214000</v>
      </c>
      <c r="AO1208" s="90"/>
      <c r="AP1208" s="90"/>
    </row>
    <row r="1209" spans="1:42" ht="12.75" customHeight="1">
      <c r="A1209" s="81">
        <v>45209</v>
      </c>
      <c r="B1209" s="90" cm="1">
        <f t="array" ref="B1209">SUM(_xlfn._xlws.FILTER([1]market_value_exchange!$B:$D,[1]market_value_exchange!$A:$A=A1209,0))*2</f>
        <v>35690432375200</v>
      </c>
      <c r="C1209" s="90">
        <f>SUM(AD1209:AN1209)</f>
        <v>171743686000</v>
      </c>
      <c r="D1209" s="203">
        <f>F1209+H1209+J1209+L1209+N1209+P1209+R1209+T1209+V1209+Z1209</f>
        <v>58096504000</v>
      </c>
      <c r="E1209" s="208">
        <f>INDEX([2]Daily_stats!$1:$1048576,MATCH($A1209,[2]Daily_stats!$H:$H,0),MATCH(E$1,[2]Daily_stats!$1:$1,0))</f>
        <v>223602290000</v>
      </c>
      <c r="F1209" s="90">
        <f>IFERROR(INDEX([1]kis_etf_trade_data!$1:$1048576,MATCH($A1209,[1]kis_etf_trade_data!$A:$A,0),MATCH(F$3,[1]kis_etf_trade_data!$1:$1,0)),0)</f>
        <v>1657908000</v>
      </c>
      <c r="G1209" s="85">
        <f>F1209/AD1209</f>
        <v>0.31995692500086848</v>
      </c>
      <c r="H1209" s="90">
        <f>IFERROR(INDEX([1]kis_etf_trade_data!$1:$1048576,MATCH($A1209,[1]kis_etf_trade_data!$A:$A,0),MATCH(H$3,[1]kis_etf_trade_data!$1:$1,0)),0)</f>
        <v>0</v>
      </c>
      <c r="I1209" s="85">
        <f>H1209/AE1209</f>
        <v>0</v>
      </c>
      <c r="J1209" s="90">
        <f>IFERROR(INDEX([1]kis_etf_trade_data!$1:$1048576,MATCH($A1209,[1]kis_etf_trade_data!$A:$A,0),MATCH(J$3,[1]kis_etf_trade_data!$1:$1,0)),0)</f>
        <v>224208000</v>
      </c>
      <c r="K1209" s="85">
        <f>J1209/AF1209</f>
        <v>0.30143424880748154</v>
      </c>
      <c r="L1209" s="90">
        <f>IFERROR(INDEX([1]kis_etf_trade_data!$1:$1048576,MATCH($A1209,[1]kis_etf_trade_data!$A:$A,0),MATCH(L$3,[1]kis_etf_trade_data!$1:$1,0)),0)</f>
        <v>50422738000</v>
      </c>
      <c r="M1209" s="85">
        <f>L1209/AG1209</f>
        <v>0.31902052477481868</v>
      </c>
      <c r="N1209" s="90">
        <f>IFERROR(INDEX([1]kis_etf_trade_data!$1:$1048576,MATCH($A1209,[1]kis_etf_trade_data!$A:$A,0),MATCH(N$3,[1]kis_etf_trade_data!$1:$1,0)),0)</f>
        <v>1324607000</v>
      </c>
      <c r="O1209" s="85">
        <f>N1209/AH1209</f>
        <v>0.59022309477383961</v>
      </c>
      <c r="P1209" s="90">
        <f>IFERROR(INDEX([1]kis_etf_trade_data!$1:$1048576,MATCH($A1209,[1]kis_etf_trade_data!$A:$A,0),MATCH(P$3,[1]kis_etf_trade_data!$1:$1,0)),0)</f>
        <v>103296000</v>
      </c>
      <c r="Q1209" s="85">
        <f>P1209/AI1209</f>
        <v>0.39586415163755373</v>
      </c>
      <c r="R1209" s="90">
        <f>IFERROR(INDEX([1]kis_etf_trade_data!$1:$1048576,MATCH($A1209,[1]kis_etf_trade_data!$A:$A,0),MATCH(R$3,[1]kis_etf_trade_data!$1:$1,0)),0)</f>
        <v>0</v>
      </c>
      <c r="S1209" s="85">
        <f>R1209/AJ1209</f>
        <v>0</v>
      </c>
      <c r="T1209" s="90">
        <f>IFERROR(INDEX([1]kis_etf_trade_data!$1:$1048576,MATCH($A1209,[1]kis_etf_trade_data!$A:$A,0),MATCH(T$3,[1]kis_etf_trade_data!$1:$1,0)),0)</f>
        <v>19851000</v>
      </c>
      <c r="U1209" s="85">
        <f>T1209/AK1209</f>
        <v>0.48153987968173878</v>
      </c>
      <c r="V1209" s="90">
        <f>IFERROR(INDEX([1]kis_etf_trade_data!$1:$1048576,MATCH($A1209,[1]kis_etf_trade_data!$A:$A,0),MATCH(V$3,[1]kis_etf_trade_data!$1:$1,0)),0)</f>
        <v>4343896000</v>
      </c>
      <c r="W1209" s="85">
        <f>V1209/AL1209</f>
        <v>0.92414667563036657</v>
      </c>
      <c r="X1209" s="90">
        <f>IFERROR(INDEX([1]kis_etf_trade_data!$1:$1048576,MATCH($A1209,[1]kis_etf_trade_data!$A:$A,0),MATCH(X$3,[1]kis_etf_trade_data!$1:$1,0)),0)</f>
        <v>2100000</v>
      </c>
      <c r="Y1209" s="85">
        <f t="shared" si="4"/>
        <v>0.5</v>
      </c>
      <c r="Z1209" s="90"/>
      <c r="AA1209" s="85"/>
      <c r="AB1209" s="85"/>
      <c r="AC1209" s="85"/>
      <c r="AD1209" s="90">
        <f>IFERROR(INDEX([1]market_value_etf!$1:$1048576,MATCH($A1209,[1]market_value_etf!$A:$A,0),MATCH(AD$2,[1]market_value_etf!$1:$1,0))*2 + INDEX([1]mkt_pt_etf!$1:$1048576,MATCH($A1209,[1]mkt_pt_etf!$A:$A,0),MATCH(AD$2,[1]mkt_pt_etf!$1:$1,0))*2,0)</f>
        <v>5181660000</v>
      </c>
      <c r="AE1209" s="90">
        <f>IFERROR(INDEX([1]market_value_etf!$1:$1048576,MATCH($A1209,[1]market_value_etf!$A:$A,0),MATCH(AE$2,[1]market_value_etf!$1:$1,0))*2 + INDEX([1]mkt_pt_etf!$1:$1048576,MATCH($A1209,[1]mkt_pt_etf!$A:$A,0),MATCH(AE$2,[1]mkt_pt_etf!$1:$1,0))*2,0)</f>
        <v>409322000</v>
      </c>
      <c r="AF1209" s="90">
        <f>IFERROR(INDEX([1]market_value_etf!$1:$1048576,MATCH($A1209,[1]market_value_etf!$A:$A,0),MATCH(AF$2,[1]market_value_etf!$1:$1,0))*2 + INDEX([1]mkt_pt_etf!$1:$1048576,MATCH($A1209,[1]mkt_pt_etf!$A:$A,0),MATCH(AF$2,[1]mkt_pt_etf!$1:$1,0))*2,0)</f>
        <v>743804000</v>
      </c>
      <c r="AG1209" s="90">
        <f>IFERROR(INDEX([1]market_value_etf!$1:$1048576,MATCH($A1209,[1]market_value_etf!$A:$A,0),MATCH(AG$2,[1]market_value_etf!$1:$1,0))*2 + INDEX([1]mkt_pt_etf!$1:$1048576,MATCH($A1209,[1]mkt_pt_etf!$A:$A,0),MATCH(AG$2,[1]mkt_pt_etf!$1:$1,0))*2,0)</f>
        <v>158054840000</v>
      </c>
      <c r="AH1209" s="90">
        <f>IFERROR(INDEX([1]market_value_etf!$1:$1048576,MATCH($A1209,[1]market_value_etf!$A:$A,0),MATCH(AH$2,[1]market_value_etf!$1:$1,0))*2 + INDEX([1]mkt_pt_etf!$1:$1048576,MATCH($A1209,[1]mkt_pt_etf!$A:$A,0),MATCH(AH$2,[1]mkt_pt_etf!$1:$1,0))*2,0)</f>
        <v>2244248000</v>
      </c>
      <c r="AI1209" s="90">
        <f>IFERROR(INDEX([1]market_value_etf!$1:$1048576,MATCH($A1209,[1]market_value_etf!$A:$A,0),MATCH(AI$2,[1]market_value_etf!$1:$1,0))*2 + INDEX([1]mkt_pt_etf!$1:$1048576,MATCH($A1209,[1]mkt_pt_etf!$A:$A,0),MATCH(AI$2,[1]mkt_pt_etf!$1:$1,0))*2,0)</f>
        <v>260938000</v>
      </c>
      <c r="AJ1209" s="90">
        <f>IFERROR(INDEX([1]market_value_etf!$1:$1048576,MATCH($A1209,[1]market_value_etf!$A:$A,0),MATCH(AJ$2,[1]market_value_etf!$1:$1,0))*2 + INDEX([1]mkt_pt_etf!$1:$1048576,MATCH($A1209,[1]mkt_pt_etf!$A:$A,0),MATCH(AJ$2,[1]mkt_pt_etf!$1:$1,0))*2,0)</f>
        <v>35650000</v>
      </c>
      <c r="AK1209" s="90">
        <f>IFERROR(INDEX([1]market_value_etf!$1:$1048576,MATCH($A1209,[1]market_value_etf!$A:$A,0),MATCH(AK$2,[1]market_value_etf!$1:$1,0))*2 + INDEX([1]mkt_pt_etf!$1:$1048576,MATCH($A1209,[1]mkt_pt_etf!$A:$A,0),MATCH(AK$2,[1]mkt_pt_etf!$1:$1,0))*2,0)</f>
        <v>41224000</v>
      </c>
      <c r="AL1209" s="90">
        <f>IFERROR(INDEX([1]market_value_etf!$1:$1048576,MATCH($A1209,[1]market_value_etf!$A:$A,0),MATCH(AL$2,[1]market_value_etf!$1:$1,0))*2 + INDEX([1]mkt_pt_etf!$1:$1048576,MATCH($A1209,[1]mkt_pt_etf!$A:$A,0),MATCH(AL$2,[1]mkt_pt_etf!$1:$1,0))*2,0)</f>
        <v>4700440000</v>
      </c>
      <c r="AM1209" s="90">
        <f>IFERROR(INDEX([1]market_value_etf!$1:$1048576,MATCH($A1209,[1]market_value_etf!$A:$A,0),MATCH(AM$2,[1]market_value_etf!$1:$1,0))*2 + INDEX([1]mkt_pt_etf!$1:$1048576,MATCH($A1209,[1]mkt_pt_etf!$A:$A,0),MATCH(AM$2,[1]mkt_pt_etf!$1:$1,0))*2,0)</f>
        <v>4200000</v>
      </c>
      <c r="AN1209" s="90">
        <f>IFERROR(INDEX([1]market_value_etf!$1:$1048576,MATCH($A1209,[1]market_value_etf!$A:$A,0),MATCH(AN$2,[1]market_value_etf!$1:$1,0))*2 + INDEX([1]mkt_pt_etf!$1:$1048576,MATCH($A1209,[1]mkt_pt_etf!$A:$A,0),MATCH(AN$2,[1]mkt_pt_etf!$1:$1,0))*2,0)</f>
        <v>67360000</v>
      </c>
      <c r="AO1209" s="90"/>
      <c r="AP1209" s="90"/>
    </row>
    <row r="1210" spans="1:42" ht="12.75" customHeight="1">
      <c r="A1210" s="81">
        <v>45210</v>
      </c>
      <c r="B1210" s="90" cm="1">
        <f t="array" ref="B1210">SUM(_xlfn._xlws.FILTER([1]market_value_exchange!$B:$D,[1]market_value_exchange!$A:$A=A1210,0))*2</f>
        <v>29388041751400</v>
      </c>
      <c r="C1210" s="90">
        <f>SUM(AD1210:AN1210)</f>
        <v>161429098000</v>
      </c>
      <c r="D1210" s="203">
        <f>F1210+H1210+J1210+L1210+N1210+P1210+R1210+T1210+V1210+Z1210</f>
        <v>70240943000</v>
      </c>
      <c r="E1210" s="208">
        <f>INDEX([2]Daily_stats!$1:$1048576,MATCH($A1210,[2]Daily_stats!$H:$H,0),MATCH(E$1,[2]Daily_stats!$1:$1,0))</f>
        <v>229157971000</v>
      </c>
      <c r="F1210" s="90">
        <f>IFERROR(INDEX([1]kis_etf_trade_data!$1:$1048576,MATCH($A1210,[1]kis_etf_trade_data!$A:$A,0),MATCH(F$3,[1]kis_etf_trade_data!$1:$1,0)),0)</f>
        <v>12741423000</v>
      </c>
      <c r="G1210" s="85">
        <f>F1210/AD1210</f>
        <v>0.48178004727723339</v>
      </c>
      <c r="H1210" s="90">
        <f>IFERROR(INDEX([1]kis_etf_trade_data!$1:$1048576,MATCH($A1210,[1]kis_etf_trade_data!$A:$A,0),MATCH(H$3,[1]kis_etf_trade_data!$1:$1,0)),0)</f>
        <v>0</v>
      </c>
      <c r="I1210" s="85">
        <f>H1210/AE1210</f>
        <v>0</v>
      </c>
      <c r="J1210" s="90">
        <f>IFERROR(INDEX([1]kis_etf_trade_data!$1:$1048576,MATCH($A1210,[1]kis_etf_trade_data!$A:$A,0),MATCH(J$3,[1]kis_etf_trade_data!$1:$1,0)),0)</f>
        <v>14940000</v>
      </c>
      <c r="K1210" s="85">
        <f>J1210/AF1210</f>
        <v>4.5983945631832959E-2</v>
      </c>
      <c r="L1210" s="90">
        <f>IFERROR(INDEX([1]kis_etf_trade_data!$1:$1048576,MATCH($A1210,[1]kis_etf_trade_data!$A:$A,0),MATCH(L$3,[1]kis_etf_trade_data!$1:$1,0)),0)</f>
        <v>51416144000</v>
      </c>
      <c r="M1210" s="85">
        <f>L1210/AG1210</f>
        <v>0.41296503535011281</v>
      </c>
      <c r="N1210" s="90">
        <f>IFERROR(INDEX([1]kis_etf_trade_data!$1:$1048576,MATCH($A1210,[1]kis_etf_trade_data!$A:$A,0),MATCH(N$3,[1]kis_etf_trade_data!$1:$1,0)),0)</f>
        <v>1662102000</v>
      </c>
      <c r="O1210" s="85">
        <f>N1210/AH1210</f>
        <v>0.55808382831413295</v>
      </c>
      <c r="P1210" s="90">
        <f>IFERROR(INDEX([1]kis_etf_trade_data!$1:$1048576,MATCH($A1210,[1]kis_etf_trade_data!$A:$A,0),MATCH(P$3,[1]kis_etf_trade_data!$1:$1,0)),0)</f>
        <v>105947000</v>
      </c>
      <c r="Q1210" s="85">
        <f>P1210/AI1210</f>
        <v>4.2112279803579108E-2</v>
      </c>
      <c r="R1210" s="90">
        <f>IFERROR(INDEX([1]kis_etf_trade_data!$1:$1048576,MATCH($A1210,[1]kis_etf_trade_data!$A:$A,0),MATCH(R$3,[1]kis_etf_trade_data!$1:$1,0)),0)</f>
        <v>0</v>
      </c>
      <c r="S1210" s="85">
        <f>R1210/AJ1210</f>
        <v>0</v>
      </c>
      <c r="T1210" s="90">
        <f>IFERROR(INDEX([1]kis_etf_trade_data!$1:$1048576,MATCH($A1210,[1]kis_etf_trade_data!$A:$A,0),MATCH(T$3,[1]kis_etf_trade_data!$1:$1,0)),0)</f>
        <v>38860000</v>
      </c>
      <c r="U1210" s="85">
        <f>T1210/AK1210</f>
        <v>0.42516411378555796</v>
      </c>
      <c r="V1210" s="90">
        <f>IFERROR(INDEX([1]kis_etf_trade_data!$1:$1048576,MATCH($A1210,[1]kis_etf_trade_data!$A:$A,0),MATCH(V$3,[1]kis_etf_trade_data!$1:$1,0)),0)</f>
        <v>4261527000</v>
      </c>
      <c r="W1210" s="85">
        <f>V1210/AL1210</f>
        <v>0.96120361824387424</v>
      </c>
      <c r="X1210" s="90">
        <f>IFERROR(INDEX([1]kis_etf_trade_data!$1:$1048576,MATCH($A1210,[1]kis_etf_trade_data!$A:$A,0),MATCH(X$3,[1]kis_etf_trade_data!$1:$1,0)),0)</f>
        <v>1052000</v>
      </c>
      <c r="Y1210" s="85">
        <f t="shared" si="4"/>
        <v>0.2490530303030303</v>
      </c>
      <c r="Z1210" s="90"/>
      <c r="AA1210" s="85"/>
      <c r="AB1210" s="85"/>
      <c r="AC1210" s="85"/>
      <c r="AD1210" s="90">
        <f>IFERROR(INDEX([1]market_value_etf!$1:$1048576,MATCH($A1210,[1]market_value_etf!$A:$A,0),MATCH(AD$2,[1]market_value_etf!$1:$1,0))*2 + INDEX([1]mkt_pt_etf!$1:$1048576,MATCH($A1210,[1]mkt_pt_etf!$A:$A,0),MATCH(AD$2,[1]mkt_pt_etf!$1:$1,0))*2,0)</f>
        <v>26446556000</v>
      </c>
      <c r="AE1210" s="90">
        <f>IFERROR(INDEX([1]market_value_etf!$1:$1048576,MATCH($A1210,[1]market_value_etf!$A:$A,0),MATCH(AE$2,[1]market_value_etf!$1:$1,0))*2 + INDEX([1]mkt_pt_etf!$1:$1048576,MATCH($A1210,[1]mkt_pt_etf!$A:$A,0),MATCH(AE$2,[1]mkt_pt_etf!$1:$1,0))*2,0)</f>
        <v>66172000</v>
      </c>
      <c r="AF1210" s="90">
        <f>IFERROR(INDEX([1]market_value_etf!$1:$1048576,MATCH($A1210,[1]market_value_etf!$A:$A,0),MATCH(AF$2,[1]market_value_etf!$1:$1,0))*2 + INDEX([1]mkt_pt_etf!$1:$1048576,MATCH($A1210,[1]mkt_pt_etf!$A:$A,0),MATCH(AF$2,[1]mkt_pt_etf!$1:$1,0))*2,0)</f>
        <v>324896000</v>
      </c>
      <c r="AG1210" s="90">
        <f>IFERROR(INDEX([1]market_value_etf!$1:$1048576,MATCH($A1210,[1]market_value_etf!$A:$A,0),MATCH(AG$2,[1]market_value_etf!$1:$1,0))*2 + INDEX([1]mkt_pt_etf!$1:$1048576,MATCH($A1210,[1]mkt_pt_etf!$A:$A,0),MATCH(AG$2,[1]mkt_pt_etf!$1:$1,0))*2,0)</f>
        <v>124504836000</v>
      </c>
      <c r="AH1210" s="90">
        <f>IFERROR(INDEX([1]market_value_etf!$1:$1048576,MATCH($A1210,[1]market_value_etf!$A:$A,0),MATCH(AH$2,[1]market_value_etf!$1:$1,0))*2 + INDEX([1]mkt_pt_etf!$1:$1048576,MATCH($A1210,[1]mkt_pt_etf!$A:$A,0),MATCH(AH$2,[1]mkt_pt_etf!$1:$1,0))*2,0)</f>
        <v>2978230000</v>
      </c>
      <c r="AI1210" s="90">
        <f>IFERROR(INDEX([1]market_value_etf!$1:$1048576,MATCH($A1210,[1]market_value_etf!$A:$A,0),MATCH(AI$2,[1]market_value_etf!$1:$1,0))*2 + INDEX([1]mkt_pt_etf!$1:$1048576,MATCH($A1210,[1]mkt_pt_etf!$A:$A,0),MATCH(AI$2,[1]mkt_pt_etf!$1:$1,0))*2,0)</f>
        <v>2515822000</v>
      </c>
      <c r="AJ1210" s="90">
        <f>IFERROR(INDEX([1]market_value_etf!$1:$1048576,MATCH($A1210,[1]market_value_etf!$A:$A,0),MATCH(AJ$2,[1]market_value_etf!$1:$1,0))*2 + INDEX([1]mkt_pt_etf!$1:$1048576,MATCH($A1210,[1]mkt_pt_etf!$A:$A,0),MATCH(AJ$2,[1]mkt_pt_etf!$1:$1,0))*2,0)</f>
        <v>63430000</v>
      </c>
      <c r="AK1210" s="90">
        <f>IFERROR(INDEX([1]market_value_etf!$1:$1048576,MATCH($A1210,[1]market_value_etf!$A:$A,0),MATCH(AK$2,[1]market_value_etf!$1:$1,0))*2 + INDEX([1]mkt_pt_etf!$1:$1048576,MATCH($A1210,[1]mkt_pt_etf!$A:$A,0),MATCH(AK$2,[1]mkt_pt_etf!$1:$1,0))*2,0)</f>
        <v>91400000</v>
      </c>
      <c r="AL1210" s="90">
        <f>IFERROR(INDEX([1]market_value_etf!$1:$1048576,MATCH($A1210,[1]market_value_etf!$A:$A,0),MATCH(AL$2,[1]market_value_etf!$1:$1,0))*2 + INDEX([1]mkt_pt_etf!$1:$1048576,MATCH($A1210,[1]mkt_pt_etf!$A:$A,0),MATCH(AL$2,[1]mkt_pt_etf!$1:$1,0))*2,0)</f>
        <v>4433532000</v>
      </c>
      <c r="AM1210" s="90">
        <f>IFERROR(INDEX([1]market_value_etf!$1:$1048576,MATCH($A1210,[1]market_value_etf!$A:$A,0),MATCH(AM$2,[1]market_value_etf!$1:$1,0))*2 + INDEX([1]mkt_pt_etf!$1:$1048576,MATCH($A1210,[1]mkt_pt_etf!$A:$A,0),MATCH(AM$2,[1]mkt_pt_etf!$1:$1,0))*2,0)</f>
        <v>4224000</v>
      </c>
      <c r="AN1210" s="90">
        <f>IFERROR(INDEX([1]market_value_etf!$1:$1048576,MATCH($A1210,[1]market_value_etf!$A:$A,0),MATCH(AN$2,[1]market_value_etf!$1:$1,0))*2 + INDEX([1]mkt_pt_etf!$1:$1048576,MATCH($A1210,[1]mkt_pt_etf!$A:$A,0),MATCH(AN$2,[1]mkt_pt_etf!$1:$1,0))*2,0)</f>
        <v>0</v>
      </c>
      <c r="AO1210" s="90"/>
      <c r="AP1210" s="90"/>
    </row>
    <row r="1211" spans="1:42" ht="12.75" customHeight="1">
      <c r="A1211" s="81">
        <v>45211</v>
      </c>
      <c r="B1211" s="90" cm="1">
        <f t="array" ref="B1211">SUM(_xlfn._xlws.FILTER([1]market_value_exchange!$B:$D,[1]market_value_exchange!$A:$A=A1211,0))*2</f>
        <v>34078136046400</v>
      </c>
      <c r="C1211" s="90">
        <f>SUM(AD1211:AN1211)</f>
        <v>195396500000</v>
      </c>
      <c r="D1211" s="203">
        <f>F1211+H1211+J1211+L1211+N1211+P1211+R1211+T1211+V1211+Z1211</f>
        <v>92241683000</v>
      </c>
      <c r="E1211" s="208">
        <f>INDEX([2]Daily_stats!$1:$1048576,MATCH($A1211,[2]Daily_stats!$H:$H,0),MATCH(E$1,[2]Daily_stats!$1:$1,0))</f>
        <v>237296206000</v>
      </c>
      <c r="F1211" s="90">
        <f>IFERROR(INDEX([1]kis_etf_trade_data!$1:$1048576,MATCH($A1211,[1]kis_etf_trade_data!$A:$A,0),MATCH(F$3,[1]kis_etf_trade_data!$1:$1,0)),0)</f>
        <v>23012835000</v>
      </c>
      <c r="G1211" s="85">
        <f>F1211/AD1211</f>
        <v>0.94818547239076545</v>
      </c>
      <c r="H1211" s="90">
        <f>IFERROR(INDEX([1]kis_etf_trade_data!$1:$1048576,MATCH($A1211,[1]kis_etf_trade_data!$A:$A,0),MATCH(H$3,[1]kis_etf_trade_data!$1:$1,0)),0)</f>
        <v>0</v>
      </c>
      <c r="I1211" s="85">
        <f>H1211/AE1211</f>
        <v>0</v>
      </c>
      <c r="J1211" s="90">
        <f>IFERROR(INDEX([1]kis_etf_trade_data!$1:$1048576,MATCH($A1211,[1]kis_etf_trade_data!$A:$A,0),MATCH(J$3,[1]kis_etf_trade_data!$1:$1,0)),0)</f>
        <v>6448670000</v>
      </c>
      <c r="K1211" s="85">
        <f>J1211/AF1211</f>
        <v>0.48491775226676248</v>
      </c>
      <c r="L1211" s="90">
        <f>IFERROR(INDEX([1]kis_etf_trade_data!$1:$1048576,MATCH($A1211,[1]kis_etf_trade_data!$A:$A,0),MATCH(L$3,[1]kis_etf_trade_data!$1:$1,0)),0)</f>
        <v>56750225000</v>
      </c>
      <c r="M1211" s="85">
        <f>L1211/AG1211</f>
        <v>0.37972145965608306</v>
      </c>
      <c r="N1211" s="90">
        <f>IFERROR(INDEX([1]kis_etf_trade_data!$1:$1048576,MATCH($A1211,[1]kis_etf_trade_data!$A:$A,0),MATCH(N$3,[1]kis_etf_trade_data!$1:$1,0)),0)</f>
        <v>1729748000</v>
      </c>
      <c r="O1211" s="85">
        <f>N1211/AH1211</f>
        <v>0.57653884971408842</v>
      </c>
      <c r="P1211" s="90">
        <f>IFERROR(INDEX([1]kis_etf_trade_data!$1:$1048576,MATCH($A1211,[1]kis_etf_trade_data!$A:$A,0),MATCH(P$3,[1]kis_etf_trade_data!$1:$1,0)),0)</f>
        <v>43090000</v>
      </c>
      <c r="Q1211" s="85">
        <f>P1211/AI1211</f>
        <v>0.42854301342615614</v>
      </c>
      <c r="R1211" s="90">
        <f>IFERROR(INDEX([1]kis_etf_trade_data!$1:$1048576,MATCH($A1211,[1]kis_etf_trade_data!$A:$A,0),MATCH(R$3,[1]kis_etf_trade_data!$1:$1,0)),0)</f>
        <v>0</v>
      </c>
      <c r="S1211" s="85">
        <f>R1211/AJ1211</f>
        <v>0</v>
      </c>
      <c r="T1211" s="90">
        <f>IFERROR(INDEX([1]kis_etf_trade_data!$1:$1048576,MATCH($A1211,[1]kis_etf_trade_data!$A:$A,0),MATCH(T$3,[1]kis_etf_trade_data!$1:$1,0)),0)</f>
        <v>9230000</v>
      </c>
      <c r="U1211" s="85">
        <f>T1211/AK1211</f>
        <v>0.37520325203252031</v>
      </c>
      <c r="V1211" s="90">
        <f>IFERROR(INDEX([1]kis_etf_trade_data!$1:$1048576,MATCH($A1211,[1]kis_etf_trade_data!$A:$A,0),MATCH(V$3,[1]kis_etf_trade_data!$1:$1,0)),0)</f>
        <v>4247885000</v>
      </c>
      <c r="W1211" s="85">
        <f>V1211/AL1211</f>
        <v>0.97592716739579832</v>
      </c>
      <c r="X1211" s="90">
        <f>IFERROR(INDEX([1]kis_etf_trade_data!$1:$1048576,MATCH($A1211,[1]kis_etf_trade_data!$A:$A,0),MATCH(X$3,[1]kis_etf_trade_data!$1:$1,0)),0)</f>
        <v>0</v>
      </c>
      <c r="Y1211" s="85">
        <f t="shared" si="4"/>
        <v>0</v>
      </c>
      <c r="Z1211" s="90"/>
      <c r="AA1211" s="85"/>
      <c r="AB1211" s="85"/>
      <c r="AC1211" s="85"/>
      <c r="AD1211" s="90">
        <f>IFERROR(INDEX([1]market_value_etf!$1:$1048576,MATCH($A1211,[1]market_value_etf!$A:$A,0),MATCH(AD$2,[1]market_value_etf!$1:$1,0))*2 + INDEX([1]mkt_pt_etf!$1:$1048576,MATCH($A1211,[1]mkt_pt_etf!$A:$A,0),MATCH(AD$2,[1]mkt_pt_etf!$1:$1,0))*2,0)</f>
        <v>24270394000</v>
      </c>
      <c r="AE1211" s="90">
        <f>IFERROR(INDEX([1]market_value_etf!$1:$1048576,MATCH($A1211,[1]market_value_etf!$A:$A,0),MATCH(AE$2,[1]market_value_etf!$1:$1,0))*2 + INDEX([1]mkt_pt_etf!$1:$1048576,MATCH($A1211,[1]mkt_pt_etf!$A:$A,0),MATCH(AE$2,[1]mkt_pt_etf!$1:$1,0))*2,0)</f>
        <v>809362000</v>
      </c>
      <c r="AF1211" s="90">
        <f>IFERROR(INDEX([1]market_value_etf!$1:$1048576,MATCH($A1211,[1]market_value_etf!$A:$A,0),MATCH(AF$2,[1]market_value_etf!$1:$1,0))*2 + INDEX([1]mkt_pt_etf!$1:$1048576,MATCH($A1211,[1]mkt_pt_etf!$A:$A,0),MATCH(AF$2,[1]mkt_pt_etf!$1:$1,0))*2,0)</f>
        <v>13298482000</v>
      </c>
      <c r="AG1211" s="90">
        <f>IFERROR(INDEX([1]market_value_etf!$1:$1048576,MATCH($A1211,[1]market_value_etf!$A:$A,0),MATCH(AG$2,[1]market_value_etf!$1:$1,0))*2 + INDEX([1]mkt_pt_etf!$1:$1048576,MATCH($A1211,[1]mkt_pt_etf!$A:$A,0),MATCH(AG$2,[1]mkt_pt_etf!$1:$1,0))*2,0)</f>
        <v>149452246000</v>
      </c>
      <c r="AH1211" s="90">
        <f>IFERROR(INDEX([1]market_value_etf!$1:$1048576,MATCH($A1211,[1]market_value_etf!$A:$A,0),MATCH(AH$2,[1]market_value_etf!$1:$1,0))*2 + INDEX([1]mkt_pt_etf!$1:$1048576,MATCH($A1211,[1]mkt_pt_etf!$A:$A,0),MATCH(AH$2,[1]mkt_pt_etf!$1:$1,0))*2,0)</f>
        <v>3000228000</v>
      </c>
      <c r="AI1211" s="90">
        <f>IFERROR(INDEX([1]market_value_etf!$1:$1048576,MATCH($A1211,[1]market_value_etf!$A:$A,0),MATCH(AI$2,[1]market_value_etf!$1:$1,0))*2 + INDEX([1]mkt_pt_etf!$1:$1048576,MATCH($A1211,[1]mkt_pt_etf!$A:$A,0),MATCH(AI$2,[1]mkt_pt_etf!$1:$1,0))*2,0)</f>
        <v>100550000</v>
      </c>
      <c r="AJ1211" s="90">
        <f>IFERROR(INDEX([1]market_value_etf!$1:$1048576,MATCH($A1211,[1]market_value_etf!$A:$A,0),MATCH(AJ$2,[1]market_value_etf!$1:$1,0))*2 + INDEX([1]mkt_pt_etf!$1:$1048576,MATCH($A1211,[1]mkt_pt_etf!$A:$A,0),MATCH(AJ$2,[1]mkt_pt_etf!$1:$1,0))*2,0)</f>
        <v>68932000</v>
      </c>
      <c r="AK1211" s="90">
        <f>IFERROR(INDEX([1]market_value_etf!$1:$1048576,MATCH($A1211,[1]market_value_etf!$A:$A,0),MATCH(AK$2,[1]market_value_etf!$1:$1,0))*2 + INDEX([1]mkt_pt_etf!$1:$1048576,MATCH($A1211,[1]mkt_pt_etf!$A:$A,0),MATCH(AK$2,[1]mkt_pt_etf!$1:$1,0))*2,0)</f>
        <v>24600000</v>
      </c>
      <c r="AL1211" s="90">
        <f>IFERROR(INDEX([1]market_value_etf!$1:$1048576,MATCH($A1211,[1]market_value_etf!$A:$A,0),MATCH(AL$2,[1]market_value_etf!$1:$1,0))*2 + INDEX([1]mkt_pt_etf!$1:$1048576,MATCH($A1211,[1]mkt_pt_etf!$A:$A,0),MATCH(AL$2,[1]mkt_pt_etf!$1:$1,0))*2,0)</f>
        <v>4352666000</v>
      </c>
      <c r="AM1211" s="90">
        <f>IFERROR(INDEX([1]market_value_etf!$1:$1048576,MATCH($A1211,[1]market_value_etf!$A:$A,0),MATCH(AM$2,[1]market_value_etf!$1:$1,0))*2 + INDEX([1]mkt_pt_etf!$1:$1048576,MATCH($A1211,[1]mkt_pt_etf!$A:$A,0),MATCH(AM$2,[1]mkt_pt_etf!$1:$1,0))*2,0)</f>
        <v>2120000</v>
      </c>
      <c r="AN1211" s="90">
        <f>IFERROR(INDEX([1]market_value_etf!$1:$1048576,MATCH($A1211,[1]market_value_etf!$A:$A,0),MATCH(AN$2,[1]market_value_etf!$1:$1,0))*2 + INDEX([1]mkt_pt_etf!$1:$1048576,MATCH($A1211,[1]mkt_pt_etf!$A:$A,0),MATCH(AN$2,[1]mkt_pt_etf!$1:$1,0))*2,0)</f>
        <v>16920000</v>
      </c>
      <c r="AO1211" s="90"/>
      <c r="AP1211" s="90"/>
    </row>
    <row r="1212" spans="1:42" ht="12.75" customHeight="1">
      <c r="A1212" s="81">
        <v>45212</v>
      </c>
      <c r="B1212" s="90" cm="1">
        <f t="array" ref="B1212">SUM(_xlfn._xlws.FILTER([1]market_value_exchange!$B:$D,[1]market_value_exchange!$A:$A=A1212,0))*2</f>
        <v>33048659400600</v>
      </c>
      <c r="C1212" s="90">
        <f>SUM(AD1212:AN1212)</f>
        <v>319572364000</v>
      </c>
      <c r="D1212" s="203">
        <f>F1212+H1212+J1212+L1212+N1212+P1212+R1212+T1212+V1212+Z1212</f>
        <v>129740954000</v>
      </c>
      <c r="E1212" s="208">
        <f>INDEX([2]Daily_stats!$1:$1048576,MATCH($A1212,[2]Daily_stats!$H:$H,0),MATCH(E$1,[2]Daily_stats!$1:$1,0))</f>
        <v>249825991000</v>
      </c>
      <c r="F1212" s="90">
        <f>IFERROR(INDEX([1]kis_etf_trade_data!$1:$1048576,MATCH($A1212,[1]kis_etf_trade_data!$A:$A,0),MATCH(F$3,[1]kis_etf_trade_data!$1:$1,0)),0)</f>
        <v>70109208000</v>
      </c>
      <c r="G1212" s="85">
        <f>F1212/AD1212</f>
        <v>0.62854275838841067</v>
      </c>
      <c r="H1212" s="90">
        <f>IFERROR(INDEX([1]kis_etf_trade_data!$1:$1048576,MATCH($A1212,[1]kis_etf_trade_data!$A:$A,0),MATCH(H$3,[1]kis_etf_trade_data!$1:$1,0)),0)</f>
        <v>0</v>
      </c>
      <c r="I1212" s="85">
        <f>H1212/AE1212</f>
        <v>0</v>
      </c>
      <c r="J1212" s="90">
        <f>IFERROR(INDEX([1]kis_etf_trade_data!$1:$1048576,MATCH($A1212,[1]kis_etf_trade_data!$A:$A,0),MATCH(J$3,[1]kis_etf_trade_data!$1:$1,0)),0)</f>
        <v>997481000</v>
      </c>
      <c r="K1212" s="85">
        <f>J1212/AF1212</f>
        <v>0.44049592616308597</v>
      </c>
      <c r="L1212" s="90">
        <f>IFERROR(INDEX([1]kis_etf_trade_data!$1:$1048576,MATCH($A1212,[1]kis_etf_trade_data!$A:$A,0),MATCH(L$3,[1]kis_etf_trade_data!$1:$1,0)),0)</f>
        <v>52032157000</v>
      </c>
      <c r="M1212" s="85">
        <f>L1212/AG1212</f>
        <v>0.26462241685852905</v>
      </c>
      <c r="N1212" s="90">
        <f>IFERROR(INDEX([1]kis_etf_trade_data!$1:$1048576,MATCH($A1212,[1]kis_etf_trade_data!$A:$A,0),MATCH(N$3,[1]kis_etf_trade_data!$1:$1,0)),0)</f>
        <v>1883503000</v>
      </c>
      <c r="O1212" s="85">
        <f>N1212/AH1212</f>
        <v>0.54978726608902362</v>
      </c>
      <c r="P1212" s="90">
        <f>IFERROR(INDEX([1]kis_etf_trade_data!$1:$1048576,MATCH($A1212,[1]kis_etf_trade_data!$A:$A,0),MATCH(P$3,[1]kis_etf_trade_data!$1:$1,0)),0)</f>
        <v>62686000</v>
      </c>
      <c r="Q1212" s="85">
        <f>P1212/AI1212</f>
        <v>0.44857097877577889</v>
      </c>
      <c r="R1212" s="90">
        <f>IFERROR(INDEX([1]kis_etf_trade_data!$1:$1048576,MATCH($A1212,[1]kis_etf_trade_data!$A:$A,0),MATCH(R$3,[1]kis_etf_trade_data!$1:$1,0)),0)</f>
        <v>0</v>
      </c>
      <c r="S1212" s="85">
        <f>R1212/AJ1212</f>
        <v>0</v>
      </c>
      <c r="T1212" s="90">
        <f>IFERROR(INDEX([1]kis_etf_trade_data!$1:$1048576,MATCH($A1212,[1]kis_etf_trade_data!$A:$A,0),MATCH(T$3,[1]kis_etf_trade_data!$1:$1,0)),0)</f>
        <v>13678000</v>
      </c>
      <c r="U1212" s="85">
        <f>T1212/AK1212</f>
        <v>0.5</v>
      </c>
      <c r="V1212" s="90">
        <f>IFERROR(INDEX([1]kis_etf_trade_data!$1:$1048576,MATCH($A1212,[1]kis_etf_trade_data!$A:$A,0),MATCH(V$3,[1]kis_etf_trade_data!$1:$1,0)),0)</f>
        <v>4642241000</v>
      </c>
      <c r="W1212" s="85">
        <f>V1212/AL1212</f>
        <v>0.90096131191167383</v>
      </c>
      <c r="X1212" s="90">
        <f>IFERROR(INDEX([1]kis_etf_trade_data!$1:$1048576,MATCH($A1212,[1]kis_etf_trade_data!$A:$A,0),MATCH(X$3,[1]kis_etf_trade_data!$1:$1,0)),0)</f>
        <v>2100000</v>
      </c>
      <c r="Y1212" s="85">
        <f t="shared" si="4"/>
        <v>0.5</v>
      </c>
      <c r="Z1212" s="90"/>
      <c r="AA1212" s="85"/>
      <c r="AB1212" s="85"/>
      <c r="AC1212" s="85"/>
      <c r="AD1212" s="90">
        <f>IFERROR(INDEX([1]market_value_etf!$1:$1048576,MATCH($A1212,[1]market_value_etf!$A:$A,0),MATCH(AD$2,[1]market_value_etf!$1:$1,0))*2 + INDEX([1]mkt_pt_etf!$1:$1048576,MATCH($A1212,[1]mkt_pt_etf!$A:$A,0),MATCH(AD$2,[1]mkt_pt_etf!$1:$1,0))*2,0)</f>
        <v>111542464000</v>
      </c>
      <c r="AE1212" s="90">
        <f>IFERROR(INDEX([1]market_value_etf!$1:$1048576,MATCH($A1212,[1]market_value_etf!$A:$A,0),MATCH(AE$2,[1]market_value_etf!$1:$1,0))*2 + INDEX([1]mkt_pt_etf!$1:$1048576,MATCH($A1212,[1]mkt_pt_etf!$A:$A,0),MATCH(AE$2,[1]mkt_pt_etf!$1:$1,0))*2,0)</f>
        <v>99790000</v>
      </c>
      <c r="AF1212" s="90">
        <f>IFERROR(INDEX([1]market_value_etf!$1:$1048576,MATCH($A1212,[1]market_value_etf!$A:$A,0),MATCH(AF$2,[1]market_value_etf!$1:$1,0))*2 + INDEX([1]mkt_pt_etf!$1:$1048576,MATCH($A1212,[1]mkt_pt_etf!$A:$A,0),MATCH(AF$2,[1]mkt_pt_etf!$1:$1,0))*2,0)</f>
        <v>2264450000</v>
      </c>
      <c r="AG1212" s="90">
        <f>IFERROR(INDEX([1]market_value_etf!$1:$1048576,MATCH($A1212,[1]market_value_etf!$A:$A,0),MATCH(AG$2,[1]market_value_etf!$1:$1,0))*2 + INDEX([1]mkt_pt_etf!$1:$1048576,MATCH($A1212,[1]mkt_pt_etf!$A:$A,0),MATCH(AG$2,[1]mkt_pt_etf!$1:$1,0))*2,0)</f>
        <v>196627926000</v>
      </c>
      <c r="AH1212" s="90">
        <f>IFERROR(INDEX([1]market_value_etf!$1:$1048576,MATCH($A1212,[1]market_value_etf!$A:$A,0),MATCH(AH$2,[1]market_value_etf!$1:$1,0))*2 + INDEX([1]mkt_pt_etf!$1:$1048576,MATCH($A1212,[1]mkt_pt_etf!$A:$A,0),MATCH(AH$2,[1]mkt_pt_etf!$1:$1,0))*2,0)</f>
        <v>3425876000</v>
      </c>
      <c r="AI1212" s="90">
        <f>IFERROR(INDEX([1]market_value_etf!$1:$1048576,MATCH($A1212,[1]market_value_etf!$A:$A,0),MATCH(AI$2,[1]market_value_etf!$1:$1,0))*2 + INDEX([1]mkt_pt_etf!$1:$1048576,MATCH($A1212,[1]mkt_pt_etf!$A:$A,0),MATCH(AI$2,[1]mkt_pt_etf!$1:$1,0))*2,0)</f>
        <v>139746000</v>
      </c>
      <c r="AJ1212" s="90">
        <f>IFERROR(INDEX([1]market_value_etf!$1:$1048576,MATCH($A1212,[1]market_value_etf!$A:$A,0),MATCH(AJ$2,[1]market_value_etf!$1:$1,0))*2 + INDEX([1]mkt_pt_etf!$1:$1048576,MATCH($A1212,[1]mkt_pt_etf!$A:$A,0),MATCH(AJ$2,[1]mkt_pt_etf!$1:$1,0))*2,0)</f>
        <v>284630000</v>
      </c>
      <c r="AK1212" s="90">
        <f>IFERROR(INDEX([1]market_value_etf!$1:$1048576,MATCH($A1212,[1]market_value_etf!$A:$A,0),MATCH(AK$2,[1]market_value_etf!$1:$1,0))*2 + INDEX([1]mkt_pt_etf!$1:$1048576,MATCH($A1212,[1]mkt_pt_etf!$A:$A,0),MATCH(AK$2,[1]mkt_pt_etf!$1:$1,0))*2,0)</f>
        <v>27356000</v>
      </c>
      <c r="AL1212" s="90">
        <f>IFERROR(INDEX([1]market_value_etf!$1:$1048576,MATCH($A1212,[1]market_value_etf!$A:$A,0),MATCH(AL$2,[1]market_value_etf!$1:$1,0))*2 + INDEX([1]mkt_pt_etf!$1:$1048576,MATCH($A1212,[1]mkt_pt_etf!$A:$A,0),MATCH(AL$2,[1]mkt_pt_etf!$1:$1,0))*2,0)</f>
        <v>5152542000</v>
      </c>
      <c r="AM1212" s="90">
        <f>IFERROR(INDEX([1]market_value_etf!$1:$1048576,MATCH($A1212,[1]market_value_etf!$A:$A,0),MATCH(AM$2,[1]market_value_etf!$1:$1,0))*2 + INDEX([1]mkt_pt_etf!$1:$1048576,MATCH($A1212,[1]mkt_pt_etf!$A:$A,0),MATCH(AM$2,[1]mkt_pt_etf!$1:$1,0))*2,0)</f>
        <v>4200000</v>
      </c>
      <c r="AN1212" s="90">
        <f>IFERROR(INDEX([1]market_value_etf!$1:$1048576,MATCH($A1212,[1]market_value_etf!$A:$A,0),MATCH(AN$2,[1]market_value_etf!$1:$1,0))*2 + INDEX([1]mkt_pt_etf!$1:$1048576,MATCH($A1212,[1]mkt_pt_etf!$A:$A,0),MATCH(AN$2,[1]mkt_pt_etf!$1:$1,0))*2,0)</f>
        <v>3384000</v>
      </c>
      <c r="AO1212" s="90"/>
      <c r="AP1212" s="90"/>
    </row>
    <row r="1213" spans="1:42" s="116" customFormat="1" ht="12.75" customHeight="1">
      <c r="A1213" s="110"/>
      <c r="B1213" s="113"/>
      <c r="C1213" s="113"/>
      <c r="D1213" s="210"/>
      <c r="E1213" s="208"/>
      <c r="F1213" s="113"/>
      <c r="G1213" s="135"/>
      <c r="H1213" s="113"/>
      <c r="I1213" s="113"/>
      <c r="J1213" s="113"/>
      <c r="K1213" s="113"/>
      <c r="L1213" s="113"/>
      <c r="M1213" s="113"/>
      <c r="N1213" s="113"/>
      <c r="O1213" s="113"/>
      <c r="P1213" s="113"/>
      <c r="Q1213" s="113"/>
      <c r="R1213" s="113"/>
      <c r="S1213" s="113"/>
      <c r="T1213" s="113"/>
      <c r="U1213" s="113"/>
      <c r="V1213" s="113"/>
      <c r="W1213" s="113"/>
      <c r="X1213" s="113"/>
      <c r="Y1213" s="85" t="e">
        <f t="shared" si="4"/>
        <v>#DIV/0!</v>
      </c>
      <c r="Z1213" s="113"/>
      <c r="AA1213" s="113"/>
      <c r="AB1213" s="113"/>
      <c r="AC1213" s="113"/>
      <c r="AD1213" s="113"/>
      <c r="AE1213" s="113"/>
      <c r="AF1213" s="113"/>
      <c r="AG1213" s="113"/>
      <c r="AH1213" s="113"/>
      <c r="AI1213" s="126"/>
      <c r="AJ1213" s="113"/>
      <c r="AK1213" s="113"/>
      <c r="AL1213" s="113"/>
      <c r="AM1213" s="113"/>
      <c r="AN1213" s="113"/>
      <c r="AO1213" s="113"/>
      <c r="AP1213" s="113"/>
    </row>
    <row r="1214" spans="1:42" ht="12.75" customHeight="1">
      <c r="A1214" s="81">
        <v>45215</v>
      </c>
      <c r="B1214" s="90" cm="1">
        <f t="array" ref="B1214">SUM(_xlfn._xlws.FILTER([1]market_value_exchange!$B:$D,[1]market_value_exchange!$A:$A=A1214,0))*2</f>
        <v>36312087993000</v>
      </c>
      <c r="C1214" s="90">
        <f>SUM(AD1214:AN1214)</f>
        <v>340307908000</v>
      </c>
      <c r="D1214" s="203">
        <f>F1214+H1214+J1214+L1214+N1214+P1214+R1214+T1214+V1214+Z1214</f>
        <v>149098513000</v>
      </c>
      <c r="E1214" s="208">
        <f>INDEX([2]Daily_stats!$1:$1048576,MATCH($A1214,[2]Daily_stats!$H:$H,0),MATCH(E$1,[2]Daily_stats!$1:$1,0))</f>
        <v>181150460000</v>
      </c>
      <c r="F1214" s="90">
        <f>IFERROR(INDEX([1]kis_etf_trade_data!$1:$1048576,MATCH($A1214,[1]kis_etf_trade_data!$A:$A,0),MATCH(F$3,[1]kis_etf_trade_data!$1:$1,0)),0)</f>
        <v>81622868000</v>
      </c>
      <c r="G1214" s="85">
        <f>F1214/AD1214</f>
        <v>0.83658813995027181</v>
      </c>
      <c r="H1214" s="90">
        <f>IFERROR(INDEX([1]kis_etf_trade_data!$1:$1048576,MATCH($A1214,[1]kis_etf_trade_data!$A:$A,0),MATCH(H$3,[1]kis_etf_trade_data!$1:$1,0)),0)</f>
        <v>0</v>
      </c>
      <c r="I1214" s="85">
        <f>H1214/AE1214</f>
        <v>0</v>
      </c>
      <c r="J1214" s="90">
        <f>IFERROR(INDEX([1]kis_etf_trade_data!$1:$1048576,MATCH($A1214,[1]kis_etf_trade_data!$A:$A,0),MATCH(J$3,[1]kis_etf_trade_data!$1:$1,0)),0)</f>
        <v>114964000</v>
      </c>
      <c r="K1214" s="85">
        <f>J1214/AF1214</f>
        <v>6.0051144076570277E-3</v>
      </c>
      <c r="L1214" s="90">
        <f>IFERROR(INDEX([1]kis_etf_trade_data!$1:$1048576,MATCH($A1214,[1]kis_etf_trade_data!$A:$A,0),MATCH(L$3,[1]kis_etf_trade_data!$1:$1,0)),0)</f>
        <v>65467553000</v>
      </c>
      <c r="M1214" s="85">
        <f>L1214/AG1214</f>
        <v>0.29927150287378124</v>
      </c>
      <c r="N1214" s="90">
        <f>IFERROR(INDEX([1]kis_etf_trade_data!$1:$1048576,MATCH($A1214,[1]kis_etf_trade_data!$A:$A,0),MATCH(N$3,[1]kis_etf_trade_data!$1:$1,0)),0)</f>
        <v>1704206000</v>
      </c>
      <c r="O1214" s="85">
        <f>N1214/AH1214</f>
        <v>0.52564978066644585</v>
      </c>
      <c r="P1214" s="90">
        <f>IFERROR(INDEX([1]kis_etf_trade_data!$1:$1048576,MATCH($A1214,[1]kis_etf_trade_data!$A:$A,0),MATCH(P$3,[1]kis_etf_trade_data!$1:$1,0)),0)</f>
        <v>153219000</v>
      </c>
      <c r="Q1214" s="85">
        <f>P1214/AI1214</f>
        <v>0.36727664103400004</v>
      </c>
      <c r="R1214" s="90">
        <f>IFERROR(INDEX([1]kis_etf_trade_data!$1:$1048576,MATCH($A1214,[1]kis_etf_trade_data!$A:$A,0),MATCH(R$3,[1]kis_etf_trade_data!$1:$1,0)),0)</f>
        <v>0</v>
      </c>
      <c r="S1214" s="85">
        <f>R1214/AJ1214</f>
        <v>0</v>
      </c>
      <c r="T1214" s="90">
        <f>IFERROR(INDEX([1]kis_etf_trade_data!$1:$1048576,MATCH($A1214,[1]kis_etf_trade_data!$A:$A,0),MATCH(T$3,[1]kis_etf_trade_data!$1:$1,0)),0)</f>
        <v>12940000</v>
      </c>
      <c r="U1214" s="85">
        <f>T1214/AK1214</f>
        <v>0.5310242941562705</v>
      </c>
      <c r="V1214" s="90">
        <f>IFERROR(INDEX([1]kis_etf_trade_data!$1:$1048576,MATCH($A1214,[1]kis_etf_trade_data!$A:$A,0),MATCH(V$3,[1]kis_etf_trade_data!$1:$1,0)),0)</f>
        <v>22763000</v>
      </c>
      <c r="W1214" s="85">
        <f>V1214/AL1214</f>
        <v>0.11336155378486056</v>
      </c>
      <c r="X1214" s="90">
        <f>IFERROR(INDEX([1]kis_etf_trade_data!$1:$1048576,MATCH($A1214,[1]kis_etf_trade_data!$A:$A,0),MATCH(X$3,[1]kis_etf_trade_data!$1:$1,0)),0)</f>
        <v>0</v>
      </c>
      <c r="Y1214" s="85" t="e">
        <f t="shared" si="4"/>
        <v>#DIV/0!</v>
      </c>
      <c r="Z1214" s="90"/>
      <c r="AA1214" s="85"/>
      <c r="AB1214" s="85"/>
      <c r="AC1214" s="85"/>
      <c r="AD1214" s="90">
        <f>IFERROR(INDEX([1]market_value_etf!$1:$1048576,MATCH($A1214,[1]market_value_etf!$A:$A,0),MATCH(AD$2,[1]market_value_etf!$1:$1,0))*2 + INDEX([1]mkt_pt_etf!$1:$1048576,MATCH($A1214,[1]mkt_pt_etf!$A:$A,0),MATCH(AD$2,[1]mkt_pt_etf!$1:$1,0))*2,0)</f>
        <v>97566370000</v>
      </c>
      <c r="AE1214" s="90">
        <f>IFERROR(INDEX([1]market_value_etf!$1:$1048576,MATCH($A1214,[1]market_value_etf!$A:$A,0),MATCH(AE$2,[1]market_value_etf!$1:$1,0))*2 + INDEX([1]mkt_pt_etf!$1:$1048576,MATCH($A1214,[1]mkt_pt_etf!$A:$A,0),MATCH(AE$2,[1]mkt_pt_etf!$1:$1,0))*2,0)</f>
        <v>335762000</v>
      </c>
      <c r="AF1214" s="90">
        <f>IFERROR(INDEX([1]market_value_etf!$1:$1048576,MATCH($A1214,[1]market_value_etf!$A:$A,0),MATCH(AF$2,[1]market_value_etf!$1:$1,0))*2 + INDEX([1]mkt_pt_etf!$1:$1048576,MATCH($A1214,[1]mkt_pt_etf!$A:$A,0),MATCH(AF$2,[1]mkt_pt_etf!$1:$1,0))*2,0)</f>
        <v>19144348000</v>
      </c>
      <c r="AG1214" s="90">
        <f>IFERROR(INDEX([1]market_value_etf!$1:$1048576,MATCH($A1214,[1]market_value_etf!$A:$A,0),MATCH(AG$2,[1]market_value_etf!$1:$1,0))*2 + INDEX([1]mkt_pt_etf!$1:$1048576,MATCH($A1214,[1]mkt_pt_etf!$A:$A,0),MATCH(AG$2,[1]mkt_pt_etf!$1:$1,0))*2,0)</f>
        <v>218756388000</v>
      </c>
      <c r="AH1214" s="90">
        <f>IFERROR(INDEX([1]market_value_etf!$1:$1048576,MATCH($A1214,[1]market_value_etf!$A:$A,0),MATCH(AH$2,[1]market_value_etf!$1:$1,0))*2 + INDEX([1]mkt_pt_etf!$1:$1048576,MATCH($A1214,[1]mkt_pt_etf!$A:$A,0),MATCH(AH$2,[1]mkt_pt_etf!$1:$1,0))*2,0)</f>
        <v>3242094000</v>
      </c>
      <c r="AI1214" s="90">
        <f>IFERROR(INDEX([1]market_value_etf!$1:$1048576,MATCH($A1214,[1]market_value_etf!$A:$A,0),MATCH(AI$2,[1]market_value_etf!$1:$1,0))*2 + INDEX([1]mkt_pt_etf!$1:$1048576,MATCH($A1214,[1]mkt_pt_etf!$A:$A,0),MATCH(AI$2,[1]mkt_pt_etf!$1:$1,0))*2,0)</f>
        <v>417176000</v>
      </c>
      <c r="AJ1214" s="90">
        <f>IFERROR(INDEX([1]market_value_etf!$1:$1048576,MATCH($A1214,[1]market_value_etf!$A:$A,0),MATCH(AJ$2,[1]market_value_etf!$1:$1,0))*2 + INDEX([1]mkt_pt_etf!$1:$1048576,MATCH($A1214,[1]mkt_pt_etf!$A:$A,0),MATCH(AJ$2,[1]mkt_pt_etf!$1:$1,0))*2,0)</f>
        <v>618912000</v>
      </c>
      <c r="AK1214" s="90">
        <f>IFERROR(INDEX([1]market_value_etf!$1:$1048576,MATCH($A1214,[1]market_value_etf!$A:$A,0),MATCH(AK$2,[1]market_value_etf!$1:$1,0))*2 + INDEX([1]mkt_pt_etf!$1:$1048576,MATCH($A1214,[1]mkt_pt_etf!$A:$A,0),MATCH(AK$2,[1]mkt_pt_etf!$1:$1,0))*2,0)</f>
        <v>24368000</v>
      </c>
      <c r="AL1214" s="90">
        <f>IFERROR(INDEX([1]market_value_etf!$1:$1048576,MATCH($A1214,[1]market_value_etf!$A:$A,0),MATCH(AL$2,[1]market_value_etf!$1:$1,0))*2 + INDEX([1]mkt_pt_etf!$1:$1048576,MATCH($A1214,[1]mkt_pt_etf!$A:$A,0),MATCH(AL$2,[1]mkt_pt_etf!$1:$1,0))*2,0)</f>
        <v>200800000</v>
      </c>
      <c r="AM1214" s="90">
        <f>IFERROR(INDEX([1]market_value_etf!$1:$1048576,MATCH($A1214,[1]market_value_etf!$A:$A,0),MATCH(AM$2,[1]market_value_etf!$1:$1,0))*2 + INDEX([1]mkt_pt_etf!$1:$1048576,MATCH($A1214,[1]mkt_pt_etf!$A:$A,0),MATCH(AM$2,[1]mkt_pt_etf!$1:$1,0))*2,0)</f>
        <v>0</v>
      </c>
      <c r="AN1214" s="90">
        <f>IFERROR(INDEX([1]market_value_etf!$1:$1048576,MATCH($A1214,[1]market_value_etf!$A:$A,0),MATCH(AN$2,[1]market_value_etf!$1:$1,0))*2 + INDEX([1]mkt_pt_etf!$1:$1048576,MATCH($A1214,[1]mkt_pt_etf!$A:$A,0),MATCH(AN$2,[1]mkt_pt_etf!$1:$1,0))*2,0)</f>
        <v>1690000</v>
      </c>
      <c r="AO1214" s="90"/>
      <c r="AP1214" s="90"/>
    </row>
    <row r="1215" spans="1:42" ht="12.75" customHeight="1">
      <c r="A1215" s="81">
        <v>45216</v>
      </c>
      <c r="B1215" s="90" cm="1">
        <f t="array" ref="B1215">SUM(_xlfn._xlws.FILTER([1]market_value_exchange!$B:$D,[1]market_value_exchange!$A:$A=A1215,0))*2</f>
        <v>32631820316200</v>
      </c>
      <c r="C1215" s="90">
        <f>SUM(AD1215:AN1215)</f>
        <v>89905074000</v>
      </c>
      <c r="D1215" s="203">
        <f>F1215+H1215+J1215+L1215+N1215+P1215+R1215+T1215+V1215+Z1215</f>
        <v>24198881000</v>
      </c>
      <c r="E1215" s="208">
        <f>INDEX([2]Daily_stats!$1:$1048576,MATCH($A1215,[2]Daily_stats!$H:$H,0),MATCH(E$1,[2]Daily_stats!$1:$1,0))</f>
        <v>90416236000</v>
      </c>
      <c r="F1215" s="90">
        <f>IFERROR(INDEX([1]kis_etf_trade_data!$1:$1048576,MATCH($A1215,[1]kis_etf_trade_data!$A:$A,0),MATCH(F$3,[1]kis_etf_trade_data!$1:$1,0)),0)</f>
        <v>4146851000</v>
      </c>
      <c r="G1215" s="85">
        <f>F1215/AD1215</f>
        <v>0.20948008478514765</v>
      </c>
      <c r="H1215" s="90">
        <f>IFERROR(INDEX([1]kis_etf_trade_data!$1:$1048576,MATCH($A1215,[1]kis_etf_trade_data!$A:$A,0),MATCH(H$3,[1]kis_etf_trade_data!$1:$1,0)),0)</f>
        <v>0</v>
      </c>
      <c r="I1215" s="85">
        <f>H1215/AE1215</f>
        <v>0</v>
      </c>
      <c r="J1215" s="90">
        <f>IFERROR(INDEX([1]kis_etf_trade_data!$1:$1048576,MATCH($A1215,[1]kis_etf_trade_data!$A:$A,0),MATCH(J$3,[1]kis_etf_trade_data!$1:$1,0)),0)</f>
        <v>38986000</v>
      </c>
      <c r="K1215" s="85">
        <f>J1215/AF1215</f>
        <v>7.0798677950096242E-2</v>
      </c>
      <c r="L1215" s="90">
        <f>IFERROR(INDEX([1]kis_etf_trade_data!$1:$1048576,MATCH($A1215,[1]kis_etf_trade_data!$A:$A,0),MATCH(L$3,[1]kis_etf_trade_data!$1:$1,0)),0)</f>
        <v>12219983000</v>
      </c>
      <c r="M1215" s="85">
        <f>L1215/AG1215</f>
        <v>0.20601702384088963</v>
      </c>
      <c r="N1215" s="90">
        <f>IFERROR(INDEX([1]kis_etf_trade_data!$1:$1048576,MATCH($A1215,[1]kis_etf_trade_data!$A:$A,0),MATCH(N$3,[1]kis_etf_trade_data!$1:$1,0)),0)</f>
        <v>1670011000</v>
      </c>
      <c r="O1215" s="85">
        <f>N1215/AH1215</f>
        <v>0.57456022349213343</v>
      </c>
      <c r="P1215" s="90">
        <f>IFERROR(INDEX([1]kis_etf_trade_data!$1:$1048576,MATCH($A1215,[1]kis_etf_trade_data!$A:$A,0),MATCH(P$3,[1]kis_etf_trade_data!$1:$1,0)),0)</f>
        <v>136820000</v>
      </c>
      <c r="Q1215" s="85">
        <f>P1215/AI1215</f>
        <v>0.25689168941678336</v>
      </c>
      <c r="R1215" s="90">
        <f>IFERROR(INDEX([1]kis_etf_trade_data!$1:$1048576,MATCH($A1215,[1]kis_etf_trade_data!$A:$A,0),MATCH(R$3,[1]kis_etf_trade_data!$1:$1,0)),0)</f>
        <v>0</v>
      </c>
      <c r="S1215" s="85">
        <f>R1215/AJ1215</f>
        <v>0</v>
      </c>
      <c r="T1215" s="90">
        <f>IFERROR(INDEX([1]kis_etf_trade_data!$1:$1048576,MATCH($A1215,[1]kis_etf_trade_data!$A:$A,0),MATCH(T$3,[1]kis_etf_trade_data!$1:$1,0)),0)</f>
        <v>8426000</v>
      </c>
      <c r="U1215" s="85">
        <f>T1215/AK1215</f>
        <v>0.423800422492707</v>
      </c>
      <c r="V1215" s="90">
        <f>IFERROR(INDEX([1]kis_etf_trade_data!$1:$1048576,MATCH($A1215,[1]kis_etf_trade_data!$A:$A,0),MATCH(V$3,[1]kis_etf_trade_data!$1:$1,0)),0)</f>
        <v>5977804000</v>
      </c>
      <c r="W1215" s="85">
        <f>V1215/AL1215</f>
        <v>0.93408704451606672</v>
      </c>
      <c r="X1215" s="90">
        <f>IFERROR(INDEX([1]kis_etf_trade_data!$1:$1048576,MATCH($A1215,[1]kis_etf_trade_data!$A:$A,0),MATCH(X$3,[1]kis_etf_trade_data!$1:$1,0)),0)</f>
        <v>4188000</v>
      </c>
      <c r="Y1215" s="85">
        <f t="shared" si="4"/>
        <v>0.5</v>
      </c>
      <c r="Z1215" s="90"/>
      <c r="AA1215" s="85"/>
      <c r="AB1215" s="85"/>
      <c r="AC1215" s="85"/>
      <c r="AD1215" s="90">
        <f>IFERROR(INDEX([1]market_value_etf!$1:$1048576,MATCH($A1215,[1]market_value_etf!$A:$A,0),MATCH(AD$2,[1]market_value_etf!$1:$1,0))*2 + INDEX([1]mkt_pt_etf!$1:$1048576,MATCH($A1215,[1]mkt_pt_etf!$A:$A,0),MATCH(AD$2,[1]mkt_pt_etf!$1:$1,0))*2,0)</f>
        <v>19795920000</v>
      </c>
      <c r="AE1215" s="90">
        <f>IFERROR(INDEX([1]market_value_etf!$1:$1048576,MATCH($A1215,[1]market_value_etf!$A:$A,0),MATCH(AE$2,[1]market_value_etf!$1:$1,0))*2 + INDEX([1]mkt_pt_etf!$1:$1048576,MATCH($A1215,[1]mkt_pt_etf!$A:$A,0),MATCH(AE$2,[1]mkt_pt_etf!$1:$1,0))*2,0)</f>
        <v>110014000</v>
      </c>
      <c r="AF1215" s="90">
        <f>IFERROR(INDEX([1]market_value_etf!$1:$1048576,MATCH($A1215,[1]market_value_etf!$A:$A,0),MATCH(AF$2,[1]market_value_etf!$1:$1,0))*2 + INDEX([1]mkt_pt_etf!$1:$1048576,MATCH($A1215,[1]mkt_pt_etf!$A:$A,0),MATCH(AF$2,[1]mkt_pt_etf!$1:$1,0))*2,0)</f>
        <v>550660000</v>
      </c>
      <c r="AG1215" s="90">
        <f>IFERROR(INDEX([1]market_value_etf!$1:$1048576,MATCH($A1215,[1]market_value_etf!$A:$A,0),MATCH(AG$2,[1]market_value_etf!$1:$1,0))*2 + INDEX([1]mkt_pt_etf!$1:$1048576,MATCH($A1215,[1]mkt_pt_etf!$A:$A,0),MATCH(AG$2,[1]mkt_pt_etf!$1:$1,0))*2,0)</f>
        <v>59315404000</v>
      </c>
      <c r="AH1215" s="90">
        <f>IFERROR(INDEX([1]market_value_etf!$1:$1048576,MATCH($A1215,[1]market_value_etf!$A:$A,0),MATCH(AH$2,[1]market_value_etf!$1:$1,0))*2 + INDEX([1]mkt_pt_etf!$1:$1048576,MATCH($A1215,[1]mkt_pt_etf!$A:$A,0),MATCH(AH$2,[1]mkt_pt_etf!$1:$1,0))*2,0)</f>
        <v>2906590000</v>
      </c>
      <c r="AI1215" s="90">
        <f>IFERROR(INDEX([1]market_value_etf!$1:$1048576,MATCH($A1215,[1]market_value_etf!$A:$A,0),MATCH(AI$2,[1]market_value_etf!$1:$1,0))*2 + INDEX([1]mkt_pt_etf!$1:$1048576,MATCH($A1215,[1]mkt_pt_etf!$A:$A,0),MATCH(AI$2,[1]mkt_pt_etf!$1:$1,0))*2,0)</f>
        <v>532598000</v>
      </c>
      <c r="AJ1215" s="90">
        <f>IFERROR(INDEX([1]market_value_etf!$1:$1048576,MATCH($A1215,[1]market_value_etf!$A:$A,0),MATCH(AJ$2,[1]market_value_etf!$1:$1,0))*2 + INDEX([1]mkt_pt_etf!$1:$1048576,MATCH($A1215,[1]mkt_pt_etf!$A:$A,0),MATCH(AJ$2,[1]mkt_pt_etf!$1:$1,0))*2,0)</f>
        <v>116044000</v>
      </c>
      <c r="AK1215" s="90">
        <f>IFERROR(INDEX([1]market_value_etf!$1:$1048576,MATCH($A1215,[1]market_value_etf!$A:$A,0),MATCH(AK$2,[1]market_value_etf!$1:$1,0))*2 + INDEX([1]mkt_pt_etf!$1:$1048576,MATCH($A1215,[1]mkt_pt_etf!$A:$A,0),MATCH(AK$2,[1]mkt_pt_etf!$1:$1,0))*2,0)</f>
        <v>19882000</v>
      </c>
      <c r="AL1215" s="90">
        <f>IFERROR(INDEX([1]market_value_etf!$1:$1048576,MATCH($A1215,[1]market_value_etf!$A:$A,0),MATCH(AL$2,[1]market_value_etf!$1:$1,0))*2 + INDEX([1]mkt_pt_etf!$1:$1048576,MATCH($A1215,[1]mkt_pt_etf!$A:$A,0),MATCH(AL$2,[1]mkt_pt_etf!$1:$1,0))*2,0)</f>
        <v>6399622000</v>
      </c>
      <c r="AM1215" s="90">
        <f>IFERROR(INDEX([1]market_value_etf!$1:$1048576,MATCH($A1215,[1]market_value_etf!$A:$A,0),MATCH(AM$2,[1]market_value_etf!$1:$1,0))*2 + INDEX([1]mkt_pt_etf!$1:$1048576,MATCH($A1215,[1]mkt_pt_etf!$A:$A,0),MATCH(AM$2,[1]mkt_pt_etf!$1:$1,0))*2,0)</f>
        <v>8376000</v>
      </c>
      <c r="AN1215" s="90">
        <f>IFERROR(INDEX([1]market_value_etf!$1:$1048576,MATCH($A1215,[1]market_value_etf!$A:$A,0),MATCH(AN$2,[1]market_value_etf!$1:$1,0))*2 + INDEX([1]mkt_pt_etf!$1:$1048576,MATCH($A1215,[1]mkt_pt_etf!$A:$A,0),MATCH(AN$2,[1]mkt_pt_etf!$1:$1,0))*2,0)</f>
        <v>149964000</v>
      </c>
      <c r="AO1215" s="90"/>
      <c r="AP1215" s="90"/>
    </row>
    <row r="1216" spans="1:42" ht="12.75" customHeight="1">
      <c r="A1216" s="81">
        <v>45217</v>
      </c>
      <c r="B1216" s="90" cm="1">
        <f t="array" ref="B1216">SUM(_xlfn._xlws.FILTER([1]market_value_exchange!$B:$D,[1]market_value_exchange!$A:$A=A1216,0))*2</f>
        <v>50588867923400</v>
      </c>
      <c r="C1216" s="90">
        <f>SUM(AD1216:AN1216)</f>
        <v>212443658000</v>
      </c>
      <c r="D1216" s="203">
        <f>F1216+H1216+J1216+L1216+N1216+P1216+R1216+T1216+V1216+Z1216</f>
        <v>137755293000</v>
      </c>
      <c r="E1216" s="208">
        <f>INDEX([2]Daily_stats!$1:$1048576,MATCH($A1216,[2]Daily_stats!$H:$H,0),MATCH(E$1,[2]Daily_stats!$1:$1,0))</f>
        <v>357620397000</v>
      </c>
      <c r="F1216" s="90">
        <f>IFERROR(INDEX([1]kis_etf_trade_data!$1:$1048576,MATCH($A1216,[1]kis_etf_trade_data!$A:$A,0),MATCH(F$3,[1]kis_etf_trade_data!$1:$1,0)),0)</f>
        <v>75019471000</v>
      </c>
      <c r="G1216" s="85">
        <f>F1216/AD1216</f>
        <v>0.8327898773066067</v>
      </c>
      <c r="H1216" s="90">
        <f>IFERROR(INDEX([1]kis_etf_trade_data!$1:$1048576,MATCH($A1216,[1]kis_etf_trade_data!$A:$A,0),MATCH(H$3,[1]kis_etf_trade_data!$1:$1,0)),0)</f>
        <v>0</v>
      </c>
      <c r="I1216" s="85">
        <f>H1216/AE1216</f>
        <v>0</v>
      </c>
      <c r="J1216" s="90">
        <f>IFERROR(INDEX([1]kis_etf_trade_data!$1:$1048576,MATCH($A1216,[1]kis_etf_trade_data!$A:$A,0),MATCH(J$3,[1]kis_etf_trade_data!$1:$1,0)),0)</f>
        <v>6440933000</v>
      </c>
      <c r="K1216" s="85">
        <f>J1216/AF1216</f>
        <v>0.4700125104460473</v>
      </c>
      <c r="L1216" s="90">
        <f>IFERROR(INDEX([1]kis_etf_trade_data!$1:$1048576,MATCH($A1216,[1]kis_etf_trade_data!$A:$A,0),MATCH(L$3,[1]kis_etf_trade_data!$1:$1,0)),0)</f>
        <v>43992855000</v>
      </c>
      <c r="M1216" s="85">
        <f>L1216/AG1216</f>
        <v>0.48717660311397604</v>
      </c>
      <c r="N1216" s="90">
        <f>IFERROR(INDEX([1]kis_etf_trade_data!$1:$1048576,MATCH($A1216,[1]kis_etf_trade_data!$A:$A,0),MATCH(N$3,[1]kis_etf_trade_data!$1:$1,0)),0)</f>
        <v>2853581000</v>
      </c>
      <c r="O1216" s="85">
        <f>N1216/AH1216</f>
        <v>0.4410813365830375</v>
      </c>
      <c r="P1216" s="90">
        <f>IFERROR(INDEX([1]kis_etf_trade_data!$1:$1048576,MATCH($A1216,[1]kis_etf_trade_data!$A:$A,0),MATCH(P$3,[1]kis_etf_trade_data!$1:$1,0)),0)</f>
        <v>164941000</v>
      </c>
      <c r="Q1216" s="85">
        <f>P1216/AI1216</f>
        <v>0.38593342723839563</v>
      </c>
      <c r="R1216" s="90">
        <f>IFERROR(INDEX([1]kis_etf_trade_data!$1:$1048576,MATCH($A1216,[1]kis_etf_trade_data!$A:$A,0),MATCH(R$3,[1]kis_etf_trade_data!$1:$1,0)),0)</f>
        <v>0</v>
      </c>
      <c r="S1216" s="85">
        <f>R1216/AJ1216</f>
        <v>0</v>
      </c>
      <c r="T1216" s="90">
        <f>IFERROR(INDEX([1]kis_etf_trade_data!$1:$1048576,MATCH($A1216,[1]kis_etf_trade_data!$A:$A,0),MATCH(T$3,[1]kis_etf_trade_data!$1:$1,0)),0)</f>
        <v>88123000</v>
      </c>
      <c r="U1216" s="85">
        <f>T1216/AK1216</f>
        <v>0.49607074903457515</v>
      </c>
      <c r="V1216" s="90">
        <f>IFERROR(INDEX([1]kis_etf_trade_data!$1:$1048576,MATCH($A1216,[1]kis_etf_trade_data!$A:$A,0),MATCH(V$3,[1]kis_etf_trade_data!$1:$1,0)),0)</f>
        <v>9195389000</v>
      </c>
      <c r="W1216" s="85">
        <f>V1216/AL1216</f>
        <v>0.8595314027426445</v>
      </c>
      <c r="X1216" s="90">
        <f>IFERROR(INDEX([1]kis_etf_trade_data!$1:$1048576,MATCH($A1216,[1]kis_etf_trade_data!$A:$A,0),MATCH(X$3,[1]kis_etf_trade_data!$1:$1,0)),0)</f>
        <v>2064000</v>
      </c>
      <c r="Y1216" s="85" t="e">
        <f t="shared" si="4"/>
        <v>#DIV/0!</v>
      </c>
      <c r="Z1216" s="90"/>
      <c r="AA1216" s="85"/>
      <c r="AB1216" s="85"/>
      <c r="AC1216" s="85"/>
      <c r="AD1216" s="90">
        <f>IFERROR(INDEX([1]market_value_etf!$1:$1048576,MATCH($A1216,[1]market_value_etf!$A:$A,0),MATCH(AD$2,[1]market_value_etf!$1:$1,0))*2 + INDEX([1]mkt_pt_etf!$1:$1048576,MATCH($A1216,[1]mkt_pt_etf!$A:$A,0),MATCH(AD$2,[1]mkt_pt_etf!$1:$1,0))*2,0)</f>
        <v>90082112000</v>
      </c>
      <c r="AE1216" s="90">
        <f>IFERROR(INDEX([1]market_value_etf!$1:$1048576,MATCH($A1216,[1]market_value_etf!$A:$A,0),MATCH(AE$2,[1]market_value_etf!$1:$1,0))*2 + INDEX([1]mkt_pt_etf!$1:$1048576,MATCH($A1216,[1]mkt_pt_etf!$A:$A,0),MATCH(AE$2,[1]mkt_pt_etf!$1:$1,0))*2,0)</f>
        <v>162086000</v>
      </c>
      <c r="AF1216" s="90">
        <f>IFERROR(INDEX([1]market_value_etf!$1:$1048576,MATCH($A1216,[1]market_value_etf!$A:$A,0),MATCH(AF$2,[1]market_value_etf!$1:$1,0))*2 + INDEX([1]mkt_pt_etf!$1:$1048576,MATCH($A1216,[1]mkt_pt_etf!$A:$A,0),MATCH(AF$2,[1]mkt_pt_etf!$1:$1,0))*2,0)</f>
        <v>13703748000</v>
      </c>
      <c r="AG1216" s="90">
        <f>IFERROR(INDEX([1]market_value_etf!$1:$1048576,MATCH($A1216,[1]market_value_etf!$A:$A,0),MATCH(AG$2,[1]market_value_etf!$1:$1,0))*2 + INDEX([1]mkt_pt_etf!$1:$1048576,MATCH($A1216,[1]mkt_pt_etf!$A:$A,0),MATCH(AG$2,[1]mkt_pt_etf!$1:$1,0))*2,0)</f>
        <v>90301658000</v>
      </c>
      <c r="AH1216" s="90">
        <f>IFERROR(INDEX([1]market_value_etf!$1:$1048576,MATCH($A1216,[1]market_value_etf!$A:$A,0),MATCH(AH$2,[1]market_value_etf!$1:$1,0))*2 + INDEX([1]mkt_pt_etf!$1:$1048576,MATCH($A1216,[1]mkt_pt_etf!$A:$A,0),MATCH(AH$2,[1]mkt_pt_etf!$1:$1,0))*2,0)</f>
        <v>6469512000</v>
      </c>
      <c r="AI1216" s="90">
        <f>IFERROR(INDEX([1]market_value_etf!$1:$1048576,MATCH($A1216,[1]market_value_etf!$A:$A,0),MATCH(AI$2,[1]market_value_etf!$1:$1,0))*2 + INDEX([1]mkt_pt_etf!$1:$1048576,MATCH($A1216,[1]mkt_pt_etf!$A:$A,0),MATCH(AI$2,[1]mkt_pt_etf!$1:$1,0))*2,0)</f>
        <v>427382000</v>
      </c>
      <c r="AJ1216" s="90">
        <f>IFERROR(INDEX([1]market_value_etf!$1:$1048576,MATCH($A1216,[1]market_value_etf!$A:$A,0),MATCH(AJ$2,[1]market_value_etf!$1:$1,0))*2 + INDEX([1]mkt_pt_etf!$1:$1048576,MATCH($A1216,[1]mkt_pt_etf!$A:$A,0),MATCH(AJ$2,[1]mkt_pt_etf!$1:$1,0))*2,0)</f>
        <v>90666000</v>
      </c>
      <c r="AK1216" s="90">
        <f>IFERROR(INDEX([1]market_value_etf!$1:$1048576,MATCH($A1216,[1]market_value_etf!$A:$A,0),MATCH(AK$2,[1]market_value_etf!$1:$1,0))*2 + INDEX([1]mkt_pt_etf!$1:$1048576,MATCH($A1216,[1]mkt_pt_etf!$A:$A,0),MATCH(AK$2,[1]mkt_pt_etf!$1:$1,0))*2,0)</f>
        <v>177642000</v>
      </c>
      <c r="AL1216" s="90">
        <f>IFERROR(INDEX([1]market_value_etf!$1:$1048576,MATCH($A1216,[1]market_value_etf!$A:$A,0),MATCH(AL$2,[1]market_value_etf!$1:$1,0))*2 + INDEX([1]mkt_pt_etf!$1:$1048576,MATCH($A1216,[1]mkt_pt_etf!$A:$A,0),MATCH(AL$2,[1]mkt_pt_etf!$1:$1,0))*2,0)</f>
        <v>10698142000</v>
      </c>
      <c r="AM1216" s="90">
        <f>IFERROR(INDEX([1]market_value_etf!$1:$1048576,MATCH($A1216,[1]market_value_etf!$A:$A,0),MATCH(AM$2,[1]market_value_etf!$1:$1,0))*2 + INDEX([1]mkt_pt_etf!$1:$1048576,MATCH($A1216,[1]mkt_pt_etf!$A:$A,0),MATCH(AM$2,[1]mkt_pt_etf!$1:$1,0))*2,0)</f>
        <v>0</v>
      </c>
      <c r="AN1216" s="90">
        <f>IFERROR(INDEX([1]market_value_etf!$1:$1048576,MATCH($A1216,[1]market_value_etf!$A:$A,0),MATCH(AN$2,[1]market_value_etf!$1:$1,0))*2 + INDEX([1]mkt_pt_etf!$1:$1048576,MATCH($A1216,[1]mkt_pt_etf!$A:$A,0),MATCH(AN$2,[1]mkt_pt_etf!$1:$1,0))*2,0)</f>
        <v>330710000</v>
      </c>
      <c r="AO1216" s="90"/>
      <c r="AP1216" s="90"/>
    </row>
    <row r="1217" spans="1:42" ht="12.75" customHeight="1">
      <c r="A1217" s="81">
        <v>45218</v>
      </c>
      <c r="B1217" s="90" cm="1">
        <f t="array" ref="B1217">SUM(_xlfn._xlws.FILTER([1]market_value_exchange!$B:$D,[1]market_value_exchange!$A:$A=A1217,0))*2</f>
        <v>31808045579600</v>
      </c>
      <c r="C1217" s="90">
        <f>SUM(AD1217:AN1217)</f>
        <v>225218496000</v>
      </c>
      <c r="D1217" s="203">
        <f>F1217+H1217+J1217+L1217+N1217+P1217+R1217+T1217+V1217+Z1217</f>
        <v>86247078000</v>
      </c>
      <c r="E1217" s="208">
        <f>INDEX([2]Daily_stats!$1:$1048576,MATCH($A1217,[2]Daily_stats!$H:$H,0),MATCH(E$1,[2]Daily_stats!$1:$1,0))</f>
        <v>310879072000</v>
      </c>
      <c r="F1217" s="90">
        <f>IFERROR(INDEX([1]kis_etf_trade_data!$1:$1048576,MATCH($A1217,[1]kis_etf_trade_data!$A:$A,0),MATCH(F$3,[1]kis_etf_trade_data!$1:$1,0)),0)</f>
        <v>32617043000</v>
      </c>
      <c r="G1217" s="85">
        <f>F1217/AD1217</f>
        <v>0.59831289450361813</v>
      </c>
      <c r="H1217" s="90">
        <f>IFERROR(INDEX([1]kis_etf_trade_data!$1:$1048576,MATCH($A1217,[1]kis_etf_trade_data!$A:$A,0),MATCH(H$3,[1]kis_etf_trade_data!$1:$1,0)),0)</f>
        <v>0</v>
      </c>
      <c r="I1217" s="85">
        <f>H1217/AE1217</f>
        <v>0</v>
      </c>
      <c r="J1217" s="90">
        <f>IFERROR(INDEX([1]kis_etf_trade_data!$1:$1048576,MATCH($A1217,[1]kis_etf_trade_data!$A:$A,0),MATCH(J$3,[1]kis_etf_trade_data!$1:$1,0)),0)</f>
        <v>3263601000</v>
      </c>
      <c r="K1217" s="85">
        <f>J1217/AF1217</f>
        <v>4.394163686397913E-2</v>
      </c>
      <c r="L1217" s="90">
        <f>IFERROR(INDEX([1]kis_etf_trade_data!$1:$1048576,MATCH($A1217,[1]kis_etf_trade_data!$A:$A,0),MATCH(L$3,[1]kis_etf_trade_data!$1:$1,0)),0)</f>
        <v>40351203000</v>
      </c>
      <c r="M1217" s="85">
        <f>L1217/AG1217</f>
        <v>0.4956943442506993</v>
      </c>
      <c r="N1217" s="90">
        <f>IFERROR(INDEX([1]kis_etf_trade_data!$1:$1048576,MATCH($A1217,[1]kis_etf_trade_data!$A:$A,0),MATCH(N$3,[1]kis_etf_trade_data!$1:$1,0)),0)</f>
        <v>3591041000</v>
      </c>
      <c r="O1217" s="85">
        <f>N1217/AH1217</f>
        <v>0.45641775003743068</v>
      </c>
      <c r="P1217" s="90">
        <f>IFERROR(INDEX([1]kis_etf_trade_data!$1:$1048576,MATCH($A1217,[1]kis_etf_trade_data!$A:$A,0),MATCH(P$3,[1]kis_etf_trade_data!$1:$1,0)),0)</f>
        <v>48411000</v>
      </c>
      <c r="Q1217" s="85">
        <f>P1217/AI1217</f>
        <v>0.30743779609566507</v>
      </c>
      <c r="R1217" s="90">
        <f>IFERROR(INDEX([1]kis_etf_trade_data!$1:$1048576,MATCH($A1217,[1]kis_etf_trade_data!$A:$A,0),MATCH(R$3,[1]kis_etf_trade_data!$1:$1,0)),0)</f>
        <v>0</v>
      </c>
      <c r="S1217" s="85">
        <f>R1217/AJ1217</f>
        <v>0</v>
      </c>
      <c r="T1217" s="90">
        <f>IFERROR(INDEX([1]kis_etf_trade_data!$1:$1048576,MATCH($A1217,[1]kis_etf_trade_data!$A:$A,0),MATCH(T$3,[1]kis_etf_trade_data!$1:$1,0)),0)</f>
        <v>24334000</v>
      </c>
      <c r="U1217" s="85">
        <f>T1217/AK1217</f>
        <v>0.44590632558821375</v>
      </c>
      <c r="V1217" s="90">
        <f>IFERROR(INDEX([1]kis_etf_trade_data!$1:$1048576,MATCH($A1217,[1]kis_etf_trade_data!$A:$A,0),MATCH(V$3,[1]kis_etf_trade_data!$1:$1,0)),0)</f>
        <v>6351445000</v>
      </c>
      <c r="W1217" s="85">
        <f>V1217/AL1217</f>
        <v>0.94607454980075878</v>
      </c>
      <c r="X1217" s="90">
        <f>IFERROR(INDEX([1]kis_etf_trade_data!$1:$1048576,MATCH($A1217,[1]kis_etf_trade_data!$A:$A,0),MATCH(X$3,[1]kis_etf_trade_data!$1:$1,0)),0)</f>
        <v>0</v>
      </c>
      <c r="Y1217" s="85" t="e">
        <f t="shared" si="4"/>
        <v>#DIV/0!</v>
      </c>
      <c r="Z1217" s="90"/>
      <c r="AA1217" s="85"/>
      <c r="AB1217" s="85"/>
      <c r="AC1217" s="85"/>
      <c r="AD1217" s="90">
        <f>IFERROR(INDEX([1]market_value_etf!$1:$1048576,MATCH($A1217,[1]market_value_etf!$A:$A,0),MATCH(AD$2,[1]market_value_etf!$1:$1,0))*2 + INDEX([1]mkt_pt_etf!$1:$1048576,MATCH($A1217,[1]mkt_pt_etf!$A:$A,0),MATCH(AD$2,[1]mkt_pt_etf!$1:$1,0))*2,0)</f>
        <v>54515026000</v>
      </c>
      <c r="AE1217" s="90">
        <f>IFERROR(INDEX([1]market_value_etf!$1:$1048576,MATCH($A1217,[1]market_value_etf!$A:$A,0),MATCH(AE$2,[1]market_value_etf!$1:$1,0))*2 + INDEX([1]mkt_pt_etf!$1:$1048576,MATCH($A1217,[1]mkt_pt_etf!$A:$A,0),MATCH(AE$2,[1]mkt_pt_etf!$1:$1,0))*2,0)</f>
        <v>141510000</v>
      </c>
      <c r="AF1217" s="90">
        <f>IFERROR(INDEX([1]market_value_etf!$1:$1048576,MATCH($A1217,[1]market_value_etf!$A:$A,0),MATCH(AF$2,[1]market_value_etf!$1:$1,0))*2 + INDEX([1]mkt_pt_etf!$1:$1048576,MATCH($A1217,[1]mkt_pt_etf!$A:$A,0),MATCH(AF$2,[1]mkt_pt_etf!$1:$1,0))*2,0)</f>
        <v>74271266000</v>
      </c>
      <c r="AG1217" s="90">
        <f>IFERROR(INDEX([1]market_value_etf!$1:$1048576,MATCH($A1217,[1]market_value_etf!$A:$A,0),MATCH(AG$2,[1]market_value_etf!$1:$1,0))*2 + INDEX([1]mkt_pt_etf!$1:$1048576,MATCH($A1217,[1]mkt_pt_etf!$A:$A,0),MATCH(AG$2,[1]mkt_pt_etf!$1:$1,0))*2,0)</f>
        <v>81403396000</v>
      </c>
      <c r="AH1217" s="90">
        <f>IFERROR(INDEX([1]market_value_etf!$1:$1048576,MATCH($A1217,[1]market_value_etf!$A:$A,0),MATCH(AH$2,[1]market_value_etf!$1:$1,0))*2 + INDEX([1]mkt_pt_etf!$1:$1048576,MATCH($A1217,[1]mkt_pt_etf!$A:$A,0),MATCH(AH$2,[1]mkt_pt_etf!$1:$1,0))*2,0)</f>
        <v>7867882000</v>
      </c>
      <c r="AI1217" s="90">
        <f>IFERROR(INDEX([1]market_value_etf!$1:$1048576,MATCH($A1217,[1]market_value_etf!$A:$A,0),MATCH(AI$2,[1]market_value_etf!$1:$1,0))*2 + INDEX([1]mkt_pt_etf!$1:$1048576,MATCH($A1217,[1]mkt_pt_etf!$A:$A,0),MATCH(AI$2,[1]mkt_pt_etf!$1:$1,0))*2,0)</f>
        <v>157466000</v>
      </c>
      <c r="AJ1217" s="90">
        <f>IFERROR(INDEX([1]market_value_etf!$1:$1048576,MATCH($A1217,[1]market_value_etf!$A:$A,0),MATCH(AJ$2,[1]market_value_etf!$1:$1,0))*2 + INDEX([1]mkt_pt_etf!$1:$1048576,MATCH($A1217,[1]mkt_pt_etf!$A:$A,0),MATCH(AJ$2,[1]mkt_pt_etf!$1:$1,0))*2,0)</f>
        <v>87456000</v>
      </c>
      <c r="AK1217" s="90">
        <f>IFERROR(INDEX([1]market_value_etf!$1:$1048576,MATCH($A1217,[1]market_value_etf!$A:$A,0),MATCH(AK$2,[1]market_value_etf!$1:$1,0))*2 + INDEX([1]mkt_pt_etf!$1:$1048576,MATCH($A1217,[1]mkt_pt_etf!$A:$A,0),MATCH(AK$2,[1]mkt_pt_etf!$1:$1,0))*2,0)</f>
        <v>54572000</v>
      </c>
      <c r="AL1217" s="90">
        <f>IFERROR(INDEX([1]market_value_etf!$1:$1048576,MATCH($A1217,[1]market_value_etf!$A:$A,0),MATCH(AL$2,[1]market_value_etf!$1:$1,0))*2 + INDEX([1]mkt_pt_etf!$1:$1048576,MATCH($A1217,[1]mkt_pt_etf!$A:$A,0),MATCH(AL$2,[1]mkt_pt_etf!$1:$1,0))*2,0)</f>
        <v>6713472000</v>
      </c>
      <c r="AM1217" s="90">
        <f>IFERROR(INDEX([1]market_value_etf!$1:$1048576,MATCH($A1217,[1]market_value_etf!$A:$A,0),MATCH(AM$2,[1]market_value_etf!$1:$1,0))*2 + INDEX([1]mkt_pt_etf!$1:$1048576,MATCH($A1217,[1]mkt_pt_etf!$A:$A,0),MATCH(AM$2,[1]mkt_pt_etf!$1:$1,0))*2,0)</f>
        <v>0</v>
      </c>
      <c r="AN1217" s="90">
        <f>IFERROR(INDEX([1]market_value_etf!$1:$1048576,MATCH($A1217,[1]market_value_etf!$A:$A,0),MATCH(AN$2,[1]market_value_etf!$1:$1,0))*2 + INDEX([1]mkt_pt_etf!$1:$1048576,MATCH($A1217,[1]mkt_pt_etf!$A:$A,0),MATCH(AN$2,[1]mkt_pt_etf!$1:$1,0))*2,0)</f>
        <v>6450000</v>
      </c>
      <c r="AO1217" s="90"/>
      <c r="AP1217" s="90"/>
    </row>
    <row r="1218" spans="1:42" ht="12.75" customHeight="1">
      <c r="A1218" s="81">
        <v>45219</v>
      </c>
      <c r="B1218" s="90" cm="1">
        <f t="array" ref="B1218">SUM(_xlfn._xlws.FILTER([1]market_value_exchange!$B:$D,[1]market_value_exchange!$A:$A=A1218,0))*2</f>
        <v>33177229102200</v>
      </c>
      <c r="C1218" s="90">
        <f>SUM(AD1218:AN1218)</f>
        <v>416118622000</v>
      </c>
      <c r="D1218" s="203">
        <f>F1218+H1218+J1218+L1218+N1218+P1218+R1218+T1218+V1218+Z1218</f>
        <v>56103285000</v>
      </c>
      <c r="E1218" s="208">
        <f>INDEX([2]Daily_stats!$1:$1048576,MATCH($A1218,[2]Daily_stats!$H:$H,0),MATCH(E$1,[2]Daily_stats!$1:$1,0))</f>
        <v>267733270000</v>
      </c>
      <c r="F1218" s="90">
        <f>IFERROR(INDEX([1]kis_etf_trade_data!$1:$1048576,MATCH($A1218,[1]kis_etf_trade_data!$A:$A,0),MATCH(F$3,[1]kis_etf_trade_data!$1:$1,0)),0)</f>
        <v>16208220000</v>
      </c>
      <c r="G1218" s="85">
        <f>F1218/AD1218</f>
        <v>4.9824313273323068E-2</v>
      </c>
      <c r="H1218" s="90">
        <f>IFERROR(INDEX([1]kis_etf_trade_data!$1:$1048576,MATCH($A1218,[1]kis_etf_trade_data!$A:$A,0),MATCH(H$3,[1]kis_etf_trade_data!$1:$1,0)),0)</f>
        <v>0</v>
      </c>
      <c r="I1218" s="85">
        <f>H1218/AE1218</f>
        <v>0</v>
      </c>
      <c r="J1218" s="90">
        <f>IFERROR(INDEX([1]kis_etf_trade_data!$1:$1048576,MATCH($A1218,[1]kis_etf_trade_data!$A:$A,0),MATCH(J$3,[1]kis_etf_trade_data!$1:$1,0)),0)</f>
        <v>1564462000</v>
      </c>
      <c r="K1218" s="85">
        <f>J1218/AF1218</f>
        <v>8.6626100266789394E-2</v>
      </c>
      <c r="L1218" s="90">
        <f>IFERROR(INDEX([1]kis_etf_trade_data!$1:$1048576,MATCH($A1218,[1]kis_etf_trade_data!$A:$A,0),MATCH(L$3,[1]kis_etf_trade_data!$1:$1,0)),0)</f>
        <v>29823837000</v>
      </c>
      <c r="M1218" s="85">
        <f>L1218/AG1218</f>
        <v>0.50436167678580501</v>
      </c>
      <c r="N1218" s="90">
        <f>IFERROR(INDEX([1]kis_etf_trade_data!$1:$1048576,MATCH($A1218,[1]kis_etf_trade_data!$A:$A,0),MATCH(N$3,[1]kis_etf_trade_data!$1:$1,0)),0)</f>
        <v>3585856000</v>
      </c>
      <c r="O1218" s="85">
        <f>N1218/AH1218</f>
        <v>0.52307607926335797</v>
      </c>
      <c r="P1218" s="90">
        <f>IFERROR(INDEX([1]kis_etf_trade_data!$1:$1048576,MATCH($A1218,[1]kis_etf_trade_data!$A:$A,0),MATCH(P$3,[1]kis_etf_trade_data!$1:$1,0)),0)</f>
        <v>235555000</v>
      </c>
      <c r="Q1218" s="85">
        <f>P1218/AI1218</f>
        <v>0.46756213849311423</v>
      </c>
      <c r="R1218" s="90">
        <f>IFERROR(INDEX([1]kis_etf_trade_data!$1:$1048576,MATCH($A1218,[1]kis_etf_trade_data!$A:$A,0),MATCH(R$3,[1]kis_etf_trade_data!$1:$1,0)),0)</f>
        <v>0</v>
      </c>
      <c r="S1218" s="85">
        <f>R1218/AJ1218</f>
        <v>0</v>
      </c>
      <c r="T1218" s="90">
        <f>IFERROR(INDEX([1]kis_etf_trade_data!$1:$1048576,MATCH($A1218,[1]kis_etf_trade_data!$A:$A,0),MATCH(T$3,[1]kis_etf_trade_data!$1:$1,0)),0)</f>
        <v>4642065000</v>
      </c>
      <c r="U1218" s="85">
        <f>T1218/AK1218</f>
        <v>0.90557617989539785</v>
      </c>
      <c r="V1218" s="90">
        <f>IFERROR(INDEX([1]kis_etf_trade_data!$1:$1048576,MATCH($A1218,[1]kis_etf_trade_data!$A:$A,0),MATCH(V$3,[1]kis_etf_trade_data!$1:$1,0)),0)</f>
        <v>43290000</v>
      </c>
      <c r="W1218" s="85">
        <f>V1218/AL1218</f>
        <v>0.22270122333912937</v>
      </c>
      <c r="X1218" s="90">
        <f>IFERROR(INDEX([1]kis_etf_trade_data!$1:$1048576,MATCH($A1218,[1]kis_etf_trade_data!$A:$A,0),MATCH(X$3,[1]kis_etf_trade_data!$1:$1,0)),0)</f>
        <v>51572000</v>
      </c>
      <c r="Y1218" s="85">
        <f t="shared" si="4"/>
        <v>0.5</v>
      </c>
      <c r="Z1218" s="90"/>
      <c r="AA1218" s="85"/>
      <c r="AB1218" s="85"/>
      <c r="AC1218" s="85"/>
      <c r="AD1218" s="90">
        <f>IFERROR(INDEX([1]market_value_etf!$1:$1048576,MATCH($A1218,[1]market_value_etf!$A:$A,0),MATCH(AD$2,[1]market_value_etf!$1:$1,0))*2 + INDEX([1]mkt_pt_etf!$1:$1048576,MATCH($A1218,[1]mkt_pt_etf!$A:$A,0),MATCH(AD$2,[1]mkt_pt_etf!$1:$1,0))*2,0)</f>
        <v>325307444000</v>
      </c>
      <c r="AE1218" s="90">
        <f>IFERROR(INDEX([1]market_value_etf!$1:$1048576,MATCH($A1218,[1]market_value_etf!$A:$A,0),MATCH(AE$2,[1]market_value_etf!$1:$1,0))*2 + INDEX([1]mkt_pt_etf!$1:$1048576,MATCH($A1218,[1]mkt_pt_etf!$A:$A,0),MATCH(AE$2,[1]mkt_pt_etf!$1:$1,0))*2,0)</f>
        <v>710744000</v>
      </c>
      <c r="AF1218" s="90">
        <f>IFERROR(INDEX([1]market_value_etf!$1:$1048576,MATCH($A1218,[1]market_value_etf!$A:$A,0),MATCH(AF$2,[1]market_value_etf!$1:$1,0))*2 + INDEX([1]mkt_pt_etf!$1:$1048576,MATCH($A1218,[1]mkt_pt_etf!$A:$A,0),MATCH(AF$2,[1]mkt_pt_etf!$1:$1,0))*2,0)</f>
        <v>18059938000</v>
      </c>
      <c r="AG1218" s="90">
        <f>IFERROR(INDEX([1]market_value_etf!$1:$1048576,MATCH($A1218,[1]market_value_etf!$A:$A,0),MATCH(AG$2,[1]market_value_etf!$1:$1,0))*2 + INDEX([1]mkt_pt_etf!$1:$1048576,MATCH($A1218,[1]mkt_pt_etf!$A:$A,0),MATCH(AG$2,[1]mkt_pt_etf!$1:$1,0))*2,0)</f>
        <v>59131846000</v>
      </c>
      <c r="AH1218" s="90">
        <f>IFERROR(INDEX([1]market_value_etf!$1:$1048576,MATCH($A1218,[1]market_value_etf!$A:$A,0),MATCH(AH$2,[1]market_value_etf!$1:$1,0))*2 + INDEX([1]mkt_pt_etf!$1:$1048576,MATCH($A1218,[1]mkt_pt_etf!$A:$A,0),MATCH(AH$2,[1]mkt_pt_etf!$1:$1,0))*2,0)</f>
        <v>6855324000</v>
      </c>
      <c r="AI1218" s="90">
        <f>IFERROR(INDEX([1]market_value_etf!$1:$1048576,MATCH($A1218,[1]market_value_etf!$A:$A,0),MATCH(AI$2,[1]market_value_etf!$1:$1,0))*2 + INDEX([1]mkt_pt_etf!$1:$1048576,MATCH($A1218,[1]mkt_pt_etf!$A:$A,0),MATCH(AI$2,[1]mkt_pt_etf!$1:$1,0))*2,0)</f>
        <v>503794000</v>
      </c>
      <c r="AJ1218" s="90">
        <f>IFERROR(INDEX([1]market_value_etf!$1:$1048576,MATCH($A1218,[1]market_value_etf!$A:$A,0),MATCH(AJ$2,[1]market_value_etf!$1:$1,0))*2 + INDEX([1]mkt_pt_etf!$1:$1048576,MATCH($A1218,[1]mkt_pt_etf!$A:$A,0),MATCH(AJ$2,[1]mkt_pt_etf!$1:$1,0))*2,0)</f>
        <v>105206000</v>
      </c>
      <c r="AK1218" s="90">
        <f>IFERROR(INDEX([1]market_value_etf!$1:$1048576,MATCH($A1218,[1]market_value_etf!$A:$A,0),MATCH(AK$2,[1]market_value_etf!$1:$1,0))*2 + INDEX([1]mkt_pt_etf!$1:$1048576,MATCH($A1218,[1]mkt_pt_etf!$A:$A,0),MATCH(AK$2,[1]mkt_pt_etf!$1:$1,0))*2,0)</f>
        <v>5126090000</v>
      </c>
      <c r="AL1218" s="90">
        <f>IFERROR(INDEX([1]market_value_etf!$1:$1048576,MATCH($A1218,[1]market_value_etf!$A:$A,0),MATCH(AL$2,[1]market_value_etf!$1:$1,0))*2 + INDEX([1]mkt_pt_etf!$1:$1048576,MATCH($A1218,[1]mkt_pt_etf!$A:$A,0),MATCH(AL$2,[1]mkt_pt_etf!$1:$1,0))*2,0)</f>
        <v>194386000</v>
      </c>
      <c r="AM1218" s="90">
        <f>IFERROR(INDEX([1]market_value_etf!$1:$1048576,MATCH($A1218,[1]market_value_etf!$A:$A,0),MATCH(AM$2,[1]market_value_etf!$1:$1,0))*2 + INDEX([1]mkt_pt_etf!$1:$1048576,MATCH($A1218,[1]mkt_pt_etf!$A:$A,0),MATCH(AM$2,[1]mkt_pt_etf!$1:$1,0))*2,0)</f>
        <v>103144000</v>
      </c>
      <c r="AN1218" s="90">
        <f>IFERROR(INDEX([1]market_value_etf!$1:$1048576,MATCH($A1218,[1]market_value_etf!$A:$A,0),MATCH(AN$2,[1]market_value_etf!$1:$1,0))*2 + INDEX([1]mkt_pt_etf!$1:$1048576,MATCH($A1218,[1]mkt_pt_etf!$A:$A,0),MATCH(AN$2,[1]mkt_pt_etf!$1:$1,0))*2,0)</f>
        <v>20706000</v>
      </c>
      <c r="AO1218" s="90"/>
      <c r="AP1218" s="90"/>
    </row>
    <row r="1219" spans="1:42" s="116" customFormat="1" ht="12.75" customHeight="1">
      <c r="A1219" s="110"/>
      <c r="B1219" s="113"/>
      <c r="C1219" s="113"/>
      <c r="D1219" s="210"/>
      <c r="E1219" s="208"/>
      <c r="F1219" s="113"/>
      <c r="G1219" s="135"/>
      <c r="H1219" s="113"/>
      <c r="I1219" s="113"/>
      <c r="J1219" s="113"/>
      <c r="K1219" s="113"/>
      <c r="L1219" s="113"/>
      <c r="M1219" s="113"/>
      <c r="N1219" s="113"/>
      <c r="O1219" s="113"/>
      <c r="P1219" s="113"/>
      <c r="Q1219" s="113"/>
      <c r="R1219" s="113"/>
      <c r="S1219" s="113"/>
      <c r="T1219" s="113"/>
      <c r="U1219" s="113"/>
      <c r="V1219" s="113"/>
      <c r="W1219" s="113"/>
      <c r="X1219" s="113"/>
      <c r="Y1219" s="85" t="e">
        <f t="shared" si="4"/>
        <v>#DIV/0!</v>
      </c>
      <c r="Z1219" s="113"/>
      <c r="AA1219" s="113"/>
      <c r="AB1219" s="113"/>
      <c r="AC1219" s="113"/>
      <c r="AD1219" s="113"/>
      <c r="AE1219" s="113"/>
      <c r="AF1219" s="113"/>
      <c r="AG1219" s="113"/>
      <c r="AH1219" s="113"/>
      <c r="AI1219" s="126"/>
      <c r="AJ1219" s="113"/>
      <c r="AK1219" s="113"/>
      <c r="AL1219" s="113"/>
      <c r="AM1219" s="113"/>
      <c r="AN1219" s="113"/>
      <c r="AO1219" s="113"/>
      <c r="AP1219" s="113"/>
    </row>
    <row r="1220" spans="1:42" ht="12.75" customHeight="1">
      <c r="A1220" s="81">
        <v>45222</v>
      </c>
      <c r="B1220" s="90" cm="1">
        <f t="array" ref="B1220">SUM(_xlfn._xlws.FILTER([1]market_value_exchange!$B:$D,[1]market_value_exchange!$A:$A=A1220,0))*2</f>
        <v>27746776561800</v>
      </c>
      <c r="C1220" s="90">
        <f>SUM(AD1220:AN1220)</f>
        <v>67547358000</v>
      </c>
      <c r="D1220" s="203">
        <f>F1220+H1220+J1220+L1220+N1220+P1220+R1220+T1220+V1220+Z1220</f>
        <v>26610280000</v>
      </c>
      <c r="E1220" s="208">
        <f>INDEX([2]Daily_stats!$1:$1048576,MATCH($A1220,[2]Daily_stats!$H:$H,0),MATCH(E$1,[2]Daily_stats!$1:$1,0))</f>
        <v>308576442000</v>
      </c>
      <c r="F1220" s="90">
        <f>IFERROR(INDEX([1]kis_etf_trade_data!$1:$1048576,MATCH($A1220,[1]kis_etf_trade_data!$A:$A,0),MATCH(F$3,[1]kis_etf_trade_data!$1:$1,0)),0)</f>
        <v>14186179000</v>
      </c>
      <c r="G1220" s="85">
        <f>F1220/AD1220</f>
        <v>0.56140758214390252</v>
      </c>
      <c r="H1220" s="90">
        <f>IFERROR(INDEX([1]kis_etf_trade_data!$1:$1048576,MATCH($A1220,[1]kis_etf_trade_data!$A:$A,0),MATCH(H$3,[1]kis_etf_trade_data!$1:$1,0)),0)</f>
        <v>0</v>
      </c>
      <c r="I1220" s="85">
        <f>H1220/AE1220</f>
        <v>0</v>
      </c>
      <c r="J1220" s="90">
        <f>IFERROR(INDEX([1]kis_etf_trade_data!$1:$1048576,MATCH($A1220,[1]kis_etf_trade_data!$A:$A,0),MATCH(J$3,[1]kis_etf_trade_data!$1:$1,0)),0)</f>
        <v>686038000</v>
      </c>
      <c r="K1220" s="85">
        <f>J1220/AF1220</f>
        <v>0.40081115946025531</v>
      </c>
      <c r="L1220" s="90">
        <f>IFERROR(INDEX([1]kis_etf_trade_data!$1:$1048576,MATCH($A1220,[1]kis_etf_trade_data!$A:$A,0),MATCH(L$3,[1]kis_etf_trade_data!$1:$1,0)),0)</f>
        <v>8928803000</v>
      </c>
      <c r="M1220" s="85">
        <f>L1220/AG1220</f>
        <v>0.28463396615978453</v>
      </c>
      <c r="N1220" s="90">
        <f>IFERROR(INDEX([1]kis_etf_trade_data!$1:$1048576,MATCH($A1220,[1]kis_etf_trade_data!$A:$A,0),MATCH(N$3,[1]kis_etf_trade_data!$1:$1,0)),0)</f>
        <v>2468852000</v>
      </c>
      <c r="O1220" s="85">
        <f>N1220/AH1220</f>
        <v>0.54680937866416357</v>
      </c>
      <c r="P1220" s="90">
        <f>IFERROR(INDEX([1]kis_etf_trade_data!$1:$1048576,MATCH($A1220,[1]kis_etf_trade_data!$A:$A,0),MATCH(P$3,[1]kis_etf_trade_data!$1:$1,0)),0)</f>
        <v>207137000</v>
      </c>
      <c r="Q1220" s="85">
        <f>P1220/AI1220</f>
        <v>6.3582177332812739E-2</v>
      </c>
      <c r="R1220" s="90">
        <f>IFERROR(INDEX([1]kis_etf_trade_data!$1:$1048576,MATCH($A1220,[1]kis_etf_trade_data!$A:$A,0),MATCH(R$3,[1]kis_etf_trade_data!$1:$1,0)),0)</f>
        <v>0</v>
      </c>
      <c r="S1220" s="85">
        <f>R1220/AJ1220</f>
        <v>0</v>
      </c>
      <c r="T1220" s="90">
        <f>IFERROR(INDEX([1]kis_etf_trade_data!$1:$1048576,MATCH($A1220,[1]kis_etf_trade_data!$A:$A,0),MATCH(T$3,[1]kis_etf_trade_data!$1:$1,0)),0)</f>
        <v>65678000</v>
      </c>
      <c r="U1220" s="85">
        <f>T1220/AK1220</f>
        <v>0.48915601632555783</v>
      </c>
      <c r="V1220" s="90">
        <f>IFERROR(INDEX([1]kis_etf_trade_data!$1:$1048576,MATCH($A1220,[1]kis_etf_trade_data!$A:$A,0),MATCH(V$3,[1]kis_etf_trade_data!$1:$1,0)),0)</f>
        <v>67593000</v>
      </c>
      <c r="W1220" s="85">
        <f>V1220/AL1220</f>
        <v>0.42595440051422306</v>
      </c>
      <c r="X1220" s="90">
        <f>IFERROR(INDEX([1]kis_etf_trade_data!$1:$1048576,MATCH($A1220,[1]kis_etf_trade_data!$A:$A,0),MATCH(X$3,[1]kis_etf_trade_data!$1:$1,0)),0)</f>
        <v>0</v>
      </c>
      <c r="Y1220" s="85" t="e">
        <f t="shared" si="4"/>
        <v>#DIV/0!</v>
      </c>
      <c r="Z1220" s="90"/>
      <c r="AA1220" s="85"/>
      <c r="AB1220" s="85"/>
      <c r="AC1220" s="85"/>
      <c r="AD1220" s="90">
        <f>IFERROR(INDEX([1]market_value_etf!$1:$1048576,MATCH($A1220,[1]market_value_etf!$A:$A,0),MATCH(AD$2,[1]market_value_etf!$1:$1,0))*2 + INDEX([1]mkt_pt_etf!$1:$1048576,MATCH($A1220,[1]mkt_pt_etf!$A:$A,0),MATCH(AD$2,[1]mkt_pt_etf!$1:$1,0))*2,0)</f>
        <v>25268948000</v>
      </c>
      <c r="AE1220" s="90">
        <f>IFERROR(INDEX([1]market_value_etf!$1:$1048576,MATCH($A1220,[1]market_value_etf!$A:$A,0),MATCH(AE$2,[1]market_value_etf!$1:$1,0))*2 + INDEX([1]mkt_pt_etf!$1:$1048576,MATCH($A1220,[1]mkt_pt_etf!$A:$A,0),MATCH(AE$2,[1]mkt_pt_etf!$1:$1,0))*2,0)</f>
        <v>732642000</v>
      </c>
      <c r="AF1220" s="90">
        <f>IFERROR(INDEX([1]market_value_etf!$1:$1048576,MATCH($A1220,[1]market_value_etf!$A:$A,0),MATCH(AF$2,[1]market_value_etf!$1:$1,0))*2 + INDEX([1]mkt_pt_etf!$1:$1048576,MATCH($A1220,[1]mkt_pt_etf!$A:$A,0),MATCH(AF$2,[1]mkt_pt_etf!$1:$1,0))*2,0)</f>
        <v>1711624000</v>
      </c>
      <c r="AG1220" s="90">
        <f>IFERROR(INDEX([1]market_value_etf!$1:$1048576,MATCH($A1220,[1]market_value_etf!$A:$A,0),MATCH(AG$2,[1]market_value_etf!$1:$1,0))*2 + INDEX([1]mkt_pt_etf!$1:$1048576,MATCH($A1220,[1]mkt_pt_etf!$A:$A,0),MATCH(AG$2,[1]mkt_pt_etf!$1:$1,0))*2,0)</f>
        <v>31369422000</v>
      </c>
      <c r="AH1220" s="90">
        <f>IFERROR(INDEX([1]market_value_etf!$1:$1048576,MATCH($A1220,[1]market_value_etf!$A:$A,0),MATCH(AH$2,[1]market_value_etf!$1:$1,0))*2 + INDEX([1]mkt_pt_etf!$1:$1048576,MATCH($A1220,[1]mkt_pt_etf!$A:$A,0),MATCH(AH$2,[1]mkt_pt_etf!$1:$1,0))*2,0)</f>
        <v>4515014000</v>
      </c>
      <c r="AI1220" s="90">
        <f>IFERROR(INDEX([1]market_value_etf!$1:$1048576,MATCH($A1220,[1]market_value_etf!$A:$A,0),MATCH(AI$2,[1]market_value_etf!$1:$1,0))*2 + INDEX([1]mkt_pt_etf!$1:$1048576,MATCH($A1220,[1]mkt_pt_etf!$A:$A,0),MATCH(AI$2,[1]mkt_pt_etf!$1:$1,0))*2,0)</f>
        <v>3257784000</v>
      </c>
      <c r="AJ1220" s="90">
        <f>IFERROR(INDEX([1]market_value_etf!$1:$1048576,MATCH($A1220,[1]market_value_etf!$A:$A,0),MATCH(AJ$2,[1]market_value_etf!$1:$1,0))*2 + INDEX([1]mkt_pt_etf!$1:$1048576,MATCH($A1220,[1]mkt_pt_etf!$A:$A,0),MATCH(AJ$2,[1]mkt_pt_etf!$1:$1,0))*2,0)</f>
        <v>392564000</v>
      </c>
      <c r="AK1220" s="90">
        <f>IFERROR(INDEX([1]market_value_etf!$1:$1048576,MATCH($A1220,[1]market_value_etf!$A:$A,0),MATCH(AK$2,[1]market_value_etf!$1:$1,0))*2 + INDEX([1]mkt_pt_etf!$1:$1048576,MATCH($A1220,[1]mkt_pt_etf!$A:$A,0),MATCH(AK$2,[1]mkt_pt_etf!$1:$1,0))*2,0)</f>
        <v>134268000</v>
      </c>
      <c r="AL1220" s="90">
        <f>IFERROR(INDEX([1]market_value_etf!$1:$1048576,MATCH($A1220,[1]market_value_etf!$A:$A,0),MATCH(AL$2,[1]market_value_etf!$1:$1,0))*2 + INDEX([1]mkt_pt_etf!$1:$1048576,MATCH($A1220,[1]mkt_pt_etf!$A:$A,0),MATCH(AL$2,[1]mkt_pt_etf!$1:$1,0))*2,0)</f>
        <v>158686000</v>
      </c>
      <c r="AM1220" s="90">
        <f>IFERROR(INDEX([1]market_value_etf!$1:$1048576,MATCH($A1220,[1]market_value_etf!$A:$A,0),MATCH(AM$2,[1]market_value_etf!$1:$1,0))*2 + INDEX([1]mkt_pt_etf!$1:$1048576,MATCH($A1220,[1]mkt_pt_etf!$A:$A,0),MATCH(AM$2,[1]mkt_pt_etf!$1:$1,0))*2,0)</f>
        <v>0</v>
      </c>
      <c r="AN1220" s="90">
        <f>IFERROR(INDEX([1]market_value_etf!$1:$1048576,MATCH($A1220,[1]market_value_etf!$A:$A,0),MATCH(AN$2,[1]market_value_etf!$1:$1,0))*2 + INDEX([1]mkt_pt_etf!$1:$1048576,MATCH($A1220,[1]mkt_pt_etf!$A:$A,0),MATCH(AN$2,[1]mkt_pt_etf!$1:$1,0))*2,0)</f>
        <v>6406000</v>
      </c>
      <c r="AO1220" s="90"/>
      <c r="AP1220" s="90"/>
    </row>
    <row r="1221" spans="1:42" ht="12.75" customHeight="1">
      <c r="A1221" s="81">
        <v>45223</v>
      </c>
      <c r="B1221" s="90" cm="1">
        <f t="array" ref="B1221">SUM(_xlfn._xlws.FILTER([1]market_value_exchange!$B:$D,[1]market_value_exchange!$A:$A=A1221,0))*2</f>
        <v>24212336334800</v>
      </c>
      <c r="C1221" s="90">
        <f>SUM(AD1221:AN1221)</f>
        <v>207811864000</v>
      </c>
      <c r="D1221" s="203">
        <f>F1221+H1221+J1221+L1221+N1221+P1221+R1221+T1221+V1221+Z1221</f>
        <v>121129092000</v>
      </c>
      <c r="E1221" s="208">
        <f>INDEX([2]Daily_stats!$1:$1048576,MATCH($A1221,[2]Daily_stats!$H:$H,0),MATCH(E$1,[2]Daily_stats!$1:$1,0))</f>
        <v>252666156000</v>
      </c>
      <c r="F1221" s="90">
        <f>IFERROR(INDEX([1]kis_etf_trade_data!$1:$1048576,MATCH($A1221,[1]kis_etf_trade_data!$A:$A,0),MATCH(F$3,[1]kis_etf_trade_data!$1:$1,0)),0)</f>
        <v>86830914000</v>
      </c>
      <c r="G1221" s="85">
        <f>F1221/AD1221</f>
        <v>0.92700462560083319</v>
      </c>
      <c r="H1221" s="90">
        <f>IFERROR(INDEX([1]kis_etf_trade_data!$1:$1048576,MATCH($A1221,[1]kis_etf_trade_data!$A:$A,0),MATCH(H$3,[1]kis_etf_trade_data!$1:$1,0)),0)</f>
        <v>0</v>
      </c>
      <c r="I1221" s="85">
        <f>H1221/AE1221</f>
        <v>0</v>
      </c>
      <c r="J1221" s="90">
        <f>IFERROR(INDEX([1]kis_etf_trade_data!$1:$1048576,MATCH($A1221,[1]kis_etf_trade_data!$A:$A,0),MATCH(J$3,[1]kis_etf_trade_data!$1:$1,0)),0)</f>
        <v>3681210000</v>
      </c>
      <c r="K1221" s="85">
        <f>J1221/AF1221</f>
        <v>7.4923938528181314E-2</v>
      </c>
      <c r="L1221" s="90">
        <f>IFERROR(INDEX([1]kis_etf_trade_data!$1:$1048576,MATCH($A1221,[1]kis_etf_trade_data!$A:$A,0),MATCH(L$3,[1]kis_etf_trade_data!$1:$1,0)),0)</f>
        <v>25025554000</v>
      </c>
      <c r="M1221" s="85">
        <f>L1221/AG1221</f>
        <v>0.48223298392111846</v>
      </c>
      <c r="N1221" s="90">
        <f>IFERROR(INDEX([1]kis_etf_trade_data!$1:$1048576,MATCH($A1221,[1]kis_etf_trade_data!$A:$A,0),MATCH(N$3,[1]kis_etf_trade_data!$1:$1,0)),0)</f>
        <v>3174815000</v>
      </c>
      <c r="O1221" s="85">
        <f>N1221/AH1221</f>
        <v>0.51544894566283295</v>
      </c>
      <c r="P1221" s="90">
        <f>IFERROR(INDEX([1]kis_etf_trade_data!$1:$1048576,MATCH($A1221,[1]kis_etf_trade_data!$A:$A,0),MATCH(P$3,[1]kis_etf_trade_data!$1:$1,0)),0)</f>
        <v>2349778000</v>
      </c>
      <c r="Q1221" s="85">
        <f>P1221/AI1221</f>
        <v>0.90115850076011272</v>
      </c>
      <c r="R1221" s="90">
        <f>IFERROR(INDEX([1]kis_etf_trade_data!$1:$1048576,MATCH($A1221,[1]kis_etf_trade_data!$A:$A,0),MATCH(R$3,[1]kis_etf_trade_data!$1:$1,0)),0)</f>
        <v>0</v>
      </c>
      <c r="S1221" s="85">
        <f>R1221/AJ1221</f>
        <v>0</v>
      </c>
      <c r="T1221" s="90">
        <f>IFERROR(INDEX([1]kis_etf_trade_data!$1:$1048576,MATCH($A1221,[1]kis_etf_trade_data!$A:$A,0),MATCH(T$3,[1]kis_etf_trade_data!$1:$1,0)),0)</f>
        <v>23501000</v>
      </c>
      <c r="U1221" s="85">
        <f>T1221/AK1221</f>
        <v>0.48499669803533102</v>
      </c>
      <c r="V1221" s="90">
        <f>IFERROR(INDEX([1]kis_etf_trade_data!$1:$1048576,MATCH($A1221,[1]kis_etf_trade_data!$A:$A,0),MATCH(V$3,[1]kis_etf_trade_data!$1:$1,0)),0)</f>
        <v>43320000</v>
      </c>
      <c r="W1221" s="85">
        <f>V1221/AL1221</f>
        <v>0.34935483870967743</v>
      </c>
      <c r="X1221" s="90">
        <f>IFERROR(INDEX([1]kis_etf_trade_data!$1:$1048576,MATCH($A1221,[1]kis_etf_trade_data!$A:$A,0),MATCH(X$3,[1]kis_etf_trade_data!$1:$1,0)),0)</f>
        <v>0</v>
      </c>
      <c r="Y1221" s="85">
        <f t="shared" si="4"/>
        <v>0</v>
      </c>
      <c r="Z1221" s="90"/>
      <c r="AA1221" s="85"/>
      <c r="AB1221" s="85"/>
      <c r="AC1221" s="85"/>
      <c r="AD1221" s="90">
        <f>IFERROR(INDEX([1]market_value_etf!$1:$1048576,MATCH($A1221,[1]market_value_etf!$A:$A,0),MATCH(AD$2,[1]market_value_etf!$1:$1,0))*2 + INDEX([1]mkt_pt_etf!$1:$1048576,MATCH($A1221,[1]mkt_pt_etf!$A:$A,0),MATCH(AD$2,[1]mkt_pt_etf!$1:$1,0))*2,0)</f>
        <v>93668264000</v>
      </c>
      <c r="AE1221" s="90">
        <f>IFERROR(INDEX([1]market_value_etf!$1:$1048576,MATCH($A1221,[1]market_value_etf!$A:$A,0),MATCH(AE$2,[1]market_value_etf!$1:$1,0))*2 + INDEX([1]mkt_pt_etf!$1:$1048576,MATCH($A1221,[1]mkt_pt_etf!$A:$A,0),MATCH(AE$2,[1]mkt_pt_etf!$1:$1,0))*2,0)</f>
        <v>3239342000</v>
      </c>
      <c r="AF1221" s="90">
        <f>IFERROR(INDEX([1]market_value_etf!$1:$1048576,MATCH($A1221,[1]market_value_etf!$A:$A,0),MATCH(AF$2,[1]market_value_etf!$1:$1,0))*2 + INDEX([1]mkt_pt_etf!$1:$1048576,MATCH($A1221,[1]mkt_pt_etf!$A:$A,0),MATCH(AF$2,[1]mkt_pt_etf!$1:$1,0))*2,0)</f>
        <v>49132628000</v>
      </c>
      <c r="AG1221" s="90">
        <f>IFERROR(INDEX([1]market_value_etf!$1:$1048576,MATCH($A1221,[1]market_value_etf!$A:$A,0),MATCH(AG$2,[1]market_value_etf!$1:$1,0))*2 + INDEX([1]mkt_pt_etf!$1:$1048576,MATCH($A1221,[1]mkt_pt_etf!$A:$A,0),MATCH(AG$2,[1]mkt_pt_etf!$1:$1,0))*2,0)</f>
        <v>51895152000</v>
      </c>
      <c r="AH1221" s="90">
        <f>IFERROR(INDEX([1]market_value_etf!$1:$1048576,MATCH($A1221,[1]market_value_etf!$A:$A,0),MATCH(AH$2,[1]market_value_etf!$1:$1,0))*2 + INDEX([1]mkt_pt_etf!$1:$1048576,MATCH($A1221,[1]mkt_pt_etf!$A:$A,0),MATCH(AH$2,[1]mkt_pt_etf!$1:$1,0))*2,0)</f>
        <v>6159320000</v>
      </c>
      <c r="AI1221" s="90">
        <f>IFERROR(INDEX([1]market_value_etf!$1:$1048576,MATCH($A1221,[1]market_value_etf!$A:$A,0),MATCH(AI$2,[1]market_value_etf!$1:$1,0))*2 + INDEX([1]mkt_pt_etf!$1:$1048576,MATCH($A1221,[1]mkt_pt_etf!$A:$A,0),MATCH(AI$2,[1]mkt_pt_etf!$1:$1,0))*2,0)</f>
        <v>2607508000</v>
      </c>
      <c r="AJ1221" s="90">
        <f>IFERROR(INDEX([1]market_value_etf!$1:$1048576,MATCH($A1221,[1]market_value_etf!$A:$A,0),MATCH(AJ$2,[1]market_value_etf!$1:$1,0))*2 + INDEX([1]mkt_pt_etf!$1:$1048576,MATCH($A1221,[1]mkt_pt_etf!$A:$A,0),MATCH(AJ$2,[1]mkt_pt_etf!$1:$1,0))*2,0)</f>
        <v>926588000</v>
      </c>
      <c r="AK1221" s="90">
        <f>IFERROR(INDEX([1]market_value_etf!$1:$1048576,MATCH($A1221,[1]market_value_etf!$A:$A,0),MATCH(AK$2,[1]market_value_etf!$1:$1,0))*2 + INDEX([1]mkt_pt_etf!$1:$1048576,MATCH($A1221,[1]mkt_pt_etf!$A:$A,0),MATCH(AK$2,[1]mkt_pt_etf!$1:$1,0))*2,0)</f>
        <v>48456000</v>
      </c>
      <c r="AL1221" s="90">
        <f>IFERROR(INDEX([1]market_value_etf!$1:$1048576,MATCH($A1221,[1]market_value_etf!$A:$A,0),MATCH(AL$2,[1]market_value_etf!$1:$1,0))*2 + INDEX([1]mkt_pt_etf!$1:$1048576,MATCH($A1221,[1]mkt_pt_etf!$A:$A,0),MATCH(AL$2,[1]mkt_pt_etf!$1:$1,0))*2,0)</f>
        <v>124000000</v>
      </c>
      <c r="AM1221" s="90">
        <f>IFERROR(INDEX([1]market_value_etf!$1:$1048576,MATCH($A1221,[1]market_value_etf!$A:$A,0),MATCH(AM$2,[1]market_value_etf!$1:$1,0))*2 + INDEX([1]mkt_pt_etf!$1:$1048576,MATCH($A1221,[1]mkt_pt_etf!$A:$A,0),MATCH(AM$2,[1]mkt_pt_etf!$1:$1,0))*2,0)</f>
        <v>4120000</v>
      </c>
      <c r="AN1221" s="90">
        <f>IFERROR(INDEX([1]market_value_etf!$1:$1048576,MATCH($A1221,[1]market_value_etf!$A:$A,0),MATCH(AN$2,[1]market_value_etf!$1:$1,0))*2 + INDEX([1]mkt_pt_etf!$1:$1048576,MATCH($A1221,[1]mkt_pt_etf!$A:$A,0),MATCH(AN$2,[1]mkt_pt_etf!$1:$1,0))*2,0)</f>
        <v>6486000</v>
      </c>
      <c r="AO1221" s="90"/>
      <c r="AP1221" s="90"/>
    </row>
    <row r="1222" spans="1:42" ht="12.75" customHeight="1">
      <c r="A1222" s="81">
        <v>45224</v>
      </c>
      <c r="B1222" s="90" cm="1">
        <f t="array" ref="B1222">SUM(_xlfn._xlws.FILTER([1]market_value_exchange!$B:$D,[1]market_value_exchange!$A:$A=A1222,0))*2</f>
        <v>26226920522800</v>
      </c>
      <c r="C1222" s="90">
        <f>SUM(AD1222:AN1222)</f>
        <v>78209090000</v>
      </c>
      <c r="D1222" s="203">
        <f>F1222+H1222+J1222+L1222+N1222+P1222+R1222+T1222+V1222+Z1222</f>
        <v>50174404000</v>
      </c>
      <c r="E1222" s="208">
        <f>INDEX([2]Daily_stats!$1:$1048576,MATCH($A1222,[2]Daily_stats!$H:$H,0),MATCH(E$1,[2]Daily_stats!$1:$1,0))</f>
        <v>219683263000</v>
      </c>
      <c r="F1222" s="90">
        <f>IFERROR(INDEX([1]kis_etf_trade_data!$1:$1048576,MATCH($A1222,[1]kis_etf_trade_data!$A:$A,0),MATCH(F$3,[1]kis_etf_trade_data!$1:$1,0)),0)</f>
        <v>20641764000</v>
      </c>
      <c r="G1222" s="85">
        <f>F1222/AD1222</f>
        <v>0.85921664619957749</v>
      </c>
      <c r="H1222" s="90">
        <f>IFERROR(INDEX([1]kis_etf_trade_data!$1:$1048576,MATCH($A1222,[1]kis_etf_trade_data!$A:$A,0),MATCH(H$3,[1]kis_etf_trade_data!$1:$1,0)),0)</f>
        <v>0</v>
      </c>
      <c r="I1222" s="85">
        <f>H1222/AE1222</f>
        <v>0</v>
      </c>
      <c r="J1222" s="90">
        <f>IFERROR(INDEX([1]kis_etf_trade_data!$1:$1048576,MATCH($A1222,[1]kis_etf_trade_data!$A:$A,0),MATCH(J$3,[1]kis_etf_trade_data!$1:$1,0)),0)</f>
        <v>906614000</v>
      </c>
      <c r="K1222" s="85">
        <f>J1222/AF1222</f>
        <v>0.42824401879974494</v>
      </c>
      <c r="L1222" s="90">
        <f>IFERROR(INDEX([1]kis_etf_trade_data!$1:$1048576,MATCH($A1222,[1]kis_etf_trade_data!$A:$A,0),MATCH(L$3,[1]kis_etf_trade_data!$1:$1,0)),0)</f>
        <v>12278829000</v>
      </c>
      <c r="M1222" s="85">
        <f>L1222/AG1222</f>
        <v>0.39118486604814057</v>
      </c>
      <c r="N1222" s="90">
        <f>IFERROR(INDEX([1]kis_etf_trade_data!$1:$1048576,MATCH($A1222,[1]kis_etf_trade_data!$A:$A,0),MATCH(N$3,[1]kis_etf_trade_data!$1:$1,0)),0)</f>
        <v>1394392000</v>
      </c>
      <c r="O1222" s="85">
        <f>N1222/AH1222</f>
        <v>0.5668873138314956</v>
      </c>
      <c r="P1222" s="90">
        <f>IFERROR(INDEX([1]kis_etf_trade_data!$1:$1048576,MATCH($A1222,[1]kis_etf_trade_data!$A:$A,0),MATCH(P$3,[1]kis_etf_trade_data!$1:$1,0)),0)</f>
        <v>6971380000</v>
      </c>
      <c r="Q1222" s="85">
        <f>P1222/AI1222</f>
        <v>0.98815021445843931</v>
      </c>
      <c r="R1222" s="90">
        <f>IFERROR(INDEX([1]kis_etf_trade_data!$1:$1048576,MATCH($A1222,[1]kis_etf_trade_data!$A:$A,0),MATCH(R$3,[1]kis_etf_trade_data!$1:$1,0)),0)</f>
        <v>0</v>
      </c>
      <c r="S1222" s="85">
        <f>R1222/AJ1222</f>
        <v>0</v>
      </c>
      <c r="T1222" s="90">
        <f>IFERROR(INDEX([1]kis_etf_trade_data!$1:$1048576,MATCH($A1222,[1]kis_etf_trade_data!$A:$A,0),MATCH(T$3,[1]kis_etf_trade_data!$1:$1,0)),0)</f>
        <v>19165000</v>
      </c>
      <c r="U1222" s="85">
        <f>T1222/AK1222</f>
        <v>0.46433590153607596</v>
      </c>
      <c r="V1222" s="90">
        <f>IFERROR(INDEX([1]kis_etf_trade_data!$1:$1048576,MATCH($A1222,[1]kis_etf_trade_data!$A:$A,0),MATCH(V$3,[1]kis_etf_trade_data!$1:$1,0)),0)</f>
        <v>7962260000</v>
      </c>
      <c r="W1222" s="85">
        <f>V1222/AL1222</f>
        <v>0.99557345634261618</v>
      </c>
      <c r="X1222" s="90">
        <f>IFERROR(INDEX([1]kis_etf_trade_data!$1:$1048576,MATCH($A1222,[1]kis_etf_trade_data!$A:$A,0),MATCH(X$3,[1]kis_etf_trade_data!$1:$1,0)),0)</f>
        <v>1020000</v>
      </c>
      <c r="Y1222" s="85">
        <f t="shared" si="4"/>
        <v>0.5</v>
      </c>
      <c r="Z1222" s="90"/>
      <c r="AA1222" s="85"/>
      <c r="AB1222" s="85"/>
      <c r="AC1222" s="85"/>
      <c r="AD1222" s="90">
        <f>IFERROR(INDEX([1]market_value_etf!$1:$1048576,MATCH($A1222,[1]market_value_etf!$A:$A,0),MATCH(AD$2,[1]market_value_etf!$1:$1,0))*2 + INDEX([1]mkt_pt_etf!$1:$1048576,MATCH($A1222,[1]mkt_pt_etf!$A:$A,0),MATCH(AD$2,[1]mkt_pt_etf!$1:$1,0))*2,0)</f>
        <v>24023934000</v>
      </c>
      <c r="AE1222" s="90">
        <f>IFERROR(INDEX([1]market_value_etf!$1:$1048576,MATCH($A1222,[1]market_value_etf!$A:$A,0),MATCH(AE$2,[1]market_value_etf!$1:$1,0))*2 + INDEX([1]mkt_pt_etf!$1:$1048576,MATCH($A1222,[1]mkt_pt_etf!$A:$A,0),MATCH(AE$2,[1]mkt_pt_etf!$1:$1,0))*2,0)</f>
        <v>3039446000</v>
      </c>
      <c r="AF1222" s="90">
        <f>IFERROR(INDEX([1]market_value_etf!$1:$1048576,MATCH($A1222,[1]market_value_etf!$A:$A,0),MATCH(AF$2,[1]market_value_etf!$1:$1,0))*2 + INDEX([1]mkt_pt_etf!$1:$1048576,MATCH($A1222,[1]mkt_pt_etf!$A:$A,0),MATCH(AF$2,[1]mkt_pt_etf!$1:$1,0))*2,0)</f>
        <v>2117050000</v>
      </c>
      <c r="AG1222" s="90">
        <f>IFERROR(INDEX([1]market_value_etf!$1:$1048576,MATCH($A1222,[1]market_value_etf!$A:$A,0),MATCH(AG$2,[1]market_value_etf!$1:$1,0))*2 + INDEX([1]mkt_pt_etf!$1:$1048576,MATCH($A1222,[1]mkt_pt_etf!$A:$A,0),MATCH(AG$2,[1]mkt_pt_etf!$1:$1,0))*2,0)</f>
        <v>31388814000</v>
      </c>
      <c r="AH1222" s="90">
        <f>IFERROR(INDEX([1]market_value_etf!$1:$1048576,MATCH($A1222,[1]market_value_etf!$A:$A,0),MATCH(AH$2,[1]market_value_etf!$1:$1,0))*2 + INDEX([1]mkt_pt_etf!$1:$1048576,MATCH($A1222,[1]mkt_pt_etf!$A:$A,0),MATCH(AH$2,[1]mkt_pt_etf!$1:$1,0))*2,0)</f>
        <v>2459734000</v>
      </c>
      <c r="AI1222" s="90">
        <f>IFERROR(INDEX([1]market_value_etf!$1:$1048576,MATCH($A1222,[1]market_value_etf!$A:$A,0),MATCH(AI$2,[1]market_value_etf!$1:$1,0))*2 + INDEX([1]mkt_pt_etf!$1:$1048576,MATCH($A1222,[1]mkt_pt_etf!$A:$A,0),MATCH(AI$2,[1]mkt_pt_etf!$1:$1,0))*2,0)</f>
        <v>7054980000</v>
      </c>
      <c r="AJ1222" s="90">
        <f>IFERROR(INDEX([1]market_value_etf!$1:$1048576,MATCH($A1222,[1]market_value_etf!$A:$A,0),MATCH(AJ$2,[1]market_value_etf!$1:$1,0))*2 + INDEX([1]mkt_pt_etf!$1:$1048576,MATCH($A1222,[1]mkt_pt_etf!$A:$A,0),MATCH(AJ$2,[1]mkt_pt_etf!$1:$1,0))*2,0)</f>
        <v>79258000</v>
      </c>
      <c r="AK1222" s="90">
        <f>IFERROR(INDEX([1]market_value_etf!$1:$1048576,MATCH($A1222,[1]market_value_etf!$A:$A,0),MATCH(AK$2,[1]market_value_etf!$1:$1,0))*2 + INDEX([1]mkt_pt_etf!$1:$1048576,MATCH($A1222,[1]mkt_pt_etf!$A:$A,0),MATCH(AK$2,[1]mkt_pt_etf!$1:$1,0))*2,0)</f>
        <v>41274000</v>
      </c>
      <c r="AL1222" s="90">
        <f>IFERROR(INDEX([1]market_value_etf!$1:$1048576,MATCH($A1222,[1]market_value_etf!$A:$A,0),MATCH(AL$2,[1]market_value_etf!$1:$1,0))*2 + INDEX([1]mkt_pt_etf!$1:$1048576,MATCH($A1222,[1]mkt_pt_etf!$A:$A,0),MATCH(AL$2,[1]mkt_pt_etf!$1:$1,0))*2,0)</f>
        <v>7997662000</v>
      </c>
      <c r="AM1222" s="90">
        <f>IFERROR(INDEX([1]market_value_etf!$1:$1048576,MATCH($A1222,[1]market_value_etf!$A:$A,0),MATCH(AM$2,[1]market_value_etf!$1:$1,0))*2 + INDEX([1]mkt_pt_etf!$1:$1048576,MATCH($A1222,[1]mkt_pt_etf!$A:$A,0),MATCH(AM$2,[1]mkt_pt_etf!$1:$1,0))*2,0)</f>
        <v>2040000</v>
      </c>
      <c r="AN1222" s="90">
        <f>IFERROR(INDEX([1]market_value_etf!$1:$1048576,MATCH($A1222,[1]market_value_etf!$A:$A,0),MATCH(AN$2,[1]market_value_etf!$1:$1,0))*2 + INDEX([1]mkt_pt_etf!$1:$1048576,MATCH($A1222,[1]mkt_pt_etf!$A:$A,0),MATCH(AN$2,[1]mkt_pt_etf!$1:$1,0))*2,0)</f>
        <v>4898000</v>
      </c>
      <c r="AO1222" s="90"/>
      <c r="AP1222" s="90"/>
    </row>
    <row r="1223" spans="1:42" ht="12.75" customHeight="1">
      <c r="A1223" s="81">
        <v>45225</v>
      </c>
      <c r="B1223" s="90" cm="1">
        <f t="array" ref="B1223">SUM(_xlfn._xlws.FILTER([1]market_value_exchange!$B:$D,[1]market_value_exchange!$A:$A=A1223,0))*2</f>
        <v>54966308060000</v>
      </c>
      <c r="C1223" s="90">
        <f>SUM(AD1223:AN1223)</f>
        <v>421272460000</v>
      </c>
      <c r="D1223" s="203">
        <f>F1223+H1223+J1223+L1223+N1223+P1223+R1223+T1223+V1223+Z1223</f>
        <v>131641701000</v>
      </c>
      <c r="E1223" s="208">
        <f>INDEX([2]Daily_stats!$1:$1048576,MATCH($A1223,[2]Daily_stats!$H:$H,0),MATCH(E$1,[2]Daily_stats!$1:$1,0))</f>
        <v>334448995000</v>
      </c>
      <c r="F1223" s="90">
        <f>IFERROR(INDEX([1]kis_etf_trade_data!$1:$1048576,MATCH($A1223,[1]kis_etf_trade_data!$A:$A,0),MATCH(F$3,[1]kis_etf_trade_data!$1:$1,0)),0)</f>
        <v>23830756000</v>
      </c>
      <c r="G1223" s="85">
        <f>F1223/AD1223</f>
        <v>0.55829081000952041</v>
      </c>
      <c r="H1223" s="90">
        <f>IFERROR(INDEX([1]kis_etf_trade_data!$1:$1048576,MATCH($A1223,[1]kis_etf_trade_data!$A:$A,0),MATCH(H$3,[1]kis_etf_trade_data!$1:$1,0)),0)</f>
        <v>0</v>
      </c>
      <c r="I1223" s="85">
        <f>H1223/AE1223</f>
        <v>0</v>
      </c>
      <c r="J1223" s="90">
        <f>IFERROR(INDEX([1]kis_etf_trade_data!$1:$1048576,MATCH($A1223,[1]kis_etf_trade_data!$A:$A,0),MATCH(J$3,[1]kis_etf_trade_data!$1:$1,0)),0)</f>
        <v>1954934000</v>
      </c>
      <c r="K1223" s="85">
        <f>J1223/AF1223</f>
        <v>0.44240526323888701</v>
      </c>
      <c r="L1223" s="90">
        <f>IFERROR(INDEX([1]kis_etf_trade_data!$1:$1048576,MATCH($A1223,[1]kis_etf_trade_data!$A:$A,0),MATCH(L$3,[1]kis_etf_trade_data!$1:$1,0)),0)</f>
        <v>72146790000</v>
      </c>
      <c r="M1223" s="85">
        <f>L1223/AG1223</f>
        <v>0.21748146202299964</v>
      </c>
      <c r="N1223" s="90">
        <f>IFERROR(INDEX([1]kis_etf_trade_data!$1:$1048576,MATCH($A1223,[1]kis_etf_trade_data!$A:$A,0),MATCH(N$3,[1]kis_etf_trade_data!$1:$1,0)),0)</f>
        <v>4764171000</v>
      </c>
      <c r="O1223" s="85">
        <f>N1223/AH1223</f>
        <v>0.4528302586210502</v>
      </c>
      <c r="P1223" s="90">
        <f>IFERROR(INDEX([1]kis_etf_trade_data!$1:$1048576,MATCH($A1223,[1]kis_etf_trade_data!$A:$A,0),MATCH(P$3,[1]kis_etf_trade_data!$1:$1,0)),0)</f>
        <v>520274000</v>
      </c>
      <c r="Q1223" s="85">
        <f>P1223/AI1223</f>
        <v>0.44744899187791765</v>
      </c>
      <c r="R1223" s="90">
        <f>IFERROR(INDEX([1]kis_etf_trade_data!$1:$1048576,MATCH($A1223,[1]kis_etf_trade_data!$A:$A,0),MATCH(R$3,[1]kis_etf_trade_data!$1:$1,0)),0)</f>
        <v>0</v>
      </c>
      <c r="S1223" s="85">
        <f>R1223/AJ1223</f>
        <v>0</v>
      </c>
      <c r="T1223" s="90">
        <f>IFERROR(INDEX([1]kis_etf_trade_data!$1:$1048576,MATCH($A1223,[1]kis_etf_trade_data!$A:$A,0),MATCH(T$3,[1]kis_etf_trade_data!$1:$1,0)),0)</f>
        <v>162642000</v>
      </c>
      <c r="U1223" s="85">
        <f>T1223/AK1223</f>
        <v>0.46181235838288159</v>
      </c>
      <c r="V1223" s="90">
        <f>IFERROR(INDEX([1]kis_etf_trade_data!$1:$1048576,MATCH($A1223,[1]kis_etf_trade_data!$A:$A,0),MATCH(V$3,[1]kis_etf_trade_data!$1:$1,0)),0)</f>
        <v>28262134000</v>
      </c>
      <c r="W1223" s="85">
        <f>V1223/AL1223</f>
        <v>0.97613647416010252</v>
      </c>
      <c r="X1223" s="90">
        <f>IFERROR(INDEX([1]kis_etf_trade_data!$1:$1048576,MATCH($A1223,[1]kis_etf_trade_data!$A:$A,0),MATCH(X$3,[1]kis_etf_trade_data!$1:$1,0)),0)</f>
        <v>8950000</v>
      </c>
      <c r="Y1223" s="85" t="e">
        <f t="shared" si="4"/>
        <v>#DIV/0!</v>
      </c>
      <c r="Z1223" s="90"/>
      <c r="AA1223" s="85"/>
      <c r="AB1223" s="85"/>
      <c r="AC1223" s="85"/>
      <c r="AD1223" s="90">
        <f>IFERROR(INDEX([1]market_value_etf!$1:$1048576,MATCH($A1223,[1]market_value_etf!$A:$A,0),MATCH(AD$2,[1]market_value_etf!$1:$1,0))*2 + INDEX([1]mkt_pt_etf!$1:$1048576,MATCH($A1223,[1]mkt_pt_etf!$A:$A,0),MATCH(AD$2,[1]mkt_pt_etf!$1:$1,0))*2,0)</f>
        <v>42685202000</v>
      </c>
      <c r="AE1223" s="90">
        <f>IFERROR(INDEX([1]market_value_etf!$1:$1048576,MATCH($A1223,[1]market_value_etf!$A:$A,0),MATCH(AE$2,[1]market_value_etf!$1:$1,0))*2 + INDEX([1]mkt_pt_etf!$1:$1048576,MATCH($A1223,[1]mkt_pt_etf!$A:$A,0),MATCH(AE$2,[1]mkt_pt_etf!$1:$1,0))*2,0)</f>
        <v>973576000</v>
      </c>
      <c r="AF1223" s="90">
        <f>IFERROR(INDEX([1]market_value_etf!$1:$1048576,MATCH($A1223,[1]market_value_etf!$A:$A,0),MATCH(AF$2,[1]market_value_etf!$1:$1,0))*2 + INDEX([1]mkt_pt_etf!$1:$1048576,MATCH($A1223,[1]mkt_pt_etf!$A:$A,0),MATCH(AF$2,[1]mkt_pt_etf!$1:$1,0))*2,0)</f>
        <v>4418876000</v>
      </c>
      <c r="AG1223" s="90">
        <f>IFERROR(INDEX([1]market_value_etf!$1:$1048576,MATCH($A1223,[1]market_value_etf!$A:$A,0),MATCH(AG$2,[1]market_value_etf!$1:$1,0))*2 + INDEX([1]mkt_pt_etf!$1:$1048576,MATCH($A1223,[1]mkt_pt_etf!$A:$A,0),MATCH(AG$2,[1]mkt_pt_etf!$1:$1,0))*2,0)</f>
        <v>331737654000</v>
      </c>
      <c r="AH1223" s="90">
        <f>IFERROR(INDEX([1]market_value_etf!$1:$1048576,MATCH($A1223,[1]market_value_etf!$A:$A,0),MATCH(AH$2,[1]market_value_etf!$1:$1,0))*2 + INDEX([1]mkt_pt_etf!$1:$1048576,MATCH($A1223,[1]mkt_pt_etf!$A:$A,0),MATCH(AH$2,[1]mkt_pt_etf!$1:$1,0))*2,0)</f>
        <v>10520876000</v>
      </c>
      <c r="AI1223" s="90">
        <f>IFERROR(INDEX([1]market_value_etf!$1:$1048576,MATCH($A1223,[1]market_value_etf!$A:$A,0),MATCH(AI$2,[1]market_value_etf!$1:$1,0))*2 + INDEX([1]mkt_pt_etf!$1:$1048576,MATCH($A1223,[1]mkt_pt_etf!$A:$A,0),MATCH(AI$2,[1]mkt_pt_etf!$1:$1,0))*2,0)</f>
        <v>1162756000</v>
      </c>
      <c r="AJ1223" s="90">
        <f>IFERROR(INDEX([1]market_value_etf!$1:$1048576,MATCH($A1223,[1]market_value_etf!$A:$A,0),MATCH(AJ$2,[1]market_value_etf!$1:$1,0))*2 + INDEX([1]mkt_pt_etf!$1:$1048576,MATCH($A1223,[1]mkt_pt_etf!$A:$A,0),MATCH(AJ$2,[1]mkt_pt_etf!$1:$1,0))*2,0)</f>
        <v>427116000</v>
      </c>
      <c r="AK1223" s="90">
        <f>IFERROR(INDEX([1]market_value_etf!$1:$1048576,MATCH($A1223,[1]market_value_etf!$A:$A,0),MATCH(AK$2,[1]market_value_etf!$1:$1,0))*2 + INDEX([1]mkt_pt_etf!$1:$1048576,MATCH($A1223,[1]mkt_pt_etf!$A:$A,0),MATCH(AK$2,[1]mkt_pt_etf!$1:$1,0))*2,0)</f>
        <v>352182000</v>
      </c>
      <c r="AL1223" s="90">
        <f>IFERROR(INDEX([1]market_value_etf!$1:$1048576,MATCH($A1223,[1]market_value_etf!$A:$A,0),MATCH(AL$2,[1]market_value_etf!$1:$1,0))*2 + INDEX([1]mkt_pt_etf!$1:$1048576,MATCH($A1223,[1]mkt_pt_etf!$A:$A,0),MATCH(AL$2,[1]mkt_pt_etf!$1:$1,0))*2,0)</f>
        <v>28953056000</v>
      </c>
      <c r="AM1223" s="90">
        <f>IFERROR(INDEX([1]market_value_etf!$1:$1048576,MATCH($A1223,[1]market_value_etf!$A:$A,0),MATCH(AM$2,[1]market_value_etf!$1:$1,0))*2 + INDEX([1]mkt_pt_etf!$1:$1048576,MATCH($A1223,[1]mkt_pt_etf!$A:$A,0),MATCH(AM$2,[1]mkt_pt_etf!$1:$1,0))*2,0)</f>
        <v>0</v>
      </c>
      <c r="AN1223" s="90">
        <f>IFERROR(INDEX([1]market_value_etf!$1:$1048576,MATCH($A1223,[1]market_value_etf!$A:$A,0),MATCH(AN$2,[1]market_value_etf!$1:$1,0))*2 + INDEX([1]mkt_pt_etf!$1:$1048576,MATCH($A1223,[1]mkt_pt_etf!$A:$A,0),MATCH(AN$2,[1]mkt_pt_etf!$1:$1,0))*2,0)</f>
        <v>41166000</v>
      </c>
      <c r="AO1223" s="90"/>
      <c r="AP1223" s="90"/>
    </row>
    <row r="1224" spans="1:42" ht="12.75" customHeight="1">
      <c r="A1224" s="81">
        <v>45226</v>
      </c>
      <c r="B1224" s="90" cm="1">
        <f t="array" ref="B1224">SUM(_xlfn._xlws.FILTER([1]market_value_exchange!$B:$D,[1]market_value_exchange!$A:$A=A1224,0))*2</f>
        <v>31159789956800</v>
      </c>
      <c r="C1224" s="90">
        <f>SUM(AD1224:AN1224)</f>
        <v>210353780000</v>
      </c>
      <c r="D1224" s="203">
        <f>F1224+H1224+J1224+L1224+N1224+P1224+R1224+T1224+V1224+Z1224</f>
        <v>64467097000</v>
      </c>
      <c r="E1224" s="208">
        <f>INDEX([2]Daily_stats!$1:$1048576,MATCH($A1224,[2]Daily_stats!$H:$H,0),MATCH(E$1,[2]Daily_stats!$1:$1,0))</f>
        <v>154939894300</v>
      </c>
      <c r="F1224" s="90">
        <f>IFERROR(INDEX([1]kis_etf_trade_data!$1:$1048576,MATCH($A1224,[1]kis_etf_trade_data!$A:$A,0),MATCH(F$3,[1]kis_etf_trade_data!$1:$1,0)),0)</f>
        <v>20827981000</v>
      </c>
      <c r="G1224" s="85">
        <f>F1224/AD1224</f>
        <v>0.47315953087466439</v>
      </c>
      <c r="H1224" s="90">
        <f>IFERROR(INDEX([1]kis_etf_trade_data!$1:$1048576,MATCH($A1224,[1]kis_etf_trade_data!$A:$A,0),MATCH(H$3,[1]kis_etf_trade_data!$1:$1,0)),0)</f>
        <v>0</v>
      </c>
      <c r="I1224" s="85">
        <f>H1224/AE1224</f>
        <v>0</v>
      </c>
      <c r="J1224" s="90">
        <f>IFERROR(INDEX([1]kis_etf_trade_data!$1:$1048576,MATCH($A1224,[1]kis_etf_trade_data!$A:$A,0),MATCH(J$3,[1]kis_etf_trade_data!$1:$1,0)),0)</f>
        <v>3891386000</v>
      </c>
      <c r="K1224" s="85">
        <f>J1224/AF1224</f>
        <v>0.39624517801873033</v>
      </c>
      <c r="L1224" s="90">
        <f>IFERROR(INDEX([1]kis_etf_trade_data!$1:$1048576,MATCH($A1224,[1]kis_etf_trade_data!$A:$A,0),MATCH(L$3,[1]kis_etf_trade_data!$1:$1,0)),0)</f>
        <v>22675109000</v>
      </c>
      <c r="M1224" s="85">
        <f>L1224/AG1224</f>
        <v>0.16824366801397478</v>
      </c>
      <c r="N1224" s="90">
        <f>IFERROR(INDEX([1]kis_etf_trade_data!$1:$1048576,MATCH($A1224,[1]kis_etf_trade_data!$A:$A,0),MATCH(N$3,[1]kis_etf_trade_data!$1:$1,0)),0)</f>
        <v>2565557000</v>
      </c>
      <c r="O1224" s="85">
        <f>N1224/AH1224</f>
        <v>0.50795263305865623</v>
      </c>
      <c r="P1224" s="90">
        <f>IFERROR(INDEX([1]kis_etf_trade_data!$1:$1048576,MATCH($A1224,[1]kis_etf_trade_data!$A:$A,0),MATCH(P$3,[1]kis_etf_trade_data!$1:$1,0)),0)</f>
        <v>14469975000</v>
      </c>
      <c r="Q1224" s="85">
        <f>P1224/AI1224</f>
        <v>0.97028749259039715</v>
      </c>
      <c r="R1224" s="90">
        <f>IFERROR(INDEX([1]kis_etf_trade_data!$1:$1048576,MATCH($A1224,[1]kis_etf_trade_data!$A:$A,0),MATCH(R$3,[1]kis_etf_trade_data!$1:$1,0)),0)</f>
        <v>0</v>
      </c>
      <c r="S1224" s="85">
        <f>R1224/AJ1224</f>
        <v>0</v>
      </c>
      <c r="T1224" s="90">
        <f>IFERROR(INDEX([1]kis_etf_trade_data!$1:$1048576,MATCH($A1224,[1]kis_etf_trade_data!$A:$A,0),MATCH(T$3,[1]kis_etf_trade_data!$1:$1,0)),0)</f>
        <v>37089000</v>
      </c>
      <c r="U1224" s="85">
        <f>T1224/AK1224</f>
        <v>0.27606663292345252</v>
      </c>
      <c r="V1224" s="90">
        <f>IFERROR(INDEX([1]kis_etf_trade_data!$1:$1048576,MATCH($A1224,[1]kis_etf_trade_data!$A:$A,0),MATCH(V$3,[1]kis_etf_trade_data!$1:$1,0)),0)</f>
        <v>0</v>
      </c>
      <c r="W1224" s="85">
        <f>V1224/AL1224</f>
        <v>0</v>
      </c>
      <c r="X1224" s="90">
        <f>IFERROR(INDEX([1]kis_etf_trade_data!$1:$1048576,MATCH($A1224,[1]kis_etf_trade_data!$A:$A,0),MATCH(X$3,[1]kis_etf_trade_data!$1:$1,0)),0)</f>
        <v>47236000</v>
      </c>
      <c r="Y1224" s="85">
        <f t="shared" si="4"/>
        <v>0.47040312300828552</v>
      </c>
      <c r="Z1224" s="90"/>
      <c r="AA1224" s="85"/>
      <c r="AB1224" s="85"/>
      <c r="AC1224" s="85"/>
      <c r="AD1224" s="90">
        <f>IFERROR(INDEX([1]market_value_etf!$1:$1048576,MATCH($A1224,[1]market_value_etf!$A:$A,0),MATCH(AD$2,[1]market_value_etf!$1:$1,0))*2 + INDEX([1]mkt_pt_etf!$1:$1048576,MATCH($A1224,[1]mkt_pt_etf!$A:$A,0),MATCH(AD$2,[1]mkt_pt_etf!$1:$1,0))*2,0)</f>
        <v>44018940000</v>
      </c>
      <c r="AE1224" s="90">
        <f>IFERROR(INDEX([1]market_value_etf!$1:$1048576,MATCH($A1224,[1]market_value_etf!$A:$A,0),MATCH(AE$2,[1]market_value_etf!$1:$1,0))*2 + INDEX([1]mkt_pt_etf!$1:$1048576,MATCH($A1224,[1]mkt_pt_etf!$A:$A,0),MATCH(AE$2,[1]mkt_pt_etf!$1:$1,0))*2,0)</f>
        <v>1155286000</v>
      </c>
      <c r="AF1224" s="90">
        <f>IFERROR(INDEX([1]market_value_etf!$1:$1048576,MATCH($A1224,[1]market_value_etf!$A:$A,0),MATCH(AF$2,[1]market_value_etf!$1:$1,0))*2 + INDEX([1]mkt_pt_etf!$1:$1048576,MATCH($A1224,[1]mkt_pt_etf!$A:$A,0),MATCH(AF$2,[1]mkt_pt_etf!$1:$1,0))*2,0)</f>
        <v>9820652000</v>
      </c>
      <c r="AG1224" s="90">
        <f>IFERROR(INDEX([1]market_value_etf!$1:$1048576,MATCH($A1224,[1]market_value_etf!$A:$A,0),MATCH(AG$2,[1]market_value_etf!$1:$1,0))*2 + INDEX([1]mkt_pt_etf!$1:$1048576,MATCH($A1224,[1]mkt_pt_etf!$A:$A,0),MATCH(AG$2,[1]mkt_pt_etf!$1:$1,0))*2,0)</f>
        <v>134775408000</v>
      </c>
      <c r="AH1224" s="90">
        <f>IFERROR(INDEX([1]market_value_etf!$1:$1048576,MATCH($A1224,[1]market_value_etf!$A:$A,0),MATCH(AH$2,[1]market_value_etf!$1:$1,0))*2 + INDEX([1]mkt_pt_etf!$1:$1048576,MATCH($A1224,[1]mkt_pt_etf!$A:$A,0),MATCH(AH$2,[1]mkt_pt_etf!$1:$1,0))*2,0)</f>
        <v>5050780000</v>
      </c>
      <c r="AI1224" s="90">
        <f>IFERROR(INDEX([1]market_value_etf!$1:$1048576,MATCH($A1224,[1]market_value_etf!$A:$A,0),MATCH(AI$2,[1]market_value_etf!$1:$1,0))*2 + INDEX([1]mkt_pt_etf!$1:$1048576,MATCH($A1224,[1]mkt_pt_etf!$A:$A,0),MATCH(AI$2,[1]mkt_pt_etf!$1:$1,0))*2,0)</f>
        <v>14913080000</v>
      </c>
      <c r="AJ1224" s="90">
        <f>IFERROR(INDEX([1]market_value_etf!$1:$1048576,MATCH($A1224,[1]market_value_etf!$A:$A,0),MATCH(AJ$2,[1]market_value_etf!$1:$1,0))*2 + INDEX([1]mkt_pt_etf!$1:$1048576,MATCH($A1224,[1]mkt_pt_etf!$A:$A,0),MATCH(AJ$2,[1]mkt_pt_etf!$1:$1,0))*2,0)</f>
        <v>98266000</v>
      </c>
      <c r="AK1224" s="90">
        <f>IFERROR(INDEX([1]market_value_etf!$1:$1048576,MATCH($A1224,[1]market_value_etf!$A:$A,0),MATCH(AK$2,[1]market_value_etf!$1:$1,0))*2 + INDEX([1]mkt_pt_etf!$1:$1048576,MATCH($A1224,[1]mkt_pt_etf!$A:$A,0),MATCH(AK$2,[1]mkt_pt_etf!$1:$1,0))*2,0)</f>
        <v>134348000</v>
      </c>
      <c r="AL1224" s="90">
        <f>IFERROR(INDEX([1]market_value_etf!$1:$1048576,MATCH($A1224,[1]market_value_etf!$A:$A,0),MATCH(AL$2,[1]market_value_etf!$1:$1,0))*2 + INDEX([1]mkt_pt_etf!$1:$1048576,MATCH($A1224,[1]mkt_pt_etf!$A:$A,0),MATCH(AL$2,[1]mkt_pt_etf!$1:$1,0))*2,0)</f>
        <v>261846000</v>
      </c>
      <c r="AM1224" s="90">
        <f>IFERROR(INDEX([1]market_value_etf!$1:$1048576,MATCH($A1224,[1]market_value_etf!$A:$A,0),MATCH(AM$2,[1]market_value_etf!$1:$1,0))*2 + INDEX([1]mkt_pt_etf!$1:$1048576,MATCH($A1224,[1]mkt_pt_etf!$A:$A,0),MATCH(AM$2,[1]mkt_pt_etf!$1:$1,0))*2,0)</f>
        <v>100416000</v>
      </c>
      <c r="AN1224" s="90">
        <f>IFERROR(INDEX([1]market_value_etf!$1:$1048576,MATCH($A1224,[1]market_value_etf!$A:$A,0),MATCH(AN$2,[1]market_value_etf!$1:$1,0))*2 + INDEX([1]mkt_pt_etf!$1:$1048576,MATCH($A1224,[1]mkt_pt_etf!$A:$A,0),MATCH(AN$2,[1]mkt_pt_etf!$1:$1,0))*2,0)</f>
        <v>24758000</v>
      </c>
      <c r="AO1224" s="90"/>
      <c r="AP1224" s="90"/>
    </row>
    <row r="1225" spans="1:42" s="116" customFormat="1" ht="12.75" customHeight="1">
      <c r="A1225" s="110"/>
      <c r="B1225" s="113"/>
      <c r="C1225" s="113"/>
      <c r="D1225" s="210"/>
      <c r="E1225" s="208"/>
      <c r="F1225" s="113"/>
      <c r="G1225" s="135"/>
      <c r="H1225" s="113"/>
      <c r="I1225" s="113"/>
      <c r="J1225" s="113"/>
      <c r="K1225" s="113"/>
      <c r="L1225" s="113"/>
      <c r="M1225" s="113"/>
      <c r="N1225" s="113"/>
      <c r="O1225" s="113"/>
      <c r="P1225" s="113"/>
      <c r="Q1225" s="113"/>
      <c r="R1225" s="113"/>
      <c r="S1225" s="113"/>
      <c r="T1225" s="113"/>
      <c r="U1225" s="113"/>
      <c r="V1225" s="113"/>
      <c r="W1225" s="113"/>
      <c r="X1225" s="113"/>
      <c r="Y1225" s="85" t="e">
        <f t="shared" si="4"/>
        <v>#DIV/0!</v>
      </c>
      <c r="Z1225" s="113"/>
      <c r="AA1225" s="113"/>
      <c r="AB1225" s="113"/>
      <c r="AC1225" s="113"/>
      <c r="AD1225" s="113"/>
      <c r="AE1225" s="113"/>
      <c r="AF1225" s="113"/>
      <c r="AG1225" s="113"/>
      <c r="AH1225" s="113"/>
      <c r="AI1225" s="126"/>
      <c r="AJ1225" s="113"/>
      <c r="AK1225" s="113"/>
      <c r="AL1225" s="113"/>
      <c r="AM1225" s="113"/>
      <c r="AN1225" s="113"/>
      <c r="AO1225" s="113"/>
      <c r="AP1225" s="113"/>
    </row>
    <row r="1226" spans="1:42" ht="12.75" customHeight="1">
      <c r="A1226" s="81">
        <v>45229</v>
      </c>
      <c r="B1226" s="90" cm="1">
        <f t="array" ref="B1226">SUM(_xlfn._xlws.FILTER([1]market_value_exchange!$B:$D,[1]market_value_exchange!$A:$A=A1226,0))*2</f>
        <v>23899734830800</v>
      </c>
      <c r="C1226" s="90">
        <f>SUM(AD1226:AN1226)</f>
        <v>219510566000</v>
      </c>
      <c r="D1226" s="203">
        <f>F1226+H1226+J1226+L1226+N1226+P1226+R1226+T1226+V1226+Z1226</f>
        <v>101380785000</v>
      </c>
      <c r="E1226" s="208">
        <f>INDEX([2]Daily_stats!$1:$1048576,MATCH($A1226,[2]Daily_stats!$H:$H,0),MATCH(E$1,[2]Daily_stats!$1:$1,0))</f>
        <v>268049801000</v>
      </c>
      <c r="F1226" s="90">
        <f>IFERROR(INDEX([1]kis_etf_trade_data!$1:$1048576,MATCH($A1226,[1]kis_etf_trade_data!$A:$A,0),MATCH(F$3,[1]kis_etf_trade_data!$1:$1,0)),0)</f>
        <v>44321602000</v>
      </c>
      <c r="G1226" s="85">
        <f>F1226/AD1226</f>
        <v>0.85492553755840317</v>
      </c>
      <c r="H1226" s="90">
        <f>IFERROR(INDEX([1]kis_etf_trade_data!$1:$1048576,MATCH($A1226,[1]kis_etf_trade_data!$A:$A,0),MATCH(H$3,[1]kis_etf_trade_data!$1:$1,0)),0)</f>
        <v>0</v>
      </c>
      <c r="I1226" s="85">
        <f>H1226/AE1226</f>
        <v>0</v>
      </c>
      <c r="J1226" s="90">
        <f>IFERROR(INDEX([1]kis_etf_trade_data!$1:$1048576,MATCH($A1226,[1]kis_etf_trade_data!$A:$A,0),MATCH(J$3,[1]kis_etf_trade_data!$1:$1,0)),0)</f>
        <v>244552000</v>
      </c>
      <c r="K1226" s="85">
        <f>J1226/AF1226</f>
        <v>3.7634116707496771E-3</v>
      </c>
      <c r="L1226" s="90">
        <f>IFERROR(INDEX([1]kis_etf_trade_data!$1:$1048576,MATCH($A1226,[1]kis_etf_trade_data!$A:$A,0),MATCH(L$3,[1]kis_etf_trade_data!$1:$1,0)),0)</f>
        <v>42080309000</v>
      </c>
      <c r="M1226" s="85">
        <f>L1226/AG1226</f>
        <v>0.4938655379261771</v>
      </c>
      <c r="N1226" s="90">
        <f>IFERROR(INDEX([1]kis_etf_trade_data!$1:$1048576,MATCH($A1226,[1]kis_etf_trade_data!$A:$A,0),MATCH(N$3,[1]kis_etf_trade_data!$1:$1,0)),0)</f>
        <v>1747743000</v>
      </c>
      <c r="O1226" s="85">
        <f>N1226/AH1226</f>
        <v>0.53078134120349585</v>
      </c>
      <c r="P1226" s="90">
        <f>IFERROR(INDEX([1]kis_etf_trade_data!$1:$1048576,MATCH($A1226,[1]kis_etf_trade_data!$A:$A,0),MATCH(P$3,[1]kis_etf_trade_data!$1:$1,0)),0)</f>
        <v>7016613000</v>
      </c>
      <c r="Q1226" s="85">
        <f>P1226/AI1226</f>
        <v>0.98746399012622277</v>
      </c>
      <c r="R1226" s="90">
        <f>IFERROR(INDEX([1]kis_etf_trade_data!$1:$1048576,MATCH($A1226,[1]kis_etf_trade_data!$A:$A,0),MATCH(R$3,[1]kis_etf_trade_data!$1:$1,0)),0)</f>
        <v>0</v>
      </c>
      <c r="S1226" s="85">
        <f>R1226/AJ1226</f>
        <v>0</v>
      </c>
      <c r="T1226" s="90">
        <f>IFERROR(INDEX([1]kis_etf_trade_data!$1:$1048576,MATCH($A1226,[1]kis_etf_trade_data!$A:$A,0),MATCH(T$3,[1]kis_etf_trade_data!$1:$1,0)),0)</f>
        <v>52740000</v>
      </c>
      <c r="U1226" s="85">
        <f>T1226/AK1226</f>
        <v>0.5</v>
      </c>
      <c r="V1226" s="90">
        <f>IFERROR(INDEX([1]kis_etf_trade_data!$1:$1048576,MATCH($A1226,[1]kis_etf_trade_data!$A:$A,0),MATCH(V$3,[1]kis_etf_trade_data!$1:$1,0)),0)</f>
        <v>5917226000</v>
      </c>
      <c r="W1226" s="85">
        <f>V1226/AL1226</f>
        <v>0.92943885524900061</v>
      </c>
      <c r="X1226" s="90">
        <f>IFERROR(INDEX([1]kis_etf_trade_data!$1:$1048576,MATCH($A1226,[1]kis_etf_trade_data!$A:$A,0),MATCH(X$3,[1]kis_etf_trade_data!$1:$1,0)),0)</f>
        <v>1976000</v>
      </c>
      <c r="Y1226" s="85">
        <f t="shared" si="4"/>
        <v>1</v>
      </c>
      <c r="Z1226" s="90"/>
      <c r="AA1226" s="85"/>
      <c r="AB1226" s="85"/>
      <c r="AC1226" s="85"/>
      <c r="AD1226" s="90">
        <f>IFERROR(INDEX([1]market_value_etf!$1:$1048576,MATCH($A1226,[1]market_value_etf!$A:$A,0),MATCH(AD$2,[1]market_value_etf!$1:$1,0))*2 + INDEX([1]mkt_pt_etf!$1:$1048576,MATCH($A1226,[1]mkt_pt_etf!$A:$A,0),MATCH(AD$2,[1]mkt_pt_etf!$1:$1,0))*2,0)</f>
        <v>51842646000</v>
      </c>
      <c r="AE1226" s="90">
        <f>IFERROR(INDEX([1]market_value_etf!$1:$1048576,MATCH($A1226,[1]market_value_etf!$A:$A,0),MATCH(AE$2,[1]market_value_etf!$1:$1,0))*2 + INDEX([1]mkt_pt_etf!$1:$1048576,MATCH($A1226,[1]mkt_pt_etf!$A:$A,0),MATCH(AE$2,[1]mkt_pt_etf!$1:$1,0))*2,0)</f>
        <v>435580000</v>
      </c>
      <c r="AF1226" s="90">
        <f>IFERROR(INDEX([1]market_value_etf!$1:$1048576,MATCH($A1226,[1]market_value_etf!$A:$A,0),MATCH(AF$2,[1]market_value_etf!$1:$1,0))*2 + INDEX([1]mkt_pt_etf!$1:$1048576,MATCH($A1226,[1]mkt_pt_etf!$A:$A,0),MATCH(AF$2,[1]mkt_pt_etf!$1:$1,0))*2,0)</f>
        <v>64981464000</v>
      </c>
      <c r="AG1226" s="90">
        <f>IFERROR(INDEX([1]market_value_etf!$1:$1048576,MATCH($A1226,[1]market_value_etf!$A:$A,0),MATCH(AG$2,[1]market_value_etf!$1:$1,0))*2 + INDEX([1]mkt_pt_etf!$1:$1048576,MATCH($A1226,[1]mkt_pt_etf!$A:$A,0),MATCH(AG$2,[1]mkt_pt_etf!$1:$1,0))*2,0)</f>
        <v>85206004000</v>
      </c>
      <c r="AH1226" s="90">
        <f>IFERROR(INDEX([1]market_value_etf!$1:$1048576,MATCH($A1226,[1]market_value_etf!$A:$A,0),MATCH(AH$2,[1]market_value_etf!$1:$1,0))*2 + INDEX([1]mkt_pt_etf!$1:$1048576,MATCH($A1226,[1]mkt_pt_etf!$A:$A,0),MATCH(AH$2,[1]mkt_pt_etf!$1:$1,0))*2,0)</f>
        <v>3292774000</v>
      </c>
      <c r="AI1226" s="90">
        <f>IFERROR(INDEX([1]market_value_etf!$1:$1048576,MATCH($A1226,[1]market_value_etf!$A:$A,0),MATCH(AI$2,[1]market_value_etf!$1:$1,0))*2 + INDEX([1]mkt_pt_etf!$1:$1048576,MATCH($A1226,[1]mkt_pt_etf!$A:$A,0),MATCH(AI$2,[1]mkt_pt_etf!$1:$1,0))*2,0)</f>
        <v>7105690000</v>
      </c>
      <c r="AJ1226" s="90">
        <f>IFERROR(INDEX([1]market_value_etf!$1:$1048576,MATCH($A1226,[1]market_value_etf!$A:$A,0),MATCH(AJ$2,[1]market_value_etf!$1:$1,0))*2 + INDEX([1]mkt_pt_etf!$1:$1048576,MATCH($A1226,[1]mkt_pt_etf!$A:$A,0),MATCH(AJ$2,[1]mkt_pt_etf!$1:$1,0))*2,0)</f>
        <v>155508000</v>
      </c>
      <c r="AK1226" s="90">
        <f>IFERROR(INDEX([1]market_value_etf!$1:$1048576,MATCH($A1226,[1]market_value_etf!$A:$A,0),MATCH(AK$2,[1]market_value_etf!$1:$1,0))*2 + INDEX([1]mkt_pt_etf!$1:$1048576,MATCH($A1226,[1]mkt_pt_etf!$A:$A,0),MATCH(AK$2,[1]mkt_pt_etf!$1:$1,0))*2,0)</f>
        <v>105480000</v>
      </c>
      <c r="AL1226" s="90">
        <f>IFERROR(INDEX([1]market_value_etf!$1:$1048576,MATCH($A1226,[1]market_value_etf!$A:$A,0),MATCH(AL$2,[1]market_value_etf!$1:$1,0))*2 + INDEX([1]mkt_pt_etf!$1:$1048576,MATCH($A1226,[1]mkt_pt_etf!$A:$A,0),MATCH(AL$2,[1]mkt_pt_etf!$1:$1,0))*2,0)</f>
        <v>6366450000</v>
      </c>
      <c r="AM1226" s="90">
        <f>IFERROR(INDEX([1]market_value_etf!$1:$1048576,MATCH($A1226,[1]market_value_etf!$A:$A,0),MATCH(AM$2,[1]market_value_etf!$1:$1,0))*2 + INDEX([1]mkt_pt_etf!$1:$1048576,MATCH($A1226,[1]mkt_pt_etf!$A:$A,0),MATCH(AM$2,[1]mkt_pt_etf!$1:$1,0))*2,0)</f>
        <v>1976000</v>
      </c>
      <c r="AN1226" s="90">
        <f>IFERROR(INDEX([1]market_value_etf!$1:$1048576,MATCH($A1226,[1]market_value_etf!$A:$A,0),MATCH(AN$2,[1]market_value_etf!$1:$1,0))*2 + INDEX([1]mkt_pt_etf!$1:$1048576,MATCH($A1226,[1]mkt_pt_etf!$A:$A,0),MATCH(AN$2,[1]mkt_pt_etf!$1:$1,0))*2,0)</f>
        <v>16994000</v>
      </c>
      <c r="AO1226" s="90"/>
      <c r="AP1226" s="90"/>
    </row>
    <row r="1227" spans="1:42" ht="12.75" customHeight="1">
      <c r="A1227" s="81">
        <v>45230</v>
      </c>
      <c r="B1227" s="90" cm="1">
        <f t="array" ref="B1227">SUM(_xlfn._xlws.FILTER([1]market_value_exchange!$B:$D,[1]market_value_exchange!$A:$A=A1227,0))*2</f>
        <v>34651916772800</v>
      </c>
      <c r="C1227" s="90">
        <f>SUM(AD1227:AN1227)</f>
        <v>135936482000</v>
      </c>
      <c r="D1227" s="203">
        <f>F1227+H1227+J1227+L1227+N1227+P1227+R1227+T1227+V1227+Z1227</f>
        <v>86221917000</v>
      </c>
      <c r="E1227" s="208">
        <f>INDEX([2]Daily_stats!$1:$1048576,MATCH($A1227,[2]Daily_stats!$H:$H,0),MATCH(E$1,[2]Daily_stats!$1:$1,0))</f>
        <v>286426930000</v>
      </c>
      <c r="F1227" s="90">
        <f>IFERROR(INDEX([1]kis_etf_trade_data!$1:$1048576,MATCH($A1227,[1]kis_etf_trade_data!$A:$A,0),MATCH(F$3,[1]kis_etf_trade_data!$1:$1,0)),0)</f>
        <v>26023784000</v>
      </c>
      <c r="G1227" s="85">
        <f>F1227/AD1227</f>
        <v>0.71730409613145407</v>
      </c>
      <c r="H1227" s="90">
        <f>IFERROR(INDEX([1]kis_etf_trade_data!$1:$1048576,MATCH($A1227,[1]kis_etf_trade_data!$A:$A,0),MATCH(H$3,[1]kis_etf_trade_data!$1:$1,0)),0)</f>
        <v>0</v>
      </c>
      <c r="I1227" s="85">
        <f>H1227/AE1227</f>
        <v>0</v>
      </c>
      <c r="J1227" s="90">
        <f>IFERROR(INDEX([1]kis_etf_trade_data!$1:$1048576,MATCH($A1227,[1]kis_etf_trade_data!$A:$A,0),MATCH(J$3,[1]kis_etf_trade_data!$1:$1,0)),0)</f>
        <v>337852000</v>
      </c>
      <c r="K1227" s="85">
        <f>J1227/AF1227</f>
        <v>0.13379344647660202</v>
      </c>
      <c r="L1227" s="90">
        <f>IFERROR(INDEX([1]kis_etf_trade_data!$1:$1048576,MATCH($A1227,[1]kis_etf_trade_data!$A:$A,0),MATCH(L$3,[1]kis_etf_trade_data!$1:$1,0)),0)</f>
        <v>45794133000</v>
      </c>
      <c r="M1227" s="85">
        <f>L1227/AG1227</f>
        <v>0.5813767541482483</v>
      </c>
      <c r="N1227" s="90">
        <f>IFERROR(INDEX([1]kis_etf_trade_data!$1:$1048576,MATCH($A1227,[1]kis_etf_trade_data!$A:$A,0),MATCH(N$3,[1]kis_etf_trade_data!$1:$1,0)),0)</f>
        <v>2710509000</v>
      </c>
      <c r="O1227" s="85">
        <f>N1227/AH1227</f>
        <v>0.49307227118466473</v>
      </c>
      <c r="P1227" s="90">
        <f>IFERROR(INDEX([1]kis_etf_trade_data!$1:$1048576,MATCH($A1227,[1]kis_etf_trade_data!$A:$A,0),MATCH(P$3,[1]kis_etf_trade_data!$1:$1,0)),0)</f>
        <v>2707000</v>
      </c>
      <c r="Q1227" s="85">
        <f>P1227/AI1227</f>
        <v>2.1423935926049038E-2</v>
      </c>
      <c r="R1227" s="90">
        <f>IFERROR(INDEX([1]kis_etf_trade_data!$1:$1048576,MATCH($A1227,[1]kis_etf_trade_data!$A:$A,0),MATCH(R$3,[1]kis_etf_trade_data!$1:$1,0)),0)</f>
        <v>0</v>
      </c>
      <c r="S1227" s="85">
        <f>R1227/AJ1227</f>
        <v>0</v>
      </c>
      <c r="T1227" s="90">
        <f>IFERROR(INDEX([1]kis_etf_trade_data!$1:$1048576,MATCH($A1227,[1]kis_etf_trade_data!$A:$A,0),MATCH(T$3,[1]kis_etf_trade_data!$1:$1,0)),0)</f>
        <v>33741000</v>
      </c>
      <c r="U1227" s="85">
        <f>T1227/AK1227</f>
        <v>0.33069037164811038</v>
      </c>
      <c r="V1227" s="90">
        <f>IFERROR(INDEX([1]kis_etf_trade_data!$1:$1048576,MATCH($A1227,[1]kis_etf_trade_data!$A:$A,0),MATCH(V$3,[1]kis_etf_trade_data!$1:$1,0)),0)</f>
        <v>11319191000</v>
      </c>
      <c r="W1227" s="85">
        <f>V1227/AL1227</f>
        <v>0.95588244980794002</v>
      </c>
      <c r="X1227" s="90">
        <f>IFERROR(INDEX([1]kis_etf_trade_data!$1:$1048576,MATCH($A1227,[1]kis_etf_trade_data!$A:$A,0),MATCH(X$3,[1]kis_etf_trade_data!$1:$1,0)),0)</f>
        <v>1934000</v>
      </c>
      <c r="Y1227" s="85">
        <f t="shared" si="4"/>
        <v>0.5</v>
      </c>
      <c r="Z1227" s="90"/>
      <c r="AA1227" s="85"/>
      <c r="AB1227" s="85"/>
      <c r="AC1227" s="85"/>
      <c r="AD1227" s="90">
        <f>IFERROR(INDEX([1]market_value_etf!$1:$1048576,MATCH($A1227,[1]market_value_etf!$A:$A,0),MATCH(AD$2,[1]market_value_etf!$1:$1,0))*2 + INDEX([1]mkt_pt_etf!$1:$1048576,MATCH($A1227,[1]mkt_pt_etf!$A:$A,0),MATCH(AD$2,[1]mkt_pt_etf!$1:$1,0))*2,0)</f>
        <v>36279988000</v>
      </c>
      <c r="AE1227" s="90">
        <f>IFERROR(INDEX([1]market_value_etf!$1:$1048576,MATCH($A1227,[1]market_value_etf!$A:$A,0),MATCH(AE$2,[1]market_value_etf!$1:$1,0))*2 + INDEX([1]mkt_pt_etf!$1:$1048576,MATCH($A1227,[1]mkt_pt_etf!$A:$A,0),MATCH(AE$2,[1]mkt_pt_etf!$1:$1,0))*2,0)</f>
        <v>702760000</v>
      </c>
      <c r="AF1227" s="90">
        <f>IFERROR(INDEX([1]market_value_etf!$1:$1048576,MATCH($A1227,[1]market_value_etf!$A:$A,0),MATCH(AF$2,[1]market_value_etf!$1:$1,0))*2 + INDEX([1]mkt_pt_etf!$1:$1048576,MATCH($A1227,[1]mkt_pt_etf!$A:$A,0),MATCH(AF$2,[1]mkt_pt_etf!$1:$1,0))*2,0)</f>
        <v>2525176000</v>
      </c>
      <c r="AG1227" s="90">
        <f>IFERROR(INDEX([1]market_value_etf!$1:$1048576,MATCH($A1227,[1]market_value_etf!$A:$A,0),MATCH(AG$2,[1]market_value_etf!$1:$1,0))*2 + INDEX([1]mkt_pt_etf!$1:$1048576,MATCH($A1227,[1]mkt_pt_etf!$A:$A,0),MATCH(AG$2,[1]mkt_pt_etf!$1:$1,0))*2,0)</f>
        <v>78768428000</v>
      </c>
      <c r="AH1227" s="90">
        <f>IFERROR(INDEX([1]market_value_etf!$1:$1048576,MATCH($A1227,[1]market_value_etf!$A:$A,0),MATCH(AH$2,[1]market_value_etf!$1:$1,0))*2 + INDEX([1]mkt_pt_etf!$1:$1048576,MATCH($A1227,[1]mkt_pt_etf!$A:$A,0),MATCH(AH$2,[1]mkt_pt_etf!$1:$1,0))*2,0)</f>
        <v>5497184000</v>
      </c>
      <c r="AI1227" s="90">
        <f>IFERROR(INDEX([1]market_value_etf!$1:$1048576,MATCH($A1227,[1]market_value_etf!$A:$A,0),MATCH(AI$2,[1]market_value_etf!$1:$1,0))*2 + INDEX([1]mkt_pt_etf!$1:$1048576,MATCH($A1227,[1]mkt_pt_etf!$A:$A,0),MATCH(AI$2,[1]mkt_pt_etf!$1:$1,0))*2,0)</f>
        <v>126354000</v>
      </c>
      <c r="AJ1227" s="90">
        <f>IFERROR(INDEX([1]market_value_etf!$1:$1048576,MATCH($A1227,[1]market_value_etf!$A:$A,0),MATCH(AJ$2,[1]market_value_etf!$1:$1,0))*2 + INDEX([1]mkt_pt_etf!$1:$1048576,MATCH($A1227,[1]mkt_pt_etf!$A:$A,0),MATCH(AJ$2,[1]mkt_pt_etf!$1:$1,0))*2,0)</f>
        <v>81504000</v>
      </c>
      <c r="AK1227" s="90">
        <f>IFERROR(INDEX([1]market_value_etf!$1:$1048576,MATCH($A1227,[1]market_value_etf!$A:$A,0),MATCH(AK$2,[1]market_value_etf!$1:$1,0))*2 + INDEX([1]mkt_pt_etf!$1:$1048576,MATCH($A1227,[1]mkt_pt_etf!$A:$A,0),MATCH(AK$2,[1]mkt_pt_etf!$1:$1,0))*2,0)</f>
        <v>102032000</v>
      </c>
      <c r="AL1227" s="90">
        <f>IFERROR(INDEX([1]market_value_etf!$1:$1048576,MATCH($A1227,[1]market_value_etf!$A:$A,0),MATCH(AL$2,[1]market_value_etf!$1:$1,0))*2 + INDEX([1]mkt_pt_etf!$1:$1048576,MATCH($A1227,[1]mkt_pt_etf!$A:$A,0),MATCH(AL$2,[1]mkt_pt_etf!$1:$1,0))*2,0)</f>
        <v>11841614000</v>
      </c>
      <c r="AM1227" s="90">
        <f>IFERROR(INDEX([1]market_value_etf!$1:$1048576,MATCH($A1227,[1]market_value_etf!$A:$A,0),MATCH(AM$2,[1]market_value_etf!$1:$1,0))*2 + INDEX([1]mkt_pt_etf!$1:$1048576,MATCH($A1227,[1]mkt_pt_etf!$A:$A,0),MATCH(AM$2,[1]mkt_pt_etf!$1:$1,0))*2,0)</f>
        <v>3868000</v>
      </c>
      <c r="AN1227" s="90">
        <f>IFERROR(INDEX([1]market_value_etf!$1:$1048576,MATCH($A1227,[1]market_value_etf!$A:$A,0),MATCH(AN$2,[1]market_value_etf!$1:$1,0))*2 + INDEX([1]mkt_pt_etf!$1:$1048576,MATCH($A1227,[1]mkt_pt_etf!$A:$A,0),MATCH(AN$2,[1]mkt_pt_etf!$1:$1,0))*2,0)</f>
        <v>7574000</v>
      </c>
      <c r="AO1227" s="90"/>
      <c r="AP1227" s="90"/>
    </row>
    <row r="1228" spans="1:42" ht="12.75" customHeight="1">
      <c r="A1228" s="81">
        <v>45231</v>
      </c>
      <c r="B1228" s="90" cm="1">
        <f t="array" ref="B1228">SUM(_xlfn._xlws.FILTER([1]market_value_exchange!$B:$D,[1]market_value_exchange!$A:$A=A1228,0))*2</f>
        <v>30214268098200</v>
      </c>
      <c r="C1228" s="90">
        <f>SUM(AD1228:AN1228)</f>
        <v>136513024000</v>
      </c>
      <c r="D1228" s="203">
        <f>F1228+H1228+J1228+L1228+N1228+P1228+R1228+T1228+V1228+Z1228</f>
        <v>102137142000</v>
      </c>
      <c r="E1228" s="208">
        <f>INDEX([2]Daily_stats!$1:$1048576,MATCH($A1228,[2]Daily_stats!$H:$H,0),MATCH(E$1,[2]Daily_stats!$1:$1,0))</f>
        <v>217293252000</v>
      </c>
      <c r="F1228" s="90">
        <f>IFERROR(INDEX([1]kis_etf_trade_data!$1:$1048576,MATCH($A1228,[1]kis_etf_trade_data!$A:$A,0),MATCH(F$3,[1]kis_etf_trade_data!$1:$1,0)),0)</f>
        <v>82508302000</v>
      </c>
      <c r="G1228" s="85">
        <f>F1228/AD1228</f>
        <v>0.88597275571803513</v>
      </c>
      <c r="H1228" s="90">
        <f>IFERROR(INDEX([1]kis_etf_trade_data!$1:$1048576,MATCH($A1228,[1]kis_etf_trade_data!$A:$A,0),MATCH(H$3,[1]kis_etf_trade_data!$1:$1,0)),0)</f>
        <v>0</v>
      </c>
      <c r="I1228" s="85">
        <f>H1228/AE1228</f>
        <v>0</v>
      </c>
      <c r="J1228" s="90">
        <f>IFERROR(INDEX([1]kis_etf_trade_data!$1:$1048576,MATCH($A1228,[1]kis_etf_trade_data!$A:$A,0),MATCH(J$3,[1]kis_etf_trade_data!$1:$1,0)),0)</f>
        <v>362395000</v>
      </c>
      <c r="K1228" s="85">
        <f>J1228/AF1228</f>
        <v>0.29806240315305682</v>
      </c>
      <c r="L1228" s="90">
        <f>IFERROR(INDEX([1]kis_etf_trade_data!$1:$1048576,MATCH($A1228,[1]kis_etf_trade_data!$A:$A,0),MATCH(L$3,[1]kis_etf_trade_data!$1:$1,0)),0)</f>
        <v>16130631000</v>
      </c>
      <c r="M1228" s="85">
        <f>L1228/AG1228</f>
        <v>0.45414078264005669</v>
      </c>
      <c r="N1228" s="90">
        <f>IFERROR(INDEX([1]kis_etf_trade_data!$1:$1048576,MATCH($A1228,[1]kis_etf_trade_data!$A:$A,0),MATCH(N$3,[1]kis_etf_trade_data!$1:$1,0)),0)</f>
        <v>2164889000</v>
      </c>
      <c r="O1228" s="85">
        <f>N1228/AH1228</f>
        <v>0.52379683866956039</v>
      </c>
      <c r="P1228" s="90">
        <f>IFERROR(INDEX([1]kis_etf_trade_data!$1:$1048576,MATCH($A1228,[1]kis_etf_trade_data!$A:$A,0),MATCH(P$3,[1]kis_etf_trade_data!$1:$1,0)),0)</f>
        <v>423315000</v>
      </c>
      <c r="Q1228" s="85">
        <f>P1228/AI1228</f>
        <v>0.458567863038985</v>
      </c>
      <c r="R1228" s="90">
        <f>IFERROR(INDEX([1]kis_etf_trade_data!$1:$1048576,MATCH($A1228,[1]kis_etf_trade_data!$A:$A,0),MATCH(R$3,[1]kis_etf_trade_data!$1:$1,0)),0)</f>
        <v>0</v>
      </c>
      <c r="S1228" s="85">
        <f>R1228/AJ1228</f>
        <v>0</v>
      </c>
      <c r="T1228" s="90">
        <f>IFERROR(INDEX([1]kis_etf_trade_data!$1:$1048576,MATCH($A1228,[1]kis_etf_trade_data!$A:$A,0),MATCH(T$3,[1]kis_etf_trade_data!$1:$1,0)),0)</f>
        <v>29701000</v>
      </c>
      <c r="U1228" s="85">
        <f>T1228/AK1228</f>
        <v>0.5</v>
      </c>
      <c r="V1228" s="90">
        <f>IFERROR(INDEX([1]kis_etf_trade_data!$1:$1048576,MATCH($A1228,[1]kis_etf_trade_data!$A:$A,0),MATCH(V$3,[1]kis_etf_trade_data!$1:$1,0)),0)</f>
        <v>517909000</v>
      </c>
      <c r="W1228" s="85">
        <f>V1228/AL1228</f>
        <v>0.63480753862220107</v>
      </c>
      <c r="X1228" s="90">
        <f>IFERROR(INDEX([1]kis_etf_trade_data!$1:$1048576,MATCH($A1228,[1]kis_etf_trade_data!$A:$A,0),MATCH(X$3,[1]kis_etf_trade_data!$1:$1,0)),0)</f>
        <v>982000</v>
      </c>
      <c r="Y1228" s="85">
        <f t="shared" si="4"/>
        <v>0.5</v>
      </c>
      <c r="Z1228" s="90"/>
      <c r="AA1228" s="85"/>
      <c r="AB1228" s="85"/>
      <c r="AC1228" s="85"/>
      <c r="AD1228" s="90">
        <f>IFERROR(INDEX([1]market_value_etf!$1:$1048576,MATCH($A1228,[1]market_value_etf!$A:$A,0),MATCH(AD$2,[1]market_value_etf!$1:$1,0))*2 + INDEX([1]mkt_pt_etf!$1:$1048576,MATCH($A1228,[1]mkt_pt_etf!$A:$A,0),MATCH(AD$2,[1]mkt_pt_etf!$1:$1,0))*2,0)</f>
        <v>93127358000</v>
      </c>
      <c r="AE1228" s="90">
        <f>IFERROR(INDEX([1]market_value_etf!$1:$1048576,MATCH($A1228,[1]market_value_etf!$A:$A,0),MATCH(AE$2,[1]market_value_etf!$1:$1,0))*2 + INDEX([1]mkt_pt_etf!$1:$1048576,MATCH($A1228,[1]mkt_pt_etf!$A:$A,0),MATCH(AE$2,[1]mkt_pt_etf!$1:$1,0))*2,0)</f>
        <v>310076000</v>
      </c>
      <c r="AF1228" s="90">
        <f>IFERROR(INDEX([1]market_value_etf!$1:$1048576,MATCH($A1228,[1]market_value_etf!$A:$A,0),MATCH(AF$2,[1]market_value_etf!$1:$1,0))*2 + INDEX([1]mkt_pt_etf!$1:$1048576,MATCH($A1228,[1]mkt_pt_etf!$A:$A,0),MATCH(AF$2,[1]mkt_pt_etf!$1:$1,0))*2,0)</f>
        <v>1215836000</v>
      </c>
      <c r="AG1228" s="90">
        <f>IFERROR(INDEX([1]market_value_etf!$1:$1048576,MATCH($A1228,[1]market_value_etf!$A:$A,0),MATCH(AG$2,[1]market_value_etf!$1:$1,0))*2 + INDEX([1]mkt_pt_etf!$1:$1048576,MATCH($A1228,[1]mkt_pt_etf!$A:$A,0),MATCH(AG$2,[1]mkt_pt_etf!$1:$1,0))*2,0)</f>
        <v>35519010000</v>
      </c>
      <c r="AH1228" s="90">
        <f>IFERROR(INDEX([1]market_value_etf!$1:$1048576,MATCH($A1228,[1]market_value_etf!$A:$A,0),MATCH(AH$2,[1]market_value_etf!$1:$1,0))*2 + INDEX([1]mkt_pt_etf!$1:$1048576,MATCH($A1228,[1]mkt_pt_etf!$A:$A,0),MATCH(AH$2,[1]mkt_pt_etf!$1:$1,0))*2,0)</f>
        <v>4133070000</v>
      </c>
      <c r="AI1228" s="90">
        <f>IFERROR(INDEX([1]market_value_etf!$1:$1048576,MATCH($A1228,[1]market_value_etf!$A:$A,0),MATCH(AI$2,[1]market_value_etf!$1:$1,0))*2 + INDEX([1]mkt_pt_etf!$1:$1048576,MATCH($A1228,[1]mkt_pt_etf!$A:$A,0),MATCH(AI$2,[1]mkt_pt_etf!$1:$1,0))*2,0)</f>
        <v>923124000</v>
      </c>
      <c r="AJ1228" s="90">
        <f>IFERROR(INDEX([1]market_value_etf!$1:$1048576,MATCH($A1228,[1]market_value_etf!$A:$A,0),MATCH(AJ$2,[1]market_value_etf!$1:$1,0))*2 + INDEX([1]mkt_pt_etf!$1:$1048576,MATCH($A1228,[1]mkt_pt_etf!$A:$A,0),MATCH(AJ$2,[1]mkt_pt_etf!$1:$1,0))*2,0)</f>
        <v>396538000</v>
      </c>
      <c r="AK1228" s="90">
        <f>IFERROR(INDEX([1]market_value_etf!$1:$1048576,MATCH($A1228,[1]market_value_etf!$A:$A,0),MATCH(AK$2,[1]market_value_etf!$1:$1,0))*2 + INDEX([1]mkt_pt_etf!$1:$1048576,MATCH($A1228,[1]mkt_pt_etf!$A:$A,0),MATCH(AK$2,[1]mkt_pt_etf!$1:$1,0))*2,0)</f>
        <v>59402000</v>
      </c>
      <c r="AL1228" s="90">
        <f>IFERROR(INDEX([1]market_value_etf!$1:$1048576,MATCH($A1228,[1]market_value_etf!$A:$A,0),MATCH(AL$2,[1]market_value_etf!$1:$1,0))*2 + INDEX([1]mkt_pt_etf!$1:$1048576,MATCH($A1228,[1]mkt_pt_etf!$A:$A,0),MATCH(AL$2,[1]mkt_pt_etf!$1:$1,0))*2,0)</f>
        <v>815852000</v>
      </c>
      <c r="AM1228" s="90">
        <f>IFERROR(INDEX([1]market_value_etf!$1:$1048576,MATCH($A1228,[1]market_value_etf!$A:$A,0),MATCH(AM$2,[1]market_value_etf!$1:$1,0))*2 + INDEX([1]mkt_pt_etf!$1:$1048576,MATCH($A1228,[1]mkt_pt_etf!$A:$A,0),MATCH(AM$2,[1]mkt_pt_etf!$1:$1,0))*2,0)</f>
        <v>1964000</v>
      </c>
      <c r="AN1228" s="90">
        <f>IFERROR(INDEX([1]market_value_etf!$1:$1048576,MATCH($A1228,[1]market_value_etf!$A:$A,0),MATCH(AN$2,[1]market_value_etf!$1:$1,0))*2 + INDEX([1]mkt_pt_etf!$1:$1048576,MATCH($A1228,[1]mkt_pt_etf!$A:$A,0),MATCH(AN$2,[1]mkt_pt_etf!$1:$1,0))*2,0)</f>
        <v>10794000</v>
      </c>
      <c r="AO1228" s="90"/>
      <c r="AP1228" s="90"/>
    </row>
    <row r="1229" spans="1:42" ht="12.75" customHeight="1">
      <c r="A1229" s="81">
        <v>45232</v>
      </c>
      <c r="B1229" s="90" cm="1">
        <f t="array" ref="B1229">SUM(_xlfn._xlws.FILTER([1]market_value_exchange!$B:$D,[1]market_value_exchange!$A:$A=A1229,0))*2</f>
        <v>34869953698000</v>
      </c>
      <c r="C1229" s="90">
        <f>SUM(AD1229:AN1229)</f>
        <v>168871770000</v>
      </c>
      <c r="D1229" s="203">
        <f>F1229+H1229+J1229+L1229+N1229+P1229+R1229+T1229+V1229+Z1229</f>
        <v>55269017000</v>
      </c>
      <c r="E1229" s="208">
        <f>INDEX([2]Daily_stats!$1:$1048576,MATCH($A1229,[2]Daily_stats!$H:$H,0),MATCH(E$1,[2]Daily_stats!$1:$1,0))</f>
        <v>157508392000</v>
      </c>
      <c r="F1229" s="90">
        <f>IFERROR(INDEX([1]kis_etf_trade_data!$1:$1048576,MATCH($A1229,[1]kis_etf_trade_data!$A:$A,0),MATCH(F$3,[1]kis_etf_trade_data!$1:$1,0)),0)</f>
        <v>22346064000</v>
      </c>
      <c r="G1229" s="85">
        <f>F1229/AD1229</f>
        <v>0.82920410956921664</v>
      </c>
      <c r="H1229" s="90">
        <f>IFERROR(INDEX([1]kis_etf_trade_data!$1:$1048576,MATCH($A1229,[1]kis_etf_trade_data!$A:$A,0),MATCH(H$3,[1]kis_etf_trade_data!$1:$1,0)),0)</f>
        <v>0</v>
      </c>
      <c r="I1229" s="85">
        <f>H1229/AE1229</f>
        <v>0</v>
      </c>
      <c r="J1229" s="90">
        <f>IFERROR(INDEX([1]kis_etf_trade_data!$1:$1048576,MATCH($A1229,[1]kis_etf_trade_data!$A:$A,0),MATCH(J$3,[1]kis_etf_trade_data!$1:$1,0)),0)</f>
        <v>158674000</v>
      </c>
      <c r="K1229" s="85">
        <f>J1229/AF1229</f>
        <v>3.3826473520744654E-3</v>
      </c>
      <c r="L1229" s="90">
        <f>IFERROR(INDEX([1]kis_etf_trade_data!$1:$1048576,MATCH($A1229,[1]kis_etf_trade_data!$A:$A,0),MATCH(L$3,[1]kis_etf_trade_data!$1:$1,0)),0)</f>
        <v>29398454000</v>
      </c>
      <c r="M1229" s="85">
        <f>L1229/AG1229</f>
        <v>0.33900614223794473</v>
      </c>
      <c r="N1229" s="90">
        <f>IFERROR(INDEX([1]kis_etf_trade_data!$1:$1048576,MATCH($A1229,[1]kis_etf_trade_data!$A:$A,0),MATCH(N$3,[1]kis_etf_trade_data!$1:$1,0)),0)</f>
        <v>1203966000</v>
      </c>
      <c r="O1229" s="85">
        <f>N1229/AH1229</f>
        <v>0.54826807969602143</v>
      </c>
      <c r="P1229" s="90">
        <f>IFERROR(INDEX([1]kis_etf_trade_data!$1:$1048576,MATCH($A1229,[1]kis_etf_trade_data!$A:$A,0),MATCH(P$3,[1]kis_etf_trade_data!$1:$1,0)),0)</f>
        <v>30577000</v>
      </c>
      <c r="Q1229" s="85">
        <f>P1229/AI1229</f>
        <v>0.16597008120196274</v>
      </c>
      <c r="R1229" s="90">
        <f>IFERROR(INDEX([1]kis_etf_trade_data!$1:$1048576,MATCH($A1229,[1]kis_etf_trade_data!$A:$A,0),MATCH(R$3,[1]kis_etf_trade_data!$1:$1,0)),0)</f>
        <v>0</v>
      </c>
      <c r="S1229" s="85">
        <f>R1229/AJ1229</f>
        <v>0</v>
      </c>
      <c r="T1229" s="90">
        <f>IFERROR(INDEX([1]kis_etf_trade_data!$1:$1048576,MATCH($A1229,[1]kis_etf_trade_data!$A:$A,0),MATCH(T$3,[1]kis_etf_trade_data!$1:$1,0)),0)</f>
        <v>10503000</v>
      </c>
      <c r="U1229" s="85">
        <f>T1229/AK1229</f>
        <v>0.5</v>
      </c>
      <c r="V1229" s="90">
        <f>IFERROR(INDEX([1]kis_etf_trade_data!$1:$1048576,MATCH($A1229,[1]kis_etf_trade_data!$A:$A,0),MATCH(V$3,[1]kis_etf_trade_data!$1:$1,0)),0)</f>
        <v>2120779000</v>
      </c>
      <c r="W1229" s="85">
        <f>V1229/AL1229</f>
        <v>0.49064712017271839</v>
      </c>
      <c r="X1229" s="90">
        <f>IFERROR(INDEX([1]kis_etf_trade_data!$1:$1048576,MATCH($A1229,[1]kis_etf_trade_data!$A:$A,0),MATCH(X$3,[1]kis_etf_trade_data!$1:$1,0)),0)</f>
        <v>0</v>
      </c>
      <c r="Y1229" s="85" t="e">
        <f t="shared" si="4"/>
        <v>#DIV/0!</v>
      </c>
      <c r="Z1229" s="90"/>
      <c r="AA1229" s="85"/>
      <c r="AB1229" s="85"/>
      <c r="AC1229" s="85"/>
      <c r="AD1229" s="90">
        <f>IFERROR(INDEX([1]market_value_etf!$1:$1048576,MATCH($A1229,[1]market_value_etf!$A:$A,0),MATCH(AD$2,[1]market_value_etf!$1:$1,0))*2 + INDEX([1]mkt_pt_etf!$1:$1048576,MATCH($A1229,[1]mkt_pt_etf!$A:$A,0),MATCH(AD$2,[1]mkt_pt_etf!$1:$1,0))*2,0)</f>
        <v>26948810000</v>
      </c>
      <c r="AE1229" s="90">
        <f>IFERROR(INDEX([1]market_value_etf!$1:$1048576,MATCH($A1229,[1]market_value_etf!$A:$A,0),MATCH(AE$2,[1]market_value_etf!$1:$1,0))*2 + INDEX([1]mkt_pt_etf!$1:$1048576,MATCH($A1229,[1]mkt_pt_etf!$A:$A,0),MATCH(AE$2,[1]mkt_pt_etf!$1:$1,0))*2,0)</f>
        <v>267588000</v>
      </c>
      <c r="AF1229" s="90">
        <f>IFERROR(INDEX([1]market_value_etf!$1:$1048576,MATCH($A1229,[1]market_value_etf!$A:$A,0),MATCH(AF$2,[1]market_value_etf!$1:$1,0))*2 + INDEX([1]mkt_pt_etf!$1:$1048576,MATCH($A1229,[1]mkt_pt_etf!$A:$A,0),MATCH(AF$2,[1]mkt_pt_etf!$1:$1,0))*2,0)</f>
        <v>46908230000</v>
      </c>
      <c r="AG1229" s="90">
        <f>IFERROR(INDEX([1]market_value_etf!$1:$1048576,MATCH($A1229,[1]market_value_etf!$A:$A,0),MATCH(AG$2,[1]market_value_etf!$1:$1,0))*2 + INDEX([1]mkt_pt_etf!$1:$1048576,MATCH($A1229,[1]mkt_pt_etf!$A:$A,0),MATCH(AG$2,[1]mkt_pt_etf!$1:$1,0))*2,0)</f>
        <v>86719532000</v>
      </c>
      <c r="AH1229" s="90">
        <f>IFERROR(INDEX([1]market_value_etf!$1:$1048576,MATCH($A1229,[1]market_value_etf!$A:$A,0),MATCH(AH$2,[1]market_value_etf!$1:$1,0))*2 + INDEX([1]mkt_pt_etf!$1:$1048576,MATCH($A1229,[1]mkt_pt_etf!$A:$A,0),MATCH(AH$2,[1]mkt_pt_etf!$1:$1,0))*2,0)</f>
        <v>2195944000</v>
      </c>
      <c r="AI1229" s="90">
        <f>IFERROR(INDEX([1]market_value_etf!$1:$1048576,MATCH($A1229,[1]market_value_etf!$A:$A,0),MATCH(AI$2,[1]market_value_etf!$1:$1,0))*2 + INDEX([1]mkt_pt_etf!$1:$1048576,MATCH($A1229,[1]mkt_pt_etf!$A:$A,0),MATCH(AI$2,[1]mkt_pt_etf!$1:$1,0))*2,0)</f>
        <v>184232000</v>
      </c>
      <c r="AJ1229" s="90">
        <f>IFERROR(INDEX([1]market_value_etf!$1:$1048576,MATCH($A1229,[1]market_value_etf!$A:$A,0),MATCH(AJ$2,[1]market_value_etf!$1:$1,0))*2 + INDEX([1]mkt_pt_etf!$1:$1048576,MATCH($A1229,[1]mkt_pt_etf!$A:$A,0),MATCH(AJ$2,[1]mkt_pt_etf!$1:$1,0))*2,0)</f>
        <v>1302414000</v>
      </c>
      <c r="AK1229" s="90">
        <f>IFERROR(INDEX([1]market_value_etf!$1:$1048576,MATCH($A1229,[1]market_value_etf!$A:$A,0),MATCH(AK$2,[1]market_value_etf!$1:$1,0))*2 + INDEX([1]mkt_pt_etf!$1:$1048576,MATCH($A1229,[1]mkt_pt_etf!$A:$A,0),MATCH(AK$2,[1]mkt_pt_etf!$1:$1,0))*2,0)</f>
        <v>21006000</v>
      </c>
      <c r="AL1229" s="90">
        <f>IFERROR(INDEX([1]market_value_etf!$1:$1048576,MATCH($A1229,[1]market_value_etf!$A:$A,0),MATCH(AL$2,[1]market_value_etf!$1:$1,0))*2 + INDEX([1]mkt_pt_etf!$1:$1048576,MATCH($A1229,[1]mkt_pt_etf!$A:$A,0),MATCH(AL$2,[1]mkt_pt_etf!$1:$1,0))*2,0)</f>
        <v>4322412000</v>
      </c>
      <c r="AM1229" s="90">
        <f>IFERROR(INDEX([1]market_value_etf!$1:$1048576,MATCH($A1229,[1]market_value_etf!$A:$A,0),MATCH(AM$2,[1]market_value_etf!$1:$1,0))*2 + INDEX([1]mkt_pt_etf!$1:$1048576,MATCH($A1229,[1]mkt_pt_etf!$A:$A,0),MATCH(AM$2,[1]mkt_pt_etf!$1:$1,0))*2,0)</f>
        <v>0</v>
      </c>
      <c r="AN1229" s="90">
        <f>IFERROR(INDEX([1]market_value_etf!$1:$1048576,MATCH($A1229,[1]market_value_etf!$A:$A,0),MATCH(AN$2,[1]market_value_etf!$1:$1,0))*2 + INDEX([1]mkt_pt_etf!$1:$1048576,MATCH($A1229,[1]mkt_pt_etf!$A:$A,0),MATCH(AN$2,[1]mkt_pt_etf!$1:$1,0))*2,0)</f>
        <v>1602000</v>
      </c>
      <c r="AO1229" s="90"/>
      <c r="AP1229" s="90"/>
    </row>
    <row r="1230" spans="1:42" ht="12.75" customHeight="1">
      <c r="A1230" s="81">
        <v>45233</v>
      </c>
      <c r="B1230" s="90" cm="1">
        <f t="array" ref="B1230">SUM(_xlfn._xlws.FILTER([1]market_value_exchange!$B:$D,[1]market_value_exchange!$A:$A=A1230,0))*2</f>
        <v>35056657144000</v>
      </c>
      <c r="C1230" s="90">
        <f>SUM(AD1230:AN1230)</f>
        <v>189050632000</v>
      </c>
      <c r="D1230" s="203">
        <f>F1230+H1230+J1230+L1230+N1230+P1230+R1230+T1230+V1230+Z1230</f>
        <v>157060411000</v>
      </c>
      <c r="E1230" s="208">
        <f>INDEX([2]Daily_stats!$1:$1048576,MATCH($A1230,[2]Daily_stats!$H:$H,0),MATCH(E$1,[2]Daily_stats!$1:$1,0))</f>
        <v>440245828000.03003</v>
      </c>
      <c r="F1230" s="90">
        <f>IFERROR(INDEX([1]kis_etf_trade_data!$1:$1048576,MATCH($A1230,[1]kis_etf_trade_data!$A:$A,0),MATCH(F$3,[1]kis_etf_trade_data!$1:$1,0)),0)</f>
        <v>68180654000</v>
      </c>
      <c r="G1230" s="85">
        <f>F1230/AD1230</f>
        <v>0.9048290360648017</v>
      </c>
      <c r="H1230" s="90">
        <f>IFERROR(INDEX([1]kis_etf_trade_data!$1:$1048576,MATCH($A1230,[1]kis_etf_trade_data!$A:$A,0),MATCH(H$3,[1]kis_etf_trade_data!$1:$1,0)),0)</f>
        <v>0</v>
      </c>
      <c r="I1230" s="85">
        <f>H1230/AE1230</f>
        <v>0</v>
      </c>
      <c r="J1230" s="90">
        <f>IFERROR(INDEX([1]kis_etf_trade_data!$1:$1048576,MATCH($A1230,[1]kis_etf_trade_data!$A:$A,0),MATCH(J$3,[1]kis_etf_trade_data!$1:$1,0)),0)</f>
        <v>372961000</v>
      </c>
      <c r="K1230" s="85">
        <f>J1230/AF1230</f>
        <v>0.22426540888520619</v>
      </c>
      <c r="L1230" s="90">
        <f>IFERROR(INDEX([1]kis_etf_trade_data!$1:$1048576,MATCH($A1230,[1]kis_etf_trade_data!$A:$A,0),MATCH(L$3,[1]kis_etf_trade_data!$1:$1,0)),0)</f>
        <v>86807540000</v>
      </c>
      <c r="M1230" s="85">
        <f>L1230/AG1230</f>
        <v>0.80906249489137261</v>
      </c>
      <c r="N1230" s="90">
        <f>IFERROR(INDEX([1]kis_etf_trade_data!$1:$1048576,MATCH($A1230,[1]kis_etf_trade_data!$A:$A,0),MATCH(N$3,[1]kis_etf_trade_data!$1:$1,0)),0)</f>
        <v>1620319000</v>
      </c>
      <c r="O1230" s="85">
        <f>N1230/AH1230</f>
        <v>0.55783968502722547</v>
      </c>
      <c r="P1230" s="90">
        <f>IFERROR(INDEX([1]kis_etf_trade_data!$1:$1048576,MATCH($A1230,[1]kis_etf_trade_data!$A:$A,0),MATCH(P$3,[1]kis_etf_trade_data!$1:$1,0)),0)</f>
        <v>21684000</v>
      </c>
      <c r="Q1230" s="85">
        <f>P1230/AI1230</f>
        <v>0.33345635726148737</v>
      </c>
      <c r="R1230" s="90">
        <f>IFERROR(INDEX([1]kis_etf_trade_data!$1:$1048576,MATCH($A1230,[1]kis_etf_trade_data!$A:$A,0),MATCH(R$3,[1]kis_etf_trade_data!$1:$1,0)),0)</f>
        <v>0</v>
      </c>
      <c r="S1230" s="85">
        <f>R1230/AJ1230</f>
        <v>0</v>
      </c>
      <c r="T1230" s="90">
        <f>IFERROR(INDEX([1]kis_etf_trade_data!$1:$1048576,MATCH($A1230,[1]kis_etf_trade_data!$A:$A,0),MATCH(T$3,[1]kis_etf_trade_data!$1:$1,0)),0)</f>
        <v>28080000</v>
      </c>
      <c r="U1230" s="85">
        <f>T1230/AK1230</f>
        <v>0.47585155058464668</v>
      </c>
      <c r="V1230" s="90">
        <f>IFERROR(INDEX([1]kis_etf_trade_data!$1:$1048576,MATCH($A1230,[1]kis_etf_trade_data!$A:$A,0),MATCH(V$3,[1]kis_etf_trade_data!$1:$1,0)),0)</f>
        <v>29173000</v>
      </c>
      <c r="W1230" s="85">
        <f>V1230/AL1230</f>
        <v>0.29479587712206951</v>
      </c>
      <c r="X1230" s="90">
        <f>IFERROR(INDEX([1]kis_etf_trade_data!$1:$1048576,MATCH($A1230,[1]kis_etf_trade_data!$A:$A,0),MATCH(X$3,[1]kis_etf_trade_data!$1:$1,0)),0)</f>
        <v>1022000</v>
      </c>
      <c r="Y1230" s="85">
        <f t="shared" si="4"/>
        <v>0.5</v>
      </c>
      <c r="Z1230" s="90"/>
      <c r="AA1230" s="85"/>
      <c r="AB1230" s="85"/>
      <c r="AC1230" s="85"/>
      <c r="AD1230" s="90">
        <f>IFERROR(INDEX([1]market_value_etf!$1:$1048576,MATCH($A1230,[1]market_value_etf!$A:$A,0),MATCH(AD$2,[1]market_value_etf!$1:$1,0))*2 + INDEX([1]mkt_pt_etf!$1:$1048576,MATCH($A1230,[1]mkt_pt_etf!$A:$A,0),MATCH(AD$2,[1]mkt_pt_etf!$1:$1,0))*2,0)</f>
        <v>75351974000</v>
      </c>
      <c r="AE1230" s="90">
        <f>IFERROR(INDEX([1]market_value_etf!$1:$1048576,MATCH($A1230,[1]market_value_etf!$A:$A,0),MATCH(AE$2,[1]market_value_etf!$1:$1,0))*2 + INDEX([1]mkt_pt_etf!$1:$1048576,MATCH($A1230,[1]mkt_pt_etf!$A:$A,0),MATCH(AE$2,[1]mkt_pt_etf!$1:$1,0))*2,0)</f>
        <v>923904000</v>
      </c>
      <c r="AF1230" s="90">
        <f>IFERROR(INDEX([1]market_value_etf!$1:$1048576,MATCH($A1230,[1]market_value_etf!$A:$A,0),MATCH(AF$2,[1]market_value_etf!$1:$1,0))*2 + INDEX([1]mkt_pt_etf!$1:$1048576,MATCH($A1230,[1]mkt_pt_etf!$A:$A,0),MATCH(AF$2,[1]mkt_pt_etf!$1:$1,0))*2,0)</f>
        <v>1663034000</v>
      </c>
      <c r="AG1230" s="90">
        <f>IFERROR(INDEX([1]market_value_etf!$1:$1048576,MATCH($A1230,[1]market_value_etf!$A:$A,0),MATCH(AG$2,[1]market_value_etf!$1:$1,0))*2 + INDEX([1]mkt_pt_etf!$1:$1048576,MATCH($A1230,[1]mkt_pt_etf!$A:$A,0),MATCH(AG$2,[1]mkt_pt_etf!$1:$1,0))*2,0)</f>
        <v>107293986000</v>
      </c>
      <c r="AH1230" s="90">
        <f>IFERROR(INDEX([1]market_value_etf!$1:$1048576,MATCH($A1230,[1]market_value_etf!$A:$A,0),MATCH(AH$2,[1]market_value_etf!$1:$1,0))*2 + INDEX([1]mkt_pt_etf!$1:$1048576,MATCH($A1230,[1]mkt_pt_etf!$A:$A,0),MATCH(AH$2,[1]mkt_pt_etf!$1:$1,0))*2,0)</f>
        <v>2904632000</v>
      </c>
      <c r="AI1230" s="90">
        <f>IFERROR(INDEX([1]market_value_etf!$1:$1048576,MATCH($A1230,[1]market_value_etf!$A:$A,0),MATCH(AI$2,[1]market_value_etf!$1:$1,0))*2 + INDEX([1]mkt_pt_etf!$1:$1048576,MATCH($A1230,[1]mkt_pt_etf!$A:$A,0),MATCH(AI$2,[1]mkt_pt_etf!$1:$1,0))*2,0)</f>
        <v>65028000</v>
      </c>
      <c r="AJ1230" s="90">
        <f>IFERROR(INDEX([1]market_value_etf!$1:$1048576,MATCH($A1230,[1]market_value_etf!$A:$A,0),MATCH(AJ$2,[1]market_value_etf!$1:$1,0))*2 + INDEX([1]mkt_pt_etf!$1:$1048576,MATCH($A1230,[1]mkt_pt_etf!$A:$A,0),MATCH(AJ$2,[1]mkt_pt_etf!$1:$1,0))*2,0)</f>
        <v>660758000</v>
      </c>
      <c r="AK1230" s="90">
        <f>IFERROR(INDEX([1]market_value_etf!$1:$1048576,MATCH($A1230,[1]market_value_etf!$A:$A,0),MATCH(AK$2,[1]market_value_etf!$1:$1,0))*2 + INDEX([1]mkt_pt_etf!$1:$1048576,MATCH($A1230,[1]mkt_pt_etf!$A:$A,0),MATCH(AK$2,[1]mkt_pt_etf!$1:$1,0))*2,0)</f>
        <v>59010000</v>
      </c>
      <c r="AL1230" s="90">
        <f>IFERROR(INDEX([1]market_value_etf!$1:$1048576,MATCH($A1230,[1]market_value_etf!$A:$A,0),MATCH(AL$2,[1]market_value_etf!$1:$1,0))*2 + INDEX([1]mkt_pt_etf!$1:$1048576,MATCH($A1230,[1]mkt_pt_etf!$A:$A,0),MATCH(AL$2,[1]mkt_pt_etf!$1:$1,0))*2,0)</f>
        <v>98960000</v>
      </c>
      <c r="AM1230" s="90">
        <f>IFERROR(INDEX([1]market_value_etf!$1:$1048576,MATCH($A1230,[1]market_value_etf!$A:$A,0),MATCH(AM$2,[1]market_value_etf!$1:$1,0))*2 + INDEX([1]mkt_pt_etf!$1:$1048576,MATCH($A1230,[1]mkt_pt_etf!$A:$A,0),MATCH(AM$2,[1]mkt_pt_etf!$1:$1,0))*2,0)</f>
        <v>2044000</v>
      </c>
      <c r="AN1230" s="90">
        <f>IFERROR(INDEX([1]market_value_etf!$1:$1048576,MATCH($A1230,[1]market_value_etf!$A:$A,0),MATCH(AN$2,[1]market_value_etf!$1:$1,0))*2 + INDEX([1]mkt_pt_etf!$1:$1048576,MATCH($A1230,[1]mkt_pt_etf!$A:$A,0),MATCH(AN$2,[1]mkt_pt_etf!$1:$1,0))*2,0)</f>
        <v>27302000</v>
      </c>
      <c r="AO1230" s="90"/>
      <c r="AP1230" s="90"/>
    </row>
    <row r="1231" spans="1:42" s="116" customFormat="1" ht="12.75" customHeight="1">
      <c r="A1231" s="110"/>
      <c r="B1231" s="113"/>
      <c r="C1231" s="113"/>
      <c r="D1231" s="210"/>
      <c r="E1231" s="208"/>
      <c r="F1231" s="113"/>
      <c r="G1231" s="135"/>
      <c r="H1231" s="113"/>
      <c r="I1231" s="113"/>
      <c r="J1231" s="113"/>
      <c r="K1231" s="113"/>
      <c r="L1231" s="113"/>
      <c r="M1231" s="113"/>
      <c r="N1231" s="113"/>
      <c r="O1231" s="113"/>
      <c r="P1231" s="113"/>
      <c r="Q1231" s="113"/>
      <c r="R1231" s="113"/>
      <c r="S1231" s="113"/>
      <c r="T1231" s="113"/>
      <c r="U1231" s="113"/>
      <c r="V1231" s="113"/>
      <c r="W1231" s="113"/>
      <c r="X1231" s="113"/>
      <c r="Y1231" s="85" t="e">
        <f t="shared" si="4"/>
        <v>#DIV/0!</v>
      </c>
      <c r="Z1231" s="113"/>
      <c r="AA1231" s="113"/>
      <c r="AB1231" s="113"/>
      <c r="AC1231" s="113"/>
      <c r="AD1231" s="113"/>
      <c r="AE1231" s="113"/>
      <c r="AF1231" s="113"/>
      <c r="AG1231" s="113"/>
      <c r="AH1231" s="113"/>
      <c r="AI1231" s="126"/>
      <c r="AJ1231" s="113"/>
      <c r="AK1231" s="113"/>
      <c r="AL1231" s="113"/>
      <c r="AM1231" s="113"/>
      <c r="AN1231" s="113"/>
      <c r="AO1231" s="113"/>
      <c r="AP1231" s="113"/>
    </row>
    <row r="1232" spans="1:42" ht="12.75" customHeight="1">
      <c r="A1232" s="81">
        <v>45236</v>
      </c>
      <c r="B1232" s="90" cm="1">
        <f t="array" ref="B1232">SUM(_xlfn._xlws.FILTER([1]market_value_exchange!$B:$D,[1]market_value_exchange!$A:$A=A1232,0))*2</f>
        <v>31973211553800</v>
      </c>
      <c r="C1232" s="90">
        <f>SUM(AD1232:AN1232)</f>
        <v>195840924000</v>
      </c>
      <c r="D1232" s="203">
        <f>F1232+H1232+J1232+L1232+N1232+P1232+R1232+T1232+V1232+Z1232</f>
        <v>93740008000</v>
      </c>
      <c r="E1232" s="208">
        <f>INDEX([2]Daily_stats!$1:$1048576,MATCH($A1232,[2]Daily_stats!$H:$H,0),MATCH(E$1,[2]Daily_stats!$1:$1,0))</f>
        <v>318313412000</v>
      </c>
      <c r="F1232" s="90">
        <f>IFERROR(INDEX([1]kis_etf_trade_data!$1:$1048576,MATCH($A1232,[1]kis_etf_trade_data!$A:$A,0),MATCH(F$3,[1]kis_etf_trade_data!$1:$1,0)),0)</f>
        <v>52862311000</v>
      </c>
      <c r="G1232" s="85">
        <f>F1232/AD1232</f>
        <v>0.76186513437871761</v>
      </c>
      <c r="H1232" s="90">
        <f>IFERROR(INDEX([1]kis_etf_trade_data!$1:$1048576,MATCH($A1232,[1]kis_etf_trade_data!$A:$A,0),MATCH(H$3,[1]kis_etf_trade_data!$1:$1,0)),0)</f>
        <v>0</v>
      </c>
      <c r="I1232" s="85">
        <f>H1232/AE1232</f>
        <v>0</v>
      </c>
      <c r="J1232" s="90">
        <f>IFERROR(INDEX([1]kis_etf_trade_data!$1:$1048576,MATCH($A1232,[1]kis_etf_trade_data!$A:$A,0),MATCH(J$3,[1]kis_etf_trade_data!$1:$1,0)),0)</f>
        <v>456281000</v>
      </c>
      <c r="K1232" s="85">
        <f>J1232/AF1232</f>
        <v>7.9080871123073469E-3</v>
      </c>
      <c r="L1232" s="90">
        <f>IFERROR(INDEX([1]kis_etf_trade_data!$1:$1048576,MATCH($A1232,[1]kis_etf_trade_data!$A:$A,0),MATCH(L$3,[1]kis_etf_trade_data!$1:$1,0)),0)</f>
        <v>39144210000</v>
      </c>
      <c r="M1232" s="85">
        <f>L1232/AG1232</f>
        <v>0.62766069688820247</v>
      </c>
      <c r="N1232" s="90">
        <f>IFERROR(INDEX([1]kis_etf_trade_data!$1:$1048576,MATCH($A1232,[1]kis_etf_trade_data!$A:$A,0),MATCH(N$3,[1]kis_etf_trade_data!$1:$1,0)),0)</f>
        <v>1088097000</v>
      </c>
      <c r="O1232" s="85">
        <f>N1232/AH1232</f>
        <v>0.47009827980105556</v>
      </c>
      <c r="P1232" s="90">
        <f>IFERROR(INDEX([1]kis_etf_trade_data!$1:$1048576,MATCH($A1232,[1]kis_etf_trade_data!$A:$A,0),MATCH(P$3,[1]kis_etf_trade_data!$1:$1,0)),0)</f>
        <v>115466000</v>
      </c>
      <c r="Q1232" s="85">
        <f>P1232/AI1232</f>
        <v>3.8545765794396766E-2</v>
      </c>
      <c r="R1232" s="90">
        <f>IFERROR(INDEX([1]kis_etf_trade_data!$1:$1048576,MATCH($A1232,[1]kis_etf_trade_data!$A:$A,0),MATCH(R$3,[1]kis_etf_trade_data!$1:$1,0)),0)</f>
        <v>0</v>
      </c>
      <c r="S1232" s="85">
        <f>R1232/AJ1232</f>
        <v>0</v>
      </c>
      <c r="T1232" s="90">
        <f>IFERROR(INDEX([1]kis_etf_trade_data!$1:$1048576,MATCH($A1232,[1]kis_etf_trade_data!$A:$A,0),MATCH(T$3,[1]kis_etf_trade_data!$1:$1,0)),0)</f>
        <v>5040000</v>
      </c>
      <c r="U1232" s="85">
        <f>T1232/AK1232</f>
        <v>0.29166666666666669</v>
      </c>
      <c r="V1232" s="90">
        <f>IFERROR(INDEX([1]kis_etf_trade_data!$1:$1048576,MATCH($A1232,[1]kis_etf_trade_data!$A:$A,0),MATCH(V$3,[1]kis_etf_trade_data!$1:$1,0)),0)</f>
        <v>68603000</v>
      </c>
      <c r="W1232" s="85">
        <f>V1232/AL1232</f>
        <v>0.21740081125617949</v>
      </c>
      <c r="X1232" s="90">
        <f>IFERROR(INDEX([1]kis_etf_trade_data!$1:$1048576,MATCH($A1232,[1]kis_etf_trade_data!$A:$A,0),MATCH(X$3,[1]kis_etf_trade_data!$1:$1,0)),0)</f>
        <v>1022000</v>
      </c>
      <c r="Y1232" s="85">
        <f t="shared" si="4"/>
        <v>0.24902534113060429</v>
      </c>
      <c r="Z1232" s="90"/>
      <c r="AA1232" s="85"/>
      <c r="AB1232" s="85"/>
      <c r="AC1232" s="85"/>
      <c r="AD1232" s="90">
        <f>IFERROR(INDEX([1]market_value_etf!$1:$1048576,MATCH($A1232,[1]market_value_etf!$A:$A,0),MATCH(AD$2,[1]market_value_etf!$1:$1,0))*2 + INDEX([1]mkt_pt_etf!$1:$1048576,MATCH($A1232,[1]mkt_pt_etf!$A:$A,0),MATCH(AD$2,[1]mkt_pt_etf!$1:$1,0))*2,0)</f>
        <v>69385392000</v>
      </c>
      <c r="AE1232" s="90">
        <f>IFERROR(INDEX([1]market_value_etf!$1:$1048576,MATCH($A1232,[1]market_value_etf!$A:$A,0),MATCH(AE$2,[1]market_value_etf!$1:$1,0))*2 + INDEX([1]mkt_pt_etf!$1:$1048576,MATCH($A1232,[1]mkt_pt_etf!$A:$A,0),MATCH(AE$2,[1]mkt_pt_etf!$1:$1,0))*2,0)</f>
        <v>384436000</v>
      </c>
      <c r="AF1232" s="90">
        <f>IFERROR(INDEX([1]market_value_etf!$1:$1048576,MATCH($A1232,[1]market_value_etf!$A:$A,0),MATCH(AF$2,[1]market_value_etf!$1:$1,0))*2 + INDEX([1]mkt_pt_etf!$1:$1048576,MATCH($A1232,[1]mkt_pt_etf!$A:$A,0),MATCH(AF$2,[1]mkt_pt_etf!$1:$1,0))*2,0)</f>
        <v>57698024000</v>
      </c>
      <c r="AG1232" s="90">
        <f>IFERROR(INDEX([1]market_value_etf!$1:$1048576,MATCH($A1232,[1]market_value_etf!$A:$A,0),MATCH(AG$2,[1]market_value_etf!$1:$1,0))*2 + INDEX([1]mkt_pt_etf!$1:$1048576,MATCH($A1232,[1]mkt_pt_etf!$A:$A,0),MATCH(AG$2,[1]mkt_pt_etf!$1:$1,0))*2,0)</f>
        <v>62365240000</v>
      </c>
      <c r="AH1232" s="90">
        <f>IFERROR(INDEX([1]market_value_etf!$1:$1048576,MATCH($A1232,[1]market_value_etf!$A:$A,0),MATCH(AH$2,[1]market_value_etf!$1:$1,0))*2 + INDEX([1]mkt_pt_etf!$1:$1048576,MATCH($A1232,[1]mkt_pt_etf!$A:$A,0),MATCH(AH$2,[1]mkt_pt_etf!$1:$1,0))*2,0)</f>
        <v>2314616000</v>
      </c>
      <c r="AI1232" s="90">
        <f>IFERROR(INDEX([1]market_value_etf!$1:$1048576,MATCH($A1232,[1]market_value_etf!$A:$A,0),MATCH(AI$2,[1]market_value_etf!$1:$1,0))*2 + INDEX([1]mkt_pt_etf!$1:$1048576,MATCH($A1232,[1]mkt_pt_etf!$A:$A,0),MATCH(AI$2,[1]mkt_pt_etf!$1:$1,0))*2,0)</f>
        <v>2995556000</v>
      </c>
      <c r="AJ1232" s="90">
        <f>IFERROR(INDEX([1]market_value_etf!$1:$1048576,MATCH($A1232,[1]market_value_etf!$A:$A,0),MATCH(AJ$2,[1]market_value_etf!$1:$1,0))*2 + INDEX([1]mkt_pt_etf!$1:$1048576,MATCH($A1232,[1]mkt_pt_etf!$A:$A,0),MATCH(AJ$2,[1]mkt_pt_etf!$1:$1,0))*2,0)</f>
        <v>355886000</v>
      </c>
      <c r="AK1232" s="90">
        <f>IFERROR(INDEX([1]market_value_etf!$1:$1048576,MATCH($A1232,[1]market_value_etf!$A:$A,0),MATCH(AK$2,[1]market_value_etf!$1:$1,0))*2 + INDEX([1]mkt_pt_etf!$1:$1048576,MATCH($A1232,[1]mkt_pt_etf!$A:$A,0),MATCH(AK$2,[1]mkt_pt_etf!$1:$1,0))*2,0)</f>
        <v>17280000</v>
      </c>
      <c r="AL1232" s="90">
        <f>IFERROR(INDEX([1]market_value_etf!$1:$1048576,MATCH($A1232,[1]market_value_etf!$A:$A,0),MATCH(AL$2,[1]market_value_etf!$1:$1,0))*2 + INDEX([1]mkt_pt_etf!$1:$1048576,MATCH($A1232,[1]mkt_pt_etf!$A:$A,0),MATCH(AL$2,[1]mkt_pt_etf!$1:$1,0))*2,0)</f>
        <v>315560000</v>
      </c>
      <c r="AM1232" s="90">
        <f>IFERROR(INDEX([1]market_value_etf!$1:$1048576,MATCH($A1232,[1]market_value_etf!$A:$A,0),MATCH(AM$2,[1]market_value_etf!$1:$1,0))*2 + INDEX([1]mkt_pt_etf!$1:$1048576,MATCH($A1232,[1]mkt_pt_etf!$A:$A,0),MATCH(AM$2,[1]mkt_pt_etf!$1:$1,0))*2,0)</f>
        <v>4104000</v>
      </c>
      <c r="AN1232" s="90">
        <f>IFERROR(INDEX([1]market_value_etf!$1:$1048576,MATCH($A1232,[1]market_value_etf!$A:$A,0),MATCH(AN$2,[1]market_value_etf!$1:$1,0))*2 + INDEX([1]mkt_pt_etf!$1:$1048576,MATCH($A1232,[1]mkt_pt_etf!$A:$A,0),MATCH(AN$2,[1]mkt_pt_etf!$1:$1,0))*2,0)</f>
        <v>4830000</v>
      </c>
      <c r="AO1232" s="90"/>
      <c r="AP1232" s="90"/>
    </row>
    <row r="1233" spans="1:42" ht="12.75" customHeight="1">
      <c r="A1233" s="81">
        <v>45237</v>
      </c>
      <c r="B1233" s="90" cm="1">
        <f t="array" ref="B1233">SUM(_xlfn._xlws.FILTER([1]market_value_exchange!$B:$D,[1]market_value_exchange!$A:$A=A1233,0))*2</f>
        <v>30004968674600</v>
      </c>
      <c r="C1233" s="90">
        <f>SUM(AD1233:AN1233)</f>
        <v>310744960000</v>
      </c>
      <c r="D1233" s="203">
        <f>F1233+H1233+J1233+L1233+N1233+P1233+R1233+T1233+V1233+Z1233</f>
        <v>19582302000</v>
      </c>
      <c r="E1233" s="208">
        <f>INDEX([2]Daily_stats!$1:$1048576,MATCH($A1233,[2]Daily_stats!$H:$H,0),MATCH(E$1,[2]Daily_stats!$1:$1,0))</f>
        <v>93986837000</v>
      </c>
      <c r="F1233" s="90">
        <f>IFERROR(INDEX([1]kis_etf_trade_data!$1:$1048576,MATCH($A1233,[1]kis_etf_trade_data!$A:$A,0),MATCH(F$3,[1]kis_etf_trade_data!$1:$1,0)),0)</f>
        <v>13189380000</v>
      </c>
      <c r="G1233" s="85">
        <f>F1233/AD1233</f>
        <v>0.77925305172557424</v>
      </c>
      <c r="H1233" s="90">
        <f>IFERROR(INDEX([1]kis_etf_trade_data!$1:$1048576,MATCH($A1233,[1]kis_etf_trade_data!$A:$A,0),MATCH(H$3,[1]kis_etf_trade_data!$1:$1,0)),0)</f>
        <v>0</v>
      </c>
      <c r="I1233" s="85">
        <f>H1233/AE1233</f>
        <v>0</v>
      </c>
      <c r="J1233" s="90">
        <f>IFERROR(INDEX([1]kis_etf_trade_data!$1:$1048576,MATCH($A1233,[1]kis_etf_trade_data!$A:$A,0),MATCH(J$3,[1]kis_etf_trade_data!$1:$1,0)),0)</f>
        <v>308174000</v>
      </c>
      <c r="K1233" s="85">
        <f>J1233/AF1233</f>
        <v>1.1451420739936708E-3</v>
      </c>
      <c r="L1233" s="90">
        <f>IFERROR(INDEX([1]kis_etf_trade_data!$1:$1048576,MATCH($A1233,[1]kis_etf_trade_data!$A:$A,0),MATCH(L$3,[1]kis_etf_trade_data!$1:$1,0)),0)</f>
        <v>5061520000</v>
      </c>
      <c r="M1233" s="85">
        <f>L1233/AG1233</f>
        <v>0.25039014008435712</v>
      </c>
      <c r="N1233" s="90">
        <f>IFERROR(INDEX([1]kis_etf_trade_data!$1:$1048576,MATCH($A1233,[1]kis_etf_trade_data!$A:$A,0),MATCH(N$3,[1]kis_etf_trade_data!$1:$1,0)),0)</f>
        <v>879686000</v>
      </c>
      <c r="O1233" s="85">
        <f>N1233/AH1233</f>
        <v>0.31212890415712502</v>
      </c>
      <c r="P1233" s="90">
        <f>IFERROR(INDEX([1]kis_etf_trade_data!$1:$1048576,MATCH($A1233,[1]kis_etf_trade_data!$A:$A,0),MATCH(P$3,[1]kis_etf_trade_data!$1:$1,0)),0)</f>
        <v>139942000</v>
      </c>
      <c r="Q1233" s="85">
        <f>P1233/AI1233</f>
        <v>0.4079727594470261</v>
      </c>
      <c r="R1233" s="90">
        <f>IFERROR(INDEX([1]kis_etf_trade_data!$1:$1048576,MATCH($A1233,[1]kis_etf_trade_data!$A:$A,0),MATCH(R$3,[1]kis_etf_trade_data!$1:$1,0)),0)</f>
        <v>0</v>
      </c>
      <c r="S1233" s="85">
        <f>R1233/AJ1233</f>
        <v>0</v>
      </c>
      <c r="T1233" s="90">
        <f>IFERROR(INDEX([1]kis_etf_trade_data!$1:$1048576,MATCH($A1233,[1]kis_etf_trade_data!$A:$A,0),MATCH(T$3,[1]kis_etf_trade_data!$1:$1,0)),0)</f>
        <v>3600000</v>
      </c>
      <c r="U1233" s="85">
        <f>T1233/AK1233</f>
        <v>0.5</v>
      </c>
      <c r="V1233" s="90">
        <f>IFERROR(INDEX([1]kis_etf_trade_data!$1:$1048576,MATCH($A1233,[1]kis_etf_trade_data!$A:$A,0),MATCH(V$3,[1]kis_etf_trade_data!$1:$1,0)),0)</f>
        <v>0</v>
      </c>
      <c r="W1233" s="85">
        <f>V1233/AL1233</f>
        <v>0</v>
      </c>
      <c r="X1233" s="90">
        <f>IFERROR(INDEX([1]kis_etf_trade_data!$1:$1048576,MATCH($A1233,[1]kis_etf_trade_data!$A:$A,0),MATCH(X$3,[1]kis_etf_trade_data!$1:$1,0)),0)</f>
        <v>0</v>
      </c>
      <c r="Y1233" s="85">
        <f t="shared" si="4"/>
        <v>0</v>
      </c>
      <c r="Z1233" s="90"/>
      <c r="AA1233" s="85"/>
      <c r="AB1233" s="85"/>
      <c r="AC1233" s="85"/>
      <c r="AD1233" s="90">
        <f>IFERROR(INDEX([1]market_value_etf!$1:$1048576,MATCH($A1233,[1]market_value_etf!$A:$A,0),MATCH(AD$2,[1]market_value_etf!$1:$1,0))*2 + INDEX([1]mkt_pt_etf!$1:$1048576,MATCH($A1233,[1]mkt_pt_etf!$A:$A,0),MATCH(AD$2,[1]mkt_pt_etf!$1:$1,0))*2,0)</f>
        <v>16925670000</v>
      </c>
      <c r="AE1233" s="90">
        <f>IFERROR(INDEX([1]market_value_etf!$1:$1048576,MATCH($A1233,[1]market_value_etf!$A:$A,0),MATCH(AE$2,[1]market_value_etf!$1:$1,0))*2 + INDEX([1]mkt_pt_etf!$1:$1048576,MATCH($A1233,[1]mkt_pt_etf!$A:$A,0),MATCH(AE$2,[1]mkt_pt_etf!$1:$1,0))*2,0)</f>
        <v>749322000</v>
      </c>
      <c r="AF1233" s="90">
        <f>IFERROR(INDEX([1]market_value_etf!$1:$1048576,MATCH($A1233,[1]market_value_etf!$A:$A,0),MATCH(AF$2,[1]market_value_etf!$1:$1,0))*2 + INDEX([1]mkt_pt_etf!$1:$1048576,MATCH($A1233,[1]mkt_pt_etf!$A:$A,0),MATCH(AF$2,[1]mkt_pt_etf!$1:$1,0))*2,0)</f>
        <v>269114206000</v>
      </c>
      <c r="AG1233" s="90">
        <f>IFERROR(INDEX([1]market_value_etf!$1:$1048576,MATCH($A1233,[1]market_value_etf!$A:$A,0),MATCH(AG$2,[1]market_value_etf!$1:$1,0))*2 + INDEX([1]mkt_pt_etf!$1:$1048576,MATCH($A1233,[1]mkt_pt_etf!$A:$A,0),MATCH(AG$2,[1]mkt_pt_etf!$1:$1,0))*2,0)</f>
        <v>20214534000</v>
      </c>
      <c r="AH1233" s="90">
        <f>IFERROR(INDEX([1]market_value_etf!$1:$1048576,MATCH($A1233,[1]market_value_etf!$A:$A,0),MATCH(AH$2,[1]market_value_etf!$1:$1,0))*2 + INDEX([1]mkt_pt_etf!$1:$1048576,MATCH($A1233,[1]mkt_pt_etf!$A:$A,0),MATCH(AH$2,[1]mkt_pt_etf!$1:$1,0))*2,0)</f>
        <v>2818342000</v>
      </c>
      <c r="AI1233" s="90">
        <f>IFERROR(INDEX([1]market_value_etf!$1:$1048576,MATCH($A1233,[1]market_value_etf!$A:$A,0),MATCH(AI$2,[1]market_value_etf!$1:$1,0))*2 + INDEX([1]mkt_pt_etf!$1:$1048576,MATCH($A1233,[1]mkt_pt_etf!$A:$A,0),MATCH(AI$2,[1]mkt_pt_etf!$1:$1,0))*2,0)</f>
        <v>343018000</v>
      </c>
      <c r="AJ1233" s="90">
        <f>IFERROR(INDEX([1]market_value_etf!$1:$1048576,MATCH($A1233,[1]market_value_etf!$A:$A,0),MATCH(AJ$2,[1]market_value_etf!$1:$1,0))*2 + INDEX([1]mkt_pt_etf!$1:$1048576,MATCH($A1233,[1]mkt_pt_etf!$A:$A,0),MATCH(AJ$2,[1]mkt_pt_etf!$1:$1,0))*2,0)</f>
        <v>75338000</v>
      </c>
      <c r="AK1233" s="90">
        <f>IFERROR(INDEX([1]market_value_etf!$1:$1048576,MATCH($A1233,[1]market_value_etf!$A:$A,0),MATCH(AK$2,[1]market_value_etf!$1:$1,0))*2 + INDEX([1]mkt_pt_etf!$1:$1048576,MATCH($A1233,[1]mkt_pt_etf!$A:$A,0),MATCH(AK$2,[1]mkt_pt_etf!$1:$1,0))*2,0)</f>
        <v>7200000</v>
      </c>
      <c r="AL1233" s="90">
        <f>IFERROR(INDEX([1]market_value_etf!$1:$1048576,MATCH($A1233,[1]market_value_etf!$A:$A,0),MATCH(AL$2,[1]market_value_etf!$1:$1,0))*2 + INDEX([1]mkt_pt_etf!$1:$1048576,MATCH($A1233,[1]mkt_pt_etf!$A:$A,0),MATCH(AL$2,[1]mkt_pt_etf!$1:$1,0))*2,0)</f>
        <v>475980000</v>
      </c>
      <c r="AM1233" s="90">
        <f>IFERROR(INDEX([1]market_value_etf!$1:$1048576,MATCH($A1233,[1]market_value_etf!$A:$A,0),MATCH(AM$2,[1]market_value_etf!$1:$1,0))*2 + INDEX([1]mkt_pt_etf!$1:$1048576,MATCH($A1233,[1]mkt_pt_etf!$A:$A,0),MATCH(AM$2,[1]mkt_pt_etf!$1:$1,0))*2,0)</f>
        <v>2030000</v>
      </c>
      <c r="AN1233" s="90">
        <f>IFERROR(INDEX([1]market_value_etf!$1:$1048576,MATCH($A1233,[1]market_value_etf!$A:$A,0),MATCH(AN$2,[1]market_value_etf!$1:$1,0))*2 + INDEX([1]mkt_pt_etf!$1:$1048576,MATCH($A1233,[1]mkt_pt_etf!$A:$A,0),MATCH(AN$2,[1]mkt_pt_etf!$1:$1,0))*2,0)</f>
        <v>19320000</v>
      </c>
      <c r="AO1233" s="90"/>
      <c r="AP1233" s="90"/>
    </row>
    <row r="1234" spans="1:42" ht="12.75" customHeight="1">
      <c r="A1234" s="81">
        <v>45238</v>
      </c>
      <c r="B1234" s="90" cm="1">
        <f t="array" ref="B1234">SUM(_xlfn._xlws.FILTER([1]market_value_exchange!$B:$D,[1]market_value_exchange!$A:$A=A1234,0))*2</f>
        <v>43066503938000</v>
      </c>
      <c r="C1234" s="90">
        <f>SUM(AD1234:AN1234)</f>
        <v>469881946000</v>
      </c>
      <c r="D1234" s="203">
        <f>F1234+H1234+J1234+L1234+N1234+P1234+R1234+T1234+V1234+Z1234</f>
        <v>377608794000</v>
      </c>
      <c r="E1234" s="208">
        <f>INDEX([2]Daily_stats!$1:$1048576,MATCH($A1234,[2]Daily_stats!$H:$H,0),MATCH(E$1,[2]Daily_stats!$1:$1,0))</f>
        <v>755671964000</v>
      </c>
      <c r="F1234" s="90">
        <f>IFERROR(INDEX([1]kis_etf_trade_data!$1:$1048576,MATCH($A1234,[1]kis_etf_trade_data!$A:$A,0),MATCH(F$3,[1]kis_etf_trade_data!$1:$1,0)),0)</f>
        <v>234774519000</v>
      </c>
      <c r="G1234" s="85">
        <f>F1234/AD1234</f>
        <v>0.96777745637776691</v>
      </c>
      <c r="H1234" s="90">
        <f>IFERROR(INDEX([1]kis_etf_trade_data!$1:$1048576,MATCH($A1234,[1]kis_etf_trade_data!$A:$A,0),MATCH(H$3,[1]kis_etf_trade_data!$1:$1,0)),0)</f>
        <v>0</v>
      </c>
      <c r="I1234" s="85">
        <f>H1234/AE1234</f>
        <v>0</v>
      </c>
      <c r="J1234" s="90">
        <f>IFERROR(INDEX([1]kis_etf_trade_data!$1:$1048576,MATCH($A1234,[1]kis_etf_trade_data!$A:$A,0),MATCH(J$3,[1]kis_etf_trade_data!$1:$1,0)),0)</f>
        <v>10784000</v>
      </c>
      <c r="K1234" s="85">
        <f>J1234/AF1234</f>
        <v>1.8843796772028258E-4</v>
      </c>
      <c r="L1234" s="90">
        <f>IFERROR(INDEX([1]kis_etf_trade_data!$1:$1048576,MATCH($A1234,[1]kis_etf_trade_data!$A:$A,0),MATCH(L$3,[1]kis_etf_trade_data!$1:$1,0)),0)</f>
        <v>18401094000</v>
      </c>
      <c r="M1234" s="85">
        <f>L1234/AG1234</f>
        <v>0.45222455448084881</v>
      </c>
      <c r="N1234" s="90">
        <f>IFERROR(INDEX([1]kis_etf_trade_data!$1:$1048576,MATCH($A1234,[1]kis_etf_trade_data!$A:$A,0),MATCH(N$3,[1]kis_etf_trade_data!$1:$1,0)),0)</f>
        <v>2704668000</v>
      </c>
      <c r="O1234" s="85">
        <f>N1234/AH1234</f>
        <v>0.49098277954690434</v>
      </c>
      <c r="P1234" s="90">
        <f>IFERROR(INDEX([1]kis_etf_trade_data!$1:$1048576,MATCH($A1234,[1]kis_etf_trade_data!$A:$A,0),MATCH(P$3,[1]kis_etf_trade_data!$1:$1,0)),0)</f>
        <v>1849281000</v>
      </c>
      <c r="Q1234" s="85">
        <f>P1234/AI1234</f>
        <v>0.90789260511347181</v>
      </c>
      <c r="R1234" s="90">
        <f>IFERROR(INDEX([1]kis_etf_trade_data!$1:$1048576,MATCH($A1234,[1]kis_etf_trade_data!$A:$A,0),MATCH(R$3,[1]kis_etf_trade_data!$1:$1,0)),0)</f>
        <v>0</v>
      </c>
      <c r="S1234" s="85">
        <f>R1234/AJ1234</f>
        <v>0</v>
      </c>
      <c r="T1234" s="90">
        <f>IFERROR(INDEX([1]kis_etf_trade_data!$1:$1048576,MATCH($A1234,[1]kis_etf_trade_data!$A:$A,0),MATCH(T$3,[1]kis_etf_trade_data!$1:$1,0)),0)</f>
        <v>118924313000</v>
      </c>
      <c r="U1234" s="85">
        <f>T1234/AK1234</f>
        <v>1.0006681228501919</v>
      </c>
      <c r="V1234" s="90">
        <f>IFERROR(INDEX([1]kis_etf_trade_data!$1:$1048576,MATCH($A1234,[1]kis_etf_trade_data!$A:$A,0),MATCH(V$3,[1]kis_etf_trade_data!$1:$1,0)),0)</f>
        <v>944135000</v>
      </c>
      <c r="W1234" s="85">
        <f>V1234/AL1234</f>
        <v>0.66461421282634647</v>
      </c>
      <c r="X1234" s="90">
        <f>IFERROR(INDEX([1]kis_etf_trade_data!$1:$1048576,MATCH($A1234,[1]kis_etf_trade_data!$A:$A,0),MATCH(X$3,[1]kis_etf_trade_data!$1:$1,0)),0)</f>
        <v>1020000</v>
      </c>
      <c r="Y1234" s="85">
        <f t="shared" si="4"/>
        <v>0.5</v>
      </c>
      <c r="Z1234" s="90"/>
      <c r="AA1234" s="85"/>
      <c r="AB1234" s="85"/>
      <c r="AC1234" s="85"/>
      <c r="AD1234" s="90">
        <f>IFERROR(INDEX([1]market_value_etf!$1:$1048576,MATCH($A1234,[1]market_value_etf!$A:$A,0),MATCH(AD$2,[1]market_value_etf!$1:$1,0))*2 + INDEX([1]mkt_pt_etf!$1:$1048576,MATCH($A1234,[1]mkt_pt_etf!$A:$A,0),MATCH(AD$2,[1]mkt_pt_etf!$1:$1,0))*2,0)</f>
        <v>242591432000</v>
      </c>
      <c r="AE1234" s="90">
        <f>IFERROR(INDEX([1]market_value_etf!$1:$1048576,MATCH($A1234,[1]market_value_etf!$A:$A,0),MATCH(AE$2,[1]market_value_etf!$1:$1,0))*2 + INDEX([1]mkt_pt_etf!$1:$1048576,MATCH($A1234,[1]mkt_pt_etf!$A:$A,0),MATCH(AE$2,[1]mkt_pt_etf!$1:$1,0))*2,0)</f>
        <v>674988000</v>
      </c>
      <c r="AF1234" s="90">
        <f>IFERROR(INDEX([1]market_value_etf!$1:$1048576,MATCH($A1234,[1]market_value_etf!$A:$A,0),MATCH(AF$2,[1]market_value_etf!$1:$1,0))*2 + INDEX([1]mkt_pt_etf!$1:$1048576,MATCH($A1234,[1]mkt_pt_etf!$A:$A,0),MATCH(AF$2,[1]mkt_pt_etf!$1:$1,0))*2,0)</f>
        <v>57228382000</v>
      </c>
      <c r="AG1234" s="90">
        <f>IFERROR(INDEX([1]market_value_etf!$1:$1048576,MATCH($A1234,[1]market_value_etf!$A:$A,0),MATCH(AG$2,[1]market_value_etf!$1:$1,0))*2 + INDEX([1]mkt_pt_etf!$1:$1048576,MATCH($A1234,[1]mkt_pt_etf!$A:$A,0),MATCH(AG$2,[1]mkt_pt_etf!$1:$1,0))*2,0)</f>
        <v>40690170000</v>
      </c>
      <c r="AH1234" s="90">
        <f>IFERROR(INDEX([1]market_value_etf!$1:$1048576,MATCH($A1234,[1]market_value_etf!$A:$A,0),MATCH(AH$2,[1]market_value_etf!$1:$1,0))*2 + INDEX([1]mkt_pt_etf!$1:$1048576,MATCH($A1234,[1]mkt_pt_etf!$A:$A,0),MATCH(AH$2,[1]mkt_pt_etf!$1:$1,0))*2,0)</f>
        <v>5508682000</v>
      </c>
      <c r="AI1234" s="90">
        <f>IFERROR(INDEX([1]market_value_etf!$1:$1048576,MATCH($A1234,[1]market_value_etf!$A:$A,0),MATCH(AI$2,[1]market_value_etf!$1:$1,0))*2 + INDEX([1]mkt_pt_etf!$1:$1048576,MATCH($A1234,[1]mkt_pt_etf!$A:$A,0),MATCH(AI$2,[1]mkt_pt_etf!$1:$1,0))*2,0)</f>
        <v>2036894000</v>
      </c>
      <c r="AJ1234" s="90">
        <f>IFERROR(INDEX([1]market_value_etf!$1:$1048576,MATCH($A1234,[1]market_value_etf!$A:$A,0),MATCH(AJ$2,[1]market_value_etf!$1:$1,0))*2 + INDEX([1]mkt_pt_etf!$1:$1048576,MATCH($A1234,[1]mkt_pt_etf!$A:$A,0),MATCH(AJ$2,[1]mkt_pt_etf!$1:$1,0))*2,0)</f>
        <v>882210000</v>
      </c>
      <c r="AK1234" s="90">
        <f>IFERROR(INDEX([1]market_value_etf!$1:$1048576,MATCH($A1234,[1]market_value_etf!$A:$A,0),MATCH(AK$2,[1]market_value_etf!$1:$1,0))*2 + INDEX([1]mkt_pt_etf!$1:$1048576,MATCH($A1234,[1]mkt_pt_etf!$A:$A,0),MATCH(AK$2,[1]mkt_pt_etf!$1:$1,0))*2,0)</f>
        <v>118844910000</v>
      </c>
      <c r="AL1234" s="90">
        <f>IFERROR(INDEX([1]market_value_etf!$1:$1048576,MATCH($A1234,[1]market_value_etf!$A:$A,0),MATCH(AL$2,[1]market_value_etf!$1:$1,0))*2 + INDEX([1]mkt_pt_etf!$1:$1048576,MATCH($A1234,[1]mkt_pt_etf!$A:$A,0),MATCH(AL$2,[1]mkt_pt_etf!$1:$1,0))*2,0)</f>
        <v>1420576000</v>
      </c>
      <c r="AM1234" s="90">
        <f>IFERROR(INDEX([1]market_value_etf!$1:$1048576,MATCH($A1234,[1]market_value_etf!$A:$A,0),MATCH(AM$2,[1]market_value_etf!$1:$1,0))*2 + INDEX([1]mkt_pt_etf!$1:$1048576,MATCH($A1234,[1]mkt_pt_etf!$A:$A,0),MATCH(AM$2,[1]mkt_pt_etf!$1:$1,0))*2,0)</f>
        <v>2040000</v>
      </c>
      <c r="AN1234" s="90">
        <f>IFERROR(INDEX([1]market_value_etf!$1:$1048576,MATCH($A1234,[1]market_value_etf!$A:$A,0),MATCH(AN$2,[1]market_value_etf!$1:$1,0))*2 + INDEX([1]mkt_pt_etf!$1:$1048576,MATCH($A1234,[1]mkt_pt_etf!$A:$A,0),MATCH(AN$2,[1]mkt_pt_etf!$1:$1,0))*2,0)</f>
        <v>1662000</v>
      </c>
      <c r="AO1234" s="90"/>
      <c r="AP1234" s="90"/>
    </row>
    <row r="1235" spans="1:42" ht="12.75" customHeight="1">
      <c r="A1235" s="81">
        <v>45239</v>
      </c>
      <c r="B1235" s="90" cm="1">
        <f t="array" ref="B1235">SUM(_xlfn._xlws.FILTER([1]market_value_exchange!$B:$D,[1]market_value_exchange!$A:$A=A1235,0))*2</f>
        <v>49949154740000</v>
      </c>
      <c r="C1235" s="90">
        <f>SUM(AD1235:AN1235)</f>
        <v>593788440000</v>
      </c>
      <c r="D1235" s="203">
        <f>F1235+H1235+J1235+L1235+N1235+P1235+R1235+T1235+V1235+Z1235</f>
        <v>70133499000</v>
      </c>
      <c r="E1235" s="208">
        <f>INDEX([2]Daily_stats!$1:$1048576,MATCH($A1235,[2]Daily_stats!$H:$H,0),MATCH(E$1,[2]Daily_stats!$1:$1,0))</f>
        <v>207880143000</v>
      </c>
      <c r="F1235" s="90">
        <f>IFERROR(INDEX([1]kis_etf_trade_data!$1:$1048576,MATCH($A1235,[1]kis_etf_trade_data!$A:$A,0),MATCH(F$3,[1]kis_etf_trade_data!$1:$1,0)),0)</f>
        <v>47230342000</v>
      </c>
      <c r="G1235" s="85">
        <f>F1235/AD1235</f>
        <v>0.81606977835062555</v>
      </c>
      <c r="H1235" s="90">
        <f>IFERROR(INDEX([1]kis_etf_trade_data!$1:$1048576,MATCH($A1235,[1]kis_etf_trade_data!$A:$A,0),MATCH(H$3,[1]kis_etf_trade_data!$1:$1,0)),0)</f>
        <v>0</v>
      </c>
      <c r="I1235" s="85">
        <f>H1235/AE1235</f>
        <v>0</v>
      </c>
      <c r="J1235" s="90">
        <f>IFERROR(INDEX([1]kis_etf_trade_data!$1:$1048576,MATCH($A1235,[1]kis_etf_trade_data!$A:$A,0),MATCH(J$3,[1]kis_etf_trade_data!$1:$1,0)),0)</f>
        <v>3948593000</v>
      </c>
      <c r="K1235" s="85">
        <f>J1235/AF1235</f>
        <v>1.0078091179704608E-2</v>
      </c>
      <c r="L1235" s="90">
        <f>IFERROR(INDEX([1]kis_etf_trade_data!$1:$1048576,MATCH($A1235,[1]kis_etf_trade_data!$A:$A,0),MATCH(L$3,[1]kis_etf_trade_data!$1:$1,0)),0)</f>
        <v>17513578000</v>
      </c>
      <c r="M1235" s="85">
        <f>L1235/AG1235</f>
        <v>0.12620016081432525</v>
      </c>
      <c r="N1235" s="90">
        <f>IFERROR(INDEX([1]kis_etf_trade_data!$1:$1048576,MATCH($A1235,[1]kis_etf_trade_data!$A:$A,0),MATCH(N$3,[1]kis_etf_trade_data!$1:$1,0)),0)</f>
        <v>1147763000</v>
      </c>
      <c r="O1235" s="85">
        <f>N1235/AH1235</f>
        <v>0.46381833640723574</v>
      </c>
      <c r="P1235" s="90">
        <f>IFERROR(INDEX([1]kis_etf_trade_data!$1:$1048576,MATCH($A1235,[1]kis_etf_trade_data!$A:$A,0),MATCH(P$3,[1]kis_etf_trade_data!$1:$1,0)),0)</f>
        <v>79455000</v>
      </c>
      <c r="Q1235" s="85">
        <f>P1235/AI1235</f>
        <v>0.20768422483375854</v>
      </c>
      <c r="R1235" s="90">
        <f>IFERROR(INDEX([1]kis_etf_trade_data!$1:$1048576,MATCH($A1235,[1]kis_etf_trade_data!$A:$A,0),MATCH(R$3,[1]kis_etf_trade_data!$1:$1,0)),0)</f>
        <v>0</v>
      </c>
      <c r="S1235" s="85">
        <f>R1235/AJ1235</f>
        <v>0</v>
      </c>
      <c r="T1235" s="90">
        <f>IFERROR(INDEX([1]kis_etf_trade_data!$1:$1048576,MATCH($A1235,[1]kis_etf_trade_data!$A:$A,0),MATCH(T$3,[1]kis_etf_trade_data!$1:$1,0)),0)</f>
        <v>75736000</v>
      </c>
      <c r="U1235" s="85">
        <f>T1235/AK1235</f>
        <v>0.2086414175362814</v>
      </c>
      <c r="V1235" s="90">
        <f>IFERROR(INDEX([1]kis_etf_trade_data!$1:$1048576,MATCH($A1235,[1]kis_etf_trade_data!$A:$A,0),MATCH(V$3,[1]kis_etf_trade_data!$1:$1,0)),0)</f>
        <v>138032000</v>
      </c>
      <c r="W1235" s="85">
        <f>V1235/AL1235</f>
        <v>0.21105294060084157</v>
      </c>
      <c r="X1235" s="90">
        <f>IFERROR(INDEX([1]kis_etf_trade_data!$1:$1048576,MATCH($A1235,[1]kis_etf_trade_data!$A:$A,0),MATCH(X$3,[1]kis_etf_trade_data!$1:$1,0)),0)</f>
        <v>0</v>
      </c>
      <c r="Y1235" s="85">
        <f t="shared" si="4"/>
        <v>0</v>
      </c>
      <c r="Z1235" s="90"/>
      <c r="AA1235" s="85"/>
      <c r="AB1235" s="85"/>
      <c r="AC1235" s="85"/>
      <c r="AD1235" s="90">
        <f>IFERROR(INDEX([1]market_value_etf!$1:$1048576,MATCH($A1235,[1]market_value_etf!$A:$A,0),MATCH(AD$2,[1]market_value_etf!$1:$1,0))*2 + INDEX([1]mkt_pt_etf!$1:$1048576,MATCH($A1235,[1]mkt_pt_etf!$A:$A,0),MATCH(AD$2,[1]mkt_pt_etf!$1:$1,0))*2,0)</f>
        <v>57875372000</v>
      </c>
      <c r="AE1235" s="90">
        <f>IFERROR(INDEX([1]market_value_etf!$1:$1048576,MATCH($A1235,[1]market_value_etf!$A:$A,0),MATCH(AE$2,[1]market_value_etf!$1:$1,0))*2 + INDEX([1]mkt_pt_etf!$1:$1048576,MATCH($A1235,[1]mkt_pt_etf!$A:$A,0),MATCH(AE$2,[1]mkt_pt_etf!$1:$1,0))*2,0)</f>
        <v>674194000</v>
      </c>
      <c r="AF1235" s="90">
        <f>IFERROR(INDEX([1]market_value_etf!$1:$1048576,MATCH($A1235,[1]market_value_etf!$A:$A,0),MATCH(AF$2,[1]market_value_etf!$1:$1,0))*2 + INDEX([1]mkt_pt_etf!$1:$1048576,MATCH($A1235,[1]mkt_pt_etf!$A:$A,0),MATCH(AF$2,[1]mkt_pt_etf!$1:$1,0))*2,0)</f>
        <v>391799690000</v>
      </c>
      <c r="AG1235" s="90">
        <f>IFERROR(INDEX([1]market_value_etf!$1:$1048576,MATCH($A1235,[1]market_value_etf!$A:$A,0),MATCH(AG$2,[1]market_value_etf!$1:$1,0))*2 + INDEX([1]mkt_pt_etf!$1:$1048576,MATCH($A1235,[1]mkt_pt_etf!$A:$A,0),MATCH(AG$2,[1]mkt_pt_etf!$1:$1,0))*2,0)</f>
        <v>138776194000</v>
      </c>
      <c r="AH1235" s="90">
        <f>IFERROR(INDEX([1]market_value_etf!$1:$1048576,MATCH($A1235,[1]market_value_etf!$A:$A,0),MATCH(AH$2,[1]market_value_etf!$1:$1,0))*2 + INDEX([1]mkt_pt_etf!$1:$1048576,MATCH($A1235,[1]mkt_pt_etf!$A:$A,0),MATCH(AH$2,[1]mkt_pt_etf!$1:$1,0))*2,0)</f>
        <v>2474596000</v>
      </c>
      <c r="AI1235" s="90">
        <f>IFERROR(INDEX([1]market_value_etf!$1:$1048576,MATCH($A1235,[1]market_value_etf!$A:$A,0),MATCH(AI$2,[1]market_value_etf!$1:$1,0))*2 + INDEX([1]mkt_pt_etf!$1:$1048576,MATCH($A1235,[1]mkt_pt_etf!$A:$A,0),MATCH(AI$2,[1]mkt_pt_etf!$1:$1,0))*2,0)</f>
        <v>382576000</v>
      </c>
      <c r="AJ1235" s="90">
        <f>IFERROR(INDEX([1]market_value_etf!$1:$1048576,MATCH($A1235,[1]market_value_etf!$A:$A,0),MATCH(AJ$2,[1]market_value_etf!$1:$1,0))*2 + INDEX([1]mkt_pt_etf!$1:$1048576,MATCH($A1235,[1]mkt_pt_etf!$A:$A,0),MATCH(AJ$2,[1]mkt_pt_etf!$1:$1,0))*2,0)</f>
        <v>780004000</v>
      </c>
      <c r="AK1235" s="90">
        <f>IFERROR(INDEX([1]market_value_etf!$1:$1048576,MATCH($A1235,[1]market_value_etf!$A:$A,0),MATCH(AK$2,[1]market_value_etf!$1:$1,0))*2 + INDEX([1]mkt_pt_etf!$1:$1048576,MATCH($A1235,[1]mkt_pt_etf!$A:$A,0),MATCH(AK$2,[1]mkt_pt_etf!$1:$1,0))*2,0)</f>
        <v>362996000</v>
      </c>
      <c r="AL1235" s="90">
        <f>IFERROR(INDEX([1]market_value_etf!$1:$1048576,MATCH($A1235,[1]market_value_etf!$A:$A,0),MATCH(AL$2,[1]market_value_etf!$1:$1,0))*2 + INDEX([1]mkt_pt_etf!$1:$1048576,MATCH($A1235,[1]mkt_pt_etf!$A:$A,0),MATCH(AL$2,[1]mkt_pt_etf!$1:$1,0))*2,0)</f>
        <v>654016000</v>
      </c>
      <c r="AM1235" s="90">
        <f>IFERROR(INDEX([1]market_value_etf!$1:$1048576,MATCH($A1235,[1]market_value_etf!$A:$A,0),MATCH(AM$2,[1]market_value_etf!$1:$1,0))*2 + INDEX([1]mkt_pt_etf!$1:$1048576,MATCH($A1235,[1]mkt_pt_etf!$A:$A,0),MATCH(AM$2,[1]mkt_pt_etf!$1:$1,0))*2,0)</f>
        <v>2106000</v>
      </c>
      <c r="AN1235" s="90">
        <f>IFERROR(INDEX([1]market_value_etf!$1:$1048576,MATCH($A1235,[1]market_value_etf!$A:$A,0),MATCH(AN$2,[1]market_value_etf!$1:$1,0))*2 + INDEX([1]mkt_pt_etf!$1:$1048576,MATCH($A1235,[1]mkt_pt_etf!$A:$A,0),MATCH(AN$2,[1]mkt_pt_etf!$1:$1,0))*2,0)</f>
        <v>6696000</v>
      </c>
      <c r="AO1235" s="90"/>
      <c r="AP1235" s="90"/>
    </row>
    <row r="1236" spans="1:42" ht="12.75" customHeight="1">
      <c r="A1236" s="81">
        <v>45240</v>
      </c>
      <c r="B1236" s="90" cm="1">
        <f t="array" ref="B1236">SUM(_xlfn._xlws.FILTER([1]market_value_exchange!$B:$D,[1]market_value_exchange!$A:$A=A1236,0))*2</f>
        <v>47496345296000</v>
      </c>
      <c r="C1236" s="90">
        <f>SUM(AD1236:AN1236)</f>
        <v>683938878000</v>
      </c>
      <c r="D1236" s="203">
        <f>F1236+H1236+J1236+L1236+N1236+P1236+R1236+T1236+V1236+Z1236</f>
        <v>30655436000</v>
      </c>
      <c r="E1236" s="208">
        <f>INDEX([2]Daily_stats!$1:$1048576,MATCH($A1236,[2]Daily_stats!$H:$H,0),MATCH(E$1,[2]Daily_stats!$1:$1,0))</f>
        <v>182667867000</v>
      </c>
      <c r="F1236" s="90">
        <f>IFERROR(INDEX([1]kis_etf_trade_data!$1:$1048576,MATCH($A1236,[1]kis_etf_trade_data!$A:$A,0),MATCH(F$3,[1]kis_etf_trade_data!$1:$1,0)),0)</f>
        <v>12675551000</v>
      </c>
      <c r="G1236" s="85">
        <f>F1236/AD1236</f>
        <v>0.14792271504232879</v>
      </c>
      <c r="H1236" s="90">
        <f>IFERROR(INDEX([1]kis_etf_trade_data!$1:$1048576,MATCH($A1236,[1]kis_etf_trade_data!$A:$A,0),MATCH(H$3,[1]kis_etf_trade_data!$1:$1,0)),0)</f>
        <v>0</v>
      </c>
      <c r="I1236" s="85">
        <f>H1236/AE1236</f>
        <v>0</v>
      </c>
      <c r="J1236" s="90">
        <f>IFERROR(INDEX([1]kis_etf_trade_data!$1:$1048576,MATCH($A1236,[1]kis_etf_trade_data!$A:$A,0),MATCH(J$3,[1]kis_etf_trade_data!$1:$1,0)),0)</f>
        <v>7374133000</v>
      </c>
      <c r="K1236" s="85">
        <f>J1236/AF1236</f>
        <v>1.519418293594881E-2</v>
      </c>
      <c r="L1236" s="90">
        <f>IFERROR(INDEX([1]kis_etf_trade_data!$1:$1048576,MATCH($A1236,[1]kis_etf_trade_data!$A:$A,0),MATCH(L$3,[1]kis_etf_trade_data!$1:$1,0)),0)</f>
        <v>9835582000</v>
      </c>
      <c r="M1236" s="85">
        <f>L1236/AG1236</f>
        <v>8.9886012089323369E-2</v>
      </c>
      <c r="N1236" s="90">
        <f>IFERROR(INDEX([1]kis_etf_trade_data!$1:$1048576,MATCH($A1236,[1]kis_etf_trade_data!$A:$A,0),MATCH(N$3,[1]kis_etf_trade_data!$1:$1,0)),0)</f>
        <v>347452000</v>
      </c>
      <c r="O1236" s="85">
        <f>N1236/AH1236</f>
        <v>0.22295059245674803</v>
      </c>
      <c r="P1236" s="90">
        <f>IFERROR(INDEX([1]kis_etf_trade_data!$1:$1048576,MATCH($A1236,[1]kis_etf_trade_data!$A:$A,0),MATCH(P$3,[1]kis_etf_trade_data!$1:$1,0)),0)</f>
        <v>70156000</v>
      </c>
      <c r="Q1236" s="85">
        <f>P1236/AI1236</f>
        <v>0.15339003432669393</v>
      </c>
      <c r="R1236" s="90">
        <f>IFERROR(INDEX([1]kis_etf_trade_data!$1:$1048576,MATCH($A1236,[1]kis_etf_trade_data!$A:$A,0),MATCH(R$3,[1]kis_etf_trade_data!$1:$1,0)),0)</f>
        <v>0</v>
      </c>
      <c r="S1236" s="85">
        <f>R1236/AJ1236</f>
        <v>0</v>
      </c>
      <c r="T1236" s="90">
        <f>IFERROR(INDEX([1]kis_etf_trade_data!$1:$1048576,MATCH($A1236,[1]kis_etf_trade_data!$A:$A,0),MATCH(T$3,[1]kis_etf_trade_data!$1:$1,0)),0)</f>
        <v>206396000</v>
      </c>
      <c r="U1236" s="85">
        <f>T1236/AK1236</f>
        <v>0.30387029904714791</v>
      </c>
      <c r="V1236" s="90">
        <f>IFERROR(INDEX([1]kis_etf_trade_data!$1:$1048576,MATCH($A1236,[1]kis_etf_trade_data!$A:$A,0),MATCH(V$3,[1]kis_etf_trade_data!$1:$1,0)),0)</f>
        <v>146166000</v>
      </c>
      <c r="W1236" s="85">
        <f>V1236/AL1236</f>
        <v>0.29694292981415421</v>
      </c>
      <c r="X1236" s="90">
        <f>IFERROR(INDEX([1]kis_etf_trade_data!$1:$1048576,MATCH($A1236,[1]kis_etf_trade_data!$A:$A,0),MATCH(X$3,[1]kis_etf_trade_data!$1:$1,0)),0)</f>
        <v>4126000</v>
      </c>
      <c r="Y1236" s="85">
        <f t="shared" si="4"/>
        <v>0.5</v>
      </c>
      <c r="Z1236" s="90"/>
      <c r="AA1236" s="85"/>
      <c r="AB1236" s="85"/>
      <c r="AC1236" s="85"/>
      <c r="AD1236" s="90">
        <f>IFERROR(INDEX([1]market_value_etf!$1:$1048576,MATCH($A1236,[1]market_value_etf!$A:$A,0),MATCH(AD$2,[1]market_value_etf!$1:$1,0))*2 + INDEX([1]mkt_pt_etf!$1:$1048576,MATCH($A1236,[1]mkt_pt_etf!$A:$A,0),MATCH(AD$2,[1]mkt_pt_etf!$1:$1,0))*2,0)</f>
        <v>85690362000</v>
      </c>
      <c r="AE1236" s="90">
        <f>IFERROR(INDEX([1]market_value_etf!$1:$1048576,MATCH($A1236,[1]market_value_etf!$A:$A,0),MATCH(AE$2,[1]market_value_etf!$1:$1,0))*2 + INDEX([1]mkt_pt_etf!$1:$1048576,MATCH($A1236,[1]mkt_pt_etf!$A:$A,0),MATCH(AE$2,[1]mkt_pt_etf!$1:$1,0))*2,0)</f>
        <v>110890000</v>
      </c>
      <c r="AF1236" s="90">
        <f>IFERROR(INDEX([1]market_value_etf!$1:$1048576,MATCH($A1236,[1]market_value_etf!$A:$A,0),MATCH(AF$2,[1]market_value_etf!$1:$1,0))*2 + INDEX([1]mkt_pt_etf!$1:$1048576,MATCH($A1236,[1]mkt_pt_etf!$A:$A,0),MATCH(AF$2,[1]mkt_pt_etf!$1:$1,0))*2,0)</f>
        <v>485326064000</v>
      </c>
      <c r="AG1236" s="90">
        <f>IFERROR(INDEX([1]market_value_etf!$1:$1048576,MATCH($A1236,[1]market_value_etf!$A:$A,0),MATCH(AG$2,[1]market_value_etf!$1:$1,0))*2 + INDEX([1]mkt_pt_etf!$1:$1048576,MATCH($A1236,[1]mkt_pt_etf!$A:$A,0),MATCH(AG$2,[1]mkt_pt_etf!$1:$1,0))*2,0)</f>
        <v>109422832000</v>
      </c>
      <c r="AH1236" s="90">
        <f>IFERROR(INDEX([1]market_value_etf!$1:$1048576,MATCH($A1236,[1]market_value_etf!$A:$A,0),MATCH(AH$2,[1]market_value_etf!$1:$1,0))*2 + INDEX([1]mkt_pt_etf!$1:$1048576,MATCH($A1236,[1]mkt_pt_etf!$A:$A,0),MATCH(AH$2,[1]mkt_pt_etf!$1:$1,0))*2,0)</f>
        <v>1558426000</v>
      </c>
      <c r="AI1236" s="90">
        <f>IFERROR(INDEX([1]market_value_etf!$1:$1048576,MATCH($A1236,[1]market_value_etf!$A:$A,0),MATCH(AI$2,[1]market_value_etf!$1:$1,0))*2 + INDEX([1]mkt_pt_etf!$1:$1048576,MATCH($A1236,[1]mkt_pt_etf!$A:$A,0),MATCH(AI$2,[1]mkt_pt_etf!$1:$1,0))*2,0)</f>
        <v>457370000</v>
      </c>
      <c r="AJ1236" s="90">
        <f>IFERROR(INDEX([1]market_value_etf!$1:$1048576,MATCH($A1236,[1]market_value_etf!$A:$A,0),MATCH(AJ$2,[1]market_value_etf!$1:$1,0))*2 + INDEX([1]mkt_pt_etf!$1:$1048576,MATCH($A1236,[1]mkt_pt_etf!$A:$A,0),MATCH(AJ$2,[1]mkt_pt_etf!$1:$1,0))*2,0)</f>
        <v>193222000</v>
      </c>
      <c r="AK1236" s="90">
        <f>IFERROR(INDEX([1]market_value_etf!$1:$1048576,MATCH($A1236,[1]market_value_etf!$A:$A,0),MATCH(AK$2,[1]market_value_etf!$1:$1,0))*2 + INDEX([1]mkt_pt_etf!$1:$1048576,MATCH($A1236,[1]mkt_pt_etf!$A:$A,0),MATCH(AK$2,[1]mkt_pt_etf!$1:$1,0))*2,0)</f>
        <v>679224000</v>
      </c>
      <c r="AL1236" s="90">
        <f>IFERROR(INDEX([1]market_value_etf!$1:$1048576,MATCH($A1236,[1]market_value_etf!$A:$A,0),MATCH(AL$2,[1]market_value_etf!$1:$1,0))*2 + INDEX([1]mkt_pt_etf!$1:$1048576,MATCH($A1236,[1]mkt_pt_etf!$A:$A,0),MATCH(AL$2,[1]mkt_pt_etf!$1:$1,0))*2,0)</f>
        <v>492236000</v>
      </c>
      <c r="AM1236" s="90">
        <f>IFERROR(INDEX([1]market_value_etf!$1:$1048576,MATCH($A1236,[1]market_value_etf!$A:$A,0),MATCH(AM$2,[1]market_value_etf!$1:$1,0))*2 + INDEX([1]mkt_pt_etf!$1:$1048576,MATCH($A1236,[1]mkt_pt_etf!$A:$A,0),MATCH(AM$2,[1]mkt_pt_etf!$1:$1,0))*2,0)</f>
        <v>8252000</v>
      </c>
      <c r="AN1236" s="90">
        <f>IFERROR(INDEX([1]market_value_etf!$1:$1048576,MATCH($A1236,[1]market_value_etf!$A:$A,0),MATCH(AN$2,[1]market_value_etf!$1:$1,0))*2 + INDEX([1]mkt_pt_etf!$1:$1048576,MATCH($A1236,[1]mkt_pt_etf!$A:$A,0),MATCH(AN$2,[1]mkt_pt_etf!$1:$1,0))*2,0)</f>
        <v>0</v>
      </c>
      <c r="AO1236" s="90"/>
      <c r="AP1236" s="90"/>
    </row>
    <row r="1237" spans="1:42" s="116" customFormat="1" ht="12.75" customHeight="1">
      <c r="A1237" s="110"/>
      <c r="B1237" s="113"/>
      <c r="C1237" s="113"/>
      <c r="D1237" s="210"/>
      <c r="E1237" s="208"/>
      <c r="F1237" s="113"/>
      <c r="G1237" s="135"/>
      <c r="H1237" s="113"/>
      <c r="I1237" s="113"/>
      <c r="J1237" s="113"/>
      <c r="K1237" s="113"/>
      <c r="L1237" s="113"/>
      <c r="M1237" s="113"/>
      <c r="N1237" s="113"/>
      <c r="O1237" s="113"/>
      <c r="P1237" s="113"/>
      <c r="Q1237" s="113"/>
      <c r="R1237" s="113"/>
      <c r="S1237" s="113"/>
      <c r="T1237" s="113"/>
      <c r="U1237" s="113"/>
      <c r="V1237" s="113"/>
      <c r="W1237" s="113"/>
      <c r="X1237" s="113"/>
      <c r="Y1237" s="85" t="e">
        <f t="shared" si="4"/>
        <v>#DIV/0!</v>
      </c>
      <c r="Z1237" s="113"/>
      <c r="AA1237" s="113"/>
      <c r="AB1237" s="113"/>
      <c r="AC1237" s="113"/>
      <c r="AD1237" s="113"/>
      <c r="AE1237" s="113"/>
      <c r="AF1237" s="113"/>
      <c r="AG1237" s="113"/>
      <c r="AH1237" s="113"/>
      <c r="AI1237" s="126"/>
      <c r="AJ1237" s="113"/>
      <c r="AK1237" s="113"/>
      <c r="AL1237" s="113"/>
      <c r="AM1237" s="113"/>
      <c r="AN1237" s="113"/>
      <c r="AO1237" s="113"/>
      <c r="AP1237" s="113"/>
    </row>
    <row r="1238" spans="1:42" ht="12.75" customHeight="1">
      <c r="A1238" s="81">
        <v>45243</v>
      </c>
      <c r="B1238" s="90" cm="1">
        <f t="array" ref="B1238">SUM(_xlfn._xlws.FILTER([1]market_value_exchange!$B:$D,[1]market_value_exchange!$A:$A=A1238,0))*2</f>
        <v>36513898500000</v>
      </c>
      <c r="C1238" s="90">
        <f>SUM(AD1238:AN1238)</f>
        <v>413520714000</v>
      </c>
      <c r="D1238" s="203">
        <f>F1238+H1238+J1238+L1238+N1238+P1238+R1238+T1238+V1238+Z1238</f>
        <v>33221161000</v>
      </c>
      <c r="E1238" s="208">
        <f>INDEX([2]Daily_stats!$1:$1048576,MATCH($A1238,[2]Daily_stats!$H:$H,0),MATCH(E$1,[2]Daily_stats!$1:$1,0))</f>
        <v>256746351000</v>
      </c>
      <c r="F1238" s="90">
        <f>IFERROR(INDEX([1]kis_etf_trade_data!$1:$1048576,MATCH($A1238,[1]kis_etf_trade_data!$A:$A,0),MATCH(F$3,[1]kis_etf_trade_data!$1:$1,0)),0)</f>
        <v>7392046000</v>
      </c>
      <c r="G1238" s="85">
        <f>F1238/AD1238</f>
        <v>0.25871659865948399</v>
      </c>
      <c r="H1238" s="90">
        <f>IFERROR(INDEX([1]kis_etf_trade_data!$1:$1048576,MATCH($A1238,[1]kis_etf_trade_data!$A:$A,0),MATCH(H$3,[1]kis_etf_trade_data!$1:$1,0)),0)</f>
        <v>0</v>
      </c>
      <c r="I1238" s="85">
        <f>H1238/AE1238</f>
        <v>0</v>
      </c>
      <c r="J1238" s="90">
        <f>IFERROR(INDEX([1]kis_etf_trade_data!$1:$1048576,MATCH($A1238,[1]kis_etf_trade_data!$A:$A,0),MATCH(J$3,[1]kis_etf_trade_data!$1:$1,0)),0)</f>
        <v>7249488000</v>
      </c>
      <c r="K1238" s="85">
        <f>J1238/AF1238</f>
        <v>2.1143552050293592E-2</v>
      </c>
      <c r="L1238" s="90">
        <f>IFERROR(INDEX([1]kis_etf_trade_data!$1:$1048576,MATCH($A1238,[1]kis_etf_trade_data!$A:$A,0),MATCH(L$3,[1]kis_etf_trade_data!$1:$1,0)),0)</f>
        <v>12707550000</v>
      </c>
      <c r="M1238" s="85">
        <f>L1238/AG1238</f>
        <v>0.36717818197830981</v>
      </c>
      <c r="N1238" s="90">
        <f>IFERROR(INDEX([1]kis_etf_trade_data!$1:$1048576,MATCH($A1238,[1]kis_etf_trade_data!$A:$A,0),MATCH(N$3,[1]kis_etf_trade_data!$1:$1,0)),0)</f>
        <v>1496716000</v>
      </c>
      <c r="O1238" s="85">
        <f>N1238/AH1238</f>
        <v>0.57421915163643222</v>
      </c>
      <c r="P1238" s="90">
        <f>IFERROR(INDEX([1]kis_etf_trade_data!$1:$1048576,MATCH($A1238,[1]kis_etf_trade_data!$A:$A,0),MATCH(P$3,[1]kis_etf_trade_data!$1:$1,0)),0)</f>
        <v>94649000</v>
      </c>
      <c r="Q1238" s="85">
        <f>P1238/AI1238</f>
        <v>0.47277222777222777</v>
      </c>
      <c r="R1238" s="90">
        <f>IFERROR(INDEX([1]kis_etf_trade_data!$1:$1048576,MATCH($A1238,[1]kis_etf_trade_data!$A:$A,0),MATCH(R$3,[1]kis_etf_trade_data!$1:$1,0)),0)</f>
        <v>0</v>
      </c>
      <c r="S1238" s="85">
        <f>R1238/AJ1238</f>
        <v>0</v>
      </c>
      <c r="T1238" s="90">
        <f>IFERROR(INDEX([1]kis_etf_trade_data!$1:$1048576,MATCH($A1238,[1]kis_etf_trade_data!$A:$A,0),MATCH(T$3,[1]kis_etf_trade_data!$1:$1,0)),0)</f>
        <v>149056000</v>
      </c>
      <c r="U1238" s="85">
        <f>T1238/AK1238</f>
        <v>0.49749676247947344</v>
      </c>
      <c r="V1238" s="90">
        <f>IFERROR(INDEX([1]kis_etf_trade_data!$1:$1048576,MATCH($A1238,[1]kis_etf_trade_data!$A:$A,0),MATCH(V$3,[1]kis_etf_trade_data!$1:$1,0)),0)</f>
        <v>4131656000</v>
      </c>
      <c r="W1238" s="85">
        <f>V1238/AL1238</f>
        <v>0.99331117991247941</v>
      </c>
      <c r="X1238" s="90">
        <f>IFERROR(INDEX([1]kis_etf_trade_data!$1:$1048576,MATCH($A1238,[1]kis_etf_trade_data!$A:$A,0),MATCH(X$3,[1]kis_etf_trade_data!$1:$1,0)),0)</f>
        <v>0</v>
      </c>
      <c r="Y1238" s="85" t="e">
        <f t="shared" si="4"/>
        <v>#DIV/0!</v>
      </c>
      <c r="Z1238" s="90"/>
      <c r="AA1238" s="85"/>
      <c r="AB1238" s="85"/>
      <c r="AC1238" s="85"/>
      <c r="AD1238" s="90">
        <f>IFERROR(INDEX([1]market_value_etf!$1:$1048576,MATCH($A1238,[1]market_value_etf!$A:$A,0),MATCH(AD$2,[1]market_value_etf!$1:$1,0))*2 + INDEX([1]mkt_pt_etf!$1:$1048576,MATCH($A1238,[1]mkt_pt_etf!$A:$A,0),MATCH(AD$2,[1]mkt_pt_etf!$1:$1,0))*2,0)</f>
        <v>28571982000</v>
      </c>
      <c r="AE1238" s="90">
        <f>IFERROR(INDEX([1]market_value_etf!$1:$1048576,MATCH($A1238,[1]market_value_etf!$A:$A,0),MATCH(AE$2,[1]market_value_etf!$1:$1,0))*2 + INDEX([1]mkt_pt_etf!$1:$1048576,MATCH($A1238,[1]mkt_pt_etf!$A:$A,0),MATCH(AE$2,[1]mkt_pt_etf!$1:$1,0))*2,0)</f>
        <v>154494000</v>
      </c>
      <c r="AF1238" s="90">
        <f>IFERROR(INDEX([1]market_value_etf!$1:$1048576,MATCH($A1238,[1]market_value_etf!$A:$A,0),MATCH(AF$2,[1]market_value_etf!$1:$1,0))*2 + INDEX([1]mkt_pt_etf!$1:$1048576,MATCH($A1238,[1]mkt_pt_etf!$A:$A,0),MATCH(AF$2,[1]mkt_pt_etf!$1:$1,0))*2,0)</f>
        <v>342869920000</v>
      </c>
      <c r="AG1238" s="90">
        <f>IFERROR(INDEX([1]market_value_etf!$1:$1048576,MATCH($A1238,[1]market_value_etf!$A:$A,0),MATCH(AG$2,[1]market_value_etf!$1:$1,0))*2 + INDEX([1]mkt_pt_etf!$1:$1048576,MATCH($A1238,[1]mkt_pt_etf!$A:$A,0),MATCH(AG$2,[1]mkt_pt_etf!$1:$1,0))*2,0)</f>
        <v>34608674000</v>
      </c>
      <c r="AH1238" s="90">
        <f>IFERROR(INDEX([1]market_value_etf!$1:$1048576,MATCH($A1238,[1]market_value_etf!$A:$A,0),MATCH(AH$2,[1]market_value_etf!$1:$1,0))*2 + INDEX([1]mkt_pt_etf!$1:$1048576,MATCH($A1238,[1]mkt_pt_etf!$A:$A,0),MATCH(AH$2,[1]mkt_pt_etf!$1:$1,0))*2,0)</f>
        <v>2606524000</v>
      </c>
      <c r="AI1238" s="90">
        <f>IFERROR(INDEX([1]market_value_etf!$1:$1048576,MATCH($A1238,[1]market_value_etf!$A:$A,0),MATCH(AI$2,[1]market_value_etf!$1:$1,0))*2 + INDEX([1]mkt_pt_etf!$1:$1048576,MATCH($A1238,[1]mkt_pt_etf!$A:$A,0),MATCH(AI$2,[1]mkt_pt_etf!$1:$1,0))*2,0)</f>
        <v>200200000</v>
      </c>
      <c r="AJ1238" s="90">
        <f>IFERROR(INDEX([1]market_value_etf!$1:$1048576,MATCH($A1238,[1]market_value_etf!$A:$A,0),MATCH(AJ$2,[1]market_value_etf!$1:$1,0))*2 + INDEX([1]mkt_pt_etf!$1:$1048576,MATCH($A1238,[1]mkt_pt_etf!$A:$A,0),MATCH(AJ$2,[1]mkt_pt_etf!$1:$1,0))*2,0)</f>
        <v>49830000</v>
      </c>
      <c r="AK1238" s="90">
        <f>IFERROR(INDEX([1]market_value_etf!$1:$1048576,MATCH($A1238,[1]market_value_etf!$A:$A,0),MATCH(AK$2,[1]market_value_etf!$1:$1,0))*2 + INDEX([1]mkt_pt_etf!$1:$1048576,MATCH($A1238,[1]mkt_pt_etf!$A:$A,0),MATCH(AK$2,[1]mkt_pt_etf!$1:$1,0))*2,0)</f>
        <v>299612000</v>
      </c>
      <c r="AL1238" s="90">
        <f>IFERROR(INDEX([1]market_value_etf!$1:$1048576,MATCH($A1238,[1]market_value_etf!$A:$A,0),MATCH(AL$2,[1]market_value_etf!$1:$1,0))*2 + INDEX([1]mkt_pt_etf!$1:$1048576,MATCH($A1238,[1]mkt_pt_etf!$A:$A,0),MATCH(AL$2,[1]mkt_pt_etf!$1:$1,0))*2,0)</f>
        <v>4159478000</v>
      </c>
      <c r="AM1238" s="90">
        <f>IFERROR(INDEX([1]market_value_etf!$1:$1048576,MATCH($A1238,[1]market_value_etf!$A:$A,0),MATCH(AM$2,[1]market_value_etf!$1:$1,0))*2 + INDEX([1]mkt_pt_etf!$1:$1048576,MATCH($A1238,[1]mkt_pt_etf!$A:$A,0),MATCH(AM$2,[1]mkt_pt_etf!$1:$1,0))*2,0)</f>
        <v>0</v>
      </c>
      <c r="AN1238" s="90">
        <f>IFERROR(INDEX([1]market_value_etf!$1:$1048576,MATCH($A1238,[1]market_value_etf!$A:$A,0),MATCH(AN$2,[1]market_value_etf!$1:$1,0))*2 + INDEX([1]mkt_pt_etf!$1:$1048576,MATCH($A1238,[1]mkt_pt_etf!$A:$A,0),MATCH(AN$2,[1]mkt_pt_etf!$1:$1,0))*2,0)</f>
        <v>0</v>
      </c>
      <c r="AO1238" s="90"/>
      <c r="AP1238" s="90"/>
    </row>
    <row r="1239" spans="1:42" ht="12.75" customHeight="1">
      <c r="A1239" s="81">
        <v>45244</v>
      </c>
      <c r="B1239" s="90" cm="1">
        <f t="array" ref="B1239">SUM(_xlfn._xlws.FILTER([1]market_value_exchange!$B:$D,[1]market_value_exchange!$A:$A=A1239,0))*2</f>
        <v>39524168690000</v>
      </c>
      <c r="C1239" s="90">
        <f>SUM(AD1239:AN1239)</f>
        <v>193586020000</v>
      </c>
      <c r="D1239" s="203">
        <f>F1239+H1239+J1239+L1239+N1239+P1239+R1239+T1239+V1239+Z1239</f>
        <v>77401531000</v>
      </c>
      <c r="E1239" s="208">
        <f>INDEX([2]Daily_stats!$1:$1048576,MATCH($A1239,[2]Daily_stats!$H:$H,0),MATCH(E$1,[2]Daily_stats!$1:$1,0))</f>
        <v>282674297000</v>
      </c>
      <c r="F1239" s="90">
        <f>IFERROR(INDEX([1]kis_etf_trade_data!$1:$1048576,MATCH($A1239,[1]kis_etf_trade_data!$A:$A,0),MATCH(F$3,[1]kis_etf_trade_data!$1:$1,0)),0)</f>
        <v>10861905000</v>
      </c>
      <c r="G1239" s="85">
        <f>F1239/AD1239</f>
        <v>0.64343890357336231</v>
      </c>
      <c r="H1239" s="90">
        <f>IFERROR(INDEX([1]kis_etf_trade_data!$1:$1048576,MATCH($A1239,[1]kis_etf_trade_data!$A:$A,0),MATCH(H$3,[1]kis_etf_trade_data!$1:$1,0)),0)</f>
        <v>0</v>
      </c>
      <c r="I1239" s="85">
        <f>H1239/AE1239</f>
        <v>0</v>
      </c>
      <c r="J1239" s="90">
        <f>IFERROR(INDEX([1]kis_etf_trade_data!$1:$1048576,MATCH($A1239,[1]kis_etf_trade_data!$A:$A,0),MATCH(J$3,[1]kis_etf_trade_data!$1:$1,0)),0)</f>
        <v>12394351000</v>
      </c>
      <c r="K1239" s="85">
        <f>J1239/AF1239</f>
        <v>0.48041982247373927</v>
      </c>
      <c r="L1239" s="90">
        <f>IFERROR(INDEX([1]kis_etf_trade_data!$1:$1048576,MATCH($A1239,[1]kis_etf_trade_data!$A:$A,0),MATCH(L$3,[1]kis_etf_trade_data!$1:$1,0)),0)</f>
        <v>53158257000</v>
      </c>
      <c r="M1239" s="85">
        <f>L1239/AG1239</f>
        <v>0.35970233452845579</v>
      </c>
      <c r="N1239" s="90">
        <f>IFERROR(INDEX([1]kis_etf_trade_data!$1:$1048576,MATCH($A1239,[1]kis_etf_trade_data!$A:$A,0),MATCH(N$3,[1]kis_etf_trade_data!$1:$1,0)),0)</f>
        <v>812239000</v>
      </c>
      <c r="O1239" s="85">
        <f>N1239/AH1239</f>
        <v>0.39648878735514359</v>
      </c>
      <c r="P1239" s="90">
        <f>IFERROR(INDEX([1]kis_etf_trade_data!$1:$1048576,MATCH($A1239,[1]kis_etf_trade_data!$A:$A,0),MATCH(P$3,[1]kis_etf_trade_data!$1:$1,0)),0)</f>
        <v>94728000</v>
      </c>
      <c r="Q1239" s="85">
        <f>P1239/AI1239</f>
        <v>0.29473553204729308</v>
      </c>
      <c r="R1239" s="90">
        <f>IFERROR(INDEX([1]kis_etf_trade_data!$1:$1048576,MATCH($A1239,[1]kis_etf_trade_data!$A:$A,0),MATCH(R$3,[1]kis_etf_trade_data!$1:$1,0)),0)</f>
        <v>0</v>
      </c>
      <c r="S1239" s="85">
        <f>R1239/AJ1239</f>
        <v>0</v>
      </c>
      <c r="T1239" s="90">
        <f>IFERROR(INDEX([1]kis_etf_trade_data!$1:$1048576,MATCH($A1239,[1]kis_etf_trade_data!$A:$A,0),MATCH(T$3,[1]kis_etf_trade_data!$1:$1,0)),0)</f>
        <v>8087000</v>
      </c>
      <c r="U1239" s="85">
        <f>T1239/AK1239</f>
        <v>9.1835112423347715E-2</v>
      </c>
      <c r="V1239" s="90">
        <f>IFERROR(INDEX([1]kis_etf_trade_data!$1:$1048576,MATCH($A1239,[1]kis_etf_trade_data!$A:$A,0),MATCH(V$3,[1]kis_etf_trade_data!$1:$1,0)),0)</f>
        <v>71964000</v>
      </c>
      <c r="W1239" s="85">
        <f>V1239/AL1239</f>
        <v>0.33518397764322311</v>
      </c>
      <c r="X1239" s="90">
        <f>IFERROR(INDEX([1]kis_etf_trade_data!$1:$1048576,MATCH($A1239,[1]kis_etf_trade_data!$A:$A,0),MATCH(X$3,[1]kis_etf_trade_data!$1:$1,0)),0)</f>
        <v>0</v>
      </c>
      <c r="Y1239" s="85">
        <f t="shared" si="4"/>
        <v>0</v>
      </c>
      <c r="Z1239" s="90"/>
      <c r="AA1239" s="85"/>
      <c r="AB1239" s="85"/>
      <c r="AC1239" s="85"/>
      <c r="AD1239" s="90">
        <f>IFERROR(INDEX([1]market_value_etf!$1:$1048576,MATCH($A1239,[1]market_value_etf!$A:$A,0),MATCH(AD$2,[1]market_value_etf!$1:$1,0))*2 + INDEX([1]mkt_pt_etf!$1:$1048576,MATCH($A1239,[1]mkt_pt_etf!$A:$A,0),MATCH(AD$2,[1]mkt_pt_etf!$1:$1,0))*2,0)</f>
        <v>16881020000</v>
      </c>
      <c r="AE1239" s="90">
        <f>IFERROR(INDEX([1]market_value_etf!$1:$1048576,MATCH($A1239,[1]market_value_etf!$A:$A,0),MATCH(AE$2,[1]market_value_etf!$1:$1,0))*2 + INDEX([1]mkt_pt_etf!$1:$1048576,MATCH($A1239,[1]mkt_pt_etf!$A:$A,0),MATCH(AE$2,[1]mkt_pt_etf!$1:$1,0))*2,0)</f>
        <v>101980000</v>
      </c>
      <c r="AF1239" s="90">
        <f>IFERROR(INDEX([1]market_value_etf!$1:$1048576,MATCH($A1239,[1]market_value_etf!$A:$A,0),MATCH(AF$2,[1]market_value_etf!$1:$1,0))*2 + INDEX([1]mkt_pt_etf!$1:$1048576,MATCH($A1239,[1]mkt_pt_etf!$A:$A,0),MATCH(AF$2,[1]mkt_pt_etf!$1:$1,0))*2,0)</f>
        <v>25799000000</v>
      </c>
      <c r="AG1239" s="90">
        <f>IFERROR(INDEX([1]market_value_etf!$1:$1048576,MATCH($A1239,[1]market_value_etf!$A:$A,0),MATCH(AG$2,[1]market_value_etf!$1:$1,0))*2 + INDEX([1]mkt_pt_etf!$1:$1048576,MATCH($A1239,[1]mkt_pt_etf!$A:$A,0),MATCH(AG$2,[1]mkt_pt_etf!$1:$1,0))*2,0)</f>
        <v>147784020000</v>
      </c>
      <c r="AH1239" s="90">
        <f>IFERROR(INDEX([1]market_value_etf!$1:$1048576,MATCH($A1239,[1]market_value_etf!$A:$A,0),MATCH(AH$2,[1]market_value_etf!$1:$1,0))*2 + INDEX([1]mkt_pt_etf!$1:$1048576,MATCH($A1239,[1]mkt_pt_etf!$A:$A,0),MATCH(AH$2,[1]mkt_pt_etf!$1:$1,0))*2,0)</f>
        <v>2048580000</v>
      </c>
      <c r="AI1239" s="90">
        <f>IFERROR(INDEX([1]market_value_etf!$1:$1048576,MATCH($A1239,[1]market_value_etf!$A:$A,0),MATCH(AI$2,[1]market_value_etf!$1:$1,0))*2 + INDEX([1]mkt_pt_etf!$1:$1048576,MATCH($A1239,[1]mkt_pt_etf!$A:$A,0),MATCH(AI$2,[1]mkt_pt_etf!$1:$1,0))*2,0)</f>
        <v>321400000</v>
      </c>
      <c r="AJ1239" s="90">
        <f>IFERROR(INDEX([1]market_value_etf!$1:$1048576,MATCH($A1239,[1]market_value_etf!$A:$A,0),MATCH(AJ$2,[1]market_value_etf!$1:$1,0))*2 + INDEX([1]mkt_pt_etf!$1:$1048576,MATCH($A1239,[1]mkt_pt_etf!$A:$A,0),MATCH(AJ$2,[1]mkt_pt_etf!$1:$1,0))*2,0)</f>
        <v>331280000</v>
      </c>
      <c r="AK1239" s="90">
        <f>IFERROR(INDEX([1]market_value_etf!$1:$1048576,MATCH($A1239,[1]market_value_etf!$A:$A,0),MATCH(AK$2,[1]market_value_etf!$1:$1,0))*2 + INDEX([1]mkt_pt_etf!$1:$1048576,MATCH($A1239,[1]mkt_pt_etf!$A:$A,0),MATCH(AK$2,[1]mkt_pt_etf!$1:$1,0))*2,0)</f>
        <v>88060000</v>
      </c>
      <c r="AL1239" s="90">
        <f>IFERROR(INDEX([1]market_value_etf!$1:$1048576,MATCH($A1239,[1]market_value_etf!$A:$A,0),MATCH(AL$2,[1]market_value_etf!$1:$1,0))*2 + INDEX([1]mkt_pt_etf!$1:$1048576,MATCH($A1239,[1]mkt_pt_etf!$A:$A,0),MATCH(AL$2,[1]mkt_pt_etf!$1:$1,0))*2,0)</f>
        <v>214700000</v>
      </c>
      <c r="AM1239" s="90">
        <f>IFERROR(INDEX([1]market_value_etf!$1:$1048576,MATCH($A1239,[1]market_value_etf!$A:$A,0),MATCH(AM$2,[1]market_value_etf!$1:$1,0))*2 + INDEX([1]mkt_pt_etf!$1:$1048576,MATCH($A1239,[1]mkt_pt_etf!$A:$A,0),MATCH(AM$2,[1]mkt_pt_etf!$1:$1,0))*2,0)</f>
        <v>12620000</v>
      </c>
      <c r="AN1239" s="90">
        <f>IFERROR(INDEX([1]market_value_etf!$1:$1048576,MATCH($A1239,[1]market_value_etf!$A:$A,0),MATCH(AN$2,[1]market_value_etf!$1:$1,0))*2 + INDEX([1]mkt_pt_etf!$1:$1048576,MATCH($A1239,[1]mkt_pt_etf!$A:$A,0),MATCH(AN$2,[1]mkt_pt_etf!$1:$1,0))*2,0)</f>
        <v>3360000</v>
      </c>
      <c r="AO1239" s="90"/>
      <c r="AP1239" s="90"/>
    </row>
    <row r="1240" spans="1:42" ht="12.75" customHeight="1">
      <c r="A1240" s="81">
        <v>45245</v>
      </c>
      <c r="B1240" s="90" cm="1">
        <f t="array" ref="B1240">SUM(_xlfn._xlws.FILTER([1]market_value_exchange!$B:$D,[1]market_value_exchange!$A:$A=A1240,0))*2</f>
        <v>45004593980000</v>
      </c>
      <c r="C1240" s="90">
        <f>SUM(AD1240:AN1240)</f>
        <v>155560464000</v>
      </c>
      <c r="D1240" s="203">
        <f>F1240+H1240+J1240+L1240+N1240+P1240+R1240+T1240+V1240+Z1240</f>
        <v>56594232000</v>
      </c>
      <c r="E1240" s="208">
        <f>INDEX([2]Daily_stats!$1:$1048576,MATCH($A1240,[2]Daily_stats!$H:$H,0),MATCH(E$1,[2]Daily_stats!$1:$1,0))</f>
        <v>312629732000</v>
      </c>
      <c r="F1240" s="90">
        <f>IFERROR(INDEX([1]kis_etf_trade_data!$1:$1048576,MATCH($A1240,[1]kis_etf_trade_data!$A:$A,0),MATCH(F$3,[1]kis_etf_trade_data!$1:$1,0)),0)</f>
        <v>4607366000</v>
      </c>
      <c r="G1240" s="85">
        <f>F1240/AD1240</f>
        <v>0.23979560024861399</v>
      </c>
      <c r="H1240" s="90">
        <f>IFERROR(INDEX([1]kis_etf_trade_data!$1:$1048576,MATCH($A1240,[1]kis_etf_trade_data!$A:$A,0),MATCH(H$3,[1]kis_etf_trade_data!$1:$1,0)),0)</f>
        <v>0</v>
      </c>
      <c r="I1240" s="85">
        <f>H1240/AE1240</f>
        <v>0</v>
      </c>
      <c r="J1240" s="90">
        <f>IFERROR(INDEX([1]kis_etf_trade_data!$1:$1048576,MATCH($A1240,[1]kis_etf_trade_data!$A:$A,0),MATCH(J$3,[1]kis_etf_trade_data!$1:$1,0)),0)</f>
        <v>7107235000</v>
      </c>
      <c r="K1240" s="85">
        <f>J1240/AF1240</f>
        <v>0.12709987735008074</v>
      </c>
      <c r="L1240" s="90">
        <f>IFERROR(INDEX([1]kis_etf_trade_data!$1:$1048576,MATCH($A1240,[1]kis_etf_trade_data!$A:$A,0),MATCH(L$3,[1]kis_etf_trade_data!$1:$1,0)),0)</f>
        <v>42687925000</v>
      </c>
      <c r="M1240" s="85">
        <f>L1240/AG1240</f>
        <v>0.56315443500595652</v>
      </c>
      <c r="N1240" s="90">
        <f>IFERROR(INDEX([1]kis_etf_trade_data!$1:$1048576,MATCH($A1240,[1]kis_etf_trade_data!$A:$A,0),MATCH(N$3,[1]kis_etf_trade_data!$1:$1,0)),0)</f>
        <v>1877902000</v>
      </c>
      <c r="O1240" s="85">
        <f>N1240/AH1240</f>
        <v>0.55397528987871492</v>
      </c>
      <c r="P1240" s="90">
        <f>IFERROR(INDEX([1]kis_etf_trade_data!$1:$1048576,MATCH($A1240,[1]kis_etf_trade_data!$A:$A,0),MATCH(P$3,[1]kis_etf_trade_data!$1:$1,0)),0)</f>
        <v>35075000</v>
      </c>
      <c r="Q1240" s="85">
        <f>P1240/AI1240</f>
        <v>0.25936524838428204</v>
      </c>
      <c r="R1240" s="90">
        <f>IFERROR(INDEX([1]kis_etf_trade_data!$1:$1048576,MATCH($A1240,[1]kis_etf_trade_data!$A:$A,0),MATCH(R$3,[1]kis_etf_trade_data!$1:$1,0)),0)</f>
        <v>0</v>
      </c>
      <c r="S1240" s="85">
        <f>R1240/AJ1240</f>
        <v>0</v>
      </c>
      <c r="T1240" s="90">
        <f>IFERROR(INDEX([1]kis_etf_trade_data!$1:$1048576,MATCH($A1240,[1]kis_etf_trade_data!$A:$A,0),MATCH(T$3,[1]kis_etf_trade_data!$1:$1,0)),0)</f>
        <v>72047000</v>
      </c>
      <c r="U1240" s="85">
        <f>T1240/AK1240</f>
        <v>0.47523152423418907</v>
      </c>
      <c r="V1240" s="90">
        <f>IFERROR(INDEX([1]kis_etf_trade_data!$1:$1048576,MATCH($A1240,[1]kis_etf_trade_data!$A:$A,0),MATCH(V$3,[1]kis_etf_trade_data!$1:$1,0)),0)</f>
        <v>206682000</v>
      </c>
      <c r="W1240" s="85">
        <f>V1240/AL1240</f>
        <v>0.4711345141215893</v>
      </c>
      <c r="X1240" s="90">
        <f>IFERROR(INDEX([1]kis_etf_trade_data!$1:$1048576,MATCH($A1240,[1]kis_etf_trade_data!$A:$A,0),MATCH(X$3,[1]kis_etf_trade_data!$1:$1,0)),0)</f>
        <v>0</v>
      </c>
      <c r="Y1240" s="85">
        <f t="shared" si="4"/>
        <v>0</v>
      </c>
      <c r="Z1240" s="90"/>
      <c r="AA1240" s="85"/>
      <c r="AB1240" s="85"/>
      <c r="AC1240" s="85"/>
      <c r="AD1240" s="90">
        <f>IFERROR(INDEX([1]market_value_etf!$1:$1048576,MATCH($A1240,[1]market_value_etf!$A:$A,0),MATCH(AD$2,[1]market_value_etf!$1:$1,0))*2 + INDEX([1]mkt_pt_etf!$1:$1048576,MATCH($A1240,[1]mkt_pt_etf!$A:$A,0),MATCH(AD$2,[1]mkt_pt_etf!$1:$1,0))*2,0)</f>
        <v>19213722000</v>
      </c>
      <c r="AE1240" s="90">
        <f>IFERROR(INDEX([1]market_value_etf!$1:$1048576,MATCH($A1240,[1]market_value_etf!$A:$A,0),MATCH(AE$2,[1]market_value_etf!$1:$1,0))*2 + INDEX([1]mkt_pt_etf!$1:$1048576,MATCH($A1240,[1]mkt_pt_etf!$A:$A,0),MATCH(AE$2,[1]mkt_pt_etf!$1:$1,0))*2,0)</f>
        <v>183958000</v>
      </c>
      <c r="AF1240" s="90">
        <f>IFERROR(INDEX([1]market_value_etf!$1:$1048576,MATCH($A1240,[1]market_value_etf!$A:$A,0),MATCH(AF$2,[1]market_value_etf!$1:$1,0))*2 + INDEX([1]mkt_pt_etf!$1:$1048576,MATCH($A1240,[1]mkt_pt_etf!$A:$A,0),MATCH(AF$2,[1]mkt_pt_etf!$1:$1,0))*2,0)</f>
        <v>55918504000</v>
      </c>
      <c r="AG1240" s="90">
        <f>IFERROR(INDEX([1]market_value_etf!$1:$1048576,MATCH($A1240,[1]market_value_etf!$A:$A,0),MATCH(AG$2,[1]market_value_etf!$1:$1,0))*2 + INDEX([1]mkt_pt_etf!$1:$1048576,MATCH($A1240,[1]mkt_pt_etf!$A:$A,0),MATCH(AG$2,[1]mkt_pt_etf!$1:$1,0))*2,0)</f>
        <v>75801454000</v>
      </c>
      <c r="AH1240" s="90">
        <f>IFERROR(INDEX([1]market_value_etf!$1:$1048576,MATCH($A1240,[1]market_value_etf!$A:$A,0),MATCH(AH$2,[1]market_value_etf!$1:$1,0))*2 + INDEX([1]mkt_pt_etf!$1:$1048576,MATCH($A1240,[1]mkt_pt_etf!$A:$A,0),MATCH(AH$2,[1]mkt_pt_etf!$1:$1,0))*2,0)</f>
        <v>3389866000</v>
      </c>
      <c r="AI1240" s="90">
        <f>IFERROR(INDEX([1]market_value_etf!$1:$1048576,MATCH($A1240,[1]market_value_etf!$A:$A,0),MATCH(AI$2,[1]market_value_etf!$1:$1,0))*2 + INDEX([1]mkt_pt_etf!$1:$1048576,MATCH($A1240,[1]mkt_pt_etf!$A:$A,0),MATCH(AI$2,[1]mkt_pt_etf!$1:$1,0))*2,0)</f>
        <v>135234000</v>
      </c>
      <c r="AJ1240" s="90">
        <f>IFERROR(INDEX([1]market_value_etf!$1:$1048576,MATCH($A1240,[1]market_value_etf!$A:$A,0),MATCH(AJ$2,[1]market_value_etf!$1:$1,0))*2 + INDEX([1]mkt_pt_etf!$1:$1048576,MATCH($A1240,[1]mkt_pt_etf!$A:$A,0),MATCH(AJ$2,[1]mkt_pt_etf!$1:$1,0))*2,0)</f>
        <v>323536000</v>
      </c>
      <c r="AK1240" s="90">
        <f>IFERROR(INDEX([1]market_value_etf!$1:$1048576,MATCH($A1240,[1]market_value_etf!$A:$A,0),MATCH(AK$2,[1]market_value_etf!$1:$1,0))*2 + INDEX([1]mkt_pt_etf!$1:$1048576,MATCH($A1240,[1]mkt_pt_etf!$A:$A,0),MATCH(AK$2,[1]mkt_pt_etf!$1:$1,0))*2,0)</f>
        <v>151604000</v>
      </c>
      <c r="AL1240" s="90">
        <f>IFERROR(INDEX([1]market_value_etf!$1:$1048576,MATCH($A1240,[1]market_value_etf!$A:$A,0),MATCH(AL$2,[1]market_value_etf!$1:$1,0))*2 + INDEX([1]mkt_pt_etf!$1:$1048576,MATCH($A1240,[1]mkt_pt_etf!$A:$A,0),MATCH(AL$2,[1]mkt_pt_etf!$1:$1,0))*2,0)</f>
        <v>438690000</v>
      </c>
      <c r="AM1240" s="90">
        <f>IFERROR(INDEX([1]market_value_etf!$1:$1048576,MATCH($A1240,[1]market_value_etf!$A:$A,0),MATCH(AM$2,[1]market_value_etf!$1:$1,0))*2 + INDEX([1]mkt_pt_etf!$1:$1048576,MATCH($A1240,[1]mkt_pt_etf!$A:$A,0),MATCH(AM$2,[1]mkt_pt_etf!$1:$1,0))*2,0)</f>
        <v>2140000</v>
      </c>
      <c r="AN1240" s="90">
        <f>IFERROR(INDEX([1]market_value_etf!$1:$1048576,MATCH($A1240,[1]market_value_etf!$A:$A,0),MATCH(AN$2,[1]market_value_etf!$1:$1,0))*2 + INDEX([1]mkt_pt_etf!$1:$1048576,MATCH($A1240,[1]mkt_pt_etf!$A:$A,0),MATCH(AN$2,[1]mkt_pt_etf!$1:$1,0))*2,0)</f>
        <v>1756000</v>
      </c>
      <c r="AO1240" s="90"/>
      <c r="AP1240" s="90"/>
    </row>
    <row r="1241" spans="1:42" ht="12.75" customHeight="1">
      <c r="A1241" s="81">
        <v>45246</v>
      </c>
      <c r="B1241" s="90" cm="1">
        <f t="array" ref="B1241">SUM(_xlfn._xlws.FILTER([1]market_value_exchange!$B:$D,[1]market_value_exchange!$A:$A=A1241,0))*2</f>
        <v>35226498553600</v>
      </c>
      <c r="C1241" s="90">
        <f>SUM(AD1241:AN1241)</f>
        <v>80568438000</v>
      </c>
      <c r="D1241" s="203">
        <f>F1241+H1241+J1241+L1241+N1241+P1241+R1241+T1241+V1241+Z1241</f>
        <v>11903556000</v>
      </c>
      <c r="E1241" s="208">
        <f>INDEX([2]Daily_stats!$1:$1048576,MATCH($A1241,[2]Daily_stats!$H:$H,0),MATCH(E$1,[2]Daily_stats!$1:$1,0))</f>
        <v>152034417000</v>
      </c>
      <c r="F1241" s="90">
        <f>IFERROR(INDEX([1]kis_etf_trade_data!$1:$1048576,MATCH($A1241,[1]kis_etf_trade_data!$A:$A,0),MATCH(F$3,[1]kis_etf_trade_data!$1:$1,0)),0)</f>
        <v>282162000</v>
      </c>
      <c r="G1241" s="85">
        <f>F1241/AD1241</f>
        <v>0.11417812243550211</v>
      </c>
      <c r="H1241" s="90">
        <f>IFERROR(INDEX([1]kis_etf_trade_data!$1:$1048576,MATCH($A1241,[1]kis_etf_trade_data!$A:$A,0),MATCH(H$3,[1]kis_etf_trade_data!$1:$1,0)),0)</f>
        <v>0</v>
      </c>
      <c r="I1241" s="85">
        <f>H1241/AE1241</f>
        <v>0</v>
      </c>
      <c r="J1241" s="90">
        <f>IFERROR(INDEX([1]kis_etf_trade_data!$1:$1048576,MATCH($A1241,[1]kis_etf_trade_data!$A:$A,0),MATCH(J$3,[1]kis_etf_trade_data!$1:$1,0)),0)</f>
        <v>966426000</v>
      </c>
      <c r="K1241" s="85">
        <f>J1241/AF1241</f>
        <v>4.5558173969653531E-2</v>
      </c>
      <c r="L1241" s="90">
        <f>IFERROR(INDEX([1]kis_etf_trade_data!$1:$1048576,MATCH($A1241,[1]kis_etf_trade_data!$A:$A,0),MATCH(L$3,[1]kis_etf_trade_data!$1:$1,0)),0)</f>
        <v>6673270000</v>
      </c>
      <c r="M1241" s="85">
        <f>L1241/AG1241</f>
        <v>0.14934610626164335</v>
      </c>
      <c r="N1241" s="90">
        <f>IFERROR(INDEX([1]kis_etf_trade_data!$1:$1048576,MATCH($A1241,[1]kis_etf_trade_data!$A:$A,0),MATCH(N$3,[1]kis_etf_trade_data!$1:$1,0)),0)</f>
        <v>1497237000</v>
      </c>
      <c r="O1241" s="85">
        <f>N1241/AH1241</f>
        <v>0.66603069395017789</v>
      </c>
      <c r="P1241" s="90">
        <f>IFERROR(INDEX([1]kis_etf_trade_data!$1:$1048576,MATCH($A1241,[1]kis_etf_trade_data!$A:$A,0),MATCH(P$3,[1]kis_etf_trade_data!$1:$1,0)),0)</f>
        <v>52896000</v>
      </c>
      <c r="Q1241" s="85">
        <f>P1241/AI1241</f>
        <v>9.0321483419717255E-3</v>
      </c>
      <c r="R1241" s="90">
        <f>IFERROR(INDEX([1]kis_etf_trade_data!$1:$1048576,MATCH($A1241,[1]kis_etf_trade_data!$A:$A,0),MATCH(R$3,[1]kis_etf_trade_data!$1:$1,0)),0)</f>
        <v>0</v>
      </c>
      <c r="S1241" s="85">
        <f>R1241/AJ1241</f>
        <v>0</v>
      </c>
      <c r="T1241" s="90">
        <f>IFERROR(INDEX([1]kis_etf_trade_data!$1:$1048576,MATCH($A1241,[1]kis_etf_trade_data!$A:$A,0),MATCH(T$3,[1]kis_etf_trade_data!$1:$1,0)),0)</f>
        <v>2989000</v>
      </c>
      <c r="U1241" s="85">
        <f>T1241/AK1241</f>
        <v>0.14385407642699008</v>
      </c>
      <c r="V1241" s="90">
        <f>IFERROR(INDEX([1]kis_etf_trade_data!$1:$1048576,MATCH($A1241,[1]kis_etf_trade_data!$A:$A,0),MATCH(V$3,[1]kis_etf_trade_data!$1:$1,0)),0)</f>
        <v>2428576000</v>
      </c>
      <c r="W1241" s="85">
        <f>V1241/AL1241</f>
        <v>0.92475188409682152</v>
      </c>
      <c r="X1241" s="90">
        <f>IFERROR(INDEX([1]kis_etf_trade_data!$1:$1048576,MATCH($A1241,[1]kis_etf_trade_data!$A:$A,0),MATCH(X$3,[1]kis_etf_trade_data!$1:$1,0)),0)</f>
        <v>0</v>
      </c>
      <c r="Y1241" s="85" t="e">
        <f t="shared" si="4"/>
        <v>#DIV/0!</v>
      </c>
      <c r="Z1241" s="90"/>
      <c r="AA1241" s="85"/>
      <c r="AB1241" s="85"/>
      <c r="AC1241" s="85"/>
      <c r="AD1241" s="90">
        <f>IFERROR(INDEX([1]market_value_etf!$1:$1048576,MATCH($A1241,[1]market_value_etf!$A:$A,0),MATCH(AD$2,[1]market_value_etf!$1:$1,0))*2 + INDEX([1]mkt_pt_etf!$1:$1048576,MATCH($A1241,[1]mkt_pt_etf!$A:$A,0),MATCH(AD$2,[1]mkt_pt_etf!$1:$1,0))*2,0)</f>
        <v>2471244000</v>
      </c>
      <c r="AE1241" s="90">
        <f>IFERROR(INDEX([1]market_value_etf!$1:$1048576,MATCH($A1241,[1]market_value_etf!$A:$A,0),MATCH(AE$2,[1]market_value_etf!$1:$1,0))*2 + INDEX([1]mkt_pt_etf!$1:$1048576,MATCH($A1241,[1]mkt_pt_etf!$A:$A,0),MATCH(AE$2,[1]mkt_pt_etf!$1:$1,0))*2,0)</f>
        <v>958308000</v>
      </c>
      <c r="AF1241" s="90">
        <f>IFERROR(INDEX([1]market_value_etf!$1:$1048576,MATCH($A1241,[1]market_value_etf!$A:$A,0),MATCH(AF$2,[1]market_value_etf!$1:$1,0))*2 + INDEX([1]mkt_pt_etf!$1:$1048576,MATCH($A1241,[1]mkt_pt_etf!$A:$A,0),MATCH(AF$2,[1]mkt_pt_etf!$1:$1,0))*2,0)</f>
        <v>21213010000</v>
      </c>
      <c r="AG1241" s="90">
        <f>IFERROR(INDEX([1]market_value_etf!$1:$1048576,MATCH($A1241,[1]market_value_etf!$A:$A,0),MATCH(AG$2,[1]market_value_etf!$1:$1,0))*2 + INDEX([1]mkt_pt_etf!$1:$1048576,MATCH($A1241,[1]mkt_pt_etf!$A:$A,0),MATCH(AG$2,[1]mkt_pt_etf!$1:$1,0))*2,0)</f>
        <v>44683254000</v>
      </c>
      <c r="AH1241" s="90">
        <f>IFERROR(INDEX([1]market_value_etf!$1:$1048576,MATCH($A1241,[1]market_value_etf!$A:$A,0),MATCH(AH$2,[1]market_value_etf!$1:$1,0))*2 + INDEX([1]mkt_pt_etf!$1:$1048576,MATCH($A1241,[1]mkt_pt_etf!$A:$A,0),MATCH(AH$2,[1]mkt_pt_etf!$1:$1,0))*2,0)</f>
        <v>2248000000</v>
      </c>
      <c r="AI1241" s="90">
        <f>IFERROR(INDEX([1]market_value_etf!$1:$1048576,MATCH($A1241,[1]market_value_etf!$A:$A,0),MATCH(AI$2,[1]market_value_etf!$1:$1,0))*2 + INDEX([1]mkt_pt_etf!$1:$1048576,MATCH($A1241,[1]mkt_pt_etf!$A:$A,0),MATCH(AI$2,[1]mkt_pt_etf!$1:$1,0))*2,0)</f>
        <v>5856414000</v>
      </c>
      <c r="AJ1241" s="90">
        <f>IFERROR(INDEX([1]market_value_etf!$1:$1048576,MATCH($A1241,[1]market_value_etf!$A:$A,0),MATCH(AJ$2,[1]market_value_etf!$1:$1,0))*2 + INDEX([1]mkt_pt_etf!$1:$1048576,MATCH($A1241,[1]mkt_pt_etf!$A:$A,0),MATCH(AJ$2,[1]mkt_pt_etf!$1:$1,0))*2,0)</f>
        <v>491238000</v>
      </c>
      <c r="AK1241" s="90">
        <f>IFERROR(INDEX([1]market_value_etf!$1:$1048576,MATCH($A1241,[1]market_value_etf!$A:$A,0),MATCH(AK$2,[1]market_value_etf!$1:$1,0))*2 + INDEX([1]mkt_pt_etf!$1:$1048576,MATCH($A1241,[1]mkt_pt_etf!$A:$A,0),MATCH(AK$2,[1]mkt_pt_etf!$1:$1,0))*2,0)</f>
        <v>20778000</v>
      </c>
      <c r="AL1241" s="90">
        <f>IFERROR(INDEX([1]market_value_etf!$1:$1048576,MATCH($A1241,[1]market_value_etf!$A:$A,0),MATCH(AL$2,[1]market_value_etf!$1:$1,0))*2 + INDEX([1]mkt_pt_etf!$1:$1048576,MATCH($A1241,[1]mkt_pt_etf!$A:$A,0),MATCH(AL$2,[1]mkt_pt_etf!$1:$1,0))*2,0)</f>
        <v>2626192000</v>
      </c>
      <c r="AM1241" s="90">
        <f>IFERROR(INDEX([1]market_value_etf!$1:$1048576,MATCH($A1241,[1]market_value_etf!$A:$A,0),MATCH(AM$2,[1]market_value_etf!$1:$1,0))*2 + INDEX([1]mkt_pt_etf!$1:$1048576,MATCH($A1241,[1]mkt_pt_etf!$A:$A,0),MATCH(AM$2,[1]mkt_pt_etf!$1:$1,0))*2,0)</f>
        <v>0</v>
      </c>
      <c r="AN1241" s="90">
        <f>IFERROR(INDEX([1]market_value_etf!$1:$1048576,MATCH($A1241,[1]market_value_etf!$A:$A,0),MATCH(AN$2,[1]market_value_etf!$1:$1,0))*2 + INDEX([1]mkt_pt_etf!$1:$1048576,MATCH($A1241,[1]mkt_pt_etf!$A:$A,0),MATCH(AN$2,[1]mkt_pt_etf!$1:$1,0))*2,0)</f>
        <v>0</v>
      </c>
      <c r="AO1241" s="90"/>
      <c r="AP1241" s="90"/>
    </row>
    <row r="1242" spans="1:42" ht="12.75" customHeight="1">
      <c r="A1242" s="81">
        <v>45247</v>
      </c>
      <c r="B1242" s="90" cm="1">
        <f t="array" ref="B1242">SUM(_xlfn._xlws.FILTER([1]market_value_exchange!$B:$D,[1]market_value_exchange!$A:$A=A1242,0))*2</f>
        <v>56303813772200</v>
      </c>
      <c r="C1242" s="90">
        <f>SUM(AD1242:AN1242)</f>
        <v>258508932000</v>
      </c>
      <c r="D1242" s="203">
        <f>F1242+H1242+J1242+L1242+N1242+P1242+R1242+T1242+V1242+Z1242</f>
        <v>58640290000</v>
      </c>
      <c r="E1242" s="208">
        <f>INDEX([2]Daily_stats!$1:$1048576,MATCH($A1242,[2]Daily_stats!$H:$H,0),MATCH(E$1,[2]Daily_stats!$1:$1,0))</f>
        <v>313897671000</v>
      </c>
      <c r="F1242" s="90">
        <f>IFERROR(INDEX([1]kis_etf_trade_data!$1:$1048576,MATCH($A1242,[1]kis_etf_trade_data!$A:$A,0),MATCH(F$3,[1]kis_etf_trade_data!$1:$1,0)),0)</f>
        <v>29948786000</v>
      </c>
      <c r="G1242" s="85">
        <f>F1242/AD1242</f>
        <v>0.76319058296261244</v>
      </c>
      <c r="H1242" s="90">
        <f>IFERROR(INDEX([1]kis_etf_trade_data!$1:$1048576,MATCH($A1242,[1]kis_etf_trade_data!$A:$A,0),MATCH(H$3,[1]kis_etf_trade_data!$1:$1,0)),0)</f>
        <v>0</v>
      </c>
      <c r="I1242" s="85">
        <f>H1242/AE1242</f>
        <v>0</v>
      </c>
      <c r="J1242" s="90">
        <f>IFERROR(INDEX([1]kis_etf_trade_data!$1:$1048576,MATCH($A1242,[1]kis_etf_trade_data!$A:$A,0),MATCH(J$3,[1]kis_etf_trade_data!$1:$1,0)),0)</f>
        <v>3753964000</v>
      </c>
      <c r="K1242" s="85">
        <f>J1242/AF1242</f>
        <v>2.7271590538291729E-2</v>
      </c>
      <c r="L1242" s="90">
        <f>IFERROR(INDEX([1]kis_etf_trade_data!$1:$1048576,MATCH($A1242,[1]kis_etf_trade_data!$A:$A,0),MATCH(L$3,[1]kis_etf_trade_data!$1:$1,0)),0)</f>
        <v>14316829000</v>
      </c>
      <c r="M1242" s="85">
        <f>L1242/AG1242</f>
        <v>0.20941371912763612</v>
      </c>
      <c r="N1242" s="90">
        <f>IFERROR(INDEX([1]kis_etf_trade_data!$1:$1048576,MATCH($A1242,[1]kis_etf_trade_data!$A:$A,0),MATCH(N$3,[1]kis_etf_trade_data!$1:$1,0)),0)</f>
        <v>1746594000</v>
      </c>
      <c r="O1242" s="85">
        <f>N1242/AH1242</f>
        <v>0.5399271068080016</v>
      </c>
      <c r="P1242" s="90">
        <f>IFERROR(INDEX([1]kis_etf_trade_data!$1:$1048576,MATCH($A1242,[1]kis_etf_trade_data!$A:$A,0),MATCH(P$3,[1]kis_etf_trade_data!$1:$1,0)),0)</f>
        <v>91402000</v>
      </c>
      <c r="Q1242" s="85">
        <f>P1242/AI1242</f>
        <v>0.23577026057976547</v>
      </c>
      <c r="R1242" s="90">
        <f>IFERROR(INDEX([1]kis_etf_trade_data!$1:$1048576,MATCH($A1242,[1]kis_etf_trade_data!$A:$A,0),MATCH(R$3,[1]kis_etf_trade_data!$1:$1,0)),0)</f>
        <v>0</v>
      </c>
      <c r="S1242" s="85">
        <f>R1242/AJ1242</f>
        <v>0</v>
      </c>
      <c r="T1242" s="90">
        <f>IFERROR(INDEX([1]kis_etf_trade_data!$1:$1048576,MATCH($A1242,[1]kis_etf_trade_data!$A:$A,0),MATCH(T$3,[1]kis_etf_trade_data!$1:$1,0)),0)</f>
        <v>383647000</v>
      </c>
      <c r="U1242" s="85">
        <f>T1242/AK1242</f>
        <v>0.49806303698145343</v>
      </c>
      <c r="V1242" s="90">
        <f>IFERROR(INDEX([1]kis_etf_trade_data!$1:$1048576,MATCH($A1242,[1]kis_etf_trade_data!$A:$A,0),MATCH(V$3,[1]kis_etf_trade_data!$1:$1,0)),0)</f>
        <v>8399068000</v>
      </c>
      <c r="W1242" s="85">
        <f>V1242/AL1242</f>
        <v>0.98572372825181742</v>
      </c>
      <c r="X1242" s="90">
        <f>IFERROR(INDEX([1]kis_etf_trade_data!$1:$1048576,MATCH($A1242,[1]kis_etf_trade_data!$A:$A,0),MATCH(X$3,[1]kis_etf_trade_data!$1:$1,0)),0)</f>
        <v>0</v>
      </c>
      <c r="Y1242" s="85" t="e">
        <f t="shared" si="4"/>
        <v>#DIV/0!</v>
      </c>
      <c r="Z1242" s="90"/>
      <c r="AA1242" s="85"/>
      <c r="AB1242" s="85"/>
      <c r="AC1242" s="85"/>
      <c r="AD1242" s="90">
        <f>IFERROR(INDEX([1]market_value_etf!$1:$1048576,MATCH($A1242,[1]market_value_etf!$A:$A,0),MATCH(AD$2,[1]market_value_etf!$1:$1,0))*2 + INDEX([1]mkt_pt_etf!$1:$1048576,MATCH($A1242,[1]mkt_pt_etf!$A:$A,0),MATCH(AD$2,[1]mkt_pt_etf!$1:$1,0))*2,0)</f>
        <v>39241556000</v>
      </c>
      <c r="AE1242" s="90">
        <f>IFERROR(INDEX([1]market_value_etf!$1:$1048576,MATCH($A1242,[1]market_value_etf!$A:$A,0),MATCH(AE$2,[1]market_value_etf!$1:$1,0))*2 + INDEX([1]mkt_pt_etf!$1:$1048576,MATCH($A1242,[1]mkt_pt_etf!$A:$A,0),MATCH(AE$2,[1]mkt_pt_etf!$1:$1,0))*2,0)</f>
        <v>310296000</v>
      </c>
      <c r="AF1242" s="90">
        <f>IFERROR(INDEX([1]market_value_etf!$1:$1048576,MATCH($A1242,[1]market_value_etf!$A:$A,0),MATCH(AF$2,[1]market_value_etf!$1:$1,0))*2 + INDEX([1]mkt_pt_etf!$1:$1048576,MATCH($A1242,[1]mkt_pt_etf!$A:$A,0),MATCH(AF$2,[1]mkt_pt_etf!$1:$1,0))*2,0)</f>
        <v>137651084000</v>
      </c>
      <c r="AG1242" s="90">
        <f>IFERROR(INDEX([1]market_value_etf!$1:$1048576,MATCH($A1242,[1]market_value_etf!$A:$A,0),MATCH(AG$2,[1]market_value_etf!$1:$1,0))*2 + INDEX([1]mkt_pt_etf!$1:$1048576,MATCH($A1242,[1]mkt_pt_etf!$A:$A,0),MATCH(AG$2,[1]mkt_pt_etf!$1:$1,0))*2,0)</f>
        <v>68366242000</v>
      </c>
      <c r="AH1242" s="90">
        <f>IFERROR(INDEX([1]market_value_etf!$1:$1048576,MATCH($A1242,[1]market_value_etf!$A:$A,0),MATCH(AH$2,[1]market_value_etf!$1:$1,0))*2 + INDEX([1]mkt_pt_etf!$1:$1048576,MATCH($A1242,[1]mkt_pt_etf!$A:$A,0),MATCH(AH$2,[1]mkt_pt_etf!$1:$1,0))*2,0)</f>
        <v>3234870000</v>
      </c>
      <c r="AI1242" s="90">
        <f>IFERROR(INDEX([1]market_value_etf!$1:$1048576,MATCH($A1242,[1]market_value_etf!$A:$A,0),MATCH(AI$2,[1]market_value_etf!$1:$1,0))*2 + INDEX([1]mkt_pt_etf!$1:$1048576,MATCH($A1242,[1]mkt_pt_etf!$A:$A,0),MATCH(AI$2,[1]mkt_pt_etf!$1:$1,0))*2,0)</f>
        <v>387674000</v>
      </c>
      <c r="AJ1242" s="90">
        <f>IFERROR(INDEX([1]market_value_etf!$1:$1048576,MATCH($A1242,[1]market_value_etf!$A:$A,0),MATCH(AJ$2,[1]market_value_etf!$1:$1,0))*2 + INDEX([1]mkt_pt_etf!$1:$1048576,MATCH($A1242,[1]mkt_pt_etf!$A:$A,0),MATCH(AJ$2,[1]mkt_pt_etf!$1:$1,0))*2,0)</f>
        <v>26220000</v>
      </c>
      <c r="AK1242" s="90">
        <f>IFERROR(INDEX([1]market_value_etf!$1:$1048576,MATCH($A1242,[1]market_value_etf!$A:$A,0),MATCH(AK$2,[1]market_value_etf!$1:$1,0))*2 + INDEX([1]mkt_pt_etf!$1:$1048576,MATCH($A1242,[1]mkt_pt_etf!$A:$A,0),MATCH(AK$2,[1]mkt_pt_etf!$1:$1,0))*2,0)</f>
        <v>770278000</v>
      </c>
      <c r="AL1242" s="90">
        <f>IFERROR(INDEX([1]market_value_etf!$1:$1048576,MATCH($A1242,[1]market_value_etf!$A:$A,0),MATCH(AL$2,[1]market_value_etf!$1:$1,0))*2 + INDEX([1]mkt_pt_etf!$1:$1048576,MATCH($A1242,[1]mkt_pt_etf!$A:$A,0),MATCH(AL$2,[1]mkt_pt_etf!$1:$1,0))*2,0)</f>
        <v>8520712000</v>
      </c>
      <c r="AM1242" s="90">
        <f>IFERROR(INDEX([1]market_value_etf!$1:$1048576,MATCH($A1242,[1]market_value_etf!$A:$A,0),MATCH(AM$2,[1]market_value_etf!$1:$1,0))*2 + INDEX([1]mkt_pt_etf!$1:$1048576,MATCH($A1242,[1]mkt_pt_etf!$A:$A,0),MATCH(AM$2,[1]mkt_pt_etf!$1:$1,0))*2,0)</f>
        <v>0</v>
      </c>
      <c r="AN1242" s="90">
        <f>IFERROR(INDEX([1]market_value_etf!$1:$1048576,MATCH($A1242,[1]market_value_etf!$A:$A,0),MATCH(AN$2,[1]market_value_etf!$1:$1,0))*2 + INDEX([1]mkt_pt_etf!$1:$1048576,MATCH($A1242,[1]mkt_pt_etf!$A:$A,0),MATCH(AN$2,[1]mkt_pt_etf!$1:$1,0))*2,0)</f>
        <v>0</v>
      </c>
      <c r="AO1242" s="90"/>
      <c r="AP1242" s="90"/>
    </row>
    <row r="1243" spans="1:42" s="116" customFormat="1" ht="12.75" customHeight="1">
      <c r="A1243" s="110"/>
      <c r="B1243" s="113"/>
      <c r="C1243" s="113"/>
      <c r="D1243" s="210"/>
      <c r="E1243" s="208"/>
      <c r="F1243" s="113"/>
      <c r="G1243" s="135"/>
      <c r="H1243" s="113"/>
      <c r="I1243" s="113"/>
      <c r="J1243" s="113"/>
      <c r="K1243" s="113"/>
      <c r="L1243" s="113"/>
      <c r="M1243" s="113"/>
      <c r="N1243" s="113"/>
      <c r="O1243" s="113"/>
      <c r="P1243" s="113"/>
      <c r="Q1243" s="113"/>
      <c r="R1243" s="113"/>
      <c r="S1243" s="113"/>
      <c r="T1243" s="113"/>
      <c r="U1243" s="113"/>
      <c r="V1243" s="113"/>
      <c r="W1243" s="113"/>
      <c r="X1243" s="113"/>
      <c r="Y1243" s="85" t="e">
        <f t="shared" si="4"/>
        <v>#DIV/0!</v>
      </c>
      <c r="Z1243" s="113"/>
      <c r="AA1243" s="113"/>
      <c r="AB1243" s="113"/>
      <c r="AC1243" s="113"/>
      <c r="AD1243" s="113"/>
      <c r="AE1243" s="113"/>
      <c r="AF1243" s="113"/>
      <c r="AG1243" s="113"/>
      <c r="AH1243" s="113"/>
      <c r="AI1243" s="126"/>
      <c r="AJ1243" s="113"/>
      <c r="AK1243" s="113"/>
      <c r="AL1243" s="113"/>
      <c r="AM1243" s="113"/>
      <c r="AN1243" s="113"/>
      <c r="AO1243" s="113"/>
      <c r="AP1243" s="113"/>
    </row>
    <row r="1244" spans="1:42" ht="12.75" customHeight="1">
      <c r="A1244" s="81">
        <v>45250</v>
      </c>
      <c r="B1244" s="90" cm="1">
        <f t="array" ref="B1244">SUM(_xlfn._xlws.FILTER([1]market_value_exchange!$B:$D,[1]market_value_exchange!$A:$A=A1244,0))*2</f>
        <v>38654194043600</v>
      </c>
      <c r="C1244" s="90">
        <f>SUM(AD1244:AN1244)</f>
        <v>566354286000</v>
      </c>
      <c r="D1244" s="203">
        <f>F1244+H1244+J1244+L1244+N1244+P1244+R1244+T1244+V1244+Z1244</f>
        <v>58531454000</v>
      </c>
      <c r="E1244" s="208">
        <f>INDEX([2]Daily_stats!$1:$1048576,MATCH($A1244,[2]Daily_stats!$H:$H,0),MATCH(E$1,[2]Daily_stats!$1:$1,0))</f>
        <v>346436263000</v>
      </c>
      <c r="F1244" s="90">
        <f>IFERROR(INDEX([1]kis_etf_trade_data!$1:$1048576,MATCH($A1244,[1]kis_etf_trade_data!$A:$A,0),MATCH(F$3,[1]kis_etf_trade_data!$1:$1,0)),0)</f>
        <v>42663186000</v>
      </c>
      <c r="G1244" s="85">
        <f>F1244/AD1244</f>
        <v>0.58617239325960335</v>
      </c>
      <c r="H1244" s="90">
        <f>IFERROR(INDEX([1]kis_etf_trade_data!$1:$1048576,MATCH($A1244,[1]kis_etf_trade_data!$A:$A,0),MATCH(H$3,[1]kis_etf_trade_data!$1:$1,0)),0)</f>
        <v>0</v>
      </c>
      <c r="I1244" s="85">
        <f>H1244/AE1244</f>
        <v>0</v>
      </c>
      <c r="J1244" s="90">
        <f>IFERROR(INDEX([1]kis_etf_trade_data!$1:$1048576,MATCH($A1244,[1]kis_etf_trade_data!$A:$A,0),MATCH(J$3,[1]kis_etf_trade_data!$1:$1,0)),0)</f>
        <v>28991000</v>
      </c>
      <c r="K1244" s="85">
        <f>J1244/AF1244</f>
        <v>2.8480241612573268E-4</v>
      </c>
      <c r="L1244" s="90">
        <f>IFERROR(INDEX([1]kis_etf_trade_data!$1:$1048576,MATCH($A1244,[1]kis_etf_trade_data!$A:$A,0),MATCH(L$3,[1]kis_etf_trade_data!$1:$1,0)),0)</f>
        <v>13141888000</v>
      </c>
      <c r="M1244" s="85">
        <f>L1244/AG1244</f>
        <v>3.4066934283354222E-2</v>
      </c>
      <c r="N1244" s="90">
        <f>IFERROR(INDEX([1]kis_etf_trade_data!$1:$1048576,MATCH($A1244,[1]kis_etf_trade_data!$A:$A,0),MATCH(N$3,[1]kis_etf_trade_data!$1:$1,0)),0)</f>
        <v>1760714000</v>
      </c>
      <c r="O1244" s="85">
        <f>N1244/AH1244</f>
        <v>0.5590530180113531</v>
      </c>
      <c r="P1244" s="90">
        <f>IFERROR(INDEX([1]kis_etf_trade_data!$1:$1048576,MATCH($A1244,[1]kis_etf_trade_data!$A:$A,0),MATCH(P$3,[1]kis_etf_trade_data!$1:$1,0)),0)</f>
        <v>148019000</v>
      </c>
      <c r="Q1244" s="85">
        <f>P1244/AI1244</f>
        <v>0.31237522422707609</v>
      </c>
      <c r="R1244" s="90">
        <f>IFERROR(INDEX([1]kis_etf_trade_data!$1:$1048576,MATCH($A1244,[1]kis_etf_trade_data!$A:$A,0),MATCH(R$3,[1]kis_etf_trade_data!$1:$1,0)),0)</f>
        <v>0</v>
      </c>
      <c r="S1244" s="85">
        <f>R1244/AJ1244</f>
        <v>0</v>
      </c>
      <c r="T1244" s="90">
        <f>IFERROR(INDEX([1]kis_etf_trade_data!$1:$1048576,MATCH($A1244,[1]kis_etf_trade_data!$A:$A,0),MATCH(T$3,[1]kis_etf_trade_data!$1:$1,0)),0)</f>
        <v>240725000</v>
      </c>
      <c r="U1244" s="85">
        <f>T1244/AK1244</f>
        <v>0.47701755289846742</v>
      </c>
      <c r="V1244" s="90">
        <f>IFERROR(INDEX([1]kis_etf_trade_data!$1:$1048576,MATCH($A1244,[1]kis_etf_trade_data!$A:$A,0),MATCH(V$3,[1]kis_etf_trade_data!$1:$1,0)),0)</f>
        <v>547931000</v>
      </c>
      <c r="W1244" s="85">
        <f>V1244/AL1244</f>
        <v>0.42352940267104472</v>
      </c>
      <c r="X1244" s="90">
        <f>IFERROR(INDEX([1]kis_etf_trade_data!$1:$1048576,MATCH($A1244,[1]kis_etf_trade_data!$A:$A,0),MATCH(X$3,[1]kis_etf_trade_data!$1:$1,0)),0)</f>
        <v>3102000</v>
      </c>
      <c r="Y1244" s="85">
        <f t="shared" si="4"/>
        <v>0.5</v>
      </c>
      <c r="Z1244" s="90"/>
      <c r="AA1244" s="85"/>
      <c r="AB1244" s="85"/>
      <c r="AC1244" s="85"/>
      <c r="AD1244" s="90">
        <f>IFERROR(INDEX([1]market_value_etf!$1:$1048576,MATCH($A1244,[1]market_value_etf!$A:$A,0),MATCH(AD$2,[1]market_value_etf!$1:$1,0))*2 + INDEX([1]mkt_pt_etf!$1:$1048576,MATCH($A1244,[1]mkt_pt_etf!$A:$A,0),MATCH(AD$2,[1]mkt_pt_etf!$1:$1,0))*2,0)</f>
        <v>72782660000</v>
      </c>
      <c r="AE1244" s="90">
        <f>IFERROR(INDEX([1]market_value_etf!$1:$1048576,MATCH($A1244,[1]market_value_etf!$A:$A,0),MATCH(AE$2,[1]market_value_etf!$1:$1,0))*2 + INDEX([1]mkt_pt_etf!$1:$1048576,MATCH($A1244,[1]mkt_pt_etf!$A:$A,0),MATCH(AE$2,[1]mkt_pt_etf!$1:$1,0))*2,0)</f>
        <v>324826000</v>
      </c>
      <c r="AF1244" s="90">
        <f>IFERROR(INDEX([1]market_value_etf!$1:$1048576,MATCH($A1244,[1]market_value_etf!$A:$A,0),MATCH(AF$2,[1]market_value_etf!$1:$1,0))*2 + INDEX([1]mkt_pt_etf!$1:$1048576,MATCH($A1244,[1]mkt_pt_etf!$A:$A,0),MATCH(AF$2,[1]mkt_pt_etf!$1:$1,0))*2,0)</f>
        <v>101793378000</v>
      </c>
      <c r="AG1244" s="90">
        <f>IFERROR(INDEX([1]market_value_etf!$1:$1048576,MATCH($A1244,[1]market_value_etf!$A:$A,0),MATCH(AG$2,[1]market_value_etf!$1:$1,0))*2 + INDEX([1]mkt_pt_etf!$1:$1048576,MATCH($A1244,[1]mkt_pt_etf!$A:$A,0),MATCH(AG$2,[1]mkt_pt_etf!$1:$1,0))*2,0)</f>
        <v>385766676000</v>
      </c>
      <c r="AH1244" s="90">
        <f>IFERROR(INDEX([1]market_value_etf!$1:$1048576,MATCH($A1244,[1]market_value_etf!$A:$A,0),MATCH(AH$2,[1]market_value_etf!$1:$1,0))*2 + INDEX([1]mkt_pt_etf!$1:$1048576,MATCH($A1244,[1]mkt_pt_etf!$A:$A,0),MATCH(AH$2,[1]mkt_pt_etf!$1:$1,0))*2,0)</f>
        <v>3149458000</v>
      </c>
      <c r="AI1244" s="90">
        <f>IFERROR(INDEX([1]market_value_etf!$1:$1048576,MATCH($A1244,[1]market_value_etf!$A:$A,0),MATCH(AI$2,[1]market_value_etf!$1:$1,0))*2 + INDEX([1]mkt_pt_etf!$1:$1048576,MATCH($A1244,[1]mkt_pt_etf!$A:$A,0),MATCH(AI$2,[1]mkt_pt_etf!$1:$1,0))*2,0)</f>
        <v>473850000</v>
      </c>
      <c r="AJ1244" s="90">
        <f>IFERROR(INDEX([1]market_value_etf!$1:$1048576,MATCH($A1244,[1]market_value_etf!$A:$A,0),MATCH(AJ$2,[1]market_value_etf!$1:$1,0))*2 + INDEX([1]mkt_pt_etf!$1:$1048576,MATCH($A1244,[1]mkt_pt_etf!$A:$A,0),MATCH(AJ$2,[1]mkt_pt_etf!$1:$1,0))*2,0)</f>
        <v>258862000</v>
      </c>
      <c r="AK1244" s="90">
        <f>IFERROR(INDEX([1]market_value_etf!$1:$1048576,MATCH($A1244,[1]market_value_etf!$A:$A,0),MATCH(AK$2,[1]market_value_etf!$1:$1,0))*2 + INDEX([1]mkt_pt_etf!$1:$1048576,MATCH($A1244,[1]mkt_pt_etf!$A:$A,0),MATCH(AK$2,[1]mkt_pt_etf!$1:$1,0))*2,0)</f>
        <v>504646000</v>
      </c>
      <c r="AL1244" s="90">
        <f>IFERROR(INDEX([1]market_value_etf!$1:$1048576,MATCH($A1244,[1]market_value_etf!$A:$A,0),MATCH(AL$2,[1]market_value_etf!$1:$1,0))*2 + INDEX([1]mkt_pt_etf!$1:$1048576,MATCH($A1244,[1]mkt_pt_etf!$A:$A,0),MATCH(AL$2,[1]mkt_pt_etf!$1:$1,0))*2,0)</f>
        <v>1293726000</v>
      </c>
      <c r="AM1244" s="90">
        <f>IFERROR(INDEX([1]market_value_etf!$1:$1048576,MATCH($A1244,[1]market_value_etf!$A:$A,0),MATCH(AM$2,[1]market_value_etf!$1:$1,0))*2 + INDEX([1]mkt_pt_etf!$1:$1048576,MATCH($A1244,[1]mkt_pt_etf!$A:$A,0),MATCH(AM$2,[1]mkt_pt_etf!$1:$1,0))*2,0)</f>
        <v>6204000</v>
      </c>
      <c r="AN1244" s="90">
        <f>IFERROR(INDEX([1]market_value_etf!$1:$1048576,MATCH($A1244,[1]market_value_etf!$A:$A,0),MATCH(AN$2,[1]market_value_etf!$1:$1,0))*2 + INDEX([1]mkt_pt_etf!$1:$1048576,MATCH($A1244,[1]mkt_pt_etf!$A:$A,0),MATCH(AN$2,[1]mkt_pt_etf!$1:$1,0))*2,0)</f>
        <v>0</v>
      </c>
      <c r="AO1244" s="90"/>
      <c r="AP1244" s="90"/>
    </row>
    <row r="1245" spans="1:42" ht="12.75" customHeight="1">
      <c r="A1245" s="81">
        <v>45251</v>
      </c>
      <c r="B1245" s="90" cm="1">
        <f t="array" ref="B1245">SUM(_xlfn._xlws.FILTER([1]market_value_exchange!$B:$D,[1]market_value_exchange!$A:$A=A1245,0))*2</f>
        <v>34681020208000</v>
      </c>
      <c r="C1245" s="90">
        <f>SUM(AD1245:AN1245)</f>
        <v>193128252000</v>
      </c>
      <c r="D1245" s="203">
        <f>F1245+H1245+J1245+L1245+N1245+P1245+R1245+T1245+V1245+Z1245</f>
        <v>5781116000</v>
      </c>
      <c r="E1245" s="208">
        <f>INDEX([2]Daily_stats!$1:$1048576,MATCH($A1245,[2]Daily_stats!$H:$H,0),MATCH(E$1,[2]Daily_stats!$1:$1,0))</f>
        <v>132406692000</v>
      </c>
      <c r="F1245" s="90">
        <f>IFERROR(INDEX([1]kis_etf_trade_data!$1:$1048576,MATCH($A1245,[1]kis_etf_trade_data!$A:$A,0),MATCH(F$3,[1]kis_etf_trade_data!$1:$1,0)),0)</f>
        <v>215811000</v>
      </c>
      <c r="G1245" s="85">
        <f>F1245/AD1245</f>
        <v>2.5160403972949396E-2</v>
      </c>
      <c r="H1245" s="90">
        <f>IFERROR(INDEX([1]kis_etf_trade_data!$1:$1048576,MATCH($A1245,[1]kis_etf_trade_data!$A:$A,0),MATCH(H$3,[1]kis_etf_trade_data!$1:$1,0)),0)</f>
        <v>0</v>
      </c>
      <c r="I1245" s="85">
        <f>H1245/AE1245</f>
        <v>0</v>
      </c>
      <c r="J1245" s="90">
        <f>IFERROR(INDEX([1]kis_etf_trade_data!$1:$1048576,MATCH($A1245,[1]kis_etf_trade_data!$A:$A,0),MATCH(J$3,[1]kis_etf_trade_data!$1:$1,0)),0)</f>
        <v>1549533000</v>
      </c>
      <c r="K1245" s="85">
        <f>J1245/AF1245</f>
        <v>0.46794685179190082</v>
      </c>
      <c r="L1245" s="90">
        <f>IFERROR(INDEX([1]kis_etf_trade_data!$1:$1048576,MATCH($A1245,[1]kis_etf_trade_data!$A:$A,0),MATCH(L$3,[1]kis_etf_trade_data!$1:$1,0)),0)</f>
        <v>2457431000</v>
      </c>
      <c r="M1245" s="85">
        <f>L1245/AG1245</f>
        <v>4.3804002538011894E-2</v>
      </c>
      <c r="N1245" s="90">
        <f>IFERROR(INDEX([1]kis_etf_trade_data!$1:$1048576,MATCH($A1245,[1]kis_etf_trade_data!$A:$A,0),MATCH(N$3,[1]kis_etf_trade_data!$1:$1,0)),0)</f>
        <v>1480196000</v>
      </c>
      <c r="O1245" s="85">
        <f>N1245/AH1245</f>
        <v>0.57484679254662241</v>
      </c>
      <c r="P1245" s="90">
        <f>IFERROR(INDEX([1]kis_etf_trade_data!$1:$1048576,MATCH($A1245,[1]kis_etf_trade_data!$A:$A,0),MATCH(P$3,[1]kis_etf_trade_data!$1:$1,0)),0)</f>
        <v>41102000</v>
      </c>
      <c r="Q1245" s="85">
        <f>P1245/AI1245</f>
        <v>0.20619870367025867</v>
      </c>
      <c r="R1245" s="90">
        <f>IFERROR(INDEX([1]kis_etf_trade_data!$1:$1048576,MATCH($A1245,[1]kis_etf_trade_data!$A:$A,0),MATCH(R$3,[1]kis_etf_trade_data!$1:$1,0)),0)</f>
        <v>0</v>
      </c>
      <c r="S1245" s="85">
        <f>R1245/AJ1245</f>
        <v>0</v>
      </c>
      <c r="T1245" s="90">
        <f>IFERROR(INDEX([1]kis_etf_trade_data!$1:$1048576,MATCH($A1245,[1]kis_etf_trade_data!$A:$A,0),MATCH(T$3,[1]kis_etf_trade_data!$1:$1,0)),0)</f>
        <v>1468000</v>
      </c>
      <c r="U1245" s="85">
        <f>T1245/AK1245</f>
        <v>0.33546617915904936</v>
      </c>
      <c r="V1245" s="90">
        <f>IFERROR(INDEX([1]kis_etf_trade_data!$1:$1048576,MATCH($A1245,[1]kis_etf_trade_data!$A:$A,0),MATCH(V$3,[1]kis_etf_trade_data!$1:$1,0)),0)</f>
        <v>35575000</v>
      </c>
      <c r="W1245" s="85">
        <f>V1245/AL1245</f>
        <v>2.9213015726743869E-4</v>
      </c>
      <c r="X1245" s="90">
        <f>IFERROR(INDEX([1]kis_etf_trade_data!$1:$1048576,MATCH($A1245,[1]kis_etf_trade_data!$A:$A,0),MATCH(X$3,[1]kis_etf_trade_data!$1:$1,0)),0)</f>
        <v>2086000</v>
      </c>
      <c r="Y1245" s="85">
        <f t="shared" si="4"/>
        <v>0.5</v>
      </c>
      <c r="Z1245" s="90"/>
      <c r="AA1245" s="85"/>
      <c r="AB1245" s="85"/>
      <c r="AC1245" s="85"/>
      <c r="AD1245" s="90">
        <f>IFERROR(INDEX([1]market_value_etf!$1:$1048576,MATCH($A1245,[1]market_value_etf!$A:$A,0),MATCH(AD$2,[1]market_value_etf!$1:$1,0))*2 + INDEX([1]mkt_pt_etf!$1:$1048576,MATCH($A1245,[1]mkt_pt_etf!$A:$A,0),MATCH(AD$2,[1]mkt_pt_etf!$1:$1,0))*2,0)</f>
        <v>8577406000</v>
      </c>
      <c r="AE1245" s="90">
        <f>IFERROR(INDEX([1]market_value_etf!$1:$1048576,MATCH($A1245,[1]market_value_etf!$A:$A,0),MATCH(AE$2,[1]market_value_etf!$1:$1,0))*2 + INDEX([1]mkt_pt_etf!$1:$1048576,MATCH($A1245,[1]mkt_pt_etf!$A:$A,0),MATCH(AE$2,[1]mkt_pt_etf!$1:$1,0))*2,0)</f>
        <v>310486000</v>
      </c>
      <c r="AF1245" s="90">
        <f>IFERROR(INDEX([1]market_value_etf!$1:$1048576,MATCH($A1245,[1]market_value_etf!$A:$A,0),MATCH(AF$2,[1]market_value_etf!$1:$1,0))*2 + INDEX([1]mkt_pt_etf!$1:$1048576,MATCH($A1245,[1]mkt_pt_etf!$A:$A,0),MATCH(AF$2,[1]mkt_pt_etf!$1:$1,0))*2,0)</f>
        <v>3311344000</v>
      </c>
      <c r="AG1245" s="90">
        <f>IFERROR(INDEX([1]market_value_etf!$1:$1048576,MATCH($A1245,[1]market_value_etf!$A:$A,0),MATCH(AG$2,[1]market_value_etf!$1:$1,0))*2 + INDEX([1]mkt_pt_etf!$1:$1048576,MATCH($A1245,[1]mkt_pt_etf!$A:$A,0),MATCH(AG$2,[1]mkt_pt_etf!$1:$1,0))*2,0)</f>
        <v>56100604000</v>
      </c>
      <c r="AH1245" s="90">
        <f>IFERROR(INDEX([1]market_value_etf!$1:$1048576,MATCH($A1245,[1]market_value_etf!$A:$A,0),MATCH(AH$2,[1]market_value_etf!$1:$1,0))*2 + INDEX([1]mkt_pt_etf!$1:$1048576,MATCH($A1245,[1]mkt_pt_etf!$A:$A,0),MATCH(AH$2,[1]mkt_pt_etf!$1:$1,0))*2,0)</f>
        <v>2574940000</v>
      </c>
      <c r="AI1245" s="90">
        <f>IFERROR(INDEX([1]market_value_etf!$1:$1048576,MATCH($A1245,[1]market_value_etf!$A:$A,0),MATCH(AI$2,[1]market_value_etf!$1:$1,0))*2 + INDEX([1]mkt_pt_etf!$1:$1048576,MATCH($A1245,[1]mkt_pt_etf!$A:$A,0),MATCH(AI$2,[1]mkt_pt_etf!$1:$1,0))*2,0)</f>
        <v>199332000</v>
      </c>
      <c r="AJ1245" s="90">
        <f>IFERROR(INDEX([1]market_value_etf!$1:$1048576,MATCH($A1245,[1]market_value_etf!$A:$A,0),MATCH(AJ$2,[1]market_value_etf!$1:$1,0))*2 + INDEX([1]mkt_pt_etf!$1:$1048576,MATCH($A1245,[1]mkt_pt_etf!$A:$A,0),MATCH(AJ$2,[1]mkt_pt_etf!$1:$1,0))*2,0)</f>
        <v>267682000</v>
      </c>
      <c r="AK1245" s="90">
        <f>IFERROR(INDEX([1]market_value_etf!$1:$1048576,MATCH($A1245,[1]market_value_etf!$A:$A,0),MATCH(AK$2,[1]market_value_etf!$1:$1,0))*2 + INDEX([1]mkt_pt_etf!$1:$1048576,MATCH($A1245,[1]mkt_pt_etf!$A:$A,0),MATCH(AK$2,[1]mkt_pt_etf!$1:$1,0))*2,0)</f>
        <v>4376000</v>
      </c>
      <c r="AL1245" s="90">
        <f>IFERROR(INDEX([1]market_value_etf!$1:$1048576,MATCH($A1245,[1]market_value_etf!$A:$A,0),MATCH(AL$2,[1]market_value_etf!$1:$1,0))*2 + INDEX([1]mkt_pt_etf!$1:$1048576,MATCH($A1245,[1]mkt_pt_etf!$A:$A,0),MATCH(AL$2,[1]mkt_pt_etf!$1:$1,0))*2,0)</f>
        <v>121777910000.00002</v>
      </c>
      <c r="AM1245" s="90">
        <f>IFERROR(INDEX([1]market_value_etf!$1:$1048576,MATCH($A1245,[1]market_value_etf!$A:$A,0),MATCH(AM$2,[1]market_value_etf!$1:$1,0))*2 + INDEX([1]mkt_pt_etf!$1:$1048576,MATCH($A1245,[1]mkt_pt_etf!$A:$A,0),MATCH(AM$2,[1]mkt_pt_etf!$1:$1,0))*2,0)</f>
        <v>4172000</v>
      </c>
      <c r="AN1245" s="90">
        <f>IFERROR(INDEX([1]market_value_etf!$1:$1048576,MATCH($A1245,[1]market_value_etf!$A:$A,0),MATCH(AN$2,[1]market_value_etf!$1:$1,0))*2 + INDEX([1]mkt_pt_etf!$1:$1048576,MATCH($A1245,[1]mkt_pt_etf!$A:$A,0),MATCH(AN$2,[1]mkt_pt_etf!$1:$1,0))*2,0)</f>
        <v>0</v>
      </c>
      <c r="AO1245" s="90"/>
      <c r="AP1245" s="90"/>
    </row>
    <row r="1246" spans="1:42" ht="12.75" customHeight="1">
      <c r="A1246" s="81">
        <v>45252</v>
      </c>
      <c r="B1246" s="90" cm="1">
        <f t="array" ref="B1246">SUM(_xlfn._xlws.FILTER([1]market_value_exchange!$B:$D,[1]market_value_exchange!$A:$A=A1246,0))*2</f>
        <v>45677437784402</v>
      </c>
      <c r="C1246" s="90">
        <f>SUM(AD1246:AN1246)</f>
        <v>115970042000</v>
      </c>
      <c r="D1246" s="203">
        <f>F1246+H1246+J1246+L1246+N1246+P1246+R1246+T1246+V1246+Z1246</f>
        <v>26752008000</v>
      </c>
      <c r="E1246" s="208">
        <f>INDEX([2]Daily_stats!$1:$1048576,MATCH($A1246,[2]Daily_stats!$H:$H,0),MATCH(E$1,[2]Daily_stats!$1:$1,0))</f>
        <v>243521443000</v>
      </c>
      <c r="F1246" s="90">
        <f>IFERROR(INDEX([1]kis_etf_trade_data!$1:$1048576,MATCH($A1246,[1]kis_etf_trade_data!$A:$A,0),MATCH(F$3,[1]kis_etf_trade_data!$1:$1,0)),0)</f>
        <v>11459996000</v>
      </c>
      <c r="G1246" s="85">
        <f>F1246/AD1246</f>
        <v>0.55987285312380342</v>
      </c>
      <c r="H1246" s="90">
        <f>IFERROR(INDEX([1]kis_etf_trade_data!$1:$1048576,MATCH($A1246,[1]kis_etf_trade_data!$A:$A,0),MATCH(H$3,[1]kis_etf_trade_data!$1:$1,0)),0)</f>
        <v>0</v>
      </c>
      <c r="I1246" s="85">
        <f>H1246/AE1246</f>
        <v>0</v>
      </c>
      <c r="J1246" s="90">
        <f>IFERROR(INDEX([1]kis_etf_trade_data!$1:$1048576,MATCH($A1246,[1]kis_etf_trade_data!$A:$A,0),MATCH(J$3,[1]kis_etf_trade_data!$1:$1,0)),0)</f>
        <v>7320000</v>
      </c>
      <c r="K1246" s="85">
        <f>J1246/AF1246</f>
        <v>5.8796125238959662E-2</v>
      </c>
      <c r="L1246" s="90">
        <f>IFERROR(INDEX([1]kis_etf_trade_data!$1:$1048576,MATCH($A1246,[1]kis_etf_trade_data!$A:$A,0),MATCH(L$3,[1]kis_etf_trade_data!$1:$1,0)),0)</f>
        <v>13770335000</v>
      </c>
      <c r="M1246" s="85">
        <f>L1246/AG1246</f>
        <v>0.15066937810970968</v>
      </c>
      <c r="N1246" s="90">
        <f>IFERROR(INDEX([1]kis_etf_trade_data!$1:$1048576,MATCH($A1246,[1]kis_etf_trade_data!$A:$A,0),MATCH(N$3,[1]kis_etf_trade_data!$1:$1,0)),0)</f>
        <v>923460000</v>
      </c>
      <c r="O1246" s="85">
        <f>N1246/AH1246</f>
        <v>0.39132712041955814</v>
      </c>
      <c r="P1246" s="90">
        <f>IFERROR(INDEX([1]kis_etf_trade_data!$1:$1048576,MATCH($A1246,[1]kis_etf_trade_data!$A:$A,0),MATCH(P$3,[1]kis_etf_trade_data!$1:$1,0)),0)</f>
        <v>276031000</v>
      </c>
      <c r="Q1246" s="85">
        <f>P1246/AI1246</f>
        <v>0.42631587076048683</v>
      </c>
      <c r="R1246" s="90">
        <f>IFERROR(INDEX([1]kis_etf_trade_data!$1:$1048576,MATCH($A1246,[1]kis_etf_trade_data!$A:$A,0),MATCH(R$3,[1]kis_etf_trade_data!$1:$1,0)),0)</f>
        <v>0</v>
      </c>
      <c r="S1246" s="85">
        <f>R1246/AJ1246</f>
        <v>0</v>
      </c>
      <c r="T1246" s="90">
        <f>IFERROR(INDEX([1]kis_etf_trade_data!$1:$1048576,MATCH($A1246,[1]kis_etf_trade_data!$A:$A,0),MATCH(T$3,[1]kis_etf_trade_data!$1:$1,0)),0)</f>
        <v>0</v>
      </c>
      <c r="U1246" s="85">
        <f>T1246/AK1246</f>
        <v>0</v>
      </c>
      <c r="V1246" s="90">
        <f>IFERROR(INDEX([1]kis_etf_trade_data!$1:$1048576,MATCH($A1246,[1]kis_etf_trade_data!$A:$A,0),MATCH(V$3,[1]kis_etf_trade_data!$1:$1,0)),0)</f>
        <v>314866000</v>
      </c>
      <c r="W1246" s="85">
        <f>V1246/AL1246</f>
        <v>0.44732019309725612</v>
      </c>
      <c r="X1246" s="90">
        <f>IFERROR(INDEX([1]kis_etf_trade_data!$1:$1048576,MATCH($A1246,[1]kis_etf_trade_data!$A:$A,0),MATCH(X$3,[1]kis_etf_trade_data!$1:$1,0)),0)</f>
        <v>0</v>
      </c>
      <c r="Y1246" s="85" t="e">
        <f t="shared" si="4"/>
        <v>#DIV/0!</v>
      </c>
      <c r="Z1246" s="90"/>
      <c r="AA1246" s="85"/>
      <c r="AB1246" s="85"/>
      <c r="AC1246" s="85"/>
      <c r="AD1246" s="90">
        <f>IFERROR(INDEX([1]market_value_etf!$1:$1048576,MATCH($A1246,[1]market_value_etf!$A:$A,0),MATCH(AD$2,[1]market_value_etf!$1:$1,0))*2 + INDEX([1]mkt_pt_etf!$1:$1048576,MATCH($A1246,[1]mkt_pt_etf!$A:$A,0),MATCH(AD$2,[1]mkt_pt_etf!$1:$1,0))*2,0)</f>
        <v>20468926000</v>
      </c>
      <c r="AE1246" s="90">
        <f>IFERROR(INDEX([1]market_value_etf!$1:$1048576,MATCH($A1246,[1]market_value_etf!$A:$A,0),MATCH(AE$2,[1]market_value_etf!$1:$1,0))*2 + INDEX([1]mkt_pt_etf!$1:$1048576,MATCH($A1246,[1]mkt_pt_etf!$A:$A,0),MATCH(AE$2,[1]mkt_pt_etf!$1:$1,0))*2,0)</f>
        <v>187266000</v>
      </c>
      <c r="AF1246" s="90">
        <f>IFERROR(INDEX([1]market_value_etf!$1:$1048576,MATCH($A1246,[1]market_value_etf!$A:$A,0),MATCH(AF$2,[1]market_value_etf!$1:$1,0))*2 + INDEX([1]mkt_pt_etf!$1:$1048576,MATCH($A1246,[1]mkt_pt_etf!$A:$A,0),MATCH(AF$2,[1]mkt_pt_etf!$1:$1,0))*2,0)</f>
        <v>124498000</v>
      </c>
      <c r="AG1246" s="90">
        <f>IFERROR(INDEX([1]market_value_etf!$1:$1048576,MATCH($A1246,[1]market_value_etf!$A:$A,0),MATCH(AG$2,[1]market_value_etf!$1:$1,0))*2 + INDEX([1]mkt_pt_etf!$1:$1048576,MATCH($A1246,[1]mkt_pt_etf!$A:$A,0),MATCH(AG$2,[1]mkt_pt_etf!$1:$1,0))*2,0)</f>
        <v>91394384000</v>
      </c>
      <c r="AH1246" s="90">
        <f>IFERROR(INDEX([1]market_value_etf!$1:$1048576,MATCH($A1246,[1]market_value_etf!$A:$A,0),MATCH(AH$2,[1]market_value_etf!$1:$1,0))*2 + INDEX([1]mkt_pt_etf!$1:$1048576,MATCH($A1246,[1]mkt_pt_etf!$A:$A,0),MATCH(AH$2,[1]mkt_pt_etf!$1:$1,0))*2,0)</f>
        <v>2359816000</v>
      </c>
      <c r="AI1246" s="90">
        <f>IFERROR(INDEX([1]market_value_etf!$1:$1048576,MATCH($A1246,[1]market_value_etf!$A:$A,0),MATCH(AI$2,[1]market_value_etf!$1:$1,0))*2 + INDEX([1]mkt_pt_etf!$1:$1048576,MATCH($A1246,[1]mkt_pt_etf!$A:$A,0),MATCH(AI$2,[1]mkt_pt_etf!$1:$1,0))*2,0)</f>
        <v>647480000</v>
      </c>
      <c r="AJ1246" s="90">
        <f>IFERROR(INDEX([1]market_value_etf!$1:$1048576,MATCH($A1246,[1]market_value_etf!$A:$A,0),MATCH(AJ$2,[1]market_value_etf!$1:$1,0))*2 + INDEX([1]mkt_pt_etf!$1:$1048576,MATCH($A1246,[1]mkt_pt_etf!$A:$A,0),MATCH(AJ$2,[1]mkt_pt_etf!$1:$1,0))*2,0)</f>
        <v>44656000</v>
      </c>
      <c r="AK1246" s="90">
        <f>IFERROR(INDEX([1]market_value_etf!$1:$1048576,MATCH($A1246,[1]market_value_etf!$A:$A,0),MATCH(AK$2,[1]market_value_etf!$1:$1,0))*2 + INDEX([1]mkt_pt_etf!$1:$1048576,MATCH($A1246,[1]mkt_pt_etf!$A:$A,0),MATCH(AK$2,[1]mkt_pt_etf!$1:$1,0))*2,0)</f>
        <v>29280000</v>
      </c>
      <c r="AL1246" s="90">
        <f>IFERROR(INDEX([1]market_value_etf!$1:$1048576,MATCH($A1246,[1]market_value_etf!$A:$A,0),MATCH(AL$2,[1]market_value_etf!$1:$1,0))*2 + INDEX([1]mkt_pt_etf!$1:$1048576,MATCH($A1246,[1]mkt_pt_etf!$A:$A,0),MATCH(AL$2,[1]mkt_pt_etf!$1:$1,0))*2,0)</f>
        <v>703894000</v>
      </c>
      <c r="AM1246" s="90">
        <f>IFERROR(INDEX([1]market_value_etf!$1:$1048576,MATCH($A1246,[1]market_value_etf!$A:$A,0),MATCH(AM$2,[1]market_value_etf!$1:$1,0))*2 + INDEX([1]mkt_pt_etf!$1:$1048576,MATCH($A1246,[1]mkt_pt_etf!$A:$A,0),MATCH(AM$2,[1]mkt_pt_etf!$1:$1,0))*2,0)</f>
        <v>0</v>
      </c>
      <c r="AN1246" s="90">
        <f>IFERROR(INDEX([1]market_value_etf!$1:$1048576,MATCH($A1246,[1]market_value_etf!$A:$A,0),MATCH(AN$2,[1]market_value_etf!$1:$1,0))*2 + INDEX([1]mkt_pt_etf!$1:$1048576,MATCH($A1246,[1]mkt_pt_etf!$A:$A,0),MATCH(AN$2,[1]mkt_pt_etf!$1:$1,0))*2,0)</f>
        <v>9842000</v>
      </c>
      <c r="AO1246" s="90"/>
      <c r="AP1246" s="90"/>
    </row>
    <row r="1247" spans="1:42" ht="12.75" customHeight="1">
      <c r="A1247" s="81">
        <v>45253</v>
      </c>
      <c r="B1247" s="90" cm="1">
        <f t="array" ref="B1247">SUM(_xlfn._xlws.FILTER([1]market_value_exchange!$B:$D,[1]market_value_exchange!$A:$A=A1247,0))*2</f>
        <v>48169315637800</v>
      </c>
      <c r="C1247" s="90">
        <f>SUM(AD1247:AN1247)</f>
        <v>193455898000</v>
      </c>
      <c r="D1247" s="203">
        <f>F1247+H1247+J1247+L1247+N1247+P1247+R1247+T1247+V1247+Z1247</f>
        <v>2134082000</v>
      </c>
      <c r="E1247" s="208">
        <f>INDEX([2]Daily_stats!$1:$1048576,MATCH($A1247,[2]Daily_stats!$H:$H,0),MATCH(E$1,[2]Daily_stats!$1:$1,0))</f>
        <v>230451349000.07001</v>
      </c>
      <c r="F1247" s="90">
        <f>IFERROR(INDEX([1]kis_etf_trade_data!$1:$1048576,MATCH($A1247,[1]kis_etf_trade_data!$A:$A,0),MATCH(F$3,[1]kis_etf_trade_data!$1:$1,0)),0)</f>
        <v>236864000</v>
      </c>
      <c r="G1247" s="85">
        <f>F1247/AD1247</f>
        <v>7.1504774854025371E-2</v>
      </c>
      <c r="H1247" s="90">
        <f>IFERROR(INDEX([1]kis_etf_trade_data!$1:$1048576,MATCH($A1247,[1]kis_etf_trade_data!$A:$A,0),MATCH(H$3,[1]kis_etf_trade_data!$1:$1,0)),0)</f>
        <v>0</v>
      </c>
      <c r="I1247" s="85">
        <f>H1247/AE1247</f>
        <v>0</v>
      </c>
      <c r="J1247" s="90">
        <f>IFERROR(INDEX([1]kis_etf_trade_data!$1:$1048576,MATCH($A1247,[1]kis_etf_trade_data!$A:$A,0),MATCH(J$3,[1]kis_etf_trade_data!$1:$1,0)),0)</f>
        <v>135505000</v>
      </c>
      <c r="K1247" s="85">
        <f>J1247/AF1247</f>
        <v>7.6109612490439754E-4</v>
      </c>
      <c r="L1247" s="90">
        <f>IFERROR(INDEX([1]kis_etf_trade_data!$1:$1048576,MATCH($A1247,[1]kis_etf_trade_data!$A:$A,0),MATCH(L$3,[1]kis_etf_trade_data!$1:$1,0)),0)</f>
        <v>78202000</v>
      </c>
      <c r="M1247" s="85">
        <f>L1247/AG1247</f>
        <v>8.7348038405347089E-3</v>
      </c>
      <c r="N1247" s="90">
        <f>IFERROR(INDEX([1]kis_etf_trade_data!$1:$1048576,MATCH($A1247,[1]kis_etf_trade_data!$A:$A,0),MATCH(N$3,[1]kis_etf_trade_data!$1:$1,0)),0)</f>
        <v>1210511000</v>
      </c>
      <c r="O1247" s="85">
        <f>N1247/AH1247</f>
        <v>0.69360161901935191</v>
      </c>
      <c r="P1247" s="90">
        <f>IFERROR(INDEX([1]kis_etf_trade_data!$1:$1048576,MATCH($A1247,[1]kis_etf_trade_data!$A:$A,0),MATCH(P$3,[1]kis_etf_trade_data!$1:$1,0)),0)</f>
        <v>298184000</v>
      </c>
      <c r="Q1247" s="85">
        <f>P1247/AI1247</f>
        <v>0.42845483596569878</v>
      </c>
      <c r="R1247" s="90">
        <f>IFERROR(INDEX([1]kis_etf_trade_data!$1:$1048576,MATCH($A1247,[1]kis_etf_trade_data!$A:$A,0),MATCH(R$3,[1]kis_etf_trade_data!$1:$1,0)),0)</f>
        <v>0</v>
      </c>
      <c r="S1247" s="85">
        <f>R1247/AJ1247</f>
        <v>0</v>
      </c>
      <c r="T1247" s="90">
        <f>IFERROR(INDEX([1]kis_etf_trade_data!$1:$1048576,MATCH($A1247,[1]kis_etf_trade_data!$A:$A,0),MATCH(T$3,[1]kis_etf_trade_data!$1:$1,0)),0)</f>
        <v>149400000</v>
      </c>
      <c r="U1247" s="85">
        <f>T1247/AK1247</f>
        <v>0.5</v>
      </c>
      <c r="V1247" s="90">
        <f>IFERROR(INDEX([1]kis_etf_trade_data!$1:$1048576,MATCH($A1247,[1]kis_etf_trade_data!$A:$A,0),MATCH(V$3,[1]kis_etf_trade_data!$1:$1,0)),0)</f>
        <v>25416000</v>
      </c>
      <c r="W1247" s="85">
        <f>V1247/AL1247</f>
        <v>0.47989124277784073</v>
      </c>
      <c r="X1247" s="90">
        <f>IFERROR(INDEX([1]kis_etf_trade_data!$1:$1048576,MATCH($A1247,[1]kis_etf_trade_data!$A:$A,0),MATCH(X$3,[1]kis_etf_trade_data!$1:$1,0)),0)</f>
        <v>0</v>
      </c>
      <c r="Y1247" s="85" t="e">
        <f t="shared" si="4"/>
        <v>#DIV/0!</v>
      </c>
      <c r="Z1247" s="90"/>
      <c r="AA1247" s="85"/>
      <c r="AB1247" s="85"/>
      <c r="AC1247" s="85"/>
      <c r="AD1247" s="90">
        <f>IFERROR(INDEX([1]market_value_etf!$1:$1048576,MATCH($A1247,[1]market_value_etf!$A:$A,0),MATCH(AD$2,[1]market_value_etf!$1:$1,0))*2 + INDEX([1]mkt_pt_etf!$1:$1048576,MATCH($A1247,[1]mkt_pt_etf!$A:$A,0),MATCH(AD$2,[1]mkt_pt_etf!$1:$1,0))*2,0)</f>
        <v>3312562000</v>
      </c>
      <c r="AE1247" s="90">
        <f>IFERROR(INDEX([1]market_value_etf!$1:$1048576,MATCH($A1247,[1]market_value_etf!$A:$A,0),MATCH(AE$2,[1]market_value_etf!$1:$1,0))*2 + INDEX([1]mkt_pt_etf!$1:$1048576,MATCH($A1247,[1]mkt_pt_etf!$A:$A,0),MATCH(AE$2,[1]mkt_pt_etf!$1:$1,0))*2,0)</f>
        <v>115178000</v>
      </c>
      <c r="AF1247" s="90">
        <f>IFERROR(INDEX([1]market_value_etf!$1:$1048576,MATCH($A1247,[1]market_value_etf!$A:$A,0),MATCH(AF$2,[1]market_value_etf!$1:$1,0))*2 + INDEX([1]mkt_pt_etf!$1:$1048576,MATCH($A1247,[1]mkt_pt_etf!$A:$A,0),MATCH(AF$2,[1]mkt_pt_etf!$1:$1,0))*2,0)</f>
        <v>178039272000</v>
      </c>
      <c r="AG1247" s="90">
        <f>IFERROR(INDEX([1]market_value_etf!$1:$1048576,MATCH($A1247,[1]market_value_etf!$A:$A,0),MATCH(AG$2,[1]market_value_etf!$1:$1,0))*2 + INDEX([1]mkt_pt_etf!$1:$1048576,MATCH($A1247,[1]mkt_pt_etf!$A:$A,0),MATCH(AG$2,[1]mkt_pt_etf!$1:$1,0))*2,0)</f>
        <v>8952920000</v>
      </c>
      <c r="AH1247" s="90">
        <f>IFERROR(INDEX([1]market_value_etf!$1:$1048576,MATCH($A1247,[1]market_value_etf!$A:$A,0),MATCH(AH$2,[1]market_value_etf!$1:$1,0))*2 + INDEX([1]mkt_pt_etf!$1:$1048576,MATCH($A1247,[1]mkt_pt_etf!$A:$A,0),MATCH(AH$2,[1]mkt_pt_etf!$1:$1,0))*2,0)</f>
        <v>1745254000</v>
      </c>
      <c r="AI1247" s="90">
        <f>IFERROR(INDEX([1]market_value_etf!$1:$1048576,MATCH($A1247,[1]market_value_etf!$A:$A,0),MATCH(AI$2,[1]market_value_etf!$1:$1,0))*2 + INDEX([1]mkt_pt_etf!$1:$1048576,MATCH($A1247,[1]mkt_pt_etf!$A:$A,0),MATCH(AI$2,[1]mkt_pt_etf!$1:$1,0))*2,0)</f>
        <v>695952000</v>
      </c>
      <c r="AJ1247" s="90">
        <f>IFERROR(INDEX([1]market_value_etf!$1:$1048576,MATCH($A1247,[1]market_value_etf!$A:$A,0),MATCH(AJ$2,[1]market_value_etf!$1:$1,0))*2 + INDEX([1]mkt_pt_etf!$1:$1048576,MATCH($A1247,[1]mkt_pt_etf!$A:$A,0),MATCH(AJ$2,[1]mkt_pt_etf!$1:$1,0))*2,0)</f>
        <v>238050000</v>
      </c>
      <c r="AK1247" s="90">
        <f>IFERROR(INDEX([1]market_value_etf!$1:$1048576,MATCH($A1247,[1]market_value_etf!$A:$A,0),MATCH(AK$2,[1]market_value_etf!$1:$1,0))*2 + INDEX([1]mkt_pt_etf!$1:$1048576,MATCH($A1247,[1]mkt_pt_etf!$A:$A,0),MATCH(AK$2,[1]mkt_pt_etf!$1:$1,0))*2,0)</f>
        <v>298800000</v>
      </c>
      <c r="AL1247" s="90">
        <f>IFERROR(INDEX([1]market_value_etf!$1:$1048576,MATCH($A1247,[1]market_value_etf!$A:$A,0),MATCH(AL$2,[1]market_value_etf!$1:$1,0))*2 + INDEX([1]mkt_pt_etf!$1:$1048576,MATCH($A1247,[1]mkt_pt_etf!$A:$A,0),MATCH(AL$2,[1]mkt_pt_etf!$1:$1,0))*2,0)</f>
        <v>52962000</v>
      </c>
      <c r="AM1247" s="90">
        <f>IFERROR(INDEX([1]market_value_etf!$1:$1048576,MATCH($A1247,[1]market_value_etf!$A:$A,0),MATCH(AM$2,[1]market_value_etf!$1:$1,0))*2 + INDEX([1]mkt_pt_etf!$1:$1048576,MATCH($A1247,[1]mkt_pt_etf!$A:$A,0),MATCH(AM$2,[1]mkt_pt_etf!$1:$1,0))*2,0)</f>
        <v>0</v>
      </c>
      <c r="AN1247" s="90">
        <f>IFERROR(INDEX([1]market_value_etf!$1:$1048576,MATCH($A1247,[1]market_value_etf!$A:$A,0),MATCH(AN$2,[1]market_value_etf!$1:$1,0))*2 + INDEX([1]mkt_pt_etf!$1:$1048576,MATCH($A1247,[1]mkt_pt_etf!$A:$A,0),MATCH(AN$2,[1]mkt_pt_etf!$1:$1,0))*2,0)</f>
        <v>4948000</v>
      </c>
      <c r="AO1247" s="90"/>
      <c r="AP1247" s="90"/>
    </row>
    <row r="1248" spans="1:42" ht="12.75" customHeight="1">
      <c r="A1248" s="81">
        <v>45254</v>
      </c>
      <c r="B1248" s="90" cm="1">
        <f t="array" ref="B1248">SUM(_xlfn._xlws.FILTER([1]market_value_exchange!$B:$D,[1]market_value_exchange!$A:$A=A1248,0))*2</f>
        <v>44219580366400</v>
      </c>
      <c r="C1248" s="90">
        <f>SUM(AD1248:AN1248)</f>
        <v>105948554000</v>
      </c>
      <c r="D1248" s="203">
        <f>F1248+H1248+J1248+L1248+N1248+P1248+R1248+T1248+V1248+Z1248</f>
        <v>28588365000</v>
      </c>
      <c r="E1248" s="208">
        <f>INDEX([2]Daily_stats!$1:$1048576,MATCH($A1248,[2]Daily_stats!$H:$H,0),MATCH(E$1,[2]Daily_stats!$1:$1,0))</f>
        <v>137627987000</v>
      </c>
      <c r="F1248" s="90">
        <f>IFERROR(INDEX([1]kis_etf_trade_data!$1:$1048576,MATCH($A1248,[1]kis_etf_trade_data!$A:$A,0),MATCH(F$3,[1]kis_etf_trade_data!$1:$1,0)),0)</f>
        <v>9269079000</v>
      </c>
      <c r="G1248" s="85">
        <f>F1248/AD1248</f>
        <v>0.33575045763675998</v>
      </c>
      <c r="H1248" s="90">
        <f>IFERROR(INDEX([1]kis_etf_trade_data!$1:$1048576,MATCH($A1248,[1]kis_etf_trade_data!$A:$A,0),MATCH(H$3,[1]kis_etf_trade_data!$1:$1,0)),0)</f>
        <v>0</v>
      </c>
      <c r="I1248" s="85">
        <f>H1248/AE1248</f>
        <v>0</v>
      </c>
      <c r="J1248" s="90">
        <f>IFERROR(INDEX([1]kis_etf_trade_data!$1:$1048576,MATCH($A1248,[1]kis_etf_trade_data!$A:$A,0),MATCH(J$3,[1]kis_etf_trade_data!$1:$1,0)),0)</f>
        <v>9846157000</v>
      </c>
      <c r="K1248" s="85">
        <f>J1248/AF1248</f>
        <v>0.29195262010103545</v>
      </c>
      <c r="L1248" s="90">
        <f>IFERROR(INDEX([1]kis_etf_trade_data!$1:$1048576,MATCH($A1248,[1]kis_etf_trade_data!$A:$A,0),MATCH(L$3,[1]kis_etf_trade_data!$1:$1,0)),0)</f>
        <v>2192945000</v>
      </c>
      <c r="M1248" s="85">
        <f>L1248/AG1248</f>
        <v>7.1156938958729501E-2</v>
      </c>
      <c r="N1248" s="90">
        <f>IFERROR(INDEX([1]kis_etf_trade_data!$1:$1048576,MATCH($A1248,[1]kis_etf_trade_data!$A:$A,0),MATCH(N$3,[1]kis_etf_trade_data!$1:$1,0)),0)</f>
        <v>2791622000</v>
      </c>
      <c r="O1248" s="85">
        <f>N1248/AH1248</f>
        <v>0.49196674474817831</v>
      </c>
      <c r="P1248" s="90">
        <f>IFERROR(INDEX([1]kis_etf_trade_data!$1:$1048576,MATCH($A1248,[1]kis_etf_trade_data!$A:$A,0),MATCH(P$3,[1]kis_etf_trade_data!$1:$1,0)),0)</f>
        <v>261723000</v>
      </c>
      <c r="Q1248" s="85">
        <f>P1248/AI1248</f>
        <v>7.919816259463909E-2</v>
      </c>
      <c r="R1248" s="90">
        <f>IFERROR(INDEX([1]kis_etf_trade_data!$1:$1048576,MATCH($A1248,[1]kis_etf_trade_data!$A:$A,0),MATCH(R$3,[1]kis_etf_trade_data!$1:$1,0)),0)</f>
        <v>0</v>
      </c>
      <c r="S1248" s="85">
        <f>R1248/AJ1248</f>
        <v>0</v>
      </c>
      <c r="T1248" s="90">
        <f>IFERROR(INDEX([1]kis_etf_trade_data!$1:$1048576,MATCH($A1248,[1]kis_etf_trade_data!$A:$A,0),MATCH(T$3,[1]kis_etf_trade_data!$1:$1,0)),0)</f>
        <v>14209000</v>
      </c>
      <c r="U1248" s="85">
        <f>T1248/AK1248</f>
        <v>0.4542519181585678</v>
      </c>
      <c r="V1248" s="90">
        <f>IFERROR(INDEX([1]kis_etf_trade_data!$1:$1048576,MATCH($A1248,[1]kis_etf_trade_data!$A:$A,0),MATCH(V$3,[1]kis_etf_trade_data!$1:$1,0)),0)</f>
        <v>4212630000</v>
      </c>
      <c r="W1248" s="85">
        <f>V1248/AL1248</f>
        <v>0.96094870596994775</v>
      </c>
      <c r="X1248" s="90">
        <f>IFERROR(INDEX([1]kis_etf_trade_data!$1:$1048576,MATCH($A1248,[1]kis_etf_trade_data!$A:$A,0),MATCH(X$3,[1]kis_etf_trade_data!$1:$1,0)),0)</f>
        <v>0</v>
      </c>
      <c r="Y1248" s="85">
        <f t="shared" si="4"/>
        <v>0</v>
      </c>
      <c r="Z1248" s="90"/>
      <c r="AA1248" s="85"/>
      <c r="AB1248" s="85"/>
      <c r="AC1248" s="85"/>
      <c r="AD1248" s="90">
        <f>IFERROR(INDEX([1]market_value_etf!$1:$1048576,MATCH($A1248,[1]market_value_etf!$A:$A,0),MATCH(AD$2,[1]market_value_etf!$1:$1,0))*2 + INDEX([1]mkt_pt_etf!$1:$1048576,MATCH($A1248,[1]mkt_pt_etf!$A:$A,0),MATCH(AD$2,[1]mkt_pt_etf!$1:$1,0))*2,0)</f>
        <v>27607048000</v>
      </c>
      <c r="AE1248" s="90">
        <f>IFERROR(INDEX([1]market_value_etf!$1:$1048576,MATCH($A1248,[1]market_value_etf!$A:$A,0),MATCH(AE$2,[1]market_value_etf!$1:$1,0))*2 + INDEX([1]mkt_pt_etf!$1:$1048576,MATCH($A1248,[1]mkt_pt_etf!$A:$A,0),MATCH(AE$2,[1]mkt_pt_etf!$1:$1,0))*2,0)</f>
        <v>283492000</v>
      </c>
      <c r="AF1248" s="90">
        <f>IFERROR(INDEX([1]market_value_etf!$1:$1048576,MATCH($A1248,[1]market_value_etf!$A:$A,0),MATCH(AF$2,[1]market_value_etf!$1:$1,0))*2 + INDEX([1]mkt_pt_etf!$1:$1048576,MATCH($A1248,[1]mkt_pt_etf!$A:$A,0),MATCH(AF$2,[1]mkt_pt_etf!$1:$1,0))*2,0)</f>
        <v>33725188000</v>
      </c>
      <c r="AG1248" s="90">
        <f>IFERROR(INDEX([1]market_value_etf!$1:$1048576,MATCH($A1248,[1]market_value_etf!$A:$A,0),MATCH(AG$2,[1]market_value_etf!$1:$1,0))*2 + INDEX([1]mkt_pt_etf!$1:$1048576,MATCH($A1248,[1]mkt_pt_etf!$A:$A,0),MATCH(AG$2,[1]mkt_pt_etf!$1:$1,0))*2,0)</f>
        <v>30818428000</v>
      </c>
      <c r="AH1248" s="90">
        <f>IFERROR(INDEX([1]market_value_etf!$1:$1048576,MATCH($A1248,[1]market_value_etf!$A:$A,0),MATCH(AH$2,[1]market_value_etf!$1:$1,0))*2 + INDEX([1]mkt_pt_etf!$1:$1048576,MATCH($A1248,[1]mkt_pt_etf!$A:$A,0),MATCH(AH$2,[1]mkt_pt_etf!$1:$1,0))*2,0)</f>
        <v>5674412000</v>
      </c>
      <c r="AI1248" s="90">
        <f>IFERROR(INDEX([1]market_value_etf!$1:$1048576,MATCH($A1248,[1]market_value_etf!$A:$A,0),MATCH(AI$2,[1]market_value_etf!$1:$1,0))*2 + INDEX([1]mkt_pt_etf!$1:$1048576,MATCH($A1248,[1]mkt_pt_etf!$A:$A,0),MATCH(AI$2,[1]mkt_pt_etf!$1:$1,0))*2,0)</f>
        <v>3304660000</v>
      </c>
      <c r="AJ1248" s="90">
        <f>IFERROR(INDEX([1]market_value_etf!$1:$1048576,MATCH($A1248,[1]market_value_etf!$A:$A,0),MATCH(AJ$2,[1]market_value_etf!$1:$1,0))*2 + INDEX([1]mkt_pt_etf!$1:$1048576,MATCH($A1248,[1]mkt_pt_etf!$A:$A,0),MATCH(AJ$2,[1]mkt_pt_etf!$1:$1,0))*2,0)</f>
        <v>118192000</v>
      </c>
      <c r="AK1248" s="90">
        <f>IFERROR(INDEX([1]market_value_etf!$1:$1048576,MATCH($A1248,[1]market_value_etf!$A:$A,0),MATCH(AK$2,[1]market_value_etf!$1:$1,0))*2 + INDEX([1]mkt_pt_etf!$1:$1048576,MATCH($A1248,[1]mkt_pt_etf!$A:$A,0),MATCH(AK$2,[1]mkt_pt_etf!$1:$1,0))*2,0)</f>
        <v>31280000</v>
      </c>
      <c r="AL1248" s="90">
        <f>IFERROR(INDEX([1]market_value_etf!$1:$1048576,MATCH($A1248,[1]market_value_etf!$A:$A,0),MATCH(AL$2,[1]market_value_etf!$1:$1,0))*2 + INDEX([1]mkt_pt_etf!$1:$1048576,MATCH($A1248,[1]mkt_pt_etf!$A:$A,0),MATCH(AL$2,[1]mkt_pt_etf!$1:$1,0))*2,0)</f>
        <v>4383824000</v>
      </c>
      <c r="AM1248" s="90">
        <f>IFERROR(INDEX([1]market_value_etf!$1:$1048576,MATCH($A1248,[1]market_value_etf!$A:$A,0),MATCH(AM$2,[1]market_value_etf!$1:$1,0))*2 + INDEX([1]mkt_pt_etf!$1:$1048576,MATCH($A1248,[1]mkt_pt_etf!$A:$A,0),MATCH(AM$2,[1]mkt_pt_etf!$1:$1,0))*2,0)</f>
        <v>2030000</v>
      </c>
      <c r="AN1248" s="90">
        <f>IFERROR(INDEX([1]market_value_etf!$1:$1048576,MATCH($A1248,[1]market_value_etf!$A:$A,0),MATCH(AN$2,[1]market_value_etf!$1:$1,0))*2 + INDEX([1]mkt_pt_etf!$1:$1048576,MATCH($A1248,[1]mkt_pt_etf!$A:$A,0),MATCH(AN$2,[1]mkt_pt_etf!$1:$1,0))*2,0)</f>
        <v>0</v>
      </c>
      <c r="AO1248" s="90"/>
      <c r="AP1248" s="90"/>
    </row>
    <row r="1249" spans="1:42" s="116" customFormat="1" ht="12.75" customHeight="1">
      <c r="A1249" s="110"/>
      <c r="B1249" s="113"/>
      <c r="C1249" s="113"/>
      <c r="D1249" s="210"/>
      <c r="E1249" s="208"/>
      <c r="F1249" s="113"/>
      <c r="G1249" s="135"/>
      <c r="H1249" s="113"/>
      <c r="I1249" s="113"/>
      <c r="J1249" s="113"/>
      <c r="K1249" s="113"/>
      <c r="L1249" s="113"/>
      <c r="M1249" s="113"/>
      <c r="N1249" s="113"/>
      <c r="O1249" s="113"/>
      <c r="P1249" s="113"/>
      <c r="Q1249" s="113"/>
      <c r="R1249" s="113"/>
      <c r="S1249" s="113"/>
      <c r="T1249" s="113"/>
      <c r="U1249" s="113"/>
      <c r="V1249" s="113"/>
      <c r="W1249" s="113"/>
      <c r="X1249" s="113"/>
      <c r="Y1249" s="85" t="e">
        <f t="shared" si="4"/>
        <v>#DIV/0!</v>
      </c>
      <c r="Z1249" s="113"/>
      <c r="AA1249" s="113"/>
      <c r="AB1249" s="113"/>
      <c r="AC1249" s="113"/>
      <c r="AD1249" s="113"/>
      <c r="AE1249" s="113"/>
      <c r="AF1249" s="113"/>
      <c r="AG1249" s="113"/>
      <c r="AH1249" s="113"/>
      <c r="AI1249" s="126"/>
      <c r="AJ1249" s="113"/>
      <c r="AK1249" s="113"/>
      <c r="AL1249" s="113"/>
      <c r="AM1249" s="113"/>
      <c r="AN1249" s="113"/>
      <c r="AO1249" s="113"/>
      <c r="AP1249" s="113"/>
    </row>
    <row r="1250" spans="1:42" ht="12.75" customHeight="1">
      <c r="A1250" s="81">
        <v>45257</v>
      </c>
      <c r="B1250" s="90" cm="1">
        <f t="array" ref="B1250">SUM(_xlfn._xlws.FILTER([1]market_value_exchange!$B:$D,[1]market_value_exchange!$A:$A=A1250,0))*2</f>
        <v>26500445470000</v>
      </c>
      <c r="C1250" s="90">
        <f>SUM(AD1250:AN1250)</f>
        <v>105880448000</v>
      </c>
      <c r="D1250" s="203">
        <f>F1250+H1250+J1250+L1250+N1250+P1250+R1250+T1250+V1250+Z1250</f>
        <v>44538084000</v>
      </c>
      <c r="E1250" s="208">
        <f>INDEX([2]Daily_stats!$1:$1048576,MATCH($A1250,[2]Daily_stats!$H:$H,0),MATCH(E$1,[2]Daily_stats!$1:$1,0))</f>
        <v>168171329000</v>
      </c>
      <c r="F1250" s="90">
        <f>IFERROR(INDEX([1]kis_etf_trade_data!$1:$1048576,MATCH($A1250,[1]kis_etf_trade_data!$A:$A,0),MATCH(F$3,[1]kis_etf_trade_data!$1:$1,0)),0)</f>
        <v>13311875000</v>
      </c>
      <c r="G1250" s="85">
        <f>F1250/AD1250</f>
        <v>0.53005430559287403</v>
      </c>
      <c r="H1250" s="90">
        <f>IFERROR(INDEX([1]kis_etf_trade_data!$1:$1048576,MATCH($A1250,[1]kis_etf_trade_data!$A:$A,0),MATCH(H$3,[1]kis_etf_trade_data!$1:$1,0)),0)</f>
        <v>0</v>
      </c>
      <c r="I1250" s="85">
        <f>H1250/AE1250</f>
        <v>0</v>
      </c>
      <c r="J1250" s="90">
        <f>IFERROR(INDEX([1]kis_etf_trade_data!$1:$1048576,MATCH($A1250,[1]kis_etf_trade_data!$A:$A,0),MATCH(J$3,[1]kis_etf_trade_data!$1:$1,0)),0)</f>
        <v>10166589000</v>
      </c>
      <c r="K1250" s="85">
        <f>J1250/AF1250</f>
        <v>0.47429131705298067</v>
      </c>
      <c r="L1250" s="90">
        <f>IFERROR(INDEX([1]kis_etf_trade_data!$1:$1048576,MATCH($A1250,[1]kis_etf_trade_data!$A:$A,0),MATCH(L$3,[1]kis_etf_trade_data!$1:$1,0)),0)</f>
        <v>17988347000</v>
      </c>
      <c r="M1250" s="85">
        <f>L1250/AG1250</f>
        <v>0.3422312828517049</v>
      </c>
      <c r="N1250" s="90">
        <f>IFERROR(INDEX([1]kis_etf_trade_data!$1:$1048576,MATCH($A1250,[1]kis_etf_trade_data!$A:$A,0),MATCH(N$3,[1]kis_etf_trade_data!$1:$1,0)),0)</f>
        <v>769965000</v>
      </c>
      <c r="O1250" s="85">
        <f>N1250/AH1250</f>
        <v>0.41463245201084342</v>
      </c>
      <c r="P1250" s="90">
        <f>IFERROR(INDEX([1]kis_etf_trade_data!$1:$1048576,MATCH($A1250,[1]kis_etf_trade_data!$A:$A,0),MATCH(P$3,[1]kis_etf_trade_data!$1:$1,0)),0)</f>
        <v>53487000</v>
      </c>
      <c r="Q1250" s="85">
        <f>P1250/AI1250</f>
        <v>0.27781702211649334</v>
      </c>
      <c r="R1250" s="90">
        <f>IFERROR(INDEX([1]kis_etf_trade_data!$1:$1048576,MATCH($A1250,[1]kis_etf_trade_data!$A:$A,0),MATCH(R$3,[1]kis_etf_trade_data!$1:$1,0)),0)</f>
        <v>0</v>
      </c>
      <c r="S1250" s="85">
        <f>R1250/AJ1250</f>
        <v>0</v>
      </c>
      <c r="T1250" s="90">
        <f>IFERROR(INDEX([1]kis_etf_trade_data!$1:$1048576,MATCH($A1250,[1]kis_etf_trade_data!$A:$A,0),MATCH(T$3,[1]kis_etf_trade_data!$1:$1,0)),0)</f>
        <v>1421000</v>
      </c>
      <c r="U1250" s="85">
        <f>T1250/AK1250</f>
        <v>0.24938574938574939</v>
      </c>
      <c r="V1250" s="90">
        <f>IFERROR(INDEX([1]kis_etf_trade_data!$1:$1048576,MATCH($A1250,[1]kis_etf_trade_data!$A:$A,0),MATCH(V$3,[1]kis_etf_trade_data!$1:$1,0)),0)</f>
        <v>2246400000</v>
      </c>
      <c r="W1250" s="85">
        <f>V1250/AL1250</f>
        <v>0.49680891389839743</v>
      </c>
      <c r="X1250" s="90">
        <f>IFERROR(INDEX([1]kis_etf_trade_data!$1:$1048576,MATCH($A1250,[1]kis_etf_trade_data!$A:$A,0),MATCH(X$3,[1]kis_etf_trade_data!$1:$1,0)),0)</f>
        <v>2030000</v>
      </c>
      <c r="Y1250" s="85">
        <f t="shared" si="4"/>
        <v>8.3333333333333329E-2</v>
      </c>
      <c r="Z1250" s="90"/>
      <c r="AA1250" s="85"/>
      <c r="AB1250" s="85"/>
      <c r="AC1250" s="85"/>
      <c r="AD1250" s="90">
        <f>IFERROR(INDEX([1]market_value_etf!$1:$1048576,MATCH($A1250,[1]market_value_etf!$A:$A,0),MATCH(AD$2,[1]market_value_etf!$1:$1,0))*2 + INDEX([1]mkt_pt_etf!$1:$1048576,MATCH($A1250,[1]mkt_pt_etf!$A:$A,0),MATCH(AD$2,[1]mkt_pt_etf!$1:$1,0))*2,0)</f>
        <v>25114172000</v>
      </c>
      <c r="AE1250" s="90">
        <f>IFERROR(INDEX([1]market_value_etf!$1:$1048576,MATCH($A1250,[1]market_value_etf!$A:$A,0),MATCH(AE$2,[1]market_value_etf!$1:$1,0))*2 + INDEX([1]mkt_pt_etf!$1:$1048576,MATCH($A1250,[1]mkt_pt_etf!$A:$A,0),MATCH(AE$2,[1]mkt_pt_etf!$1:$1,0))*2,0)</f>
        <v>67106000</v>
      </c>
      <c r="AF1250" s="90">
        <f>IFERROR(INDEX([1]market_value_etf!$1:$1048576,MATCH($A1250,[1]market_value_etf!$A:$A,0),MATCH(AF$2,[1]market_value_etf!$1:$1,0))*2 + INDEX([1]mkt_pt_etf!$1:$1048576,MATCH($A1250,[1]mkt_pt_etf!$A:$A,0),MATCH(AF$2,[1]mkt_pt_etf!$1:$1,0))*2,0)</f>
        <v>21435326000</v>
      </c>
      <c r="AG1250" s="90">
        <f>IFERROR(INDEX([1]market_value_etf!$1:$1048576,MATCH($A1250,[1]market_value_etf!$A:$A,0),MATCH(AG$2,[1]market_value_etf!$1:$1,0))*2 + INDEX([1]mkt_pt_etf!$1:$1048576,MATCH($A1250,[1]mkt_pt_etf!$A:$A,0),MATCH(AG$2,[1]mkt_pt_etf!$1:$1,0))*2,0)</f>
        <v>52561960000</v>
      </c>
      <c r="AH1250" s="90">
        <f>IFERROR(INDEX([1]market_value_etf!$1:$1048576,MATCH($A1250,[1]market_value_etf!$A:$A,0),MATCH(AH$2,[1]market_value_etf!$1:$1,0))*2 + INDEX([1]mkt_pt_etf!$1:$1048576,MATCH($A1250,[1]mkt_pt_etf!$A:$A,0),MATCH(AH$2,[1]mkt_pt_etf!$1:$1,0))*2,0)</f>
        <v>1856982000</v>
      </c>
      <c r="AI1250" s="90">
        <f>IFERROR(INDEX([1]market_value_etf!$1:$1048576,MATCH($A1250,[1]market_value_etf!$A:$A,0),MATCH(AI$2,[1]market_value_etf!$1:$1,0))*2 + INDEX([1]mkt_pt_etf!$1:$1048576,MATCH($A1250,[1]mkt_pt_etf!$A:$A,0),MATCH(AI$2,[1]mkt_pt_etf!$1:$1,0))*2,0)</f>
        <v>192526000</v>
      </c>
      <c r="AJ1250" s="90">
        <f>IFERROR(INDEX([1]market_value_etf!$1:$1048576,MATCH($A1250,[1]market_value_etf!$A:$A,0),MATCH(AJ$2,[1]market_value_etf!$1:$1,0))*2 + INDEX([1]mkt_pt_etf!$1:$1048576,MATCH($A1250,[1]mkt_pt_etf!$A:$A,0),MATCH(AJ$2,[1]mkt_pt_etf!$1:$1,0))*2,0)</f>
        <v>87286000</v>
      </c>
      <c r="AK1250" s="90">
        <f>IFERROR(INDEX([1]market_value_etf!$1:$1048576,MATCH($A1250,[1]market_value_etf!$A:$A,0),MATCH(AK$2,[1]market_value_etf!$1:$1,0))*2 + INDEX([1]mkt_pt_etf!$1:$1048576,MATCH($A1250,[1]mkt_pt_etf!$A:$A,0),MATCH(AK$2,[1]mkt_pt_etf!$1:$1,0))*2,0)</f>
        <v>5698000</v>
      </c>
      <c r="AL1250" s="90">
        <f>IFERROR(INDEX([1]market_value_etf!$1:$1048576,MATCH($A1250,[1]market_value_etf!$A:$A,0),MATCH(AL$2,[1]market_value_etf!$1:$1,0))*2 + INDEX([1]mkt_pt_etf!$1:$1048576,MATCH($A1250,[1]mkt_pt_etf!$A:$A,0),MATCH(AL$2,[1]mkt_pt_etf!$1:$1,0))*2,0)</f>
        <v>4521658000</v>
      </c>
      <c r="AM1250" s="90">
        <f>IFERROR(INDEX([1]market_value_etf!$1:$1048576,MATCH($A1250,[1]market_value_etf!$A:$A,0),MATCH(AM$2,[1]market_value_etf!$1:$1,0))*2 + INDEX([1]mkt_pt_etf!$1:$1048576,MATCH($A1250,[1]mkt_pt_etf!$A:$A,0),MATCH(AM$2,[1]mkt_pt_etf!$1:$1,0))*2,0)</f>
        <v>24360000</v>
      </c>
      <c r="AN1250" s="90">
        <f>IFERROR(INDEX([1]market_value_etf!$1:$1048576,MATCH($A1250,[1]market_value_etf!$A:$A,0),MATCH(AN$2,[1]market_value_etf!$1:$1,0))*2 + INDEX([1]mkt_pt_etf!$1:$1048576,MATCH($A1250,[1]mkt_pt_etf!$A:$A,0),MATCH(AN$2,[1]mkt_pt_etf!$1:$1,0))*2,0)</f>
        <v>13374000</v>
      </c>
      <c r="AO1250" s="90"/>
      <c r="AP1250" s="90"/>
    </row>
    <row r="1251" spans="1:42" ht="12.75" customHeight="1">
      <c r="A1251" s="81">
        <v>45258</v>
      </c>
      <c r="B1251" s="90" cm="1">
        <f t="array" ref="B1251">SUM(_xlfn._xlws.FILTER([1]market_value_exchange!$B:$D,[1]market_value_exchange!$A:$A=A1251,0))*2</f>
        <v>32310588008000</v>
      </c>
      <c r="C1251" s="90">
        <f>SUM(AD1251:AN1251)</f>
        <v>105054488000</v>
      </c>
      <c r="D1251" s="203">
        <f>F1251+H1251+J1251+L1251+N1251+P1251+R1251+T1251+V1251+Z1251</f>
        <v>55544321000</v>
      </c>
      <c r="E1251" s="208">
        <f>INDEX([2]Daily_stats!$1:$1048576,MATCH($A1251,[2]Daily_stats!$H:$H,0),MATCH(E$1,[2]Daily_stats!$1:$1,0))</f>
        <v>266860849000</v>
      </c>
      <c r="F1251" s="90">
        <f>IFERROR(INDEX([1]kis_etf_trade_data!$1:$1048576,MATCH($A1251,[1]kis_etf_trade_data!$A:$A,0),MATCH(F$3,[1]kis_etf_trade_data!$1:$1,0)),0)</f>
        <v>36346254000</v>
      </c>
      <c r="G1251" s="85">
        <f>F1251/AD1251</f>
        <v>0.77920058771714384</v>
      </c>
      <c r="H1251" s="90">
        <f>IFERROR(INDEX([1]kis_etf_trade_data!$1:$1048576,MATCH($A1251,[1]kis_etf_trade_data!$A:$A,0),MATCH(H$3,[1]kis_etf_trade_data!$1:$1,0)),0)</f>
        <v>0</v>
      </c>
      <c r="I1251" s="85">
        <f>H1251/AE1251</f>
        <v>0</v>
      </c>
      <c r="J1251" s="90">
        <f>IFERROR(INDEX([1]kis_etf_trade_data!$1:$1048576,MATCH($A1251,[1]kis_etf_trade_data!$A:$A,0),MATCH(J$3,[1]kis_etf_trade_data!$1:$1,0)),0)</f>
        <v>2825378000</v>
      </c>
      <c r="K1251" s="85">
        <f>J1251/AF1251</f>
        <v>0.392387669926266</v>
      </c>
      <c r="L1251" s="90">
        <f>IFERROR(INDEX([1]kis_etf_trade_data!$1:$1048576,MATCH($A1251,[1]kis_etf_trade_data!$A:$A,0),MATCH(L$3,[1]kis_etf_trade_data!$1:$1,0)),0)</f>
        <v>15490048000</v>
      </c>
      <c r="M1251" s="85">
        <f>L1251/AG1251</f>
        <v>0.32210304146258034</v>
      </c>
      <c r="N1251" s="90">
        <f>IFERROR(INDEX([1]kis_etf_trade_data!$1:$1048576,MATCH($A1251,[1]kis_etf_trade_data!$A:$A,0),MATCH(N$3,[1]kis_etf_trade_data!$1:$1,0)),0)</f>
        <v>682745000</v>
      </c>
      <c r="O1251" s="85">
        <f>N1251/AH1251</f>
        <v>0.29170878726016897</v>
      </c>
      <c r="P1251" s="90">
        <f>IFERROR(INDEX([1]kis_etf_trade_data!$1:$1048576,MATCH($A1251,[1]kis_etf_trade_data!$A:$A,0),MATCH(P$3,[1]kis_etf_trade_data!$1:$1,0)),0)</f>
        <v>167952000</v>
      </c>
      <c r="Q1251" s="85">
        <f>P1251/AI1251</f>
        <v>0.48830069311997021</v>
      </c>
      <c r="R1251" s="90">
        <f>IFERROR(INDEX([1]kis_etf_trade_data!$1:$1048576,MATCH($A1251,[1]kis_etf_trade_data!$A:$A,0),MATCH(R$3,[1]kis_etf_trade_data!$1:$1,0)),0)</f>
        <v>0</v>
      </c>
      <c r="S1251" s="85">
        <f>R1251/AJ1251</f>
        <v>0</v>
      </c>
      <c r="T1251" s="90">
        <f>IFERROR(INDEX([1]kis_etf_trade_data!$1:$1048576,MATCH($A1251,[1]kis_etf_trade_data!$A:$A,0),MATCH(T$3,[1]kis_etf_trade_data!$1:$1,0)),0)</f>
        <v>6372000</v>
      </c>
      <c r="U1251" s="85">
        <f>T1251/AK1251</f>
        <v>0.5</v>
      </c>
      <c r="V1251" s="90">
        <f>IFERROR(INDEX([1]kis_etf_trade_data!$1:$1048576,MATCH($A1251,[1]kis_etf_trade_data!$A:$A,0),MATCH(V$3,[1]kis_etf_trade_data!$1:$1,0)),0)</f>
        <v>25572000</v>
      </c>
      <c r="W1251" s="85">
        <f>V1251/AL1251</f>
        <v>0.40325480177878703</v>
      </c>
      <c r="X1251" s="90">
        <f>IFERROR(INDEX([1]kis_etf_trade_data!$1:$1048576,MATCH($A1251,[1]kis_etf_trade_data!$A:$A,0),MATCH(X$3,[1]kis_etf_trade_data!$1:$1,0)),0)</f>
        <v>0</v>
      </c>
      <c r="Y1251" s="85">
        <f t="shared" si="4"/>
        <v>0</v>
      </c>
      <c r="Z1251" s="90"/>
      <c r="AA1251" s="85"/>
      <c r="AB1251" s="85"/>
      <c r="AC1251" s="85"/>
      <c r="AD1251" s="90">
        <f>IFERROR(INDEX([1]market_value_etf!$1:$1048576,MATCH($A1251,[1]market_value_etf!$A:$A,0),MATCH(AD$2,[1]market_value_etf!$1:$1,0))*2 + INDEX([1]mkt_pt_etf!$1:$1048576,MATCH($A1251,[1]mkt_pt_etf!$A:$A,0),MATCH(AD$2,[1]mkt_pt_etf!$1:$1,0))*2,0)</f>
        <v>46645568000</v>
      </c>
      <c r="AE1251" s="90">
        <f>IFERROR(INDEX([1]market_value_etf!$1:$1048576,MATCH($A1251,[1]market_value_etf!$A:$A,0),MATCH(AE$2,[1]market_value_etf!$1:$1,0))*2 + INDEX([1]mkt_pt_etf!$1:$1048576,MATCH($A1251,[1]mkt_pt_etf!$A:$A,0),MATCH(AE$2,[1]mkt_pt_etf!$1:$1,0))*2,0)</f>
        <v>275158000</v>
      </c>
      <c r="AF1251" s="90">
        <f>IFERROR(INDEX([1]market_value_etf!$1:$1048576,MATCH($A1251,[1]market_value_etf!$A:$A,0),MATCH(AF$2,[1]market_value_etf!$1:$1,0))*2 + INDEX([1]mkt_pt_etf!$1:$1048576,MATCH($A1251,[1]mkt_pt_etf!$A:$A,0),MATCH(AF$2,[1]mkt_pt_etf!$1:$1,0))*2,0)</f>
        <v>7200476000</v>
      </c>
      <c r="AG1251" s="90">
        <f>IFERROR(INDEX([1]market_value_etf!$1:$1048576,MATCH($A1251,[1]market_value_etf!$A:$A,0),MATCH(AG$2,[1]market_value_etf!$1:$1,0))*2 + INDEX([1]mkt_pt_etf!$1:$1048576,MATCH($A1251,[1]mkt_pt_etf!$A:$A,0),MATCH(AG$2,[1]mkt_pt_etf!$1:$1,0))*2,0)</f>
        <v>48090350000</v>
      </c>
      <c r="AH1251" s="90">
        <f>IFERROR(INDEX([1]market_value_etf!$1:$1048576,MATCH($A1251,[1]market_value_etf!$A:$A,0),MATCH(AH$2,[1]market_value_etf!$1:$1,0))*2 + INDEX([1]mkt_pt_etf!$1:$1048576,MATCH($A1251,[1]mkt_pt_etf!$A:$A,0),MATCH(AH$2,[1]mkt_pt_etf!$1:$1,0))*2,0)</f>
        <v>2340502000</v>
      </c>
      <c r="AI1251" s="90">
        <f>IFERROR(INDEX([1]market_value_etf!$1:$1048576,MATCH($A1251,[1]market_value_etf!$A:$A,0),MATCH(AI$2,[1]market_value_etf!$1:$1,0))*2 + INDEX([1]mkt_pt_etf!$1:$1048576,MATCH($A1251,[1]mkt_pt_etf!$A:$A,0),MATCH(AI$2,[1]mkt_pt_etf!$1:$1,0))*2,0)</f>
        <v>343952000</v>
      </c>
      <c r="AJ1251" s="90">
        <f>IFERROR(INDEX([1]market_value_etf!$1:$1048576,MATCH($A1251,[1]market_value_etf!$A:$A,0),MATCH(AJ$2,[1]market_value_etf!$1:$1,0))*2 + INDEX([1]mkt_pt_etf!$1:$1048576,MATCH($A1251,[1]mkt_pt_etf!$A:$A,0),MATCH(AJ$2,[1]mkt_pt_etf!$1:$1,0))*2,0)</f>
        <v>59254000</v>
      </c>
      <c r="AK1251" s="90">
        <f>IFERROR(INDEX([1]market_value_etf!$1:$1048576,MATCH($A1251,[1]market_value_etf!$A:$A,0),MATCH(AK$2,[1]market_value_etf!$1:$1,0))*2 + INDEX([1]mkt_pt_etf!$1:$1048576,MATCH($A1251,[1]mkt_pt_etf!$A:$A,0),MATCH(AK$2,[1]mkt_pt_etf!$1:$1,0))*2,0)</f>
        <v>12744000</v>
      </c>
      <c r="AL1251" s="90">
        <f>IFERROR(INDEX([1]market_value_etf!$1:$1048576,MATCH($A1251,[1]market_value_etf!$A:$A,0),MATCH(AL$2,[1]market_value_etf!$1:$1,0))*2 + INDEX([1]mkt_pt_etf!$1:$1048576,MATCH($A1251,[1]mkt_pt_etf!$A:$A,0),MATCH(AL$2,[1]mkt_pt_etf!$1:$1,0))*2,0)</f>
        <v>63414000</v>
      </c>
      <c r="AM1251" s="90">
        <f>IFERROR(INDEX([1]market_value_etf!$1:$1048576,MATCH($A1251,[1]market_value_etf!$A:$A,0),MATCH(AM$2,[1]market_value_etf!$1:$1,0))*2 + INDEX([1]mkt_pt_etf!$1:$1048576,MATCH($A1251,[1]mkt_pt_etf!$A:$A,0),MATCH(AM$2,[1]mkt_pt_etf!$1:$1,0))*2,0)</f>
        <v>2050000</v>
      </c>
      <c r="AN1251" s="90">
        <f>IFERROR(INDEX([1]market_value_etf!$1:$1048576,MATCH($A1251,[1]market_value_etf!$A:$A,0),MATCH(AN$2,[1]market_value_etf!$1:$1,0))*2 + INDEX([1]mkt_pt_etf!$1:$1048576,MATCH($A1251,[1]mkt_pt_etf!$A:$A,0),MATCH(AN$2,[1]mkt_pt_etf!$1:$1,0))*2,0)</f>
        <v>21020000</v>
      </c>
      <c r="AO1251" s="90"/>
      <c r="AP1251" s="90"/>
    </row>
    <row r="1252" spans="1:42" ht="12.75" customHeight="1">
      <c r="A1252" s="81">
        <v>45259</v>
      </c>
      <c r="B1252" s="90" cm="1">
        <f t="array" ref="B1252">SUM(_xlfn._xlws.FILTER([1]market_value_exchange!$B:$D,[1]market_value_exchange!$A:$A=A1252,0))*2</f>
        <v>29354523963000</v>
      </c>
      <c r="C1252" s="90">
        <f>SUM(AD1252:AN1252)</f>
        <v>326844402000</v>
      </c>
      <c r="D1252" s="203">
        <f>F1252+H1252+J1252+L1252+N1252+P1252+R1252+T1252+V1252+Z1252</f>
        <v>33086655000</v>
      </c>
      <c r="E1252" s="208">
        <f>INDEX([2]Daily_stats!$1:$1048576,MATCH($A1252,[2]Daily_stats!$H:$H,0),MATCH(E$1,[2]Daily_stats!$1:$1,0))</f>
        <v>128258314000</v>
      </c>
      <c r="F1252" s="90">
        <f>IFERROR(INDEX([1]kis_etf_trade_data!$1:$1048576,MATCH($A1252,[1]kis_etf_trade_data!$A:$A,0),MATCH(F$3,[1]kis_etf_trade_data!$1:$1,0)),0)</f>
        <v>1142455000</v>
      </c>
      <c r="G1252" s="85">
        <f>F1252/AD1252</f>
        <v>0.25710157138568462</v>
      </c>
      <c r="H1252" s="90">
        <f>IFERROR(INDEX([1]kis_etf_trade_data!$1:$1048576,MATCH($A1252,[1]kis_etf_trade_data!$A:$A,0),MATCH(H$3,[1]kis_etf_trade_data!$1:$1,0)),0)</f>
        <v>0</v>
      </c>
      <c r="I1252" s="85">
        <f>H1252/AE1252</f>
        <v>0</v>
      </c>
      <c r="J1252" s="90">
        <f>IFERROR(INDEX([1]kis_etf_trade_data!$1:$1048576,MATCH($A1252,[1]kis_etf_trade_data!$A:$A,0),MATCH(J$3,[1]kis_etf_trade_data!$1:$1,0)),0)</f>
        <v>8400840000</v>
      </c>
      <c r="K1252" s="85">
        <f>J1252/AF1252</f>
        <v>3.5630154245328276E-2</v>
      </c>
      <c r="L1252" s="90">
        <f>IFERROR(INDEX([1]kis_etf_trade_data!$1:$1048576,MATCH($A1252,[1]kis_etf_trade_data!$A:$A,0),MATCH(L$3,[1]kis_etf_trade_data!$1:$1,0)),0)</f>
        <v>22797161000</v>
      </c>
      <c r="M1252" s="85">
        <f>L1252/AG1252</f>
        <v>0.27775754443839556</v>
      </c>
      <c r="N1252" s="90">
        <f>IFERROR(INDEX([1]kis_etf_trade_data!$1:$1048576,MATCH($A1252,[1]kis_etf_trade_data!$A:$A,0),MATCH(N$3,[1]kis_etf_trade_data!$1:$1,0)),0)</f>
        <v>589005000</v>
      </c>
      <c r="O1252" s="85">
        <f>N1252/AH1252</f>
        <v>0.43546906051859563</v>
      </c>
      <c r="P1252" s="90">
        <f>IFERROR(INDEX([1]kis_etf_trade_data!$1:$1048576,MATCH($A1252,[1]kis_etf_trade_data!$A:$A,0),MATCH(P$3,[1]kis_etf_trade_data!$1:$1,0)),0)</f>
        <v>9464000</v>
      </c>
      <c r="Q1252" s="85">
        <f>P1252/AI1252</f>
        <v>0.13395612172682236</v>
      </c>
      <c r="R1252" s="90">
        <f>IFERROR(INDEX([1]kis_etf_trade_data!$1:$1048576,MATCH($A1252,[1]kis_etf_trade_data!$A:$A,0),MATCH(R$3,[1]kis_etf_trade_data!$1:$1,0)),0)</f>
        <v>0</v>
      </c>
      <c r="S1252" s="85">
        <f>R1252/AJ1252</f>
        <v>0</v>
      </c>
      <c r="T1252" s="90">
        <f>IFERROR(INDEX([1]kis_etf_trade_data!$1:$1048576,MATCH($A1252,[1]kis_etf_trade_data!$A:$A,0),MATCH(T$3,[1]kis_etf_trade_data!$1:$1,0)),0)</f>
        <v>1440000</v>
      </c>
      <c r="U1252" s="85">
        <f>T1252/AK1252</f>
        <v>0.5</v>
      </c>
      <c r="V1252" s="90">
        <f>IFERROR(INDEX([1]kis_etf_trade_data!$1:$1048576,MATCH($A1252,[1]kis_etf_trade_data!$A:$A,0),MATCH(V$3,[1]kis_etf_trade_data!$1:$1,0)),0)</f>
        <v>146290000</v>
      </c>
      <c r="W1252" s="85">
        <f>V1252/AL1252</f>
        <v>0.51088900064258369</v>
      </c>
      <c r="X1252" s="90">
        <f>IFERROR(INDEX([1]kis_etf_trade_data!$1:$1048576,MATCH($A1252,[1]kis_etf_trade_data!$A:$A,0),MATCH(X$3,[1]kis_etf_trade_data!$1:$1,0)),0)</f>
        <v>1028000</v>
      </c>
      <c r="Y1252" s="85">
        <f t="shared" si="4"/>
        <v>0.25</v>
      </c>
      <c r="Z1252" s="90"/>
      <c r="AA1252" s="85"/>
      <c r="AB1252" s="85"/>
      <c r="AC1252" s="85"/>
      <c r="AD1252" s="90">
        <f>IFERROR(INDEX([1]market_value_etf!$1:$1048576,MATCH($A1252,[1]market_value_etf!$A:$A,0),MATCH(AD$2,[1]market_value_etf!$1:$1,0))*2 + INDEX([1]mkt_pt_etf!$1:$1048576,MATCH($A1252,[1]mkt_pt_etf!$A:$A,0),MATCH(AD$2,[1]mkt_pt_etf!$1:$1,0))*2,0)</f>
        <v>4443594000</v>
      </c>
      <c r="AE1252" s="90">
        <f>IFERROR(INDEX([1]market_value_etf!$1:$1048576,MATCH($A1252,[1]market_value_etf!$A:$A,0),MATCH(AE$2,[1]market_value_etf!$1:$1,0))*2 + INDEX([1]mkt_pt_etf!$1:$1048576,MATCH($A1252,[1]mkt_pt_etf!$A:$A,0),MATCH(AE$2,[1]mkt_pt_etf!$1:$1,0))*2,0)</f>
        <v>139902000</v>
      </c>
      <c r="AF1252" s="90">
        <f>IFERROR(INDEX([1]market_value_etf!$1:$1048576,MATCH($A1252,[1]market_value_etf!$A:$A,0),MATCH(AF$2,[1]market_value_etf!$1:$1,0))*2 + INDEX([1]mkt_pt_etf!$1:$1048576,MATCH($A1252,[1]mkt_pt_etf!$A:$A,0),MATCH(AF$2,[1]mkt_pt_etf!$1:$1,0))*2,0)</f>
        <v>235778940000</v>
      </c>
      <c r="AG1252" s="90">
        <f>IFERROR(INDEX([1]market_value_etf!$1:$1048576,MATCH($A1252,[1]market_value_etf!$A:$A,0),MATCH(AG$2,[1]market_value_etf!$1:$1,0))*2 + INDEX([1]mkt_pt_etf!$1:$1048576,MATCH($A1252,[1]mkt_pt_etf!$A:$A,0),MATCH(AG$2,[1]mkt_pt_etf!$1:$1,0))*2,0)</f>
        <v>82075758000</v>
      </c>
      <c r="AH1252" s="90">
        <f>IFERROR(INDEX([1]market_value_etf!$1:$1048576,MATCH($A1252,[1]market_value_etf!$A:$A,0),MATCH(AH$2,[1]market_value_etf!$1:$1,0))*2 + INDEX([1]mkt_pt_etf!$1:$1048576,MATCH($A1252,[1]mkt_pt_etf!$A:$A,0),MATCH(AH$2,[1]mkt_pt_etf!$1:$1,0))*2,0)</f>
        <v>1352576000</v>
      </c>
      <c r="AI1252" s="90">
        <f>IFERROR(INDEX([1]market_value_etf!$1:$1048576,MATCH($A1252,[1]market_value_etf!$A:$A,0),MATCH(AI$2,[1]market_value_etf!$1:$1,0))*2 + INDEX([1]mkt_pt_etf!$1:$1048576,MATCH($A1252,[1]mkt_pt_etf!$A:$A,0),MATCH(AI$2,[1]mkt_pt_etf!$1:$1,0))*2,0)</f>
        <v>70650000</v>
      </c>
      <c r="AJ1252" s="90">
        <f>IFERROR(INDEX([1]market_value_etf!$1:$1048576,MATCH($A1252,[1]market_value_etf!$A:$A,0),MATCH(AJ$2,[1]market_value_etf!$1:$1,0))*2 + INDEX([1]mkt_pt_etf!$1:$1048576,MATCH($A1252,[1]mkt_pt_etf!$A:$A,0),MATCH(AJ$2,[1]mkt_pt_etf!$1:$1,0))*2,0)</f>
        <v>2668554000</v>
      </c>
      <c r="AK1252" s="90">
        <f>IFERROR(INDEX([1]market_value_etf!$1:$1048576,MATCH($A1252,[1]market_value_etf!$A:$A,0),MATCH(AK$2,[1]market_value_etf!$1:$1,0))*2 + INDEX([1]mkt_pt_etf!$1:$1048576,MATCH($A1252,[1]mkt_pt_etf!$A:$A,0),MATCH(AK$2,[1]mkt_pt_etf!$1:$1,0))*2,0)</f>
        <v>2880000</v>
      </c>
      <c r="AL1252" s="90">
        <f>IFERROR(INDEX([1]market_value_etf!$1:$1048576,MATCH($A1252,[1]market_value_etf!$A:$A,0),MATCH(AL$2,[1]market_value_etf!$1:$1,0))*2 + INDEX([1]mkt_pt_etf!$1:$1048576,MATCH($A1252,[1]mkt_pt_etf!$A:$A,0),MATCH(AL$2,[1]mkt_pt_etf!$1:$1,0))*2,0)</f>
        <v>286344000</v>
      </c>
      <c r="AM1252" s="90">
        <f>IFERROR(INDEX([1]market_value_etf!$1:$1048576,MATCH($A1252,[1]market_value_etf!$A:$A,0),MATCH(AM$2,[1]market_value_etf!$1:$1,0))*2 + INDEX([1]mkt_pt_etf!$1:$1048576,MATCH($A1252,[1]mkt_pt_etf!$A:$A,0),MATCH(AM$2,[1]mkt_pt_etf!$1:$1,0))*2,0)</f>
        <v>4112000</v>
      </c>
      <c r="AN1252" s="90">
        <f>IFERROR(INDEX([1]market_value_etf!$1:$1048576,MATCH($A1252,[1]market_value_etf!$A:$A,0),MATCH(AN$2,[1]market_value_etf!$1:$1,0))*2 + INDEX([1]mkt_pt_etf!$1:$1048576,MATCH($A1252,[1]mkt_pt_etf!$A:$A,0),MATCH(AN$2,[1]mkt_pt_etf!$1:$1,0))*2,0)</f>
        <v>21092000</v>
      </c>
      <c r="AO1252" s="90"/>
      <c r="AP1252" s="90"/>
    </row>
    <row r="1253" spans="1:42" ht="12.75" customHeight="1">
      <c r="A1253" s="81">
        <v>45260</v>
      </c>
      <c r="B1253" s="90" cm="1">
        <f t="array" ref="B1253">SUM(_xlfn._xlws.FILTER([1]market_value_exchange!$B:$D,[1]market_value_exchange!$A:$A=A1253,0))*2</f>
        <v>34120572300630</v>
      </c>
      <c r="C1253" s="90">
        <f>SUM(AD1253:AN1253)</f>
        <v>348306746000</v>
      </c>
      <c r="D1253" s="203">
        <f>F1253+H1253+J1253+L1253+N1253+P1253+R1253+T1253+V1253+Z1253</f>
        <v>82316610000</v>
      </c>
      <c r="E1253" s="208">
        <f>INDEX([2]Daily_stats!$1:$1048576,MATCH($A1253,[2]Daily_stats!$H:$H,0),MATCH(E$1,[2]Daily_stats!$1:$1,0))</f>
        <v>197763435000</v>
      </c>
      <c r="F1253" s="90">
        <f>IFERROR(INDEX([1]kis_etf_trade_data!$1:$1048576,MATCH($A1253,[1]kis_etf_trade_data!$A:$A,0),MATCH(F$3,[1]kis_etf_trade_data!$1:$1,0)),0)</f>
        <v>47872836000</v>
      </c>
      <c r="G1253" s="85">
        <f>F1253/AD1253</f>
        <v>0.77735912243871119</v>
      </c>
      <c r="H1253" s="90">
        <f>IFERROR(INDEX([1]kis_etf_trade_data!$1:$1048576,MATCH($A1253,[1]kis_etf_trade_data!$A:$A,0),MATCH(H$3,[1]kis_etf_trade_data!$1:$1,0)),0)</f>
        <v>0</v>
      </c>
      <c r="I1253" s="85">
        <f>H1253/AE1253</f>
        <v>0</v>
      </c>
      <c r="J1253" s="90">
        <f>IFERROR(INDEX([1]kis_etf_trade_data!$1:$1048576,MATCH($A1253,[1]kis_etf_trade_data!$A:$A,0),MATCH(J$3,[1]kis_etf_trade_data!$1:$1,0)),0)</f>
        <v>217532000</v>
      </c>
      <c r="K1253" s="85">
        <f>J1253/AF1253</f>
        <v>1.1912375576701424E-3</v>
      </c>
      <c r="L1253" s="90">
        <f>IFERROR(INDEX([1]kis_etf_trade_data!$1:$1048576,MATCH($A1253,[1]kis_etf_trade_data!$A:$A,0),MATCH(L$3,[1]kis_etf_trade_data!$1:$1,0)),0)</f>
        <v>33215697000</v>
      </c>
      <c r="M1253" s="85">
        <f>L1253/AG1253</f>
        <v>0.32715040416089941</v>
      </c>
      <c r="N1253" s="90">
        <f>IFERROR(INDEX([1]kis_etf_trade_data!$1:$1048576,MATCH($A1253,[1]kis_etf_trade_data!$A:$A,0),MATCH(N$3,[1]kis_etf_trade_data!$1:$1,0)),0)</f>
        <v>754968000</v>
      </c>
      <c r="O1253" s="85">
        <f>N1253/AH1253</f>
        <v>0.40803434767945623</v>
      </c>
      <c r="P1253" s="90">
        <f>IFERROR(INDEX([1]kis_etf_trade_data!$1:$1048576,MATCH($A1253,[1]kis_etf_trade_data!$A:$A,0),MATCH(P$3,[1]kis_etf_trade_data!$1:$1,0)),0)</f>
        <v>35131000</v>
      </c>
      <c r="Q1253" s="85">
        <f>P1253/AI1253</f>
        <v>0.40596976980678562</v>
      </c>
      <c r="R1253" s="90">
        <f>IFERROR(INDEX([1]kis_etf_trade_data!$1:$1048576,MATCH($A1253,[1]kis_etf_trade_data!$A:$A,0),MATCH(R$3,[1]kis_etf_trade_data!$1:$1,0)),0)</f>
        <v>0</v>
      </c>
      <c r="S1253" s="85">
        <f>R1253/AJ1253</f>
        <v>0</v>
      </c>
      <c r="T1253" s="90">
        <f>IFERROR(INDEX([1]kis_etf_trade_data!$1:$1048576,MATCH($A1253,[1]kis_etf_trade_data!$A:$A,0),MATCH(T$3,[1]kis_etf_trade_data!$1:$1,0)),0)</f>
        <v>2145000</v>
      </c>
      <c r="U1253" s="85">
        <f>T1253/AK1253</f>
        <v>0.37434554973821987</v>
      </c>
      <c r="V1253" s="90">
        <f>IFERROR(INDEX([1]kis_etf_trade_data!$1:$1048576,MATCH($A1253,[1]kis_etf_trade_data!$A:$A,0),MATCH(V$3,[1]kis_etf_trade_data!$1:$1,0)),0)</f>
        <v>218301000</v>
      </c>
      <c r="W1253" s="85">
        <f>V1253/AL1253</f>
        <v>0.49292788337781629</v>
      </c>
      <c r="X1253" s="90">
        <f>IFERROR(INDEX([1]kis_etf_trade_data!$1:$1048576,MATCH($A1253,[1]kis_etf_trade_data!$A:$A,0),MATCH(X$3,[1]kis_etf_trade_data!$1:$1,0)),0)</f>
        <v>1024000</v>
      </c>
      <c r="Y1253" s="85">
        <f t="shared" si="4"/>
        <v>0.5</v>
      </c>
      <c r="Z1253" s="90"/>
      <c r="AA1253" s="85"/>
      <c r="AB1253" s="85"/>
      <c r="AC1253" s="85"/>
      <c r="AD1253" s="90">
        <f>IFERROR(INDEX([1]market_value_etf!$1:$1048576,MATCH($A1253,[1]market_value_etf!$A:$A,0),MATCH(AD$2,[1]market_value_etf!$1:$1,0))*2 + INDEX([1]mkt_pt_etf!$1:$1048576,MATCH($A1253,[1]mkt_pt_etf!$A:$A,0),MATCH(AD$2,[1]mkt_pt_etf!$1:$1,0))*2,0)</f>
        <v>61583938000</v>
      </c>
      <c r="AE1253" s="90">
        <f>IFERROR(INDEX([1]market_value_etf!$1:$1048576,MATCH($A1253,[1]market_value_etf!$A:$A,0),MATCH(AE$2,[1]market_value_etf!$1:$1,0))*2 + INDEX([1]mkt_pt_etf!$1:$1048576,MATCH($A1253,[1]mkt_pt_etf!$A:$A,0),MATCH(AE$2,[1]mkt_pt_etf!$1:$1,0))*2,0)</f>
        <v>152890000</v>
      </c>
      <c r="AF1253" s="90">
        <f>IFERROR(INDEX([1]market_value_etf!$1:$1048576,MATCH($A1253,[1]market_value_etf!$A:$A,0),MATCH(AF$2,[1]market_value_etf!$1:$1,0))*2 + INDEX([1]mkt_pt_etf!$1:$1048576,MATCH($A1253,[1]mkt_pt_etf!$A:$A,0),MATCH(AF$2,[1]mkt_pt_etf!$1:$1,0))*2,0)</f>
        <v>182610092000</v>
      </c>
      <c r="AG1253" s="90">
        <f>IFERROR(INDEX([1]market_value_etf!$1:$1048576,MATCH($A1253,[1]market_value_etf!$A:$A,0),MATCH(AG$2,[1]market_value_etf!$1:$1,0))*2 + INDEX([1]mkt_pt_etf!$1:$1048576,MATCH($A1253,[1]mkt_pt_etf!$A:$A,0),MATCH(AG$2,[1]mkt_pt_etf!$1:$1,0))*2,0)</f>
        <v>101530356000</v>
      </c>
      <c r="AH1253" s="90">
        <f>IFERROR(INDEX([1]market_value_etf!$1:$1048576,MATCH($A1253,[1]market_value_etf!$A:$A,0),MATCH(AH$2,[1]market_value_etf!$1:$1,0))*2 + INDEX([1]mkt_pt_etf!$1:$1048576,MATCH($A1253,[1]mkt_pt_etf!$A:$A,0),MATCH(AH$2,[1]mkt_pt_etf!$1:$1,0))*2,0)</f>
        <v>1850256000</v>
      </c>
      <c r="AI1253" s="90">
        <f>IFERROR(INDEX([1]market_value_etf!$1:$1048576,MATCH($A1253,[1]market_value_etf!$A:$A,0),MATCH(AI$2,[1]market_value_etf!$1:$1,0))*2 + INDEX([1]mkt_pt_etf!$1:$1048576,MATCH($A1253,[1]mkt_pt_etf!$A:$A,0),MATCH(AI$2,[1]mkt_pt_etf!$1:$1,0))*2,0)</f>
        <v>86536000</v>
      </c>
      <c r="AJ1253" s="90">
        <f>IFERROR(INDEX([1]market_value_etf!$1:$1048576,MATCH($A1253,[1]market_value_etf!$A:$A,0),MATCH(AJ$2,[1]market_value_etf!$1:$1,0))*2 + INDEX([1]mkt_pt_etf!$1:$1048576,MATCH($A1253,[1]mkt_pt_etf!$A:$A,0),MATCH(AJ$2,[1]mkt_pt_etf!$1:$1,0))*2,0)</f>
        <v>38674000</v>
      </c>
      <c r="AK1253" s="90">
        <f>IFERROR(INDEX([1]market_value_etf!$1:$1048576,MATCH($A1253,[1]market_value_etf!$A:$A,0),MATCH(AK$2,[1]market_value_etf!$1:$1,0))*2 + INDEX([1]mkt_pt_etf!$1:$1048576,MATCH($A1253,[1]mkt_pt_etf!$A:$A,0),MATCH(AK$2,[1]mkt_pt_etf!$1:$1,0))*2,0)</f>
        <v>5730000</v>
      </c>
      <c r="AL1253" s="90">
        <f>IFERROR(INDEX([1]market_value_etf!$1:$1048576,MATCH($A1253,[1]market_value_etf!$A:$A,0),MATCH(AL$2,[1]market_value_etf!$1:$1,0))*2 + INDEX([1]mkt_pt_etf!$1:$1048576,MATCH($A1253,[1]mkt_pt_etf!$A:$A,0),MATCH(AL$2,[1]mkt_pt_etf!$1:$1,0))*2,0)</f>
        <v>442866000</v>
      </c>
      <c r="AM1253" s="90">
        <f>IFERROR(INDEX([1]market_value_etf!$1:$1048576,MATCH($A1253,[1]market_value_etf!$A:$A,0),MATCH(AM$2,[1]market_value_etf!$1:$1,0))*2 + INDEX([1]mkt_pt_etf!$1:$1048576,MATCH($A1253,[1]mkt_pt_etf!$A:$A,0),MATCH(AM$2,[1]mkt_pt_etf!$1:$1,0))*2,0)</f>
        <v>2048000</v>
      </c>
      <c r="AN1253" s="90">
        <f>IFERROR(INDEX([1]market_value_etf!$1:$1048576,MATCH($A1253,[1]market_value_etf!$A:$A,0),MATCH(AN$2,[1]market_value_etf!$1:$1,0))*2 + INDEX([1]mkt_pt_etf!$1:$1048576,MATCH($A1253,[1]mkt_pt_etf!$A:$A,0),MATCH(AN$2,[1]mkt_pt_etf!$1:$1,0))*2,0)</f>
        <v>3360000</v>
      </c>
      <c r="AO1253" s="90"/>
      <c r="AP1253" s="90"/>
    </row>
    <row r="1254" spans="1:42" ht="12.75" customHeight="1">
      <c r="A1254" s="81">
        <v>45261</v>
      </c>
      <c r="B1254" s="90" cm="1">
        <f t="array" ref="B1254">SUM(_xlfn._xlws.FILTER([1]market_value_exchange!$B:$D,[1]market_value_exchange!$A:$A=A1254,0))*2</f>
        <v>28084217700600</v>
      </c>
      <c r="C1254" s="90">
        <f>SUM(AD1254:AN1254)</f>
        <v>163868906000</v>
      </c>
      <c r="D1254" s="203">
        <f>F1254+H1254+J1254+L1254+N1254+P1254+R1254+T1254+V1254+Z1254</f>
        <v>48850888000</v>
      </c>
      <c r="E1254" s="208">
        <f>INDEX([2]Daily_stats!$1:$1048576,MATCH($A1254,[2]Daily_stats!$H:$H,0),MATCH(E$1,[2]Daily_stats!$1:$1,0))</f>
        <v>192644455000</v>
      </c>
      <c r="F1254" s="90">
        <f>IFERROR(INDEX([1]kis_etf_trade_data!$1:$1048576,MATCH($A1254,[1]kis_etf_trade_data!$A:$A,0),MATCH(F$3,[1]kis_etf_trade_data!$1:$1,0)),0)</f>
        <v>10971671000</v>
      </c>
      <c r="G1254" s="85">
        <f>F1254/AD1254</f>
        <v>0.48782855273397152</v>
      </c>
      <c r="H1254" s="90">
        <f>IFERROR(INDEX([1]kis_etf_trade_data!$1:$1048576,MATCH($A1254,[1]kis_etf_trade_data!$A:$A,0),MATCH(H$3,[1]kis_etf_trade_data!$1:$1,0)),0)</f>
        <v>0</v>
      </c>
      <c r="I1254" s="85">
        <f>H1254/AE1254</f>
        <v>0</v>
      </c>
      <c r="J1254" s="90">
        <f>IFERROR(INDEX([1]kis_etf_trade_data!$1:$1048576,MATCH($A1254,[1]kis_etf_trade_data!$A:$A,0),MATCH(J$3,[1]kis_etf_trade_data!$1:$1,0)),0)</f>
        <v>2880631000</v>
      </c>
      <c r="K1254" s="85">
        <f>J1254/AF1254</f>
        <v>0.25625207047238618</v>
      </c>
      <c r="L1254" s="90">
        <f>IFERROR(INDEX([1]kis_etf_trade_data!$1:$1048576,MATCH($A1254,[1]kis_etf_trade_data!$A:$A,0),MATCH(L$3,[1]kis_etf_trade_data!$1:$1,0)),0)</f>
        <v>29306664000</v>
      </c>
      <c r="M1254" s="85">
        <f>L1254/AG1254</f>
        <v>0.24015449911712894</v>
      </c>
      <c r="N1254" s="90">
        <f>IFERROR(INDEX([1]kis_etf_trade_data!$1:$1048576,MATCH($A1254,[1]kis_etf_trade_data!$A:$A,0),MATCH(N$3,[1]kis_etf_trade_data!$1:$1,0)),0)</f>
        <v>1036414000</v>
      </c>
      <c r="O1254" s="85">
        <f>N1254/AH1254</f>
        <v>0.45110629233416932</v>
      </c>
      <c r="P1254" s="90">
        <f>IFERROR(INDEX([1]kis_etf_trade_data!$1:$1048576,MATCH($A1254,[1]kis_etf_trade_data!$A:$A,0),MATCH(P$3,[1]kis_etf_trade_data!$1:$1,0)),0)</f>
        <v>299071000</v>
      </c>
      <c r="Q1254" s="85">
        <f>P1254/AI1254</f>
        <v>0.4372881702884247</v>
      </c>
      <c r="R1254" s="90">
        <f>IFERROR(INDEX([1]kis_etf_trade_data!$1:$1048576,MATCH($A1254,[1]kis_etf_trade_data!$A:$A,0),MATCH(R$3,[1]kis_etf_trade_data!$1:$1,0)),0)</f>
        <v>0</v>
      </c>
      <c r="S1254" s="85">
        <f>R1254/AJ1254</f>
        <v>0</v>
      </c>
      <c r="T1254" s="90">
        <f>IFERROR(INDEX([1]kis_etf_trade_data!$1:$1048576,MATCH($A1254,[1]kis_etf_trade_data!$A:$A,0),MATCH(T$3,[1]kis_etf_trade_data!$1:$1,0)),0)</f>
        <v>27213000</v>
      </c>
      <c r="U1254" s="85">
        <f>T1254/AK1254</f>
        <v>0.48725156669650849</v>
      </c>
      <c r="V1254" s="90">
        <f>IFERROR(INDEX([1]kis_etf_trade_data!$1:$1048576,MATCH($A1254,[1]kis_etf_trade_data!$A:$A,0),MATCH(V$3,[1]kis_etf_trade_data!$1:$1,0)),0)</f>
        <v>4329224000</v>
      </c>
      <c r="W1254" s="85">
        <f>V1254/AL1254</f>
        <v>0.95008420615563016</v>
      </c>
      <c r="X1254" s="90">
        <f>IFERROR(INDEX([1]kis_etf_trade_data!$1:$1048576,MATCH($A1254,[1]kis_etf_trade_data!$A:$A,0),MATCH(X$3,[1]kis_etf_trade_data!$1:$1,0)),0)</f>
        <v>3046000</v>
      </c>
      <c r="Y1254" s="85">
        <f t="shared" si="4"/>
        <v>0.37410955539179563</v>
      </c>
      <c r="Z1254" s="90"/>
      <c r="AA1254" s="85"/>
      <c r="AB1254" s="85"/>
      <c r="AC1254" s="85"/>
      <c r="AD1254" s="90">
        <f>IFERROR(INDEX([1]market_value_etf!$1:$1048576,MATCH($A1254,[1]market_value_etf!$A:$A,0),MATCH(AD$2,[1]market_value_etf!$1:$1,0))*2 + INDEX([1]mkt_pt_etf!$1:$1048576,MATCH($A1254,[1]mkt_pt_etf!$A:$A,0),MATCH(AD$2,[1]mkt_pt_etf!$1:$1,0))*2,0)</f>
        <v>22490834000</v>
      </c>
      <c r="AE1254" s="90">
        <f>IFERROR(INDEX([1]market_value_etf!$1:$1048576,MATCH($A1254,[1]market_value_etf!$A:$A,0),MATCH(AE$2,[1]market_value_etf!$1:$1,0))*2 + INDEX([1]mkt_pt_etf!$1:$1048576,MATCH($A1254,[1]mkt_pt_etf!$A:$A,0),MATCH(AE$2,[1]mkt_pt_etf!$1:$1,0))*2,0)</f>
        <v>122638000</v>
      </c>
      <c r="AF1254" s="90">
        <f>IFERROR(INDEX([1]market_value_etf!$1:$1048576,MATCH($A1254,[1]market_value_etf!$A:$A,0),MATCH(AF$2,[1]market_value_etf!$1:$1,0))*2 + INDEX([1]mkt_pt_etf!$1:$1048576,MATCH($A1254,[1]mkt_pt_etf!$A:$A,0),MATCH(AF$2,[1]mkt_pt_etf!$1:$1,0))*2,0)</f>
        <v>11241396000</v>
      </c>
      <c r="AG1254" s="90">
        <f>IFERROR(INDEX([1]market_value_etf!$1:$1048576,MATCH($A1254,[1]market_value_etf!$A:$A,0),MATCH(AG$2,[1]market_value_etf!$1:$1,0))*2 + INDEX([1]mkt_pt_etf!$1:$1048576,MATCH($A1254,[1]mkt_pt_etf!$A:$A,0),MATCH(AG$2,[1]mkt_pt_etf!$1:$1,0))*2,0)</f>
        <v>122032542000</v>
      </c>
      <c r="AH1254" s="90">
        <f>IFERROR(INDEX([1]market_value_etf!$1:$1048576,MATCH($A1254,[1]market_value_etf!$A:$A,0),MATCH(AH$2,[1]market_value_etf!$1:$1,0))*2 + INDEX([1]mkt_pt_etf!$1:$1048576,MATCH($A1254,[1]mkt_pt_etf!$A:$A,0),MATCH(AH$2,[1]mkt_pt_etf!$1:$1,0))*2,0)</f>
        <v>2297494000</v>
      </c>
      <c r="AI1254" s="90">
        <f>IFERROR(INDEX([1]market_value_etf!$1:$1048576,MATCH($A1254,[1]market_value_etf!$A:$A,0),MATCH(AI$2,[1]market_value_etf!$1:$1,0))*2 + INDEX([1]mkt_pt_etf!$1:$1048576,MATCH($A1254,[1]mkt_pt_etf!$A:$A,0),MATCH(AI$2,[1]mkt_pt_etf!$1:$1,0))*2,0)</f>
        <v>683922000</v>
      </c>
      <c r="AJ1254" s="90">
        <f>IFERROR(INDEX([1]market_value_etf!$1:$1048576,MATCH($A1254,[1]market_value_etf!$A:$A,0),MATCH(AJ$2,[1]market_value_etf!$1:$1,0))*2 + INDEX([1]mkt_pt_etf!$1:$1048576,MATCH($A1254,[1]mkt_pt_etf!$A:$A,0),MATCH(AJ$2,[1]mkt_pt_etf!$1:$1,0))*2,0)</f>
        <v>371148000</v>
      </c>
      <c r="AK1254" s="90">
        <f>IFERROR(INDEX([1]market_value_etf!$1:$1048576,MATCH($A1254,[1]market_value_etf!$A:$A,0),MATCH(AK$2,[1]market_value_etf!$1:$1,0))*2 + INDEX([1]mkt_pt_etf!$1:$1048576,MATCH($A1254,[1]mkt_pt_etf!$A:$A,0),MATCH(AK$2,[1]mkt_pt_etf!$1:$1,0))*2,0)</f>
        <v>55850000</v>
      </c>
      <c r="AL1254" s="90">
        <f>IFERROR(INDEX([1]market_value_etf!$1:$1048576,MATCH($A1254,[1]market_value_etf!$A:$A,0),MATCH(AL$2,[1]market_value_etf!$1:$1,0))*2 + INDEX([1]mkt_pt_etf!$1:$1048576,MATCH($A1254,[1]mkt_pt_etf!$A:$A,0),MATCH(AL$2,[1]mkt_pt_etf!$1:$1,0))*2,0)</f>
        <v>4556674000</v>
      </c>
      <c r="AM1254" s="90">
        <f>IFERROR(INDEX([1]market_value_etf!$1:$1048576,MATCH($A1254,[1]market_value_etf!$A:$A,0),MATCH(AM$2,[1]market_value_etf!$1:$1,0))*2 + INDEX([1]mkt_pt_etf!$1:$1048576,MATCH($A1254,[1]mkt_pt_etf!$A:$A,0),MATCH(AM$2,[1]mkt_pt_etf!$1:$1,0))*2,0)</f>
        <v>8142000</v>
      </c>
      <c r="AN1254" s="90">
        <f>IFERROR(INDEX([1]market_value_etf!$1:$1048576,MATCH($A1254,[1]market_value_etf!$A:$A,0),MATCH(AN$2,[1]market_value_etf!$1:$1,0))*2 + INDEX([1]mkt_pt_etf!$1:$1048576,MATCH($A1254,[1]mkt_pt_etf!$A:$A,0),MATCH(AN$2,[1]mkt_pt_etf!$1:$1,0))*2,0)</f>
        <v>8266000</v>
      </c>
      <c r="AO1254" s="90"/>
      <c r="AP1254" s="90"/>
    </row>
    <row r="1255" spans="1:42" s="116" customFormat="1" ht="12.75" customHeight="1">
      <c r="A1255" s="110"/>
      <c r="B1255" s="113"/>
      <c r="C1255" s="113"/>
      <c r="D1255" s="210"/>
      <c r="E1255" s="208"/>
      <c r="F1255" s="113"/>
      <c r="G1255" s="135"/>
      <c r="H1255" s="113"/>
      <c r="I1255" s="113"/>
      <c r="J1255" s="113"/>
      <c r="K1255" s="113"/>
      <c r="L1255" s="113"/>
      <c r="M1255" s="113"/>
      <c r="N1255" s="113"/>
      <c r="O1255" s="113"/>
      <c r="P1255" s="113"/>
      <c r="Q1255" s="113"/>
      <c r="R1255" s="113"/>
      <c r="S1255" s="113"/>
      <c r="T1255" s="113"/>
      <c r="U1255" s="113"/>
      <c r="V1255" s="113"/>
      <c r="W1255" s="113"/>
      <c r="X1255" s="113"/>
      <c r="Y1255" s="85" t="e">
        <f t="shared" si="4"/>
        <v>#DIV/0!</v>
      </c>
      <c r="Z1255" s="113"/>
      <c r="AA1255" s="113"/>
      <c r="AB1255" s="113"/>
      <c r="AC1255" s="113"/>
      <c r="AD1255" s="113"/>
      <c r="AE1255" s="113"/>
      <c r="AF1255" s="113"/>
      <c r="AG1255" s="113"/>
      <c r="AH1255" s="113"/>
      <c r="AI1255" s="126"/>
      <c r="AJ1255" s="113"/>
      <c r="AK1255" s="113"/>
      <c r="AL1255" s="113"/>
      <c r="AM1255" s="113"/>
      <c r="AN1255" s="113"/>
      <c r="AO1255" s="113"/>
      <c r="AP1255" s="113"/>
    </row>
    <row r="1256" spans="1:42" ht="12.75" customHeight="1">
      <c r="A1256" s="81">
        <v>45264</v>
      </c>
      <c r="B1256" s="90" cm="1">
        <f t="array" ref="B1256">SUM(_xlfn._xlws.FILTER([1]market_value_exchange!$B:$D,[1]market_value_exchange!$A:$A=A1256,0))*2</f>
        <v>56392057697200</v>
      </c>
      <c r="C1256" s="90">
        <f>SUM(AD1256:AN1256)</f>
        <v>282987784000</v>
      </c>
      <c r="D1256" s="203">
        <f>F1256+H1256+J1256+L1256+N1256+P1256+R1256+T1256+V1256+Z1256</f>
        <v>76514427000</v>
      </c>
      <c r="E1256" s="208">
        <f>INDEX([2]Daily_stats!$1:$1048576,MATCH($A1256,[2]Daily_stats!$H:$H,0),MATCH(E$1,[2]Daily_stats!$1:$1,0))</f>
        <v>312281300000</v>
      </c>
      <c r="F1256" s="90">
        <f>IFERROR(INDEX([1]kis_etf_trade_data!$1:$1048576,MATCH($A1256,[1]kis_etf_trade_data!$A:$A,0),MATCH(F$3,[1]kis_etf_trade_data!$1:$1,0)),0)</f>
        <v>23863249000</v>
      </c>
      <c r="G1256" s="85">
        <f>F1256/AD1256</f>
        <v>0.87217296906758612</v>
      </c>
      <c r="H1256" s="90">
        <f>IFERROR(INDEX([1]kis_etf_trade_data!$1:$1048576,MATCH($A1256,[1]kis_etf_trade_data!$A:$A,0),MATCH(H$3,[1]kis_etf_trade_data!$1:$1,0)),0)</f>
        <v>0</v>
      </c>
      <c r="I1256" s="85">
        <f>H1256/AE1256</f>
        <v>0</v>
      </c>
      <c r="J1256" s="90">
        <f>IFERROR(INDEX([1]kis_etf_trade_data!$1:$1048576,MATCH($A1256,[1]kis_etf_trade_data!$A:$A,0),MATCH(J$3,[1]kis_etf_trade_data!$1:$1,0)),0)</f>
        <v>2828976000</v>
      </c>
      <c r="K1256" s="85">
        <f>J1256/AF1256</f>
        <v>0.32877262524553563</v>
      </c>
      <c r="L1256" s="90">
        <f>IFERROR(INDEX([1]kis_etf_trade_data!$1:$1048576,MATCH($A1256,[1]kis_etf_trade_data!$A:$A,0),MATCH(L$3,[1]kis_etf_trade_data!$1:$1,0)),0)</f>
        <v>45774683000</v>
      </c>
      <c r="M1256" s="85">
        <f>L1256/AG1256</f>
        <v>0.19249978550476124</v>
      </c>
      <c r="N1256" s="90">
        <f>IFERROR(INDEX([1]kis_etf_trade_data!$1:$1048576,MATCH($A1256,[1]kis_etf_trade_data!$A:$A,0),MATCH(N$3,[1]kis_etf_trade_data!$1:$1,0)),0)</f>
        <v>3221424000</v>
      </c>
      <c r="O1256" s="85">
        <f>N1256/AH1256</f>
        <v>0.46372936164920248</v>
      </c>
      <c r="P1256" s="90">
        <f>IFERROR(INDEX([1]kis_etf_trade_data!$1:$1048576,MATCH($A1256,[1]kis_etf_trade_data!$A:$A,0),MATCH(P$3,[1]kis_etf_trade_data!$1:$1,0)),0)</f>
        <v>13654000</v>
      </c>
      <c r="Q1256" s="85">
        <f>P1256/AI1256</f>
        <v>0.17232501198980235</v>
      </c>
      <c r="R1256" s="90">
        <f>IFERROR(INDEX([1]kis_etf_trade_data!$1:$1048576,MATCH($A1256,[1]kis_etf_trade_data!$A:$A,0),MATCH(R$3,[1]kis_etf_trade_data!$1:$1,0)),0)</f>
        <v>0</v>
      </c>
      <c r="S1256" s="85">
        <f>R1256/AJ1256</f>
        <v>0</v>
      </c>
      <c r="T1256" s="90">
        <f>IFERROR(INDEX([1]kis_etf_trade_data!$1:$1048576,MATCH($A1256,[1]kis_etf_trade_data!$A:$A,0),MATCH(T$3,[1]kis_etf_trade_data!$1:$1,0)),0)</f>
        <v>3655000</v>
      </c>
      <c r="U1256" s="85">
        <f>T1256/AK1256</f>
        <v>0.5</v>
      </c>
      <c r="V1256" s="90">
        <f>IFERROR(INDEX([1]kis_etf_trade_data!$1:$1048576,MATCH($A1256,[1]kis_etf_trade_data!$A:$A,0),MATCH(V$3,[1]kis_etf_trade_data!$1:$1,0)),0)</f>
        <v>808786000</v>
      </c>
      <c r="W1256" s="85">
        <f>V1256/AL1256</f>
        <v>0.56131236102281656</v>
      </c>
      <c r="X1256" s="90">
        <f>IFERROR(INDEX([1]kis_etf_trade_data!$1:$1048576,MATCH($A1256,[1]kis_etf_trade_data!$A:$A,0),MATCH(X$3,[1]kis_etf_trade_data!$1:$1,0)),0)</f>
        <v>1034000</v>
      </c>
      <c r="Y1256" s="85">
        <f t="shared" si="4"/>
        <v>0.24867724867724866</v>
      </c>
      <c r="Z1256" s="90"/>
      <c r="AA1256" s="85"/>
      <c r="AB1256" s="85"/>
      <c r="AC1256" s="85"/>
      <c r="AD1256" s="90">
        <f>IFERROR(INDEX([1]market_value_etf!$1:$1048576,MATCH($A1256,[1]market_value_etf!$A:$A,0),MATCH(AD$2,[1]market_value_etf!$1:$1,0))*2 + INDEX([1]mkt_pt_etf!$1:$1048576,MATCH($A1256,[1]mkt_pt_etf!$A:$A,0),MATCH(AD$2,[1]mkt_pt_etf!$1:$1,0))*2,0)</f>
        <v>27360684000</v>
      </c>
      <c r="AE1256" s="90">
        <f>IFERROR(INDEX([1]market_value_etf!$1:$1048576,MATCH($A1256,[1]market_value_etf!$A:$A,0),MATCH(AE$2,[1]market_value_etf!$1:$1,0))*2 + INDEX([1]mkt_pt_etf!$1:$1048576,MATCH($A1256,[1]mkt_pt_etf!$A:$A,0),MATCH(AE$2,[1]mkt_pt_etf!$1:$1,0))*2,0)</f>
        <v>320452000</v>
      </c>
      <c r="AF1256" s="90">
        <f>IFERROR(INDEX([1]market_value_etf!$1:$1048576,MATCH($A1256,[1]market_value_etf!$A:$A,0),MATCH(AF$2,[1]market_value_etf!$1:$1,0))*2 + INDEX([1]mkt_pt_etf!$1:$1048576,MATCH($A1256,[1]mkt_pt_etf!$A:$A,0),MATCH(AF$2,[1]mkt_pt_etf!$1:$1,0))*2,0)</f>
        <v>8604658000</v>
      </c>
      <c r="AG1256" s="90">
        <f>IFERROR(INDEX([1]market_value_etf!$1:$1048576,MATCH($A1256,[1]market_value_etf!$A:$A,0),MATCH(AG$2,[1]market_value_etf!$1:$1,0))*2 + INDEX([1]mkt_pt_etf!$1:$1048576,MATCH($A1256,[1]mkt_pt_etf!$A:$A,0),MATCH(AG$2,[1]mkt_pt_etf!$1:$1,0))*2,0)</f>
        <v>237790826000</v>
      </c>
      <c r="AH1256" s="90">
        <f>IFERROR(INDEX([1]market_value_etf!$1:$1048576,MATCH($A1256,[1]market_value_etf!$A:$A,0),MATCH(AH$2,[1]market_value_etf!$1:$1,0))*2 + INDEX([1]mkt_pt_etf!$1:$1048576,MATCH($A1256,[1]mkt_pt_etf!$A:$A,0),MATCH(AH$2,[1]mkt_pt_etf!$1:$1,0))*2,0)</f>
        <v>6946776000</v>
      </c>
      <c r="AI1256" s="90">
        <f>IFERROR(INDEX([1]market_value_etf!$1:$1048576,MATCH($A1256,[1]market_value_etf!$A:$A,0),MATCH(AI$2,[1]market_value_etf!$1:$1,0))*2 + INDEX([1]mkt_pt_etf!$1:$1048576,MATCH($A1256,[1]mkt_pt_etf!$A:$A,0),MATCH(AI$2,[1]mkt_pt_etf!$1:$1,0))*2,0)</f>
        <v>79234000</v>
      </c>
      <c r="AJ1256" s="90">
        <f>IFERROR(INDEX([1]market_value_etf!$1:$1048576,MATCH($A1256,[1]market_value_etf!$A:$A,0),MATCH(AJ$2,[1]market_value_etf!$1:$1,0))*2 + INDEX([1]mkt_pt_etf!$1:$1048576,MATCH($A1256,[1]mkt_pt_etf!$A:$A,0),MATCH(AJ$2,[1]mkt_pt_etf!$1:$1,0))*2,0)</f>
        <v>421108000</v>
      </c>
      <c r="AK1256" s="90">
        <f>IFERROR(INDEX([1]market_value_etf!$1:$1048576,MATCH($A1256,[1]market_value_etf!$A:$A,0),MATCH(AK$2,[1]market_value_etf!$1:$1,0))*2 + INDEX([1]mkt_pt_etf!$1:$1048576,MATCH($A1256,[1]mkt_pt_etf!$A:$A,0),MATCH(AK$2,[1]mkt_pt_etf!$1:$1,0))*2,0)</f>
        <v>7310000</v>
      </c>
      <c r="AL1256" s="90">
        <f>IFERROR(INDEX([1]market_value_etf!$1:$1048576,MATCH($A1256,[1]market_value_etf!$A:$A,0),MATCH(AL$2,[1]market_value_etf!$1:$1,0))*2 + INDEX([1]mkt_pt_etf!$1:$1048576,MATCH($A1256,[1]mkt_pt_etf!$A:$A,0),MATCH(AL$2,[1]mkt_pt_etf!$1:$1,0))*2,0)</f>
        <v>1440884000</v>
      </c>
      <c r="AM1256" s="90">
        <f>IFERROR(INDEX([1]market_value_etf!$1:$1048576,MATCH($A1256,[1]market_value_etf!$A:$A,0),MATCH(AM$2,[1]market_value_etf!$1:$1,0))*2 + INDEX([1]mkt_pt_etf!$1:$1048576,MATCH($A1256,[1]mkt_pt_etf!$A:$A,0),MATCH(AM$2,[1]mkt_pt_etf!$1:$1,0))*2,0)</f>
        <v>4158000</v>
      </c>
      <c r="AN1256" s="90">
        <f>IFERROR(INDEX([1]market_value_etf!$1:$1048576,MATCH($A1256,[1]market_value_etf!$A:$A,0),MATCH(AN$2,[1]market_value_etf!$1:$1,0))*2 + INDEX([1]mkt_pt_etf!$1:$1048576,MATCH($A1256,[1]mkt_pt_etf!$A:$A,0),MATCH(AN$2,[1]mkt_pt_etf!$1:$1,0))*2,0)</f>
        <v>11694000</v>
      </c>
      <c r="AO1256" s="90"/>
      <c r="AP1256" s="90"/>
    </row>
    <row r="1257" spans="1:42" ht="12.75" customHeight="1">
      <c r="A1257" s="81">
        <v>45265</v>
      </c>
      <c r="B1257" s="90" cm="1">
        <f t="array" ref="B1257">SUM(_xlfn._xlws.FILTER([1]market_value_exchange!$B:$D,[1]market_value_exchange!$A:$A=A1257,0))*2</f>
        <v>39668373508000</v>
      </c>
      <c r="C1257" s="90">
        <f>SUM(AD1257:AN1257)</f>
        <v>448975228000</v>
      </c>
      <c r="D1257" s="203">
        <f>F1257+H1257+J1257+L1257+N1257+P1257+R1257+T1257+V1257+Z1257</f>
        <v>44838226000</v>
      </c>
      <c r="E1257" s="208">
        <f>INDEX([2]Daily_stats!$1:$1048576,MATCH($A1257,[2]Daily_stats!$H:$H,0),MATCH(E$1,[2]Daily_stats!$1:$1,0))</f>
        <v>230443256000</v>
      </c>
      <c r="F1257" s="90">
        <f>IFERROR(INDEX([1]kis_etf_trade_data!$1:$1048576,MATCH($A1257,[1]kis_etf_trade_data!$A:$A,0),MATCH(F$3,[1]kis_etf_trade_data!$1:$1,0)),0)</f>
        <v>8239003000</v>
      </c>
      <c r="G1257" s="85">
        <f>F1257/AD1257</f>
        <v>0.63027810867982681</v>
      </c>
      <c r="H1257" s="90">
        <f>IFERROR(INDEX([1]kis_etf_trade_data!$1:$1048576,MATCH($A1257,[1]kis_etf_trade_data!$A:$A,0),MATCH(H$3,[1]kis_etf_trade_data!$1:$1,0)),0)</f>
        <v>0</v>
      </c>
      <c r="I1257" s="85">
        <f>H1257/AE1257</f>
        <v>0</v>
      </c>
      <c r="J1257" s="90">
        <f>IFERROR(INDEX([1]kis_etf_trade_data!$1:$1048576,MATCH($A1257,[1]kis_etf_trade_data!$A:$A,0),MATCH(J$3,[1]kis_etf_trade_data!$1:$1,0)),0)</f>
        <v>18294861000</v>
      </c>
      <c r="K1257" s="85">
        <f>J1257/AF1257</f>
        <v>4.7810926828561542E-2</v>
      </c>
      <c r="L1257" s="90">
        <f>IFERROR(INDEX([1]kis_etf_trade_data!$1:$1048576,MATCH($A1257,[1]kis_etf_trade_data!$A:$A,0),MATCH(L$3,[1]kis_etf_trade_data!$1:$1,0)),0)</f>
        <v>12396629000</v>
      </c>
      <c r="M1257" s="85">
        <f>L1257/AG1257</f>
        <v>0.25209891797785278</v>
      </c>
      <c r="N1257" s="90">
        <f>IFERROR(INDEX([1]kis_etf_trade_data!$1:$1048576,MATCH($A1257,[1]kis_etf_trade_data!$A:$A,0),MATCH(N$3,[1]kis_etf_trade_data!$1:$1,0)),0)</f>
        <v>1841298000</v>
      </c>
      <c r="O1257" s="85">
        <f>N1257/AH1257</f>
        <v>0.58856370226884791</v>
      </c>
      <c r="P1257" s="90">
        <f>IFERROR(INDEX([1]kis_etf_trade_data!$1:$1048576,MATCH($A1257,[1]kis_etf_trade_data!$A:$A,0),MATCH(P$3,[1]kis_etf_trade_data!$1:$1,0)),0)</f>
        <v>120793000</v>
      </c>
      <c r="Q1257" s="85">
        <f>P1257/AI1257</f>
        <v>0.42301281018651465</v>
      </c>
      <c r="R1257" s="90">
        <f>IFERROR(INDEX([1]kis_etf_trade_data!$1:$1048576,MATCH($A1257,[1]kis_etf_trade_data!$A:$A,0),MATCH(R$3,[1]kis_etf_trade_data!$1:$1,0)),0)</f>
        <v>0</v>
      </c>
      <c r="S1257" s="85">
        <f>R1257/AJ1257</f>
        <v>0</v>
      </c>
      <c r="T1257" s="90">
        <f>IFERROR(INDEX([1]kis_etf_trade_data!$1:$1048576,MATCH($A1257,[1]kis_etf_trade_data!$A:$A,0),MATCH(T$3,[1]kis_etf_trade_data!$1:$1,0)),0)</f>
        <v>13069000</v>
      </c>
      <c r="U1257" s="85">
        <f>T1257/AK1257</f>
        <v>0.44994147214762792</v>
      </c>
      <c r="V1257" s="90">
        <f>IFERROR(INDEX([1]kis_etf_trade_data!$1:$1048576,MATCH($A1257,[1]kis_etf_trade_data!$A:$A,0),MATCH(V$3,[1]kis_etf_trade_data!$1:$1,0)),0)</f>
        <v>23523000</v>
      </c>
      <c r="W1257" s="85">
        <f>V1257/AL1257</f>
        <v>0.42278658470829289</v>
      </c>
      <c r="X1257" s="90">
        <f>IFERROR(INDEX([1]kis_etf_trade_data!$1:$1048576,MATCH($A1257,[1]kis_etf_trade_data!$A:$A,0),MATCH(X$3,[1]kis_etf_trade_data!$1:$1,0)),0)</f>
        <v>0</v>
      </c>
      <c r="Y1257" s="85">
        <f t="shared" si="4"/>
        <v>0</v>
      </c>
      <c r="Z1257" s="90">
        <f>IFERROR(INDEX([1]kis_etf_trade_data!$1:$1048576,MATCH($A1257,[1]kis_etf_trade_data!$A:$A,0),MATCH(Z$3,[1]kis_etf_trade_data!$1:$1,0)),0)</f>
        <v>3909050000</v>
      </c>
      <c r="AA1257" s="85">
        <f>Z1257/AO1257</f>
        <v>0.47313421201951289</v>
      </c>
      <c r="AB1257" s="85"/>
      <c r="AC1257" s="85"/>
      <c r="AD1257" s="90">
        <f>IFERROR(INDEX([1]market_value_etf!$1:$1048576,MATCH($A1257,[1]market_value_etf!$A:$A,0),MATCH(AD$2,[1]market_value_etf!$1:$1,0))*2 + INDEX([1]mkt_pt_etf!$1:$1048576,MATCH($A1257,[1]mkt_pt_etf!$A:$A,0),MATCH(AD$2,[1]mkt_pt_etf!$1:$1,0))*2,0)</f>
        <v>13072012000</v>
      </c>
      <c r="AE1257" s="90">
        <f>IFERROR(INDEX([1]market_value_etf!$1:$1048576,MATCH($A1257,[1]market_value_etf!$A:$A,0),MATCH(AE$2,[1]market_value_etf!$1:$1,0))*2 + INDEX([1]mkt_pt_etf!$1:$1048576,MATCH($A1257,[1]mkt_pt_etf!$A:$A,0),MATCH(AE$2,[1]mkt_pt_etf!$1:$1,0))*2,0)</f>
        <v>322418000</v>
      </c>
      <c r="AF1257" s="90">
        <f>IFERROR(INDEX([1]market_value_etf!$1:$1048576,MATCH($A1257,[1]market_value_etf!$A:$A,0),MATCH(AF$2,[1]market_value_etf!$1:$1,0))*2 + INDEX([1]mkt_pt_etf!$1:$1048576,MATCH($A1257,[1]mkt_pt_etf!$A:$A,0),MATCH(AF$2,[1]mkt_pt_etf!$1:$1,0))*2,0)</f>
        <v>382650206000</v>
      </c>
      <c r="AG1257" s="90">
        <f>IFERROR(INDEX([1]market_value_etf!$1:$1048576,MATCH($A1257,[1]market_value_etf!$A:$A,0),MATCH(AG$2,[1]market_value_etf!$1:$1,0))*2 + INDEX([1]mkt_pt_etf!$1:$1048576,MATCH($A1257,[1]mkt_pt_etf!$A:$A,0),MATCH(AG$2,[1]mkt_pt_etf!$1:$1,0))*2,0)</f>
        <v>49173670000</v>
      </c>
      <c r="AH1257" s="90">
        <f>IFERROR(INDEX([1]market_value_etf!$1:$1048576,MATCH($A1257,[1]market_value_etf!$A:$A,0),MATCH(AH$2,[1]market_value_etf!$1:$1,0))*2 + INDEX([1]mkt_pt_etf!$1:$1048576,MATCH($A1257,[1]mkt_pt_etf!$A:$A,0),MATCH(AH$2,[1]mkt_pt_etf!$1:$1,0))*2,0)</f>
        <v>3128460000</v>
      </c>
      <c r="AI1257" s="90">
        <f>IFERROR(INDEX([1]market_value_etf!$1:$1048576,MATCH($A1257,[1]market_value_etf!$A:$A,0),MATCH(AI$2,[1]market_value_etf!$1:$1,0))*2 + INDEX([1]mkt_pt_etf!$1:$1048576,MATCH($A1257,[1]mkt_pt_etf!$A:$A,0),MATCH(AI$2,[1]mkt_pt_etf!$1:$1,0))*2,0)</f>
        <v>285554000</v>
      </c>
      <c r="AJ1257" s="90">
        <f>IFERROR(INDEX([1]market_value_etf!$1:$1048576,MATCH($A1257,[1]market_value_etf!$A:$A,0),MATCH(AJ$2,[1]market_value_etf!$1:$1,0))*2 + INDEX([1]mkt_pt_etf!$1:$1048576,MATCH($A1257,[1]mkt_pt_etf!$A:$A,0),MATCH(AJ$2,[1]mkt_pt_etf!$1:$1,0))*2,0)</f>
        <v>252784000</v>
      </c>
      <c r="AK1257" s="90">
        <f>IFERROR(INDEX([1]market_value_etf!$1:$1048576,MATCH($A1257,[1]market_value_etf!$A:$A,0),MATCH(AK$2,[1]market_value_etf!$1:$1,0))*2 + INDEX([1]mkt_pt_etf!$1:$1048576,MATCH($A1257,[1]mkt_pt_etf!$A:$A,0),MATCH(AK$2,[1]mkt_pt_etf!$1:$1,0))*2,0)</f>
        <v>29046000</v>
      </c>
      <c r="AL1257" s="90">
        <f>IFERROR(INDEX([1]market_value_etf!$1:$1048576,MATCH($A1257,[1]market_value_etf!$A:$A,0),MATCH(AL$2,[1]market_value_etf!$1:$1,0))*2 + INDEX([1]mkt_pt_etf!$1:$1048576,MATCH($A1257,[1]mkt_pt_etf!$A:$A,0),MATCH(AL$2,[1]mkt_pt_etf!$1:$1,0))*2,0)</f>
        <v>55638000</v>
      </c>
      <c r="AM1257" s="90">
        <f>IFERROR(INDEX([1]market_value_etf!$1:$1048576,MATCH($A1257,[1]market_value_etf!$A:$A,0),MATCH(AM$2,[1]market_value_etf!$1:$1,0))*2 + INDEX([1]mkt_pt_etf!$1:$1048576,MATCH($A1257,[1]mkt_pt_etf!$A:$A,0),MATCH(AM$2,[1]mkt_pt_etf!$1:$1,0))*2,0)</f>
        <v>2080000</v>
      </c>
      <c r="AN1257" s="90">
        <f>IFERROR(INDEX([1]market_value_etf!$1:$1048576,MATCH($A1257,[1]market_value_etf!$A:$A,0),MATCH(AN$2,[1]market_value_etf!$1:$1,0))*2 + INDEX([1]mkt_pt_etf!$1:$1048576,MATCH($A1257,[1]mkt_pt_etf!$A:$A,0),MATCH(AN$2,[1]mkt_pt_etf!$1:$1,0))*2,0)</f>
        <v>3360000</v>
      </c>
      <c r="AO1257" s="90">
        <f>IFERROR(INDEX([1]market_value_etf!$1:$1048576,MATCH($A1257,[1]market_value_etf!$A:$A,0),MATCH(AO$2,[1]market_value_etf!$1:$1,0))*2 + INDEX([1]mkt_pt_etf!$1:$1048576,MATCH($A1257,[1]mkt_pt_etf!$A:$A,0),MATCH(AO$2,[1]mkt_pt_etf!$1:$1,0))*2,0)</f>
        <v>8262032000</v>
      </c>
      <c r="AP1257" s="90"/>
    </row>
    <row r="1258" spans="1:42" ht="12.75" customHeight="1">
      <c r="A1258" s="81">
        <v>45266</v>
      </c>
      <c r="B1258" s="90" cm="1">
        <f t="array" ref="B1258">SUM(_xlfn._xlws.FILTER([1]market_value_exchange!$B:$D,[1]market_value_exchange!$A:$A=A1258,0))*2</f>
        <v>41124522384030</v>
      </c>
      <c r="C1258" s="90">
        <f>SUM(AD1258:AN1258)</f>
        <v>217180138000</v>
      </c>
      <c r="D1258" s="203">
        <f>F1258+H1258+J1258+L1258+N1258+P1258+R1258+T1258+V1258+Z1258</f>
        <v>33263211000</v>
      </c>
      <c r="E1258" s="208">
        <f>INDEX([2]Daily_stats!$1:$1048576,MATCH($A1258,[2]Daily_stats!$H:$H,0),MATCH(E$1,[2]Daily_stats!$1:$1,0))</f>
        <v>181741499000</v>
      </c>
      <c r="F1258" s="90">
        <f>IFERROR(INDEX([1]kis_etf_trade_data!$1:$1048576,MATCH($A1258,[1]kis_etf_trade_data!$A:$A,0),MATCH(F$3,[1]kis_etf_trade_data!$1:$1,0)),0)</f>
        <v>16237894000</v>
      </c>
      <c r="G1258" s="85">
        <f>F1258/AD1258</f>
        <v>0.65756855494580391</v>
      </c>
      <c r="H1258" s="90">
        <f>IFERROR(INDEX([1]kis_etf_trade_data!$1:$1048576,MATCH($A1258,[1]kis_etf_trade_data!$A:$A,0),MATCH(H$3,[1]kis_etf_trade_data!$1:$1,0)),0)</f>
        <v>0</v>
      </c>
      <c r="I1258" s="85">
        <f>H1258/AE1258</f>
        <v>0</v>
      </c>
      <c r="J1258" s="90">
        <f>IFERROR(INDEX([1]kis_etf_trade_data!$1:$1048576,MATCH($A1258,[1]kis_etf_trade_data!$A:$A,0),MATCH(J$3,[1]kis_etf_trade_data!$1:$1,0)),0)</f>
        <v>958263000</v>
      </c>
      <c r="K1258" s="85">
        <f>J1258/AF1258</f>
        <v>0.35554693935098952</v>
      </c>
      <c r="L1258" s="90">
        <f>IFERROR(INDEX([1]kis_etf_trade_data!$1:$1048576,MATCH($A1258,[1]kis_etf_trade_data!$A:$A,0),MATCH(L$3,[1]kis_etf_trade_data!$1:$1,0)),0)</f>
        <v>12346398000</v>
      </c>
      <c r="M1258" s="85">
        <f>L1258/AG1258</f>
        <v>7.0297440713598627E-2</v>
      </c>
      <c r="N1258" s="90">
        <f>IFERROR(INDEX([1]kis_etf_trade_data!$1:$1048576,MATCH($A1258,[1]kis_etf_trade_data!$A:$A,0),MATCH(N$3,[1]kis_etf_trade_data!$1:$1,0)),0)</f>
        <v>2184240000</v>
      </c>
      <c r="O1258" s="85">
        <f>N1258/AH1258</f>
        <v>0.5749198253951876</v>
      </c>
      <c r="P1258" s="90">
        <f>IFERROR(INDEX([1]kis_etf_trade_data!$1:$1048576,MATCH($A1258,[1]kis_etf_trade_data!$A:$A,0),MATCH(P$3,[1]kis_etf_trade_data!$1:$1,0)),0)</f>
        <v>1149393000</v>
      </c>
      <c r="Q1258" s="85">
        <f>P1258/AI1258</f>
        <v>0.49529223885176304</v>
      </c>
      <c r="R1258" s="90">
        <f>IFERROR(INDEX([1]kis_etf_trade_data!$1:$1048576,MATCH($A1258,[1]kis_etf_trade_data!$A:$A,0),MATCH(R$3,[1]kis_etf_trade_data!$1:$1,0)),0)</f>
        <v>0</v>
      </c>
      <c r="S1258" s="85">
        <f>R1258/AJ1258</f>
        <v>0</v>
      </c>
      <c r="T1258" s="90">
        <f>IFERROR(INDEX([1]kis_etf_trade_data!$1:$1048576,MATCH($A1258,[1]kis_etf_trade_data!$A:$A,0),MATCH(T$3,[1]kis_etf_trade_data!$1:$1,0)),0)</f>
        <v>72630000</v>
      </c>
      <c r="U1258" s="85">
        <f>T1258/AK1258</f>
        <v>1.0444408653486647E-2</v>
      </c>
      <c r="V1258" s="90">
        <f>IFERROR(INDEX([1]kis_etf_trade_data!$1:$1048576,MATCH($A1258,[1]kis_etf_trade_data!$A:$A,0),MATCH(V$3,[1]kis_etf_trade_data!$1:$1,0)),0)</f>
        <v>314393000</v>
      </c>
      <c r="W1258" s="85">
        <f>V1258/AL1258</f>
        <v>0.74598643717107294</v>
      </c>
      <c r="X1258" s="90">
        <f>IFERROR(INDEX([1]kis_etf_trade_data!$1:$1048576,MATCH($A1258,[1]kis_etf_trade_data!$A:$A,0),MATCH(X$3,[1]kis_etf_trade_data!$1:$1,0)),0)</f>
        <v>1029000</v>
      </c>
      <c r="Y1258" s="85">
        <f t="shared" si="4"/>
        <v>0.24807135969141755</v>
      </c>
      <c r="Z1258" s="90"/>
      <c r="AA1258" s="85"/>
      <c r="AB1258" s="85"/>
      <c r="AC1258" s="85"/>
      <c r="AD1258" s="90">
        <f>IFERROR(INDEX([1]market_value_etf!$1:$1048576,MATCH($A1258,[1]market_value_etf!$A:$A,0),MATCH(AD$2,[1]market_value_etf!$1:$1,0))*2 + INDEX([1]mkt_pt_etf!$1:$1048576,MATCH($A1258,[1]mkt_pt_etf!$A:$A,0),MATCH(AD$2,[1]mkt_pt_etf!$1:$1,0))*2,0)</f>
        <v>24693842000</v>
      </c>
      <c r="AE1258" s="90">
        <f>IFERROR(INDEX([1]market_value_etf!$1:$1048576,MATCH($A1258,[1]market_value_etf!$A:$A,0),MATCH(AE$2,[1]market_value_etf!$1:$1,0))*2 + INDEX([1]mkt_pt_etf!$1:$1048576,MATCH($A1258,[1]mkt_pt_etf!$A:$A,0),MATCH(AE$2,[1]mkt_pt_etf!$1:$1,0))*2,0)</f>
        <v>278090000</v>
      </c>
      <c r="AF1258" s="90">
        <f>IFERROR(INDEX([1]market_value_etf!$1:$1048576,MATCH($A1258,[1]market_value_etf!$A:$A,0),MATCH(AF$2,[1]market_value_etf!$1:$1,0))*2 + INDEX([1]mkt_pt_etf!$1:$1048576,MATCH($A1258,[1]mkt_pt_etf!$A:$A,0),MATCH(AF$2,[1]mkt_pt_etf!$1:$1,0))*2,0)</f>
        <v>2695180000</v>
      </c>
      <c r="AG1258" s="90">
        <f>IFERROR(INDEX([1]market_value_etf!$1:$1048576,MATCH($A1258,[1]market_value_etf!$A:$A,0),MATCH(AG$2,[1]market_value_etf!$1:$1,0))*2 + INDEX([1]mkt_pt_etf!$1:$1048576,MATCH($A1258,[1]mkt_pt_etf!$A:$A,0),MATCH(AG$2,[1]mkt_pt_etf!$1:$1,0))*2,0)</f>
        <v>175630832000</v>
      </c>
      <c r="AH1258" s="90">
        <f>IFERROR(INDEX([1]market_value_etf!$1:$1048576,MATCH($A1258,[1]market_value_etf!$A:$A,0),MATCH(AH$2,[1]market_value_etf!$1:$1,0))*2 + INDEX([1]mkt_pt_etf!$1:$1048576,MATCH($A1258,[1]mkt_pt_etf!$A:$A,0),MATCH(AH$2,[1]mkt_pt_etf!$1:$1,0))*2,0)</f>
        <v>3799208000</v>
      </c>
      <c r="AI1258" s="90">
        <f>IFERROR(INDEX([1]market_value_etf!$1:$1048576,MATCH($A1258,[1]market_value_etf!$A:$A,0),MATCH(AI$2,[1]market_value_etf!$1:$1,0))*2 + INDEX([1]mkt_pt_etf!$1:$1048576,MATCH($A1258,[1]mkt_pt_etf!$A:$A,0),MATCH(AI$2,[1]mkt_pt_etf!$1:$1,0))*2,0)</f>
        <v>2320636000</v>
      </c>
      <c r="AJ1258" s="90">
        <f>IFERROR(INDEX([1]market_value_etf!$1:$1048576,MATCH($A1258,[1]market_value_etf!$A:$A,0),MATCH(AJ$2,[1]market_value_etf!$1:$1,0))*2 + INDEX([1]mkt_pt_etf!$1:$1048576,MATCH($A1258,[1]mkt_pt_etf!$A:$A,0),MATCH(AJ$2,[1]mkt_pt_etf!$1:$1,0))*2,0)</f>
        <v>357932000</v>
      </c>
      <c r="AK1258" s="90">
        <f>IFERROR(INDEX([1]market_value_etf!$1:$1048576,MATCH($A1258,[1]market_value_etf!$A:$A,0),MATCH(AK$2,[1]market_value_etf!$1:$1,0))*2 + INDEX([1]mkt_pt_etf!$1:$1048576,MATCH($A1258,[1]mkt_pt_etf!$A:$A,0),MATCH(AK$2,[1]mkt_pt_etf!$1:$1,0))*2,0)</f>
        <v>6953960000</v>
      </c>
      <c r="AL1258" s="90">
        <f>IFERROR(INDEX([1]market_value_etf!$1:$1048576,MATCH($A1258,[1]market_value_etf!$A:$A,0),MATCH(AL$2,[1]market_value_etf!$1:$1,0))*2 + INDEX([1]mkt_pt_etf!$1:$1048576,MATCH($A1258,[1]mkt_pt_etf!$A:$A,0),MATCH(AL$2,[1]mkt_pt_etf!$1:$1,0))*2,0)</f>
        <v>421446000</v>
      </c>
      <c r="AM1258" s="90">
        <f>IFERROR(INDEX([1]market_value_etf!$1:$1048576,MATCH($A1258,[1]market_value_etf!$A:$A,0),MATCH(AM$2,[1]market_value_etf!$1:$1,0))*2 + INDEX([1]mkt_pt_etf!$1:$1048576,MATCH($A1258,[1]mkt_pt_etf!$A:$A,0),MATCH(AM$2,[1]mkt_pt_etf!$1:$1,0))*2,0)</f>
        <v>4148000</v>
      </c>
      <c r="AN1258" s="90">
        <f>IFERROR(INDEX([1]market_value_etf!$1:$1048576,MATCH($A1258,[1]market_value_etf!$A:$A,0),MATCH(AN$2,[1]market_value_etf!$1:$1,0))*2 + INDEX([1]mkt_pt_etf!$1:$1048576,MATCH($A1258,[1]mkt_pt_etf!$A:$A,0),MATCH(AN$2,[1]mkt_pt_etf!$1:$1,0))*2,0)</f>
        <v>24864000</v>
      </c>
      <c r="AO1258" s="90">
        <f>IFERROR(INDEX([1]market_value_etf!$1:$1048576,MATCH($A1258,[1]market_value_etf!$A:$A,0),MATCH(AO$2,[1]market_value_etf!$1:$1,0))*2 + INDEX([1]mkt_pt_etf!$1:$1048576,MATCH($A1258,[1]mkt_pt_etf!$A:$A,0),MATCH(AO$2,[1]mkt_pt_etf!$1:$1,0))*2,0)</f>
        <v>2138000</v>
      </c>
      <c r="AP1258" s="90"/>
    </row>
    <row r="1259" spans="1:42" ht="12.75" customHeight="1">
      <c r="A1259" s="81">
        <v>45267</v>
      </c>
      <c r="B1259" s="90" cm="1">
        <f t="array" ref="B1259">SUM(_xlfn._xlws.FILTER([1]market_value_exchange!$B:$D,[1]market_value_exchange!$A:$A=A1259,0))*2</f>
        <v>63673097145000</v>
      </c>
      <c r="C1259" s="90">
        <f>SUM(AD1259:AN1259)</f>
        <v>378019744000</v>
      </c>
      <c r="D1259" s="203">
        <f>F1259+H1259+J1259+L1259+N1259+P1259+R1259+T1259+V1259+Z1259</f>
        <v>124003145000</v>
      </c>
      <c r="E1259" s="208">
        <f>INDEX([2]Daily_stats!$1:$1048576,MATCH($A1259,[2]Daily_stats!$H:$H,0),MATCH(E$1,[2]Daily_stats!$1:$1,0))</f>
        <v>522360959000</v>
      </c>
      <c r="F1259" s="90">
        <f>IFERROR(INDEX([1]kis_etf_trade_data!$1:$1048576,MATCH($A1259,[1]kis_etf_trade_data!$A:$A,0),MATCH(F$3,[1]kis_etf_trade_data!$1:$1,0)),0)</f>
        <v>48044353000</v>
      </c>
      <c r="G1259" s="85">
        <f>F1259/AD1259</f>
        <v>0.70364770198410087</v>
      </c>
      <c r="H1259" s="90">
        <f>IFERROR(INDEX([1]kis_etf_trade_data!$1:$1048576,MATCH($A1259,[1]kis_etf_trade_data!$A:$A,0),MATCH(H$3,[1]kis_etf_trade_data!$1:$1,0)),0)</f>
        <v>0</v>
      </c>
      <c r="I1259" s="85">
        <f>H1259/AE1259</f>
        <v>0</v>
      </c>
      <c r="J1259" s="90">
        <f>IFERROR(INDEX([1]kis_etf_trade_data!$1:$1048576,MATCH($A1259,[1]kis_etf_trade_data!$A:$A,0),MATCH(J$3,[1]kis_etf_trade_data!$1:$1,0)),0)</f>
        <v>25388503000</v>
      </c>
      <c r="K1259" s="85">
        <f>J1259/AF1259</f>
        <v>0.26942294204448275</v>
      </c>
      <c r="L1259" s="90">
        <f>IFERROR(INDEX([1]kis_etf_trade_data!$1:$1048576,MATCH($A1259,[1]kis_etf_trade_data!$A:$A,0),MATCH(L$3,[1]kis_etf_trade_data!$1:$1,0)),0)</f>
        <v>42261085000</v>
      </c>
      <c r="M1259" s="85">
        <f>L1259/AG1259</f>
        <v>0.20837863455323713</v>
      </c>
      <c r="N1259" s="90">
        <f>IFERROR(INDEX([1]kis_etf_trade_data!$1:$1048576,MATCH($A1259,[1]kis_etf_trade_data!$A:$A,0),MATCH(N$3,[1]kis_etf_trade_data!$1:$1,0)),0)</f>
        <v>1124090000</v>
      </c>
      <c r="O1259" s="85">
        <f>N1259/AH1259</f>
        <v>0.28202807108746236</v>
      </c>
      <c r="P1259" s="90">
        <f>IFERROR(INDEX([1]kis_etf_trade_data!$1:$1048576,MATCH($A1259,[1]kis_etf_trade_data!$A:$A,0),MATCH(P$3,[1]kis_etf_trade_data!$1:$1,0)),0)</f>
        <v>34185000</v>
      </c>
      <c r="Q1259" s="85">
        <f>P1259/AI1259</f>
        <v>0.38943063498211478</v>
      </c>
      <c r="R1259" s="90">
        <f>IFERROR(INDEX([1]kis_etf_trade_data!$1:$1048576,MATCH($A1259,[1]kis_etf_trade_data!$A:$A,0),MATCH(R$3,[1]kis_etf_trade_data!$1:$1,0)),0)</f>
        <v>0</v>
      </c>
      <c r="S1259" s="85">
        <f>R1259/AJ1259</f>
        <v>0</v>
      </c>
      <c r="T1259" s="90">
        <f>IFERROR(INDEX([1]kis_etf_trade_data!$1:$1048576,MATCH($A1259,[1]kis_etf_trade_data!$A:$A,0),MATCH(T$3,[1]kis_etf_trade_data!$1:$1,0)),0)</f>
        <v>239097000</v>
      </c>
      <c r="U1259" s="85">
        <f>T1259/AK1259</f>
        <v>0.49848846227618815</v>
      </c>
      <c r="V1259" s="90">
        <f>IFERROR(INDEX([1]kis_etf_trade_data!$1:$1048576,MATCH($A1259,[1]kis_etf_trade_data!$A:$A,0),MATCH(V$3,[1]kis_etf_trade_data!$1:$1,0)),0)</f>
        <v>6911832000</v>
      </c>
      <c r="W1259" s="85">
        <f>V1259/AL1259</f>
        <v>0.9191478632617297</v>
      </c>
      <c r="X1259" s="90">
        <f>IFERROR(INDEX([1]kis_etf_trade_data!$1:$1048576,MATCH($A1259,[1]kis_etf_trade_data!$A:$A,0),MATCH(X$3,[1]kis_etf_trade_data!$1:$1,0)),0)</f>
        <v>31200000</v>
      </c>
      <c r="Y1259" s="85">
        <f t="shared" ref="Y1259:Y1322" si="5">X1259/AM1259</f>
        <v>0.48372093023255813</v>
      </c>
      <c r="Z1259" s="90"/>
      <c r="AA1259" s="85"/>
      <c r="AB1259" s="85"/>
      <c r="AC1259" s="85"/>
      <c r="AD1259" s="90">
        <f>IFERROR(INDEX([1]market_value_etf!$1:$1048576,MATCH($A1259,[1]market_value_etf!$A:$A,0),MATCH(AD$2,[1]market_value_etf!$1:$1,0))*2 + INDEX([1]mkt_pt_etf!$1:$1048576,MATCH($A1259,[1]mkt_pt_etf!$A:$A,0),MATCH(AD$2,[1]mkt_pt_etf!$1:$1,0))*2,0)</f>
        <v>68278988000</v>
      </c>
      <c r="AE1259" s="90">
        <f>IFERROR(INDEX([1]market_value_etf!$1:$1048576,MATCH($A1259,[1]market_value_etf!$A:$A,0),MATCH(AE$2,[1]market_value_etf!$1:$1,0))*2 + INDEX([1]mkt_pt_etf!$1:$1048576,MATCH($A1259,[1]mkt_pt_etf!$A:$A,0),MATCH(AE$2,[1]mkt_pt_etf!$1:$1,0))*2,0)</f>
        <v>100952000</v>
      </c>
      <c r="AF1259" s="90">
        <f>IFERROR(INDEX([1]market_value_etf!$1:$1048576,MATCH($A1259,[1]market_value_etf!$A:$A,0),MATCH(AF$2,[1]market_value_etf!$1:$1,0))*2 + INDEX([1]mkt_pt_etf!$1:$1048576,MATCH($A1259,[1]mkt_pt_etf!$A:$A,0),MATCH(AF$2,[1]mkt_pt_etf!$1:$1,0))*2,0)</f>
        <v>94232892000</v>
      </c>
      <c r="AG1259" s="90">
        <f>IFERROR(INDEX([1]market_value_etf!$1:$1048576,MATCH($A1259,[1]market_value_etf!$A:$A,0),MATCH(AG$2,[1]market_value_etf!$1:$1,0))*2 + INDEX([1]mkt_pt_etf!$1:$1048576,MATCH($A1259,[1]mkt_pt_etf!$A:$A,0),MATCH(AG$2,[1]mkt_pt_etf!$1:$1,0))*2,0)</f>
        <v>202809108000</v>
      </c>
      <c r="AH1259" s="90">
        <f>IFERROR(INDEX([1]market_value_etf!$1:$1048576,MATCH($A1259,[1]market_value_etf!$A:$A,0),MATCH(AH$2,[1]market_value_etf!$1:$1,0))*2 + INDEX([1]mkt_pt_etf!$1:$1048576,MATCH($A1259,[1]mkt_pt_etf!$A:$A,0),MATCH(AH$2,[1]mkt_pt_etf!$1:$1,0))*2,0)</f>
        <v>3985738000</v>
      </c>
      <c r="AI1259" s="90">
        <f>IFERROR(INDEX([1]market_value_etf!$1:$1048576,MATCH($A1259,[1]market_value_etf!$A:$A,0),MATCH(AI$2,[1]market_value_etf!$1:$1,0))*2 + INDEX([1]mkt_pt_etf!$1:$1048576,MATCH($A1259,[1]mkt_pt_etf!$A:$A,0),MATCH(AI$2,[1]mkt_pt_etf!$1:$1,0))*2,0)</f>
        <v>87782000</v>
      </c>
      <c r="AJ1259" s="90">
        <f>IFERROR(INDEX([1]market_value_etf!$1:$1048576,MATCH($A1259,[1]market_value_etf!$A:$A,0),MATCH(AJ$2,[1]market_value_etf!$1:$1,0))*2 + INDEX([1]mkt_pt_etf!$1:$1048576,MATCH($A1259,[1]mkt_pt_etf!$A:$A,0),MATCH(AJ$2,[1]mkt_pt_etf!$1:$1,0))*2,0)</f>
        <v>294898000</v>
      </c>
      <c r="AK1259" s="90">
        <f>IFERROR(INDEX([1]market_value_etf!$1:$1048576,MATCH($A1259,[1]market_value_etf!$A:$A,0),MATCH(AK$2,[1]market_value_etf!$1:$1,0))*2 + INDEX([1]mkt_pt_etf!$1:$1048576,MATCH($A1259,[1]mkt_pt_etf!$A:$A,0),MATCH(AK$2,[1]mkt_pt_etf!$1:$1,0))*2,0)</f>
        <v>479644000</v>
      </c>
      <c r="AL1259" s="90">
        <f>IFERROR(INDEX([1]market_value_etf!$1:$1048576,MATCH($A1259,[1]market_value_etf!$A:$A,0),MATCH(AL$2,[1]market_value_etf!$1:$1,0))*2 + INDEX([1]mkt_pt_etf!$1:$1048576,MATCH($A1259,[1]mkt_pt_etf!$A:$A,0),MATCH(AL$2,[1]mkt_pt_etf!$1:$1,0))*2,0)</f>
        <v>7519826000</v>
      </c>
      <c r="AM1259" s="90">
        <f>IFERROR(INDEX([1]market_value_etf!$1:$1048576,MATCH($A1259,[1]market_value_etf!$A:$A,0),MATCH(AM$2,[1]market_value_etf!$1:$1,0))*2 + INDEX([1]mkt_pt_etf!$1:$1048576,MATCH($A1259,[1]mkt_pt_etf!$A:$A,0),MATCH(AM$2,[1]mkt_pt_etf!$1:$1,0))*2,0)</f>
        <v>64500000</v>
      </c>
      <c r="AN1259" s="90">
        <f>IFERROR(INDEX([1]market_value_etf!$1:$1048576,MATCH($A1259,[1]market_value_etf!$A:$A,0),MATCH(AN$2,[1]market_value_etf!$1:$1,0))*2 + INDEX([1]mkt_pt_etf!$1:$1048576,MATCH($A1259,[1]mkt_pt_etf!$A:$A,0),MATCH(AN$2,[1]mkt_pt_etf!$1:$1,0))*2,0)</f>
        <v>165416000</v>
      </c>
      <c r="AO1259" s="90">
        <f>IFERROR(INDEX([1]market_value_etf!$1:$1048576,MATCH($A1259,[1]market_value_etf!$A:$A,0),MATCH(AO$2,[1]market_value_etf!$1:$1,0))*2 + INDEX([1]mkt_pt_etf!$1:$1048576,MATCH($A1259,[1]mkt_pt_etf!$A:$A,0),MATCH(AO$2,[1]mkt_pt_etf!$1:$1,0))*2,0)</f>
        <v>19080000</v>
      </c>
      <c r="AP1259" s="90"/>
    </row>
    <row r="1260" spans="1:42" ht="12.75" customHeight="1">
      <c r="A1260" s="81">
        <v>45268</v>
      </c>
      <c r="B1260" s="90" cm="1">
        <f t="array" ref="B1260">SUM(_xlfn._xlws.FILTER([1]market_value_exchange!$B:$D,[1]market_value_exchange!$A:$A=A1260,0))*2</f>
        <v>40774387332000</v>
      </c>
      <c r="C1260" s="90">
        <f>SUM(AD1260:AN1260)</f>
        <v>210211286000</v>
      </c>
      <c r="D1260" s="203">
        <f>F1260+H1260+J1260+L1260+N1260+P1260+R1260+T1260+V1260+Z1260</f>
        <v>7750427000</v>
      </c>
      <c r="E1260" s="208">
        <f>INDEX([2]Daily_stats!$1:$1048576,MATCH($A1260,[2]Daily_stats!$H:$H,0),MATCH(E$1,[2]Daily_stats!$1:$1,0))</f>
        <v>136049943400</v>
      </c>
      <c r="F1260" s="90">
        <f>IFERROR(INDEX([1]kis_etf_trade_data!$1:$1048576,MATCH($A1260,[1]kis_etf_trade_data!$A:$A,0),MATCH(F$3,[1]kis_etf_trade_data!$1:$1,0)),0)</f>
        <v>1016300000</v>
      </c>
      <c r="G1260" s="85">
        <f>F1260/AD1260</f>
        <v>8.7723220335559654E-2</v>
      </c>
      <c r="H1260" s="90">
        <f>IFERROR(INDEX([1]kis_etf_trade_data!$1:$1048576,MATCH($A1260,[1]kis_etf_trade_data!$A:$A,0),MATCH(H$3,[1]kis_etf_trade_data!$1:$1,0)),0)</f>
        <v>0</v>
      </c>
      <c r="I1260" s="85">
        <f>H1260/AE1260</f>
        <v>0</v>
      </c>
      <c r="J1260" s="90">
        <f>IFERROR(INDEX([1]kis_etf_trade_data!$1:$1048576,MATCH($A1260,[1]kis_etf_trade_data!$A:$A,0),MATCH(J$3,[1]kis_etf_trade_data!$1:$1,0)),0)</f>
        <v>778464000</v>
      </c>
      <c r="K1260" s="85">
        <f>J1260/AF1260</f>
        <v>6.4282773385354278E-2</v>
      </c>
      <c r="L1260" s="90">
        <f>IFERROR(INDEX([1]kis_etf_trade_data!$1:$1048576,MATCH($A1260,[1]kis_etf_trade_data!$A:$A,0),MATCH(L$3,[1]kis_etf_trade_data!$1:$1,0)),0)</f>
        <v>4516779000</v>
      </c>
      <c r="M1260" s="85">
        <f>L1260/AG1260</f>
        <v>2.5798305864532561E-2</v>
      </c>
      <c r="N1260" s="90">
        <f>IFERROR(INDEX([1]kis_etf_trade_data!$1:$1048576,MATCH($A1260,[1]kis_etf_trade_data!$A:$A,0),MATCH(N$3,[1]kis_etf_trade_data!$1:$1,0)),0)</f>
        <v>524100000</v>
      </c>
      <c r="O1260" s="85">
        <f>N1260/AH1260</f>
        <v>0.28354190966909831</v>
      </c>
      <c r="P1260" s="90">
        <f>IFERROR(INDEX([1]kis_etf_trade_data!$1:$1048576,MATCH($A1260,[1]kis_etf_trade_data!$A:$A,0),MATCH(P$3,[1]kis_etf_trade_data!$1:$1,0)),0)</f>
        <v>379049000</v>
      </c>
      <c r="Q1260" s="85">
        <f>P1260/AI1260</f>
        <v>0.45229986826530222</v>
      </c>
      <c r="R1260" s="90">
        <f>IFERROR(INDEX([1]kis_etf_trade_data!$1:$1048576,MATCH($A1260,[1]kis_etf_trade_data!$A:$A,0),MATCH(R$3,[1]kis_etf_trade_data!$1:$1,0)),0)</f>
        <v>0</v>
      </c>
      <c r="S1260" s="85">
        <f>R1260/AJ1260</f>
        <v>0</v>
      </c>
      <c r="T1260" s="90">
        <f>IFERROR(INDEX([1]kis_etf_trade_data!$1:$1048576,MATCH($A1260,[1]kis_etf_trade_data!$A:$A,0),MATCH(T$3,[1]kis_etf_trade_data!$1:$1,0)),0)</f>
        <v>12473000</v>
      </c>
      <c r="U1260" s="85">
        <f>T1260/AK1260</f>
        <v>1.8169115969739601E-3</v>
      </c>
      <c r="V1260" s="90">
        <f>IFERROR(INDEX([1]kis_etf_trade_data!$1:$1048576,MATCH($A1260,[1]kis_etf_trade_data!$A:$A,0),MATCH(V$3,[1]kis_etf_trade_data!$1:$1,0)),0)</f>
        <v>523262000</v>
      </c>
      <c r="W1260" s="85">
        <f>V1260/AL1260</f>
        <v>0.62396941576576259</v>
      </c>
      <c r="X1260" s="90">
        <f>IFERROR(INDEX([1]kis_etf_trade_data!$1:$1048576,MATCH($A1260,[1]kis_etf_trade_data!$A:$A,0),MATCH(X$3,[1]kis_etf_trade_data!$1:$1,0)),0)</f>
        <v>1050000</v>
      </c>
      <c r="Y1260" s="85">
        <f t="shared" si="5"/>
        <v>0.5</v>
      </c>
      <c r="Z1260" s="90"/>
      <c r="AA1260" s="85"/>
      <c r="AB1260" s="85"/>
      <c r="AC1260" s="85"/>
      <c r="AD1260" s="90">
        <f>IFERROR(INDEX([1]market_value_etf!$1:$1048576,MATCH($A1260,[1]market_value_etf!$A:$A,0),MATCH(AD$2,[1]market_value_etf!$1:$1,0))*2 + INDEX([1]mkt_pt_etf!$1:$1048576,MATCH($A1260,[1]mkt_pt_etf!$A:$A,0),MATCH(AD$2,[1]mkt_pt_etf!$1:$1,0))*2,0)</f>
        <v>11585302000</v>
      </c>
      <c r="AE1260" s="90">
        <f>IFERROR(INDEX([1]market_value_etf!$1:$1048576,MATCH($A1260,[1]market_value_etf!$A:$A,0),MATCH(AE$2,[1]market_value_etf!$1:$1,0))*2 + INDEX([1]mkt_pt_etf!$1:$1048576,MATCH($A1260,[1]mkt_pt_etf!$A:$A,0),MATCH(AE$2,[1]mkt_pt_etf!$1:$1,0))*2,0)</f>
        <v>108692000</v>
      </c>
      <c r="AF1260" s="90">
        <f>IFERROR(INDEX([1]market_value_etf!$1:$1048576,MATCH($A1260,[1]market_value_etf!$A:$A,0),MATCH(AF$2,[1]market_value_etf!$1:$1,0))*2 + INDEX([1]mkt_pt_etf!$1:$1048576,MATCH($A1260,[1]mkt_pt_etf!$A:$A,0),MATCH(AF$2,[1]mkt_pt_etf!$1:$1,0))*2,0)</f>
        <v>12109994000</v>
      </c>
      <c r="AG1260" s="90">
        <f>IFERROR(INDEX([1]market_value_etf!$1:$1048576,MATCH($A1260,[1]market_value_etf!$A:$A,0),MATCH(AG$2,[1]market_value_etf!$1:$1,0))*2 + INDEX([1]mkt_pt_etf!$1:$1048576,MATCH($A1260,[1]mkt_pt_etf!$A:$A,0),MATCH(AG$2,[1]mkt_pt_etf!$1:$1,0))*2,0)</f>
        <v>175080450000</v>
      </c>
      <c r="AH1260" s="90">
        <f>IFERROR(INDEX([1]market_value_etf!$1:$1048576,MATCH($A1260,[1]market_value_etf!$A:$A,0),MATCH(AH$2,[1]market_value_etf!$1:$1,0))*2 + INDEX([1]mkt_pt_etf!$1:$1048576,MATCH($A1260,[1]mkt_pt_etf!$A:$A,0),MATCH(AH$2,[1]mkt_pt_etf!$1:$1,0))*2,0)</f>
        <v>1848404000</v>
      </c>
      <c r="AI1260" s="90">
        <f>IFERROR(INDEX([1]market_value_etf!$1:$1048576,MATCH($A1260,[1]market_value_etf!$A:$A,0),MATCH(AI$2,[1]market_value_etf!$1:$1,0))*2 + INDEX([1]mkt_pt_etf!$1:$1048576,MATCH($A1260,[1]mkt_pt_etf!$A:$A,0),MATCH(AI$2,[1]mkt_pt_etf!$1:$1,0))*2,0)</f>
        <v>838048000</v>
      </c>
      <c r="AJ1260" s="90">
        <f>IFERROR(INDEX([1]market_value_etf!$1:$1048576,MATCH($A1260,[1]market_value_etf!$A:$A,0),MATCH(AJ$2,[1]market_value_etf!$1:$1,0))*2 + INDEX([1]mkt_pt_etf!$1:$1048576,MATCH($A1260,[1]mkt_pt_etf!$A:$A,0),MATCH(AJ$2,[1]mkt_pt_etf!$1:$1,0))*2,0)</f>
        <v>929684000</v>
      </c>
      <c r="AK1260" s="90">
        <f>IFERROR(INDEX([1]market_value_etf!$1:$1048576,MATCH($A1260,[1]market_value_etf!$A:$A,0),MATCH(AK$2,[1]market_value_etf!$1:$1,0))*2 + INDEX([1]mkt_pt_etf!$1:$1048576,MATCH($A1260,[1]mkt_pt_etf!$A:$A,0),MATCH(AK$2,[1]mkt_pt_etf!$1:$1,0))*2,0)</f>
        <v>6864946000</v>
      </c>
      <c r="AL1260" s="90">
        <f>IFERROR(INDEX([1]market_value_etf!$1:$1048576,MATCH($A1260,[1]market_value_etf!$A:$A,0),MATCH(AL$2,[1]market_value_etf!$1:$1,0))*2 + INDEX([1]mkt_pt_etf!$1:$1048576,MATCH($A1260,[1]mkt_pt_etf!$A:$A,0),MATCH(AL$2,[1]mkt_pt_etf!$1:$1,0))*2,0)</f>
        <v>838602000</v>
      </c>
      <c r="AM1260" s="90">
        <f>IFERROR(INDEX([1]market_value_etf!$1:$1048576,MATCH($A1260,[1]market_value_etf!$A:$A,0),MATCH(AM$2,[1]market_value_etf!$1:$1,0))*2 + INDEX([1]mkt_pt_etf!$1:$1048576,MATCH($A1260,[1]mkt_pt_etf!$A:$A,0),MATCH(AM$2,[1]mkt_pt_etf!$1:$1,0))*2,0)</f>
        <v>2100000</v>
      </c>
      <c r="AN1260" s="90">
        <f>IFERROR(INDEX([1]market_value_etf!$1:$1048576,MATCH($A1260,[1]market_value_etf!$A:$A,0),MATCH(AN$2,[1]market_value_etf!$1:$1,0))*2 + INDEX([1]mkt_pt_etf!$1:$1048576,MATCH($A1260,[1]mkt_pt_etf!$A:$A,0),MATCH(AN$2,[1]mkt_pt_etf!$1:$1,0))*2,0)</f>
        <v>5064000</v>
      </c>
      <c r="AO1260" s="90">
        <f>IFERROR(INDEX([1]market_value_etf!$1:$1048576,MATCH($A1260,[1]market_value_etf!$A:$A,0),MATCH(AO$2,[1]market_value_etf!$1:$1,0))*2 + INDEX([1]mkt_pt_etf!$1:$1048576,MATCH($A1260,[1]mkt_pt_etf!$A:$A,0),MATCH(AO$2,[1]mkt_pt_etf!$1:$1,0))*2,0)</f>
        <v>207520000</v>
      </c>
      <c r="AP1260" s="90"/>
    </row>
    <row r="1261" spans="1:42" s="116" customFormat="1" ht="12.75" customHeight="1">
      <c r="A1261" s="110"/>
      <c r="B1261" s="113"/>
      <c r="C1261" s="113"/>
      <c r="D1261" s="210"/>
      <c r="E1261" s="208"/>
      <c r="F1261" s="113"/>
      <c r="G1261" s="135"/>
      <c r="H1261" s="113"/>
      <c r="I1261" s="113"/>
      <c r="J1261" s="113"/>
      <c r="K1261" s="113"/>
      <c r="L1261" s="113"/>
      <c r="M1261" s="113"/>
      <c r="N1261" s="113"/>
      <c r="O1261" s="113"/>
      <c r="P1261" s="113"/>
      <c r="Q1261" s="113"/>
      <c r="R1261" s="113"/>
      <c r="S1261" s="113"/>
      <c r="T1261" s="113"/>
      <c r="U1261" s="113"/>
      <c r="V1261" s="113"/>
      <c r="W1261" s="113"/>
      <c r="X1261" s="113"/>
      <c r="Y1261" s="85" t="e">
        <f t="shared" si="5"/>
        <v>#DIV/0!</v>
      </c>
      <c r="Z1261" s="113"/>
      <c r="AA1261" s="113"/>
      <c r="AB1261" s="113"/>
      <c r="AC1261" s="113"/>
      <c r="AD1261" s="113"/>
      <c r="AE1261" s="113"/>
      <c r="AF1261" s="113"/>
      <c r="AG1261" s="113"/>
      <c r="AH1261" s="113"/>
      <c r="AI1261" s="126"/>
      <c r="AJ1261" s="113"/>
      <c r="AK1261" s="113"/>
      <c r="AL1261" s="113"/>
      <c r="AM1261" s="113"/>
      <c r="AN1261" s="113"/>
      <c r="AO1261" s="113"/>
      <c r="AP1261" s="113"/>
    </row>
    <row r="1262" spans="1:42" ht="12.75" customHeight="1">
      <c r="A1262" s="81">
        <v>45271</v>
      </c>
      <c r="B1262" s="90" cm="1">
        <f t="array" ref="B1262">SUM(_xlfn._xlws.FILTER([1]market_value_exchange!$B:$D,[1]market_value_exchange!$A:$A=A1262,0))*2</f>
        <v>33374565507800</v>
      </c>
      <c r="C1262" s="90">
        <f>SUM(AD1262:AN1262)</f>
        <v>284245898000</v>
      </c>
      <c r="D1262" s="203">
        <f>F1262+H1262+J1262+L1262+N1262+P1262+R1262+T1262+V1262+Z1262</f>
        <v>19080381000</v>
      </c>
      <c r="E1262" s="208">
        <f>INDEX([2]Daily_stats!$1:$1048576,MATCH($A1262,[2]Daily_stats!$H:$H,0),MATCH(E$1,[2]Daily_stats!$1:$1,0))</f>
        <v>158695383000</v>
      </c>
      <c r="F1262" s="90">
        <f>IFERROR(INDEX([1]kis_etf_trade_data!$1:$1048576,MATCH($A1262,[1]kis_etf_trade_data!$A:$A,0),MATCH(F$3,[1]kis_etf_trade_data!$1:$1,0)),0)</f>
        <v>342777000</v>
      </c>
      <c r="G1262" s="85">
        <f>F1262/AD1262</f>
        <v>8.6721904569144359E-2</v>
      </c>
      <c r="H1262" s="90">
        <f>IFERROR(INDEX([1]kis_etf_trade_data!$1:$1048576,MATCH($A1262,[1]kis_etf_trade_data!$A:$A,0),MATCH(H$3,[1]kis_etf_trade_data!$1:$1,0)),0)</f>
        <v>0</v>
      </c>
      <c r="I1262" s="85">
        <f>H1262/AE1262</f>
        <v>0</v>
      </c>
      <c r="J1262" s="90">
        <f>IFERROR(INDEX([1]kis_etf_trade_data!$1:$1048576,MATCH($A1262,[1]kis_etf_trade_data!$A:$A,0),MATCH(J$3,[1]kis_etf_trade_data!$1:$1,0)),0)</f>
        <v>7529455000</v>
      </c>
      <c r="K1262" s="85">
        <f>J1262/AF1262</f>
        <v>0.33389733399378541</v>
      </c>
      <c r="L1262" s="90">
        <f>IFERROR(INDEX([1]kis_etf_trade_data!$1:$1048576,MATCH($A1262,[1]kis_etf_trade_data!$A:$A,0),MATCH(L$3,[1]kis_etf_trade_data!$1:$1,0)),0)</f>
        <v>10535497000</v>
      </c>
      <c r="M1262" s="85">
        <f>L1262/AG1262</f>
        <v>4.1481475805927759E-2</v>
      </c>
      <c r="N1262" s="90">
        <f>IFERROR(INDEX([1]kis_etf_trade_data!$1:$1048576,MATCH($A1262,[1]kis_etf_trade_data!$A:$A,0),MATCH(N$3,[1]kis_etf_trade_data!$1:$1,0)),0)</f>
        <v>349878000</v>
      </c>
      <c r="O1262" s="85">
        <f>N1262/AH1262</f>
        <v>0.21195401296156963</v>
      </c>
      <c r="P1262" s="90">
        <f>IFERROR(INDEX([1]kis_etf_trade_data!$1:$1048576,MATCH($A1262,[1]kis_etf_trade_data!$A:$A,0),MATCH(P$3,[1]kis_etf_trade_data!$1:$1,0)),0)</f>
        <v>126644000</v>
      </c>
      <c r="Q1262" s="85">
        <f>P1262/AI1262</f>
        <v>0.44217112291996902</v>
      </c>
      <c r="R1262" s="90">
        <f>IFERROR(INDEX([1]kis_etf_trade_data!$1:$1048576,MATCH($A1262,[1]kis_etf_trade_data!$A:$A,0),MATCH(R$3,[1]kis_etf_trade_data!$1:$1,0)),0)</f>
        <v>0</v>
      </c>
      <c r="S1262" s="85">
        <f>R1262/AJ1262</f>
        <v>0</v>
      </c>
      <c r="T1262" s="90">
        <f>IFERROR(INDEX([1]kis_etf_trade_data!$1:$1048576,MATCH($A1262,[1]kis_etf_trade_data!$A:$A,0),MATCH(T$3,[1]kis_etf_trade_data!$1:$1,0)),0)</f>
        <v>2929000</v>
      </c>
      <c r="U1262" s="85">
        <f>T1262/AK1262</f>
        <v>0.28044810417464572</v>
      </c>
      <c r="V1262" s="90">
        <f>IFERROR(INDEX([1]kis_etf_trade_data!$1:$1048576,MATCH($A1262,[1]kis_etf_trade_data!$A:$A,0),MATCH(V$3,[1]kis_etf_trade_data!$1:$1,0)),0)</f>
        <v>193201000</v>
      </c>
      <c r="W1262" s="85">
        <f>V1262/AL1262</f>
        <v>0.46517692040989289</v>
      </c>
      <c r="X1262" s="90">
        <f>IFERROR(INDEX([1]kis_etf_trade_data!$1:$1048576,MATCH($A1262,[1]kis_etf_trade_data!$A:$A,0),MATCH(X$3,[1]kis_etf_trade_data!$1:$1,0)),0)</f>
        <v>32270000</v>
      </c>
      <c r="Y1262" s="85">
        <f t="shared" si="5"/>
        <v>0.5</v>
      </c>
      <c r="Z1262" s="90"/>
      <c r="AA1262" s="85"/>
      <c r="AB1262" s="85"/>
      <c r="AC1262" s="85"/>
      <c r="AD1262" s="90">
        <f>IFERROR(INDEX([1]market_value_etf!$1:$1048576,MATCH($A1262,[1]market_value_etf!$A:$A,0),MATCH(AD$2,[1]market_value_etf!$1:$1,0))*2 + INDEX([1]mkt_pt_etf!$1:$1048576,MATCH($A1262,[1]mkt_pt_etf!$A:$A,0),MATCH(AD$2,[1]mkt_pt_etf!$1:$1,0))*2,0)</f>
        <v>3952600000</v>
      </c>
      <c r="AE1262" s="90">
        <f>IFERROR(INDEX([1]market_value_etf!$1:$1048576,MATCH($A1262,[1]market_value_etf!$A:$A,0),MATCH(AE$2,[1]market_value_etf!$1:$1,0))*2 + INDEX([1]mkt_pt_etf!$1:$1048576,MATCH($A1262,[1]mkt_pt_etf!$A:$A,0),MATCH(AE$2,[1]mkt_pt_etf!$1:$1,0))*2,0)</f>
        <v>777290000</v>
      </c>
      <c r="AF1262" s="90">
        <f>IFERROR(INDEX([1]market_value_etf!$1:$1048576,MATCH($A1262,[1]market_value_etf!$A:$A,0),MATCH(AF$2,[1]market_value_etf!$1:$1,0))*2 + INDEX([1]mkt_pt_etf!$1:$1048576,MATCH($A1262,[1]mkt_pt_etf!$A:$A,0),MATCH(AF$2,[1]mkt_pt_etf!$1:$1,0))*2,0)</f>
        <v>22550210000</v>
      </c>
      <c r="AG1262" s="90">
        <f>IFERROR(INDEX([1]market_value_etf!$1:$1048576,MATCH($A1262,[1]market_value_etf!$A:$A,0),MATCH(AG$2,[1]market_value_etf!$1:$1,0))*2 + INDEX([1]mkt_pt_etf!$1:$1048576,MATCH($A1262,[1]mkt_pt_etf!$A:$A,0),MATCH(AG$2,[1]mkt_pt_etf!$1:$1,0))*2,0)</f>
        <v>253980766000</v>
      </c>
      <c r="AH1262" s="90">
        <f>IFERROR(INDEX([1]market_value_etf!$1:$1048576,MATCH($A1262,[1]market_value_etf!$A:$A,0),MATCH(AH$2,[1]market_value_etf!$1:$1,0))*2 + INDEX([1]mkt_pt_etf!$1:$1048576,MATCH($A1262,[1]mkt_pt_etf!$A:$A,0),MATCH(AH$2,[1]mkt_pt_etf!$1:$1,0))*2,0)</f>
        <v>1650726000</v>
      </c>
      <c r="AI1262" s="90">
        <f>IFERROR(INDEX([1]market_value_etf!$1:$1048576,MATCH($A1262,[1]market_value_etf!$A:$A,0),MATCH(AI$2,[1]market_value_etf!$1:$1,0))*2 + INDEX([1]mkt_pt_etf!$1:$1048576,MATCH($A1262,[1]mkt_pt_etf!$A:$A,0),MATCH(AI$2,[1]mkt_pt_etf!$1:$1,0))*2,0)</f>
        <v>286414000</v>
      </c>
      <c r="AJ1262" s="90">
        <f>IFERROR(INDEX([1]market_value_etf!$1:$1048576,MATCH($A1262,[1]market_value_etf!$A:$A,0),MATCH(AJ$2,[1]market_value_etf!$1:$1,0))*2 + INDEX([1]mkt_pt_etf!$1:$1048576,MATCH($A1262,[1]mkt_pt_etf!$A:$A,0),MATCH(AJ$2,[1]mkt_pt_etf!$1:$1,0))*2,0)</f>
        <v>557580000</v>
      </c>
      <c r="AK1262" s="90">
        <f>IFERROR(INDEX([1]market_value_etf!$1:$1048576,MATCH($A1262,[1]market_value_etf!$A:$A,0),MATCH(AK$2,[1]market_value_etf!$1:$1,0))*2 + INDEX([1]mkt_pt_etf!$1:$1048576,MATCH($A1262,[1]mkt_pt_etf!$A:$A,0),MATCH(AK$2,[1]mkt_pt_etf!$1:$1,0))*2,0)</f>
        <v>10444000</v>
      </c>
      <c r="AL1262" s="90">
        <f>IFERROR(INDEX([1]market_value_etf!$1:$1048576,MATCH($A1262,[1]market_value_etf!$A:$A,0),MATCH(AL$2,[1]market_value_etf!$1:$1,0))*2 + INDEX([1]mkt_pt_etf!$1:$1048576,MATCH($A1262,[1]mkt_pt_etf!$A:$A,0),MATCH(AL$2,[1]mkt_pt_etf!$1:$1,0))*2,0)</f>
        <v>415328000</v>
      </c>
      <c r="AM1262" s="90">
        <f>IFERROR(INDEX([1]market_value_etf!$1:$1048576,MATCH($A1262,[1]market_value_etf!$A:$A,0),MATCH(AM$2,[1]market_value_etf!$1:$1,0))*2 + INDEX([1]mkt_pt_etf!$1:$1048576,MATCH($A1262,[1]mkt_pt_etf!$A:$A,0),MATCH(AM$2,[1]mkt_pt_etf!$1:$1,0))*2,0)</f>
        <v>64540000</v>
      </c>
      <c r="AN1262" s="90">
        <f>IFERROR(INDEX([1]market_value_etf!$1:$1048576,MATCH($A1262,[1]market_value_etf!$A:$A,0),MATCH(AN$2,[1]market_value_etf!$1:$1,0))*2 + INDEX([1]mkt_pt_etf!$1:$1048576,MATCH($A1262,[1]mkt_pt_etf!$A:$A,0),MATCH(AN$2,[1]mkt_pt_etf!$1:$1,0))*2,0)</f>
        <v>0</v>
      </c>
      <c r="AO1262" s="90"/>
      <c r="AP1262" s="90"/>
    </row>
    <row r="1263" spans="1:42" ht="12.75" customHeight="1">
      <c r="A1263" s="81">
        <v>45272</v>
      </c>
      <c r="B1263" s="90" cm="1">
        <f t="array" ref="B1263">SUM(_xlfn._xlws.FILTER([1]market_value_exchange!$B:$D,[1]market_value_exchange!$A:$A=A1263,0))*2</f>
        <v>31780838978400</v>
      </c>
      <c r="C1263" s="90">
        <f>SUM(AD1263:AN1263)</f>
        <v>326586598000</v>
      </c>
      <c r="D1263" s="203">
        <f>F1263+H1263+J1263+L1263+N1263+P1263+R1263+T1263+V1263+Z1263</f>
        <v>28216858000</v>
      </c>
      <c r="E1263" s="208">
        <f>INDEX([2]Daily_stats!$1:$1048576,MATCH($A1263,[2]Daily_stats!$H:$H,0),MATCH(E$1,[2]Daily_stats!$1:$1,0))</f>
        <v>180526552000</v>
      </c>
      <c r="F1263" s="90">
        <f>IFERROR(INDEX([1]kis_etf_trade_data!$1:$1048576,MATCH($A1263,[1]kis_etf_trade_data!$A:$A,0),MATCH(F$3,[1]kis_etf_trade_data!$1:$1,0)),0)</f>
        <v>5464491000</v>
      </c>
      <c r="G1263" s="85">
        <f>F1263/AD1263</f>
        <v>9.1527649485692322E-2</v>
      </c>
      <c r="H1263" s="90">
        <f>IFERROR(INDEX([1]kis_etf_trade_data!$1:$1048576,MATCH($A1263,[1]kis_etf_trade_data!$A:$A,0),MATCH(H$3,[1]kis_etf_trade_data!$1:$1,0)),0)</f>
        <v>0</v>
      </c>
      <c r="I1263" s="85">
        <f>H1263/AE1263</f>
        <v>0</v>
      </c>
      <c r="J1263" s="90">
        <f>IFERROR(INDEX([1]kis_etf_trade_data!$1:$1048576,MATCH($A1263,[1]kis_etf_trade_data!$A:$A,0),MATCH(J$3,[1]kis_etf_trade_data!$1:$1,0)),0)</f>
        <v>3660710000</v>
      </c>
      <c r="K1263" s="85">
        <f>J1263/AF1263</f>
        <v>0.48086742166599544</v>
      </c>
      <c r="L1263" s="90">
        <f>IFERROR(INDEX([1]kis_etf_trade_data!$1:$1048576,MATCH($A1263,[1]kis_etf_trade_data!$A:$A,0),MATCH(L$3,[1]kis_etf_trade_data!$1:$1,0)),0)</f>
        <v>18353372000</v>
      </c>
      <c r="M1263" s="85">
        <f>L1263/AG1263</f>
        <v>7.1497784930311434E-2</v>
      </c>
      <c r="N1263" s="90">
        <f>IFERROR(INDEX([1]kis_etf_trade_data!$1:$1048576,MATCH($A1263,[1]kis_etf_trade_data!$A:$A,0),MATCH(N$3,[1]kis_etf_trade_data!$1:$1,0)),0)</f>
        <v>500209000</v>
      </c>
      <c r="O1263" s="85">
        <f>N1263/AH1263</f>
        <v>0.31738344204461816</v>
      </c>
      <c r="P1263" s="90">
        <f>IFERROR(INDEX([1]kis_etf_trade_data!$1:$1048576,MATCH($A1263,[1]kis_etf_trade_data!$A:$A,0),MATCH(P$3,[1]kis_etf_trade_data!$1:$1,0)),0)</f>
        <v>201752000</v>
      </c>
      <c r="Q1263" s="85">
        <f>P1263/AI1263</f>
        <v>0.47717167130234056</v>
      </c>
      <c r="R1263" s="90">
        <f>IFERROR(INDEX([1]kis_etf_trade_data!$1:$1048576,MATCH($A1263,[1]kis_etf_trade_data!$A:$A,0),MATCH(R$3,[1]kis_etf_trade_data!$1:$1,0)),0)</f>
        <v>0</v>
      </c>
      <c r="S1263" s="85">
        <f>R1263/AJ1263</f>
        <v>0</v>
      </c>
      <c r="T1263" s="90">
        <f>IFERROR(INDEX([1]kis_etf_trade_data!$1:$1048576,MATCH($A1263,[1]kis_etf_trade_data!$A:$A,0),MATCH(T$3,[1]kis_etf_trade_data!$1:$1,0)),0)</f>
        <v>9604000</v>
      </c>
      <c r="U1263" s="85">
        <f>T1263/AK1263</f>
        <v>0.46454483892812226</v>
      </c>
      <c r="V1263" s="90">
        <f>IFERROR(INDEX([1]kis_etf_trade_data!$1:$1048576,MATCH($A1263,[1]kis_etf_trade_data!$A:$A,0),MATCH(V$3,[1]kis_etf_trade_data!$1:$1,0)),0)</f>
        <v>26720000</v>
      </c>
      <c r="W1263" s="85">
        <f>V1263/AL1263</f>
        <v>0.31309320147172554</v>
      </c>
      <c r="X1263" s="90">
        <f>IFERROR(INDEX([1]kis_etf_trade_data!$1:$1048576,MATCH($A1263,[1]kis_etf_trade_data!$A:$A,0),MATCH(X$3,[1]kis_etf_trade_data!$1:$1,0)),0)</f>
        <v>1049000</v>
      </c>
      <c r="Y1263" s="85">
        <f t="shared" si="5"/>
        <v>0.5</v>
      </c>
      <c r="Z1263" s="90">
        <f>IFERROR(INDEX([1]kis_etf_trade_data!$1:$1048576,MATCH($A1263,[1]kis_etf_trade_data!$A:$A,0),MATCH(Z$3,[1]kis_etf_trade_data!$1:$1,0)),0)</f>
        <v>0</v>
      </c>
      <c r="AA1263" s="85">
        <f>Z1263/AO1263</f>
        <v>0</v>
      </c>
      <c r="AB1263" s="85"/>
      <c r="AC1263" s="85"/>
      <c r="AD1263" s="90">
        <f>IFERROR(INDEX([1]market_value_etf!$1:$1048576,MATCH($A1263,[1]market_value_etf!$A:$A,0),MATCH(AD$2,[1]market_value_etf!$1:$1,0))*2 + INDEX([1]mkt_pt_etf!$1:$1048576,MATCH($A1263,[1]mkt_pt_etf!$A:$A,0),MATCH(AD$2,[1]mkt_pt_etf!$1:$1,0))*2,0)</f>
        <v>59703172000</v>
      </c>
      <c r="AE1263" s="90">
        <f>IFERROR(INDEX([1]market_value_etf!$1:$1048576,MATCH($A1263,[1]market_value_etf!$A:$A,0),MATCH(AE$2,[1]market_value_etf!$1:$1,0))*2 + INDEX([1]mkt_pt_etf!$1:$1048576,MATCH($A1263,[1]mkt_pt_etf!$A:$A,0),MATCH(AE$2,[1]mkt_pt_etf!$1:$1,0))*2,0)</f>
        <v>137180000</v>
      </c>
      <c r="AF1263" s="90">
        <f>IFERROR(INDEX([1]market_value_etf!$1:$1048576,MATCH($A1263,[1]market_value_etf!$A:$A,0),MATCH(AF$2,[1]market_value_etf!$1:$1,0))*2 + INDEX([1]mkt_pt_etf!$1:$1048576,MATCH($A1263,[1]mkt_pt_etf!$A:$A,0),MATCH(AF$2,[1]mkt_pt_etf!$1:$1,0))*2,0)</f>
        <v>7612722000</v>
      </c>
      <c r="AG1263" s="90">
        <f>IFERROR(INDEX([1]market_value_etf!$1:$1048576,MATCH($A1263,[1]market_value_etf!$A:$A,0),MATCH(AG$2,[1]market_value_etf!$1:$1,0))*2 + INDEX([1]mkt_pt_etf!$1:$1048576,MATCH($A1263,[1]mkt_pt_etf!$A:$A,0),MATCH(AG$2,[1]mkt_pt_etf!$1:$1,0))*2,0)</f>
        <v>256698470000</v>
      </c>
      <c r="AH1263" s="90">
        <f>IFERROR(INDEX([1]market_value_etf!$1:$1048576,MATCH($A1263,[1]market_value_etf!$A:$A,0),MATCH(AH$2,[1]market_value_etf!$1:$1,0))*2 + INDEX([1]mkt_pt_etf!$1:$1048576,MATCH($A1263,[1]mkt_pt_etf!$A:$A,0),MATCH(AH$2,[1]mkt_pt_etf!$1:$1,0))*2,0)</f>
        <v>1576040000</v>
      </c>
      <c r="AI1263" s="90">
        <f>IFERROR(INDEX([1]market_value_etf!$1:$1048576,MATCH($A1263,[1]market_value_etf!$A:$A,0),MATCH(AI$2,[1]market_value_etf!$1:$1,0))*2 + INDEX([1]mkt_pt_etf!$1:$1048576,MATCH($A1263,[1]mkt_pt_etf!$A:$A,0),MATCH(AI$2,[1]mkt_pt_etf!$1:$1,0))*2,0)</f>
        <v>422808000</v>
      </c>
      <c r="AJ1263" s="90">
        <f>IFERROR(INDEX([1]market_value_etf!$1:$1048576,MATCH($A1263,[1]market_value_etf!$A:$A,0),MATCH(AJ$2,[1]market_value_etf!$1:$1,0))*2 + INDEX([1]mkt_pt_etf!$1:$1048576,MATCH($A1263,[1]mkt_pt_etf!$A:$A,0),MATCH(AJ$2,[1]mkt_pt_etf!$1:$1,0))*2,0)</f>
        <v>320082000</v>
      </c>
      <c r="AK1263" s="90">
        <f>IFERROR(INDEX([1]market_value_etf!$1:$1048576,MATCH($A1263,[1]market_value_etf!$A:$A,0),MATCH(AK$2,[1]market_value_etf!$1:$1,0))*2 + INDEX([1]mkt_pt_etf!$1:$1048576,MATCH($A1263,[1]mkt_pt_etf!$A:$A,0),MATCH(AK$2,[1]mkt_pt_etf!$1:$1,0))*2,0)</f>
        <v>20674000</v>
      </c>
      <c r="AL1263" s="90">
        <f>IFERROR(INDEX([1]market_value_etf!$1:$1048576,MATCH($A1263,[1]market_value_etf!$A:$A,0),MATCH(AL$2,[1]market_value_etf!$1:$1,0))*2 + INDEX([1]mkt_pt_etf!$1:$1048576,MATCH($A1263,[1]mkt_pt_etf!$A:$A,0),MATCH(AL$2,[1]mkt_pt_etf!$1:$1,0))*2,0)</f>
        <v>85342000</v>
      </c>
      <c r="AM1263" s="90">
        <f>IFERROR(INDEX([1]market_value_etf!$1:$1048576,MATCH($A1263,[1]market_value_etf!$A:$A,0),MATCH(AM$2,[1]market_value_etf!$1:$1,0))*2 + INDEX([1]mkt_pt_etf!$1:$1048576,MATCH($A1263,[1]mkt_pt_etf!$A:$A,0),MATCH(AM$2,[1]mkt_pt_etf!$1:$1,0))*2,0)</f>
        <v>2098000</v>
      </c>
      <c r="AN1263" s="90">
        <f>IFERROR(INDEX([1]market_value_etf!$1:$1048576,MATCH($A1263,[1]market_value_etf!$A:$A,0),MATCH(AN$2,[1]market_value_etf!$1:$1,0))*2 + INDEX([1]mkt_pt_etf!$1:$1048576,MATCH($A1263,[1]mkt_pt_etf!$A:$A,0),MATCH(AN$2,[1]mkt_pt_etf!$1:$1,0))*2,0)</f>
        <v>8010000</v>
      </c>
      <c r="AO1263" s="90">
        <f>IFERROR(INDEX([1]market_value_etf!$1:$1048576,MATCH($A1263,[1]market_value_etf!$A:$A,0),MATCH(AO$2,[1]market_value_etf!$1:$1,0))*2 + INDEX([1]mkt_pt_etf!$1:$1048576,MATCH($A1263,[1]mkt_pt_etf!$A:$A,0),MATCH(AO$2,[1]mkt_pt_etf!$1:$1,0))*2,0)</f>
        <v>2156000</v>
      </c>
      <c r="AP1263" s="90"/>
    </row>
    <row r="1264" spans="1:42" ht="12.75" customHeight="1">
      <c r="A1264" s="81">
        <v>45273</v>
      </c>
      <c r="B1264" s="90" cm="1">
        <f t="array" ref="B1264">SUM(_xlfn._xlws.FILTER([1]market_value_exchange!$B:$D,[1]market_value_exchange!$A:$A=A1264,0))*2</f>
        <v>42784423658400</v>
      </c>
      <c r="C1264" s="90">
        <f>SUM(AD1264:AN1264)</f>
        <v>516446674000</v>
      </c>
      <c r="D1264" s="203">
        <f>F1264+H1264+J1264+L1264+N1264+P1264+R1264+T1264+V1264+Z1264</f>
        <v>74673184000</v>
      </c>
      <c r="E1264" s="208">
        <f>INDEX([2]Daily_stats!$1:$1048576,MATCH($A1264,[2]Daily_stats!$H:$H,0),MATCH(E$1,[2]Daily_stats!$1:$1,0))</f>
        <v>155805071000</v>
      </c>
      <c r="F1264" s="90">
        <f>IFERROR(INDEX([1]kis_etf_trade_data!$1:$1048576,MATCH($A1264,[1]kis_etf_trade_data!$A:$A,0),MATCH(F$3,[1]kis_etf_trade_data!$1:$1,0)),0)</f>
        <v>451708000</v>
      </c>
      <c r="G1264" s="85">
        <f>F1264/AD1264</f>
        <v>4.6074119981533962E-2</v>
      </c>
      <c r="H1264" s="90">
        <f>IFERROR(INDEX([1]kis_etf_trade_data!$1:$1048576,MATCH($A1264,[1]kis_etf_trade_data!$A:$A,0),MATCH(H$3,[1]kis_etf_trade_data!$1:$1,0)),0)</f>
        <v>0</v>
      </c>
      <c r="I1264" s="85">
        <f>H1264/AE1264</f>
        <v>0</v>
      </c>
      <c r="J1264" s="90">
        <f>IFERROR(INDEX([1]kis_etf_trade_data!$1:$1048576,MATCH($A1264,[1]kis_etf_trade_data!$A:$A,0),MATCH(J$3,[1]kis_etf_trade_data!$1:$1,0)),0)</f>
        <v>19531790000</v>
      </c>
      <c r="K1264" s="85">
        <f>J1264/AF1264</f>
        <v>0.24694814978823071</v>
      </c>
      <c r="L1264" s="90">
        <f>IFERROR(INDEX([1]kis_etf_trade_data!$1:$1048576,MATCH($A1264,[1]kis_etf_trade_data!$A:$A,0),MATCH(L$3,[1]kis_etf_trade_data!$1:$1,0)),0)</f>
        <v>43011509000</v>
      </c>
      <c r="M1264" s="85">
        <f>L1264/AG1264</f>
        <v>0.10403318769133538</v>
      </c>
      <c r="N1264" s="90">
        <f>IFERROR(INDEX([1]kis_etf_trade_data!$1:$1048576,MATCH($A1264,[1]kis_etf_trade_data!$A:$A,0),MATCH(N$3,[1]kis_etf_trade_data!$1:$1,0)),0)</f>
        <v>425437000</v>
      </c>
      <c r="O1264" s="85">
        <f>N1264/AH1264</f>
        <v>0.3165910853203513</v>
      </c>
      <c r="P1264" s="90">
        <f>IFERROR(INDEX([1]kis_etf_trade_data!$1:$1048576,MATCH($A1264,[1]kis_etf_trade_data!$A:$A,0),MATCH(P$3,[1]kis_etf_trade_data!$1:$1,0)),0)</f>
        <v>217271000</v>
      </c>
      <c r="Q1264" s="85">
        <f>P1264/AI1264</f>
        <v>0.48765548478033494</v>
      </c>
      <c r="R1264" s="90">
        <f>IFERROR(INDEX([1]kis_etf_trade_data!$1:$1048576,MATCH($A1264,[1]kis_etf_trade_data!$A:$A,0),MATCH(R$3,[1]kis_etf_trade_data!$1:$1,0)),0)</f>
        <v>0</v>
      </c>
      <c r="S1264" s="85">
        <f>R1264/AJ1264</f>
        <v>0</v>
      </c>
      <c r="T1264" s="90">
        <f>IFERROR(INDEX([1]kis_etf_trade_data!$1:$1048576,MATCH($A1264,[1]kis_etf_trade_data!$A:$A,0),MATCH(T$3,[1]kis_etf_trade_data!$1:$1,0)),0)</f>
        <v>389650000</v>
      </c>
      <c r="U1264" s="85">
        <f>T1264/AK1264</f>
        <v>0.4990624567731094</v>
      </c>
      <c r="V1264" s="90">
        <f>IFERROR(INDEX([1]kis_etf_trade_data!$1:$1048576,MATCH($A1264,[1]kis_etf_trade_data!$A:$A,0),MATCH(V$3,[1]kis_etf_trade_data!$1:$1,0)),0)</f>
        <v>10645819000</v>
      </c>
      <c r="W1264" s="85">
        <f>V1264/AL1264</f>
        <v>0.99059827532847278</v>
      </c>
      <c r="X1264" s="90">
        <f>IFERROR(INDEX([1]kis_etf_trade_data!$1:$1048576,MATCH($A1264,[1]kis_etf_trade_data!$A:$A,0),MATCH(X$3,[1]kis_etf_trade_data!$1:$1,0)),0)</f>
        <v>1044000</v>
      </c>
      <c r="Y1264" s="85">
        <f t="shared" si="5"/>
        <v>0.25</v>
      </c>
      <c r="Z1264" s="90"/>
      <c r="AA1264" s="85"/>
      <c r="AB1264" s="85"/>
      <c r="AC1264" s="85"/>
      <c r="AD1264" s="90">
        <f>IFERROR(INDEX([1]market_value_etf!$1:$1048576,MATCH($A1264,[1]market_value_etf!$A:$A,0),MATCH(AD$2,[1]market_value_etf!$1:$1,0))*2 + INDEX([1]mkt_pt_etf!$1:$1048576,MATCH($A1264,[1]mkt_pt_etf!$A:$A,0),MATCH(AD$2,[1]mkt_pt_etf!$1:$1,0))*2,0)</f>
        <v>9803942000</v>
      </c>
      <c r="AE1264" s="90">
        <f>IFERROR(INDEX([1]market_value_etf!$1:$1048576,MATCH($A1264,[1]market_value_etf!$A:$A,0),MATCH(AE$2,[1]market_value_etf!$1:$1,0))*2 + INDEX([1]mkt_pt_etf!$1:$1048576,MATCH($A1264,[1]mkt_pt_etf!$A:$A,0),MATCH(AE$2,[1]mkt_pt_etf!$1:$1,0))*2,0)</f>
        <v>562368000</v>
      </c>
      <c r="AF1264" s="90">
        <f>IFERROR(INDEX([1]market_value_etf!$1:$1048576,MATCH($A1264,[1]market_value_etf!$A:$A,0),MATCH(AF$2,[1]market_value_etf!$1:$1,0))*2 + INDEX([1]mkt_pt_etf!$1:$1048576,MATCH($A1264,[1]mkt_pt_etf!$A:$A,0),MATCH(AF$2,[1]mkt_pt_etf!$1:$1,0))*2,0)</f>
        <v>79092676000</v>
      </c>
      <c r="AG1264" s="90">
        <f>IFERROR(INDEX([1]market_value_etf!$1:$1048576,MATCH($A1264,[1]market_value_etf!$A:$A,0),MATCH(AG$2,[1]market_value_etf!$1:$1,0))*2 + INDEX([1]mkt_pt_etf!$1:$1048576,MATCH($A1264,[1]mkt_pt_etf!$A:$A,0),MATCH(AG$2,[1]mkt_pt_etf!$1:$1,0))*2,0)</f>
        <v>413440268000</v>
      </c>
      <c r="AH1264" s="90">
        <f>IFERROR(INDEX([1]market_value_etf!$1:$1048576,MATCH($A1264,[1]market_value_etf!$A:$A,0),MATCH(AH$2,[1]market_value_etf!$1:$1,0))*2 + INDEX([1]mkt_pt_etf!$1:$1048576,MATCH($A1264,[1]mkt_pt_etf!$A:$A,0),MATCH(AH$2,[1]mkt_pt_etf!$1:$1,0))*2,0)</f>
        <v>1343806000</v>
      </c>
      <c r="AI1264" s="90">
        <f>IFERROR(INDEX([1]market_value_etf!$1:$1048576,MATCH($A1264,[1]market_value_etf!$A:$A,0),MATCH(AI$2,[1]market_value_etf!$1:$1,0))*2 + INDEX([1]mkt_pt_etf!$1:$1048576,MATCH($A1264,[1]mkt_pt_etf!$A:$A,0),MATCH(AI$2,[1]mkt_pt_etf!$1:$1,0))*2,0)</f>
        <v>445542000</v>
      </c>
      <c r="AJ1264" s="90">
        <f>IFERROR(INDEX([1]market_value_etf!$1:$1048576,MATCH($A1264,[1]market_value_etf!$A:$A,0),MATCH(AJ$2,[1]market_value_etf!$1:$1,0))*2 + INDEX([1]mkt_pt_etf!$1:$1048576,MATCH($A1264,[1]mkt_pt_etf!$A:$A,0),MATCH(AJ$2,[1]mkt_pt_etf!$1:$1,0))*2,0)</f>
        <v>222974000</v>
      </c>
      <c r="AK1264" s="90">
        <f>IFERROR(INDEX([1]market_value_etf!$1:$1048576,MATCH($A1264,[1]market_value_etf!$A:$A,0),MATCH(AK$2,[1]market_value_etf!$1:$1,0))*2 + INDEX([1]mkt_pt_etf!$1:$1048576,MATCH($A1264,[1]mkt_pt_etf!$A:$A,0),MATCH(AK$2,[1]mkt_pt_etf!$1:$1,0))*2,0)</f>
        <v>780764000</v>
      </c>
      <c r="AL1264" s="90">
        <f>IFERROR(INDEX([1]market_value_etf!$1:$1048576,MATCH($A1264,[1]market_value_etf!$A:$A,0),MATCH(AL$2,[1]market_value_etf!$1:$1,0))*2 + INDEX([1]mkt_pt_etf!$1:$1048576,MATCH($A1264,[1]mkt_pt_etf!$A:$A,0),MATCH(AL$2,[1]mkt_pt_etf!$1:$1,0))*2,0)</f>
        <v>10746858000</v>
      </c>
      <c r="AM1264" s="90">
        <f>IFERROR(INDEX([1]market_value_etf!$1:$1048576,MATCH($A1264,[1]market_value_etf!$A:$A,0),MATCH(AM$2,[1]market_value_etf!$1:$1,0))*2 + INDEX([1]mkt_pt_etf!$1:$1048576,MATCH($A1264,[1]mkt_pt_etf!$A:$A,0),MATCH(AM$2,[1]mkt_pt_etf!$1:$1,0))*2,0)</f>
        <v>4176000</v>
      </c>
      <c r="AN1264" s="90">
        <f>IFERROR(INDEX([1]market_value_etf!$1:$1048576,MATCH($A1264,[1]market_value_etf!$A:$A,0),MATCH(AN$2,[1]market_value_etf!$1:$1,0))*2 + INDEX([1]mkt_pt_etf!$1:$1048576,MATCH($A1264,[1]mkt_pt_etf!$A:$A,0),MATCH(AN$2,[1]mkt_pt_etf!$1:$1,0))*2,0)</f>
        <v>3300000</v>
      </c>
      <c r="AO1264" s="90">
        <f>IFERROR(INDEX([1]market_value_etf!$1:$1048576,MATCH($A1264,[1]market_value_etf!$A:$A,0),MATCH(AO$2,[1]market_value_etf!$1:$1,0))*2 + INDEX([1]mkt_pt_etf!$1:$1048576,MATCH($A1264,[1]mkt_pt_etf!$A:$A,0),MATCH(AO$2,[1]mkt_pt_etf!$1:$1,0))*2,0)</f>
        <v>12848000</v>
      </c>
      <c r="AP1264" s="90"/>
    </row>
    <row r="1265" spans="1:42" ht="12.75" customHeight="1">
      <c r="A1265" s="81">
        <v>45274</v>
      </c>
      <c r="B1265" s="90" cm="1">
        <f t="array" ref="B1265">SUM(_xlfn._xlws.FILTER([1]market_value_exchange!$B:$D,[1]market_value_exchange!$A:$A=A1265,0))*2</f>
        <v>33837633233200</v>
      </c>
      <c r="C1265" s="90">
        <f>SUM(AD1265:AN1265)</f>
        <v>525100920000</v>
      </c>
      <c r="D1265" s="203">
        <f>F1265+H1265+J1265+L1265+N1265+P1265+R1265+T1265+V1265+Z1265</f>
        <v>38693158000</v>
      </c>
      <c r="E1265" s="208">
        <f>INDEX([2]Daily_stats!$1:$1048576,MATCH($A1265,[2]Daily_stats!$H:$H,0),MATCH(E$1,[2]Daily_stats!$1:$1,0))</f>
        <v>265544237700</v>
      </c>
      <c r="F1265" s="90">
        <f>IFERROR(INDEX([1]kis_etf_trade_data!$1:$1048576,MATCH($A1265,[1]kis_etf_trade_data!$A:$A,0),MATCH(F$3,[1]kis_etf_trade_data!$1:$1,0)),0)</f>
        <v>428427000</v>
      </c>
      <c r="G1265" s="85">
        <f>F1265/AD1265</f>
        <v>8.9932135743961625E-3</v>
      </c>
      <c r="H1265" s="90">
        <f>IFERROR(INDEX([1]kis_etf_trade_data!$1:$1048576,MATCH($A1265,[1]kis_etf_trade_data!$A:$A,0),MATCH(H$3,[1]kis_etf_trade_data!$1:$1,0)),0)</f>
        <v>0</v>
      </c>
      <c r="I1265" s="85">
        <f>H1265/AE1265</f>
        <v>0</v>
      </c>
      <c r="J1265" s="90">
        <f>IFERROR(INDEX([1]kis_etf_trade_data!$1:$1048576,MATCH($A1265,[1]kis_etf_trade_data!$A:$A,0),MATCH(J$3,[1]kis_etf_trade_data!$1:$1,0)),0)</f>
        <v>3119055000</v>
      </c>
      <c r="K1265" s="85">
        <f>J1265/AF1265</f>
        <v>0.14899288983500439</v>
      </c>
      <c r="L1265" s="90">
        <f>IFERROR(INDEX([1]kis_etf_trade_data!$1:$1048576,MATCH($A1265,[1]kis_etf_trade_data!$A:$A,0),MATCH(L$3,[1]kis_etf_trade_data!$1:$1,0)),0)</f>
        <v>33861314000</v>
      </c>
      <c r="M1265" s="85">
        <f>L1265/AG1265</f>
        <v>7.4830333003142388E-2</v>
      </c>
      <c r="N1265" s="90">
        <f>IFERROR(INDEX([1]kis_etf_trade_data!$1:$1048576,MATCH($A1265,[1]kis_etf_trade_data!$A:$A,0),MATCH(N$3,[1]kis_etf_trade_data!$1:$1,0)),0)</f>
        <v>1239594000</v>
      </c>
      <c r="O1265" s="85">
        <f>N1265/AH1265</f>
        <v>0.38439478614758027</v>
      </c>
      <c r="P1265" s="90">
        <f>IFERROR(INDEX([1]kis_etf_trade_data!$1:$1048576,MATCH($A1265,[1]kis_etf_trade_data!$A:$A,0),MATCH(P$3,[1]kis_etf_trade_data!$1:$1,0)),0)</f>
        <v>26083000</v>
      </c>
      <c r="Q1265" s="85">
        <f>P1265/AI1265</f>
        <v>0.36573840372426947</v>
      </c>
      <c r="R1265" s="90">
        <f>IFERROR(INDEX([1]kis_etf_trade_data!$1:$1048576,MATCH($A1265,[1]kis_etf_trade_data!$A:$A,0),MATCH(R$3,[1]kis_etf_trade_data!$1:$1,0)),0)</f>
        <v>0</v>
      </c>
      <c r="S1265" s="85">
        <f>R1265/AJ1265</f>
        <v>0</v>
      </c>
      <c r="T1265" s="90">
        <f>IFERROR(INDEX([1]kis_etf_trade_data!$1:$1048576,MATCH($A1265,[1]kis_etf_trade_data!$A:$A,0),MATCH(T$3,[1]kis_etf_trade_data!$1:$1,0)),0)</f>
        <v>10243000</v>
      </c>
      <c r="U1265" s="85">
        <f>T1265/AK1265</f>
        <v>0.5</v>
      </c>
      <c r="V1265" s="90">
        <f>IFERROR(INDEX([1]kis_etf_trade_data!$1:$1048576,MATCH($A1265,[1]kis_etf_trade_data!$A:$A,0),MATCH(V$3,[1]kis_etf_trade_data!$1:$1,0)),0)</f>
        <v>8442000</v>
      </c>
      <c r="W1265" s="85">
        <f>V1265/AL1265</f>
        <v>0.10847832232530646</v>
      </c>
      <c r="X1265" s="90">
        <f>IFERROR(INDEX([1]kis_etf_trade_data!$1:$1048576,MATCH($A1265,[1]kis_etf_trade_data!$A:$A,0),MATCH(X$3,[1]kis_etf_trade_data!$1:$1,0)),0)</f>
        <v>0</v>
      </c>
      <c r="Y1265" s="85" t="e">
        <f t="shared" si="5"/>
        <v>#DIV/0!</v>
      </c>
      <c r="Z1265" s="90"/>
      <c r="AA1265" s="85"/>
      <c r="AB1265" s="85"/>
      <c r="AC1265" s="85"/>
      <c r="AD1265" s="90">
        <f>IFERROR(INDEX([1]market_value_etf!$1:$1048576,MATCH($A1265,[1]market_value_etf!$A:$A,0),MATCH(AD$2,[1]market_value_etf!$1:$1,0))*2 + INDEX([1]mkt_pt_etf!$1:$1048576,MATCH($A1265,[1]mkt_pt_etf!$A:$A,0),MATCH(AD$2,[1]mkt_pt_etf!$1:$1,0))*2,0)</f>
        <v>47638922000</v>
      </c>
      <c r="AE1265" s="90">
        <f>IFERROR(INDEX([1]market_value_etf!$1:$1048576,MATCH($A1265,[1]market_value_etf!$A:$A,0),MATCH(AE$2,[1]market_value_etf!$1:$1,0))*2 + INDEX([1]mkt_pt_etf!$1:$1048576,MATCH($A1265,[1]mkt_pt_etf!$A:$A,0),MATCH(AE$2,[1]mkt_pt_etf!$1:$1,0))*2,0)</f>
        <v>79042000</v>
      </c>
      <c r="AF1265" s="90">
        <f>IFERROR(INDEX([1]market_value_etf!$1:$1048576,MATCH($A1265,[1]market_value_etf!$A:$A,0),MATCH(AF$2,[1]market_value_etf!$1:$1,0))*2 + INDEX([1]mkt_pt_etf!$1:$1048576,MATCH($A1265,[1]mkt_pt_etf!$A:$A,0),MATCH(AF$2,[1]mkt_pt_etf!$1:$1,0))*2,0)</f>
        <v>20934254000</v>
      </c>
      <c r="AG1265" s="90">
        <f>IFERROR(INDEX([1]market_value_etf!$1:$1048576,MATCH($A1265,[1]market_value_etf!$A:$A,0),MATCH(AG$2,[1]market_value_etf!$1:$1,0))*2 + INDEX([1]mkt_pt_etf!$1:$1048576,MATCH($A1265,[1]mkt_pt_etf!$A:$A,0),MATCH(AG$2,[1]mkt_pt_etf!$1:$1,0))*2,0)</f>
        <v>452507862000</v>
      </c>
      <c r="AH1265" s="90">
        <f>IFERROR(INDEX([1]market_value_etf!$1:$1048576,MATCH($A1265,[1]market_value_etf!$A:$A,0),MATCH(AH$2,[1]market_value_etf!$1:$1,0))*2 + INDEX([1]mkt_pt_etf!$1:$1048576,MATCH($A1265,[1]mkt_pt_etf!$A:$A,0),MATCH(AH$2,[1]mkt_pt_etf!$1:$1,0))*2,0)</f>
        <v>3224794000</v>
      </c>
      <c r="AI1265" s="90">
        <f>IFERROR(INDEX([1]market_value_etf!$1:$1048576,MATCH($A1265,[1]market_value_etf!$A:$A,0),MATCH(AI$2,[1]market_value_etf!$1:$1,0))*2 + INDEX([1]mkt_pt_etf!$1:$1048576,MATCH($A1265,[1]mkt_pt_etf!$A:$A,0),MATCH(AI$2,[1]mkt_pt_etf!$1:$1,0))*2,0)</f>
        <v>71316000</v>
      </c>
      <c r="AJ1265" s="90">
        <f>IFERROR(INDEX([1]market_value_etf!$1:$1048576,MATCH($A1265,[1]market_value_etf!$A:$A,0),MATCH(AJ$2,[1]market_value_etf!$1:$1,0))*2 + INDEX([1]mkt_pt_etf!$1:$1048576,MATCH($A1265,[1]mkt_pt_etf!$A:$A,0),MATCH(AJ$2,[1]mkt_pt_etf!$1:$1,0))*2,0)</f>
        <v>546422000</v>
      </c>
      <c r="AK1265" s="90">
        <f>IFERROR(INDEX([1]market_value_etf!$1:$1048576,MATCH($A1265,[1]market_value_etf!$A:$A,0),MATCH(AK$2,[1]market_value_etf!$1:$1,0))*2 + INDEX([1]mkt_pt_etf!$1:$1048576,MATCH($A1265,[1]mkt_pt_etf!$A:$A,0),MATCH(AK$2,[1]mkt_pt_etf!$1:$1,0))*2,0)</f>
        <v>20486000</v>
      </c>
      <c r="AL1265" s="90">
        <f>IFERROR(INDEX([1]market_value_etf!$1:$1048576,MATCH($A1265,[1]market_value_etf!$A:$A,0),MATCH(AL$2,[1]market_value_etf!$1:$1,0))*2 + INDEX([1]mkt_pt_etf!$1:$1048576,MATCH($A1265,[1]mkt_pt_etf!$A:$A,0),MATCH(AL$2,[1]mkt_pt_etf!$1:$1,0))*2,0)</f>
        <v>77822000</v>
      </c>
      <c r="AM1265" s="90">
        <f>IFERROR(INDEX([1]market_value_etf!$1:$1048576,MATCH($A1265,[1]market_value_etf!$A:$A,0),MATCH(AM$2,[1]market_value_etf!$1:$1,0))*2 + INDEX([1]mkt_pt_etf!$1:$1048576,MATCH($A1265,[1]mkt_pt_etf!$A:$A,0),MATCH(AM$2,[1]mkt_pt_etf!$1:$1,0))*2,0)</f>
        <v>0</v>
      </c>
      <c r="AN1265" s="90">
        <f>IFERROR(INDEX([1]market_value_etf!$1:$1048576,MATCH($A1265,[1]market_value_etf!$A:$A,0),MATCH(AN$2,[1]market_value_etf!$1:$1,0))*2 + INDEX([1]mkt_pt_etf!$1:$1048576,MATCH($A1265,[1]mkt_pt_etf!$A:$A,0),MATCH(AN$2,[1]mkt_pt_etf!$1:$1,0))*2,0)</f>
        <v>0</v>
      </c>
      <c r="AO1265" s="90">
        <f>IFERROR(INDEX([1]market_value_etf!$1:$1048576,MATCH($A1265,[1]market_value_etf!$A:$A,0),MATCH(AO$2,[1]market_value_etf!$1:$1,0))*2 + INDEX([1]mkt_pt_etf!$1:$1048576,MATCH($A1265,[1]mkt_pt_etf!$A:$A,0),MATCH(AO$2,[1]mkt_pt_etf!$1:$1,0))*2,0)</f>
        <v>231410000</v>
      </c>
      <c r="AP1265" s="90"/>
    </row>
    <row r="1266" spans="1:42" ht="12.75" customHeight="1">
      <c r="A1266" s="81">
        <v>45275</v>
      </c>
      <c r="B1266" s="90" cm="1">
        <f t="array" ref="B1266">SUM(_xlfn._xlws.FILTER([1]market_value_exchange!$B:$D,[1]market_value_exchange!$A:$A=A1266,0))*2</f>
        <v>35820276978400</v>
      </c>
      <c r="C1266" s="90">
        <f>SUM(AD1266:AN1266)</f>
        <v>665343916000</v>
      </c>
      <c r="D1266" s="203">
        <f>F1266+H1266+J1266+L1266+N1266+P1266+R1266+T1266+V1266+Z1266</f>
        <v>154444158000</v>
      </c>
      <c r="E1266" s="208">
        <f>INDEX([2]Daily_stats!$1:$1048576,MATCH($A1266,[2]Daily_stats!$H:$H,0),MATCH(E$1,[2]Daily_stats!$1:$1,0))</f>
        <v>251632868000</v>
      </c>
      <c r="F1266" s="90">
        <f>IFERROR(INDEX([1]kis_etf_trade_data!$1:$1048576,MATCH($A1266,[1]kis_etf_trade_data!$A:$A,0),MATCH(F$3,[1]kis_etf_trade_data!$1:$1,0)),0)</f>
        <v>15657175000</v>
      </c>
      <c r="G1266" s="85">
        <f>F1266/AD1266</f>
        <v>0.70150330697964913</v>
      </c>
      <c r="H1266" s="90">
        <f>IFERROR(INDEX([1]kis_etf_trade_data!$1:$1048576,MATCH($A1266,[1]kis_etf_trade_data!$A:$A,0),MATCH(H$3,[1]kis_etf_trade_data!$1:$1,0)),0)</f>
        <v>0</v>
      </c>
      <c r="I1266" s="85">
        <f>H1266/AE1266</f>
        <v>0</v>
      </c>
      <c r="J1266" s="90">
        <f>IFERROR(INDEX([1]kis_etf_trade_data!$1:$1048576,MATCH($A1266,[1]kis_etf_trade_data!$A:$A,0),MATCH(J$3,[1]kis_etf_trade_data!$1:$1,0)),0)</f>
        <v>7923271000</v>
      </c>
      <c r="K1266" s="85">
        <f>J1266/AF1266</f>
        <v>0.21828426774979126</v>
      </c>
      <c r="L1266" s="90">
        <f>IFERROR(INDEX([1]kis_etf_trade_data!$1:$1048576,MATCH($A1266,[1]kis_etf_trade_data!$A:$A,0),MATCH(L$3,[1]kis_etf_trade_data!$1:$1,0)),0)</f>
        <v>85941327000</v>
      </c>
      <c r="M1266" s="85">
        <f>L1266/AG1266</f>
        <v>0.15380665265316532</v>
      </c>
      <c r="N1266" s="90">
        <f>IFERROR(INDEX([1]kis_etf_trade_data!$1:$1048576,MATCH($A1266,[1]kis_etf_trade_data!$A:$A,0),MATCH(N$3,[1]kis_etf_trade_data!$1:$1,0)),0)</f>
        <v>986239000</v>
      </c>
      <c r="O1266" s="85">
        <f>N1266/AH1266</f>
        <v>0.40049436479362482</v>
      </c>
      <c r="P1266" s="90">
        <f>IFERROR(INDEX([1]kis_etf_trade_data!$1:$1048576,MATCH($A1266,[1]kis_etf_trade_data!$A:$A,0),MATCH(P$3,[1]kis_etf_trade_data!$1:$1,0)),0)</f>
        <v>88600000</v>
      </c>
      <c r="Q1266" s="85">
        <f>P1266/AI1266</f>
        <v>0.4388702311251127</v>
      </c>
      <c r="R1266" s="90">
        <f>IFERROR(INDEX([1]kis_etf_trade_data!$1:$1048576,MATCH($A1266,[1]kis_etf_trade_data!$A:$A,0),MATCH(R$3,[1]kis_etf_trade_data!$1:$1,0)),0)</f>
        <v>0</v>
      </c>
      <c r="S1266" s="85">
        <f>R1266/AJ1266</f>
        <v>0</v>
      </c>
      <c r="T1266" s="90">
        <f>IFERROR(INDEX([1]kis_etf_trade_data!$1:$1048576,MATCH($A1266,[1]kis_etf_trade_data!$A:$A,0),MATCH(T$3,[1]kis_etf_trade_data!$1:$1,0)),0)</f>
        <v>43682920000</v>
      </c>
      <c r="U1266" s="85">
        <f>T1266/AK1266</f>
        <v>0.99989974203029253</v>
      </c>
      <c r="V1266" s="90">
        <f>IFERROR(INDEX([1]kis_etf_trade_data!$1:$1048576,MATCH($A1266,[1]kis_etf_trade_data!$A:$A,0),MATCH(V$3,[1]kis_etf_trade_data!$1:$1,0)),0)</f>
        <v>164626000</v>
      </c>
      <c r="W1266" s="85">
        <f>V1266/AL1266</f>
        <v>0.35956474637871083</v>
      </c>
      <c r="X1266" s="90">
        <f>IFERROR(INDEX([1]kis_etf_trade_data!$1:$1048576,MATCH($A1266,[1]kis_etf_trade_data!$A:$A,0),MATCH(X$3,[1]kis_etf_trade_data!$1:$1,0)),0)</f>
        <v>0</v>
      </c>
      <c r="Y1266" s="85">
        <f t="shared" si="5"/>
        <v>0</v>
      </c>
      <c r="Z1266" s="90"/>
      <c r="AA1266" s="85"/>
      <c r="AB1266" s="85"/>
      <c r="AC1266" s="85"/>
      <c r="AD1266" s="90">
        <f>IFERROR(INDEX([1]market_value_etf!$1:$1048576,MATCH($A1266,[1]market_value_etf!$A:$A,0),MATCH(AD$2,[1]market_value_etf!$1:$1,0))*2 + INDEX([1]mkt_pt_etf!$1:$1048576,MATCH($A1266,[1]mkt_pt_etf!$A:$A,0),MATCH(AD$2,[1]mkt_pt_etf!$1:$1,0))*2,0)</f>
        <v>22319460000</v>
      </c>
      <c r="AE1266" s="90">
        <f>IFERROR(INDEX([1]market_value_etf!$1:$1048576,MATCH($A1266,[1]market_value_etf!$A:$A,0),MATCH(AE$2,[1]market_value_etf!$1:$1,0))*2 + INDEX([1]mkt_pt_etf!$1:$1048576,MATCH($A1266,[1]mkt_pt_etf!$A:$A,0),MATCH(AE$2,[1]mkt_pt_etf!$1:$1,0))*2,0)</f>
        <v>933878000</v>
      </c>
      <c r="AF1266" s="90">
        <f>IFERROR(INDEX([1]market_value_etf!$1:$1048576,MATCH($A1266,[1]market_value_etf!$A:$A,0),MATCH(AF$2,[1]market_value_etf!$1:$1,0))*2 + INDEX([1]mkt_pt_etf!$1:$1048576,MATCH($A1266,[1]mkt_pt_etf!$A:$A,0),MATCH(AF$2,[1]mkt_pt_etf!$1:$1,0))*2,0)</f>
        <v>36297948000</v>
      </c>
      <c r="AG1266" s="90">
        <f>IFERROR(INDEX([1]market_value_etf!$1:$1048576,MATCH($A1266,[1]market_value_etf!$A:$A,0),MATCH(AG$2,[1]market_value_etf!$1:$1,0))*2 + INDEX([1]mkt_pt_etf!$1:$1048576,MATCH($A1266,[1]mkt_pt_etf!$A:$A,0),MATCH(AG$2,[1]mkt_pt_etf!$1:$1,0))*2,0)</f>
        <v>558762092000</v>
      </c>
      <c r="AH1266" s="90">
        <f>IFERROR(INDEX([1]market_value_etf!$1:$1048576,MATCH($A1266,[1]market_value_etf!$A:$A,0),MATCH(AH$2,[1]market_value_etf!$1:$1,0))*2 + INDEX([1]mkt_pt_etf!$1:$1048576,MATCH($A1266,[1]mkt_pt_etf!$A:$A,0),MATCH(AH$2,[1]mkt_pt_etf!$1:$1,0))*2,0)</f>
        <v>2462554000</v>
      </c>
      <c r="AI1266" s="90">
        <f>IFERROR(INDEX([1]market_value_etf!$1:$1048576,MATCH($A1266,[1]market_value_etf!$A:$A,0),MATCH(AI$2,[1]market_value_etf!$1:$1,0))*2 + INDEX([1]mkt_pt_etf!$1:$1048576,MATCH($A1266,[1]mkt_pt_etf!$A:$A,0),MATCH(AI$2,[1]mkt_pt_etf!$1:$1,0))*2,0)</f>
        <v>201882000</v>
      </c>
      <c r="AJ1266" s="90">
        <f>IFERROR(INDEX([1]market_value_etf!$1:$1048576,MATCH($A1266,[1]market_value_etf!$A:$A,0),MATCH(AJ$2,[1]market_value_etf!$1:$1,0))*2 + INDEX([1]mkt_pt_etf!$1:$1048576,MATCH($A1266,[1]mkt_pt_etf!$A:$A,0),MATCH(AJ$2,[1]mkt_pt_etf!$1:$1,0))*2,0)</f>
        <v>217210000</v>
      </c>
      <c r="AK1266" s="90">
        <f>IFERROR(INDEX([1]market_value_etf!$1:$1048576,MATCH($A1266,[1]market_value_etf!$A:$A,0),MATCH(AK$2,[1]market_value_etf!$1:$1,0))*2 + INDEX([1]mkt_pt_etf!$1:$1048576,MATCH($A1266,[1]mkt_pt_etf!$A:$A,0),MATCH(AK$2,[1]mkt_pt_etf!$1:$1,0))*2,0)</f>
        <v>43687300000</v>
      </c>
      <c r="AL1266" s="90">
        <f>IFERROR(INDEX([1]market_value_etf!$1:$1048576,MATCH($A1266,[1]market_value_etf!$A:$A,0),MATCH(AL$2,[1]market_value_etf!$1:$1,0))*2 + INDEX([1]mkt_pt_etf!$1:$1048576,MATCH($A1266,[1]mkt_pt_etf!$A:$A,0),MATCH(AL$2,[1]mkt_pt_etf!$1:$1,0))*2,0)</f>
        <v>457848000</v>
      </c>
      <c r="AM1266" s="90">
        <f>IFERROR(INDEX([1]market_value_etf!$1:$1048576,MATCH($A1266,[1]market_value_etf!$A:$A,0),MATCH(AM$2,[1]market_value_etf!$1:$1,0))*2 + INDEX([1]mkt_pt_etf!$1:$1048576,MATCH($A1266,[1]mkt_pt_etf!$A:$A,0),MATCH(AM$2,[1]mkt_pt_etf!$1:$1,0))*2,0)</f>
        <v>2080000</v>
      </c>
      <c r="AN1266" s="90">
        <f>IFERROR(INDEX([1]market_value_etf!$1:$1048576,MATCH($A1266,[1]market_value_etf!$A:$A,0),MATCH(AN$2,[1]market_value_etf!$1:$1,0))*2 + INDEX([1]mkt_pt_etf!$1:$1048576,MATCH($A1266,[1]mkt_pt_etf!$A:$A,0),MATCH(AN$2,[1]mkt_pt_etf!$1:$1,0))*2,0)</f>
        <v>1664000</v>
      </c>
      <c r="AO1266" s="90">
        <f>IFERROR(INDEX([1]market_value_etf!$1:$1048576,MATCH($A1266,[1]market_value_etf!$A:$A,0),MATCH(AO$2,[1]market_value_etf!$1:$1,0))*2 + INDEX([1]mkt_pt_etf!$1:$1048576,MATCH($A1266,[1]mkt_pt_etf!$A:$A,0),MATCH(AO$2,[1]mkt_pt_etf!$1:$1,0))*2,0)</f>
        <v>2498090000</v>
      </c>
      <c r="AP1266" s="90"/>
    </row>
    <row r="1267" spans="1:42" s="116" customFormat="1" ht="12.75" customHeight="1">
      <c r="A1267" s="110"/>
      <c r="B1267" s="113"/>
      <c r="C1267" s="113"/>
      <c r="D1267" s="210"/>
      <c r="E1267" s="208"/>
      <c r="F1267" s="113"/>
      <c r="G1267" s="135"/>
      <c r="H1267" s="113"/>
      <c r="I1267" s="113"/>
      <c r="J1267" s="113"/>
      <c r="K1267" s="113"/>
      <c r="L1267" s="113"/>
      <c r="M1267" s="113"/>
      <c r="N1267" s="113"/>
      <c r="O1267" s="113"/>
      <c r="P1267" s="113"/>
      <c r="Q1267" s="113"/>
      <c r="R1267" s="113"/>
      <c r="S1267" s="113"/>
      <c r="T1267" s="113"/>
      <c r="U1267" s="113"/>
      <c r="V1267" s="113"/>
      <c r="W1267" s="113"/>
      <c r="X1267" s="113"/>
      <c r="Y1267" s="85" t="e">
        <f t="shared" si="5"/>
        <v>#DIV/0!</v>
      </c>
      <c r="Z1267" s="113"/>
      <c r="AA1267" s="113"/>
      <c r="AB1267" s="113"/>
      <c r="AC1267" s="113"/>
      <c r="AD1267" s="113"/>
      <c r="AE1267" s="113"/>
      <c r="AF1267" s="113"/>
      <c r="AG1267" s="113"/>
      <c r="AH1267" s="113"/>
      <c r="AI1267" s="126"/>
      <c r="AJ1267" s="113"/>
      <c r="AK1267" s="113"/>
      <c r="AL1267" s="113"/>
      <c r="AM1267" s="113"/>
      <c r="AN1267" s="113"/>
      <c r="AO1267" s="113"/>
      <c r="AP1267" s="113"/>
    </row>
    <row r="1268" spans="1:42" ht="12.75" customHeight="1">
      <c r="A1268" s="81">
        <v>45278</v>
      </c>
      <c r="B1268" s="90" cm="1">
        <f t="array" ref="B1268">SUM(_xlfn._xlws.FILTER([1]market_value_exchange!$B:$D,[1]market_value_exchange!$A:$A=A1268,0))*2</f>
        <v>32872770392400</v>
      </c>
      <c r="C1268" s="90">
        <f>SUM(AD1268:AN1268)</f>
        <v>677065666000</v>
      </c>
      <c r="D1268" s="203">
        <f>F1268+H1268+J1268+L1268+N1268+P1268+R1268+T1268+V1268+Z1268</f>
        <v>162518397000</v>
      </c>
      <c r="E1268" s="208">
        <f>INDEX([2]Daily_stats!$1:$1048576,MATCH($A1268,[2]Daily_stats!$H:$H,0),MATCH(E$1,[2]Daily_stats!$1:$1,0))</f>
        <v>295660335000</v>
      </c>
      <c r="F1268" s="90">
        <f>IFERROR(INDEX([1]kis_etf_trade_data!$1:$1048576,MATCH($A1268,[1]kis_etf_trade_data!$A:$A,0),MATCH(F$3,[1]kis_etf_trade_data!$1:$1,0)),0)</f>
        <v>15248247000</v>
      </c>
      <c r="G1268" s="85">
        <f>F1268/AD1268</f>
        <v>0.19798216491081091</v>
      </c>
      <c r="H1268" s="90">
        <f>IFERROR(INDEX([1]kis_etf_trade_data!$1:$1048576,MATCH($A1268,[1]kis_etf_trade_data!$A:$A,0),MATCH(H$3,[1]kis_etf_trade_data!$1:$1,0)),0)</f>
        <v>0</v>
      </c>
      <c r="I1268" s="85">
        <f>H1268/AE1268</f>
        <v>0</v>
      </c>
      <c r="J1268" s="90">
        <f>IFERROR(INDEX([1]kis_etf_trade_data!$1:$1048576,MATCH($A1268,[1]kis_etf_trade_data!$A:$A,0),MATCH(J$3,[1]kis_etf_trade_data!$1:$1,0)),0)</f>
        <v>2718671000</v>
      </c>
      <c r="K1268" s="85">
        <f>J1268/AF1268</f>
        <v>0.22967831682445622</v>
      </c>
      <c r="L1268" s="90">
        <f>IFERROR(INDEX([1]kis_etf_trade_data!$1:$1048576,MATCH($A1268,[1]kis_etf_trade_data!$A:$A,0),MATCH(L$3,[1]kis_etf_trade_data!$1:$1,0)),0)</f>
        <v>135004344000</v>
      </c>
      <c r="M1268" s="85">
        <f>L1268/AG1268</f>
        <v>0.23450796515762889</v>
      </c>
      <c r="N1268" s="90">
        <f>IFERROR(INDEX([1]kis_etf_trade_data!$1:$1048576,MATCH($A1268,[1]kis_etf_trade_data!$A:$A,0),MATCH(N$3,[1]kis_etf_trade_data!$1:$1,0)),0)</f>
        <v>1106330000</v>
      </c>
      <c r="O1268" s="85">
        <f>N1268/AH1268</f>
        <v>0.33795164639663444</v>
      </c>
      <c r="P1268" s="90">
        <f>IFERROR(INDEX([1]kis_etf_trade_data!$1:$1048576,MATCH($A1268,[1]kis_etf_trade_data!$A:$A,0),MATCH(P$3,[1]kis_etf_trade_data!$1:$1,0)),0)</f>
        <v>55430000</v>
      </c>
      <c r="Q1268" s="85">
        <f>P1268/AI1268</f>
        <v>0.19316684904200673</v>
      </c>
      <c r="R1268" s="90">
        <f>IFERROR(INDEX([1]kis_etf_trade_data!$1:$1048576,MATCH($A1268,[1]kis_etf_trade_data!$A:$A,0),MATCH(R$3,[1]kis_etf_trade_data!$1:$1,0)),0)</f>
        <v>0</v>
      </c>
      <c r="S1268" s="85">
        <f>R1268/AJ1268</f>
        <v>0</v>
      </c>
      <c r="T1268" s="90">
        <f>IFERROR(INDEX([1]kis_etf_trade_data!$1:$1048576,MATCH($A1268,[1]kis_etf_trade_data!$A:$A,0),MATCH(T$3,[1]kis_etf_trade_data!$1:$1,0)),0)</f>
        <v>0</v>
      </c>
      <c r="U1268" s="85">
        <f>T1268/AK1268</f>
        <v>0</v>
      </c>
      <c r="V1268" s="90">
        <f>IFERROR(INDEX([1]kis_etf_trade_data!$1:$1048576,MATCH($A1268,[1]kis_etf_trade_data!$A:$A,0),MATCH(V$3,[1]kis_etf_trade_data!$1:$1,0)),0)</f>
        <v>8385375000</v>
      </c>
      <c r="W1268" s="85">
        <f>V1268/AL1268</f>
        <v>0.97589081404856826</v>
      </c>
      <c r="X1268" s="90">
        <f>IFERROR(INDEX([1]kis_etf_trade_data!$1:$1048576,MATCH($A1268,[1]kis_etf_trade_data!$A:$A,0),MATCH(X$3,[1]kis_etf_trade_data!$1:$1,0)),0)</f>
        <v>0</v>
      </c>
      <c r="Y1268" s="85">
        <f t="shared" si="5"/>
        <v>0</v>
      </c>
      <c r="Z1268" s="90"/>
      <c r="AA1268" s="85"/>
      <c r="AB1268" s="85"/>
      <c r="AC1268" s="85"/>
      <c r="AD1268" s="90">
        <f>IFERROR(INDEX([1]market_value_etf!$1:$1048576,MATCH($A1268,[1]market_value_etf!$A:$A,0),MATCH(AD$2,[1]market_value_etf!$1:$1,0))*2 + INDEX([1]mkt_pt_etf!$1:$1048576,MATCH($A1268,[1]mkt_pt_etf!$A:$A,0),MATCH(AD$2,[1]mkt_pt_etf!$1:$1,0))*2,0)</f>
        <v>77018286000</v>
      </c>
      <c r="AE1268" s="90">
        <f>IFERROR(INDEX([1]market_value_etf!$1:$1048576,MATCH($A1268,[1]market_value_etf!$A:$A,0),MATCH(AE$2,[1]market_value_etf!$1:$1,0))*2 + INDEX([1]mkt_pt_etf!$1:$1048576,MATCH($A1268,[1]mkt_pt_etf!$A:$A,0),MATCH(AE$2,[1]mkt_pt_etf!$1:$1,0))*2,0)</f>
        <v>262704000</v>
      </c>
      <c r="AF1268" s="90">
        <f>IFERROR(INDEX([1]market_value_etf!$1:$1048576,MATCH($A1268,[1]market_value_etf!$A:$A,0),MATCH(AF$2,[1]market_value_etf!$1:$1,0))*2 + INDEX([1]mkt_pt_etf!$1:$1048576,MATCH($A1268,[1]mkt_pt_etf!$A:$A,0),MATCH(AF$2,[1]mkt_pt_etf!$1:$1,0))*2,0)</f>
        <v>11836864000</v>
      </c>
      <c r="AG1268" s="90">
        <f>IFERROR(INDEX([1]market_value_etf!$1:$1048576,MATCH($A1268,[1]market_value_etf!$A:$A,0),MATCH(AG$2,[1]market_value_etf!$1:$1,0))*2 + INDEX([1]mkt_pt_etf!$1:$1048576,MATCH($A1268,[1]mkt_pt_etf!$A:$A,0),MATCH(AG$2,[1]mkt_pt_etf!$1:$1,0))*2,0)</f>
        <v>575691934000</v>
      </c>
      <c r="AH1268" s="90">
        <f>IFERROR(INDEX([1]market_value_etf!$1:$1048576,MATCH($A1268,[1]market_value_etf!$A:$A,0),MATCH(AH$2,[1]market_value_etf!$1:$1,0))*2 + INDEX([1]mkt_pt_etf!$1:$1048576,MATCH($A1268,[1]mkt_pt_etf!$A:$A,0),MATCH(AH$2,[1]mkt_pt_etf!$1:$1,0))*2,0)</f>
        <v>3273634000</v>
      </c>
      <c r="AI1268" s="90">
        <f>IFERROR(INDEX([1]market_value_etf!$1:$1048576,MATCH($A1268,[1]market_value_etf!$A:$A,0),MATCH(AI$2,[1]market_value_etf!$1:$1,0))*2 + INDEX([1]mkt_pt_etf!$1:$1048576,MATCH($A1268,[1]mkt_pt_etf!$A:$A,0),MATCH(AI$2,[1]mkt_pt_etf!$1:$1,0))*2,0)</f>
        <v>286954000</v>
      </c>
      <c r="AJ1268" s="90">
        <f>IFERROR(INDEX([1]market_value_etf!$1:$1048576,MATCH($A1268,[1]market_value_etf!$A:$A,0),MATCH(AJ$2,[1]market_value_etf!$1:$1,0))*2 + INDEX([1]mkt_pt_etf!$1:$1048576,MATCH($A1268,[1]mkt_pt_etf!$A:$A,0),MATCH(AJ$2,[1]mkt_pt_etf!$1:$1,0))*2,0)</f>
        <v>72336000</v>
      </c>
      <c r="AK1268" s="90">
        <f>IFERROR(INDEX([1]market_value_etf!$1:$1048576,MATCH($A1268,[1]market_value_etf!$A:$A,0),MATCH(AK$2,[1]market_value_etf!$1:$1,0))*2 + INDEX([1]mkt_pt_etf!$1:$1048576,MATCH($A1268,[1]mkt_pt_etf!$A:$A,0),MATCH(AK$2,[1]mkt_pt_etf!$1:$1,0))*2,0)</f>
        <v>5840000</v>
      </c>
      <c r="AL1268" s="90">
        <f>IFERROR(INDEX([1]market_value_etf!$1:$1048576,MATCH($A1268,[1]market_value_etf!$A:$A,0),MATCH(AL$2,[1]market_value_etf!$1:$1,0))*2 + INDEX([1]mkt_pt_etf!$1:$1048576,MATCH($A1268,[1]mkt_pt_etf!$A:$A,0),MATCH(AL$2,[1]mkt_pt_etf!$1:$1,0))*2,0)</f>
        <v>8592534000</v>
      </c>
      <c r="AM1268" s="90">
        <f>IFERROR(INDEX([1]market_value_etf!$1:$1048576,MATCH($A1268,[1]market_value_etf!$A:$A,0),MATCH(AM$2,[1]market_value_etf!$1:$1,0))*2 + INDEX([1]mkt_pt_etf!$1:$1048576,MATCH($A1268,[1]mkt_pt_etf!$A:$A,0),MATCH(AM$2,[1]mkt_pt_etf!$1:$1,0))*2,0)</f>
        <v>2040000</v>
      </c>
      <c r="AN1268" s="90">
        <f>IFERROR(INDEX([1]market_value_etf!$1:$1048576,MATCH($A1268,[1]market_value_etf!$A:$A,0),MATCH(AN$2,[1]market_value_etf!$1:$1,0))*2 + INDEX([1]mkt_pt_etf!$1:$1048576,MATCH($A1268,[1]mkt_pt_etf!$A:$A,0),MATCH(AN$2,[1]mkt_pt_etf!$1:$1,0))*2,0)</f>
        <v>22540000</v>
      </c>
      <c r="AO1268" s="90"/>
      <c r="AP1268" s="90"/>
    </row>
    <row r="1269" spans="1:42" ht="12.75" customHeight="1">
      <c r="A1269" s="81">
        <v>45279</v>
      </c>
      <c r="B1269" s="90" cm="1">
        <f t="array" ref="B1269">SUM(_xlfn._xlws.FILTER([1]market_value_exchange!$B:$D,[1]market_value_exchange!$A:$A=A1269,0))*2</f>
        <v>30181452286800</v>
      </c>
      <c r="C1269" s="90">
        <f>SUM(AD1269:AN1269)</f>
        <v>614461546000</v>
      </c>
      <c r="D1269" s="203">
        <f>F1269+H1269+J1269+L1269+N1269+P1269+R1269+T1269+V1269+Z1269</f>
        <v>119248815000</v>
      </c>
      <c r="E1269" s="208">
        <f>INDEX([2]Daily_stats!$1:$1048576,MATCH($A1269,[2]Daily_stats!$H:$H,0),MATCH(E$1,[2]Daily_stats!$1:$1,0))</f>
        <v>329548538000</v>
      </c>
      <c r="F1269" s="90">
        <f>IFERROR(INDEX([1]kis_etf_trade_data!$1:$1048576,MATCH($A1269,[1]kis_etf_trade_data!$A:$A,0),MATCH(F$3,[1]kis_etf_trade_data!$1:$1,0)),0)</f>
        <v>6441346000</v>
      </c>
      <c r="G1269" s="85">
        <f>F1269/AD1269</f>
        <v>0.36987267783999989</v>
      </c>
      <c r="H1269" s="90">
        <f>IFERROR(INDEX([1]kis_etf_trade_data!$1:$1048576,MATCH($A1269,[1]kis_etf_trade_data!$A:$A,0),MATCH(H$3,[1]kis_etf_trade_data!$1:$1,0)),0)</f>
        <v>0</v>
      </c>
      <c r="I1269" s="85">
        <f>H1269/AE1269</f>
        <v>0</v>
      </c>
      <c r="J1269" s="90">
        <f>IFERROR(INDEX([1]kis_etf_trade_data!$1:$1048576,MATCH($A1269,[1]kis_etf_trade_data!$A:$A,0),MATCH(J$3,[1]kis_etf_trade_data!$1:$1,0)),0)</f>
        <v>6757997000</v>
      </c>
      <c r="K1269" s="85">
        <f>J1269/AF1269</f>
        <v>0.31966437212695725</v>
      </c>
      <c r="L1269" s="90">
        <f>IFERROR(INDEX([1]kis_etf_trade_data!$1:$1048576,MATCH($A1269,[1]kis_etf_trade_data!$A:$A,0),MATCH(L$3,[1]kis_etf_trade_data!$1:$1,0)),0)</f>
        <v>104438747000</v>
      </c>
      <c r="M1269" s="85">
        <f>L1269/AG1269</f>
        <v>0.18272746130063602</v>
      </c>
      <c r="N1269" s="90">
        <f>IFERROR(INDEX([1]kis_etf_trade_data!$1:$1048576,MATCH($A1269,[1]kis_etf_trade_data!$A:$A,0),MATCH(N$3,[1]kis_etf_trade_data!$1:$1,0)),0)</f>
        <v>1260076000</v>
      </c>
      <c r="O1269" s="85">
        <f>N1269/AH1269</f>
        <v>0.40669863254219085</v>
      </c>
      <c r="P1269" s="90">
        <f>IFERROR(INDEX([1]kis_etf_trade_data!$1:$1048576,MATCH($A1269,[1]kis_etf_trade_data!$A:$A,0),MATCH(P$3,[1]kis_etf_trade_data!$1:$1,0)),0)</f>
        <v>220586000</v>
      </c>
      <c r="Q1269" s="85">
        <f>P1269/AI1269</f>
        <v>0.47417454858125535</v>
      </c>
      <c r="R1269" s="90">
        <f>IFERROR(INDEX([1]kis_etf_trade_data!$1:$1048576,MATCH($A1269,[1]kis_etf_trade_data!$A:$A,0),MATCH(R$3,[1]kis_etf_trade_data!$1:$1,0)),0)</f>
        <v>0</v>
      </c>
      <c r="S1269" s="85">
        <f>R1269/AJ1269</f>
        <v>0</v>
      </c>
      <c r="T1269" s="90">
        <f>IFERROR(INDEX([1]kis_etf_trade_data!$1:$1048576,MATCH($A1269,[1]kis_etf_trade_data!$A:$A,0),MATCH(T$3,[1]kis_etf_trade_data!$1:$1,0)),0)</f>
        <v>718000</v>
      </c>
      <c r="U1269" s="85">
        <f>T1269/AK1269</f>
        <v>8.4114339268978447E-2</v>
      </c>
      <c r="V1269" s="90">
        <f>IFERROR(INDEX([1]kis_etf_trade_data!$1:$1048576,MATCH($A1269,[1]kis_etf_trade_data!$A:$A,0),MATCH(V$3,[1]kis_etf_trade_data!$1:$1,0)),0)</f>
        <v>129345000</v>
      </c>
      <c r="W1269" s="85">
        <f>V1269/AL1269</f>
        <v>0.40643853695324283</v>
      </c>
      <c r="X1269" s="90">
        <f>IFERROR(INDEX([1]kis_etf_trade_data!$1:$1048576,MATCH($A1269,[1]kis_etf_trade_data!$A:$A,0),MATCH(X$3,[1]kis_etf_trade_data!$1:$1,0)),0)</f>
        <v>0</v>
      </c>
      <c r="Y1269" s="85" t="e">
        <f t="shared" si="5"/>
        <v>#DIV/0!</v>
      </c>
      <c r="Z1269" s="90">
        <f>IFERROR(INDEX([1]kis_etf_trade_data!$1:$1048576,MATCH($A1269,[1]kis_etf_trade_data!$A:$A,0),MATCH(Z$3,[1]kis_etf_trade_data!$1:$1,0)),0)</f>
        <v>0</v>
      </c>
      <c r="AA1269" s="85">
        <f>Z1269/AO1269</f>
        <v>0</v>
      </c>
      <c r="AB1269" s="85"/>
      <c r="AC1269" s="85"/>
      <c r="AD1269" s="90">
        <f>IFERROR(INDEX([1]market_value_etf!$1:$1048576,MATCH($A1269,[1]market_value_etf!$A:$A,0),MATCH(AD$2,[1]market_value_etf!$1:$1,0))*2 + INDEX([1]mkt_pt_etf!$1:$1048576,MATCH($A1269,[1]mkt_pt_etf!$A:$A,0),MATCH(AD$2,[1]mkt_pt_etf!$1:$1,0))*2,0)</f>
        <v>17415036000</v>
      </c>
      <c r="AE1269" s="90">
        <f>IFERROR(INDEX([1]market_value_etf!$1:$1048576,MATCH($A1269,[1]market_value_etf!$A:$A,0),MATCH(AE$2,[1]market_value_etf!$1:$1,0))*2 + INDEX([1]mkt_pt_etf!$1:$1048576,MATCH($A1269,[1]mkt_pt_etf!$A:$A,0),MATCH(AE$2,[1]mkt_pt_etf!$1:$1,0))*2,0)</f>
        <v>357044000</v>
      </c>
      <c r="AF1269" s="90">
        <f>IFERROR(INDEX([1]market_value_etf!$1:$1048576,MATCH($A1269,[1]market_value_etf!$A:$A,0),MATCH(AF$2,[1]market_value_etf!$1:$1,0))*2 + INDEX([1]mkt_pt_etf!$1:$1048576,MATCH($A1269,[1]mkt_pt_etf!$A:$A,0),MATCH(AF$2,[1]mkt_pt_etf!$1:$1,0))*2,0)</f>
        <v>21140914000</v>
      </c>
      <c r="AG1269" s="90">
        <f>IFERROR(INDEX([1]market_value_etf!$1:$1048576,MATCH($A1269,[1]market_value_etf!$A:$A,0),MATCH(AG$2,[1]market_value_etf!$1:$1,0))*2 + INDEX([1]mkt_pt_etf!$1:$1048576,MATCH($A1269,[1]mkt_pt_etf!$A:$A,0),MATCH(AG$2,[1]mkt_pt_etf!$1:$1,0))*2,0)</f>
        <v>571554742000</v>
      </c>
      <c r="AH1269" s="90">
        <f>IFERROR(INDEX([1]market_value_etf!$1:$1048576,MATCH($A1269,[1]market_value_etf!$A:$A,0),MATCH(AH$2,[1]market_value_etf!$1:$1,0))*2 + INDEX([1]mkt_pt_etf!$1:$1048576,MATCH($A1269,[1]mkt_pt_etf!$A:$A,0),MATCH(AH$2,[1]mkt_pt_etf!$1:$1,0))*2,0)</f>
        <v>3098304000</v>
      </c>
      <c r="AI1269" s="90">
        <f>IFERROR(INDEX([1]market_value_etf!$1:$1048576,MATCH($A1269,[1]market_value_etf!$A:$A,0),MATCH(AI$2,[1]market_value_etf!$1:$1,0))*2 + INDEX([1]mkt_pt_etf!$1:$1048576,MATCH($A1269,[1]mkt_pt_etf!$A:$A,0),MATCH(AI$2,[1]mkt_pt_etf!$1:$1,0))*2,0)</f>
        <v>465200000</v>
      </c>
      <c r="AJ1269" s="90">
        <f>IFERROR(INDEX([1]market_value_etf!$1:$1048576,MATCH($A1269,[1]market_value_etf!$A:$A,0),MATCH(AJ$2,[1]market_value_etf!$1:$1,0))*2 + INDEX([1]mkt_pt_etf!$1:$1048576,MATCH($A1269,[1]mkt_pt_etf!$A:$A,0),MATCH(AJ$2,[1]mkt_pt_etf!$1:$1,0))*2,0)</f>
        <v>103530000</v>
      </c>
      <c r="AK1269" s="90">
        <f>IFERROR(INDEX([1]market_value_etf!$1:$1048576,MATCH($A1269,[1]market_value_etf!$A:$A,0),MATCH(AK$2,[1]market_value_etf!$1:$1,0))*2 + INDEX([1]mkt_pt_etf!$1:$1048576,MATCH($A1269,[1]mkt_pt_etf!$A:$A,0),MATCH(AK$2,[1]mkt_pt_etf!$1:$1,0))*2,0)</f>
        <v>8536000</v>
      </c>
      <c r="AL1269" s="90">
        <f>IFERROR(INDEX([1]market_value_etf!$1:$1048576,MATCH($A1269,[1]market_value_etf!$A:$A,0),MATCH(AL$2,[1]market_value_etf!$1:$1,0))*2 + INDEX([1]mkt_pt_etf!$1:$1048576,MATCH($A1269,[1]mkt_pt_etf!$A:$A,0),MATCH(AL$2,[1]mkt_pt_etf!$1:$1,0))*2,0)</f>
        <v>318240000</v>
      </c>
      <c r="AM1269" s="90">
        <f>IFERROR(INDEX([1]market_value_etf!$1:$1048576,MATCH($A1269,[1]market_value_etf!$A:$A,0),MATCH(AM$2,[1]market_value_etf!$1:$1,0))*2 + INDEX([1]mkt_pt_etf!$1:$1048576,MATCH($A1269,[1]mkt_pt_etf!$A:$A,0),MATCH(AM$2,[1]mkt_pt_etf!$1:$1,0))*2,0)</f>
        <v>0</v>
      </c>
      <c r="AN1269" s="90">
        <f>IFERROR(INDEX([1]market_value_etf!$1:$1048576,MATCH($A1269,[1]market_value_etf!$A:$A,0),MATCH(AN$2,[1]market_value_etf!$1:$1,0))*2 + INDEX([1]mkt_pt_etf!$1:$1048576,MATCH($A1269,[1]mkt_pt_etf!$A:$A,0),MATCH(AN$2,[1]mkt_pt_etf!$1:$1,0))*2,0)</f>
        <v>0</v>
      </c>
      <c r="AO1269" s="90">
        <f>IFERROR(INDEX([1]market_value_etf!$1:$1048576,MATCH($A1269,[1]market_value_etf!$A:$A,0),MATCH(AO$2,[1]market_value_etf!$1:$1,0))*2 + INDEX([1]mkt_pt_etf!$1:$1048576,MATCH($A1269,[1]mkt_pt_etf!$A:$A,0),MATCH(AO$2,[1]mkt_pt_etf!$1:$1,0))*2,0)</f>
        <v>8314000</v>
      </c>
      <c r="AP1269" s="90"/>
    </row>
    <row r="1270" spans="1:42" ht="12.75" customHeight="1">
      <c r="A1270" s="81">
        <v>45280</v>
      </c>
      <c r="B1270" s="90" cm="1">
        <f t="array" ref="B1270">SUM(_xlfn._xlws.FILTER([1]market_value_exchange!$B:$D,[1]market_value_exchange!$A:$A=A1270,0))*2</f>
        <v>29690766512000</v>
      </c>
      <c r="C1270" s="90">
        <f>SUM(AD1270:AN1270)</f>
        <v>362211352000</v>
      </c>
      <c r="D1270" s="203">
        <f>F1270+H1270+J1270+L1270+N1270+P1270+R1270+T1270+V1270+Z1270</f>
        <v>91360402000</v>
      </c>
      <c r="E1270" s="208">
        <f>INDEX([2]Daily_stats!$1:$1048576,MATCH($A1270,[2]Daily_stats!$H:$H,0),MATCH(E$1,[2]Daily_stats!$1:$1,0))</f>
        <v>264935460200</v>
      </c>
      <c r="F1270" s="90">
        <f>IFERROR(INDEX([1]kis_etf_trade_data!$1:$1048576,MATCH($A1270,[1]kis_etf_trade_data!$A:$A,0),MATCH(F$3,[1]kis_etf_trade_data!$1:$1,0)),0)</f>
        <v>16649581000</v>
      </c>
      <c r="G1270" s="85">
        <f>F1270/AD1270</f>
        <v>0.24830006366782634</v>
      </c>
      <c r="H1270" s="90">
        <f>IFERROR(INDEX([1]kis_etf_trade_data!$1:$1048576,MATCH($A1270,[1]kis_etf_trade_data!$A:$A,0),MATCH(H$3,[1]kis_etf_trade_data!$1:$1,0)),0)</f>
        <v>0</v>
      </c>
      <c r="I1270" s="85">
        <f>H1270/AE1270</f>
        <v>0</v>
      </c>
      <c r="J1270" s="90">
        <f>IFERROR(INDEX([1]kis_etf_trade_data!$1:$1048576,MATCH($A1270,[1]kis_etf_trade_data!$A:$A,0),MATCH(J$3,[1]kis_etf_trade_data!$1:$1,0)),0)</f>
        <v>67610000</v>
      </c>
      <c r="K1270" s="85">
        <f>J1270/AF1270</f>
        <v>4.6542974289498537E-2</v>
      </c>
      <c r="L1270" s="90">
        <f>IFERROR(INDEX([1]kis_etf_trade_data!$1:$1048576,MATCH($A1270,[1]kis_etf_trade_data!$A:$A,0),MATCH(L$3,[1]kis_etf_trade_data!$1:$1,0)),0)</f>
        <v>45255175000</v>
      </c>
      <c r="M1270" s="85">
        <f>L1270/AG1270</f>
        <v>0.1723101778946928</v>
      </c>
      <c r="N1270" s="90">
        <f>IFERROR(INDEX([1]kis_etf_trade_data!$1:$1048576,MATCH($A1270,[1]kis_etf_trade_data!$A:$A,0),MATCH(N$3,[1]kis_etf_trade_data!$1:$1,0)),0)</f>
        <v>541894000</v>
      </c>
      <c r="O1270" s="85">
        <f>N1270/AH1270</f>
        <v>0.29105825204129754</v>
      </c>
      <c r="P1270" s="90">
        <f>IFERROR(INDEX([1]kis_etf_trade_data!$1:$1048576,MATCH($A1270,[1]kis_etf_trade_data!$A:$A,0),MATCH(P$3,[1]kis_etf_trade_data!$1:$1,0)),0)</f>
        <v>18922000</v>
      </c>
      <c r="Q1270" s="85">
        <f>P1270/AI1270</f>
        <v>0.28034253881711507</v>
      </c>
      <c r="R1270" s="90">
        <f>IFERROR(INDEX([1]kis_etf_trade_data!$1:$1048576,MATCH($A1270,[1]kis_etf_trade_data!$A:$A,0),MATCH(R$3,[1]kis_etf_trade_data!$1:$1,0)),0)</f>
        <v>0</v>
      </c>
      <c r="S1270" s="85">
        <f>R1270/AJ1270</f>
        <v>0</v>
      </c>
      <c r="T1270" s="90">
        <f>IFERROR(INDEX([1]kis_etf_trade_data!$1:$1048576,MATCH($A1270,[1]kis_etf_trade_data!$A:$A,0),MATCH(T$3,[1]kis_etf_trade_data!$1:$1,0)),0)</f>
        <v>28820972000</v>
      </c>
      <c r="U1270" s="85">
        <f>T1270/AK1270</f>
        <v>0.99917267687013367</v>
      </c>
      <c r="V1270" s="90">
        <f>IFERROR(INDEX([1]kis_etf_trade_data!$1:$1048576,MATCH($A1270,[1]kis_etf_trade_data!$A:$A,0),MATCH(V$3,[1]kis_etf_trade_data!$1:$1,0)),0)</f>
        <v>6248000</v>
      </c>
      <c r="W1270" s="85">
        <f>V1270/AL1270</f>
        <v>0.42695093617602842</v>
      </c>
      <c r="X1270" s="90">
        <f>IFERROR(INDEX([1]kis_etf_trade_data!$1:$1048576,MATCH($A1270,[1]kis_etf_trade_data!$A:$A,0),MATCH(X$3,[1]kis_etf_trade_data!$1:$1,0)),0)</f>
        <v>0</v>
      </c>
      <c r="Y1270" s="85" t="e">
        <f t="shared" si="5"/>
        <v>#DIV/0!</v>
      </c>
      <c r="Z1270" s="90"/>
      <c r="AA1270" s="85"/>
      <c r="AB1270" s="85"/>
      <c r="AC1270" s="85"/>
      <c r="AD1270" s="90">
        <f>IFERROR(INDEX([1]market_value_etf!$1:$1048576,MATCH($A1270,[1]market_value_etf!$A:$A,0),MATCH(AD$2,[1]market_value_etf!$1:$1,0))*2 + INDEX([1]mkt_pt_etf!$1:$1048576,MATCH($A1270,[1]mkt_pt_etf!$A:$A,0),MATCH(AD$2,[1]mkt_pt_etf!$1:$1,0))*2,0)</f>
        <v>67054276000</v>
      </c>
      <c r="AE1270" s="90">
        <f>IFERROR(INDEX([1]market_value_etf!$1:$1048576,MATCH($A1270,[1]market_value_etf!$A:$A,0),MATCH(AE$2,[1]market_value_etf!$1:$1,0))*2 + INDEX([1]mkt_pt_etf!$1:$1048576,MATCH($A1270,[1]mkt_pt_etf!$A:$A,0),MATCH(AE$2,[1]mkt_pt_etf!$1:$1,0))*2,0)</f>
        <v>40820000</v>
      </c>
      <c r="AF1270" s="90">
        <f>IFERROR(INDEX([1]market_value_etf!$1:$1048576,MATCH($A1270,[1]market_value_etf!$A:$A,0),MATCH(AF$2,[1]market_value_etf!$1:$1,0))*2 + INDEX([1]mkt_pt_etf!$1:$1048576,MATCH($A1270,[1]mkt_pt_etf!$A:$A,0),MATCH(AF$2,[1]mkt_pt_etf!$1:$1,0))*2,0)</f>
        <v>1452636000</v>
      </c>
      <c r="AG1270" s="90">
        <f>IFERROR(INDEX([1]market_value_etf!$1:$1048576,MATCH($A1270,[1]market_value_etf!$A:$A,0),MATCH(AG$2,[1]market_value_etf!$1:$1,0))*2 + INDEX([1]mkt_pt_etf!$1:$1048576,MATCH($A1270,[1]mkt_pt_etf!$A:$A,0),MATCH(AG$2,[1]mkt_pt_etf!$1:$1,0))*2,0)</f>
        <v>262637852000</v>
      </c>
      <c r="AH1270" s="90">
        <f>IFERROR(INDEX([1]market_value_etf!$1:$1048576,MATCH($A1270,[1]market_value_etf!$A:$A,0),MATCH(AH$2,[1]market_value_etf!$1:$1,0))*2 + INDEX([1]mkt_pt_etf!$1:$1048576,MATCH($A1270,[1]mkt_pt_etf!$A:$A,0),MATCH(AH$2,[1]mkt_pt_etf!$1:$1,0))*2,0)</f>
        <v>1861806000</v>
      </c>
      <c r="AI1270" s="90">
        <f>IFERROR(INDEX([1]market_value_etf!$1:$1048576,MATCH($A1270,[1]market_value_etf!$A:$A,0),MATCH(AI$2,[1]market_value_etf!$1:$1,0))*2 + INDEX([1]mkt_pt_etf!$1:$1048576,MATCH($A1270,[1]mkt_pt_etf!$A:$A,0),MATCH(AI$2,[1]mkt_pt_etf!$1:$1,0))*2,0)</f>
        <v>67496000</v>
      </c>
      <c r="AJ1270" s="90">
        <f>IFERROR(INDEX([1]market_value_etf!$1:$1048576,MATCH($A1270,[1]market_value_etf!$A:$A,0),MATCH(AJ$2,[1]market_value_etf!$1:$1,0))*2 + INDEX([1]mkt_pt_etf!$1:$1048576,MATCH($A1270,[1]mkt_pt_etf!$A:$A,0),MATCH(AJ$2,[1]mkt_pt_etf!$1:$1,0))*2,0)</f>
        <v>232052000</v>
      </c>
      <c r="AK1270" s="90">
        <f>IFERROR(INDEX([1]market_value_etf!$1:$1048576,MATCH($A1270,[1]market_value_etf!$A:$A,0),MATCH(AK$2,[1]market_value_etf!$1:$1,0))*2 + INDEX([1]mkt_pt_etf!$1:$1048576,MATCH($A1270,[1]mkt_pt_etf!$A:$A,0),MATCH(AK$2,[1]mkt_pt_etf!$1:$1,0))*2,0)</f>
        <v>28844836000</v>
      </c>
      <c r="AL1270" s="90">
        <f>IFERROR(INDEX([1]market_value_etf!$1:$1048576,MATCH($A1270,[1]market_value_etf!$A:$A,0),MATCH(AL$2,[1]market_value_etf!$1:$1,0))*2 + INDEX([1]mkt_pt_etf!$1:$1048576,MATCH($A1270,[1]mkt_pt_etf!$A:$A,0),MATCH(AL$2,[1]mkt_pt_etf!$1:$1,0))*2,0)</f>
        <v>14634000</v>
      </c>
      <c r="AM1270" s="90">
        <f>IFERROR(INDEX([1]market_value_etf!$1:$1048576,MATCH($A1270,[1]market_value_etf!$A:$A,0),MATCH(AM$2,[1]market_value_etf!$1:$1,0))*2 + INDEX([1]mkt_pt_etf!$1:$1048576,MATCH($A1270,[1]mkt_pt_etf!$A:$A,0),MATCH(AM$2,[1]mkt_pt_etf!$1:$1,0))*2,0)</f>
        <v>0</v>
      </c>
      <c r="AN1270" s="90">
        <f>IFERROR(INDEX([1]market_value_etf!$1:$1048576,MATCH($A1270,[1]market_value_etf!$A:$A,0),MATCH(AN$2,[1]market_value_etf!$1:$1,0))*2 + INDEX([1]mkt_pt_etf!$1:$1048576,MATCH($A1270,[1]mkt_pt_etf!$A:$A,0),MATCH(AN$2,[1]mkt_pt_etf!$1:$1,0))*2,0)</f>
        <v>4944000</v>
      </c>
      <c r="AO1270" s="90">
        <f>IFERROR(INDEX([1]market_value_etf!$1:$1048576,MATCH($A1270,[1]market_value_etf!$A:$A,0),MATCH(AO$2,[1]market_value_etf!$1:$1,0))*2 + INDEX([1]mkt_pt_etf!$1:$1048576,MATCH($A1270,[1]mkt_pt_etf!$A:$A,0),MATCH(AO$2,[1]mkt_pt_etf!$1:$1,0))*2,0)</f>
        <v>4222000</v>
      </c>
      <c r="AP1270" s="90"/>
    </row>
    <row r="1271" spans="1:42" ht="12.75" customHeight="1">
      <c r="A1271" s="81">
        <v>45281</v>
      </c>
      <c r="B1271" s="90" cm="1">
        <f t="array" ref="B1271">SUM(_xlfn._xlws.FILTER([1]market_value_exchange!$B:$D,[1]market_value_exchange!$A:$A=A1271,0))*2</f>
        <v>25343695708600</v>
      </c>
      <c r="C1271" s="90">
        <f>SUM(AD1271:AN1271)</f>
        <v>217097432000</v>
      </c>
      <c r="D1271" s="203">
        <f>F1271+H1271+J1271+L1271+N1271+P1271+R1271+T1271+V1271+Z1271</f>
        <v>53414374000</v>
      </c>
      <c r="E1271" s="208">
        <f>INDEX([2]Daily_stats!$1:$1048576,MATCH($A1271,[2]Daily_stats!$H:$H,0),MATCH(E$1,[2]Daily_stats!$1:$1,0))</f>
        <v>165811638000</v>
      </c>
      <c r="F1271" s="90">
        <f>IFERROR(INDEX([1]kis_etf_trade_data!$1:$1048576,MATCH($A1271,[1]kis_etf_trade_data!$A:$A,0),MATCH(F$3,[1]kis_etf_trade_data!$1:$1,0)),0)</f>
        <v>34022182000</v>
      </c>
      <c r="G1271" s="85">
        <f>F1271/AD1271</f>
        <v>0.52335987427370012</v>
      </c>
      <c r="H1271" s="90">
        <f>IFERROR(INDEX([1]kis_etf_trade_data!$1:$1048576,MATCH($A1271,[1]kis_etf_trade_data!$A:$A,0),MATCH(H$3,[1]kis_etf_trade_data!$1:$1,0)),0)</f>
        <v>0</v>
      </c>
      <c r="I1271" s="85">
        <f>H1271/AE1271</f>
        <v>0</v>
      </c>
      <c r="J1271" s="90">
        <f>IFERROR(INDEX([1]kis_etf_trade_data!$1:$1048576,MATCH($A1271,[1]kis_etf_trade_data!$A:$A,0),MATCH(J$3,[1]kis_etf_trade_data!$1:$1,0)),0)</f>
        <v>23218000</v>
      </c>
      <c r="K1271" s="85">
        <f>J1271/AF1271</f>
        <v>6.163329015268959E-2</v>
      </c>
      <c r="L1271" s="90">
        <f>IFERROR(INDEX([1]kis_etf_trade_data!$1:$1048576,MATCH($A1271,[1]kis_etf_trade_data!$A:$A,0),MATCH(L$3,[1]kis_etf_trade_data!$1:$1,0)),0)</f>
        <v>19128172000</v>
      </c>
      <c r="M1271" s="85">
        <f>L1271/AG1271</f>
        <v>0.12720887432198108</v>
      </c>
      <c r="N1271" s="90">
        <f>IFERROR(INDEX([1]kis_etf_trade_data!$1:$1048576,MATCH($A1271,[1]kis_etf_trade_data!$A:$A,0),MATCH(N$3,[1]kis_etf_trade_data!$1:$1,0)),0)</f>
        <v>206077000</v>
      </c>
      <c r="O1271" s="85">
        <f>N1271/AH1271</f>
        <v>0.30442432121015156</v>
      </c>
      <c r="P1271" s="90">
        <f>IFERROR(INDEX([1]kis_etf_trade_data!$1:$1048576,MATCH($A1271,[1]kis_etf_trade_data!$A:$A,0),MATCH(P$3,[1]kis_etf_trade_data!$1:$1,0)),0)</f>
        <v>20333000</v>
      </c>
      <c r="Q1271" s="85">
        <f>P1271/AI1271</f>
        <v>0.3261315882334071</v>
      </c>
      <c r="R1271" s="90">
        <f>IFERROR(INDEX([1]kis_etf_trade_data!$1:$1048576,MATCH($A1271,[1]kis_etf_trade_data!$A:$A,0),MATCH(R$3,[1]kis_etf_trade_data!$1:$1,0)),0)</f>
        <v>0</v>
      </c>
      <c r="S1271" s="85">
        <f>R1271/AJ1271</f>
        <v>0</v>
      </c>
      <c r="T1271" s="90">
        <f>IFERROR(INDEX([1]kis_etf_trade_data!$1:$1048576,MATCH($A1271,[1]kis_etf_trade_data!$A:$A,0),MATCH(T$3,[1]kis_etf_trade_data!$1:$1,0)),0)</f>
        <v>723000</v>
      </c>
      <c r="U1271" s="85">
        <f>T1271/AK1271</f>
        <v>6.25E-2</v>
      </c>
      <c r="V1271" s="90">
        <f>IFERROR(INDEX([1]kis_etf_trade_data!$1:$1048576,MATCH($A1271,[1]kis_etf_trade_data!$A:$A,0),MATCH(V$3,[1]kis_etf_trade_data!$1:$1,0)),0)</f>
        <v>13669000</v>
      </c>
      <c r="W1271" s="85">
        <f>V1271/AL1271</f>
        <v>0.4061868536788304</v>
      </c>
      <c r="X1271" s="90">
        <f>IFERROR(INDEX([1]kis_etf_trade_data!$1:$1048576,MATCH($A1271,[1]kis_etf_trade_data!$A:$A,0),MATCH(X$3,[1]kis_etf_trade_data!$1:$1,0)),0)</f>
        <v>4094000</v>
      </c>
      <c r="Y1271" s="85">
        <f t="shared" si="5"/>
        <v>0.5</v>
      </c>
      <c r="Z1271" s="90"/>
      <c r="AA1271" s="85"/>
      <c r="AB1271" s="85"/>
      <c r="AC1271" s="85"/>
      <c r="AD1271" s="90">
        <f>IFERROR(INDEX([1]market_value_etf!$1:$1048576,MATCH($A1271,[1]market_value_etf!$A:$A,0),MATCH(AD$2,[1]market_value_etf!$1:$1,0))*2 + INDEX([1]mkt_pt_etf!$1:$1048576,MATCH($A1271,[1]mkt_pt_etf!$A:$A,0),MATCH(AD$2,[1]mkt_pt_etf!$1:$1,0))*2,0)</f>
        <v>65007242000</v>
      </c>
      <c r="AE1271" s="90">
        <f>IFERROR(INDEX([1]market_value_etf!$1:$1048576,MATCH($A1271,[1]market_value_etf!$A:$A,0),MATCH(AE$2,[1]market_value_etf!$1:$1,0))*2 + INDEX([1]mkt_pt_etf!$1:$1048576,MATCH($A1271,[1]mkt_pt_etf!$A:$A,0),MATCH(AE$2,[1]mkt_pt_etf!$1:$1,0))*2,0)</f>
        <v>47492000</v>
      </c>
      <c r="AF1271" s="90">
        <f>IFERROR(INDEX([1]market_value_etf!$1:$1048576,MATCH($A1271,[1]market_value_etf!$A:$A,0),MATCH(AF$2,[1]market_value_etf!$1:$1,0))*2 + INDEX([1]mkt_pt_etf!$1:$1048576,MATCH($A1271,[1]mkt_pt_etf!$A:$A,0),MATCH(AF$2,[1]mkt_pt_etf!$1:$1,0))*2,0)</f>
        <v>376712000</v>
      </c>
      <c r="AG1271" s="90">
        <f>IFERROR(INDEX([1]market_value_etf!$1:$1048576,MATCH($A1271,[1]market_value_etf!$A:$A,0),MATCH(AG$2,[1]market_value_etf!$1:$1,0))*2 + INDEX([1]mkt_pt_etf!$1:$1048576,MATCH($A1271,[1]mkt_pt_etf!$A:$A,0),MATCH(AG$2,[1]mkt_pt_etf!$1:$1,0))*2,0)</f>
        <v>150368220000</v>
      </c>
      <c r="AH1271" s="90">
        <f>IFERROR(INDEX([1]market_value_etf!$1:$1048576,MATCH($A1271,[1]market_value_etf!$A:$A,0),MATCH(AH$2,[1]market_value_etf!$1:$1,0))*2 + INDEX([1]mkt_pt_etf!$1:$1048576,MATCH($A1271,[1]mkt_pt_etf!$A:$A,0),MATCH(AH$2,[1]mkt_pt_etf!$1:$1,0))*2,0)</f>
        <v>676940000</v>
      </c>
      <c r="AI1271" s="90">
        <f>IFERROR(INDEX([1]market_value_etf!$1:$1048576,MATCH($A1271,[1]market_value_etf!$A:$A,0),MATCH(AI$2,[1]market_value_etf!$1:$1,0))*2 + INDEX([1]mkt_pt_etf!$1:$1048576,MATCH($A1271,[1]mkt_pt_etf!$A:$A,0),MATCH(AI$2,[1]mkt_pt_etf!$1:$1,0))*2,0)</f>
        <v>62346000</v>
      </c>
      <c r="AJ1271" s="90">
        <f>IFERROR(INDEX([1]market_value_etf!$1:$1048576,MATCH($A1271,[1]market_value_etf!$A:$A,0),MATCH(AJ$2,[1]market_value_etf!$1:$1,0))*2 + INDEX([1]mkt_pt_etf!$1:$1048576,MATCH($A1271,[1]mkt_pt_etf!$A:$A,0),MATCH(AJ$2,[1]mkt_pt_etf!$1:$1,0))*2,0)</f>
        <v>505072000</v>
      </c>
      <c r="AK1271" s="90">
        <f>IFERROR(INDEX([1]market_value_etf!$1:$1048576,MATCH($A1271,[1]market_value_etf!$A:$A,0),MATCH(AK$2,[1]market_value_etf!$1:$1,0))*2 + INDEX([1]mkt_pt_etf!$1:$1048576,MATCH($A1271,[1]mkt_pt_etf!$A:$A,0),MATCH(AK$2,[1]mkt_pt_etf!$1:$1,0))*2,0)</f>
        <v>11568000</v>
      </c>
      <c r="AL1271" s="90">
        <f>IFERROR(INDEX([1]market_value_etf!$1:$1048576,MATCH($A1271,[1]market_value_etf!$A:$A,0),MATCH(AL$2,[1]market_value_etf!$1:$1,0))*2 + INDEX([1]mkt_pt_etf!$1:$1048576,MATCH($A1271,[1]mkt_pt_etf!$A:$A,0),MATCH(AL$2,[1]mkt_pt_etf!$1:$1,0))*2,0)</f>
        <v>33652000</v>
      </c>
      <c r="AM1271" s="90">
        <f>IFERROR(INDEX([1]market_value_etf!$1:$1048576,MATCH($A1271,[1]market_value_etf!$A:$A,0),MATCH(AM$2,[1]market_value_etf!$1:$1,0))*2 + INDEX([1]mkt_pt_etf!$1:$1048576,MATCH($A1271,[1]mkt_pt_etf!$A:$A,0),MATCH(AM$2,[1]mkt_pt_etf!$1:$1,0))*2,0)</f>
        <v>8188000</v>
      </c>
      <c r="AN1271" s="90">
        <f>IFERROR(INDEX([1]market_value_etf!$1:$1048576,MATCH($A1271,[1]market_value_etf!$A:$A,0),MATCH(AN$2,[1]market_value_etf!$1:$1,0))*2 + INDEX([1]mkt_pt_etf!$1:$1048576,MATCH($A1271,[1]mkt_pt_etf!$A:$A,0),MATCH(AN$2,[1]mkt_pt_etf!$1:$1,0))*2,0)</f>
        <v>0</v>
      </c>
      <c r="AO1271" s="90">
        <f>IFERROR(INDEX([1]market_value_etf!$1:$1048576,MATCH($A1271,[1]market_value_etf!$A:$A,0),MATCH(AO$2,[1]market_value_etf!$1:$1,0))*2 + INDEX([1]mkt_pt_etf!$1:$1048576,MATCH($A1271,[1]mkt_pt_etf!$A:$A,0),MATCH(AO$2,[1]mkt_pt_etf!$1:$1,0))*2,0)</f>
        <v>75490000</v>
      </c>
      <c r="AP1271" s="90"/>
    </row>
    <row r="1272" spans="1:42" ht="12.75" customHeight="1">
      <c r="A1272" s="81">
        <v>45282</v>
      </c>
      <c r="B1272" s="90" cm="1">
        <f t="array" ref="B1272">SUM(_xlfn._xlws.FILTER([1]market_value_exchange!$B:$D,[1]market_value_exchange!$A:$A=A1272,0))*2</f>
        <v>29061118653600</v>
      </c>
      <c r="C1272" s="90">
        <f>SUM(AD1272:AN1272)</f>
        <v>158323794000</v>
      </c>
      <c r="D1272" s="203">
        <f>F1272+H1272+J1272+L1272+N1272+P1272+R1272+T1272+V1272+Z1272</f>
        <v>60820236000</v>
      </c>
      <c r="E1272" s="208">
        <f>INDEX([2]Daily_stats!$1:$1048576,MATCH($A1272,[2]Daily_stats!$H:$H,0),MATCH(E$1,[2]Daily_stats!$1:$1,0))</f>
        <v>421168264000</v>
      </c>
      <c r="F1272" s="90">
        <f>IFERROR(INDEX([1]kis_etf_trade_data!$1:$1048576,MATCH($A1272,[1]kis_etf_trade_data!$A:$A,0),MATCH(F$3,[1]kis_etf_trade_data!$1:$1,0)),0)</f>
        <v>20341817000</v>
      </c>
      <c r="G1272" s="85">
        <f>F1272/AD1272</f>
        <v>0.72742571229499975</v>
      </c>
      <c r="H1272" s="90">
        <f>IFERROR(INDEX([1]kis_etf_trade_data!$1:$1048576,MATCH($A1272,[1]kis_etf_trade_data!$A:$A,0),MATCH(H$3,[1]kis_etf_trade_data!$1:$1,0)),0)</f>
        <v>0</v>
      </c>
      <c r="I1272" s="85">
        <f>H1272/AE1272</f>
        <v>0</v>
      </c>
      <c r="J1272" s="90">
        <f>IFERROR(INDEX([1]kis_etf_trade_data!$1:$1048576,MATCH($A1272,[1]kis_etf_trade_data!$A:$A,0),MATCH(J$3,[1]kis_etf_trade_data!$1:$1,0)),0)</f>
        <v>2873693000</v>
      </c>
      <c r="K1272" s="85">
        <f>J1272/AF1272</f>
        <v>0.27117771266133212</v>
      </c>
      <c r="L1272" s="90">
        <f>IFERROR(INDEX([1]kis_etf_trade_data!$1:$1048576,MATCH($A1272,[1]kis_etf_trade_data!$A:$A,0),MATCH(L$3,[1]kis_etf_trade_data!$1:$1,0)),0)</f>
        <v>32498408000</v>
      </c>
      <c r="M1272" s="85">
        <f>L1272/AG1272</f>
        <v>0.28768957436446657</v>
      </c>
      <c r="N1272" s="90">
        <f>IFERROR(INDEX([1]kis_etf_trade_data!$1:$1048576,MATCH($A1272,[1]kis_etf_trade_data!$A:$A,0),MATCH(N$3,[1]kis_etf_trade_data!$1:$1,0)),0)</f>
        <v>721441000</v>
      </c>
      <c r="O1272" s="85">
        <f>N1272/AH1272</f>
        <v>0.41101191832642087</v>
      </c>
      <c r="P1272" s="90">
        <f>IFERROR(INDEX([1]kis_etf_trade_data!$1:$1048576,MATCH($A1272,[1]kis_etf_trade_data!$A:$A,0),MATCH(P$3,[1]kis_etf_trade_data!$1:$1,0)),0)</f>
        <v>17606000</v>
      </c>
      <c r="Q1272" s="85">
        <f>P1272/AI1272</f>
        <v>0.43334646056906567</v>
      </c>
      <c r="R1272" s="90">
        <f>IFERROR(INDEX([1]kis_etf_trade_data!$1:$1048576,MATCH($A1272,[1]kis_etf_trade_data!$A:$A,0),MATCH(R$3,[1]kis_etf_trade_data!$1:$1,0)),0)</f>
        <v>0</v>
      </c>
      <c r="S1272" s="85">
        <f>R1272/AJ1272</f>
        <v>0</v>
      </c>
      <c r="T1272" s="90">
        <f>IFERROR(INDEX([1]kis_etf_trade_data!$1:$1048576,MATCH($A1272,[1]kis_etf_trade_data!$A:$A,0),MATCH(T$3,[1]kis_etf_trade_data!$1:$1,0)),0)</f>
        <v>46417000</v>
      </c>
      <c r="U1272" s="85">
        <f>T1272/AK1272</f>
        <v>0.36484468339307047</v>
      </c>
      <c r="V1272" s="90">
        <f>IFERROR(INDEX([1]kis_etf_trade_data!$1:$1048576,MATCH($A1272,[1]kis_etf_trade_data!$A:$A,0),MATCH(V$3,[1]kis_etf_trade_data!$1:$1,0)),0)</f>
        <v>4320854000</v>
      </c>
      <c r="W1272" s="85">
        <f>V1272/AL1272</f>
        <v>0.96523473800843518</v>
      </c>
      <c r="X1272" s="90">
        <f>IFERROR(INDEX([1]kis_etf_trade_data!$1:$1048576,MATCH($A1272,[1]kis_etf_trade_data!$A:$A,0),MATCH(X$3,[1]kis_etf_trade_data!$1:$1,0)),0)</f>
        <v>0</v>
      </c>
      <c r="Y1272" s="85">
        <f t="shared" si="5"/>
        <v>0</v>
      </c>
      <c r="Z1272" s="90"/>
      <c r="AA1272" s="85"/>
      <c r="AB1272" s="85"/>
      <c r="AC1272" s="85"/>
      <c r="AD1272" s="90">
        <f>IFERROR(INDEX([1]market_value_etf!$1:$1048576,MATCH($A1272,[1]market_value_etf!$A:$A,0),MATCH(AD$2,[1]market_value_etf!$1:$1,0))*2 + INDEX([1]mkt_pt_etf!$1:$1048576,MATCH($A1272,[1]mkt_pt_etf!$A:$A,0),MATCH(AD$2,[1]mkt_pt_etf!$1:$1,0))*2,0)</f>
        <v>27964116000</v>
      </c>
      <c r="AE1272" s="90">
        <f>IFERROR(INDEX([1]market_value_etf!$1:$1048576,MATCH($A1272,[1]market_value_etf!$A:$A,0),MATCH(AE$2,[1]market_value_etf!$1:$1,0))*2 + INDEX([1]mkt_pt_etf!$1:$1048576,MATCH($A1272,[1]mkt_pt_etf!$A:$A,0),MATCH(AE$2,[1]mkt_pt_etf!$1:$1,0))*2,0)</f>
        <v>335932000</v>
      </c>
      <c r="AF1272" s="90">
        <f>IFERROR(INDEX([1]market_value_etf!$1:$1048576,MATCH($A1272,[1]market_value_etf!$A:$A,0),MATCH(AF$2,[1]market_value_etf!$1:$1,0))*2 + INDEX([1]mkt_pt_etf!$1:$1048576,MATCH($A1272,[1]mkt_pt_etf!$A:$A,0),MATCH(AF$2,[1]mkt_pt_etf!$1:$1,0))*2,0)</f>
        <v>10597084000</v>
      </c>
      <c r="AG1272" s="90">
        <f>IFERROR(INDEX([1]market_value_etf!$1:$1048576,MATCH($A1272,[1]market_value_etf!$A:$A,0),MATCH(AG$2,[1]market_value_etf!$1:$1,0))*2 + INDEX([1]mkt_pt_etf!$1:$1048576,MATCH($A1272,[1]mkt_pt_etf!$A:$A,0),MATCH(AG$2,[1]mkt_pt_etf!$1:$1,0))*2,0)</f>
        <v>112963454000</v>
      </c>
      <c r="AH1272" s="90">
        <f>IFERROR(INDEX([1]market_value_etf!$1:$1048576,MATCH($A1272,[1]market_value_etf!$A:$A,0),MATCH(AH$2,[1]market_value_etf!$1:$1,0))*2 + INDEX([1]mkt_pt_etf!$1:$1048576,MATCH($A1272,[1]mkt_pt_etf!$A:$A,0),MATCH(AH$2,[1]mkt_pt_etf!$1:$1,0))*2,0)</f>
        <v>1755280000</v>
      </c>
      <c r="AI1272" s="90">
        <f>IFERROR(INDEX([1]market_value_etf!$1:$1048576,MATCH($A1272,[1]market_value_etf!$A:$A,0),MATCH(AI$2,[1]market_value_etf!$1:$1,0))*2 + INDEX([1]mkt_pt_etf!$1:$1048576,MATCH($A1272,[1]mkt_pt_etf!$A:$A,0),MATCH(AI$2,[1]mkt_pt_etf!$1:$1,0))*2,0)</f>
        <v>40628000</v>
      </c>
      <c r="AJ1272" s="90">
        <f>IFERROR(INDEX([1]market_value_etf!$1:$1048576,MATCH($A1272,[1]market_value_etf!$A:$A,0),MATCH(AJ$2,[1]market_value_etf!$1:$1,0))*2 + INDEX([1]mkt_pt_etf!$1:$1048576,MATCH($A1272,[1]mkt_pt_etf!$A:$A,0),MATCH(AJ$2,[1]mkt_pt_etf!$1:$1,0))*2,0)</f>
        <v>54980000</v>
      </c>
      <c r="AK1272" s="90">
        <f>IFERROR(INDEX([1]market_value_etf!$1:$1048576,MATCH($A1272,[1]market_value_etf!$A:$A,0),MATCH(AK$2,[1]market_value_etf!$1:$1,0))*2 + INDEX([1]mkt_pt_etf!$1:$1048576,MATCH($A1272,[1]mkt_pt_etf!$A:$A,0),MATCH(AK$2,[1]mkt_pt_etf!$1:$1,0))*2,0)</f>
        <v>127224000</v>
      </c>
      <c r="AL1272" s="90">
        <f>IFERROR(INDEX([1]market_value_etf!$1:$1048576,MATCH($A1272,[1]market_value_etf!$A:$A,0),MATCH(AL$2,[1]market_value_etf!$1:$1,0))*2 + INDEX([1]mkt_pt_etf!$1:$1048576,MATCH($A1272,[1]mkt_pt_etf!$A:$A,0),MATCH(AL$2,[1]mkt_pt_etf!$1:$1,0))*2,0)</f>
        <v>4476480000</v>
      </c>
      <c r="AM1272" s="90">
        <f>IFERROR(INDEX([1]market_value_etf!$1:$1048576,MATCH($A1272,[1]market_value_etf!$A:$A,0),MATCH(AM$2,[1]market_value_etf!$1:$1,0))*2 + INDEX([1]mkt_pt_etf!$1:$1048576,MATCH($A1272,[1]mkt_pt_etf!$A:$A,0),MATCH(AM$2,[1]mkt_pt_etf!$1:$1,0))*2,0)</f>
        <v>2060000</v>
      </c>
      <c r="AN1272" s="90">
        <f>IFERROR(INDEX([1]market_value_etf!$1:$1048576,MATCH($A1272,[1]market_value_etf!$A:$A,0),MATCH(AN$2,[1]market_value_etf!$1:$1,0))*2 + INDEX([1]mkt_pt_etf!$1:$1048576,MATCH($A1272,[1]mkt_pt_etf!$A:$A,0),MATCH(AN$2,[1]mkt_pt_etf!$1:$1,0))*2,0)</f>
        <v>6556000</v>
      </c>
      <c r="AO1272" s="90">
        <f>IFERROR(INDEX([1]market_value_etf!$1:$1048576,MATCH($A1272,[1]market_value_etf!$A:$A,0),MATCH(AO$2,[1]market_value_etf!$1:$1,0))*2 + INDEX([1]mkt_pt_etf!$1:$1048576,MATCH($A1272,[1]mkt_pt_etf!$A:$A,0),MATCH(AO$2,[1]mkt_pt_etf!$1:$1,0))*2,0)</f>
        <v>0</v>
      </c>
      <c r="AP1272" s="90"/>
    </row>
    <row r="1273" spans="1:42" s="116" customFormat="1" ht="12.75" customHeight="1">
      <c r="A1273" s="110"/>
      <c r="B1273" s="113"/>
      <c r="C1273" s="113"/>
      <c r="D1273" s="210"/>
      <c r="E1273" s="208"/>
      <c r="F1273" s="113"/>
      <c r="G1273" s="135"/>
      <c r="H1273" s="113"/>
      <c r="I1273" s="113"/>
      <c r="J1273" s="113"/>
      <c r="K1273" s="113"/>
      <c r="L1273" s="113"/>
      <c r="M1273" s="113"/>
      <c r="N1273" s="113"/>
      <c r="O1273" s="113"/>
      <c r="P1273" s="113"/>
      <c r="Q1273" s="113"/>
      <c r="R1273" s="113"/>
      <c r="S1273" s="113"/>
      <c r="T1273" s="113"/>
      <c r="U1273" s="113"/>
      <c r="V1273" s="113"/>
      <c r="W1273" s="113"/>
      <c r="X1273" s="113"/>
      <c r="Y1273" s="85" t="e">
        <f t="shared" si="5"/>
        <v>#DIV/0!</v>
      </c>
      <c r="Z1273" s="113"/>
      <c r="AA1273" s="113"/>
      <c r="AB1273" s="113"/>
      <c r="AC1273" s="113"/>
      <c r="AD1273" s="113"/>
      <c r="AE1273" s="113"/>
      <c r="AF1273" s="113"/>
      <c r="AG1273" s="113"/>
      <c r="AH1273" s="113"/>
      <c r="AI1273" s="126"/>
      <c r="AJ1273" s="113"/>
      <c r="AK1273" s="113"/>
      <c r="AL1273" s="113"/>
      <c r="AM1273" s="113"/>
      <c r="AN1273" s="113"/>
      <c r="AO1273" s="113"/>
      <c r="AP1273" s="113"/>
    </row>
    <row r="1274" spans="1:42" ht="12.75" customHeight="1">
      <c r="A1274" s="81">
        <v>45285</v>
      </c>
      <c r="B1274" s="90" cm="1">
        <f t="array" ref="B1274">SUM(_xlfn._xlws.FILTER([1]market_value_exchange!$B:$D,[1]market_value_exchange!$A:$A=A1274,0))*2</f>
        <v>34016201681000</v>
      </c>
      <c r="C1274" s="90">
        <f>SUM(AD1274:AN1274)</f>
        <v>258568510000</v>
      </c>
      <c r="D1274" s="203">
        <f>F1274+H1274+J1274+L1274+N1274+P1274+R1274+T1274+V1274+Z1274</f>
        <v>102967474000</v>
      </c>
      <c r="E1274" s="208">
        <f>INDEX([2]Daily_stats!$1:$1048576,MATCH($A1274,[2]Daily_stats!$H:$H,0),MATCH(E$1,[2]Daily_stats!$1:$1,0))</f>
        <v>241765455000</v>
      </c>
      <c r="F1274" s="90">
        <f>IFERROR(INDEX([1]kis_etf_trade_data!$1:$1048576,MATCH($A1274,[1]kis_etf_trade_data!$A:$A,0),MATCH(F$3,[1]kis_etf_trade_data!$1:$1,0)),0)</f>
        <v>36811691000</v>
      </c>
      <c r="G1274" s="85">
        <f>F1274/AD1274</f>
        <v>0.71976110816454719</v>
      </c>
      <c r="H1274" s="90">
        <f>IFERROR(INDEX([1]kis_etf_trade_data!$1:$1048576,MATCH($A1274,[1]kis_etf_trade_data!$A:$A,0),MATCH(H$3,[1]kis_etf_trade_data!$1:$1,0)),0)</f>
        <v>0</v>
      </c>
      <c r="I1274" s="85">
        <f>H1274/AE1274</f>
        <v>0</v>
      </c>
      <c r="J1274" s="90">
        <f>IFERROR(INDEX([1]kis_etf_trade_data!$1:$1048576,MATCH($A1274,[1]kis_etf_trade_data!$A:$A,0),MATCH(J$3,[1]kis_etf_trade_data!$1:$1,0)),0)</f>
        <v>449639000</v>
      </c>
      <c r="K1274" s="85">
        <f>J1274/AF1274</f>
        <v>0.29992889313425192</v>
      </c>
      <c r="L1274" s="90">
        <f>IFERROR(INDEX([1]kis_etf_trade_data!$1:$1048576,MATCH($A1274,[1]kis_etf_trade_data!$A:$A,0),MATCH(L$3,[1]kis_etf_trade_data!$1:$1,0)),0)</f>
        <v>63960203000</v>
      </c>
      <c r="M1274" s="85">
        <f>L1274/AG1274</f>
        <v>0.32098138230585005</v>
      </c>
      <c r="N1274" s="90">
        <f>IFERROR(INDEX([1]kis_etf_trade_data!$1:$1048576,MATCH($A1274,[1]kis_etf_trade_data!$A:$A,0),MATCH(N$3,[1]kis_etf_trade_data!$1:$1,0)),0)</f>
        <v>1268361000</v>
      </c>
      <c r="O1274" s="85">
        <f>N1274/AH1274</f>
        <v>0.40690051868258215</v>
      </c>
      <c r="P1274" s="90">
        <f>IFERROR(INDEX([1]kis_etf_trade_data!$1:$1048576,MATCH($A1274,[1]kis_etf_trade_data!$A:$A,0),MATCH(P$3,[1]kis_etf_trade_data!$1:$1,0)),0)</f>
        <v>204499000</v>
      </c>
      <c r="Q1274" s="85">
        <f>P1274/AI1274</f>
        <v>0.46865818723501779</v>
      </c>
      <c r="R1274" s="90">
        <f>IFERROR(INDEX([1]kis_etf_trade_data!$1:$1048576,MATCH($A1274,[1]kis_etf_trade_data!$A:$A,0),MATCH(R$3,[1]kis_etf_trade_data!$1:$1,0)),0)</f>
        <v>0</v>
      </c>
      <c r="S1274" s="85">
        <f>R1274/AJ1274</f>
        <v>0</v>
      </c>
      <c r="T1274" s="90">
        <f>IFERROR(INDEX([1]kis_etf_trade_data!$1:$1048576,MATCH($A1274,[1]kis_etf_trade_data!$A:$A,0),MATCH(T$3,[1]kis_etf_trade_data!$1:$1,0)),0)</f>
        <v>2904000</v>
      </c>
      <c r="U1274" s="85">
        <f>T1274/AK1274</f>
        <v>0.5</v>
      </c>
      <c r="V1274" s="90">
        <f>IFERROR(INDEX([1]kis_etf_trade_data!$1:$1048576,MATCH($A1274,[1]kis_etf_trade_data!$A:$A,0),MATCH(V$3,[1]kis_etf_trade_data!$1:$1,0)),0)</f>
        <v>270177000</v>
      </c>
      <c r="W1274" s="85">
        <f>V1274/AL1274</f>
        <v>0.36697762359723018</v>
      </c>
      <c r="X1274" s="90">
        <f>IFERROR(INDEX([1]kis_etf_trade_data!$1:$1048576,MATCH($A1274,[1]kis_etf_trade_data!$A:$A,0),MATCH(X$3,[1]kis_etf_trade_data!$1:$1,0)),0)</f>
        <v>3103000</v>
      </c>
      <c r="Y1274" s="85">
        <f t="shared" si="5"/>
        <v>0.5</v>
      </c>
      <c r="Z1274" s="90"/>
      <c r="AA1274" s="85"/>
      <c r="AB1274" s="85"/>
      <c r="AC1274" s="85"/>
      <c r="AD1274" s="90">
        <f>IFERROR(INDEX([1]market_value_etf!$1:$1048576,MATCH($A1274,[1]market_value_etf!$A:$A,0),MATCH(AD$2,[1]market_value_etf!$1:$1,0))*2 + INDEX([1]mkt_pt_etf!$1:$1048576,MATCH($A1274,[1]mkt_pt_etf!$A:$A,0),MATCH(AD$2,[1]mkt_pt_etf!$1:$1,0))*2,0)</f>
        <v>51144318000</v>
      </c>
      <c r="AE1274" s="90">
        <f>IFERROR(INDEX([1]market_value_etf!$1:$1048576,MATCH($A1274,[1]market_value_etf!$A:$A,0),MATCH(AE$2,[1]market_value_etf!$1:$1,0))*2 + INDEX([1]mkt_pt_etf!$1:$1048576,MATCH($A1274,[1]mkt_pt_etf!$A:$A,0),MATCH(AE$2,[1]mkt_pt_etf!$1:$1,0))*2,0)</f>
        <v>2136506000</v>
      </c>
      <c r="AF1274" s="90">
        <f>IFERROR(INDEX([1]market_value_etf!$1:$1048576,MATCH($A1274,[1]market_value_etf!$A:$A,0),MATCH(AF$2,[1]market_value_etf!$1:$1,0))*2 + INDEX([1]mkt_pt_etf!$1:$1048576,MATCH($A1274,[1]mkt_pt_etf!$A:$A,0),MATCH(AF$2,[1]mkt_pt_etf!$1:$1,0))*2,0)</f>
        <v>1499152000</v>
      </c>
      <c r="AG1274" s="90">
        <f>IFERROR(INDEX([1]market_value_etf!$1:$1048576,MATCH($A1274,[1]market_value_etf!$A:$A,0),MATCH(AG$2,[1]market_value_etf!$1:$1,0))*2 + INDEX([1]mkt_pt_etf!$1:$1048576,MATCH($A1274,[1]mkt_pt_etf!$A:$A,0),MATCH(AG$2,[1]mkt_pt_etf!$1:$1,0))*2,0)</f>
        <v>199264526000</v>
      </c>
      <c r="AH1274" s="90">
        <f>IFERROR(INDEX([1]market_value_etf!$1:$1048576,MATCH($A1274,[1]market_value_etf!$A:$A,0),MATCH(AH$2,[1]market_value_etf!$1:$1,0))*2 + INDEX([1]mkt_pt_etf!$1:$1048576,MATCH($A1274,[1]mkt_pt_etf!$A:$A,0),MATCH(AH$2,[1]mkt_pt_etf!$1:$1,0))*2,0)</f>
        <v>3117128000</v>
      </c>
      <c r="AI1274" s="90">
        <f>IFERROR(INDEX([1]market_value_etf!$1:$1048576,MATCH($A1274,[1]market_value_etf!$A:$A,0),MATCH(AI$2,[1]market_value_etf!$1:$1,0))*2 + INDEX([1]mkt_pt_etf!$1:$1048576,MATCH($A1274,[1]mkt_pt_etf!$A:$A,0),MATCH(AI$2,[1]mkt_pt_etf!$1:$1,0))*2,0)</f>
        <v>436350000</v>
      </c>
      <c r="AJ1274" s="90">
        <f>IFERROR(INDEX([1]market_value_etf!$1:$1048576,MATCH($A1274,[1]market_value_etf!$A:$A,0),MATCH(AJ$2,[1]market_value_etf!$1:$1,0))*2 + INDEX([1]mkt_pt_etf!$1:$1048576,MATCH($A1274,[1]mkt_pt_etf!$A:$A,0),MATCH(AJ$2,[1]mkt_pt_etf!$1:$1,0))*2,0)</f>
        <v>205962000</v>
      </c>
      <c r="AK1274" s="90">
        <f>IFERROR(INDEX([1]market_value_etf!$1:$1048576,MATCH($A1274,[1]market_value_etf!$A:$A,0),MATCH(AK$2,[1]market_value_etf!$1:$1,0))*2 + INDEX([1]mkt_pt_etf!$1:$1048576,MATCH($A1274,[1]mkt_pt_etf!$A:$A,0),MATCH(AK$2,[1]mkt_pt_etf!$1:$1,0))*2,0)</f>
        <v>5808000</v>
      </c>
      <c r="AL1274" s="90">
        <f>IFERROR(INDEX([1]market_value_etf!$1:$1048576,MATCH($A1274,[1]market_value_etf!$A:$A,0),MATCH(AL$2,[1]market_value_etf!$1:$1,0))*2 + INDEX([1]mkt_pt_etf!$1:$1048576,MATCH($A1274,[1]mkt_pt_etf!$A:$A,0),MATCH(AL$2,[1]mkt_pt_etf!$1:$1,0))*2,0)</f>
        <v>736222000</v>
      </c>
      <c r="AM1274" s="90">
        <f>IFERROR(INDEX([1]market_value_etf!$1:$1048576,MATCH($A1274,[1]market_value_etf!$A:$A,0),MATCH(AM$2,[1]market_value_etf!$1:$1,0))*2 + INDEX([1]mkt_pt_etf!$1:$1048576,MATCH($A1274,[1]mkt_pt_etf!$A:$A,0),MATCH(AM$2,[1]mkt_pt_etf!$1:$1,0))*2,0)</f>
        <v>6206000</v>
      </c>
      <c r="AN1274" s="90">
        <f>IFERROR(INDEX([1]market_value_etf!$1:$1048576,MATCH($A1274,[1]market_value_etf!$A:$A,0),MATCH(AN$2,[1]market_value_etf!$1:$1,0))*2 + INDEX([1]mkt_pt_etf!$1:$1048576,MATCH($A1274,[1]mkt_pt_etf!$A:$A,0),MATCH(AN$2,[1]mkt_pt_etf!$1:$1,0))*2,0)</f>
        <v>16332000</v>
      </c>
      <c r="AO1274" s="90">
        <f>IFERROR(INDEX([1]market_value_etf!$1:$1048576,MATCH($A1274,[1]market_value_etf!$A:$A,0),MATCH(AO$2,[1]market_value_etf!$1:$1,0))*2 + INDEX([1]mkt_pt_etf!$1:$1048576,MATCH($A1274,[1]mkt_pt_etf!$A:$A,0),MATCH(AO$2,[1]mkt_pt_etf!$1:$1,0))*2,0)</f>
        <v>15020000</v>
      </c>
      <c r="AP1274" s="90"/>
    </row>
    <row r="1275" spans="1:42" ht="12.75" customHeight="1">
      <c r="A1275" s="81">
        <v>45286</v>
      </c>
      <c r="B1275" s="90" cm="1">
        <f t="array" ref="B1275">SUM(_xlfn._xlws.FILTER([1]market_value_exchange!$B:$D,[1]market_value_exchange!$A:$A=A1275,0))*2</f>
        <v>34712734215000</v>
      </c>
      <c r="C1275" s="90">
        <f>SUM(AD1275:AN1275)</f>
        <v>309761570000</v>
      </c>
      <c r="D1275" s="203">
        <f>F1275+H1275+J1275+L1275+N1275+P1275+R1275+T1275+V1275+Z1275</f>
        <v>136066078000</v>
      </c>
      <c r="E1275" s="208">
        <f>INDEX([2]Daily_stats!$1:$1048576,MATCH($A1275,[2]Daily_stats!$H:$H,0),MATCH(E$1,[2]Daily_stats!$1:$1,0))</f>
        <v>268261955000</v>
      </c>
      <c r="F1275" s="90">
        <f>IFERROR(INDEX([1]kis_etf_trade_data!$1:$1048576,MATCH($A1275,[1]kis_etf_trade_data!$A:$A,0),MATCH(F$3,[1]kis_etf_trade_data!$1:$1,0)),0)</f>
        <v>17065632000</v>
      </c>
      <c r="G1275" s="85">
        <f>F1275/AD1275</f>
        <v>0.81288580875403438</v>
      </c>
      <c r="H1275" s="90">
        <f>IFERROR(INDEX([1]kis_etf_trade_data!$1:$1048576,MATCH($A1275,[1]kis_etf_trade_data!$A:$A,0),MATCH(H$3,[1]kis_etf_trade_data!$1:$1,0)),0)</f>
        <v>0</v>
      </c>
      <c r="I1275" s="85">
        <f>H1275/AE1275</f>
        <v>0</v>
      </c>
      <c r="J1275" s="90">
        <f>IFERROR(INDEX([1]kis_etf_trade_data!$1:$1048576,MATCH($A1275,[1]kis_etf_trade_data!$A:$A,0),MATCH(J$3,[1]kis_etf_trade_data!$1:$1,0)),0)</f>
        <v>8703374000</v>
      </c>
      <c r="K1275" s="85">
        <f>J1275/AF1275</f>
        <v>0.49348165005279909</v>
      </c>
      <c r="L1275" s="90">
        <f>IFERROR(INDEX([1]kis_etf_trade_data!$1:$1048576,MATCH($A1275,[1]kis_etf_trade_data!$A:$A,0),MATCH(L$3,[1]kis_etf_trade_data!$1:$1,0)),0)</f>
        <v>110054929000</v>
      </c>
      <c r="M1275" s="85">
        <f>L1275/AG1275</f>
        <v>0.40991787505826216</v>
      </c>
      <c r="N1275" s="90">
        <f>IFERROR(INDEX([1]kis_etf_trade_data!$1:$1048576,MATCH($A1275,[1]kis_etf_trade_data!$A:$A,0),MATCH(N$3,[1]kis_etf_trade_data!$1:$1,0)),0)</f>
        <v>64899000</v>
      </c>
      <c r="O1275" s="85">
        <f>N1275/AH1275</f>
        <v>7.8823675158864334E-2</v>
      </c>
      <c r="P1275" s="90">
        <f>IFERROR(INDEX([1]kis_etf_trade_data!$1:$1048576,MATCH($A1275,[1]kis_etf_trade_data!$A:$A,0),MATCH(P$3,[1]kis_etf_trade_data!$1:$1,0)),0)</f>
        <v>78605000</v>
      </c>
      <c r="Q1275" s="85">
        <f>P1275/AI1275</f>
        <v>0.25685558184218438</v>
      </c>
      <c r="R1275" s="90">
        <f>IFERROR(INDEX([1]kis_etf_trade_data!$1:$1048576,MATCH($A1275,[1]kis_etf_trade_data!$A:$A,0),MATCH(R$3,[1]kis_etf_trade_data!$1:$1,0)),0)</f>
        <v>0</v>
      </c>
      <c r="S1275" s="85">
        <f>R1275/AJ1275</f>
        <v>0</v>
      </c>
      <c r="T1275" s="90">
        <f>IFERROR(INDEX([1]kis_etf_trade_data!$1:$1048576,MATCH($A1275,[1]kis_etf_trade_data!$A:$A,0),MATCH(T$3,[1]kis_etf_trade_data!$1:$1,0)),0)</f>
        <v>2923000</v>
      </c>
      <c r="U1275" s="85">
        <f>T1275/AK1275</f>
        <v>0.40008212428141254</v>
      </c>
      <c r="V1275" s="90">
        <f>IFERROR(INDEX([1]kis_etf_trade_data!$1:$1048576,MATCH($A1275,[1]kis_etf_trade_data!$A:$A,0),MATCH(V$3,[1]kis_etf_trade_data!$1:$1,0)),0)</f>
        <v>95716000</v>
      </c>
      <c r="W1275" s="85">
        <f>V1275/AL1275</f>
        <v>0.4546041757698957</v>
      </c>
      <c r="X1275" s="90">
        <f>IFERROR(INDEX([1]kis_etf_trade_data!$1:$1048576,MATCH($A1275,[1]kis_etf_trade_data!$A:$A,0),MATCH(X$3,[1]kis_etf_trade_data!$1:$1,0)),0)</f>
        <v>0</v>
      </c>
      <c r="Y1275" s="85" t="e">
        <f t="shared" si="5"/>
        <v>#DIV/0!</v>
      </c>
      <c r="Z1275" s="90">
        <f>IFERROR(INDEX([1]kis_etf_trade_data!$1:$1048576,MATCH($A1275,[1]kis_etf_trade_data!$A:$A,0),MATCH(Z$3,[1]kis_etf_trade_data!$1:$1,0)),0)</f>
        <v>0</v>
      </c>
      <c r="AA1275" s="85" t="e">
        <f>Z1275/AO1275</f>
        <v>#DIV/0!</v>
      </c>
      <c r="AB1275" s="85"/>
      <c r="AC1275" s="85"/>
      <c r="AD1275" s="90">
        <f>IFERROR(INDEX([1]market_value_etf!$1:$1048576,MATCH($A1275,[1]market_value_etf!$A:$A,0),MATCH(AD$2,[1]market_value_etf!$1:$1,0))*2 + INDEX([1]mkt_pt_etf!$1:$1048576,MATCH($A1275,[1]mkt_pt_etf!$A:$A,0),MATCH(AD$2,[1]mkt_pt_etf!$1:$1,0))*2,0)</f>
        <v>20993886000</v>
      </c>
      <c r="AE1275" s="90">
        <f>IFERROR(INDEX([1]market_value_etf!$1:$1048576,MATCH($A1275,[1]market_value_etf!$A:$A,0),MATCH(AE$2,[1]market_value_etf!$1:$1,0))*2 + INDEX([1]mkt_pt_etf!$1:$1048576,MATCH($A1275,[1]mkt_pt_etf!$A:$A,0),MATCH(AE$2,[1]mkt_pt_etf!$1:$1,0))*2,0)</f>
        <v>890084000</v>
      </c>
      <c r="AF1275" s="90">
        <f>IFERROR(INDEX([1]market_value_etf!$1:$1048576,MATCH($A1275,[1]market_value_etf!$A:$A,0),MATCH(AF$2,[1]market_value_etf!$1:$1,0))*2 + INDEX([1]mkt_pt_etf!$1:$1048576,MATCH($A1275,[1]mkt_pt_etf!$A:$A,0),MATCH(AF$2,[1]mkt_pt_etf!$1:$1,0))*2,0)</f>
        <v>17636672000</v>
      </c>
      <c r="AG1275" s="90">
        <f>IFERROR(INDEX([1]market_value_etf!$1:$1048576,MATCH($A1275,[1]market_value_etf!$A:$A,0),MATCH(AG$2,[1]market_value_etf!$1:$1,0))*2 + INDEX([1]mkt_pt_etf!$1:$1048576,MATCH($A1275,[1]mkt_pt_etf!$A:$A,0),MATCH(AG$2,[1]mkt_pt_etf!$1:$1,0))*2,0)</f>
        <v>268480434000</v>
      </c>
      <c r="AH1275" s="90">
        <f>IFERROR(INDEX([1]market_value_etf!$1:$1048576,MATCH($A1275,[1]market_value_etf!$A:$A,0),MATCH(AH$2,[1]market_value_etf!$1:$1,0))*2 + INDEX([1]mkt_pt_etf!$1:$1048576,MATCH($A1275,[1]mkt_pt_etf!$A:$A,0),MATCH(AH$2,[1]mkt_pt_etf!$1:$1,0))*2,0)</f>
        <v>823344000</v>
      </c>
      <c r="AI1275" s="90">
        <f>IFERROR(INDEX([1]market_value_etf!$1:$1048576,MATCH($A1275,[1]market_value_etf!$A:$A,0),MATCH(AI$2,[1]market_value_etf!$1:$1,0))*2 + INDEX([1]mkt_pt_etf!$1:$1048576,MATCH($A1275,[1]mkt_pt_etf!$A:$A,0),MATCH(AI$2,[1]mkt_pt_etf!$1:$1,0))*2,0)</f>
        <v>306028000</v>
      </c>
      <c r="AJ1275" s="90">
        <f>IFERROR(INDEX([1]market_value_etf!$1:$1048576,MATCH($A1275,[1]market_value_etf!$A:$A,0),MATCH(AJ$2,[1]market_value_etf!$1:$1,0))*2 + INDEX([1]mkt_pt_etf!$1:$1048576,MATCH($A1275,[1]mkt_pt_etf!$A:$A,0),MATCH(AJ$2,[1]mkt_pt_etf!$1:$1,0))*2,0)</f>
        <v>413268000</v>
      </c>
      <c r="AK1275" s="90">
        <f>IFERROR(INDEX([1]market_value_etf!$1:$1048576,MATCH($A1275,[1]market_value_etf!$A:$A,0),MATCH(AK$2,[1]market_value_etf!$1:$1,0))*2 + INDEX([1]mkt_pt_etf!$1:$1048576,MATCH($A1275,[1]mkt_pt_etf!$A:$A,0),MATCH(AK$2,[1]mkt_pt_etf!$1:$1,0))*2,0)</f>
        <v>7306000</v>
      </c>
      <c r="AL1275" s="90">
        <f>IFERROR(INDEX([1]market_value_etf!$1:$1048576,MATCH($A1275,[1]market_value_etf!$A:$A,0),MATCH(AL$2,[1]market_value_etf!$1:$1,0))*2 + INDEX([1]mkt_pt_etf!$1:$1048576,MATCH($A1275,[1]mkt_pt_etf!$A:$A,0),MATCH(AL$2,[1]mkt_pt_etf!$1:$1,0))*2,0)</f>
        <v>210548000</v>
      </c>
      <c r="AM1275" s="90">
        <f>IFERROR(INDEX([1]market_value_etf!$1:$1048576,MATCH($A1275,[1]market_value_etf!$A:$A,0),MATCH(AM$2,[1]market_value_etf!$1:$1,0))*2 + INDEX([1]mkt_pt_etf!$1:$1048576,MATCH($A1275,[1]mkt_pt_etf!$A:$A,0),MATCH(AM$2,[1]mkt_pt_etf!$1:$1,0))*2,0)</f>
        <v>0</v>
      </c>
      <c r="AN1275" s="90">
        <f>IFERROR(INDEX([1]market_value_etf!$1:$1048576,MATCH($A1275,[1]market_value_etf!$A:$A,0),MATCH(AN$2,[1]market_value_etf!$1:$1,0))*2 + INDEX([1]mkt_pt_etf!$1:$1048576,MATCH($A1275,[1]mkt_pt_etf!$A:$A,0),MATCH(AN$2,[1]mkt_pt_etf!$1:$1,0))*2,0)</f>
        <v>0</v>
      </c>
      <c r="AO1275" s="90">
        <f>IFERROR(INDEX([1]market_value_etf!$1:$1048576,MATCH($A1275,[1]market_value_etf!$A:$A,0),MATCH(AO$2,[1]market_value_etf!$1:$1,0))*2 + INDEX([1]mkt_pt_etf!$1:$1048576,MATCH($A1275,[1]mkt_pt_etf!$A:$A,0),MATCH(AO$2,[1]mkt_pt_etf!$1:$1,0))*2,0)</f>
        <v>0</v>
      </c>
      <c r="AP1275" s="90"/>
    </row>
    <row r="1276" spans="1:42" ht="12.75" customHeight="1">
      <c r="A1276" s="81">
        <v>45287</v>
      </c>
      <c r="B1276" s="90" cm="1">
        <f t="array" ref="B1276">SUM(_xlfn._xlws.FILTER([1]market_value_exchange!$B:$D,[1]market_value_exchange!$A:$A=A1276,0))*2</f>
        <v>42854134966000</v>
      </c>
      <c r="C1276" s="90">
        <f>SUM(AD1276:AN1276)</f>
        <v>169980424000</v>
      </c>
      <c r="D1276" s="203">
        <f>F1276+H1276+J1276+L1276+N1276+P1276+R1276+T1276+V1276+Z1276</f>
        <v>100112881000</v>
      </c>
      <c r="E1276" s="208">
        <f>INDEX([2]Daily_stats!$1:$1048576,MATCH($A1276,[2]Daily_stats!$H:$H,0),MATCH(E$1,[2]Daily_stats!$1:$1,0))</f>
        <v>127195503000</v>
      </c>
      <c r="F1276" s="90">
        <f>IFERROR(INDEX([1]kis_etf_trade_data!$1:$1048576,MATCH($A1276,[1]kis_etf_trade_data!$A:$A,0),MATCH(F$3,[1]kis_etf_trade_data!$1:$1,0)),0)</f>
        <v>18505065000</v>
      </c>
      <c r="G1276" s="85">
        <f>F1276/AD1276</f>
        <v>0.776168770584863</v>
      </c>
      <c r="H1276" s="90">
        <f>IFERROR(INDEX([1]kis_etf_trade_data!$1:$1048576,MATCH($A1276,[1]kis_etf_trade_data!$A:$A,0),MATCH(H$3,[1]kis_etf_trade_data!$1:$1,0)),0)</f>
        <v>0</v>
      </c>
      <c r="I1276" s="85">
        <f>H1276/AE1276</f>
        <v>0</v>
      </c>
      <c r="J1276" s="90">
        <f>IFERROR(INDEX([1]kis_etf_trade_data!$1:$1048576,MATCH($A1276,[1]kis_etf_trade_data!$A:$A,0),MATCH(J$3,[1]kis_etf_trade_data!$1:$1,0)),0)</f>
        <v>233614000</v>
      </c>
      <c r="K1276" s="85">
        <f>J1276/AF1276</f>
        <v>0.14849473752458342</v>
      </c>
      <c r="L1276" s="90">
        <f>IFERROR(INDEX([1]kis_etf_trade_data!$1:$1048576,MATCH($A1276,[1]kis_etf_trade_data!$A:$A,0),MATCH(L$3,[1]kis_etf_trade_data!$1:$1,0)),0)</f>
        <v>80735212000</v>
      </c>
      <c r="M1276" s="85">
        <f>L1276/AG1276</f>
        <v>0.57042001936066944</v>
      </c>
      <c r="N1276" s="90">
        <f>IFERROR(INDEX([1]kis_etf_trade_data!$1:$1048576,MATCH($A1276,[1]kis_etf_trade_data!$A:$A,0),MATCH(N$3,[1]kis_etf_trade_data!$1:$1,0)),0)</f>
        <v>555238000</v>
      </c>
      <c r="O1276" s="85">
        <f>N1276/AH1276</f>
        <v>0.34873516783615593</v>
      </c>
      <c r="P1276" s="90">
        <f>IFERROR(INDEX([1]kis_etf_trade_data!$1:$1048576,MATCH($A1276,[1]kis_etf_trade_data!$A:$A,0),MATCH(P$3,[1]kis_etf_trade_data!$1:$1,0)),0)</f>
        <v>59605000</v>
      </c>
      <c r="Q1276" s="85">
        <f>P1276/AI1276</f>
        <v>0.38388463817399593</v>
      </c>
      <c r="R1276" s="90">
        <f>IFERROR(INDEX([1]kis_etf_trade_data!$1:$1048576,MATCH($A1276,[1]kis_etf_trade_data!$A:$A,0),MATCH(R$3,[1]kis_etf_trade_data!$1:$1,0)),0)</f>
        <v>0</v>
      </c>
      <c r="S1276" s="85">
        <f>R1276/AJ1276</f>
        <v>0</v>
      </c>
      <c r="T1276" s="90">
        <f>IFERROR(INDEX([1]kis_etf_trade_data!$1:$1048576,MATCH($A1276,[1]kis_etf_trade_data!$A:$A,0),MATCH(T$3,[1]kis_etf_trade_data!$1:$1,0)),0)</f>
        <v>10318000</v>
      </c>
      <c r="U1276" s="85">
        <f>T1276/AK1276</f>
        <v>0.20588235294117646</v>
      </c>
      <c r="V1276" s="90">
        <f>IFERROR(INDEX([1]kis_etf_trade_data!$1:$1048576,MATCH($A1276,[1]kis_etf_trade_data!$A:$A,0),MATCH(V$3,[1]kis_etf_trade_data!$1:$1,0)),0)</f>
        <v>13829000</v>
      </c>
      <c r="W1276" s="85">
        <f>V1276/AL1276</f>
        <v>0.2315329493704795</v>
      </c>
      <c r="X1276" s="90">
        <f>IFERROR(INDEX([1]kis_etf_trade_data!$1:$1048576,MATCH($A1276,[1]kis_etf_trade_data!$A:$A,0),MATCH(X$3,[1]kis_etf_trade_data!$1:$1,0)),0)</f>
        <v>1037000</v>
      </c>
      <c r="Y1276" s="85">
        <f t="shared" si="5"/>
        <v>0.24963890226287916</v>
      </c>
      <c r="Z1276" s="90"/>
      <c r="AA1276" s="85"/>
      <c r="AB1276" s="85"/>
      <c r="AC1276" s="85"/>
      <c r="AD1276" s="90">
        <f>IFERROR(INDEX([1]market_value_etf!$1:$1048576,MATCH($A1276,[1]market_value_etf!$A:$A,0),MATCH(AD$2,[1]market_value_etf!$1:$1,0))*2 + INDEX([1]mkt_pt_etf!$1:$1048576,MATCH($A1276,[1]mkt_pt_etf!$A:$A,0),MATCH(AD$2,[1]mkt_pt_etf!$1:$1,0))*2,0)</f>
        <v>23841548000</v>
      </c>
      <c r="AE1276" s="90">
        <f>IFERROR(INDEX([1]market_value_etf!$1:$1048576,MATCH($A1276,[1]market_value_etf!$A:$A,0),MATCH(AE$2,[1]market_value_etf!$1:$1,0))*2 + INDEX([1]mkt_pt_etf!$1:$1048576,MATCH($A1276,[1]mkt_pt_etf!$A:$A,0),MATCH(AE$2,[1]mkt_pt_etf!$1:$1,0))*2,0)</f>
        <v>1093512000</v>
      </c>
      <c r="AF1276" s="90">
        <f>IFERROR(INDEX([1]market_value_etf!$1:$1048576,MATCH($A1276,[1]market_value_etf!$A:$A,0),MATCH(AF$2,[1]market_value_etf!$1:$1,0))*2 + INDEX([1]mkt_pt_etf!$1:$1048576,MATCH($A1276,[1]mkt_pt_etf!$A:$A,0),MATCH(AF$2,[1]mkt_pt_etf!$1:$1,0))*2,0)</f>
        <v>1573214000</v>
      </c>
      <c r="AG1276" s="90">
        <f>IFERROR(INDEX([1]market_value_etf!$1:$1048576,MATCH($A1276,[1]market_value_etf!$A:$A,0),MATCH(AG$2,[1]market_value_etf!$1:$1,0))*2 + INDEX([1]mkt_pt_etf!$1:$1048576,MATCH($A1276,[1]mkt_pt_etf!$A:$A,0),MATCH(AG$2,[1]mkt_pt_etf!$1:$1,0))*2,0)</f>
        <v>141536428000</v>
      </c>
      <c r="AH1276" s="90">
        <f>IFERROR(INDEX([1]market_value_etf!$1:$1048576,MATCH($A1276,[1]market_value_etf!$A:$A,0),MATCH(AH$2,[1]market_value_etf!$1:$1,0))*2 + INDEX([1]mkt_pt_etf!$1:$1048576,MATCH($A1276,[1]mkt_pt_etf!$A:$A,0),MATCH(AH$2,[1]mkt_pt_etf!$1:$1,0))*2,0)</f>
        <v>1592148000</v>
      </c>
      <c r="AI1276" s="90">
        <f>IFERROR(INDEX([1]market_value_etf!$1:$1048576,MATCH($A1276,[1]market_value_etf!$A:$A,0),MATCH(AI$2,[1]market_value_etf!$1:$1,0))*2 + INDEX([1]mkt_pt_etf!$1:$1048576,MATCH($A1276,[1]mkt_pt_etf!$A:$A,0),MATCH(AI$2,[1]mkt_pt_etf!$1:$1,0))*2,0)</f>
        <v>155268000</v>
      </c>
      <c r="AJ1276" s="90">
        <f>IFERROR(INDEX([1]market_value_etf!$1:$1048576,MATCH($A1276,[1]market_value_etf!$A:$A,0),MATCH(AJ$2,[1]market_value_etf!$1:$1,0))*2 + INDEX([1]mkt_pt_etf!$1:$1048576,MATCH($A1276,[1]mkt_pt_etf!$A:$A,0),MATCH(AJ$2,[1]mkt_pt_etf!$1:$1,0))*2,0)</f>
        <v>74308000</v>
      </c>
      <c r="AK1276" s="90">
        <f>IFERROR(INDEX([1]market_value_etf!$1:$1048576,MATCH($A1276,[1]market_value_etf!$A:$A,0),MATCH(AK$2,[1]market_value_etf!$1:$1,0))*2 + INDEX([1]mkt_pt_etf!$1:$1048576,MATCH($A1276,[1]mkt_pt_etf!$A:$A,0),MATCH(AK$2,[1]mkt_pt_etf!$1:$1,0))*2,0)</f>
        <v>50116000</v>
      </c>
      <c r="AL1276" s="90">
        <f>IFERROR(INDEX([1]market_value_etf!$1:$1048576,MATCH($A1276,[1]market_value_etf!$A:$A,0),MATCH(AL$2,[1]market_value_etf!$1:$1,0))*2 + INDEX([1]mkt_pt_etf!$1:$1048576,MATCH($A1276,[1]mkt_pt_etf!$A:$A,0),MATCH(AL$2,[1]mkt_pt_etf!$1:$1,0))*2,0)</f>
        <v>59728000</v>
      </c>
      <c r="AM1276" s="90">
        <f>IFERROR(INDEX([1]market_value_etf!$1:$1048576,MATCH($A1276,[1]market_value_etf!$A:$A,0),MATCH(AM$2,[1]market_value_etf!$1:$1,0))*2 + INDEX([1]mkt_pt_etf!$1:$1048576,MATCH($A1276,[1]mkt_pt_etf!$A:$A,0),MATCH(AM$2,[1]mkt_pt_etf!$1:$1,0))*2,0)</f>
        <v>4154000</v>
      </c>
      <c r="AN1276" s="90">
        <f>IFERROR(INDEX([1]market_value_etf!$1:$1048576,MATCH($A1276,[1]market_value_etf!$A:$A,0),MATCH(AN$2,[1]market_value_etf!$1:$1,0))*2 + INDEX([1]mkt_pt_etf!$1:$1048576,MATCH($A1276,[1]mkt_pt_etf!$A:$A,0),MATCH(AN$2,[1]mkt_pt_etf!$1:$1,0))*2,0)</f>
        <v>0</v>
      </c>
      <c r="AO1276" s="90">
        <f>IFERROR(INDEX([1]market_value_etf!$1:$1048576,MATCH($A1276,[1]market_value_etf!$A:$A,0),MATCH(AO$2,[1]market_value_etf!$1:$1,0))*2 + INDEX([1]mkt_pt_etf!$1:$1048576,MATCH($A1276,[1]mkt_pt_etf!$A:$A,0),MATCH(AO$2,[1]mkt_pt_etf!$1:$1,0))*2,0)</f>
        <v>0</v>
      </c>
      <c r="AP1276" s="90"/>
    </row>
    <row r="1277" spans="1:42" ht="12.75" customHeight="1">
      <c r="A1277" s="81">
        <v>45288</v>
      </c>
      <c r="B1277" s="90" cm="1">
        <f t="array" ref="B1277">SUM(_xlfn._xlws.FILTER([1]market_value_exchange!$B:$D,[1]market_value_exchange!$A:$A=A1277,0))*2</f>
        <v>34606916914400</v>
      </c>
      <c r="C1277" s="90">
        <f>SUM(AD1277:AN1277)</f>
        <v>210032162000</v>
      </c>
      <c r="D1277" s="203">
        <f>F1277+H1277+J1277+L1277+N1277+P1277+R1277+T1277+V1277+Z1277</f>
        <v>61763457000</v>
      </c>
      <c r="E1277" s="208">
        <f>INDEX([2]Daily_stats!$1:$1048576,MATCH($A1277,[2]Daily_stats!$H:$H,0),MATCH(E$1,[2]Daily_stats!$1:$1,0))</f>
        <v>142849785250</v>
      </c>
      <c r="F1277" s="90">
        <f>IFERROR(INDEX([1]kis_etf_trade_data!$1:$1048576,MATCH($A1277,[1]kis_etf_trade_data!$A:$A,0),MATCH(F$3,[1]kis_etf_trade_data!$1:$1,0)),0)</f>
        <v>13647765000</v>
      </c>
      <c r="G1277" s="85">
        <f>F1277/AD1277</f>
        <v>0.52362929384949053</v>
      </c>
      <c r="H1277" s="90">
        <f>IFERROR(INDEX([1]kis_etf_trade_data!$1:$1048576,MATCH($A1277,[1]kis_etf_trade_data!$A:$A,0),MATCH(H$3,[1]kis_etf_trade_data!$1:$1,0)),0)</f>
        <v>0</v>
      </c>
      <c r="I1277" s="85">
        <f>H1277/AE1277</f>
        <v>0</v>
      </c>
      <c r="J1277" s="90">
        <f>IFERROR(INDEX([1]kis_etf_trade_data!$1:$1048576,MATCH($A1277,[1]kis_etf_trade_data!$A:$A,0),MATCH(J$3,[1]kis_etf_trade_data!$1:$1,0)),0)</f>
        <v>653971000</v>
      </c>
      <c r="K1277" s="85">
        <f>J1277/AF1277</f>
        <v>5.8386691672277932E-2</v>
      </c>
      <c r="L1277" s="90">
        <f>IFERROR(INDEX([1]kis_etf_trade_data!$1:$1048576,MATCH($A1277,[1]kis_etf_trade_data!$A:$A,0),MATCH(L$3,[1]kis_etf_trade_data!$1:$1,0)),0)</f>
        <v>46045356000</v>
      </c>
      <c r="M1277" s="85">
        <f>L1277/AG1277</f>
        <v>0.28776480266136734</v>
      </c>
      <c r="N1277" s="90">
        <f>IFERROR(INDEX([1]kis_etf_trade_data!$1:$1048576,MATCH($A1277,[1]kis_etf_trade_data!$A:$A,0),MATCH(N$3,[1]kis_etf_trade_data!$1:$1,0)),0)</f>
        <v>1182956000</v>
      </c>
      <c r="O1277" s="85">
        <f>N1277/AH1277</f>
        <v>0.36883511116598633</v>
      </c>
      <c r="P1277" s="90">
        <f>IFERROR(INDEX([1]kis_etf_trade_data!$1:$1048576,MATCH($A1277,[1]kis_etf_trade_data!$A:$A,0),MATCH(P$3,[1]kis_etf_trade_data!$1:$1,0)),0)</f>
        <v>126004000</v>
      </c>
      <c r="Q1277" s="85">
        <f>P1277/AI1277</f>
        <v>0.47403071320547452</v>
      </c>
      <c r="R1277" s="90">
        <f>IFERROR(INDEX([1]kis_etf_trade_data!$1:$1048576,MATCH($A1277,[1]kis_etf_trade_data!$A:$A,0),MATCH(R$3,[1]kis_etf_trade_data!$1:$1,0)),0)</f>
        <v>0</v>
      </c>
      <c r="S1277" s="85">
        <f>R1277/AJ1277</f>
        <v>0</v>
      </c>
      <c r="T1277" s="90">
        <f>IFERROR(INDEX([1]kis_etf_trade_data!$1:$1048576,MATCH($A1277,[1]kis_etf_trade_data!$A:$A,0),MATCH(T$3,[1]kis_etf_trade_data!$1:$1,0)),0)</f>
        <v>15550000</v>
      </c>
      <c r="U1277" s="85">
        <f>T1277/AK1277</f>
        <v>0.47737459323386749</v>
      </c>
      <c r="V1277" s="90">
        <f>IFERROR(INDEX([1]kis_etf_trade_data!$1:$1048576,MATCH($A1277,[1]kis_etf_trade_data!$A:$A,0),MATCH(V$3,[1]kis_etf_trade_data!$1:$1,0)),0)</f>
        <v>91855000</v>
      </c>
      <c r="W1277" s="85">
        <f>V1277/AL1277</f>
        <v>0.42579475816545059</v>
      </c>
      <c r="X1277" s="90">
        <f>IFERROR(INDEX([1]kis_etf_trade_data!$1:$1048576,MATCH($A1277,[1]kis_etf_trade_data!$A:$A,0),MATCH(X$3,[1]kis_etf_trade_data!$1:$1,0)),0)</f>
        <v>3141000</v>
      </c>
      <c r="Y1277" s="85">
        <f t="shared" si="5"/>
        <v>0.5</v>
      </c>
      <c r="Z1277" s="90"/>
      <c r="AA1277" s="85"/>
      <c r="AB1277" s="85"/>
      <c r="AC1277" s="85"/>
      <c r="AD1277" s="90">
        <f>IFERROR(INDEX([1]market_value_etf!$1:$1048576,MATCH($A1277,[1]market_value_etf!$A:$A,0),MATCH(AD$2,[1]market_value_etf!$1:$1,0))*2 + INDEX([1]mkt_pt_etf!$1:$1048576,MATCH($A1277,[1]mkt_pt_etf!$A:$A,0),MATCH(AD$2,[1]mkt_pt_etf!$1:$1,0))*2,0)</f>
        <v>26063792000</v>
      </c>
      <c r="AE1277" s="90">
        <f>IFERROR(INDEX([1]market_value_etf!$1:$1048576,MATCH($A1277,[1]market_value_etf!$A:$A,0),MATCH(AE$2,[1]market_value_etf!$1:$1,0))*2 + INDEX([1]mkt_pt_etf!$1:$1048576,MATCH($A1277,[1]mkt_pt_etf!$A:$A,0),MATCH(AE$2,[1]mkt_pt_etf!$1:$1,0))*2,0)</f>
        <v>8631210000</v>
      </c>
      <c r="AF1277" s="90">
        <f>IFERROR(INDEX([1]market_value_etf!$1:$1048576,MATCH($A1277,[1]market_value_etf!$A:$A,0),MATCH(AF$2,[1]market_value_etf!$1:$1,0))*2 + INDEX([1]mkt_pt_etf!$1:$1048576,MATCH($A1277,[1]mkt_pt_etf!$A:$A,0),MATCH(AF$2,[1]mkt_pt_etf!$1:$1,0))*2,0)</f>
        <v>11200686000</v>
      </c>
      <c r="AG1277" s="90">
        <f>IFERROR(INDEX([1]market_value_etf!$1:$1048576,MATCH($A1277,[1]market_value_etf!$A:$A,0),MATCH(AG$2,[1]market_value_etf!$1:$1,0))*2 + INDEX([1]mkt_pt_etf!$1:$1048576,MATCH($A1277,[1]mkt_pt_etf!$A:$A,0),MATCH(AG$2,[1]mkt_pt_etf!$1:$1,0))*2,0)</f>
        <v>160010382000</v>
      </c>
      <c r="AH1277" s="90">
        <f>IFERROR(INDEX([1]market_value_etf!$1:$1048576,MATCH($A1277,[1]market_value_etf!$A:$A,0),MATCH(AH$2,[1]market_value_etf!$1:$1,0))*2 + INDEX([1]mkt_pt_etf!$1:$1048576,MATCH($A1277,[1]mkt_pt_etf!$A:$A,0),MATCH(AH$2,[1]mkt_pt_etf!$1:$1,0))*2,0)</f>
        <v>3207276000</v>
      </c>
      <c r="AI1277" s="90">
        <f>IFERROR(INDEX([1]market_value_etf!$1:$1048576,MATCH($A1277,[1]market_value_etf!$A:$A,0),MATCH(AI$2,[1]market_value_etf!$1:$1,0))*2 + INDEX([1]mkt_pt_etf!$1:$1048576,MATCH($A1277,[1]mkt_pt_etf!$A:$A,0),MATCH(AI$2,[1]mkt_pt_etf!$1:$1,0))*2,0)</f>
        <v>265814000</v>
      </c>
      <c r="AJ1277" s="90">
        <f>IFERROR(INDEX([1]market_value_etf!$1:$1048576,MATCH($A1277,[1]market_value_etf!$A:$A,0),MATCH(AJ$2,[1]market_value_etf!$1:$1,0))*2 + INDEX([1]mkt_pt_etf!$1:$1048576,MATCH($A1277,[1]mkt_pt_etf!$A:$A,0),MATCH(AJ$2,[1]mkt_pt_etf!$1:$1,0))*2,0)</f>
        <v>379924000</v>
      </c>
      <c r="AK1277" s="90">
        <f>IFERROR(INDEX([1]market_value_etf!$1:$1048576,MATCH($A1277,[1]market_value_etf!$A:$A,0),MATCH(AK$2,[1]market_value_etf!$1:$1,0))*2 + INDEX([1]mkt_pt_etf!$1:$1048576,MATCH($A1277,[1]mkt_pt_etf!$A:$A,0),MATCH(AK$2,[1]mkt_pt_etf!$1:$1,0))*2,0)</f>
        <v>32574000</v>
      </c>
      <c r="AL1277" s="90">
        <f>IFERROR(INDEX([1]market_value_etf!$1:$1048576,MATCH($A1277,[1]market_value_etf!$A:$A,0),MATCH(AL$2,[1]market_value_etf!$1:$1,0))*2 + INDEX([1]mkt_pt_etf!$1:$1048576,MATCH($A1277,[1]mkt_pt_etf!$A:$A,0),MATCH(AL$2,[1]mkt_pt_etf!$1:$1,0))*2,0)</f>
        <v>215726000</v>
      </c>
      <c r="AM1277" s="90">
        <f>IFERROR(INDEX([1]market_value_etf!$1:$1048576,MATCH($A1277,[1]market_value_etf!$A:$A,0),MATCH(AM$2,[1]market_value_etf!$1:$1,0))*2 + INDEX([1]mkt_pt_etf!$1:$1048576,MATCH($A1277,[1]mkt_pt_etf!$A:$A,0),MATCH(AM$2,[1]mkt_pt_etf!$1:$1,0))*2,0)</f>
        <v>6282000</v>
      </c>
      <c r="AN1277" s="90">
        <f>IFERROR(INDEX([1]market_value_etf!$1:$1048576,MATCH($A1277,[1]market_value_etf!$A:$A,0),MATCH(AN$2,[1]market_value_etf!$1:$1,0))*2 + INDEX([1]mkt_pt_etf!$1:$1048576,MATCH($A1277,[1]mkt_pt_etf!$A:$A,0),MATCH(AN$2,[1]mkt_pt_etf!$1:$1,0))*2,0)</f>
        <v>18496000</v>
      </c>
      <c r="AO1277" s="90">
        <f>IFERROR(INDEX([1]market_value_etf!$1:$1048576,MATCH($A1277,[1]market_value_etf!$A:$A,0),MATCH(AO$2,[1]market_value_etf!$1:$1,0))*2 + INDEX([1]mkt_pt_etf!$1:$1048576,MATCH($A1277,[1]mkt_pt_etf!$A:$A,0),MATCH(AO$2,[1]mkt_pt_etf!$1:$1,0))*2,0)</f>
        <v>131780000</v>
      </c>
      <c r="AP1277" s="90"/>
    </row>
    <row r="1278" spans="1:42" ht="12.75" customHeight="1">
      <c r="A1278" s="81">
        <v>45289</v>
      </c>
      <c r="B1278" s="90" cm="1">
        <f t="array" ref="B1278">SUM(_xlfn._xlws.FILTER([1]market_value_exchange!$B:$D,[1]market_value_exchange!$A:$A=A1278,0))*2</f>
        <v>36221466350200</v>
      </c>
      <c r="C1278" s="90">
        <f>SUM(AD1278:AN1278)</f>
        <v>184403138000</v>
      </c>
      <c r="D1278" s="203">
        <f>F1278+H1278+J1278+L1278+N1278+P1278+R1278+T1278+V1278+Z1278</f>
        <v>40108679000</v>
      </c>
      <c r="E1278" s="208">
        <f>INDEX([2]Daily_stats!$1:$1048576,MATCH($A1278,[2]Daily_stats!$H:$H,0),MATCH(E$1,[2]Daily_stats!$1:$1,0))</f>
        <v>89454094000</v>
      </c>
      <c r="F1278" s="90">
        <f>IFERROR(INDEX([1]kis_etf_trade_data!$1:$1048576,MATCH($A1278,[1]kis_etf_trade_data!$A:$A,0),MATCH(F$3,[1]kis_etf_trade_data!$1:$1,0)),0)</f>
        <v>26048687000</v>
      </c>
      <c r="G1278" s="85">
        <f>F1278/AD1278</f>
        <v>0.29364089436815721</v>
      </c>
      <c r="H1278" s="90">
        <f>IFERROR(INDEX([1]kis_etf_trade_data!$1:$1048576,MATCH($A1278,[1]kis_etf_trade_data!$A:$A,0),MATCH(H$3,[1]kis_etf_trade_data!$1:$1,0)),0)</f>
        <v>0</v>
      </c>
      <c r="I1278" s="85">
        <f>H1278/AE1278</f>
        <v>0</v>
      </c>
      <c r="J1278" s="90">
        <f>IFERROR(INDEX([1]kis_etf_trade_data!$1:$1048576,MATCH($A1278,[1]kis_etf_trade_data!$A:$A,0),MATCH(J$3,[1]kis_etf_trade_data!$1:$1,0)),0)</f>
        <v>4765241000</v>
      </c>
      <c r="K1278" s="85">
        <f>J1278/AF1278</f>
        <v>0.22458197581612449</v>
      </c>
      <c r="L1278" s="90">
        <f>IFERROR(INDEX([1]kis_etf_trade_data!$1:$1048576,MATCH($A1278,[1]kis_etf_trade_data!$A:$A,0),MATCH(L$3,[1]kis_etf_trade_data!$1:$1,0)),0)</f>
        <v>8334158000</v>
      </c>
      <c r="M1278" s="85">
        <f>L1278/AG1278</f>
        <v>0.11949711108951454</v>
      </c>
      <c r="N1278" s="90">
        <f>IFERROR(INDEX([1]kis_etf_trade_data!$1:$1048576,MATCH($A1278,[1]kis_etf_trade_data!$A:$A,0),MATCH(N$3,[1]kis_etf_trade_data!$1:$1,0)),0)</f>
        <v>229603000</v>
      </c>
      <c r="O1278" s="85">
        <f>N1278/AH1278</f>
        <v>9.023175424586731E-2</v>
      </c>
      <c r="P1278" s="90">
        <f>IFERROR(INDEX([1]kis_etf_trade_data!$1:$1048576,MATCH($A1278,[1]kis_etf_trade_data!$A:$A,0),MATCH(P$3,[1]kis_etf_trade_data!$1:$1,0)),0)</f>
        <v>512141000</v>
      </c>
      <c r="Q1278" s="85">
        <f>P1278/AI1278</f>
        <v>0.48156454103173124</v>
      </c>
      <c r="R1278" s="90">
        <f>IFERROR(INDEX([1]kis_etf_trade_data!$1:$1048576,MATCH($A1278,[1]kis_etf_trade_data!$A:$A,0),MATCH(R$3,[1]kis_etf_trade_data!$1:$1,0)),0)</f>
        <v>0</v>
      </c>
      <c r="S1278" s="85">
        <f>R1278/AJ1278</f>
        <v>0</v>
      </c>
      <c r="T1278" s="90">
        <f>IFERROR(INDEX([1]kis_etf_trade_data!$1:$1048576,MATCH($A1278,[1]kis_etf_trade_data!$A:$A,0),MATCH(T$3,[1]kis_etf_trade_data!$1:$1,0)),0)</f>
        <v>5976000</v>
      </c>
      <c r="U1278" s="85">
        <f>T1278/AK1278</f>
        <v>0.21003795866722902</v>
      </c>
      <c r="V1278" s="90">
        <f>IFERROR(INDEX([1]kis_etf_trade_data!$1:$1048576,MATCH($A1278,[1]kis_etf_trade_data!$A:$A,0),MATCH(V$3,[1]kis_etf_trade_data!$1:$1,0)),0)</f>
        <v>212873000</v>
      </c>
      <c r="W1278" s="85">
        <f>V1278/AL1278</f>
        <v>0.48514082035434131</v>
      </c>
      <c r="X1278" s="90">
        <f>IFERROR(INDEX([1]kis_etf_trade_data!$1:$1048576,MATCH($A1278,[1]kis_etf_trade_data!$A:$A,0),MATCH(X$3,[1]kis_etf_trade_data!$1:$1,0)),0)</f>
        <v>0</v>
      </c>
      <c r="Y1278" s="85">
        <f t="shared" si="5"/>
        <v>0</v>
      </c>
      <c r="Z1278" s="90"/>
      <c r="AA1278" s="85"/>
      <c r="AB1278" s="85"/>
      <c r="AC1278" s="85"/>
      <c r="AD1278" s="90">
        <f>IFERROR(INDEX([1]market_value_etf!$1:$1048576,MATCH($A1278,[1]market_value_etf!$A:$A,0),MATCH(AD$2,[1]market_value_etf!$1:$1,0))*2 + INDEX([1]mkt_pt_etf!$1:$1048576,MATCH($A1278,[1]mkt_pt_etf!$A:$A,0),MATCH(AD$2,[1]mkt_pt_etf!$1:$1,0))*2,0)</f>
        <v>88709330000</v>
      </c>
      <c r="AE1278" s="90">
        <f>IFERROR(INDEX([1]market_value_etf!$1:$1048576,MATCH($A1278,[1]market_value_etf!$A:$A,0),MATCH(AE$2,[1]market_value_etf!$1:$1,0))*2 + INDEX([1]mkt_pt_etf!$1:$1048576,MATCH($A1278,[1]mkt_pt_etf!$A:$A,0),MATCH(AE$2,[1]mkt_pt_etf!$1:$1,0))*2,0)</f>
        <v>359768000</v>
      </c>
      <c r="AF1278" s="90">
        <f>IFERROR(INDEX([1]market_value_etf!$1:$1048576,MATCH($A1278,[1]market_value_etf!$A:$A,0),MATCH(AF$2,[1]market_value_etf!$1:$1,0))*2 + INDEX([1]mkt_pt_etf!$1:$1048576,MATCH($A1278,[1]mkt_pt_etf!$A:$A,0),MATCH(AF$2,[1]mkt_pt_etf!$1:$1,0))*2,0)</f>
        <v>21218270000</v>
      </c>
      <c r="AG1278" s="90">
        <f>IFERROR(INDEX([1]market_value_etf!$1:$1048576,MATCH($A1278,[1]market_value_etf!$A:$A,0),MATCH(AG$2,[1]market_value_etf!$1:$1,0))*2 + INDEX([1]mkt_pt_etf!$1:$1048576,MATCH($A1278,[1]mkt_pt_etf!$A:$A,0),MATCH(AG$2,[1]mkt_pt_etf!$1:$1,0))*2,0)</f>
        <v>69743594000</v>
      </c>
      <c r="AH1278" s="90">
        <f>IFERROR(INDEX([1]market_value_etf!$1:$1048576,MATCH($A1278,[1]market_value_etf!$A:$A,0),MATCH(AH$2,[1]market_value_etf!$1:$1,0))*2 + INDEX([1]mkt_pt_etf!$1:$1048576,MATCH($A1278,[1]mkt_pt_etf!$A:$A,0),MATCH(AH$2,[1]mkt_pt_etf!$1:$1,0))*2,0)</f>
        <v>2544592000</v>
      </c>
      <c r="AI1278" s="90">
        <f>IFERROR(INDEX([1]market_value_etf!$1:$1048576,MATCH($A1278,[1]market_value_etf!$A:$A,0),MATCH(AI$2,[1]market_value_etf!$1:$1,0))*2 + INDEX([1]mkt_pt_etf!$1:$1048576,MATCH($A1278,[1]mkt_pt_etf!$A:$A,0),MATCH(AI$2,[1]mkt_pt_etf!$1:$1,0))*2,0)</f>
        <v>1063494000</v>
      </c>
      <c r="AJ1278" s="90">
        <f>IFERROR(INDEX([1]market_value_etf!$1:$1048576,MATCH($A1278,[1]market_value_etf!$A:$A,0),MATCH(AJ$2,[1]market_value_etf!$1:$1,0))*2 + INDEX([1]mkt_pt_etf!$1:$1048576,MATCH($A1278,[1]mkt_pt_etf!$A:$A,0),MATCH(AJ$2,[1]mkt_pt_etf!$1:$1,0))*2,0)</f>
        <v>199252000</v>
      </c>
      <c r="AK1278" s="90">
        <f>IFERROR(INDEX([1]market_value_etf!$1:$1048576,MATCH($A1278,[1]market_value_etf!$A:$A,0),MATCH(AK$2,[1]market_value_etf!$1:$1,0))*2 + INDEX([1]mkt_pt_etf!$1:$1048576,MATCH($A1278,[1]mkt_pt_etf!$A:$A,0),MATCH(AK$2,[1]mkt_pt_etf!$1:$1,0))*2,0)</f>
        <v>28452000</v>
      </c>
      <c r="AL1278" s="90">
        <f>IFERROR(INDEX([1]market_value_etf!$1:$1048576,MATCH($A1278,[1]market_value_etf!$A:$A,0),MATCH(AL$2,[1]market_value_etf!$1:$1,0))*2 + INDEX([1]mkt_pt_etf!$1:$1048576,MATCH($A1278,[1]mkt_pt_etf!$A:$A,0),MATCH(AL$2,[1]mkt_pt_etf!$1:$1,0))*2,0)</f>
        <v>438786000</v>
      </c>
      <c r="AM1278" s="90">
        <f>IFERROR(INDEX([1]market_value_etf!$1:$1048576,MATCH($A1278,[1]market_value_etf!$A:$A,0),MATCH(AM$2,[1]market_value_etf!$1:$1,0))*2 + INDEX([1]mkt_pt_etf!$1:$1048576,MATCH($A1278,[1]mkt_pt_etf!$A:$A,0),MATCH(AM$2,[1]mkt_pt_etf!$1:$1,0))*2,0)</f>
        <v>2120000</v>
      </c>
      <c r="AN1278" s="90">
        <f>IFERROR(INDEX([1]market_value_etf!$1:$1048576,MATCH($A1278,[1]market_value_etf!$A:$A,0),MATCH(AN$2,[1]market_value_etf!$1:$1,0))*2 + INDEX([1]mkt_pt_etf!$1:$1048576,MATCH($A1278,[1]mkt_pt_etf!$A:$A,0),MATCH(AN$2,[1]mkt_pt_etf!$1:$1,0))*2,0)</f>
        <v>95480000</v>
      </c>
      <c r="AO1278" s="90">
        <f>IFERROR(INDEX([1]market_value_etf!$1:$1048576,MATCH($A1278,[1]market_value_etf!$A:$A,0),MATCH(AO$2,[1]market_value_etf!$1:$1,0))*2 + INDEX([1]mkt_pt_etf!$1:$1048576,MATCH($A1278,[1]mkt_pt_etf!$A:$A,0),MATCH(AO$2,[1]mkt_pt_etf!$1:$1,0))*2,0)</f>
        <v>8738000</v>
      </c>
      <c r="AP1278" s="90"/>
    </row>
    <row r="1279" spans="1:42" s="116" customFormat="1" ht="12.75" customHeight="1">
      <c r="A1279" s="110"/>
      <c r="B1279" s="113"/>
      <c r="C1279" s="113"/>
      <c r="D1279" s="210"/>
      <c r="E1279" s="208"/>
      <c r="F1279" s="113"/>
      <c r="G1279" s="135"/>
      <c r="H1279" s="113"/>
      <c r="I1279" s="113"/>
      <c r="J1279" s="113"/>
      <c r="K1279" s="113"/>
      <c r="L1279" s="113"/>
      <c r="M1279" s="113"/>
      <c r="N1279" s="113"/>
      <c r="O1279" s="113"/>
      <c r="P1279" s="113"/>
      <c r="Q1279" s="113"/>
      <c r="R1279" s="113"/>
      <c r="S1279" s="113"/>
      <c r="T1279" s="113"/>
      <c r="U1279" s="113"/>
      <c r="V1279" s="113"/>
      <c r="W1279" s="113"/>
      <c r="X1279" s="113"/>
      <c r="Y1279" s="85" t="e">
        <f t="shared" si="5"/>
        <v>#DIV/0!</v>
      </c>
      <c r="Z1279" s="113"/>
      <c r="AA1279" s="113"/>
      <c r="AB1279" s="113"/>
      <c r="AC1279" s="113"/>
      <c r="AD1279" s="113"/>
      <c r="AE1279" s="113"/>
      <c r="AF1279" s="113"/>
      <c r="AG1279" s="113"/>
      <c r="AH1279" s="113"/>
      <c r="AI1279" s="126"/>
      <c r="AJ1279" s="113"/>
      <c r="AK1279" s="113"/>
      <c r="AL1279" s="113"/>
      <c r="AM1279" s="113"/>
      <c r="AN1279" s="113"/>
      <c r="AO1279" s="113"/>
      <c r="AP1279" s="113"/>
    </row>
    <row r="1280" spans="1:42" ht="12.75" customHeight="1">
      <c r="A1280" s="81">
        <v>45293</v>
      </c>
      <c r="B1280" s="90" cm="1">
        <f t="array" ref="B1280">SUM(_xlfn._xlws.FILTER([1]market_value_exchange!$B:$D,[1]market_value_exchange!$A:$A=A1280,0))*2</f>
        <v>37793115448200</v>
      </c>
      <c r="C1280" s="90">
        <f>SUM(AD1280:AN1280)</f>
        <v>474374852000</v>
      </c>
      <c r="D1280" s="203">
        <f>F1280+H1280+J1280+L1280+N1280+P1280+R1280+T1280+V1280+Z1280</f>
        <v>57726939000</v>
      </c>
      <c r="E1280" s="208">
        <f>INDEX([2]Daily_stats!$1:$1048576,MATCH($A1280,[2]Daily_stats!$H:$H,0),MATCH(E$1,[2]Daily_stats!$1:$1,0))</f>
        <v>161341229200</v>
      </c>
      <c r="F1280" s="90">
        <f>IFERROR(INDEX([1]kis_etf_trade_data!$1:$1048576,MATCH($A1280,[1]kis_etf_trade_data!$A:$A,0),MATCH(F$3,[1]kis_etf_trade_data!$1:$1,0)),0)</f>
        <v>12333862000</v>
      </c>
      <c r="G1280" s="85">
        <f>F1280/AD1280</f>
        <v>0.36277520074628877</v>
      </c>
      <c r="H1280" s="90">
        <f>IFERROR(INDEX([1]kis_etf_trade_data!$1:$1048576,MATCH($A1280,[1]kis_etf_trade_data!$A:$A,0),MATCH(H$3,[1]kis_etf_trade_data!$1:$1,0)),0)</f>
        <v>0</v>
      </c>
      <c r="I1280" s="85">
        <f>H1280/AE1280</f>
        <v>0</v>
      </c>
      <c r="J1280" s="90">
        <f>IFERROR(INDEX([1]kis_etf_trade_data!$1:$1048576,MATCH($A1280,[1]kis_etf_trade_data!$A:$A,0),MATCH(J$3,[1]kis_etf_trade_data!$1:$1,0)),0)</f>
        <v>2461466000</v>
      </c>
      <c r="K1280" s="85">
        <f>J1280/AF1280</f>
        <v>6.585476998800942E-3</v>
      </c>
      <c r="L1280" s="90">
        <f>IFERROR(INDEX([1]kis_etf_trade_data!$1:$1048576,MATCH($A1280,[1]kis_etf_trade_data!$A:$A,0),MATCH(L$3,[1]kis_etf_trade_data!$1:$1,0)),0)</f>
        <v>41293202000</v>
      </c>
      <c r="M1280" s="85">
        <f>L1280/AG1280</f>
        <v>0.68476055453576323</v>
      </c>
      <c r="N1280" s="90">
        <f>IFERROR(INDEX([1]kis_etf_trade_data!$1:$1048576,MATCH($A1280,[1]kis_etf_trade_data!$A:$A,0),MATCH(N$3,[1]kis_etf_trade_data!$1:$1,0)),0)</f>
        <v>956181000</v>
      </c>
      <c r="O1280" s="85">
        <f>N1280/AH1280</f>
        <v>0.27567231418849764</v>
      </c>
      <c r="P1280" s="90">
        <f>IFERROR(INDEX([1]kis_etf_trade_data!$1:$1048576,MATCH($A1280,[1]kis_etf_trade_data!$A:$A,0),MATCH(P$3,[1]kis_etf_trade_data!$1:$1,0)),0)</f>
        <v>617086000</v>
      </c>
      <c r="Q1280" s="85">
        <f>P1280/AI1280</f>
        <v>0.46823289101482352</v>
      </c>
      <c r="R1280" s="90">
        <f>IFERROR(INDEX([1]kis_etf_trade_data!$1:$1048576,MATCH($A1280,[1]kis_etf_trade_data!$A:$A,0),MATCH(R$3,[1]kis_etf_trade_data!$1:$1,0)),0)</f>
        <v>1345000</v>
      </c>
      <c r="S1280" s="85">
        <f>R1280/AJ1280</f>
        <v>1.9703148988034548E-3</v>
      </c>
      <c r="T1280" s="90">
        <f>IFERROR(INDEX([1]kis_etf_trade_data!$1:$1048576,MATCH($A1280,[1]kis_etf_trade_data!$A:$A,0),MATCH(T$3,[1]kis_etf_trade_data!$1:$1,0)),0)</f>
        <v>11223000</v>
      </c>
      <c r="U1280" s="85">
        <f>T1280/AK1280</f>
        <v>0.68200048614487119</v>
      </c>
      <c r="V1280" s="90">
        <f>IFERROR(INDEX([1]kis_etf_trade_data!$1:$1048576,MATCH($A1280,[1]kis_etf_trade_data!$A:$A,0),MATCH(V$3,[1]kis_etf_trade_data!$1:$1,0)),0)</f>
        <v>52574000</v>
      </c>
      <c r="W1280" s="85">
        <f>V1280/AL1280</f>
        <v>0.36057006474267528</v>
      </c>
      <c r="X1280" s="90">
        <f>IFERROR(INDEX([1]kis_etf_trade_data!$1:$1048576,MATCH($A1280,[1]kis_etf_trade_data!$A:$A,0),MATCH(X$3,[1]kis_etf_trade_data!$1:$1,0)),0)</f>
        <v>18990000</v>
      </c>
      <c r="Y1280" s="85">
        <f t="shared" si="5"/>
        <v>0.5</v>
      </c>
      <c r="Z1280" s="90"/>
      <c r="AA1280" s="85"/>
      <c r="AB1280" s="85"/>
      <c r="AC1280" s="85"/>
      <c r="AD1280" s="90">
        <f>IFERROR(INDEX([1]market_value_etf!$1:$1048576,MATCH($A1280,[1]market_value_etf!$A:$A,0),MATCH(AD$2,[1]market_value_etf!$1:$1,0))*2 + INDEX([1]mkt_pt_etf!$1:$1048576,MATCH($A1280,[1]mkt_pt_etf!$A:$A,0),MATCH(AD$2,[1]mkt_pt_etf!$1:$1,0))*2,0)</f>
        <v>33998636000</v>
      </c>
      <c r="AE1280" s="90">
        <f>IFERROR(INDEX([1]market_value_etf!$1:$1048576,MATCH($A1280,[1]market_value_etf!$A:$A,0),MATCH(AE$2,[1]market_value_etf!$1:$1,0))*2 + INDEX([1]mkt_pt_etf!$1:$1048576,MATCH($A1280,[1]mkt_pt_etf!$A:$A,0),MATCH(AE$2,[1]mkt_pt_etf!$1:$1,0))*2,0)</f>
        <v>618800000</v>
      </c>
      <c r="AF1280" s="90">
        <f>IFERROR(INDEX([1]market_value_etf!$1:$1048576,MATCH($A1280,[1]market_value_etf!$A:$A,0),MATCH(AF$2,[1]market_value_etf!$1:$1,0))*2 + INDEX([1]mkt_pt_etf!$1:$1048576,MATCH($A1280,[1]mkt_pt_etf!$A:$A,0),MATCH(AF$2,[1]mkt_pt_etf!$1:$1,0))*2,0)</f>
        <v>373771862000</v>
      </c>
      <c r="AG1280" s="90">
        <f>IFERROR(INDEX([1]market_value_etf!$1:$1048576,MATCH($A1280,[1]market_value_etf!$A:$A,0),MATCH(AG$2,[1]market_value_etf!$1:$1,0))*2 + INDEX([1]mkt_pt_etf!$1:$1048576,MATCH($A1280,[1]mkt_pt_etf!$A:$A,0),MATCH(AG$2,[1]mkt_pt_etf!$1:$1,0))*2,0)</f>
        <v>60303126000</v>
      </c>
      <c r="AH1280" s="90">
        <f>IFERROR(INDEX([1]market_value_etf!$1:$1048576,MATCH($A1280,[1]market_value_etf!$A:$A,0),MATCH(AH$2,[1]market_value_etf!$1:$1,0))*2 + INDEX([1]mkt_pt_etf!$1:$1048576,MATCH($A1280,[1]mkt_pt_etf!$A:$A,0),MATCH(AH$2,[1]mkt_pt_etf!$1:$1,0))*2,0)</f>
        <v>3468542000</v>
      </c>
      <c r="AI1280" s="90">
        <f>IFERROR(INDEX([1]market_value_etf!$1:$1048576,MATCH($A1280,[1]market_value_etf!$A:$A,0),MATCH(AI$2,[1]market_value_etf!$1:$1,0))*2 + INDEX([1]mkt_pt_etf!$1:$1048576,MATCH($A1280,[1]mkt_pt_etf!$A:$A,0),MATCH(AI$2,[1]mkt_pt_etf!$1:$1,0))*2,0)</f>
        <v>1317904000</v>
      </c>
      <c r="AJ1280" s="90">
        <f>IFERROR(INDEX([1]market_value_etf!$1:$1048576,MATCH($A1280,[1]market_value_etf!$A:$A,0),MATCH(AJ$2,[1]market_value_etf!$1:$1,0))*2 + INDEX([1]mkt_pt_etf!$1:$1048576,MATCH($A1280,[1]mkt_pt_etf!$A:$A,0),MATCH(AJ$2,[1]mkt_pt_etf!$1:$1,0))*2,0)</f>
        <v>682632000</v>
      </c>
      <c r="AK1280" s="90">
        <f>IFERROR(INDEX([1]market_value_etf!$1:$1048576,MATCH($A1280,[1]market_value_etf!$A:$A,0),MATCH(AK$2,[1]market_value_etf!$1:$1,0))*2 + INDEX([1]mkt_pt_etf!$1:$1048576,MATCH($A1280,[1]mkt_pt_etf!$A:$A,0),MATCH(AK$2,[1]mkt_pt_etf!$1:$1,0))*2,0)</f>
        <v>16456000</v>
      </c>
      <c r="AL1280" s="90">
        <f>IFERROR(INDEX([1]market_value_etf!$1:$1048576,MATCH($A1280,[1]market_value_etf!$A:$A,0),MATCH(AL$2,[1]market_value_etf!$1:$1,0))*2 + INDEX([1]mkt_pt_etf!$1:$1048576,MATCH($A1280,[1]mkt_pt_etf!$A:$A,0),MATCH(AL$2,[1]mkt_pt_etf!$1:$1,0))*2,0)</f>
        <v>145808000</v>
      </c>
      <c r="AM1280" s="90">
        <f>IFERROR(INDEX([1]market_value_etf!$1:$1048576,MATCH($A1280,[1]market_value_etf!$A:$A,0),MATCH(AM$2,[1]market_value_etf!$1:$1,0))*2 + INDEX([1]mkt_pt_etf!$1:$1048576,MATCH($A1280,[1]mkt_pt_etf!$A:$A,0),MATCH(AM$2,[1]mkt_pt_etf!$1:$1,0))*2,0)</f>
        <v>37980000</v>
      </c>
      <c r="AN1280" s="90">
        <f>IFERROR(INDEX([1]market_value_etf!$1:$1048576,MATCH($A1280,[1]market_value_etf!$A:$A,0),MATCH(AN$2,[1]market_value_etf!$1:$1,0))*2 + INDEX([1]mkt_pt_etf!$1:$1048576,MATCH($A1280,[1]mkt_pt_etf!$A:$A,0),MATCH(AN$2,[1]mkt_pt_etf!$1:$1,0))*2,0)</f>
        <v>13106000</v>
      </c>
      <c r="AO1280" s="90">
        <f>IFERROR(INDEX([1]market_value_etf!$1:$1048576,MATCH($A1280,[1]market_value_etf!$A:$A,0),MATCH(AO$2,[1]market_value_etf!$1:$1,0))*2 + INDEX([1]mkt_pt_etf!$1:$1048576,MATCH($A1280,[1]mkt_pt_etf!$A:$A,0),MATCH(AO$2,[1]mkt_pt_etf!$1:$1,0))*2,0)</f>
        <v>0</v>
      </c>
      <c r="AP1280" s="90"/>
    </row>
    <row r="1281" spans="1:42" ht="12.75" customHeight="1">
      <c r="A1281" s="81">
        <v>45294</v>
      </c>
      <c r="B1281" s="90" cm="1">
        <f t="array" ref="B1281">SUM(_xlfn._xlws.FILTER([1]market_value_exchange!$B:$D,[1]market_value_exchange!$A:$A=A1281,0))*2</f>
        <v>32656190201600</v>
      </c>
      <c r="C1281" s="90">
        <f>SUM(AD1281:AN1281)</f>
        <v>551073172000</v>
      </c>
      <c r="D1281" s="203">
        <f>F1281+H1281+J1281+L1281+N1281+P1281+R1281+T1281+V1281+Z1281</f>
        <v>72847244000</v>
      </c>
      <c r="E1281" s="208">
        <f>INDEX([2]Daily_stats!$1:$1048576,MATCH($A1281,[2]Daily_stats!$H:$H,0),MATCH(E$1,[2]Daily_stats!$1:$1,0))</f>
        <v>107096448000</v>
      </c>
      <c r="F1281" s="90">
        <f>IFERROR(INDEX([1]kis_etf_trade_data!$1:$1048576,MATCH($A1281,[1]kis_etf_trade_data!$A:$A,0),MATCH(F$3,[1]kis_etf_trade_data!$1:$1,0)),0)</f>
        <v>20028826000</v>
      </c>
      <c r="G1281" s="85">
        <f>F1281/AD1281</f>
        <v>0.53645907046094476</v>
      </c>
      <c r="H1281" s="90">
        <f>IFERROR(INDEX([1]kis_etf_trade_data!$1:$1048576,MATCH($A1281,[1]kis_etf_trade_data!$A:$A,0),MATCH(H$3,[1]kis_etf_trade_data!$1:$1,0)),0)</f>
        <v>0</v>
      </c>
      <c r="I1281" s="85">
        <f>H1281/AE1281</f>
        <v>0</v>
      </c>
      <c r="J1281" s="90">
        <f>IFERROR(INDEX([1]kis_etf_trade_data!$1:$1048576,MATCH($A1281,[1]kis_etf_trade_data!$A:$A,0),MATCH(J$3,[1]kis_etf_trade_data!$1:$1,0)),0)</f>
        <v>350710000</v>
      </c>
      <c r="K1281" s="85">
        <f>J1281/AF1281</f>
        <v>8.5411056961671604E-4</v>
      </c>
      <c r="L1281" s="90">
        <f>IFERROR(INDEX([1]kis_etf_trade_data!$1:$1048576,MATCH($A1281,[1]kis_etf_trade_data!$A:$A,0),MATCH(L$3,[1]kis_etf_trade_data!$1:$1,0)),0)</f>
        <v>51289147000</v>
      </c>
      <c r="M1281" s="85">
        <f>L1281/AG1281</f>
        <v>0.52088126776626675</v>
      </c>
      <c r="N1281" s="90">
        <f>IFERROR(INDEX([1]kis_etf_trade_data!$1:$1048576,MATCH($A1281,[1]kis_etf_trade_data!$A:$A,0),MATCH(N$3,[1]kis_etf_trade_data!$1:$1,0)),0)</f>
        <v>729031000</v>
      </c>
      <c r="O1281" s="85">
        <f>N1281/AH1281</f>
        <v>0.31447118462167578</v>
      </c>
      <c r="P1281" s="90">
        <f>IFERROR(INDEX([1]kis_etf_trade_data!$1:$1048576,MATCH($A1281,[1]kis_etf_trade_data!$A:$A,0),MATCH(P$3,[1]kis_etf_trade_data!$1:$1,0)),0)</f>
        <v>301793000</v>
      </c>
      <c r="Q1281" s="85">
        <f>P1281/AI1281</f>
        <v>0.28111476045076278</v>
      </c>
      <c r="R1281" s="90">
        <f>IFERROR(INDEX([1]kis_etf_trade_data!$1:$1048576,MATCH($A1281,[1]kis_etf_trade_data!$A:$A,0),MATCH(R$3,[1]kis_etf_trade_data!$1:$1,0)),0)</f>
        <v>0</v>
      </c>
      <c r="S1281" s="85">
        <f>R1281/AJ1281</f>
        <v>0</v>
      </c>
      <c r="T1281" s="90">
        <f>IFERROR(INDEX([1]kis_etf_trade_data!$1:$1048576,MATCH($A1281,[1]kis_etf_trade_data!$A:$A,0),MATCH(T$3,[1]kis_etf_trade_data!$1:$1,0)),0)</f>
        <v>11974000</v>
      </c>
      <c r="U1281" s="85">
        <f>T1281/AK1281</f>
        <v>0.30783073679880713</v>
      </c>
      <c r="V1281" s="90">
        <f>IFERROR(INDEX([1]kis_etf_trade_data!$1:$1048576,MATCH($A1281,[1]kis_etf_trade_data!$A:$A,0),MATCH(V$3,[1]kis_etf_trade_data!$1:$1,0)),0)</f>
        <v>135763000</v>
      </c>
      <c r="W1281" s="85">
        <f>V1281/AL1281</f>
        <v>0.43191781780699018</v>
      </c>
      <c r="X1281" s="90">
        <f>IFERROR(INDEX([1]kis_etf_trade_data!$1:$1048576,MATCH($A1281,[1]kis_etf_trade_data!$A:$A,0),MATCH(X$3,[1]kis_etf_trade_data!$1:$1,0)),0)</f>
        <v>1065000</v>
      </c>
      <c r="Y1281" s="85">
        <f t="shared" si="5"/>
        <v>0.5</v>
      </c>
      <c r="Z1281" s="90">
        <f>IFERROR(INDEX([1]kis_etf_trade_data!$1:$1048576,MATCH($A1281,[1]kis_etf_trade_data!$A:$A,0),MATCH(Z$3,[1]kis_etf_trade_data!$1:$1,0)),0)</f>
        <v>0</v>
      </c>
      <c r="AA1281" s="85">
        <f>Z1281/AO1281</f>
        <v>0</v>
      </c>
      <c r="AB1281" s="85"/>
      <c r="AC1281" s="85"/>
      <c r="AD1281" s="90">
        <f>IFERROR(INDEX([1]market_value_etf!$1:$1048576,MATCH($A1281,[1]market_value_etf!$A:$A,0),MATCH(AD$2,[1]market_value_etf!$1:$1,0))*2 + INDEX([1]mkt_pt_etf!$1:$1048576,MATCH($A1281,[1]mkt_pt_etf!$A:$A,0),MATCH(AD$2,[1]mkt_pt_etf!$1:$1,0))*2,0)</f>
        <v>37335236000</v>
      </c>
      <c r="AE1281" s="90">
        <f>IFERROR(INDEX([1]market_value_etf!$1:$1048576,MATCH($A1281,[1]market_value_etf!$A:$A,0),MATCH(AE$2,[1]market_value_etf!$1:$1,0))*2 + INDEX([1]mkt_pt_etf!$1:$1048576,MATCH($A1281,[1]mkt_pt_etf!$A:$A,0),MATCH(AE$2,[1]mkt_pt_etf!$1:$1,0))*2,0)</f>
        <v>441336000</v>
      </c>
      <c r="AF1281" s="90">
        <f>IFERROR(INDEX([1]market_value_etf!$1:$1048576,MATCH($A1281,[1]market_value_etf!$A:$A,0),MATCH(AF$2,[1]market_value_etf!$1:$1,0))*2 + INDEX([1]mkt_pt_etf!$1:$1048576,MATCH($A1281,[1]mkt_pt_etf!$A:$A,0),MATCH(AF$2,[1]mkt_pt_etf!$1:$1,0))*2,0)</f>
        <v>410614284000</v>
      </c>
      <c r="AG1281" s="90">
        <f>IFERROR(INDEX([1]market_value_etf!$1:$1048576,MATCH($A1281,[1]market_value_etf!$A:$A,0),MATCH(AG$2,[1]market_value_etf!$1:$1,0))*2 + INDEX([1]mkt_pt_etf!$1:$1048576,MATCH($A1281,[1]mkt_pt_etf!$A:$A,0),MATCH(AG$2,[1]mkt_pt_etf!$1:$1,0))*2,0)</f>
        <v>98466100000</v>
      </c>
      <c r="AH1281" s="90">
        <f>IFERROR(INDEX([1]market_value_etf!$1:$1048576,MATCH($A1281,[1]market_value_etf!$A:$A,0),MATCH(AH$2,[1]market_value_etf!$1:$1,0))*2 + INDEX([1]mkt_pt_etf!$1:$1048576,MATCH($A1281,[1]mkt_pt_etf!$A:$A,0),MATCH(AH$2,[1]mkt_pt_etf!$1:$1,0))*2,0)</f>
        <v>2318276000</v>
      </c>
      <c r="AI1281" s="90">
        <f>IFERROR(INDEX([1]market_value_etf!$1:$1048576,MATCH($A1281,[1]market_value_etf!$A:$A,0),MATCH(AI$2,[1]market_value_etf!$1:$1,0))*2 + INDEX([1]mkt_pt_etf!$1:$1048576,MATCH($A1281,[1]mkt_pt_etf!$A:$A,0),MATCH(AI$2,[1]mkt_pt_etf!$1:$1,0))*2,0)</f>
        <v>1073558000</v>
      </c>
      <c r="AJ1281" s="90">
        <f>IFERROR(INDEX([1]market_value_etf!$1:$1048576,MATCH($A1281,[1]market_value_etf!$A:$A,0),MATCH(AJ$2,[1]market_value_etf!$1:$1,0))*2 + INDEX([1]mkt_pt_etf!$1:$1048576,MATCH($A1281,[1]mkt_pt_etf!$A:$A,0),MATCH(AJ$2,[1]mkt_pt_etf!$1:$1,0))*2,0)</f>
        <v>469028000</v>
      </c>
      <c r="AK1281" s="90">
        <f>IFERROR(INDEX([1]market_value_etf!$1:$1048576,MATCH($A1281,[1]market_value_etf!$A:$A,0),MATCH(AK$2,[1]market_value_etf!$1:$1,0))*2 + INDEX([1]mkt_pt_etf!$1:$1048576,MATCH($A1281,[1]mkt_pt_etf!$A:$A,0),MATCH(AK$2,[1]mkt_pt_etf!$1:$1,0))*2,0)</f>
        <v>38898000</v>
      </c>
      <c r="AL1281" s="90">
        <f>IFERROR(INDEX([1]market_value_etf!$1:$1048576,MATCH($A1281,[1]market_value_etf!$A:$A,0),MATCH(AL$2,[1]market_value_etf!$1:$1,0))*2 + INDEX([1]mkt_pt_etf!$1:$1048576,MATCH($A1281,[1]mkt_pt_etf!$A:$A,0),MATCH(AL$2,[1]mkt_pt_etf!$1:$1,0))*2,0)</f>
        <v>314326000</v>
      </c>
      <c r="AM1281" s="90">
        <f>IFERROR(INDEX([1]market_value_etf!$1:$1048576,MATCH($A1281,[1]market_value_etf!$A:$A,0),MATCH(AM$2,[1]market_value_etf!$1:$1,0))*2 + INDEX([1]mkt_pt_etf!$1:$1048576,MATCH($A1281,[1]mkt_pt_etf!$A:$A,0),MATCH(AM$2,[1]mkt_pt_etf!$1:$1,0))*2,0)</f>
        <v>2130000</v>
      </c>
      <c r="AN1281" s="90">
        <f>IFERROR(INDEX([1]market_value_etf!$1:$1048576,MATCH($A1281,[1]market_value_etf!$A:$A,0),MATCH(AN$2,[1]market_value_etf!$1:$1,0))*2 + INDEX([1]mkt_pt_etf!$1:$1048576,MATCH($A1281,[1]mkt_pt_etf!$A:$A,0),MATCH(AN$2,[1]mkt_pt_etf!$1:$1,0))*2,0)</f>
        <v>0</v>
      </c>
      <c r="AO1281" s="90">
        <f>IFERROR(INDEX([1]market_value_etf!$1:$1048576,MATCH($A1281,[1]market_value_etf!$A:$A,0),MATCH(AO$2,[1]market_value_etf!$1:$1,0))*2 + INDEX([1]mkt_pt_etf!$1:$1048576,MATCH($A1281,[1]mkt_pt_etf!$A:$A,0),MATCH(AO$2,[1]mkt_pt_etf!$1:$1,0))*2,0)</f>
        <v>43588000</v>
      </c>
      <c r="AP1281" s="90"/>
    </row>
    <row r="1282" spans="1:42" ht="12.75" customHeight="1">
      <c r="A1282" s="81">
        <v>45295</v>
      </c>
      <c r="B1282" s="90" cm="1">
        <f t="array" ref="B1282">SUM(_xlfn._xlws.FILTER([1]market_value_exchange!$B:$D,[1]market_value_exchange!$A:$A=A1282,0))*2</f>
        <v>56667885713600</v>
      </c>
      <c r="C1282" s="90">
        <f>SUM(AD1282:AN1282)</f>
        <v>391828962000</v>
      </c>
      <c r="D1282" s="203">
        <f>F1282+H1282+J1282+L1282+N1282+P1282+R1282+T1282+V1282+Z1282</f>
        <v>161447933000</v>
      </c>
      <c r="E1282" s="208">
        <f>INDEX([2]Daily_stats!$1:$1048576,MATCH($A1282,[2]Daily_stats!$H:$H,0),MATCH(E$1,[2]Daily_stats!$1:$1,0))</f>
        <v>288324792000</v>
      </c>
      <c r="F1282" s="90">
        <f>IFERROR(INDEX([1]kis_etf_trade_data!$1:$1048576,MATCH($A1282,[1]kis_etf_trade_data!$A:$A,0),MATCH(F$3,[1]kis_etf_trade_data!$1:$1,0)),0)</f>
        <v>16655140000</v>
      </c>
      <c r="G1282" s="85">
        <f>F1282/AD1282</f>
        <v>0.45233963682986533</v>
      </c>
      <c r="H1282" s="90">
        <f>IFERROR(INDEX([1]kis_etf_trade_data!$1:$1048576,MATCH($A1282,[1]kis_etf_trade_data!$A:$A,0),MATCH(H$3,[1]kis_etf_trade_data!$1:$1,0)),0)</f>
        <v>0</v>
      </c>
      <c r="I1282" s="85">
        <f>H1282/AE1282</f>
        <v>0</v>
      </c>
      <c r="J1282" s="90">
        <f>IFERROR(INDEX([1]kis_etf_trade_data!$1:$1048576,MATCH($A1282,[1]kis_etf_trade_data!$A:$A,0),MATCH(J$3,[1]kis_etf_trade_data!$1:$1,0)),0)</f>
        <v>17662224000</v>
      </c>
      <c r="K1282" s="85">
        <f>J1282/AF1282</f>
        <v>0.47920038418023914</v>
      </c>
      <c r="L1282" s="90">
        <f>IFERROR(INDEX([1]kis_etf_trade_data!$1:$1048576,MATCH($A1282,[1]kis_etf_trade_data!$A:$A,0),MATCH(L$3,[1]kis_etf_trade_data!$1:$1,0)),0)</f>
        <v>123894952000</v>
      </c>
      <c r="M1282" s="85">
        <f>L1282/AG1282</f>
        <v>0.40150178284749111</v>
      </c>
      <c r="N1282" s="90">
        <f>IFERROR(INDEX([1]kis_etf_trade_data!$1:$1048576,MATCH($A1282,[1]kis_etf_trade_data!$A:$A,0),MATCH(N$3,[1]kis_etf_trade_data!$1:$1,0)),0)</f>
        <v>2032743000</v>
      </c>
      <c r="O1282" s="85">
        <f>N1282/AH1282</f>
        <v>0.35179641340352846</v>
      </c>
      <c r="P1282" s="90">
        <f>IFERROR(INDEX([1]kis_etf_trade_data!$1:$1048576,MATCH($A1282,[1]kis_etf_trade_data!$A:$A,0),MATCH(P$3,[1]kis_etf_trade_data!$1:$1,0)),0)</f>
        <v>895129000</v>
      </c>
      <c r="Q1282" s="85">
        <f>P1282/AI1282</f>
        <v>0.48526682033945351</v>
      </c>
      <c r="R1282" s="90">
        <f>IFERROR(INDEX([1]kis_etf_trade_data!$1:$1048576,MATCH($A1282,[1]kis_etf_trade_data!$A:$A,0),MATCH(R$3,[1]kis_etf_trade_data!$1:$1,0)),0)</f>
        <v>0</v>
      </c>
      <c r="S1282" s="85">
        <f>R1282/AJ1282</f>
        <v>0</v>
      </c>
      <c r="T1282" s="90">
        <f>IFERROR(INDEX([1]kis_etf_trade_data!$1:$1048576,MATCH($A1282,[1]kis_etf_trade_data!$A:$A,0),MATCH(T$3,[1]kis_etf_trade_data!$1:$1,0)),0)</f>
        <v>95241000</v>
      </c>
      <c r="U1282" s="85">
        <f>T1282/AK1282</f>
        <v>0.5</v>
      </c>
      <c r="V1282" s="90">
        <f>IFERROR(INDEX([1]kis_etf_trade_data!$1:$1048576,MATCH($A1282,[1]kis_etf_trade_data!$A:$A,0),MATCH(V$3,[1]kis_etf_trade_data!$1:$1,0)),0)</f>
        <v>212504000</v>
      </c>
      <c r="W1282" s="85">
        <f>V1282/AL1282</f>
        <v>0.43576262149858508</v>
      </c>
      <c r="X1282" s="90">
        <f>IFERROR(INDEX([1]kis_etf_trade_data!$1:$1048576,MATCH($A1282,[1]kis_etf_trade_data!$A:$A,0),MATCH(X$3,[1]kis_etf_trade_data!$1:$1,0)),0)</f>
        <v>52689000</v>
      </c>
      <c r="Y1282" s="85">
        <f t="shared" si="5"/>
        <v>0.5</v>
      </c>
      <c r="Z1282" s="90"/>
      <c r="AA1282" s="85"/>
      <c r="AB1282" s="85"/>
      <c r="AC1282" s="85"/>
      <c r="AD1282" s="90">
        <f>IFERROR(INDEX([1]market_value_etf!$1:$1048576,MATCH($A1282,[1]market_value_etf!$A:$A,0),MATCH(AD$2,[1]market_value_etf!$1:$1,0))*2 + INDEX([1]mkt_pt_etf!$1:$1048576,MATCH($A1282,[1]mkt_pt_etf!$A:$A,0),MATCH(AD$2,[1]mkt_pt_etf!$1:$1,0))*2,0)</f>
        <v>36819988000</v>
      </c>
      <c r="AE1282" s="90">
        <f>IFERROR(INDEX([1]market_value_etf!$1:$1048576,MATCH($A1282,[1]market_value_etf!$A:$A,0),MATCH(AE$2,[1]market_value_etf!$1:$1,0))*2 + INDEX([1]mkt_pt_etf!$1:$1048576,MATCH($A1282,[1]mkt_pt_etf!$A:$A,0),MATCH(AE$2,[1]mkt_pt_etf!$1:$1,0))*2,0)</f>
        <v>381596000</v>
      </c>
      <c r="AF1282" s="90">
        <f>IFERROR(INDEX([1]market_value_etf!$1:$1048576,MATCH($A1282,[1]market_value_etf!$A:$A,0),MATCH(AF$2,[1]market_value_etf!$1:$1,0))*2 + INDEX([1]mkt_pt_etf!$1:$1048576,MATCH($A1282,[1]mkt_pt_etf!$A:$A,0),MATCH(AF$2,[1]mkt_pt_etf!$1:$1,0))*2,0)</f>
        <v>36857700000</v>
      </c>
      <c r="AG1282" s="90">
        <f>IFERROR(INDEX([1]market_value_etf!$1:$1048576,MATCH($A1282,[1]market_value_etf!$A:$A,0),MATCH(AG$2,[1]market_value_etf!$1:$1,0))*2 + INDEX([1]mkt_pt_etf!$1:$1048576,MATCH($A1282,[1]mkt_pt_etf!$A:$A,0),MATCH(AG$2,[1]mkt_pt_etf!$1:$1,0))*2,0)</f>
        <v>308578834000</v>
      </c>
      <c r="AH1282" s="90">
        <f>IFERROR(INDEX([1]market_value_etf!$1:$1048576,MATCH($A1282,[1]market_value_etf!$A:$A,0),MATCH(AH$2,[1]market_value_etf!$1:$1,0))*2 + INDEX([1]mkt_pt_etf!$1:$1048576,MATCH($A1282,[1]mkt_pt_etf!$A:$A,0),MATCH(AH$2,[1]mkt_pt_etf!$1:$1,0))*2,0)</f>
        <v>5778180000</v>
      </c>
      <c r="AI1282" s="90">
        <f>IFERROR(INDEX([1]market_value_etf!$1:$1048576,MATCH($A1282,[1]market_value_etf!$A:$A,0),MATCH(AI$2,[1]market_value_etf!$1:$1,0))*2 + INDEX([1]mkt_pt_etf!$1:$1048576,MATCH($A1282,[1]mkt_pt_etf!$A:$A,0),MATCH(AI$2,[1]mkt_pt_etf!$1:$1,0))*2,0)</f>
        <v>1844612000</v>
      </c>
      <c r="AJ1282" s="90">
        <f>IFERROR(INDEX([1]market_value_etf!$1:$1048576,MATCH($A1282,[1]market_value_etf!$A:$A,0),MATCH(AJ$2,[1]market_value_etf!$1:$1,0))*2 + INDEX([1]mkt_pt_etf!$1:$1048576,MATCH($A1282,[1]mkt_pt_etf!$A:$A,0),MATCH(AJ$2,[1]mkt_pt_etf!$1:$1,0))*2,0)</f>
        <v>728068000</v>
      </c>
      <c r="AK1282" s="90">
        <f>IFERROR(INDEX([1]market_value_etf!$1:$1048576,MATCH($A1282,[1]market_value_etf!$A:$A,0),MATCH(AK$2,[1]market_value_etf!$1:$1,0))*2 + INDEX([1]mkt_pt_etf!$1:$1048576,MATCH($A1282,[1]mkt_pt_etf!$A:$A,0),MATCH(AK$2,[1]mkt_pt_etf!$1:$1,0))*2,0)</f>
        <v>190482000</v>
      </c>
      <c r="AL1282" s="90">
        <f>IFERROR(INDEX([1]market_value_etf!$1:$1048576,MATCH($A1282,[1]market_value_etf!$A:$A,0),MATCH(AL$2,[1]market_value_etf!$1:$1,0))*2 + INDEX([1]mkt_pt_etf!$1:$1048576,MATCH($A1282,[1]mkt_pt_etf!$A:$A,0),MATCH(AL$2,[1]mkt_pt_etf!$1:$1,0))*2,0)</f>
        <v>487660000</v>
      </c>
      <c r="AM1282" s="90">
        <f>IFERROR(INDEX([1]market_value_etf!$1:$1048576,MATCH($A1282,[1]market_value_etf!$A:$A,0),MATCH(AM$2,[1]market_value_etf!$1:$1,0))*2 + INDEX([1]mkt_pt_etf!$1:$1048576,MATCH($A1282,[1]mkt_pt_etf!$A:$A,0),MATCH(AM$2,[1]mkt_pt_etf!$1:$1,0))*2,0)</f>
        <v>105378000</v>
      </c>
      <c r="AN1282" s="90">
        <f>IFERROR(INDEX([1]market_value_etf!$1:$1048576,MATCH($A1282,[1]market_value_etf!$A:$A,0),MATCH(AN$2,[1]market_value_etf!$1:$1,0))*2 + INDEX([1]mkt_pt_etf!$1:$1048576,MATCH($A1282,[1]mkt_pt_etf!$A:$A,0),MATCH(AN$2,[1]mkt_pt_etf!$1:$1,0))*2,0)</f>
        <v>56464000</v>
      </c>
      <c r="AO1282" s="90">
        <f>IFERROR(INDEX([1]market_value_etf!$1:$1048576,MATCH($A1282,[1]market_value_etf!$A:$A,0),MATCH(AO$2,[1]market_value_etf!$1:$1,0))*2 + INDEX([1]mkt_pt_etf!$1:$1048576,MATCH($A1282,[1]mkt_pt_etf!$A:$A,0),MATCH(AO$2,[1]mkt_pt_etf!$1:$1,0))*2,0)</f>
        <v>6636000</v>
      </c>
      <c r="AP1282" s="90"/>
    </row>
    <row r="1283" spans="1:42" ht="12.75" customHeight="1">
      <c r="A1283" s="81">
        <v>45296</v>
      </c>
      <c r="B1283" s="90" cm="1">
        <f t="array" ref="B1283">SUM(_xlfn._xlws.FILTER([1]market_value_exchange!$B:$D,[1]market_value_exchange!$A:$A=A1283,0))*2</f>
        <v>35781812790000</v>
      </c>
      <c r="C1283" s="90">
        <f>SUM(AD1283:AN1283)</f>
        <v>764854716000</v>
      </c>
      <c r="D1283" s="203">
        <f>F1283+H1283+J1283+L1283+N1283+P1283+R1283+T1283+V1283+Z1283</f>
        <v>204302762000</v>
      </c>
      <c r="E1283" s="208">
        <f>INDEX([2]Daily_stats!$1:$1048576,MATCH($A1283,[2]Daily_stats!$H:$H,0),MATCH(E$1,[2]Daily_stats!$1:$1,0))</f>
        <v>268523982000</v>
      </c>
      <c r="F1283" s="90">
        <f>IFERROR(INDEX([1]kis_etf_trade_data!$1:$1048576,MATCH($A1283,[1]kis_etf_trade_data!$A:$A,0),MATCH(F$3,[1]kis_etf_trade_data!$1:$1,0)),0)</f>
        <v>41916194000</v>
      </c>
      <c r="G1283" s="85">
        <f>F1283/AD1283</f>
        <v>0.79139336697765406</v>
      </c>
      <c r="H1283" s="90">
        <f>IFERROR(INDEX([1]kis_etf_trade_data!$1:$1048576,MATCH($A1283,[1]kis_etf_trade_data!$A:$A,0),MATCH(H$3,[1]kis_etf_trade_data!$1:$1,0)),0)</f>
        <v>0</v>
      </c>
      <c r="I1283" s="85">
        <f>H1283/AE1283</f>
        <v>0</v>
      </c>
      <c r="J1283" s="90">
        <f>IFERROR(INDEX([1]kis_etf_trade_data!$1:$1048576,MATCH($A1283,[1]kis_etf_trade_data!$A:$A,0),MATCH(J$3,[1]kis_etf_trade_data!$1:$1,0)),0)</f>
        <v>118076000</v>
      </c>
      <c r="K1283" s="85">
        <f>J1283/AF1283</f>
        <v>8.9911850201539432E-3</v>
      </c>
      <c r="L1283" s="90">
        <f>IFERROR(INDEX([1]kis_etf_trade_data!$1:$1048576,MATCH($A1283,[1]kis_etf_trade_data!$A:$A,0),MATCH(L$3,[1]kis_etf_trade_data!$1:$1,0)),0)</f>
        <v>161862075000</v>
      </c>
      <c r="M1283" s="85">
        <f>L1283/AG1283</f>
        <v>0.23247969929295825</v>
      </c>
      <c r="N1283" s="90">
        <f>IFERROR(INDEX([1]kis_etf_trade_data!$1:$1048576,MATCH($A1283,[1]kis_etf_trade_data!$A:$A,0),MATCH(N$3,[1]kis_etf_trade_data!$1:$1,0)),0)</f>
        <v>260336000</v>
      </c>
      <c r="O1283" s="85">
        <f>N1283/AH1283</f>
        <v>0.27111329573193593</v>
      </c>
      <c r="P1283" s="90">
        <f>IFERROR(INDEX([1]kis_etf_trade_data!$1:$1048576,MATCH($A1283,[1]kis_etf_trade_data!$A:$A,0),MATCH(P$3,[1]kis_etf_trade_data!$1:$1,0)),0)</f>
        <v>65757000</v>
      </c>
      <c r="Q1283" s="85">
        <f>P1283/AI1283</f>
        <v>0.42597559079601988</v>
      </c>
      <c r="R1283" s="90">
        <f>IFERROR(INDEX([1]kis_etf_trade_data!$1:$1048576,MATCH($A1283,[1]kis_etf_trade_data!$A:$A,0),MATCH(R$3,[1]kis_etf_trade_data!$1:$1,0)),0)</f>
        <v>0</v>
      </c>
      <c r="S1283" s="85">
        <f>R1283/AJ1283</f>
        <v>0</v>
      </c>
      <c r="T1283" s="90">
        <f>IFERROR(INDEX([1]kis_etf_trade_data!$1:$1048576,MATCH($A1283,[1]kis_etf_trade_data!$A:$A,0),MATCH(T$3,[1]kis_etf_trade_data!$1:$1,0)),0)</f>
        <v>54314000</v>
      </c>
      <c r="U1283" s="85">
        <f>T1283/AK1283</f>
        <v>0.5</v>
      </c>
      <c r="V1283" s="90">
        <f>IFERROR(INDEX([1]kis_etf_trade_data!$1:$1048576,MATCH($A1283,[1]kis_etf_trade_data!$A:$A,0),MATCH(V$3,[1]kis_etf_trade_data!$1:$1,0)),0)</f>
        <v>26010000</v>
      </c>
      <c r="W1283" s="85">
        <f>V1283/AL1283</f>
        <v>7.9284277266353717E-2</v>
      </c>
      <c r="X1283" s="90">
        <f>IFERROR(INDEX([1]kis_etf_trade_data!$1:$1048576,MATCH($A1283,[1]kis_etf_trade_data!$A:$A,0),MATCH(X$3,[1]kis_etf_trade_data!$1:$1,0)),0)</f>
        <v>0</v>
      </c>
      <c r="Y1283" s="85">
        <f t="shared" si="5"/>
        <v>0</v>
      </c>
      <c r="Z1283" s="90"/>
      <c r="AA1283" s="85"/>
      <c r="AB1283" s="85"/>
      <c r="AC1283" s="85"/>
      <c r="AD1283" s="90">
        <f>IFERROR(INDEX([1]market_value_etf!$1:$1048576,MATCH($A1283,[1]market_value_etf!$A:$A,0),MATCH(AD$2,[1]market_value_etf!$1:$1,0))*2 + INDEX([1]mkt_pt_etf!$1:$1048576,MATCH($A1283,[1]mkt_pt_etf!$A:$A,0),MATCH(AD$2,[1]mkt_pt_etf!$1:$1,0))*2,0)</f>
        <v>52965056000</v>
      </c>
      <c r="AE1283" s="90">
        <f>IFERROR(INDEX([1]market_value_etf!$1:$1048576,MATCH($A1283,[1]market_value_etf!$A:$A,0),MATCH(AE$2,[1]market_value_etf!$1:$1,0))*2 + INDEX([1]mkt_pt_etf!$1:$1048576,MATCH($A1283,[1]mkt_pt_etf!$A:$A,0),MATCH(AE$2,[1]mkt_pt_etf!$1:$1,0))*2,0)</f>
        <v>229118000</v>
      </c>
      <c r="AF1283" s="90">
        <f>IFERROR(INDEX([1]market_value_etf!$1:$1048576,MATCH($A1283,[1]market_value_etf!$A:$A,0),MATCH(AF$2,[1]market_value_etf!$1:$1,0))*2 + INDEX([1]mkt_pt_etf!$1:$1048576,MATCH($A1283,[1]mkt_pt_etf!$A:$A,0),MATCH(AF$2,[1]mkt_pt_etf!$1:$1,0))*2,0)</f>
        <v>13132418000</v>
      </c>
      <c r="AG1283" s="90">
        <f>IFERROR(INDEX([1]market_value_etf!$1:$1048576,MATCH($A1283,[1]market_value_etf!$A:$A,0),MATCH(AG$2,[1]market_value_etf!$1:$1,0))*2 + INDEX([1]mkt_pt_etf!$1:$1048576,MATCH($A1283,[1]mkt_pt_etf!$A:$A,0),MATCH(AG$2,[1]mkt_pt_etf!$1:$1,0))*2,0)</f>
        <v>696241760000</v>
      </c>
      <c r="AH1283" s="90">
        <f>IFERROR(INDEX([1]market_value_etf!$1:$1048576,MATCH($A1283,[1]market_value_etf!$A:$A,0),MATCH(AH$2,[1]market_value_etf!$1:$1,0))*2 + INDEX([1]mkt_pt_etf!$1:$1048576,MATCH($A1283,[1]mkt_pt_etf!$A:$A,0),MATCH(AH$2,[1]mkt_pt_etf!$1:$1,0))*2,0)</f>
        <v>960248000</v>
      </c>
      <c r="AI1283" s="90">
        <f>IFERROR(INDEX([1]market_value_etf!$1:$1048576,MATCH($A1283,[1]market_value_etf!$A:$A,0),MATCH(AI$2,[1]market_value_etf!$1:$1,0))*2 + INDEX([1]mkt_pt_etf!$1:$1048576,MATCH($A1283,[1]mkt_pt_etf!$A:$A,0),MATCH(AI$2,[1]mkt_pt_etf!$1:$1,0))*2,0)</f>
        <v>154368000</v>
      </c>
      <c r="AJ1283" s="90">
        <f>IFERROR(INDEX([1]market_value_etf!$1:$1048576,MATCH($A1283,[1]market_value_etf!$A:$A,0),MATCH(AJ$2,[1]market_value_etf!$1:$1,0))*2 + INDEX([1]mkt_pt_etf!$1:$1048576,MATCH($A1283,[1]mkt_pt_etf!$A:$A,0),MATCH(AJ$2,[1]mkt_pt_etf!$1:$1,0))*2,0)</f>
        <v>710528000</v>
      </c>
      <c r="AK1283" s="90">
        <f>IFERROR(INDEX([1]market_value_etf!$1:$1048576,MATCH($A1283,[1]market_value_etf!$A:$A,0),MATCH(AK$2,[1]market_value_etf!$1:$1,0))*2 + INDEX([1]mkt_pt_etf!$1:$1048576,MATCH($A1283,[1]mkt_pt_etf!$A:$A,0),MATCH(AK$2,[1]mkt_pt_etf!$1:$1,0))*2,0)</f>
        <v>108628000</v>
      </c>
      <c r="AL1283" s="90">
        <f>IFERROR(INDEX([1]market_value_etf!$1:$1048576,MATCH($A1283,[1]market_value_etf!$A:$A,0),MATCH(AL$2,[1]market_value_etf!$1:$1,0))*2 + INDEX([1]mkt_pt_etf!$1:$1048576,MATCH($A1283,[1]mkt_pt_etf!$A:$A,0),MATCH(AL$2,[1]mkt_pt_etf!$1:$1,0))*2,0)</f>
        <v>328060000</v>
      </c>
      <c r="AM1283" s="90">
        <f>IFERROR(INDEX([1]market_value_etf!$1:$1048576,MATCH($A1283,[1]market_value_etf!$A:$A,0),MATCH(AM$2,[1]market_value_etf!$1:$1,0))*2 + INDEX([1]mkt_pt_etf!$1:$1048576,MATCH($A1283,[1]mkt_pt_etf!$A:$A,0),MATCH(AM$2,[1]mkt_pt_etf!$1:$1,0))*2,0)</f>
        <v>22852000</v>
      </c>
      <c r="AN1283" s="90">
        <f>IFERROR(INDEX([1]market_value_etf!$1:$1048576,MATCH($A1283,[1]market_value_etf!$A:$A,0),MATCH(AN$2,[1]market_value_etf!$1:$1,0))*2 + INDEX([1]mkt_pt_etf!$1:$1048576,MATCH($A1283,[1]mkt_pt_etf!$A:$A,0),MATCH(AN$2,[1]mkt_pt_etf!$1:$1,0))*2,0)</f>
        <v>1680000</v>
      </c>
      <c r="AO1283" s="90">
        <f>IFERROR(INDEX([1]market_value_etf!$1:$1048576,MATCH($A1283,[1]market_value_etf!$A:$A,0),MATCH(AO$2,[1]market_value_etf!$1:$1,0))*2 + INDEX([1]mkt_pt_etf!$1:$1048576,MATCH($A1283,[1]mkt_pt_etf!$A:$A,0),MATCH(AO$2,[1]mkt_pt_etf!$1:$1,0))*2,0)</f>
        <v>23630000</v>
      </c>
      <c r="AP1283" s="90"/>
    </row>
    <row r="1284" spans="1:42" s="116" customFormat="1" ht="12.75" customHeight="1">
      <c r="A1284" s="110"/>
      <c r="B1284" s="113"/>
      <c r="C1284" s="113"/>
      <c r="D1284" s="210"/>
      <c r="E1284" s="208"/>
      <c r="F1284" s="113"/>
      <c r="G1284" s="135"/>
      <c r="H1284" s="113"/>
      <c r="I1284" s="113"/>
      <c r="J1284" s="113"/>
      <c r="K1284" s="113"/>
      <c r="L1284" s="113"/>
      <c r="M1284" s="113"/>
      <c r="N1284" s="113"/>
      <c r="O1284" s="113"/>
      <c r="P1284" s="113"/>
      <c r="Q1284" s="113"/>
      <c r="R1284" s="113"/>
      <c r="S1284" s="113"/>
      <c r="T1284" s="113"/>
      <c r="U1284" s="113"/>
      <c r="V1284" s="113"/>
      <c r="W1284" s="113"/>
      <c r="X1284" s="113"/>
      <c r="Y1284" s="85" t="e">
        <f t="shared" si="5"/>
        <v>#DIV/0!</v>
      </c>
      <c r="Z1284" s="113"/>
      <c r="AA1284" s="113"/>
      <c r="AB1284" s="113"/>
      <c r="AC1284" s="113"/>
      <c r="AD1284" s="113"/>
      <c r="AE1284" s="113"/>
      <c r="AF1284" s="113"/>
      <c r="AG1284" s="113"/>
      <c r="AH1284" s="113"/>
      <c r="AI1284" s="126"/>
      <c r="AJ1284" s="113"/>
      <c r="AK1284" s="113"/>
      <c r="AL1284" s="113"/>
      <c r="AM1284" s="113"/>
      <c r="AN1284" s="113"/>
      <c r="AO1284" s="113"/>
      <c r="AP1284" s="113"/>
    </row>
    <row r="1285" spans="1:42" ht="12.75" customHeight="1">
      <c r="A1285" s="81">
        <v>45299</v>
      </c>
      <c r="B1285" s="90" cm="1">
        <f t="array" ref="B1285">SUM(_xlfn._xlws.FILTER([1]market_value_exchange!$B:$D,[1]market_value_exchange!$A:$A=A1285,0))*2</f>
        <v>43203443782000</v>
      </c>
      <c r="C1285" s="90">
        <f>SUM(AD1285:AN1285)</f>
        <v>650779734000</v>
      </c>
      <c r="D1285" s="203">
        <f>F1285+H1285+J1285+L1285+N1285+P1285+R1285+T1285+V1285+Z1285</f>
        <v>152592115360</v>
      </c>
      <c r="E1285" s="208">
        <f>INDEX([2]Daily_stats!$1:$1048576,MATCH($A1285,[2]Daily_stats!$H:$H,0),MATCH(E$1,[2]Daily_stats!$1:$1,0))</f>
        <v>222697210360</v>
      </c>
      <c r="F1285" s="90">
        <f>IFERROR(INDEX([1]kis_etf_trade_data!$1:$1048576,MATCH($A1285,[1]kis_etf_trade_data!$A:$A,0),MATCH(F$3,[1]kis_etf_trade_data!$1:$1,0)),0)</f>
        <v>11771440360</v>
      </c>
      <c r="G1285" s="85">
        <f>F1285/AD1285</f>
        <v>0.31225974221377323</v>
      </c>
      <c r="H1285" s="90">
        <f>IFERROR(INDEX([1]kis_etf_trade_data!$1:$1048576,MATCH($A1285,[1]kis_etf_trade_data!$A:$A,0),MATCH(H$3,[1]kis_etf_trade_data!$1:$1,0)),0)</f>
        <v>0</v>
      </c>
      <c r="I1285" s="85">
        <f>H1285/AE1285</f>
        <v>0</v>
      </c>
      <c r="J1285" s="90">
        <f>IFERROR(INDEX([1]kis_etf_trade_data!$1:$1048576,MATCH($A1285,[1]kis_etf_trade_data!$A:$A,0),MATCH(J$3,[1]kis_etf_trade_data!$1:$1,0)),0)</f>
        <v>16722937000</v>
      </c>
      <c r="K1285" s="85">
        <f>J1285/AF1285</f>
        <v>0.35333132499471365</v>
      </c>
      <c r="L1285" s="90">
        <f>IFERROR(INDEX([1]kis_etf_trade_data!$1:$1048576,MATCH($A1285,[1]kis_etf_trade_data!$A:$A,0),MATCH(L$3,[1]kis_etf_trade_data!$1:$1,0)),0)</f>
        <v>122837619000</v>
      </c>
      <c r="M1285" s="85">
        <f>L1285/AG1285</f>
        <v>0.21909850206064316</v>
      </c>
      <c r="N1285" s="90">
        <f>IFERROR(INDEX([1]kis_etf_trade_data!$1:$1048576,MATCH($A1285,[1]kis_etf_trade_data!$A:$A,0),MATCH(N$3,[1]kis_etf_trade_data!$1:$1,0)),0)</f>
        <v>408678000</v>
      </c>
      <c r="O1285" s="85">
        <f>N1285/AH1285</f>
        <v>0.18353181464219923</v>
      </c>
      <c r="P1285" s="90">
        <f>IFERROR(INDEX([1]kis_etf_trade_data!$1:$1048576,MATCH($A1285,[1]kis_etf_trade_data!$A:$A,0),MATCH(P$3,[1]kis_etf_trade_data!$1:$1,0)),0)</f>
        <v>159363000</v>
      </c>
      <c r="Q1285" s="85">
        <f>P1285/AI1285</f>
        <v>0.37745139836289221</v>
      </c>
      <c r="R1285" s="90">
        <f>IFERROR(INDEX([1]kis_etf_trade_data!$1:$1048576,MATCH($A1285,[1]kis_etf_trade_data!$A:$A,0),MATCH(R$3,[1]kis_etf_trade_data!$1:$1,0)),0)</f>
        <v>0</v>
      </c>
      <c r="S1285" s="85">
        <f>R1285/AJ1285</f>
        <v>0</v>
      </c>
      <c r="T1285" s="90">
        <f>IFERROR(INDEX([1]kis_etf_trade_data!$1:$1048576,MATCH($A1285,[1]kis_etf_trade_data!$A:$A,0),MATCH(T$3,[1]kis_etf_trade_data!$1:$1,0)),0)</f>
        <v>19177000</v>
      </c>
      <c r="U1285" s="85">
        <f>T1285/AK1285</f>
        <v>0.46296653952006178</v>
      </c>
      <c r="V1285" s="90">
        <f>IFERROR(INDEX([1]kis_etf_trade_data!$1:$1048576,MATCH($A1285,[1]kis_etf_trade_data!$A:$A,0),MATCH(V$3,[1]kis_etf_trade_data!$1:$1,0)),0)</f>
        <v>672901000</v>
      </c>
      <c r="W1285" s="85">
        <f>V1285/AL1285</f>
        <v>0.5768349135048948</v>
      </c>
      <c r="X1285" s="90">
        <f>IFERROR(INDEX([1]kis_etf_trade_data!$1:$1048576,MATCH($A1285,[1]kis_etf_trade_data!$A:$A,0),MATCH(X$3,[1]kis_etf_trade_data!$1:$1,0)),0)</f>
        <v>0</v>
      </c>
      <c r="Y1285" s="85" t="e">
        <f t="shared" si="5"/>
        <v>#DIV/0!</v>
      </c>
      <c r="Z1285" s="90"/>
      <c r="AA1285" s="85"/>
      <c r="AB1285" s="85"/>
      <c r="AC1285" s="85"/>
      <c r="AD1285" s="90">
        <f>IFERROR(INDEX([1]market_value_etf!$1:$1048576,MATCH($A1285,[1]market_value_etf!$A:$A,0),MATCH(AD$2,[1]market_value_etf!$1:$1,0))*2 + INDEX([1]mkt_pt_etf!$1:$1048576,MATCH($A1285,[1]mkt_pt_etf!$A:$A,0),MATCH(AD$2,[1]mkt_pt_etf!$1:$1,0))*2,0)</f>
        <v>37697592000</v>
      </c>
      <c r="AE1285" s="90">
        <f>IFERROR(INDEX([1]market_value_etf!$1:$1048576,MATCH($A1285,[1]market_value_etf!$A:$A,0),MATCH(AE$2,[1]market_value_etf!$1:$1,0))*2 + INDEX([1]mkt_pt_etf!$1:$1048576,MATCH($A1285,[1]mkt_pt_etf!$A:$A,0),MATCH(AE$2,[1]mkt_pt_etf!$1:$1,0))*2,0)</f>
        <v>649204000</v>
      </c>
      <c r="AF1285" s="90">
        <f>IFERROR(INDEX([1]market_value_etf!$1:$1048576,MATCH($A1285,[1]market_value_etf!$A:$A,0),MATCH(AF$2,[1]market_value_etf!$1:$1,0))*2 + INDEX([1]mkt_pt_etf!$1:$1048576,MATCH($A1285,[1]mkt_pt_etf!$A:$A,0),MATCH(AF$2,[1]mkt_pt_etf!$1:$1,0))*2,0)</f>
        <v>47329336000</v>
      </c>
      <c r="AG1285" s="90">
        <f>IFERROR(INDEX([1]market_value_etf!$1:$1048576,MATCH($A1285,[1]market_value_etf!$A:$A,0),MATCH(AG$2,[1]market_value_etf!$1:$1,0))*2 + INDEX([1]mkt_pt_etf!$1:$1048576,MATCH($A1285,[1]mkt_pt_etf!$A:$A,0),MATCH(AG$2,[1]mkt_pt_etf!$1:$1,0))*2,0)</f>
        <v>560650200000</v>
      </c>
      <c r="AH1285" s="90">
        <f>IFERROR(INDEX([1]market_value_etf!$1:$1048576,MATCH($A1285,[1]market_value_etf!$A:$A,0),MATCH(AH$2,[1]market_value_etf!$1:$1,0))*2 + INDEX([1]mkt_pt_etf!$1:$1048576,MATCH($A1285,[1]mkt_pt_etf!$A:$A,0),MATCH(AH$2,[1]mkt_pt_etf!$1:$1,0))*2,0)</f>
        <v>2226742000</v>
      </c>
      <c r="AI1285" s="90">
        <f>IFERROR(INDEX([1]market_value_etf!$1:$1048576,MATCH($A1285,[1]market_value_etf!$A:$A,0),MATCH(AI$2,[1]market_value_etf!$1:$1,0))*2 + INDEX([1]mkt_pt_etf!$1:$1048576,MATCH($A1285,[1]mkt_pt_etf!$A:$A,0),MATCH(AI$2,[1]mkt_pt_etf!$1:$1,0))*2,0)</f>
        <v>422208000</v>
      </c>
      <c r="AJ1285" s="90">
        <f>IFERROR(INDEX([1]market_value_etf!$1:$1048576,MATCH($A1285,[1]market_value_etf!$A:$A,0),MATCH(AJ$2,[1]market_value_etf!$1:$1,0))*2 + INDEX([1]mkt_pt_etf!$1:$1048576,MATCH($A1285,[1]mkt_pt_etf!$A:$A,0),MATCH(AJ$2,[1]mkt_pt_etf!$1:$1,0))*2,0)</f>
        <v>596490000</v>
      </c>
      <c r="AK1285" s="90">
        <f>IFERROR(INDEX([1]market_value_etf!$1:$1048576,MATCH($A1285,[1]market_value_etf!$A:$A,0),MATCH(AK$2,[1]market_value_etf!$1:$1,0))*2 + INDEX([1]mkt_pt_etf!$1:$1048576,MATCH($A1285,[1]mkt_pt_etf!$A:$A,0),MATCH(AK$2,[1]mkt_pt_etf!$1:$1,0))*2,0)</f>
        <v>41422000</v>
      </c>
      <c r="AL1285" s="90">
        <f>IFERROR(INDEX([1]market_value_etf!$1:$1048576,MATCH($A1285,[1]market_value_etf!$A:$A,0),MATCH(AL$2,[1]market_value_etf!$1:$1,0))*2 + INDEX([1]mkt_pt_etf!$1:$1048576,MATCH($A1285,[1]mkt_pt_etf!$A:$A,0),MATCH(AL$2,[1]mkt_pt_etf!$1:$1,0))*2,0)</f>
        <v>1166540000</v>
      </c>
      <c r="AM1285" s="90">
        <f>IFERROR(INDEX([1]market_value_etf!$1:$1048576,MATCH($A1285,[1]market_value_etf!$A:$A,0),MATCH(AM$2,[1]market_value_etf!$1:$1,0))*2 + INDEX([1]mkt_pt_etf!$1:$1048576,MATCH($A1285,[1]mkt_pt_etf!$A:$A,0),MATCH(AM$2,[1]mkt_pt_etf!$1:$1,0))*2,0)</f>
        <v>0</v>
      </c>
      <c r="AN1285" s="90">
        <f>IFERROR(INDEX([1]market_value_etf!$1:$1048576,MATCH($A1285,[1]market_value_etf!$A:$A,0),MATCH(AN$2,[1]market_value_etf!$1:$1,0))*2 + INDEX([1]mkt_pt_etf!$1:$1048576,MATCH($A1285,[1]mkt_pt_etf!$A:$A,0),MATCH(AN$2,[1]mkt_pt_etf!$1:$1,0))*2,0)</f>
        <v>0</v>
      </c>
      <c r="AO1285" s="90">
        <f>IFERROR(INDEX([1]market_value_etf!$1:$1048576,MATCH($A1285,[1]market_value_etf!$A:$A,0),MATCH(AO$2,[1]market_value_etf!$1:$1,0))*2 + INDEX([1]mkt_pt_etf!$1:$1048576,MATCH($A1285,[1]mkt_pt_etf!$A:$A,0),MATCH(AO$2,[1]mkt_pt_etf!$1:$1,0))*2,0)</f>
        <v>22400000</v>
      </c>
      <c r="AP1285" s="90"/>
    </row>
    <row r="1286" spans="1:42" ht="12.75" customHeight="1">
      <c r="A1286" s="81">
        <v>45300</v>
      </c>
      <c r="B1286" s="90" cm="1">
        <f t="array" ref="B1286">SUM(_xlfn._xlws.FILTER([1]market_value_exchange!$B:$D,[1]market_value_exchange!$A:$A=A1286,0))*2</f>
        <v>41719789701000</v>
      </c>
      <c r="C1286" s="90">
        <f>SUM(AD1286:AN1286)</f>
        <v>448139638000</v>
      </c>
      <c r="D1286" s="203">
        <f>F1286+H1286+J1286+L1286+N1286+P1286+R1286+T1286+V1286+Z1286</f>
        <v>242021206000</v>
      </c>
      <c r="E1286" s="208">
        <f>INDEX([2]Daily_stats!$1:$1048576,MATCH($A1286,[2]Daily_stats!$H:$H,0),MATCH(E$1,[2]Daily_stats!$1:$1,0))</f>
        <v>282571099000</v>
      </c>
      <c r="F1286" s="90">
        <f>IFERROR(INDEX([1]kis_etf_trade_data!$1:$1048576,MATCH($A1286,[1]kis_etf_trade_data!$A:$A,0),MATCH(F$3,[1]kis_etf_trade_data!$1:$1,0)),0)</f>
        <v>336117000</v>
      </c>
      <c r="G1286" s="85">
        <f>F1286/AD1286</f>
        <v>0.1547682415606996</v>
      </c>
      <c r="H1286" s="90">
        <f>IFERROR(INDEX([1]kis_etf_trade_data!$1:$1048576,MATCH($A1286,[1]kis_etf_trade_data!$A:$A,0),MATCH(H$3,[1]kis_etf_trade_data!$1:$1,0)),0)</f>
        <v>0</v>
      </c>
      <c r="I1286" s="85">
        <f>H1286/AE1286</f>
        <v>0</v>
      </c>
      <c r="J1286" s="90">
        <f>IFERROR(INDEX([1]kis_etf_trade_data!$1:$1048576,MATCH($A1286,[1]kis_etf_trade_data!$A:$A,0),MATCH(J$3,[1]kis_etf_trade_data!$1:$1,0)),0)</f>
        <v>427847000</v>
      </c>
      <c r="K1286" s="85">
        <f>J1286/AF1286</f>
        <v>0.10731729218902224</v>
      </c>
      <c r="L1286" s="90">
        <f>IFERROR(INDEX([1]kis_etf_trade_data!$1:$1048576,MATCH($A1286,[1]kis_etf_trade_data!$A:$A,0),MATCH(L$3,[1]kis_etf_trade_data!$1:$1,0)),0)</f>
        <v>211143629000</v>
      </c>
      <c r="M1286" s="85">
        <f>L1286/AG1286</f>
        <v>0.55555761401804427</v>
      </c>
      <c r="N1286" s="90">
        <f>IFERROR(INDEX([1]kis_etf_trade_data!$1:$1048576,MATCH($A1286,[1]kis_etf_trade_data!$A:$A,0),MATCH(N$3,[1]kis_etf_trade_data!$1:$1,0)),0)</f>
        <v>232229000</v>
      </c>
      <c r="O1286" s="85">
        <f>N1286/AH1286</f>
        <v>0.17547137876683658</v>
      </c>
      <c r="P1286" s="90">
        <f>IFERROR(INDEX([1]kis_etf_trade_data!$1:$1048576,MATCH($A1286,[1]kis_etf_trade_data!$A:$A,0),MATCH(P$3,[1]kis_etf_trade_data!$1:$1,0)),0)</f>
        <v>37266000</v>
      </c>
      <c r="Q1286" s="85">
        <f>P1286/AI1286</f>
        <v>0.40579741707864192</v>
      </c>
      <c r="R1286" s="90">
        <f>IFERROR(INDEX([1]kis_etf_trade_data!$1:$1048576,MATCH($A1286,[1]kis_etf_trade_data!$A:$A,0),MATCH(R$3,[1]kis_etf_trade_data!$1:$1,0)),0)</f>
        <v>0</v>
      </c>
      <c r="S1286" s="85">
        <f>R1286/AJ1286</f>
        <v>0</v>
      </c>
      <c r="T1286" s="90">
        <f>IFERROR(INDEX([1]kis_etf_trade_data!$1:$1048576,MATCH($A1286,[1]kis_etf_trade_data!$A:$A,0),MATCH(T$3,[1]kis_etf_trade_data!$1:$1,0)),0)</f>
        <v>215033000</v>
      </c>
      <c r="U1286" s="85">
        <f>T1286/AK1286</f>
        <v>0.49822058285179399</v>
      </c>
      <c r="V1286" s="90">
        <f>IFERROR(INDEX([1]kis_etf_trade_data!$1:$1048576,MATCH($A1286,[1]kis_etf_trade_data!$A:$A,0),MATCH(V$3,[1]kis_etf_trade_data!$1:$1,0)),0)</f>
        <v>29629085000</v>
      </c>
      <c r="W1286" s="85">
        <f>V1286/AL1286</f>
        <v>0.4992055091884956</v>
      </c>
      <c r="X1286" s="90">
        <f>IFERROR(INDEX([1]kis_etf_trade_data!$1:$1048576,MATCH($A1286,[1]kis_etf_trade_data!$A:$A,0),MATCH(X$3,[1]kis_etf_trade_data!$1:$1,0)),0)</f>
        <v>1097000</v>
      </c>
      <c r="Y1286" s="85">
        <f t="shared" si="5"/>
        <v>0.05</v>
      </c>
      <c r="Z1286" s="90">
        <f>IFERROR(INDEX([1]kis_etf_trade_data!$1:$1048576,MATCH($A1286,[1]kis_etf_trade_data!$A:$A,0),MATCH(Z$3,[1]kis_etf_trade_data!$1:$1,0)),0)</f>
        <v>0</v>
      </c>
      <c r="AA1286" s="85">
        <f>Z1286/AO1286</f>
        <v>0</v>
      </c>
      <c r="AB1286" s="85"/>
      <c r="AC1286" s="85"/>
      <c r="AD1286" s="90">
        <f>IFERROR(INDEX([1]market_value_etf!$1:$1048576,MATCH($A1286,[1]market_value_etf!$A:$A,0),MATCH(AD$2,[1]market_value_etf!$1:$1,0))*2 + INDEX([1]mkt_pt_etf!$1:$1048576,MATCH($A1286,[1]mkt_pt_etf!$A:$A,0),MATCH(AD$2,[1]mkt_pt_etf!$1:$1,0))*2,0)</f>
        <v>2171744000</v>
      </c>
      <c r="AE1286" s="90">
        <f>IFERROR(INDEX([1]market_value_etf!$1:$1048576,MATCH($A1286,[1]market_value_etf!$A:$A,0),MATCH(AE$2,[1]market_value_etf!$1:$1,0))*2 + INDEX([1]mkt_pt_etf!$1:$1048576,MATCH($A1286,[1]mkt_pt_etf!$A:$A,0),MATCH(AE$2,[1]mkt_pt_etf!$1:$1,0))*2,0)</f>
        <v>622918000</v>
      </c>
      <c r="AF1286" s="90">
        <f>IFERROR(INDEX([1]market_value_etf!$1:$1048576,MATCH($A1286,[1]market_value_etf!$A:$A,0),MATCH(AF$2,[1]market_value_etf!$1:$1,0))*2 + INDEX([1]mkt_pt_etf!$1:$1048576,MATCH($A1286,[1]mkt_pt_etf!$A:$A,0),MATCH(AF$2,[1]mkt_pt_etf!$1:$1,0))*2,0)</f>
        <v>3986748000</v>
      </c>
      <c r="AG1286" s="90">
        <f>IFERROR(INDEX([1]market_value_etf!$1:$1048576,MATCH($A1286,[1]market_value_etf!$A:$A,0),MATCH(AG$2,[1]market_value_etf!$1:$1,0))*2 + INDEX([1]mkt_pt_etf!$1:$1048576,MATCH($A1286,[1]mkt_pt_etf!$A:$A,0),MATCH(AG$2,[1]mkt_pt_etf!$1:$1,0))*2,0)</f>
        <v>380057124000</v>
      </c>
      <c r="AH1286" s="90">
        <f>IFERROR(INDEX([1]market_value_etf!$1:$1048576,MATCH($A1286,[1]market_value_etf!$A:$A,0),MATCH(AH$2,[1]market_value_etf!$1:$1,0))*2 + INDEX([1]mkt_pt_etf!$1:$1048576,MATCH($A1286,[1]mkt_pt_etf!$A:$A,0),MATCH(AH$2,[1]mkt_pt_etf!$1:$1,0))*2,0)</f>
        <v>1323458000</v>
      </c>
      <c r="AI1286" s="90">
        <f>IFERROR(INDEX([1]market_value_etf!$1:$1048576,MATCH($A1286,[1]market_value_etf!$A:$A,0),MATCH(AI$2,[1]market_value_etf!$1:$1,0))*2 + INDEX([1]mkt_pt_etf!$1:$1048576,MATCH($A1286,[1]mkt_pt_etf!$A:$A,0),MATCH(AI$2,[1]mkt_pt_etf!$1:$1,0))*2,0)</f>
        <v>91834000</v>
      </c>
      <c r="AJ1286" s="90">
        <f>IFERROR(INDEX([1]market_value_etf!$1:$1048576,MATCH($A1286,[1]market_value_etf!$A:$A,0),MATCH(AJ$2,[1]market_value_etf!$1:$1,0))*2 + INDEX([1]mkt_pt_etf!$1:$1048576,MATCH($A1286,[1]mkt_pt_etf!$A:$A,0),MATCH(AJ$2,[1]mkt_pt_etf!$1:$1,0))*2,0)</f>
        <v>79790000</v>
      </c>
      <c r="AK1286" s="90">
        <f>IFERROR(INDEX([1]market_value_etf!$1:$1048576,MATCH($A1286,[1]market_value_etf!$A:$A,0),MATCH(AK$2,[1]market_value_etf!$1:$1,0))*2 + INDEX([1]mkt_pt_etf!$1:$1048576,MATCH($A1286,[1]mkt_pt_etf!$A:$A,0),MATCH(AK$2,[1]mkt_pt_etf!$1:$1,0))*2,0)</f>
        <v>431602000</v>
      </c>
      <c r="AL1286" s="90">
        <f>IFERROR(INDEX([1]market_value_etf!$1:$1048576,MATCH($A1286,[1]market_value_etf!$A:$A,0),MATCH(AL$2,[1]market_value_etf!$1:$1,0))*2 + INDEX([1]mkt_pt_etf!$1:$1048576,MATCH($A1286,[1]mkt_pt_etf!$A:$A,0),MATCH(AL$2,[1]mkt_pt_etf!$1:$1,0))*2,0)</f>
        <v>59352480000</v>
      </c>
      <c r="AM1286" s="90">
        <f>IFERROR(INDEX([1]market_value_etf!$1:$1048576,MATCH($A1286,[1]market_value_etf!$A:$A,0),MATCH(AM$2,[1]market_value_etf!$1:$1,0))*2 + INDEX([1]mkt_pt_etf!$1:$1048576,MATCH($A1286,[1]mkt_pt_etf!$A:$A,0),MATCH(AM$2,[1]mkt_pt_etf!$1:$1,0))*2,0)</f>
        <v>21940000</v>
      </c>
      <c r="AN1286" s="90">
        <f>IFERROR(INDEX([1]market_value_etf!$1:$1048576,MATCH($A1286,[1]market_value_etf!$A:$A,0),MATCH(AN$2,[1]market_value_etf!$1:$1,0))*2 + INDEX([1]mkt_pt_etf!$1:$1048576,MATCH($A1286,[1]mkt_pt_etf!$A:$A,0),MATCH(AN$2,[1]mkt_pt_etf!$1:$1,0))*2,0)</f>
        <v>0</v>
      </c>
      <c r="AO1286" s="90">
        <f>IFERROR(INDEX([1]market_value_etf!$1:$1048576,MATCH($A1286,[1]market_value_etf!$A:$A,0),MATCH(AO$2,[1]market_value_etf!$1:$1,0))*2 + INDEX([1]mkt_pt_etf!$1:$1048576,MATCH($A1286,[1]mkt_pt_etf!$A:$A,0),MATCH(AO$2,[1]mkt_pt_etf!$1:$1,0))*2,0)</f>
        <v>17872000</v>
      </c>
      <c r="AP1286" s="90"/>
    </row>
    <row r="1287" spans="1:42" ht="12.75" customHeight="1">
      <c r="A1287" s="81">
        <v>45301</v>
      </c>
      <c r="B1287" s="90" cm="1">
        <f t="array" ref="B1287">SUM(_xlfn._xlws.FILTER([1]market_value_exchange!$B:$D,[1]market_value_exchange!$A:$A=A1287,0))*2</f>
        <v>47356959281400</v>
      </c>
      <c r="C1287" s="90">
        <f>SUM(AD1287:AN1287)</f>
        <v>526841110000</v>
      </c>
      <c r="D1287" s="203">
        <f>F1287+H1287+J1287+L1287+N1287+P1287+R1287+T1287+V1287+Z1287</f>
        <v>220934299000</v>
      </c>
      <c r="E1287" s="208">
        <f>INDEX([2]Daily_stats!$1:$1048576,MATCH($A1287,[2]Daily_stats!$H:$H,0),MATCH(E$1,[2]Daily_stats!$1:$1,0))</f>
        <v>342400532000</v>
      </c>
      <c r="F1287" s="90">
        <f>IFERROR(INDEX([1]kis_etf_trade_data!$1:$1048576,MATCH($A1287,[1]kis_etf_trade_data!$A:$A,0),MATCH(F$3,[1]kis_etf_trade_data!$1:$1,0)),0)</f>
        <v>787498000</v>
      </c>
      <c r="G1287" s="85">
        <f>F1287/AD1287</f>
        <v>0.10237920782862964</v>
      </c>
      <c r="H1287" s="90">
        <f>IFERROR(INDEX([1]kis_etf_trade_data!$1:$1048576,MATCH($A1287,[1]kis_etf_trade_data!$A:$A,0),MATCH(H$3,[1]kis_etf_trade_data!$1:$1,0)),0)</f>
        <v>0</v>
      </c>
      <c r="I1287" s="85">
        <f>H1287/AE1287</f>
        <v>0</v>
      </c>
      <c r="J1287" s="90">
        <f>IFERROR(INDEX([1]kis_etf_trade_data!$1:$1048576,MATCH($A1287,[1]kis_etf_trade_data!$A:$A,0),MATCH(J$3,[1]kis_etf_trade_data!$1:$1,0)),0)</f>
        <v>5770767000</v>
      </c>
      <c r="K1287" s="85">
        <f>J1287/AF1287</f>
        <v>0.17720141032346903</v>
      </c>
      <c r="L1287" s="90">
        <f>IFERROR(INDEX([1]kis_etf_trade_data!$1:$1048576,MATCH($A1287,[1]kis_etf_trade_data!$A:$A,0),MATCH(L$3,[1]kis_etf_trade_data!$1:$1,0)),0)</f>
        <v>212913539000</v>
      </c>
      <c r="M1287" s="85">
        <f>L1287/AG1287</f>
        <v>0.44166834714001607</v>
      </c>
      <c r="N1287" s="90">
        <f>IFERROR(INDEX([1]kis_etf_trade_data!$1:$1048576,MATCH($A1287,[1]kis_etf_trade_data!$A:$A,0),MATCH(N$3,[1]kis_etf_trade_data!$1:$1,0)),0)</f>
        <v>574481000</v>
      </c>
      <c r="O1287" s="85">
        <f>N1287/AH1287</f>
        <v>0.25981213310780865</v>
      </c>
      <c r="P1287" s="90">
        <f>IFERROR(INDEX([1]kis_etf_trade_data!$1:$1048576,MATCH($A1287,[1]kis_etf_trade_data!$A:$A,0),MATCH(P$3,[1]kis_etf_trade_data!$1:$1,0)),0)</f>
        <v>624065000</v>
      </c>
      <c r="Q1287" s="85">
        <f>P1287/AI1287</f>
        <v>0.49317607080764975</v>
      </c>
      <c r="R1287" s="90">
        <f>IFERROR(INDEX([1]kis_etf_trade_data!$1:$1048576,MATCH($A1287,[1]kis_etf_trade_data!$A:$A,0),MATCH(R$3,[1]kis_etf_trade_data!$1:$1,0)),0)</f>
        <v>0</v>
      </c>
      <c r="S1287" s="85">
        <f>R1287/AJ1287</f>
        <v>0</v>
      </c>
      <c r="T1287" s="90">
        <f>IFERROR(INDEX([1]kis_etf_trade_data!$1:$1048576,MATCH($A1287,[1]kis_etf_trade_data!$A:$A,0),MATCH(T$3,[1]kis_etf_trade_data!$1:$1,0)),0)</f>
        <v>193803000</v>
      </c>
      <c r="U1287" s="85">
        <f>T1287/AK1287</f>
        <v>0.49414077439686693</v>
      </c>
      <c r="V1287" s="90">
        <f>IFERROR(INDEX([1]kis_etf_trade_data!$1:$1048576,MATCH($A1287,[1]kis_etf_trade_data!$A:$A,0),MATCH(V$3,[1]kis_etf_trade_data!$1:$1,0)),0)</f>
        <v>70146000</v>
      </c>
      <c r="W1287" s="85">
        <f>V1287/AL1287</f>
        <v>0.5</v>
      </c>
      <c r="X1287" s="90">
        <f>IFERROR(INDEX([1]kis_etf_trade_data!$1:$1048576,MATCH($A1287,[1]kis_etf_trade_data!$A:$A,0),MATCH(X$3,[1]kis_etf_trade_data!$1:$1,0)),0)</f>
        <v>0</v>
      </c>
      <c r="Y1287" s="85">
        <f t="shared" si="5"/>
        <v>0</v>
      </c>
      <c r="Z1287" s="90">
        <f>IFERROR(INDEX([1]kis_etf_trade_data!$1:$1048576,MATCH($A1287,[1]kis_etf_trade_data!$A:$A,0),MATCH(Z$3,[1]kis_etf_trade_data!$1:$1,0)),0)</f>
        <v>0</v>
      </c>
      <c r="AA1287" s="85">
        <f>Z1287/AO1287</f>
        <v>0</v>
      </c>
      <c r="AB1287" s="85"/>
      <c r="AC1287" s="85"/>
      <c r="AD1287" s="90">
        <f>IFERROR(INDEX([1]market_value_etf!$1:$1048576,MATCH($A1287,[1]market_value_etf!$A:$A,0),MATCH(AD$2,[1]market_value_etf!$1:$1,0))*2 + INDEX([1]mkt_pt_etf!$1:$1048576,MATCH($A1287,[1]mkt_pt_etf!$A:$A,0),MATCH(AD$2,[1]mkt_pt_etf!$1:$1,0))*2,0)</f>
        <v>7691972000</v>
      </c>
      <c r="AE1287" s="90">
        <f>IFERROR(INDEX([1]market_value_etf!$1:$1048576,MATCH($A1287,[1]market_value_etf!$A:$A,0),MATCH(AE$2,[1]market_value_etf!$1:$1,0))*2 + INDEX([1]mkt_pt_etf!$1:$1048576,MATCH($A1287,[1]mkt_pt_etf!$A:$A,0),MATCH(AE$2,[1]mkt_pt_etf!$1:$1,0))*2,0)</f>
        <v>195374000</v>
      </c>
      <c r="AF1287" s="90">
        <f>IFERROR(INDEX([1]market_value_etf!$1:$1048576,MATCH($A1287,[1]market_value_etf!$A:$A,0),MATCH(AF$2,[1]market_value_etf!$1:$1,0))*2 + INDEX([1]mkt_pt_etf!$1:$1048576,MATCH($A1287,[1]mkt_pt_etf!$A:$A,0),MATCH(AF$2,[1]mkt_pt_etf!$1:$1,0))*2,0)</f>
        <v>32566146000</v>
      </c>
      <c r="AG1287" s="90">
        <f>IFERROR(INDEX([1]market_value_etf!$1:$1048576,MATCH($A1287,[1]market_value_etf!$A:$A,0),MATCH(AG$2,[1]market_value_etf!$1:$1,0))*2 + INDEX([1]mkt_pt_etf!$1:$1048576,MATCH($A1287,[1]mkt_pt_etf!$A:$A,0),MATCH(AG$2,[1]mkt_pt_etf!$1:$1,0))*2,0)</f>
        <v>482066556000</v>
      </c>
      <c r="AH1287" s="90">
        <f>IFERROR(INDEX([1]market_value_etf!$1:$1048576,MATCH($A1287,[1]market_value_etf!$A:$A,0),MATCH(AH$2,[1]market_value_etf!$1:$1,0))*2 + INDEX([1]mkt_pt_etf!$1:$1048576,MATCH($A1287,[1]mkt_pt_etf!$A:$A,0),MATCH(AH$2,[1]mkt_pt_etf!$1:$1,0))*2,0)</f>
        <v>2211140000</v>
      </c>
      <c r="AI1287" s="90">
        <f>IFERROR(INDEX([1]market_value_etf!$1:$1048576,MATCH($A1287,[1]market_value_etf!$A:$A,0),MATCH(AI$2,[1]market_value_etf!$1:$1,0))*2 + INDEX([1]mkt_pt_etf!$1:$1048576,MATCH($A1287,[1]mkt_pt_etf!$A:$A,0),MATCH(AI$2,[1]mkt_pt_etf!$1:$1,0))*2,0)</f>
        <v>1265400000</v>
      </c>
      <c r="AJ1287" s="90">
        <f>IFERROR(INDEX([1]market_value_etf!$1:$1048576,MATCH($A1287,[1]market_value_etf!$A:$A,0),MATCH(AJ$2,[1]market_value_etf!$1:$1,0))*2 + INDEX([1]mkt_pt_etf!$1:$1048576,MATCH($A1287,[1]mkt_pt_etf!$A:$A,0),MATCH(AJ$2,[1]mkt_pt_etf!$1:$1,0))*2,0)</f>
        <v>124154000</v>
      </c>
      <c r="AK1287" s="90">
        <f>IFERROR(INDEX([1]market_value_etf!$1:$1048576,MATCH($A1287,[1]market_value_etf!$A:$A,0),MATCH(AK$2,[1]market_value_etf!$1:$1,0))*2 + INDEX([1]mkt_pt_etf!$1:$1048576,MATCH($A1287,[1]mkt_pt_etf!$A:$A,0),MATCH(AK$2,[1]mkt_pt_etf!$1:$1,0))*2,0)</f>
        <v>392202000</v>
      </c>
      <c r="AL1287" s="90">
        <f>IFERROR(INDEX([1]market_value_etf!$1:$1048576,MATCH($A1287,[1]market_value_etf!$A:$A,0),MATCH(AL$2,[1]market_value_etf!$1:$1,0))*2 + INDEX([1]mkt_pt_etf!$1:$1048576,MATCH($A1287,[1]mkt_pt_etf!$A:$A,0),MATCH(AL$2,[1]mkt_pt_etf!$1:$1,0))*2,0)</f>
        <v>140292000</v>
      </c>
      <c r="AM1287" s="90">
        <f>IFERROR(INDEX([1]market_value_etf!$1:$1048576,MATCH($A1287,[1]market_value_etf!$A:$A,0),MATCH(AM$2,[1]market_value_etf!$1:$1,0))*2 + INDEX([1]mkt_pt_etf!$1:$1048576,MATCH($A1287,[1]mkt_pt_etf!$A:$A,0),MATCH(AM$2,[1]mkt_pt_etf!$1:$1,0))*2,0)</f>
        <v>2212000</v>
      </c>
      <c r="AN1287" s="90">
        <f>IFERROR(INDEX([1]market_value_etf!$1:$1048576,MATCH($A1287,[1]market_value_etf!$A:$A,0),MATCH(AN$2,[1]market_value_etf!$1:$1,0))*2 + INDEX([1]mkt_pt_etf!$1:$1048576,MATCH($A1287,[1]mkt_pt_etf!$A:$A,0),MATCH(AN$2,[1]mkt_pt_etf!$1:$1,0))*2,0)</f>
        <v>185662000</v>
      </c>
      <c r="AO1287" s="90">
        <f>IFERROR(INDEX([1]market_value_etf!$1:$1048576,MATCH($A1287,[1]market_value_etf!$A:$A,0),MATCH(AO$2,[1]market_value_etf!$1:$1,0))*2 + INDEX([1]mkt_pt_etf!$1:$1048576,MATCH($A1287,[1]mkt_pt_etf!$A:$A,0),MATCH(AO$2,[1]mkt_pt_etf!$1:$1,0))*2,0)</f>
        <v>2238000</v>
      </c>
      <c r="AP1287" s="90"/>
    </row>
    <row r="1288" spans="1:42" ht="12.75" customHeight="1">
      <c r="A1288" s="81">
        <v>45302</v>
      </c>
      <c r="B1288" s="90" cm="1">
        <f t="array" ref="B1288">SUM(_xlfn._xlws.FILTER([1]market_value_exchange!$B:$D,[1]market_value_exchange!$A:$A=A1288,0))*2</f>
        <v>38747171074400</v>
      </c>
      <c r="C1288" s="90">
        <f>SUM(AD1288:AN1288)</f>
        <v>438555062000</v>
      </c>
      <c r="D1288" s="203">
        <f>F1288+H1288+J1288+L1288+N1288+P1288+R1288+T1288+V1288+Z1288</f>
        <v>221634776000</v>
      </c>
      <c r="E1288" s="208">
        <f>INDEX([2]Daily_stats!$1:$1048576,MATCH($A1288,[2]Daily_stats!$H:$H,0),MATCH(E$1,[2]Daily_stats!$1:$1,0))</f>
        <v>292921153000</v>
      </c>
      <c r="F1288" s="90">
        <f>IFERROR(INDEX([1]kis_etf_trade_data!$1:$1048576,MATCH($A1288,[1]kis_etf_trade_data!$A:$A,0),MATCH(F$3,[1]kis_etf_trade_data!$1:$1,0)),0)</f>
        <v>10897888000</v>
      </c>
      <c r="G1288" s="85">
        <f>F1288/AD1288</f>
        <v>0.32995750655894929</v>
      </c>
      <c r="H1288" s="90">
        <f>IFERROR(INDEX([1]kis_etf_trade_data!$1:$1048576,MATCH($A1288,[1]kis_etf_trade_data!$A:$A,0),MATCH(H$3,[1]kis_etf_trade_data!$1:$1,0)),0)</f>
        <v>0</v>
      </c>
      <c r="I1288" s="85">
        <f>H1288/AE1288</f>
        <v>0</v>
      </c>
      <c r="J1288" s="90">
        <f>IFERROR(INDEX([1]kis_etf_trade_data!$1:$1048576,MATCH($A1288,[1]kis_etf_trade_data!$A:$A,0),MATCH(J$3,[1]kis_etf_trade_data!$1:$1,0)),0)</f>
        <v>377887000</v>
      </c>
      <c r="K1288" s="85">
        <f>J1288/AF1288</f>
        <v>0.11556792318612673</v>
      </c>
      <c r="L1288" s="90">
        <f>IFERROR(INDEX([1]kis_etf_trade_data!$1:$1048576,MATCH($A1288,[1]kis_etf_trade_data!$A:$A,0),MATCH(L$3,[1]kis_etf_trade_data!$1:$1,0)),0)</f>
        <v>208458154000</v>
      </c>
      <c r="M1288" s="85">
        <f>L1288/AG1288</f>
        <v>0.52573428562748525</v>
      </c>
      <c r="N1288" s="90">
        <f>IFERROR(INDEX([1]kis_etf_trade_data!$1:$1048576,MATCH($A1288,[1]kis_etf_trade_data!$A:$A,0),MATCH(N$3,[1]kis_etf_trade_data!$1:$1,0)),0)</f>
        <v>849597000</v>
      </c>
      <c r="O1288" s="85">
        <f>N1288/AH1288</f>
        <v>0.30746117094771186</v>
      </c>
      <c r="P1288" s="90">
        <f>IFERROR(INDEX([1]kis_etf_trade_data!$1:$1048576,MATCH($A1288,[1]kis_etf_trade_data!$A:$A,0),MATCH(P$3,[1]kis_etf_trade_data!$1:$1,0)),0)</f>
        <v>875540000</v>
      </c>
      <c r="Q1288" s="85">
        <f>P1288/AI1288</f>
        <v>0.49353334565935975</v>
      </c>
      <c r="R1288" s="90">
        <f>IFERROR(INDEX([1]kis_etf_trade_data!$1:$1048576,MATCH($A1288,[1]kis_etf_trade_data!$A:$A,0),MATCH(R$3,[1]kis_etf_trade_data!$1:$1,0)),0)</f>
        <v>0</v>
      </c>
      <c r="S1288" s="85">
        <f>R1288/AJ1288</f>
        <v>0</v>
      </c>
      <c r="T1288" s="90">
        <f>IFERROR(INDEX([1]kis_etf_trade_data!$1:$1048576,MATCH($A1288,[1]kis_etf_trade_data!$A:$A,0),MATCH(T$3,[1]kis_etf_trade_data!$1:$1,0)),0)</f>
        <v>7677000</v>
      </c>
      <c r="U1288" s="85">
        <f>T1288/AK1288</f>
        <v>0.2933511654566297</v>
      </c>
      <c r="V1288" s="90">
        <f>IFERROR(INDEX([1]kis_etf_trade_data!$1:$1048576,MATCH($A1288,[1]kis_etf_trade_data!$A:$A,0),MATCH(V$3,[1]kis_etf_trade_data!$1:$1,0)),0)</f>
        <v>168033000</v>
      </c>
      <c r="W1288" s="85">
        <f>V1288/AL1288</f>
        <v>0.47849747129579007</v>
      </c>
      <c r="X1288" s="90">
        <f>IFERROR(INDEX([1]kis_etf_trade_data!$1:$1048576,MATCH($A1288,[1]kis_etf_trade_data!$A:$A,0),MATCH(X$3,[1]kis_etf_trade_data!$1:$1,0)),0)</f>
        <v>149928000</v>
      </c>
      <c r="Y1288" s="85">
        <f t="shared" si="5"/>
        <v>0.5</v>
      </c>
      <c r="Z1288" s="90"/>
      <c r="AA1288" s="85"/>
      <c r="AB1288" s="85"/>
      <c r="AC1288" s="85"/>
      <c r="AD1288" s="90">
        <f>IFERROR(INDEX([1]market_value_etf!$1:$1048576,MATCH($A1288,[1]market_value_etf!$A:$A,0),MATCH(AD$2,[1]market_value_etf!$1:$1,0))*2 + INDEX([1]mkt_pt_etf!$1:$1048576,MATCH($A1288,[1]mkt_pt_etf!$A:$A,0),MATCH(AD$2,[1]mkt_pt_etf!$1:$1,0))*2,0)</f>
        <v>33028156000</v>
      </c>
      <c r="AE1288" s="90">
        <f>IFERROR(INDEX([1]market_value_etf!$1:$1048576,MATCH($A1288,[1]market_value_etf!$A:$A,0),MATCH(AE$2,[1]market_value_etf!$1:$1,0))*2 + INDEX([1]mkt_pt_etf!$1:$1048576,MATCH($A1288,[1]mkt_pt_etf!$A:$A,0),MATCH(AE$2,[1]mkt_pt_etf!$1:$1,0))*2,0)</f>
        <v>407310000</v>
      </c>
      <c r="AF1288" s="90">
        <f>IFERROR(INDEX([1]market_value_etf!$1:$1048576,MATCH($A1288,[1]market_value_etf!$A:$A,0),MATCH(AF$2,[1]market_value_etf!$1:$1,0))*2 + INDEX([1]mkt_pt_etf!$1:$1048576,MATCH($A1288,[1]mkt_pt_etf!$A:$A,0),MATCH(AF$2,[1]mkt_pt_etf!$1:$1,0))*2,0)</f>
        <v>3269826000</v>
      </c>
      <c r="AG1288" s="90">
        <f>IFERROR(INDEX([1]market_value_etf!$1:$1048576,MATCH($A1288,[1]market_value_etf!$A:$A,0),MATCH(AG$2,[1]market_value_etf!$1:$1,0))*2 + INDEX([1]mkt_pt_etf!$1:$1048576,MATCH($A1288,[1]mkt_pt_etf!$A:$A,0),MATCH(AG$2,[1]mkt_pt_etf!$1:$1,0))*2,0)</f>
        <v>396508578000</v>
      </c>
      <c r="AH1288" s="90">
        <f>IFERROR(INDEX([1]market_value_etf!$1:$1048576,MATCH($A1288,[1]market_value_etf!$A:$A,0),MATCH(AH$2,[1]market_value_etf!$1:$1,0))*2 + INDEX([1]mkt_pt_etf!$1:$1048576,MATCH($A1288,[1]mkt_pt_etf!$A:$A,0),MATCH(AH$2,[1]mkt_pt_etf!$1:$1,0))*2,0)</f>
        <v>2763266000</v>
      </c>
      <c r="AI1288" s="90">
        <f>IFERROR(INDEX([1]market_value_etf!$1:$1048576,MATCH($A1288,[1]market_value_etf!$A:$A,0),MATCH(AI$2,[1]market_value_etf!$1:$1,0))*2 + INDEX([1]mkt_pt_etf!$1:$1048576,MATCH($A1288,[1]mkt_pt_etf!$A:$A,0),MATCH(AI$2,[1]mkt_pt_etf!$1:$1,0))*2,0)</f>
        <v>1774024000</v>
      </c>
      <c r="AJ1288" s="90">
        <f>IFERROR(INDEX([1]market_value_etf!$1:$1048576,MATCH($A1288,[1]market_value_etf!$A:$A,0),MATCH(AJ$2,[1]market_value_etf!$1:$1,0))*2 + INDEX([1]mkt_pt_etf!$1:$1048576,MATCH($A1288,[1]mkt_pt_etf!$A:$A,0),MATCH(AJ$2,[1]mkt_pt_etf!$1:$1,0))*2,0)</f>
        <v>109988000</v>
      </c>
      <c r="AK1288" s="90">
        <f>IFERROR(INDEX([1]market_value_etf!$1:$1048576,MATCH($A1288,[1]market_value_etf!$A:$A,0),MATCH(AK$2,[1]market_value_etf!$1:$1,0))*2 + INDEX([1]mkt_pt_etf!$1:$1048576,MATCH($A1288,[1]mkt_pt_etf!$A:$A,0),MATCH(AK$2,[1]mkt_pt_etf!$1:$1,0))*2,0)</f>
        <v>26170000</v>
      </c>
      <c r="AL1288" s="90">
        <f>IFERROR(INDEX([1]market_value_etf!$1:$1048576,MATCH($A1288,[1]market_value_etf!$A:$A,0),MATCH(AL$2,[1]market_value_etf!$1:$1,0))*2 + INDEX([1]mkt_pt_etf!$1:$1048576,MATCH($A1288,[1]mkt_pt_etf!$A:$A,0),MATCH(AL$2,[1]mkt_pt_etf!$1:$1,0))*2,0)</f>
        <v>351168000</v>
      </c>
      <c r="AM1288" s="90">
        <f>IFERROR(INDEX([1]market_value_etf!$1:$1048576,MATCH($A1288,[1]market_value_etf!$A:$A,0),MATCH(AM$2,[1]market_value_etf!$1:$1,0))*2 + INDEX([1]mkt_pt_etf!$1:$1048576,MATCH($A1288,[1]mkt_pt_etf!$A:$A,0),MATCH(AM$2,[1]mkt_pt_etf!$1:$1,0))*2,0)</f>
        <v>299856000</v>
      </c>
      <c r="AN1288" s="90">
        <f>IFERROR(INDEX([1]market_value_etf!$1:$1048576,MATCH($A1288,[1]market_value_etf!$A:$A,0),MATCH(AN$2,[1]market_value_etf!$1:$1,0))*2 + INDEX([1]mkt_pt_etf!$1:$1048576,MATCH($A1288,[1]mkt_pt_etf!$A:$A,0),MATCH(AN$2,[1]mkt_pt_etf!$1:$1,0))*2,0)</f>
        <v>16720000</v>
      </c>
      <c r="AO1288" s="90">
        <f>IFERROR(INDEX([1]market_value_etf!$1:$1048576,MATCH($A1288,[1]market_value_etf!$A:$A,0),MATCH(AO$2,[1]market_value_etf!$1:$1,0))*2 + INDEX([1]mkt_pt_etf!$1:$1048576,MATCH($A1288,[1]mkt_pt_etf!$A:$A,0),MATCH(AO$2,[1]mkt_pt_etf!$1:$1,0))*2,0)</f>
        <v>11426238000</v>
      </c>
      <c r="AP1288" s="90"/>
    </row>
    <row r="1289" spans="1:42" ht="12.75" customHeight="1">
      <c r="A1289" s="81">
        <v>45303</v>
      </c>
      <c r="B1289" s="90" cm="1">
        <f t="array" ref="B1289">SUM(_xlfn._xlws.FILTER([1]market_value_exchange!$B:$D,[1]market_value_exchange!$A:$A=A1289,0))*2</f>
        <v>51032044441800</v>
      </c>
      <c r="C1289" s="90">
        <f>SUM(AD1289:AN1289)</f>
        <v>136462202000</v>
      </c>
      <c r="D1289" s="203">
        <f>F1289+H1289+J1289+L1289+N1289+P1289+R1289+T1289+V1289+Z1289</f>
        <v>95170909000</v>
      </c>
      <c r="E1289" s="208">
        <f>INDEX([2]Daily_stats!$1:$1048576,MATCH($A1289,[2]Daily_stats!$H:$H,0),MATCH(E$1,[2]Daily_stats!$1:$1,0))</f>
        <v>238262234650</v>
      </c>
      <c r="F1289" s="90">
        <f>IFERROR(INDEX([1]kis_etf_trade_data!$1:$1048576,MATCH($A1289,[1]kis_etf_trade_data!$A:$A,0),MATCH(F$3,[1]kis_etf_trade_data!$1:$1,0)),0)</f>
        <v>12362640000</v>
      </c>
      <c r="G1289" s="85">
        <f>F1289/AD1289</f>
        <v>0.63275982526045871</v>
      </c>
      <c r="H1289" s="90">
        <f>IFERROR(INDEX([1]kis_etf_trade_data!$1:$1048576,MATCH($A1289,[1]kis_etf_trade_data!$A:$A,0),MATCH(H$3,[1]kis_etf_trade_data!$1:$1,0)),0)</f>
        <v>0</v>
      </c>
      <c r="I1289" s="85">
        <f>H1289/AE1289</f>
        <v>0</v>
      </c>
      <c r="J1289" s="90">
        <f>IFERROR(INDEX([1]kis_etf_trade_data!$1:$1048576,MATCH($A1289,[1]kis_etf_trade_data!$A:$A,0),MATCH(J$3,[1]kis_etf_trade_data!$1:$1,0)),0)</f>
        <v>12688695000</v>
      </c>
      <c r="K1289" s="85">
        <f>J1289/AF1289</f>
        <v>0.42496237909095985</v>
      </c>
      <c r="L1289" s="90">
        <f>IFERROR(INDEX([1]kis_etf_trade_data!$1:$1048576,MATCH($A1289,[1]kis_etf_trade_data!$A:$A,0),MATCH(L$3,[1]kis_etf_trade_data!$1:$1,0)),0)</f>
        <v>64849985000</v>
      </c>
      <c r="M1289" s="85">
        <f>L1289/AG1289</f>
        <v>0.8254132253757922</v>
      </c>
      <c r="N1289" s="90">
        <f>IFERROR(INDEX([1]kis_etf_trade_data!$1:$1048576,MATCH($A1289,[1]kis_etf_trade_data!$A:$A,0),MATCH(N$3,[1]kis_etf_trade_data!$1:$1,0)),0)</f>
        <v>684869000</v>
      </c>
      <c r="O1289" s="85">
        <f>N1289/AH1289</f>
        <v>0.32703007533158118</v>
      </c>
      <c r="P1289" s="90">
        <f>IFERROR(INDEX([1]kis_etf_trade_data!$1:$1048576,MATCH($A1289,[1]kis_etf_trade_data!$A:$A,0),MATCH(P$3,[1]kis_etf_trade_data!$1:$1,0)),0)</f>
        <v>146295000</v>
      </c>
      <c r="Q1289" s="85">
        <f>P1289/AI1289</f>
        <v>0.4555887042527218</v>
      </c>
      <c r="R1289" s="90">
        <f>IFERROR(INDEX([1]kis_etf_trade_data!$1:$1048576,MATCH($A1289,[1]kis_etf_trade_data!$A:$A,0),MATCH(R$3,[1]kis_etf_trade_data!$1:$1,0)),0)</f>
        <v>0</v>
      </c>
      <c r="S1289" s="85">
        <f>R1289/AJ1289</f>
        <v>0</v>
      </c>
      <c r="T1289" s="90">
        <f>IFERROR(INDEX([1]kis_etf_trade_data!$1:$1048576,MATCH($A1289,[1]kis_etf_trade_data!$A:$A,0),MATCH(T$3,[1]kis_etf_trade_data!$1:$1,0)),0)</f>
        <v>95351000</v>
      </c>
      <c r="U1289" s="85">
        <f>T1289/AK1289</f>
        <v>0.49596883257391339</v>
      </c>
      <c r="V1289" s="90">
        <f>IFERROR(INDEX([1]kis_etf_trade_data!$1:$1048576,MATCH($A1289,[1]kis_etf_trade_data!$A:$A,0),MATCH(V$3,[1]kis_etf_trade_data!$1:$1,0)),0)</f>
        <v>4343074000</v>
      </c>
      <c r="W1289" s="85">
        <f>V1289/AL1289</f>
        <v>0.9582228148898625</v>
      </c>
      <c r="X1289" s="90">
        <f>IFERROR(INDEX([1]kis_etf_trade_data!$1:$1048576,MATCH($A1289,[1]kis_etf_trade_data!$A:$A,0),MATCH(X$3,[1]kis_etf_trade_data!$1:$1,0)),0)</f>
        <v>0</v>
      </c>
      <c r="Y1289" s="85" t="e">
        <f t="shared" si="5"/>
        <v>#DIV/0!</v>
      </c>
      <c r="Z1289" s="90"/>
      <c r="AA1289" s="85"/>
      <c r="AB1289" s="85"/>
      <c r="AC1289" s="85"/>
      <c r="AD1289" s="90">
        <f>IFERROR(INDEX([1]market_value_etf!$1:$1048576,MATCH($A1289,[1]market_value_etf!$A:$A,0),MATCH(AD$2,[1]market_value_etf!$1:$1,0))*2 + INDEX([1]mkt_pt_etf!$1:$1048576,MATCH($A1289,[1]mkt_pt_etf!$A:$A,0),MATCH(AD$2,[1]mkt_pt_etf!$1:$1,0))*2,0)</f>
        <v>19537650000</v>
      </c>
      <c r="AE1289" s="90">
        <f>IFERROR(INDEX([1]market_value_etf!$1:$1048576,MATCH($A1289,[1]market_value_etf!$A:$A,0),MATCH(AE$2,[1]market_value_etf!$1:$1,0))*2 + INDEX([1]mkt_pt_etf!$1:$1048576,MATCH($A1289,[1]mkt_pt_etf!$A:$A,0),MATCH(AE$2,[1]mkt_pt_etf!$1:$1,0))*2,0)</f>
        <v>271156000</v>
      </c>
      <c r="AF1289" s="90">
        <f>IFERROR(INDEX([1]market_value_etf!$1:$1048576,MATCH($A1289,[1]market_value_etf!$A:$A,0),MATCH(AF$2,[1]market_value_etf!$1:$1,0))*2 + INDEX([1]mkt_pt_etf!$1:$1048576,MATCH($A1289,[1]mkt_pt_etf!$A:$A,0),MATCH(AF$2,[1]mkt_pt_etf!$1:$1,0))*2,0)</f>
        <v>29858396000</v>
      </c>
      <c r="AG1289" s="90">
        <f>IFERROR(INDEX([1]market_value_etf!$1:$1048576,MATCH($A1289,[1]market_value_etf!$A:$A,0),MATCH(AG$2,[1]market_value_etf!$1:$1,0))*2 + INDEX([1]mkt_pt_etf!$1:$1048576,MATCH($A1289,[1]mkt_pt_etf!$A:$A,0),MATCH(AG$2,[1]mkt_pt_etf!$1:$1,0))*2,0)</f>
        <v>78566690000</v>
      </c>
      <c r="AH1289" s="90">
        <f>IFERROR(INDEX([1]market_value_etf!$1:$1048576,MATCH($A1289,[1]market_value_etf!$A:$A,0),MATCH(AH$2,[1]market_value_etf!$1:$1,0))*2 + INDEX([1]mkt_pt_etf!$1:$1048576,MATCH($A1289,[1]mkt_pt_etf!$A:$A,0),MATCH(AH$2,[1]mkt_pt_etf!$1:$1,0))*2,0)</f>
        <v>2094208000</v>
      </c>
      <c r="AI1289" s="90">
        <f>IFERROR(INDEX([1]market_value_etf!$1:$1048576,MATCH($A1289,[1]market_value_etf!$A:$A,0),MATCH(AI$2,[1]market_value_etf!$1:$1,0))*2 + INDEX([1]mkt_pt_etf!$1:$1048576,MATCH($A1289,[1]mkt_pt_etf!$A:$A,0),MATCH(AI$2,[1]mkt_pt_etf!$1:$1,0))*2,0)</f>
        <v>321112000</v>
      </c>
      <c r="AJ1289" s="90">
        <f>IFERROR(INDEX([1]market_value_etf!$1:$1048576,MATCH($A1289,[1]market_value_etf!$A:$A,0),MATCH(AJ$2,[1]market_value_etf!$1:$1,0))*2 + INDEX([1]mkt_pt_etf!$1:$1048576,MATCH($A1289,[1]mkt_pt_etf!$A:$A,0),MATCH(AJ$2,[1]mkt_pt_etf!$1:$1,0))*2,0)</f>
        <v>1085008000</v>
      </c>
      <c r="AK1289" s="90">
        <f>IFERROR(INDEX([1]market_value_etf!$1:$1048576,MATCH($A1289,[1]market_value_etf!$A:$A,0),MATCH(AK$2,[1]market_value_etf!$1:$1,0))*2 + INDEX([1]mkt_pt_etf!$1:$1048576,MATCH($A1289,[1]mkt_pt_etf!$A:$A,0),MATCH(AK$2,[1]mkt_pt_etf!$1:$1,0))*2,0)</f>
        <v>192252000</v>
      </c>
      <c r="AL1289" s="90">
        <f>IFERROR(INDEX([1]market_value_etf!$1:$1048576,MATCH($A1289,[1]market_value_etf!$A:$A,0),MATCH(AL$2,[1]market_value_etf!$1:$1,0))*2 + INDEX([1]mkt_pt_etf!$1:$1048576,MATCH($A1289,[1]mkt_pt_etf!$A:$A,0),MATCH(AL$2,[1]mkt_pt_etf!$1:$1,0))*2,0)</f>
        <v>4532426000</v>
      </c>
      <c r="AM1289" s="90">
        <f>IFERROR(INDEX([1]market_value_etf!$1:$1048576,MATCH($A1289,[1]market_value_etf!$A:$A,0),MATCH(AM$2,[1]market_value_etf!$1:$1,0))*2 + INDEX([1]mkt_pt_etf!$1:$1048576,MATCH($A1289,[1]mkt_pt_etf!$A:$A,0),MATCH(AM$2,[1]mkt_pt_etf!$1:$1,0))*2,0)</f>
        <v>0</v>
      </c>
      <c r="AN1289" s="90">
        <f>IFERROR(INDEX([1]market_value_etf!$1:$1048576,MATCH($A1289,[1]market_value_etf!$A:$A,0),MATCH(AN$2,[1]market_value_etf!$1:$1,0))*2 + INDEX([1]mkt_pt_etf!$1:$1048576,MATCH($A1289,[1]mkt_pt_etf!$A:$A,0),MATCH(AN$2,[1]mkt_pt_etf!$1:$1,0))*2,0)</f>
        <v>3304000</v>
      </c>
      <c r="AO1289" s="90">
        <f>IFERROR(INDEX([1]market_value_etf!$1:$1048576,MATCH($A1289,[1]market_value_etf!$A:$A,0),MATCH(AO$2,[1]market_value_etf!$1:$1,0))*2 + INDEX([1]mkt_pt_etf!$1:$1048576,MATCH($A1289,[1]mkt_pt_etf!$A:$A,0),MATCH(AO$2,[1]mkt_pt_etf!$1:$1,0))*2,0)</f>
        <v>0</v>
      </c>
      <c r="AP1289" s="90"/>
    </row>
    <row r="1290" spans="1:42" s="116" customFormat="1" ht="12.75" customHeight="1">
      <c r="A1290" s="110"/>
      <c r="B1290" s="113"/>
      <c r="C1290" s="113"/>
      <c r="D1290" s="210"/>
      <c r="E1290" s="208"/>
      <c r="F1290" s="113"/>
      <c r="G1290" s="135"/>
      <c r="H1290" s="113"/>
      <c r="I1290" s="113"/>
      <c r="J1290" s="113"/>
      <c r="K1290" s="113"/>
      <c r="L1290" s="113"/>
      <c r="M1290" s="113"/>
      <c r="N1290" s="113"/>
      <c r="O1290" s="113"/>
      <c r="P1290" s="113"/>
      <c r="Q1290" s="113"/>
      <c r="R1290" s="113"/>
      <c r="S1290" s="113"/>
      <c r="T1290" s="113"/>
      <c r="U1290" s="113"/>
      <c r="V1290" s="113"/>
      <c r="W1290" s="113"/>
      <c r="X1290" s="113"/>
      <c r="Y1290" s="85" t="e">
        <f t="shared" si="5"/>
        <v>#DIV/0!</v>
      </c>
      <c r="Z1290" s="113"/>
      <c r="AA1290" s="113"/>
      <c r="AB1290" s="113"/>
      <c r="AC1290" s="113"/>
      <c r="AD1290" s="113"/>
      <c r="AE1290" s="113"/>
      <c r="AF1290" s="113"/>
      <c r="AG1290" s="113"/>
      <c r="AH1290" s="113"/>
      <c r="AI1290" s="126"/>
      <c r="AJ1290" s="113"/>
      <c r="AK1290" s="113"/>
      <c r="AL1290" s="113"/>
      <c r="AM1290" s="113"/>
      <c r="AN1290" s="113"/>
      <c r="AO1290" s="113"/>
      <c r="AP1290" s="113"/>
    </row>
    <row r="1291" spans="1:42" ht="12.75" customHeight="1">
      <c r="A1291" s="81">
        <v>45306</v>
      </c>
      <c r="B1291" s="90" cm="1">
        <f t="array" ref="B1291">SUM(_xlfn._xlws.FILTER([1]market_value_exchange!$B:$D,[1]market_value_exchange!$A:$A=A1291,0))*2</f>
        <v>28657342164800</v>
      </c>
      <c r="C1291" s="90">
        <f>SUM(AD1291:AN1291)</f>
        <v>80244366000</v>
      </c>
      <c r="D1291" s="203">
        <f>F1291+H1291+J1291+L1291+N1291+P1291+R1291+T1291+V1291+Z1291</f>
        <v>16993879000</v>
      </c>
      <c r="E1291" s="208">
        <f>INDEX([2]Daily_stats!$1:$1048576,MATCH($A1291,[2]Daily_stats!$H:$H,0),MATCH(E$1,[2]Daily_stats!$1:$1,0))</f>
        <v>121069239800</v>
      </c>
      <c r="F1291" s="90">
        <f>IFERROR(INDEX([1]kis_etf_trade_data!$1:$1048576,MATCH($A1291,[1]kis_etf_trade_data!$A:$A,0),MATCH(F$3,[1]kis_etf_trade_data!$1:$1,0)),0)</f>
        <v>1604506000</v>
      </c>
      <c r="G1291" s="85">
        <f>F1291/AD1291</f>
        <v>0.25961451958953713</v>
      </c>
      <c r="H1291" s="90">
        <f>IFERROR(INDEX([1]kis_etf_trade_data!$1:$1048576,MATCH($A1291,[1]kis_etf_trade_data!$A:$A,0),MATCH(H$3,[1]kis_etf_trade_data!$1:$1,0)),0)</f>
        <v>0</v>
      </c>
      <c r="I1291" s="85">
        <f>H1291/AE1291</f>
        <v>0</v>
      </c>
      <c r="J1291" s="90">
        <f>IFERROR(INDEX([1]kis_etf_trade_data!$1:$1048576,MATCH($A1291,[1]kis_etf_trade_data!$A:$A,0),MATCH(J$3,[1]kis_etf_trade_data!$1:$1,0)),0)</f>
        <v>201451000</v>
      </c>
      <c r="K1291" s="85">
        <f>J1291/AF1291</f>
        <v>4.3591237099102715E-3</v>
      </c>
      <c r="L1291" s="90">
        <f>IFERROR(INDEX([1]kis_etf_trade_data!$1:$1048576,MATCH($A1291,[1]kis_etf_trade_data!$A:$A,0),MATCH(L$3,[1]kis_etf_trade_data!$1:$1,0)),0)</f>
        <v>13337524000</v>
      </c>
      <c r="M1291" s="85">
        <f>L1291/AG1291</f>
        <v>0.60816493065815114</v>
      </c>
      <c r="N1291" s="90">
        <f>IFERROR(INDEX([1]kis_etf_trade_data!$1:$1048576,MATCH($A1291,[1]kis_etf_trade_data!$A:$A,0),MATCH(N$3,[1]kis_etf_trade_data!$1:$1,0)),0)</f>
        <v>1223439000</v>
      </c>
      <c r="O1291" s="85">
        <f>N1291/AH1291</f>
        <v>0.3630675829028337</v>
      </c>
      <c r="P1291" s="90">
        <f>IFERROR(INDEX([1]kis_etf_trade_data!$1:$1048576,MATCH($A1291,[1]kis_etf_trade_data!$A:$A,0),MATCH(P$3,[1]kis_etf_trade_data!$1:$1,0)),0)</f>
        <v>178266000</v>
      </c>
      <c r="Q1291" s="85">
        <f>P1291/AI1291</f>
        <v>0.36879670316029889</v>
      </c>
      <c r="R1291" s="90">
        <f>IFERROR(INDEX([1]kis_etf_trade_data!$1:$1048576,MATCH($A1291,[1]kis_etf_trade_data!$A:$A,0),MATCH(R$3,[1]kis_etf_trade_data!$1:$1,0)),0)</f>
        <v>0</v>
      </c>
      <c r="S1291" s="85">
        <f>R1291/AJ1291</f>
        <v>0</v>
      </c>
      <c r="T1291" s="90">
        <f>IFERROR(INDEX([1]kis_etf_trade_data!$1:$1048576,MATCH($A1291,[1]kis_etf_trade_data!$A:$A,0),MATCH(T$3,[1]kis_etf_trade_data!$1:$1,0)),0)</f>
        <v>169739000</v>
      </c>
      <c r="U1291" s="85">
        <f>T1291/AK1291</f>
        <v>0.34091529890016309</v>
      </c>
      <c r="V1291" s="90">
        <f>IFERROR(INDEX([1]kis_etf_trade_data!$1:$1048576,MATCH($A1291,[1]kis_etf_trade_data!$A:$A,0),MATCH(V$3,[1]kis_etf_trade_data!$1:$1,0)),0)</f>
        <v>278954000</v>
      </c>
      <c r="W1291" s="85">
        <f>V1291/AL1291</f>
        <v>0.59452858257211183</v>
      </c>
      <c r="X1291" s="90">
        <f>IFERROR(INDEX([1]kis_etf_trade_data!$1:$1048576,MATCH($A1291,[1]kis_etf_trade_data!$A:$A,0),MATCH(X$3,[1]kis_etf_trade_data!$1:$1,0)),0)</f>
        <v>125104000</v>
      </c>
      <c r="Y1291" s="85">
        <f t="shared" si="5"/>
        <v>0.5</v>
      </c>
      <c r="Z1291" s="90"/>
      <c r="AA1291" s="85"/>
      <c r="AB1291" s="85"/>
      <c r="AC1291" s="85"/>
      <c r="AD1291" s="90">
        <f>IFERROR(INDEX([1]market_value_etf!$1:$1048576,MATCH($A1291,[1]market_value_etf!$A:$A,0),MATCH(AD$2,[1]market_value_etf!$1:$1,0))*2 + INDEX([1]mkt_pt_etf!$1:$1048576,MATCH($A1291,[1]mkt_pt_etf!$A:$A,0),MATCH(AD$2,[1]mkt_pt_etf!$1:$1,0))*2,0)</f>
        <v>6180340000</v>
      </c>
      <c r="AE1291" s="90">
        <f>IFERROR(INDEX([1]market_value_etf!$1:$1048576,MATCH($A1291,[1]market_value_etf!$A:$A,0),MATCH(AE$2,[1]market_value_etf!$1:$1,0))*2 + INDEX([1]mkt_pt_etf!$1:$1048576,MATCH($A1291,[1]mkt_pt_etf!$A:$A,0),MATCH(AE$2,[1]mkt_pt_etf!$1:$1,0))*2,0)</f>
        <v>202380000</v>
      </c>
      <c r="AF1291" s="90">
        <f>IFERROR(INDEX([1]market_value_etf!$1:$1048576,MATCH($A1291,[1]market_value_etf!$A:$A,0),MATCH(AF$2,[1]market_value_etf!$1:$1,0))*2 + INDEX([1]mkt_pt_etf!$1:$1048576,MATCH($A1291,[1]mkt_pt_etf!$A:$A,0),MATCH(AF$2,[1]mkt_pt_etf!$1:$1,0))*2,0)</f>
        <v>46213646000</v>
      </c>
      <c r="AG1291" s="90">
        <f>IFERROR(INDEX([1]market_value_etf!$1:$1048576,MATCH($A1291,[1]market_value_etf!$A:$A,0),MATCH(AG$2,[1]market_value_etf!$1:$1,0))*2 + INDEX([1]mkt_pt_etf!$1:$1048576,MATCH($A1291,[1]mkt_pt_etf!$A:$A,0),MATCH(AG$2,[1]mkt_pt_etf!$1:$1,0))*2,0)</f>
        <v>21930768000</v>
      </c>
      <c r="AH1291" s="90">
        <f>IFERROR(INDEX([1]market_value_etf!$1:$1048576,MATCH($A1291,[1]market_value_etf!$A:$A,0),MATCH(AH$2,[1]market_value_etf!$1:$1,0))*2 + INDEX([1]mkt_pt_etf!$1:$1048576,MATCH($A1291,[1]mkt_pt_etf!$A:$A,0),MATCH(AH$2,[1]mkt_pt_etf!$1:$1,0))*2,0)</f>
        <v>3369728000</v>
      </c>
      <c r="AI1291" s="90">
        <f>IFERROR(INDEX([1]market_value_etf!$1:$1048576,MATCH($A1291,[1]market_value_etf!$A:$A,0),MATCH(AI$2,[1]market_value_etf!$1:$1,0))*2 + INDEX([1]mkt_pt_etf!$1:$1048576,MATCH($A1291,[1]mkt_pt_etf!$A:$A,0),MATCH(AI$2,[1]mkt_pt_etf!$1:$1,0))*2,0)</f>
        <v>483372000</v>
      </c>
      <c r="AJ1291" s="90">
        <f>IFERROR(INDEX([1]market_value_etf!$1:$1048576,MATCH($A1291,[1]market_value_etf!$A:$A,0),MATCH(AJ$2,[1]market_value_etf!$1:$1,0))*2 + INDEX([1]mkt_pt_etf!$1:$1048576,MATCH($A1291,[1]mkt_pt_etf!$A:$A,0),MATCH(AJ$2,[1]mkt_pt_etf!$1:$1,0))*2,0)</f>
        <v>646830000</v>
      </c>
      <c r="AK1291" s="90">
        <f>IFERROR(INDEX([1]market_value_etf!$1:$1048576,MATCH($A1291,[1]market_value_etf!$A:$A,0),MATCH(AK$2,[1]market_value_etf!$1:$1,0))*2 + INDEX([1]mkt_pt_etf!$1:$1048576,MATCH($A1291,[1]mkt_pt_etf!$A:$A,0),MATCH(AK$2,[1]mkt_pt_etf!$1:$1,0))*2,0)</f>
        <v>497892000</v>
      </c>
      <c r="AL1291" s="90">
        <f>IFERROR(INDEX([1]market_value_etf!$1:$1048576,MATCH($A1291,[1]market_value_etf!$A:$A,0),MATCH(AL$2,[1]market_value_etf!$1:$1,0))*2 + INDEX([1]mkt_pt_etf!$1:$1048576,MATCH($A1291,[1]mkt_pt_etf!$A:$A,0),MATCH(AL$2,[1]mkt_pt_etf!$1:$1,0))*2,0)</f>
        <v>469202000</v>
      </c>
      <c r="AM1291" s="90">
        <f>IFERROR(INDEX([1]market_value_etf!$1:$1048576,MATCH($A1291,[1]market_value_etf!$A:$A,0),MATCH(AM$2,[1]market_value_etf!$1:$1,0))*2 + INDEX([1]mkt_pt_etf!$1:$1048576,MATCH($A1291,[1]mkt_pt_etf!$A:$A,0),MATCH(AM$2,[1]mkt_pt_etf!$1:$1,0))*2,0)</f>
        <v>250208000</v>
      </c>
      <c r="AN1291" s="90">
        <f>IFERROR(INDEX([1]market_value_etf!$1:$1048576,MATCH($A1291,[1]market_value_etf!$A:$A,0),MATCH(AN$2,[1]market_value_etf!$1:$1,0))*2 + INDEX([1]mkt_pt_etf!$1:$1048576,MATCH($A1291,[1]mkt_pt_etf!$A:$A,0),MATCH(AN$2,[1]mkt_pt_etf!$1:$1,0))*2,0)</f>
        <v>0</v>
      </c>
      <c r="AO1291" s="90">
        <f>IFERROR(INDEX([1]market_value_etf!$1:$1048576,MATCH($A1291,[1]market_value_etf!$A:$A,0),MATCH(AO$2,[1]market_value_etf!$1:$1,0))*2 + INDEX([1]mkt_pt_etf!$1:$1048576,MATCH($A1291,[1]mkt_pt_etf!$A:$A,0),MATCH(AO$2,[1]mkt_pt_etf!$1:$1,0))*2,0)</f>
        <v>0</v>
      </c>
      <c r="AP1291" s="90"/>
    </row>
    <row r="1292" spans="1:42" ht="12.75" customHeight="1">
      <c r="A1292" s="81">
        <v>45307</v>
      </c>
      <c r="B1292" s="90" cm="1">
        <f t="array" ref="B1292">SUM(_xlfn._xlws.FILTER([1]market_value_exchange!$B:$D,[1]market_value_exchange!$A:$A=A1292,0))*2</f>
        <v>30007798598000</v>
      </c>
      <c r="C1292" s="90">
        <f>SUM(AD1292:AN1292)</f>
        <v>35923296000</v>
      </c>
      <c r="D1292" s="203">
        <f>F1292+H1292+J1292+L1292+N1292+P1292+R1292+T1292+V1292+Z1292</f>
        <v>9010512000</v>
      </c>
      <c r="E1292" s="208">
        <f>INDEX([2]Daily_stats!$1:$1048576,MATCH($A1292,[2]Daily_stats!$H:$H,0),MATCH(E$1,[2]Daily_stats!$1:$1,0))</f>
        <v>87610091900</v>
      </c>
      <c r="F1292" s="90">
        <f>IFERROR(INDEX([1]kis_etf_trade_data!$1:$1048576,MATCH($A1292,[1]kis_etf_trade_data!$A:$A,0),MATCH(F$3,[1]kis_etf_trade_data!$1:$1,0)),0)</f>
        <v>4695346000</v>
      </c>
      <c r="G1292" s="85">
        <f>F1292/AD1292</f>
        <v>0.25329116692324782</v>
      </c>
      <c r="H1292" s="90">
        <f>IFERROR(INDEX([1]kis_etf_trade_data!$1:$1048576,MATCH($A1292,[1]kis_etf_trade_data!$A:$A,0),MATCH(H$3,[1]kis_etf_trade_data!$1:$1,0)),0)</f>
        <v>0</v>
      </c>
      <c r="I1292" s="85">
        <f>H1292/AE1292</f>
        <v>0</v>
      </c>
      <c r="J1292" s="90">
        <f>IFERROR(INDEX([1]kis_etf_trade_data!$1:$1048576,MATCH($A1292,[1]kis_etf_trade_data!$A:$A,0),MATCH(J$3,[1]kis_etf_trade_data!$1:$1,0)),0)</f>
        <v>94629000</v>
      </c>
      <c r="K1292" s="85">
        <f>J1292/AF1292</f>
        <v>6.4364624725037789E-2</v>
      </c>
      <c r="L1292" s="90">
        <f>IFERROR(INDEX([1]kis_etf_trade_data!$1:$1048576,MATCH($A1292,[1]kis_etf_trade_data!$A:$A,0),MATCH(L$3,[1]kis_etf_trade_data!$1:$1,0)),0)</f>
        <v>3364386000</v>
      </c>
      <c r="M1292" s="85">
        <f>L1292/AG1292</f>
        <v>0.27970465114422988</v>
      </c>
      <c r="N1292" s="90">
        <f>IFERROR(INDEX([1]kis_etf_trade_data!$1:$1048576,MATCH($A1292,[1]kis_etf_trade_data!$A:$A,0),MATCH(N$3,[1]kis_etf_trade_data!$1:$1,0)),0)</f>
        <v>97897000</v>
      </c>
      <c r="O1292" s="85">
        <f>N1292/AH1292</f>
        <v>5.7372034173448182E-2</v>
      </c>
      <c r="P1292" s="90">
        <f>IFERROR(INDEX([1]kis_etf_trade_data!$1:$1048576,MATCH($A1292,[1]kis_etf_trade_data!$A:$A,0),MATCH(P$3,[1]kis_etf_trade_data!$1:$1,0)),0)</f>
        <v>64456000</v>
      </c>
      <c r="Q1292" s="85">
        <f>P1292/AI1292</f>
        <v>0.3567530469242946</v>
      </c>
      <c r="R1292" s="90">
        <f>IFERROR(INDEX([1]kis_etf_trade_data!$1:$1048576,MATCH($A1292,[1]kis_etf_trade_data!$A:$A,0),MATCH(R$3,[1]kis_etf_trade_data!$1:$1,0)),0)</f>
        <v>0</v>
      </c>
      <c r="S1292" s="85">
        <f>R1292/AJ1292</f>
        <v>0</v>
      </c>
      <c r="T1292" s="90">
        <f>IFERROR(INDEX([1]kis_etf_trade_data!$1:$1048576,MATCH($A1292,[1]kis_etf_trade_data!$A:$A,0),MATCH(T$3,[1]kis_etf_trade_data!$1:$1,0)),0)</f>
        <v>0</v>
      </c>
      <c r="U1292" s="85" t="e">
        <f>T1292/AK1292</f>
        <v>#DIV/0!</v>
      </c>
      <c r="V1292" s="90">
        <f>IFERROR(INDEX([1]kis_etf_trade_data!$1:$1048576,MATCH($A1292,[1]kis_etf_trade_data!$A:$A,0),MATCH(V$3,[1]kis_etf_trade_data!$1:$1,0)),0)</f>
        <v>693798000</v>
      </c>
      <c r="W1292" s="85">
        <f>V1292/AL1292</f>
        <v>0.58451871846976633</v>
      </c>
      <c r="X1292" s="90">
        <f>IFERROR(INDEX([1]kis_etf_trade_data!$1:$1048576,MATCH($A1292,[1]kis_etf_trade_data!$A:$A,0),MATCH(X$3,[1]kis_etf_trade_data!$1:$1,0)),0)</f>
        <v>1117000</v>
      </c>
      <c r="Y1292" s="85">
        <f t="shared" si="5"/>
        <v>0.5</v>
      </c>
      <c r="Z1292" s="90">
        <f>IFERROR(INDEX([1]kis_etf_trade_data!$1:$1048576,MATCH($A1292,[1]kis_etf_trade_data!$A:$A,0),MATCH(Z$3,[1]kis_etf_trade_data!$1:$1,0)),0)</f>
        <v>0</v>
      </c>
      <c r="AA1292" s="85">
        <f>Z1292/AO1292</f>
        <v>0</v>
      </c>
      <c r="AB1292" s="85"/>
      <c r="AC1292" s="85"/>
      <c r="AD1292" s="90">
        <f>IFERROR(INDEX([1]market_value_etf!$1:$1048576,MATCH($A1292,[1]market_value_etf!$A:$A,0),MATCH(AD$2,[1]market_value_etf!$1:$1,0))*2 + INDEX([1]mkt_pt_etf!$1:$1048576,MATCH($A1292,[1]mkt_pt_etf!$A:$A,0),MATCH(AD$2,[1]mkt_pt_etf!$1:$1,0))*2,0)</f>
        <v>18537346000</v>
      </c>
      <c r="AE1292" s="90">
        <f>IFERROR(INDEX([1]market_value_etf!$1:$1048576,MATCH($A1292,[1]market_value_etf!$A:$A,0),MATCH(AE$2,[1]market_value_etf!$1:$1,0))*2 + INDEX([1]mkt_pt_etf!$1:$1048576,MATCH($A1292,[1]mkt_pt_etf!$A:$A,0),MATCH(AE$2,[1]mkt_pt_etf!$1:$1,0))*2,0)</f>
        <v>215488000</v>
      </c>
      <c r="AF1292" s="90">
        <f>IFERROR(INDEX([1]market_value_etf!$1:$1048576,MATCH($A1292,[1]market_value_etf!$A:$A,0),MATCH(AF$2,[1]market_value_etf!$1:$1,0))*2 + INDEX([1]mkt_pt_etf!$1:$1048576,MATCH($A1292,[1]mkt_pt_etf!$A:$A,0),MATCH(AF$2,[1]mkt_pt_etf!$1:$1,0))*2,0)</f>
        <v>1470202000</v>
      </c>
      <c r="AG1292" s="90">
        <f>IFERROR(INDEX([1]market_value_etf!$1:$1048576,MATCH($A1292,[1]market_value_etf!$A:$A,0),MATCH(AG$2,[1]market_value_etf!$1:$1,0))*2 + INDEX([1]mkt_pt_etf!$1:$1048576,MATCH($A1292,[1]mkt_pt_etf!$A:$A,0),MATCH(AG$2,[1]mkt_pt_etf!$1:$1,0))*2,0)</f>
        <v>12028352000</v>
      </c>
      <c r="AH1292" s="90">
        <f>IFERROR(INDEX([1]market_value_etf!$1:$1048576,MATCH($A1292,[1]market_value_etf!$A:$A,0),MATCH(AH$2,[1]market_value_etf!$1:$1,0))*2 + INDEX([1]mkt_pt_etf!$1:$1048576,MATCH($A1292,[1]mkt_pt_etf!$A:$A,0),MATCH(AH$2,[1]mkt_pt_etf!$1:$1,0))*2,0)</f>
        <v>1706354000</v>
      </c>
      <c r="AI1292" s="90">
        <f>IFERROR(INDEX([1]market_value_etf!$1:$1048576,MATCH($A1292,[1]market_value_etf!$A:$A,0),MATCH(AI$2,[1]market_value_etf!$1:$1,0))*2 + INDEX([1]mkt_pt_etf!$1:$1048576,MATCH($A1292,[1]mkt_pt_etf!$A:$A,0),MATCH(AI$2,[1]mkt_pt_etf!$1:$1,0))*2,0)</f>
        <v>180674000</v>
      </c>
      <c r="AJ1292" s="90">
        <f>IFERROR(INDEX([1]market_value_etf!$1:$1048576,MATCH($A1292,[1]market_value_etf!$A:$A,0),MATCH(AJ$2,[1]market_value_etf!$1:$1,0))*2 + INDEX([1]mkt_pt_etf!$1:$1048576,MATCH($A1292,[1]mkt_pt_etf!$A:$A,0),MATCH(AJ$2,[1]mkt_pt_etf!$1:$1,0))*2,0)</f>
        <v>579402000</v>
      </c>
      <c r="AK1292" s="90">
        <f>IFERROR(INDEX([1]market_value_etf!$1:$1048576,MATCH($A1292,[1]market_value_etf!$A:$A,0),MATCH(AK$2,[1]market_value_etf!$1:$1,0))*2 + INDEX([1]mkt_pt_etf!$1:$1048576,MATCH($A1292,[1]mkt_pt_etf!$A:$A,0),MATCH(AK$2,[1]mkt_pt_etf!$1:$1,0))*2,0)</f>
        <v>0</v>
      </c>
      <c r="AL1292" s="90">
        <f>IFERROR(INDEX([1]market_value_etf!$1:$1048576,MATCH($A1292,[1]market_value_etf!$A:$A,0),MATCH(AL$2,[1]market_value_etf!$1:$1,0))*2 + INDEX([1]mkt_pt_etf!$1:$1048576,MATCH($A1292,[1]mkt_pt_etf!$A:$A,0),MATCH(AL$2,[1]mkt_pt_etf!$1:$1,0))*2,0)</f>
        <v>1186956000</v>
      </c>
      <c r="AM1292" s="90">
        <f>IFERROR(INDEX([1]market_value_etf!$1:$1048576,MATCH($A1292,[1]market_value_etf!$A:$A,0),MATCH(AM$2,[1]market_value_etf!$1:$1,0))*2 + INDEX([1]mkt_pt_etf!$1:$1048576,MATCH($A1292,[1]mkt_pt_etf!$A:$A,0),MATCH(AM$2,[1]mkt_pt_etf!$1:$1,0))*2,0)</f>
        <v>2234000</v>
      </c>
      <c r="AN1292" s="90">
        <f>IFERROR(INDEX([1]market_value_etf!$1:$1048576,MATCH($A1292,[1]market_value_etf!$A:$A,0),MATCH(AN$2,[1]market_value_etf!$1:$1,0))*2 + INDEX([1]mkt_pt_etf!$1:$1048576,MATCH($A1292,[1]mkt_pt_etf!$A:$A,0),MATCH(AN$2,[1]mkt_pt_etf!$1:$1,0))*2,0)</f>
        <v>16288000</v>
      </c>
      <c r="AO1292" s="90">
        <f>IFERROR(INDEX([1]market_value_etf!$1:$1048576,MATCH($A1292,[1]market_value_etf!$A:$A,0),MATCH(AO$2,[1]market_value_etf!$1:$1,0))*2 + INDEX([1]mkt_pt_etf!$1:$1048576,MATCH($A1292,[1]mkt_pt_etf!$A:$A,0),MATCH(AO$2,[1]mkt_pt_etf!$1:$1,0))*2,0)</f>
        <v>4474000</v>
      </c>
      <c r="AP1292" s="90"/>
    </row>
    <row r="1293" spans="1:42" ht="12.75" customHeight="1">
      <c r="A1293" s="81">
        <v>45308</v>
      </c>
      <c r="B1293" s="90" cm="1">
        <f t="array" ref="B1293">SUM(_xlfn._xlws.FILTER([1]market_value_exchange!$B:$D,[1]market_value_exchange!$A:$A=A1293,0))*2</f>
        <v>37093958344800</v>
      </c>
      <c r="C1293" s="90">
        <f>SUM(AD1293:AN1293)</f>
        <v>327649488000</v>
      </c>
      <c r="D1293" s="203">
        <f>F1293+H1293+J1293+L1293+N1293+P1293+R1293+T1293+V1293+Z1293</f>
        <v>145828120000</v>
      </c>
      <c r="E1293" s="208">
        <f>INDEX([2]Daily_stats!$1:$1048576,MATCH($A1293,[2]Daily_stats!$H:$H,0),MATCH(E$1,[2]Daily_stats!$1:$1,0))</f>
        <v>329976994000</v>
      </c>
      <c r="F1293" s="90">
        <f>IFERROR(INDEX([1]kis_etf_trade_data!$1:$1048576,MATCH($A1293,[1]kis_etf_trade_data!$A:$A,0),MATCH(F$3,[1]kis_etf_trade_data!$1:$1,0)),0)</f>
        <v>32630253000</v>
      </c>
      <c r="G1293" s="85">
        <f>F1293/AD1293</f>
        <v>0.90537987924662322</v>
      </c>
      <c r="H1293" s="90">
        <f>IFERROR(INDEX([1]kis_etf_trade_data!$1:$1048576,MATCH($A1293,[1]kis_etf_trade_data!$A:$A,0),MATCH(H$3,[1]kis_etf_trade_data!$1:$1,0)),0)</f>
        <v>0</v>
      </c>
      <c r="I1293" s="85">
        <f>H1293/AE1293</f>
        <v>0</v>
      </c>
      <c r="J1293" s="90">
        <f>IFERROR(INDEX([1]kis_etf_trade_data!$1:$1048576,MATCH($A1293,[1]kis_etf_trade_data!$A:$A,0),MATCH(J$3,[1]kis_etf_trade_data!$1:$1,0)),0)</f>
        <v>27328000</v>
      </c>
      <c r="K1293" s="85">
        <f>J1293/AF1293</f>
        <v>8.0539919247885408E-2</v>
      </c>
      <c r="L1293" s="90">
        <f>IFERROR(INDEX([1]kis_etf_trade_data!$1:$1048576,MATCH($A1293,[1]kis_etf_trade_data!$A:$A,0),MATCH(L$3,[1]kis_etf_trade_data!$1:$1,0)),0)</f>
        <v>97394998000</v>
      </c>
      <c r="M1293" s="85">
        <f>L1293/AG1293</f>
        <v>0.36925702194780069</v>
      </c>
      <c r="N1293" s="90">
        <f>IFERROR(INDEX([1]kis_etf_trade_data!$1:$1048576,MATCH($A1293,[1]kis_etf_trade_data!$A:$A,0),MATCH(N$3,[1]kis_etf_trade_data!$1:$1,0)),0)</f>
        <v>1775607000</v>
      </c>
      <c r="O1293" s="85">
        <f>N1293/AH1293</f>
        <v>0.39709532934003178</v>
      </c>
      <c r="P1293" s="90">
        <f>IFERROR(INDEX([1]kis_etf_trade_data!$1:$1048576,MATCH($A1293,[1]kis_etf_trade_data!$A:$A,0),MATCH(P$3,[1]kis_etf_trade_data!$1:$1,0)),0)</f>
        <v>31696000</v>
      </c>
      <c r="Q1293" s="85">
        <f>P1293/AI1293</f>
        <v>0.42281628515020542</v>
      </c>
      <c r="R1293" s="90">
        <f>IFERROR(INDEX([1]kis_etf_trade_data!$1:$1048576,MATCH($A1293,[1]kis_etf_trade_data!$A:$A,0),MATCH(R$3,[1]kis_etf_trade_data!$1:$1,0)),0)</f>
        <v>0</v>
      </c>
      <c r="S1293" s="85">
        <f>R1293/AJ1293</f>
        <v>0</v>
      </c>
      <c r="T1293" s="90">
        <f>IFERROR(INDEX([1]kis_etf_trade_data!$1:$1048576,MATCH($A1293,[1]kis_etf_trade_data!$A:$A,0),MATCH(T$3,[1]kis_etf_trade_data!$1:$1,0)),0)</f>
        <v>13952070000</v>
      </c>
      <c r="U1293" s="85">
        <f>T1293/AK1293</f>
        <v>0.99998623879052728</v>
      </c>
      <c r="V1293" s="90">
        <f>IFERROR(INDEX([1]kis_etf_trade_data!$1:$1048576,MATCH($A1293,[1]kis_etf_trade_data!$A:$A,0),MATCH(V$3,[1]kis_etf_trade_data!$1:$1,0)),0)</f>
        <v>16168000</v>
      </c>
      <c r="W1293" s="85">
        <f>V1293/AL1293</f>
        <v>0.41633620023690582</v>
      </c>
      <c r="X1293" s="90">
        <f>IFERROR(INDEX([1]kis_etf_trade_data!$1:$1048576,MATCH($A1293,[1]kis_etf_trade_data!$A:$A,0),MATCH(X$3,[1]kis_etf_trade_data!$1:$1,0)),0)</f>
        <v>4464000</v>
      </c>
      <c r="Y1293" s="85" t="e">
        <f t="shared" si="5"/>
        <v>#DIV/0!</v>
      </c>
      <c r="Z1293" s="90">
        <f>IFERROR(INDEX([1]kis_etf_trade_data!$1:$1048576,MATCH($A1293,[1]kis_etf_trade_data!$A:$A,0),MATCH(Z$3,[1]kis_etf_trade_data!$1:$1,0)),0)</f>
        <v>0</v>
      </c>
      <c r="AA1293" s="85">
        <f>Z1293/AO1293</f>
        <v>0</v>
      </c>
      <c r="AB1293" s="85"/>
      <c r="AC1293" s="85"/>
      <c r="AD1293" s="90">
        <f>IFERROR(INDEX([1]market_value_etf!$1:$1048576,MATCH($A1293,[1]market_value_etf!$A:$A,0),MATCH(AD$2,[1]market_value_etf!$1:$1,0))*2 + INDEX([1]mkt_pt_etf!$1:$1048576,MATCH($A1293,[1]mkt_pt_etf!$A:$A,0),MATCH(AD$2,[1]mkt_pt_etf!$1:$1,0))*2,0)</f>
        <v>36040400000</v>
      </c>
      <c r="AE1293" s="90">
        <f>IFERROR(INDEX([1]market_value_etf!$1:$1048576,MATCH($A1293,[1]market_value_etf!$A:$A,0),MATCH(AE$2,[1]market_value_etf!$1:$1,0))*2 + INDEX([1]mkt_pt_etf!$1:$1048576,MATCH($A1293,[1]mkt_pt_etf!$A:$A,0),MATCH(AE$2,[1]mkt_pt_etf!$1:$1,0))*2,0)</f>
        <v>8745446000</v>
      </c>
      <c r="AF1293" s="90">
        <f>IFERROR(INDEX([1]market_value_etf!$1:$1048576,MATCH($A1293,[1]market_value_etf!$A:$A,0),MATCH(AF$2,[1]market_value_etf!$1:$1,0))*2 + INDEX([1]mkt_pt_etf!$1:$1048576,MATCH($A1293,[1]mkt_pt_etf!$A:$A,0),MATCH(AF$2,[1]mkt_pt_etf!$1:$1,0))*2,0)</f>
        <v>339310000</v>
      </c>
      <c r="AG1293" s="90">
        <f>IFERROR(INDEX([1]market_value_etf!$1:$1048576,MATCH($A1293,[1]market_value_etf!$A:$A,0),MATCH(AG$2,[1]market_value_etf!$1:$1,0))*2 + INDEX([1]mkt_pt_etf!$1:$1048576,MATCH($A1293,[1]mkt_pt_etf!$A:$A,0),MATCH(AG$2,[1]mkt_pt_etf!$1:$1,0))*2,0)</f>
        <v>263759366000</v>
      </c>
      <c r="AH1293" s="90">
        <f>IFERROR(INDEX([1]market_value_etf!$1:$1048576,MATCH($A1293,[1]market_value_etf!$A:$A,0),MATCH(AH$2,[1]market_value_etf!$1:$1,0))*2 + INDEX([1]mkt_pt_etf!$1:$1048576,MATCH($A1293,[1]mkt_pt_etf!$A:$A,0),MATCH(AH$2,[1]mkt_pt_etf!$1:$1,0))*2,0)</f>
        <v>4471488000</v>
      </c>
      <c r="AI1293" s="90">
        <f>IFERROR(INDEX([1]market_value_etf!$1:$1048576,MATCH($A1293,[1]market_value_etf!$A:$A,0),MATCH(AI$2,[1]market_value_etf!$1:$1,0))*2 + INDEX([1]mkt_pt_etf!$1:$1048576,MATCH($A1293,[1]mkt_pt_etf!$A:$A,0),MATCH(AI$2,[1]mkt_pt_etf!$1:$1,0))*2,0)</f>
        <v>74964000</v>
      </c>
      <c r="AJ1293" s="90">
        <f>IFERROR(INDEX([1]market_value_etf!$1:$1048576,MATCH($A1293,[1]market_value_etf!$A:$A,0),MATCH(AJ$2,[1]market_value_etf!$1:$1,0))*2 + INDEX([1]mkt_pt_etf!$1:$1048576,MATCH($A1293,[1]mkt_pt_etf!$A:$A,0),MATCH(AJ$2,[1]mkt_pt_etf!$1:$1,0))*2,0)</f>
        <v>227418000</v>
      </c>
      <c r="AK1293" s="90">
        <f>IFERROR(INDEX([1]market_value_etf!$1:$1048576,MATCH($A1293,[1]market_value_etf!$A:$A,0),MATCH(AK$2,[1]market_value_etf!$1:$1,0))*2 + INDEX([1]mkt_pt_etf!$1:$1048576,MATCH($A1293,[1]mkt_pt_etf!$A:$A,0),MATCH(AK$2,[1]mkt_pt_etf!$1:$1,0))*2,0)</f>
        <v>13952262000</v>
      </c>
      <c r="AL1293" s="90">
        <f>IFERROR(INDEX([1]market_value_etf!$1:$1048576,MATCH($A1293,[1]market_value_etf!$A:$A,0),MATCH(AL$2,[1]market_value_etf!$1:$1,0))*2 + INDEX([1]mkt_pt_etf!$1:$1048576,MATCH($A1293,[1]mkt_pt_etf!$A:$A,0),MATCH(AL$2,[1]mkt_pt_etf!$1:$1,0))*2,0)</f>
        <v>38834000</v>
      </c>
      <c r="AM1293" s="90">
        <f>IFERROR(INDEX([1]market_value_etf!$1:$1048576,MATCH($A1293,[1]market_value_etf!$A:$A,0),MATCH(AM$2,[1]market_value_etf!$1:$1,0))*2 + INDEX([1]mkt_pt_etf!$1:$1048576,MATCH($A1293,[1]mkt_pt_etf!$A:$A,0),MATCH(AM$2,[1]mkt_pt_etf!$1:$1,0))*2,0)</f>
        <v>0</v>
      </c>
      <c r="AN1293" s="90">
        <f>IFERROR(INDEX([1]market_value_etf!$1:$1048576,MATCH($A1293,[1]market_value_etf!$A:$A,0),MATCH(AN$2,[1]market_value_etf!$1:$1,0))*2 + INDEX([1]mkt_pt_etf!$1:$1048576,MATCH($A1293,[1]mkt_pt_etf!$A:$A,0),MATCH(AN$2,[1]mkt_pt_etf!$1:$1,0))*2,0)</f>
        <v>0</v>
      </c>
      <c r="AO1293" s="90">
        <f>IFERROR(INDEX([1]market_value_etf!$1:$1048576,MATCH($A1293,[1]market_value_etf!$A:$A,0),MATCH(AO$2,[1]market_value_etf!$1:$1,0))*2 + INDEX([1]mkt_pt_etf!$1:$1048576,MATCH($A1293,[1]mkt_pt_etf!$A:$A,0),MATCH(AO$2,[1]mkt_pt_etf!$1:$1,0))*2,0)</f>
        <v>2260000</v>
      </c>
      <c r="AP1293" s="90"/>
    </row>
    <row r="1294" spans="1:42" ht="12.75" customHeight="1">
      <c r="A1294" s="81">
        <v>45309</v>
      </c>
      <c r="B1294" s="90" cm="1">
        <f t="array" ref="B1294">SUM(_xlfn._xlws.FILTER([1]market_value_exchange!$B:$D,[1]market_value_exchange!$A:$A=A1294,0))*2</f>
        <v>29408989780000</v>
      </c>
      <c r="C1294" s="90">
        <f>SUM(AD1294:AN1294)</f>
        <v>126679106000</v>
      </c>
      <c r="D1294" s="203">
        <f>F1294+H1294+J1294+L1294+N1294+P1294+R1294+T1294+V1294+Z1294</f>
        <v>26274379000</v>
      </c>
      <c r="E1294" s="208">
        <f>INDEX([2]Daily_stats!$1:$1048576,MATCH($A1294,[2]Daily_stats!$H:$H,0),MATCH(E$1,[2]Daily_stats!$1:$1,0))</f>
        <v>71108858000</v>
      </c>
      <c r="F1294" s="90">
        <f>IFERROR(INDEX([1]kis_etf_trade_data!$1:$1048576,MATCH($A1294,[1]kis_etf_trade_data!$A:$A,0),MATCH(F$3,[1]kis_etf_trade_data!$1:$1,0)),0)</f>
        <v>8348284000</v>
      </c>
      <c r="G1294" s="85">
        <f>F1294/AD1294</f>
        <v>0.60149397143130523</v>
      </c>
      <c r="H1294" s="90">
        <f>IFERROR(INDEX([1]kis_etf_trade_data!$1:$1048576,MATCH($A1294,[1]kis_etf_trade_data!$A:$A,0),MATCH(H$3,[1]kis_etf_trade_data!$1:$1,0)),0)</f>
        <v>0</v>
      </c>
      <c r="I1294" s="85">
        <f>H1294/AE1294</f>
        <v>0</v>
      </c>
      <c r="J1294" s="90">
        <f>IFERROR(INDEX([1]kis_etf_trade_data!$1:$1048576,MATCH($A1294,[1]kis_etf_trade_data!$A:$A,0),MATCH(J$3,[1]kis_etf_trade_data!$1:$1,0)),0)</f>
        <v>134253000</v>
      </c>
      <c r="K1294" s="85">
        <f>J1294/AF1294</f>
        <v>0.31937017089787995</v>
      </c>
      <c r="L1294" s="90">
        <f>IFERROR(INDEX([1]kis_etf_trade_data!$1:$1048576,MATCH($A1294,[1]kis_etf_trade_data!$A:$A,0),MATCH(L$3,[1]kis_etf_trade_data!$1:$1,0)),0)</f>
        <v>17638516000</v>
      </c>
      <c r="M1294" s="85">
        <f>L1294/AG1294</f>
        <v>0.15894427467535424</v>
      </c>
      <c r="N1294" s="90">
        <f>IFERROR(INDEX([1]kis_etf_trade_data!$1:$1048576,MATCH($A1294,[1]kis_etf_trade_data!$A:$A,0),MATCH(N$3,[1]kis_etf_trade_data!$1:$1,0)),0)</f>
        <v>109664000</v>
      </c>
      <c r="O1294" s="85">
        <f>N1294/AH1294</f>
        <v>0.15398916526481632</v>
      </c>
      <c r="P1294" s="90">
        <f>IFERROR(INDEX([1]kis_etf_trade_data!$1:$1048576,MATCH($A1294,[1]kis_etf_trade_data!$A:$A,0),MATCH(P$3,[1]kis_etf_trade_data!$1:$1,0)),0)</f>
        <v>13006000</v>
      </c>
      <c r="Q1294" s="85">
        <f>P1294/AI1294</f>
        <v>0.12505769230769231</v>
      </c>
      <c r="R1294" s="90">
        <f>IFERROR(INDEX([1]kis_etf_trade_data!$1:$1048576,MATCH($A1294,[1]kis_etf_trade_data!$A:$A,0),MATCH(R$3,[1]kis_etf_trade_data!$1:$1,0)),0)</f>
        <v>0</v>
      </c>
      <c r="S1294" s="85">
        <f>R1294/AJ1294</f>
        <v>0</v>
      </c>
      <c r="T1294" s="90">
        <f>IFERROR(INDEX([1]kis_etf_trade_data!$1:$1048576,MATCH($A1294,[1]kis_etf_trade_data!$A:$A,0),MATCH(T$3,[1]kis_etf_trade_data!$1:$1,0)),0)</f>
        <v>4642000</v>
      </c>
      <c r="U1294" s="85">
        <f>T1294/AK1294</f>
        <v>0.5</v>
      </c>
      <c r="V1294" s="90">
        <f>IFERROR(INDEX([1]kis_etf_trade_data!$1:$1048576,MATCH($A1294,[1]kis_etf_trade_data!$A:$A,0),MATCH(V$3,[1]kis_etf_trade_data!$1:$1,0)),0)</f>
        <v>26014000</v>
      </c>
      <c r="W1294" s="85">
        <f>V1294/AL1294</f>
        <v>0.46163401476433846</v>
      </c>
      <c r="X1294" s="90">
        <f>IFERROR(INDEX([1]kis_etf_trade_data!$1:$1048576,MATCH($A1294,[1]kis_etf_trade_data!$A:$A,0),MATCH(X$3,[1]kis_etf_trade_data!$1:$1,0)),0)</f>
        <v>0</v>
      </c>
      <c r="Y1294" s="85">
        <f t="shared" si="5"/>
        <v>0</v>
      </c>
      <c r="Z1294" s="90"/>
      <c r="AA1294" s="85"/>
      <c r="AB1294" s="85"/>
      <c r="AC1294" s="85"/>
      <c r="AD1294" s="90">
        <f>IFERROR(INDEX([1]market_value_etf!$1:$1048576,MATCH($A1294,[1]market_value_etf!$A:$A,0),MATCH(AD$2,[1]market_value_etf!$1:$1,0))*2 + INDEX([1]mkt_pt_etf!$1:$1048576,MATCH($A1294,[1]mkt_pt_etf!$A:$A,0),MATCH(AD$2,[1]mkt_pt_etf!$1:$1,0))*2,0)</f>
        <v>13879248000</v>
      </c>
      <c r="AE1294" s="90">
        <f>IFERROR(INDEX([1]market_value_etf!$1:$1048576,MATCH($A1294,[1]market_value_etf!$A:$A,0),MATCH(AE$2,[1]market_value_etf!$1:$1,0))*2 + INDEX([1]mkt_pt_etf!$1:$1048576,MATCH($A1294,[1]mkt_pt_etf!$A:$A,0),MATCH(AE$2,[1]mkt_pt_etf!$1:$1,0))*2,0)</f>
        <v>133870000</v>
      </c>
      <c r="AF1294" s="90">
        <f>IFERROR(INDEX([1]market_value_etf!$1:$1048576,MATCH($A1294,[1]market_value_etf!$A:$A,0),MATCH(AF$2,[1]market_value_etf!$1:$1,0))*2 + INDEX([1]mkt_pt_etf!$1:$1048576,MATCH($A1294,[1]mkt_pt_etf!$A:$A,0),MATCH(AF$2,[1]mkt_pt_etf!$1:$1,0))*2,0)</f>
        <v>420368000</v>
      </c>
      <c r="AG1294" s="90">
        <f>IFERROR(INDEX([1]market_value_etf!$1:$1048576,MATCH($A1294,[1]market_value_etf!$A:$A,0),MATCH(AG$2,[1]market_value_etf!$1:$1,0))*2 + INDEX([1]mkt_pt_etf!$1:$1048576,MATCH($A1294,[1]mkt_pt_etf!$A:$A,0),MATCH(AG$2,[1]mkt_pt_etf!$1:$1,0))*2,0)</f>
        <v>110972956000</v>
      </c>
      <c r="AH1294" s="90">
        <f>IFERROR(INDEX([1]market_value_etf!$1:$1048576,MATCH($A1294,[1]market_value_etf!$A:$A,0),MATCH(AH$2,[1]market_value_etf!$1:$1,0))*2 + INDEX([1]mkt_pt_etf!$1:$1048576,MATCH($A1294,[1]mkt_pt_etf!$A:$A,0),MATCH(AH$2,[1]mkt_pt_etf!$1:$1,0))*2,0)</f>
        <v>712154000</v>
      </c>
      <c r="AI1294" s="90">
        <f>IFERROR(INDEX([1]market_value_etf!$1:$1048576,MATCH($A1294,[1]market_value_etf!$A:$A,0),MATCH(AI$2,[1]market_value_etf!$1:$1,0))*2 + INDEX([1]mkt_pt_etf!$1:$1048576,MATCH($A1294,[1]mkt_pt_etf!$A:$A,0),MATCH(AI$2,[1]mkt_pt_etf!$1:$1,0))*2,0)</f>
        <v>104000000</v>
      </c>
      <c r="AJ1294" s="90">
        <f>IFERROR(INDEX([1]market_value_etf!$1:$1048576,MATCH($A1294,[1]market_value_etf!$A:$A,0),MATCH(AJ$2,[1]market_value_etf!$1:$1,0))*2 + INDEX([1]mkt_pt_etf!$1:$1048576,MATCH($A1294,[1]mkt_pt_etf!$A:$A,0),MATCH(AJ$2,[1]mkt_pt_etf!$1:$1,0))*2,0)</f>
        <v>387048000</v>
      </c>
      <c r="AK1294" s="90">
        <f>IFERROR(INDEX([1]market_value_etf!$1:$1048576,MATCH($A1294,[1]market_value_etf!$A:$A,0),MATCH(AK$2,[1]market_value_etf!$1:$1,0))*2 + INDEX([1]mkt_pt_etf!$1:$1048576,MATCH($A1294,[1]mkt_pt_etf!$A:$A,0),MATCH(AK$2,[1]mkt_pt_etf!$1:$1,0))*2,0)</f>
        <v>9284000</v>
      </c>
      <c r="AL1294" s="90">
        <f>IFERROR(INDEX([1]market_value_etf!$1:$1048576,MATCH($A1294,[1]market_value_etf!$A:$A,0),MATCH(AL$2,[1]market_value_etf!$1:$1,0))*2 + INDEX([1]mkt_pt_etf!$1:$1048576,MATCH($A1294,[1]mkt_pt_etf!$A:$A,0),MATCH(AL$2,[1]mkt_pt_etf!$1:$1,0))*2,0)</f>
        <v>56352000</v>
      </c>
      <c r="AM1294" s="90">
        <f>IFERROR(INDEX([1]market_value_etf!$1:$1048576,MATCH($A1294,[1]market_value_etf!$A:$A,0),MATCH(AM$2,[1]market_value_etf!$1:$1,0))*2 + INDEX([1]mkt_pt_etf!$1:$1048576,MATCH($A1294,[1]mkt_pt_etf!$A:$A,0),MATCH(AM$2,[1]mkt_pt_etf!$1:$1,0))*2,0)</f>
        <v>2250000</v>
      </c>
      <c r="AN1294" s="90">
        <f>IFERROR(INDEX([1]market_value_etf!$1:$1048576,MATCH($A1294,[1]market_value_etf!$A:$A,0),MATCH(AN$2,[1]market_value_etf!$1:$1,0))*2 + INDEX([1]mkt_pt_etf!$1:$1048576,MATCH($A1294,[1]mkt_pt_etf!$A:$A,0),MATCH(AN$2,[1]mkt_pt_etf!$1:$1,0))*2,0)</f>
        <v>1576000</v>
      </c>
      <c r="AO1294" s="90">
        <f>IFERROR(INDEX([1]market_value_etf!$1:$1048576,MATCH($A1294,[1]market_value_etf!$A:$A,0),MATCH(AO$2,[1]market_value_etf!$1:$1,0))*2 + INDEX([1]mkt_pt_etf!$1:$1048576,MATCH($A1294,[1]mkt_pt_etf!$A:$A,0),MATCH(AO$2,[1]mkt_pt_etf!$1:$1,0))*2,0)</f>
        <v>4536000</v>
      </c>
      <c r="AP1294" s="90"/>
    </row>
    <row r="1295" spans="1:42" ht="12.75" customHeight="1">
      <c r="A1295" s="81">
        <v>45310</v>
      </c>
      <c r="B1295" s="90" cm="1">
        <f t="array" ref="B1295">SUM(_xlfn._xlws.FILTER([1]market_value_exchange!$B:$D,[1]market_value_exchange!$A:$A=A1295,0))*2</f>
        <v>33164668144600</v>
      </c>
      <c r="C1295" s="90">
        <f>SUM(AD1295:AN1295)</f>
        <v>135306810000</v>
      </c>
      <c r="D1295" s="203">
        <f>F1295+H1295+J1295+L1295+N1295+P1295+R1295+T1295+V1295+Z1295</f>
        <v>15857130000</v>
      </c>
      <c r="E1295" s="208">
        <f>INDEX([2]Daily_stats!$1:$1048576,MATCH($A1295,[2]Daily_stats!$H:$H,0),MATCH(E$1,[2]Daily_stats!$1:$1,0))</f>
        <v>102156544000</v>
      </c>
      <c r="F1295" s="90">
        <f>IFERROR(INDEX([1]kis_etf_trade_data!$1:$1048576,MATCH($A1295,[1]kis_etf_trade_data!$A:$A,0),MATCH(F$3,[1]kis_etf_trade_data!$1:$1,0)),0)</f>
        <v>1447494000</v>
      </c>
      <c r="G1295" s="85">
        <f>F1295/AD1295</f>
        <v>0.24771019002659023</v>
      </c>
      <c r="H1295" s="90">
        <f>IFERROR(INDEX([1]kis_etf_trade_data!$1:$1048576,MATCH($A1295,[1]kis_etf_trade_data!$A:$A,0),MATCH(H$3,[1]kis_etf_trade_data!$1:$1,0)),0)</f>
        <v>0</v>
      </c>
      <c r="I1295" s="85">
        <f>H1295/AE1295</f>
        <v>0</v>
      </c>
      <c r="J1295" s="90">
        <f>IFERROR(INDEX([1]kis_etf_trade_data!$1:$1048576,MATCH($A1295,[1]kis_etf_trade_data!$A:$A,0),MATCH(J$3,[1]kis_etf_trade_data!$1:$1,0)),0)</f>
        <v>465770000</v>
      </c>
      <c r="K1295" s="85">
        <f>J1295/AF1295</f>
        <v>2.058062668288832E-2</v>
      </c>
      <c r="L1295" s="90">
        <f>IFERROR(INDEX([1]kis_etf_trade_data!$1:$1048576,MATCH($A1295,[1]kis_etf_trade_data!$A:$A,0),MATCH(L$3,[1]kis_etf_trade_data!$1:$1,0)),0)</f>
        <v>12874449000</v>
      </c>
      <c r="M1295" s="85">
        <f>L1295/AG1295</f>
        <v>0.1255238737613554</v>
      </c>
      <c r="N1295" s="90">
        <f>IFERROR(INDEX([1]kis_etf_trade_data!$1:$1048576,MATCH($A1295,[1]kis_etf_trade_data!$A:$A,0),MATCH(N$3,[1]kis_etf_trade_data!$1:$1,0)),0)</f>
        <v>594767000</v>
      </c>
      <c r="O1295" s="85">
        <f>N1295/AH1295</f>
        <v>0.3093217738622121</v>
      </c>
      <c r="P1295" s="90">
        <f>IFERROR(INDEX([1]kis_etf_trade_data!$1:$1048576,MATCH($A1295,[1]kis_etf_trade_data!$A:$A,0),MATCH(P$3,[1]kis_etf_trade_data!$1:$1,0)),0)</f>
        <v>170037000</v>
      </c>
      <c r="Q1295" s="85">
        <f>P1295/AI1295</f>
        <v>0.41474259845554196</v>
      </c>
      <c r="R1295" s="90">
        <f>IFERROR(INDEX([1]kis_etf_trade_data!$1:$1048576,MATCH($A1295,[1]kis_etf_trade_data!$A:$A,0),MATCH(R$3,[1]kis_etf_trade_data!$1:$1,0)),0)</f>
        <v>0</v>
      </c>
      <c r="S1295" s="85">
        <f>R1295/AJ1295</f>
        <v>0</v>
      </c>
      <c r="T1295" s="90">
        <f>IFERROR(INDEX([1]kis_etf_trade_data!$1:$1048576,MATCH($A1295,[1]kis_etf_trade_data!$A:$A,0),MATCH(T$3,[1]kis_etf_trade_data!$1:$1,0)),0)</f>
        <v>0</v>
      </c>
      <c r="U1295" s="85">
        <f>T1295/AK1295</f>
        <v>0</v>
      </c>
      <c r="V1295" s="90">
        <f>IFERROR(INDEX([1]kis_etf_trade_data!$1:$1048576,MATCH($A1295,[1]kis_etf_trade_data!$A:$A,0),MATCH(V$3,[1]kis_etf_trade_data!$1:$1,0)),0)</f>
        <v>304613000</v>
      </c>
      <c r="W1295" s="85">
        <f>V1295/AL1295</f>
        <v>1.0291605570609024</v>
      </c>
      <c r="X1295" s="90">
        <f>IFERROR(INDEX([1]kis_etf_trade_data!$1:$1048576,MATCH($A1295,[1]kis_etf_trade_data!$A:$A,0),MATCH(X$3,[1]kis_etf_trade_data!$1:$1,0)),0)</f>
        <v>0</v>
      </c>
      <c r="Y1295" s="85">
        <f t="shared" si="5"/>
        <v>0</v>
      </c>
      <c r="Z1295" s="90"/>
      <c r="AA1295" s="85"/>
      <c r="AB1295" s="85"/>
      <c r="AC1295" s="85"/>
      <c r="AD1295" s="90">
        <f>IFERROR(INDEX([1]market_value_etf!$1:$1048576,MATCH($A1295,[1]market_value_etf!$A:$A,0),MATCH(AD$2,[1]market_value_etf!$1:$1,0))*2 + INDEX([1]mkt_pt_etf!$1:$1048576,MATCH($A1295,[1]mkt_pt_etf!$A:$A,0),MATCH(AD$2,[1]mkt_pt_etf!$1:$1,0))*2,0)</f>
        <v>5843498000</v>
      </c>
      <c r="AE1295" s="90">
        <f>IFERROR(INDEX([1]market_value_etf!$1:$1048576,MATCH($A1295,[1]market_value_etf!$A:$A,0),MATCH(AE$2,[1]market_value_etf!$1:$1,0))*2 + INDEX([1]mkt_pt_etf!$1:$1048576,MATCH($A1295,[1]mkt_pt_etf!$A:$A,0),MATCH(AE$2,[1]mkt_pt_etf!$1:$1,0))*2,0)</f>
        <v>1344134000</v>
      </c>
      <c r="AF1295" s="90">
        <f>IFERROR(INDEX([1]market_value_etf!$1:$1048576,MATCH($A1295,[1]market_value_etf!$A:$A,0),MATCH(AF$2,[1]market_value_etf!$1:$1,0))*2 + INDEX([1]mkt_pt_etf!$1:$1048576,MATCH($A1295,[1]mkt_pt_etf!$A:$A,0),MATCH(AF$2,[1]mkt_pt_etf!$1:$1,0))*2,0)</f>
        <v>22631478000</v>
      </c>
      <c r="AG1295" s="90">
        <f>IFERROR(INDEX([1]market_value_etf!$1:$1048576,MATCH($A1295,[1]market_value_etf!$A:$A,0),MATCH(AG$2,[1]market_value_etf!$1:$1,0))*2 + INDEX([1]mkt_pt_etf!$1:$1048576,MATCH($A1295,[1]mkt_pt_etf!$A:$A,0),MATCH(AG$2,[1]mkt_pt_etf!$1:$1,0))*2,0)</f>
        <v>102565740000</v>
      </c>
      <c r="AH1295" s="90">
        <f>IFERROR(INDEX([1]market_value_etf!$1:$1048576,MATCH($A1295,[1]market_value_etf!$A:$A,0),MATCH(AH$2,[1]market_value_etf!$1:$1,0))*2 + INDEX([1]mkt_pt_etf!$1:$1048576,MATCH($A1295,[1]mkt_pt_etf!$A:$A,0),MATCH(AH$2,[1]mkt_pt_etf!$1:$1,0))*2,0)</f>
        <v>1922810000</v>
      </c>
      <c r="AI1295" s="90">
        <f>IFERROR(INDEX([1]market_value_etf!$1:$1048576,MATCH($A1295,[1]market_value_etf!$A:$A,0),MATCH(AI$2,[1]market_value_etf!$1:$1,0))*2 + INDEX([1]mkt_pt_etf!$1:$1048576,MATCH($A1295,[1]mkt_pt_etf!$A:$A,0),MATCH(AI$2,[1]mkt_pt_etf!$1:$1,0))*2,0)</f>
        <v>409982000</v>
      </c>
      <c r="AJ1295" s="90">
        <f>IFERROR(INDEX([1]market_value_etf!$1:$1048576,MATCH($A1295,[1]market_value_etf!$A:$A,0),MATCH(AJ$2,[1]market_value_etf!$1:$1,0))*2 + INDEX([1]mkt_pt_etf!$1:$1048576,MATCH($A1295,[1]mkt_pt_etf!$A:$A,0),MATCH(AJ$2,[1]mkt_pt_etf!$1:$1,0))*2,0)</f>
        <v>275272000</v>
      </c>
      <c r="AK1295" s="90">
        <f>IFERROR(INDEX([1]market_value_etf!$1:$1048576,MATCH($A1295,[1]market_value_etf!$A:$A,0),MATCH(AK$2,[1]market_value_etf!$1:$1,0))*2 + INDEX([1]mkt_pt_etf!$1:$1048576,MATCH($A1295,[1]mkt_pt_etf!$A:$A,0),MATCH(AK$2,[1]mkt_pt_etf!$1:$1,0))*2,0)</f>
        <v>9336000</v>
      </c>
      <c r="AL1295" s="90">
        <f>IFERROR(INDEX([1]market_value_etf!$1:$1048576,MATCH($A1295,[1]market_value_etf!$A:$A,0),MATCH(AL$2,[1]market_value_etf!$1:$1,0))*2 + INDEX([1]mkt_pt_etf!$1:$1048576,MATCH($A1295,[1]mkt_pt_etf!$A:$A,0),MATCH(AL$2,[1]mkt_pt_etf!$1:$1,0))*2,0)</f>
        <v>295982000</v>
      </c>
      <c r="AM1295" s="90">
        <f>IFERROR(INDEX([1]market_value_etf!$1:$1048576,MATCH($A1295,[1]market_value_etf!$A:$A,0),MATCH(AM$2,[1]market_value_etf!$1:$1,0))*2 + INDEX([1]mkt_pt_etf!$1:$1048576,MATCH($A1295,[1]mkt_pt_etf!$A:$A,0),MATCH(AM$2,[1]mkt_pt_etf!$1:$1,0))*2,0)</f>
        <v>2274000</v>
      </c>
      <c r="AN1295" s="90">
        <f>IFERROR(INDEX([1]market_value_etf!$1:$1048576,MATCH($A1295,[1]market_value_etf!$A:$A,0),MATCH(AN$2,[1]market_value_etf!$1:$1,0))*2 + INDEX([1]mkt_pt_etf!$1:$1048576,MATCH($A1295,[1]mkt_pt_etf!$A:$A,0),MATCH(AN$2,[1]mkt_pt_etf!$1:$1,0))*2,0)</f>
        <v>6304000</v>
      </c>
      <c r="AO1295" s="90">
        <f>IFERROR(INDEX([1]market_value_etf!$1:$1048576,MATCH($A1295,[1]market_value_etf!$A:$A,0),MATCH(AO$2,[1]market_value_etf!$1:$1,0))*2 + INDEX([1]mkt_pt_etf!$1:$1048576,MATCH($A1295,[1]mkt_pt_etf!$A:$A,0),MATCH(AO$2,[1]mkt_pt_etf!$1:$1,0))*2,0)</f>
        <v>8237664000</v>
      </c>
      <c r="AP1295" s="90"/>
    </row>
    <row r="1296" spans="1:42" s="116" customFormat="1" ht="12.75" customHeight="1">
      <c r="A1296" s="110"/>
      <c r="B1296" s="113"/>
      <c r="C1296" s="113"/>
      <c r="D1296" s="210"/>
      <c r="E1296" s="208"/>
      <c r="F1296" s="113"/>
      <c r="G1296" s="135"/>
      <c r="H1296" s="113"/>
      <c r="I1296" s="113"/>
      <c r="J1296" s="113"/>
      <c r="K1296" s="113"/>
      <c r="L1296" s="113"/>
      <c r="M1296" s="113"/>
      <c r="N1296" s="113"/>
      <c r="O1296" s="113"/>
      <c r="P1296" s="113"/>
      <c r="Q1296" s="113"/>
      <c r="R1296" s="113"/>
      <c r="S1296" s="113"/>
      <c r="T1296" s="113"/>
      <c r="U1296" s="113"/>
      <c r="V1296" s="113"/>
      <c r="W1296" s="113"/>
      <c r="X1296" s="113"/>
      <c r="Y1296" s="85" t="e">
        <f t="shared" si="5"/>
        <v>#DIV/0!</v>
      </c>
      <c r="Z1296" s="113"/>
      <c r="AA1296" s="113"/>
      <c r="AB1296" s="113"/>
      <c r="AC1296" s="113"/>
      <c r="AD1296" s="113"/>
      <c r="AE1296" s="113"/>
      <c r="AF1296" s="113"/>
      <c r="AG1296" s="113"/>
      <c r="AH1296" s="113"/>
      <c r="AI1296" s="126"/>
      <c r="AJ1296" s="113"/>
      <c r="AK1296" s="113"/>
      <c r="AL1296" s="113"/>
      <c r="AM1296" s="113"/>
      <c r="AN1296" s="113"/>
      <c r="AO1296" s="113"/>
      <c r="AP1296" s="113"/>
    </row>
    <row r="1297" spans="1:42" ht="12.75" customHeight="1">
      <c r="A1297" s="81">
        <v>45313</v>
      </c>
      <c r="B1297" s="90" cm="1">
        <f t="array" ref="B1297">SUM(_xlfn._xlws.FILTER([1]market_value_exchange!$B:$D,[1]market_value_exchange!$A:$A=A1297,0))*2</f>
        <v>41055223266000</v>
      </c>
      <c r="C1297" s="90">
        <f>SUM(AD1297:AN1297)</f>
        <v>73740218000</v>
      </c>
      <c r="D1297" s="203">
        <f>F1297+H1297+J1297+L1297+N1297+P1297+R1297+T1297+V1297+Z1297</f>
        <v>25181102000</v>
      </c>
      <c r="E1297" s="208">
        <f>INDEX([2]Daily_stats!$1:$1048576,MATCH($A1297,[2]Daily_stats!$H:$H,0),MATCH(E$1,[2]Daily_stats!$1:$1,0))</f>
        <v>109221793000</v>
      </c>
      <c r="F1297" s="90">
        <f>IFERROR(INDEX([1]kis_etf_trade_data!$1:$1048576,MATCH($A1297,[1]kis_etf_trade_data!$A:$A,0),MATCH(F$3,[1]kis_etf_trade_data!$1:$1,0)),0)</f>
        <v>10911829000</v>
      </c>
      <c r="G1297" s="85">
        <f>F1297/AD1297</f>
        <v>0.38183081788309148</v>
      </c>
      <c r="H1297" s="90">
        <f>IFERROR(INDEX([1]kis_etf_trade_data!$1:$1048576,MATCH($A1297,[1]kis_etf_trade_data!$A:$A,0),MATCH(H$3,[1]kis_etf_trade_data!$1:$1,0)),0)</f>
        <v>0</v>
      </c>
      <c r="I1297" s="85">
        <f>H1297/AE1297</f>
        <v>0</v>
      </c>
      <c r="J1297" s="90">
        <f>IFERROR(INDEX([1]kis_etf_trade_data!$1:$1048576,MATCH($A1297,[1]kis_etf_trade_data!$A:$A,0),MATCH(J$3,[1]kis_etf_trade_data!$1:$1,0)),0)</f>
        <v>5922836000</v>
      </c>
      <c r="K1297" s="85">
        <f>J1297/AF1297</f>
        <v>0.46367789816496524</v>
      </c>
      <c r="L1297" s="90">
        <f>IFERROR(INDEX([1]kis_etf_trade_data!$1:$1048576,MATCH($A1297,[1]kis_etf_trade_data!$A:$A,0),MATCH(L$3,[1]kis_etf_trade_data!$1:$1,0)),0)</f>
        <v>3874688000</v>
      </c>
      <c r="M1297" s="85">
        <f>L1297/AG1297</f>
        <v>0.1481433335446378</v>
      </c>
      <c r="N1297" s="90">
        <f>IFERROR(INDEX([1]kis_etf_trade_data!$1:$1048576,MATCH($A1297,[1]kis_etf_trade_data!$A:$A,0),MATCH(N$3,[1]kis_etf_trade_data!$1:$1,0)),0)</f>
        <v>262211000</v>
      </c>
      <c r="O1297" s="85">
        <f>N1297/AH1297</f>
        <v>0.20894472201636743</v>
      </c>
      <c r="P1297" s="90">
        <f>IFERROR(INDEX([1]kis_etf_trade_data!$1:$1048576,MATCH($A1297,[1]kis_etf_trade_data!$A:$A,0),MATCH(P$3,[1]kis_etf_trade_data!$1:$1,0)),0)</f>
        <v>141998000</v>
      </c>
      <c r="Q1297" s="85">
        <f>P1297/AI1297</f>
        <v>0.4076700467391679</v>
      </c>
      <c r="R1297" s="90">
        <f>IFERROR(INDEX([1]kis_etf_trade_data!$1:$1048576,MATCH($A1297,[1]kis_etf_trade_data!$A:$A,0),MATCH(R$3,[1]kis_etf_trade_data!$1:$1,0)),0)</f>
        <v>0</v>
      </c>
      <c r="S1297" s="85">
        <f>R1297/AJ1297</f>
        <v>0</v>
      </c>
      <c r="T1297" s="90">
        <f>IFERROR(INDEX([1]kis_etf_trade_data!$1:$1048576,MATCH($A1297,[1]kis_etf_trade_data!$A:$A,0),MATCH(T$3,[1]kis_etf_trade_data!$1:$1,0)),0)</f>
        <v>3120000</v>
      </c>
      <c r="U1297" s="85">
        <f>T1297/AK1297</f>
        <v>0.2857142857142857</v>
      </c>
      <c r="V1297" s="90">
        <f>IFERROR(INDEX([1]kis_etf_trade_data!$1:$1048576,MATCH($A1297,[1]kis_etf_trade_data!$A:$A,0),MATCH(V$3,[1]kis_etf_trade_data!$1:$1,0)),0)</f>
        <v>4064420000</v>
      </c>
      <c r="W1297" s="85">
        <f>V1297/AL1297</f>
        <v>0.95693124274253016</v>
      </c>
      <c r="X1297" s="90">
        <f>IFERROR(INDEX([1]kis_etf_trade_data!$1:$1048576,MATCH($A1297,[1]kis_etf_trade_data!$A:$A,0),MATCH(X$3,[1]kis_etf_trade_data!$1:$1,0)),0)</f>
        <v>0</v>
      </c>
      <c r="Y1297" s="85">
        <f t="shared" si="5"/>
        <v>0</v>
      </c>
      <c r="Z1297" s="90"/>
      <c r="AA1297" s="85"/>
      <c r="AB1297" s="85"/>
      <c r="AC1297" s="85"/>
      <c r="AD1297" s="90">
        <f>IFERROR(INDEX([1]market_value_etf!$1:$1048576,MATCH($A1297,[1]market_value_etf!$A:$A,0),MATCH(AD$2,[1]market_value_etf!$1:$1,0))*2 + INDEX([1]mkt_pt_etf!$1:$1048576,MATCH($A1297,[1]mkt_pt_etf!$A:$A,0),MATCH(AD$2,[1]mkt_pt_etf!$1:$1,0))*2,0)</f>
        <v>28577654000</v>
      </c>
      <c r="AE1297" s="90">
        <f>IFERROR(INDEX([1]market_value_etf!$1:$1048576,MATCH($A1297,[1]market_value_etf!$A:$A,0),MATCH(AE$2,[1]market_value_etf!$1:$1,0))*2 + INDEX([1]mkt_pt_etf!$1:$1048576,MATCH($A1297,[1]mkt_pt_etf!$A:$A,0),MATCH(AE$2,[1]mkt_pt_etf!$1:$1,0))*2,0)</f>
        <v>186126000</v>
      </c>
      <c r="AF1297" s="90">
        <f>IFERROR(INDEX([1]market_value_etf!$1:$1048576,MATCH($A1297,[1]market_value_etf!$A:$A,0),MATCH(AF$2,[1]market_value_etf!$1:$1,0))*2 + INDEX([1]mkt_pt_etf!$1:$1048576,MATCH($A1297,[1]mkt_pt_etf!$A:$A,0),MATCH(AF$2,[1]mkt_pt_etf!$1:$1,0))*2,0)</f>
        <v>12773600000</v>
      </c>
      <c r="AG1297" s="90">
        <f>IFERROR(INDEX([1]market_value_etf!$1:$1048576,MATCH($A1297,[1]market_value_etf!$A:$A,0),MATCH(AG$2,[1]market_value_etf!$1:$1,0))*2 + INDEX([1]mkt_pt_etf!$1:$1048576,MATCH($A1297,[1]mkt_pt_etf!$A:$A,0),MATCH(AG$2,[1]mkt_pt_etf!$1:$1,0))*2,0)</f>
        <v>26154994000</v>
      </c>
      <c r="AH1297" s="90">
        <f>IFERROR(INDEX([1]market_value_etf!$1:$1048576,MATCH($A1297,[1]market_value_etf!$A:$A,0),MATCH(AH$2,[1]market_value_etf!$1:$1,0))*2 + INDEX([1]mkt_pt_etf!$1:$1048576,MATCH($A1297,[1]mkt_pt_etf!$A:$A,0),MATCH(AH$2,[1]mkt_pt_etf!$1:$1,0))*2,0)</f>
        <v>1254930000</v>
      </c>
      <c r="AI1297" s="90">
        <f>IFERROR(INDEX([1]market_value_etf!$1:$1048576,MATCH($A1297,[1]market_value_etf!$A:$A,0),MATCH(AI$2,[1]market_value_etf!$1:$1,0))*2 + INDEX([1]mkt_pt_etf!$1:$1048576,MATCH($A1297,[1]mkt_pt_etf!$A:$A,0),MATCH(AI$2,[1]mkt_pt_etf!$1:$1,0))*2,0)</f>
        <v>348316000</v>
      </c>
      <c r="AJ1297" s="90">
        <f>IFERROR(INDEX([1]market_value_etf!$1:$1048576,MATCH($A1297,[1]market_value_etf!$A:$A,0),MATCH(AJ$2,[1]market_value_etf!$1:$1,0))*2 + INDEX([1]mkt_pt_etf!$1:$1048576,MATCH($A1297,[1]mkt_pt_etf!$A:$A,0),MATCH(AJ$2,[1]mkt_pt_etf!$1:$1,0))*2,0)</f>
        <v>177892000</v>
      </c>
      <c r="AK1297" s="90">
        <f>IFERROR(INDEX([1]market_value_etf!$1:$1048576,MATCH($A1297,[1]market_value_etf!$A:$A,0),MATCH(AK$2,[1]market_value_etf!$1:$1,0))*2 + INDEX([1]mkt_pt_etf!$1:$1048576,MATCH($A1297,[1]mkt_pt_etf!$A:$A,0),MATCH(AK$2,[1]mkt_pt_etf!$1:$1,0))*2,0)</f>
        <v>10920000</v>
      </c>
      <c r="AL1297" s="90">
        <f>IFERROR(INDEX([1]market_value_etf!$1:$1048576,MATCH($A1297,[1]market_value_etf!$A:$A,0),MATCH(AL$2,[1]market_value_etf!$1:$1,0))*2 + INDEX([1]mkt_pt_etf!$1:$1048576,MATCH($A1297,[1]mkt_pt_etf!$A:$A,0),MATCH(AL$2,[1]mkt_pt_etf!$1:$1,0))*2,0)</f>
        <v>4247348000</v>
      </c>
      <c r="AM1297" s="90">
        <f>IFERROR(INDEX([1]market_value_etf!$1:$1048576,MATCH($A1297,[1]market_value_etf!$A:$A,0),MATCH(AM$2,[1]market_value_etf!$1:$1,0))*2 + INDEX([1]mkt_pt_etf!$1:$1048576,MATCH($A1297,[1]mkt_pt_etf!$A:$A,0),MATCH(AM$2,[1]mkt_pt_etf!$1:$1,0))*2,0)</f>
        <v>2282000</v>
      </c>
      <c r="AN1297" s="90">
        <f>IFERROR(INDEX([1]market_value_etf!$1:$1048576,MATCH($A1297,[1]market_value_etf!$A:$A,0),MATCH(AN$2,[1]market_value_etf!$1:$1,0))*2 + INDEX([1]mkt_pt_etf!$1:$1048576,MATCH($A1297,[1]mkt_pt_etf!$A:$A,0),MATCH(AN$2,[1]mkt_pt_etf!$1:$1,0))*2,0)</f>
        <v>6156000</v>
      </c>
      <c r="AO1297" s="90">
        <f>IFERROR(INDEX([1]market_value_etf!$1:$1048576,MATCH($A1297,[1]market_value_etf!$A:$A,0),MATCH(AO$2,[1]market_value_etf!$1:$1,0))*2 + INDEX([1]mkt_pt_etf!$1:$1048576,MATCH($A1297,[1]mkt_pt_etf!$A:$A,0),MATCH(AO$2,[1]mkt_pt_etf!$1:$1,0))*2,0)</f>
        <v>4586000</v>
      </c>
      <c r="AP1297" s="90"/>
    </row>
    <row r="1298" spans="1:42" ht="12.75" customHeight="1">
      <c r="A1298" s="81">
        <v>45314</v>
      </c>
      <c r="B1298" s="90" cm="1">
        <f t="array" ref="B1298">SUM(_xlfn._xlws.FILTER([1]market_value_exchange!$B:$D,[1]market_value_exchange!$A:$A=A1298,0))*2</f>
        <v>33940233199000</v>
      </c>
      <c r="C1298" s="90">
        <f>SUM(AD1298:AN1298)</f>
        <v>139991042000</v>
      </c>
      <c r="D1298" s="203">
        <f>F1298+H1298+J1298+L1298+N1298+P1298+R1298+T1298+V1298+Z1298</f>
        <v>101291827000</v>
      </c>
      <c r="E1298" s="208">
        <f>INDEX([2]Daily_stats!$1:$1048576,MATCH($A1298,[2]Daily_stats!$H:$H,0),MATCH(E$1,[2]Daily_stats!$1:$1,0))</f>
        <v>176503110000</v>
      </c>
      <c r="F1298" s="90">
        <f>IFERROR(INDEX([1]kis_etf_trade_data!$1:$1048576,MATCH($A1298,[1]kis_etf_trade_data!$A:$A,0),MATCH(F$3,[1]kis_etf_trade_data!$1:$1,0)),0)</f>
        <v>82316282000</v>
      </c>
      <c r="G1298" s="85">
        <f>F1298/AD1298</f>
        <v>0.96368400254680686</v>
      </c>
      <c r="H1298" s="90">
        <f>IFERROR(INDEX([1]kis_etf_trade_data!$1:$1048576,MATCH($A1298,[1]kis_etf_trade_data!$A:$A,0),MATCH(H$3,[1]kis_etf_trade_data!$1:$1,0)),0)</f>
        <v>0</v>
      </c>
      <c r="I1298" s="85">
        <f>H1298/AE1298</f>
        <v>0</v>
      </c>
      <c r="J1298" s="90">
        <f>IFERROR(INDEX([1]kis_etf_trade_data!$1:$1048576,MATCH($A1298,[1]kis_etf_trade_data!$A:$A,0),MATCH(J$3,[1]kis_etf_trade_data!$1:$1,0)),0)</f>
        <v>271036000</v>
      </c>
      <c r="K1298" s="85">
        <f>J1298/AF1298</f>
        <v>0.39808123891101788</v>
      </c>
      <c r="L1298" s="90">
        <f>IFERROR(INDEX([1]kis_etf_trade_data!$1:$1048576,MATCH($A1298,[1]kis_etf_trade_data!$A:$A,0),MATCH(L$3,[1]kis_etf_trade_data!$1:$1,0)),0)</f>
        <v>17721578000</v>
      </c>
      <c r="M1298" s="85">
        <f>L1298/AG1298</f>
        <v>0.35019642452041982</v>
      </c>
      <c r="N1298" s="90">
        <f>IFERROR(INDEX([1]kis_etf_trade_data!$1:$1048576,MATCH($A1298,[1]kis_etf_trade_data!$A:$A,0),MATCH(N$3,[1]kis_etf_trade_data!$1:$1,0)),0)</f>
        <v>387925000</v>
      </c>
      <c r="O1298" s="85">
        <f>N1298/AH1298</f>
        <v>0.23192184396773033</v>
      </c>
      <c r="P1298" s="90">
        <f>IFERROR(INDEX([1]kis_etf_trade_data!$1:$1048576,MATCH($A1298,[1]kis_etf_trade_data!$A:$A,0),MATCH(P$3,[1]kis_etf_trade_data!$1:$1,0)),0)</f>
        <v>200098000</v>
      </c>
      <c r="Q1298" s="85">
        <f>P1298/AI1298</f>
        <v>0.3124949244445</v>
      </c>
      <c r="R1298" s="90">
        <f>IFERROR(INDEX([1]kis_etf_trade_data!$1:$1048576,MATCH($A1298,[1]kis_etf_trade_data!$A:$A,0),MATCH(R$3,[1]kis_etf_trade_data!$1:$1,0)),0)</f>
        <v>0</v>
      </c>
      <c r="S1298" s="85">
        <f>R1298/AJ1298</f>
        <v>0</v>
      </c>
      <c r="T1298" s="90">
        <f>IFERROR(INDEX([1]kis_etf_trade_data!$1:$1048576,MATCH($A1298,[1]kis_etf_trade_data!$A:$A,0),MATCH(T$3,[1]kis_etf_trade_data!$1:$1,0)),0)</f>
        <v>10920000</v>
      </c>
      <c r="U1298" s="85">
        <f>T1298/AK1298</f>
        <v>0.31582600647848219</v>
      </c>
      <c r="V1298" s="90">
        <f>IFERROR(INDEX([1]kis_etf_trade_data!$1:$1048576,MATCH($A1298,[1]kis_etf_trade_data!$A:$A,0),MATCH(V$3,[1]kis_etf_trade_data!$1:$1,0)),0)</f>
        <v>383988000</v>
      </c>
      <c r="W1298" s="85">
        <f>V1298/AL1298</f>
        <v>0.90757994752889459</v>
      </c>
      <c r="X1298" s="90">
        <f>IFERROR(INDEX([1]kis_etf_trade_data!$1:$1048576,MATCH($A1298,[1]kis_etf_trade_data!$A:$A,0),MATCH(X$3,[1]kis_etf_trade_data!$1:$1,0)),0)</f>
        <v>0</v>
      </c>
      <c r="Y1298" s="85" t="e">
        <f t="shared" si="5"/>
        <v>#DIV/0!</v>
      </c>
      <c r="Z1298" s="90">
        <f>IFERROR(INDEX([1]kis_etf_trade_data!$1:$1048576,MATCH($A1298,[1]kis_etf_trade_data!$A:$A,0),MATCH(Z$3,[1]kis_etf_trade_data!$1:$1,0)),0)</f>
        <v>0</v>
      </c>
      <c r="AA1298" s="85">
        <f>Z1298/AO1298</f>
        <v>0</v>
      </c>
      <c r="AB1298" s="85"/>
      <c r="AC1298" s="85"/>
      <c r="AD1298" s="90">
        <f>IFERROR(INDEX([1]market_value_etf!$1:$1048576,MATCH($A1298,[1]market_value_etf!$A:$A,0),MATCH(AD$2,[1]market_value_etf!$1:$1,0))*2 + INDEX([1]mkt_pt_etf!$1:$1048576,MATCH($A1298,[1]mkt_pt_etf!$A:$A,0),MATCH(AD$2,[1]mkt_pt_etf!$1:$1,0))*2,0)</f>
        <v>85418334000</v>
      </c>
      <c r="AE1298" s="90">
        <f>IFERROR(INDEX([1]market_value_etf!$1:$1048576,MATCH($A1298,[1]market_value_etf!$A:$A,0),MATCH(AE$2,[1]market_value_etf!$1:$1,0))*2 + INDEX([1]mkt_pt_etf!$1:$1048576,MATCH($A1298,[1]mkt_pt_etf!$A:$A,0),MATCH(AE$2,[1]mkt_pt_etf!$1:$1,0))*2,0)</f>
        <v>165968000</v>
      </c>
      <c r="AF1298" s="90">
        <f>IFERROR(INDEX([1]market_value_etf!$1:$1048576,MATCH($A1298,[1]market_value_etf!$A:$A,0),MATCH(AF$2,[1]market_value_etf!$1:$1,0))*2 + INDEX([1]mkt_pt_etf!$1:$1048576,MATCH($A1298,[1]mkt_pt_etf!$A:$A,0),MATCH(AF$2,[1]mkt_pt_etf!$1:$1,0))*2,0)</f>
        <v>680856000</v>
      </c>
      <c r="AG1298" s="90">
        <f>IFERROR(INDEX([1]market_value_etf!$1:$1048576,MATCH($A1298,[1]market_value_etf!$A:$A,0),MATCH(AG$2,[1]market_value_etf!$1:$1,0))*2 + INDEX([1]mkt_pt_etf!$1:$1048576,MATCH($A1298,[1]mkt_pt_etf!$A:$A,0),MATCH(AG$2,[1]mkt_pt_etf!$1:$1,0))*2,0)</f>
        <v>50604680000</v>
      </c>
      <c r="AH1298" s="90">
        <f>IFERROR(INDEX([1]market_value_etf!$1:$1048576,MATCH($A1298,[1]market_value_etf!$A:$A,0),MATCH(AH$2,[1]market_value_etf!$1:$1,0))*2 + INDEX([1]mkt_pt_etf!$1:$1048576,MATCH($A1298,[1]mkt_pt_etf!$A:$A,0),MATCH(AH$2,[1]mkt_pt_etf!$1:$1,0))*2,0)</f>
        <v>1672654000</v>
      </c>
      <c r="AI1298" s="90">
        <f>IFERROR(INDEX([1]market_value_etf!$1:$1048576,MATCH($A1298,[1]market_value_etf!$A:$A,0),MATCH(AI$2,[1]market_value_etf!$1:$1,0))*2 + INDEX([1]mkt_pt_etf!$1:$1048576,MATCH($A1298,[1]mkt_pt_etf!$A:$A,0),MATCH(AI$2,[1]mkt_pt_etf!$1:$1,0))*2,0)</f>
        <v>640324000</v>
      </c>
      <c r="AJ1298" s="90">
        <f>IFERROR(INDEX([1]market_value_etf!$1:$1048576,MATCH($A1298,[1]market_value_etf!$A:$A,0),MATCH(AJ$2,[1]market_value_etf!$1:$1,0))*2 + INDEX([1]mkt_pt_etf!$1:$1048576,MATCH($A1298,[1]mkt_pt_etf!$A:$A,0),MATCH(AJ$2,[1]mkt_pt_etf!$1:$1,0))*2,0)</f>
        <v>341050000</v>
      </c>
      <c r="AK1298" s="90">
        <f>IFERROR(INDEX([1]market_value_etf!$1:$1048576,MATCH($A1298,[1]market_value_etf!$A:$A,0),MATCH(AK$2,[1]market_value_etf!$1:$1,0))*2 + INDEX([1]mkt_pt_etf!$1:$1048576,MATCH($A1298,[1]mkt_pt_etf!$A:$A,0),MATCH(AK$2,[1]mkt_pt_etf!$1:$1,0))*2,0)</f>
        <v>34576000</v>
      </c>
      <c r="AL1298" s="90">
        <f>IFERROR(INDEX([1]market_value_etf!$1:$1048576,MATCH($A1298,[1]market_value_etf!$A:$A,0),MATCH(AL$2,[1]market_value_etf!$1:$1,0))*2 + INDEX([1]mkt_pt_etf!$1:$1048576,MATCH($A1298,[1]mkt_pt_etf!$A:$A,0),MATCH(AL$2,[1]mkt_pt_etf!$1:$1,0))*2,0)</f>
        <v>423090000</v>
      </c>
      <c r="AM1298" s="90">
        <f>IFERROR(INDEX([1]market_value_etf!$1:$1048576,MATCH($A1298,[1]market_value_etf!$A:$A,0),MATCH(AM$2,[1]market_value_etf!$1:$1,0))*2 + INDEX([1]mkt_pt_etf!$1:$1048576,MATCH($A1298,[1]mkt_pt_etf!$A:$A,0),MATCH(AM$2,[1]mkt_pt_etf!$1:$1,0))*2,0)</f>
        <v>0</v>
      </c>
      <c r="AN1298" s="90">
        <f>IFERROR(INDEX([1]market_value_etf!$1:$1048576,MATCH($A1298,[1]market_value_etf!$A:$A,0),MATCH(AN$2,[1]market_value_etf!$1:$1,0))*2 + INDEX([1]mkt_pt_etf!$1:$1048576,MATCH($A1298,[1]mkt_pt_etf!$A:$A,0),MATCH(AN$2,[1]mkt_pt_etf!$1:$1,0))*2,0)</f>
        <v>9510000</v>
      </c>
      <c r="AO1298" s="90">
        <f>IFERROR(INDEX([1]market_value_etf!$1:$1048576,MATCH($A1298,[1]market_value_etf!$A:$A,0),MATCH(AO$2,[1]market_value_etf!$1:$1,0))*2 + INDEX([1]mkt_pt_etf!$1:$1048576,MATCH($A1298,[1]mkt_pt_etf!$A:$A,0),MATCH(AO$2,[1]mkt_pt_etf!$1:$1,0))*2,0)</f>
        <v>7960104000</v>
      </c>
      <c r="AP1298" s="90"/>
    </row>
    <row r="1299" spans="1:42" ht="12.75" customHeight="1">
      <c r="A1299" s="81">
        <v>45315</v>
      </c>
      <c r="B1299" s="90" cm="1">
        <f t="array" ref="B1299">SUM(_xlfn._xlws.FILTER([1]market_value_exchange!$B:$D,[1]market_value_exchange!$A:$A=A1299,0))*2</f>
        <v>34524741678000</v>
      </c>
      <c r="C1299" s="90">
        <f>SUM(AD1299:AN1299)</f>
        <v>45249126000</v>
      </c>
      <c r="D1299" s="203">
        <f>F1299+H1299+J1299+L1299+N1299+P1299+R1299+T1299+V1299+Z1299</f>
        <v>14765642000</v>
      </c>
      <c r="E1299" s="208">
        <f>INDEX([2]Daily_stats!$1:$1048576,MATCH($A1299,[2]Daily_stats!$H:$H,0),MATCH(E$1,[2]Daily_stats!$1:$1,0))</f>
        <v>210377858000</v>
      </c>
      <c r="F1299" s="90">
        <f>IFERROR(INDEX([1]kis_etf_trade_data!$1:$1048576,MATCH($A1299,[1]kis_etf_trade_data!$A:$A,0),MATCH(F$3,[1]kis_etf_trade_data!$1:$1,0)),0)</f>
        <v>4355331000</v>
      </c>
      <c r="G1299" s="85">
        <f>F1299/AD1299</f>
        <v>0.45061947968424476</v>
      </c>
      <c r="H1299" s="90">
        <f>IFERROR(INDEX([1]kis_etf_trade_data!$1:$1048576,MATCH($A1299,[1]kis_etf_trade_data!$A:$A,0),MATCH(H$3,[1]kis_etf_trade_data!$1:$1,0)),0)</f>
        <v>0</v>
      </c>
      <c r="I1299" s="85">
        <f>H1299/AE1299</f>
        <v>0</v>
      </c>
      <c r="J1299" s="90">
        <f>IFERROR(INDEX([1]kis_etf_trade_data!$1:$1048576,MATCH($A1299,[1]kis_etf_trade_data!$A:$A,0),MATCH(J$3,[1]kis_etf_trade_data!$1:$1,0)),0)</f>
        <v>1248683000</v>
      </c>
      <c r="K1299" s="85">
        <f>J1299/AF1299</f>
        <v>0.18785668357354704</v>
      </c>
      <c r="L1299" s="90">
        <f>IFERROR(INDEX([1]kis_etf_trade_data!$1:$1048576,MATCH($A1299,[1]kis_etf_trade_data!$A:$A,0),MATCH(L$3,[1]kis_etf_trade_data!$1:$1,0)),0)</f>
        <v>8338422000</v>
      </c>
      <c r="M1299" s="85">
        <f>L1299/AG1299</f>
        <v>0.31972263681983104</v>
      </c>
      <c r="N1299" s="90">
        <f>IFERROR(INDEX([1]kis_etf_trade_data!$1:$1048576,MATCH($A1299,[1]kis_etf_trade_data!$A:$A,0),MATCH(N$3,[1]kis_etf_trade_data!$1:$1,0)),0)</f>
        <v>535978000</v>
      </c>
      <c r="O1299" s="85">
        <f>N1299/AH1299</f>
        <v>0.28820948957940123</v>
      </c>
      <c r="P1299" s="90">
        <f>IFERROR(INDEX([1]kis_etf_trade_data!$1:$1048576,MATCH($A1299,[1]kis_etf_trade_data!$A:$A,0),MATCH(P$3,[1]kis_etf_trade_data!$1:$1,0)),0)</f>
        <v>202958000</v>
      </c>
      <c r="Q1299" s="85">
        <f>P1299/AI1299</f>
        <v>0.43721725792970334</v>
      </c>
      <c r="R1299" s="90">
        <f>IFERROR(INDEX([1]kis_etf_trade_data!$1:$1048576,MATCH($A1299,[1]kis_etf_trade_data!$A:$A,0),MATCH(R$3,[1]kis_etf_trade_data!$1:$1,0)),0)</f>
        <v>0</v>
      </c>
      <c r="S1299" s="85">
        <f>R1299/AJ1299</f>
        <v>0</v>
      </c>
      <c r="T1299" s="90">
        <f>IFERROR(INDEX([1]kis_etf_trade_data!$1:$1048576,MATCH($A1299,[1]kis_etf_trade_data!$A:$A,0),MATCH(T$3,[1]kis_etf_trade_data!$1:$1,0)),0)</f>
        <v>777000</v>
      </c>
      <c r="U1299" s="85">
        <f>T1299/AK1299</f>
        <v>0.25</v>
      </c>
      <c r="V1299" s="90">
        <f>IFERROR(INDEX([1]kis_etf_trade_data!$1:$1048576,MATCH($A1299,[1]kis_etf_trade_data!$A:$A,0),MATCH(V$3,[1]kis_etf_trade_data!$1:$1,0)),0)</f>
        <v>83493000</v>
      </c>
      <c r="W1299" s="85">
        <f>V1299/AL1299</f>
        <v>0.45830954681187425</v>
      </c>
      <c r="X1299" s="90">
        <f>IFERROR(INDEX([1]kis_etf_trade_data!$1:$1048576,MATCH($A1299,[1]kis_etf_trade_data!$A:$A,0),MATCH(X$3,[1]kis_etf_trade_data!$1:$1,0)),0)</f>
        <v>0</v>
      </c>
      <c r="Y1299" s="85" t="e">
        <f t="shared" si="5"/>
        <v>#DIV/0!</v>
      </c>
      <c r="Z1299" s="90">
        <f>IFERROR(INDEX([1]kis_etf_trade_data!$1:$1048576,MATCH($A1299,[1]kis_etf_trade_data!$A:$A,0),MATCH(Z$3,[1]kis_etf_trade_data!$1:$1,0)),0)</f>
        <v>0</v>
      </c>
      <c r="AA1299" s="85">
        <f>Z1299/AO1299</f>
        <v>0</v>
      </c>
      <c r="AB1299" s="85"/>
      <c r="AC1299" s="85"/>
      <c r="AD1299" s="90">
        <f>IFERROR(INDEX([1]market_value_etf!$1:$1048576,MATCH($A1299,[1]market_value_etf!$A:$A,0),MATCH(AD$2,[1]market_value_etf!$1:$1,0))*2 + INDEX([1]mkt_pt_etf!$1:$1048576,MATCH($A1299,[1]mkt_pt_etf!$A:$A,0),MATCH(AD$2,[1]mkt_pt_etf!$1:$1,0))*2,0)</f>
        <v>9665208000</v>
      </c>
      <c r="AE1299" s="90">
        <f>IFERROR(INDEX([1]market_value_etf!$1:$1048576,MATCH($A1299,[1]market_value_etf!$A:$A,0),MATCH(AE$2,[1]market_value_etf!$1:$1,0))*2 + INDEX([1]mkt_pt_etf!$1:$1048576,MATCH($A1299,[1]mkt_pt_etf!$A:$A,0),MATCH(AE$2,[1]mkt_pt_etf!$1:$1,0))*2,0)</f>
        <v>284250000</v>
      </c>
      <c r="AF1299" s="90">
        <f>IFERROR(INDEX([1]market_value_etf!$1:$1048576,MATCH($A1299,[1]market_value_etf!$A:$A,0),MATCH(AF$2,[1]market_value_etf!$1:$1,0))*2 + INDEX([1]mkt_pt_etf!$1:$1048576,MATCH($A1299,[1]mkt_pt_etf!$A:$A,0),MATCH(AF$2,[1]mkt_pt_etf!$1:$1,0))*2,0)</f>
        <v>6646998000</v>
      </c>
      <c r="AG1299" s="90">
        <f>IFERROR(INDEX([1]market_value_etf!$1:$1048576,MATCH($A1299,[1]market_value_etf!$A:$A,0),MATCH(AG$2,[1]market_value_etf!$1:$1,0))*2 + INDEX([1]mkt_pt_etf!$1:$1048576,MATCH($A1299,[1]mkt_pt_etf!$A:$A,0),MATCH(AG$2,[1]mkt_pt_etf!$1:$1,0))*2,0)</f>
        <v>26080174000</v>
      </c>
      <c r="AH1299" s="90">
        <f>IFERROR(INDEX([1]market_value_etf!$1:$1048576,MATCH($A1299,[1]market_value_etf!$A:$A,0),MATCH(AH$2,[1]market_value_etf!$1:$1,0))*2 + INDEX([1]mkt_pt_etf!$1:$1048576,MATCH($A1299,[1]mkt_pt_etf!$A:$A,0),MATCH(AH$2,[1]mkt_pt_etf!$1:$1,0))*2,0)</f>
        <v>1859682000</v>
      </c>
      <c r="AI1299" s="90">
        <f>IFERROR(INDEX([1]market_value_etf!$1:$1048576,MATCH($A1299,[1]market_value_etf!$A:$A,0),MATCH(AI$2,[1]market_value_etf!$1:$1,0))*2 + INDEX([1]mkt_pt_etf!$1:$1048576,MATCH($A1299,[1]mkt_pt_etf!$A:$A,0),MATCH(AI$2,[1]mkt_pt_etf!$1:$1,0))*2,0)</f>
        <v>464204000</v>
      </c>
      <c r="AJ1299" s="90">
        <f>IFERROR(INDEX([1]market_value_etf!$1:$1048576,MATCH($A1299,[1]market_value_etf!$A:$A,0),MATCH(AJ$2,[1]market_value_etf!$1:$1,0))*2 + INDEX([1]mkt_pt_etf!$1:$1048576,MATCH($A1299,[1]mkt_pt_etf!$A:$A,0),MATCH(AJ$2,[1]mkt_pt_etf!$1:$1,0))*2,0)</f>
        <v>61698000</v>
      </c>
      <c r="AK1299" s="90">
        <f>IFERROR(INDEX([1]market_value_etf!$1:$1048576,MATCH($A1299,[1]market_value_etf!$A:$A,0),MATCH(AK$2,[1]market_value_etf!$1:$1,0))*2 + INDEX([1]mkt_pt_etf!$1:$1048576,MATCH($A1299,[1]mkt_pt_etf!$A:$A,0),MATCH(AK$2,[1]mkt_pt_etf!$1:$1,0))*2,0)</f>
        <v>3108000</v>
      </c>
      <c r="AL1299" s="90">
        <f>IFERROR(INDEX([1]market_value_etf!$1:$1048576,MATCH($A1299,[1]market_value_etf!$A:$A,0),MATCH(AL$2,[1]market_value_etf!$1:$1,0))*2 + INDEX([1]mkt_pt_etf!$1:$1048576,MATCH($A1299,[1]mkt_pt_etf!$A:$A,0),MATCH(AL$2,[1]mkt_pt_etf!$1:$1,0))*2,0)</f>
        <v>182176000</v>
      </c>
      <c r="AM1299" s="90">
        <f>IFERROR(INDEX([1]market_value_etf!$1:$1048576,MATCH($A1299,[1]market_value_etf!$A:$A,0),MATCH(AM$2,[1]market_value_etf!$1:$1,0))*2 + INDEX([1]mkt_pt_etf!$1:$1048576,MATCH($A1299,[1]mkt_pt_etf!$A:$A,0),MATCH(AM$2,[1]mkt_pt_etf!$1:$1,0))*2,0)</f>
        <v>0</v>
      </c>
      <c r="AN1299" s="90">
        <f>IFERROR(INDEX([1]market_value_etf!$1:$1048576,MATCH($A1299,[1]market_value_etf!$A:$A,0),MATCH(AN$2,[1]market_value_etf!$1:$1,0))*2 + INDEX([1]mkt_pt_etf!$1:$1048576,MATCH($A1299,[1]mkt_pt_etf!$A:$A,0),MATCH(AN$2,[1]mkt_pt_etf!$1:$1,0))*2,0)</f>
        <v>1628000</v>
      </c>
      <c r="AO1299" s="90">
        <f>IFERROR(INDEX([1]market_value_etf!$1:$1048576,MATCH($A1299,[1]market_value_etf!$A:$A,0),MATCH(AO$2,[1]market_value_etf!$1:$1,0))*2 + INDEX([1]mkt_pt_etf!$1:$1048576,MATCH($A1299,[1]mkt_pt_etf!$A:$A,0),MATCH(AO$2,[1]mkt_pt_etf!$1:$1,0))*2,0)</f>
        <v>2286000</v>
      </c>
      <c r="AP1299" s="90"/>
    </row>
    <row r="1300" spans="1:42" ht="12.75" customHeight="1">
      <c r="A1300" s="81">
        <v>45316</v>
      </c>
      <c r="B1300" s="90" cm="1">
        <f t="array" ref="B1300">SUM(_xlfn._xlws.FILTER([1]market_value_exchange!$B:$D,[1]market_value_exchange!$A:$A=A1300,0))*2</f>
        <v>25286004728690</v>
      </c>
      <c r="C1300" s="90">
        <f>SUM(AD1300:AN1300)</f>
        <v>65813118000</v>
      </c>
      <c r="D1300" s="203">
        <f>F1300+H1300+J1300+L1300+N1300+P1300+R1300+T1300+V1300+Z1300</f>
        <v>35502288000</v>
      </c>
      <c r="E1300" s="208">
        <f>INDEX([2]Daily_stats!$1:$1048576,MATCH($A1300,[2]Daily_stats!$H:$H,0),MATCH(E$1,[2]Daily_stats!$1:$1,0))</f>
        <v>121942543550</v>
      </c>
      <c r="F1300" s="90">
        <f>IFERROR(INDEX([1]kis_etf_trade_data!$1:$1048576,MATCH($A1300,[1]kis_etf_trade_data!$A:$A,0),MATCH(F$3,[1]kis_etf_trade_data!$1:$1,0)),0)</f>
        <v>4502985000</v>
      </c>
      <c r="G1300" s="85">
        <f>F1300/AD1300</f>
        <v>0.36359944788899257</v>
      </c>
      <c r="H1300" s="90">
        <f>IFERROR(INDEX([1]kis_etf_trade_data!$1:$1048576,MATCH($A1300,[1]kis_etf_trade_data!$A:$A,0),MATCH(H$3,[1]kis_etf_trade_data!$1:$1,0)),0)</f>
        <v>0</v>
      </c>
      <c r="I1300" s="85">
        <f>H1300/AE1300</f>
        <v>0</v>
      </c>
      <c r="J1300" s="90">
        <f>IFERROR(INDEX([1]kis_etf_trade_data!$1:$1048576,MATCH($A1300,[1]kis_etf_trade_data!$A:$A,0),MATCH(J$3,[1]kis_etf_trade_data!$1:$1,0)),0)</f>
        <v>277311000</v>
      </c>
      <c r="K1300" s="85">
        <f>J1300/AF1300</f>
        <v>0.24689369658119659</v>
      </c>
      <c r="L1300" s="90">
        <f>IFERROR(INDEX([1]kis_etf_trade_data!$1:$1048576,MATCH($A1300,[1]kis_etf_trade_data!$A:$A,0),MATCH(L$3,[1]kis_etf_trade_data!$1:$1,0)),0)</f>
        <v>30107220000</v>
      </c>
      <c r="M1300" s="85">
        <f>L1300/AG1300</f>
        <v>0.59804140536935435</v>
      </c>
      <c r="N1300" s="90">
        <f>IFERROR(INDEX([1]kis_etf_trade_data!$1:$1048576,MATCH($A1300,[1]kis_etf_trade_data!$A:$A,0),MATCH(N$3,[1]kis_etf_trade_data!$1:$1,0)),0)</f>
        <v>147070000</v>
      </c>
      <c r="O1300" s="85">
        <f>N1300/AH1300</f>
        <v>0.22597923824391683</v>
      </c>
      <c r="P1300" s="90">
        <f>IFERROR(INDEX([1]kis_etf_trade_data!$1:$1048576,MATCH($A1300,[1]kis_etf_trade_data!$A:$A,0),MATCH(P$3,[1]kis_etf_trade_data!$1:$1,0)),0)</f>
        <v>26146000</v>
      </c>
      <c r="Q1300" s="85">
        <f>P1300/AI1300</f>
        <v>0.29066613304873712</v>
      </c>
      <c r="R1300" s="90">
        <f>IFERROR(INDEX([1]kis_etf_trade_data!$1:$1048576,MATCH($A1300,[1]kis_etf_trade_data!$A:$A,0),MATCH(R$3,[1]kis_etf_trade_data!$1:$1,0)),0)</f>
        <v>0</v>
      </c>
      <c r="S1300" s="85">
        <f>R1300/AJ1300</f>
        <v>0</v>
      </c>
      <c r="T1300" s="90">
        <f>IFERROR(INDEX([1]kis_etf_trade_data!$1:$1048576,MATCH($A1300,[1]kis_etf_trade_data!$A:$A,0),MATCH(T$3,[1]kis_etf_trade_data!$1:$1,0)),0)</f>
        <v>332374000</v>
      </c>
      <c r="U1300" s="85">
        <f>T1300/AK1300</f>
        <v>0.48534505417481966</v>
      </c>
      <c r="V1300" s="90">
        <f>IFERROR(INDEX([1]kis_etf_trade_data!$1:$1048576,MATCH($A1300,[1]kis_etf_trade_data!$A:$A,0),MATCH(V$3,[1]kis_etf_trade_data!$1:$1,0)),0)</f>
        <v>109182000</v>
      </c>
      <c r="W1300" s="85">
        <f>V1300/AL1300</f>
        <v>0.50498126821146105</v>
      </c>
      <c r="X1300" s="90">
        <f>IFERROR(INDEX([1]kis_etf_trade_data!$1:$1048576,MATCH($A1300,[1]kis_etf_trade_data!$A:$A,0),MATCH(X$3,[1]kis_etf_trade_data!$1:$1,0)),0)</f>
        <v>0</v>
      </c>
      <c r="Y1300" s="85" t="e">
        <f t="shared" si="5"/>
        <v>#DIV/0!</v>
      </c>
      <c r="Z1300" s="90"/>
      <c r="AA1300" s="85"/>
      <c r="AB1300" s="85"/>
      <c r="AC1300" s="85"/>
      <c r="AD1300" s="90">
        <f>IFERROR(INDEX([1]market_value_etf!$1:$1048576,MATCH($A1300,[1]market_value_etf!$A:$A,0),MATCH(AD$2,[1]market_value_etf!$1:$1,0))*2 + INDEX([1]mkt_pt_etf!$1:$1048576,MATCH($A1300,[1]mkt_pt_etf!$A:$A,0),MATCH(AD$2,[1]mkt_pt_etf!$1:$1,0))*2,0)</f>
        <v>12384466000</v>
      </c>
      <c r="AE1300" s="90">
        <f>IFERROR(INDEX([1]market_value_etf!$1:$1048576,MATCH($A1300,[1]market_value_etf!$A:$A,0),MATCH(AE$2,[1]market_value_etf!$1:$1,0))*2 + INDEX([1]mkt_pt_etf!$1:$1048576,MATCH($A1300,[1]mkt_pt_etf!$A:$A,0),MATCH(AE$2,[1]mkt_pt_etf!$1:$1,0))*2,0)</f>
        <v>295406000</v>
      </c>
      <c r="AF1300" s="90">
        <f>IFERROR(INDEX([1]market_value_etf!$1:$1048576,MATCH($A1300,[1]market_value_etf!$A:$A,0),MATCH(AF$2,[1]market_value_etf!$1:$1,0))*2 + INDEX([1]mkt_pt_etf!$1:$1048576,MATCH($A1300,[1]mkt_pt_etf!$A:$A,0),MATCH(AF$2,[1]mkt_pt_etf!$1:$1,0))*2,0)</f>
        <v>1123200000</v>
      </c>
      <c r="AG1300" s="90">
        <f>IFERROR(INDEX([1]market_value_etf!$1:$1048576,MATCH($A1300,[1]market_value_etf!$A:$A,0),MATCH(AG$2,[1]market_value_etf!$1:$1,0))*2 + INDEX([1]mkt_pt_etf!$1:$1048576,MATCH($A1300,[1]mkt_pt_etf!$A:$A,0),MATCH(AG$2,[1]mkt_pt_etf!$1:$1,0))*2,0)</f>
        <v>50343036000</v>
      </c>
      <c r="AH1300" s="90">
        <f>IFERROR(INDEX([1]market_value_etf!$1:$1048576,MATCH($A1300,[1]market_value_etf!$A:$A,0),MATCH(AH$2,[1]market_value_etf!$1:$1,0))*2 + INDEX([1]mkt_pt_etf!$1:$1048576,MATCH($A1300,[1]mkt_pt_etf!$A:$A,0),MATCH(AH$2,[1]mkt_pt_etf!$1:$1,0))*2,0)</f>
        <v>650812000</v>
      </c>
      <c r="AI1300" s="90">
        <f>IFERROR(INDEX([1]market_value_etf!$1:$1048576,MATCH($A1300,[1]market_value_etf!$A:$A,0),MATCH(AI$2,[1]market_value_etf!$1:$1,0))*2 + INDEX([1]mkt_pt_etf!$1:$1048576,MATCH($A1300,[1]mkt_pt_etf!$A:$A,0),MATCH(AI$2,[1]mkt_pt_etf!$1:$1,0))*2,0)</f>
        <v>89952000</v>
      </c>
      <c r="AJ1300" s="90">
        <f>IFERROR(INDEX([1]market_value_etf!$1:$1048576,MATCH($A1300,[1]market_value_etf!$A:$A,0),MATCH(AJ$2,[1]market_value_etf!$1:$1,0))*2 + INDEX([1]mkt_pt_etf!$1:$1048576,MATCH($A1300,[1]mkt_pt_etf!$A:$A,0),MATCH(AJ$2,[1]mkt_pt_etf!$1:$1,0))*2,0)</f>
        <v>25216000</v>
      </c>
      <c r="AK1300" s="90">
        <f>IFERROR(INDEX([1]market_value_etf!$1:$1048576,MATCH($A1300,[1]market_value_etf!$A:$A,0),MATCH(AK$2,[1]market_value_etf!$1:$1,0))*2 + INDEX([1]mkt_pt_etf!$1:$1048576,MATCH($A1300,[1]mkt_pt_etf!$A:$A,0),MATCH(AK$2,[1]mkt_pt_etf!$1:$1,0))*2,0)</f>
        <v>684820000</v>
      </c>
      <c r="AL1300" s="90">
        <f>IFERROR(INDEX([1]market_value_etf!$1:$1048576,MATCH($A1300,[1]market_value_etf!$A:$A,0),MATCH(AL$2,[1]market_value_etf!$1:$1,0))*2 + INDEX([1]mkt_pt_etf!$1:$1048576,MATCH($A1300,[1]mkt_pt_etf!$A:$A,0),MATCH(AL$2,[1]mkt_pt_etf!$1:$1,0))*2,0)</f>
        <v>216210000</v>
      </c>
      <c r="AM1300" s="90">
        <f>IFERROR(INDEX([1]market_value_etf!$1:$1048576,MATCH($A1300,[1]market_value_etf!$A:$A,0),MATCH(AM$2,[1]market_value_etf!$1:$1,0))*2 + INDEX([1]mkt_pt_etf!$1:$1048576,MATCH($A1300,[1]mkt_pt_etf!$A:$A,0),MATCH(AM$2,[1]mkt_pt_etf!$1:$1,0))*2,0)</f>
        <v>0</v>
      </c>
      <c r="AN1300" s="90">
        <f>IFERROR(INDEX([1]market_value_etf!$1:$1048576,MATCH($A1300,[1]market_value_etf!$A:$A,0),MATCH(AN$2,[1]market_value_etf!$1:$1,0))*2 + INDEX([1]mkt_pt_etf!$1:$1048576,MATCH($A1300,[1]mkt_pt_etf!$A:$A,0),MATCH(AN$2,[1]mkt_pt_etf!$1:$1,0))*2,0)</f>
        <v>0</v>
      </c>
      <c r="AO1300" s="90">
        <f>IFERROR(INDEX([1]market_value_etf!$1:$1048576,MATCH($A1300,[1]market_value_etf!$A:$A,0),MATCH(AO$2,[1]market_value_etf!$1:$1,0))*2 + INDEX([1]mkt_pt_etf!$1:$1048576,MATCH($A1300,[1]mkt_pt_etf!$A:$A,0),MATCH(AO$2,[1]mkt_pt_etf!$1:$1,0))*2,0)</f>
        <v>0</v>
      </c>
      <c r="AP1300" s="90"/>
    </row>
    <row r="1301" spans="1:42" ht="12.75" customHeight="1">
      <c r="A1301" s="81">
        <v>45317</v>
      </c>
      <c r="B1301" s="90" cm="1">
        <f t="array" ref="B1301">SUM(_xlfn._xlws.FILTER([1]market_value_exchange!$B:$D,[1]market_value_exchange!$A:$A=A1301,0))*2</f>
        <v>29076057580000</v>
      </c>
      <c r="C1301" s="90">
        <f>SUM(AD1301:AN1301)</f>
        <v>28577344000</v>
      </c>
      <c r="D1301" s="203">
        <f>F1301+H1301+J1301+L1301+N1301+P1301+R1301+T1301+V1301+Z1301</f>
        <v>14091468000</v>
      </c>
      <c r="E1301" s="208">
        <f>INDEX([2]Daily_stats!$1:$1048576,MATCH($A1301,[2]Daily_stats!$H:$H,0),MATCH(E$1,[2]Daily_stats!$1:$1,0))</f>
        <v>123815679000</v>
      </c>
      <c r="F1301" s="90">
        <f>IFERROR(INDEX([1]kis_etf_trade_data!$1:$1048576,MATCH($A1301,[1]kis_etf_trade_data!$A:$A,0),MATCH(F$3,[1]kis_etf_trade_data!$1:$1,0)),0)</f>
        <v>400054000</v>
      </c>
      <c r="G1301" s="85">
        <f>F1301/AD1301</f>
        <v>0.20643686464729863</v>
      </c>
      <c r="H1301" s="90">
        <f>IFERROR(INDEX([1]kis_etf_trade_data!$1:$1048576,MATCH($A1301,[1]kis_etf_trade_data!$A:$A,0),MATCH(H$3,[1]kis_etf_trade_data!$1:$1,0)),0)</f>
        <v>0</v>
      </c>
      <c r="I1301" s="85">
        <f>H1301/AE1301</f>
        <v>0</v>
      </c>
      <c r="J1301" s="90">
        <f>IFERROR(INDEX([1]kis_etf_trade_data!$1:$1048576,MATCH($A1301,[1]kis_etf_trade_data!$A:$A,0),MATCH(J$3,[1]kis_etf_trade_data!$1:$1,0)),0)</f>
        <v>358651000</v>
      </c>
      <c r="K1301" s="85">
        <f>J1301/AF1301</f>
        <v>0.31435355451233921</v>
      </c>
      <c r="L1301" s="90">
        <f>IFERROR(INDEX([1]kis_etf_trade_data!$1:$1048576,MATCH($A1301,[1]kis_etf_trade_data!$A:$A,0),MATCH(L$3,[1]kis_etf_trade_data!$1:$1,0)),0)</f>
        <v>7711886000</v>
      </c>
      <c r="M1301" s="85">
        <f>L1301/AG1301</f>
        <v>0.44498235738889358</v>
      </c>
      <c r="N1301" s="90">
        <f>IFERROR(INDEX([1]kis_etf_trade_data!$1:$1048576,MATCH($A1301,[1]kis_etf_trade_data!$A:$A,0),MATCH(N$3,[1]kis_etf_trade_data!$1:$1,0)),0)</f>
        <v>1350849000</v>
      </c>
      <c r="O1301" s="85">
        <f>N1301/AH1301</f>
        <v>0.46723038035628311</v>
      </c>
      <c r="P1301" s="90">
        <f>IFERROR(INDEX([1]kis_etf_trade_data!$1:$1048576,MATCH($A1301,[1]kis_etf_trade_data!$A:$A,0),MATCH(P$3,[1]kis_etf_trade_data!$1:$1,0)),0)</f>
        <v>344093000</v>
      </c>
      <c r="Q1301" s="85">
        <f>P1301/AI1301</f>
        <v>0.59729242754579159</v>
      </c>
      <c r="R1301" s="90">
        <f>IFERROR(INDEX([1]kis_etf_trade_data!$1:$1048576,MATCH($A1301,[1]kis_etf_trade_data!$A:$A,0),MATCH(R$3,[1]kis_etf_trade_data!$1:$1,0)),0)</f>
        <v>7025000</v>
      </c>
      <c r="S1301" s="85">
        <f>R1301/AJ1301</f>
        <v>1.552431295247019E-2</v>
      </c>
      <c r="T1301" s="90">
        <f>IFERROR(INDEX([1]kis_etf_trade_data!$1:$1048576,MATCH($A1301,[1]kis_etf_trade_data!$A:$A,0),MATCH(T$3,[1]kis_etf_trade_data!$1:$1,0)),0)</f>
        <v>3121000</v>
      </c>
      <c r="U1301" s="85">
        <f>T1301/AK1301</f>
        <v>0.33386820710312365</v>
      </c>
      <c r="V1301" s="90">
        <f>IFERROR(INDEX([1]kis_etf_trade_data!$1:$1048576,MATCH($A1301,[1]kis_etf_trade_data!$A:$A,0),MATCH(V$3,[1]kis_etf_trade_data!$1:$1,0)),0)</f>
        <v>3915789000</v>
      </c>
      <c r="W1301" s="85">
        <f>V1301/AL1301</f>
        <v>0.99695271450023148</v>
      </c>
      <c r="X1301" s="90">
        <f>IFERROR(INDEX([1]kis_etf_trade_data!$1:$1048576,MATCH($A1301,[1]kis_etf_trade_data!$A:$A,0),MATCH(X$3,[1]kis_etf_trade_data!$1:$1,0)),0)</f>
        <v>0</v>
      </c>
      <c r="Y1301" s="85" t="e">
        <f t="shared" si="5"/>
        <v>#DIV/0!</v>
      </c>
      <c r="Z1301" s="90"/>
      <c r="AA1301" s="85"/>
      <c r="AB1301" s="85"/>
      <c r="AC1301" s="85"/>
      <c r="AD1301" s="90">
        <f>IFERROR(INDEX([1]market_value_etf!$1:$1048576,MATCH($A1301,[1]market_value_etf!$A:$A,0),MATCH(AD$2,[1]market_value_etf!$1:$1,0))*2 + INDEX([1]mkt_pt_etf!$1:$1048576,MATCH($A1301,[1]mkt_pt_etf!$A:$A,0),MATCH(AD$2,[1]mkt_pt_etf!$1:$1,0))*2,0)</f>
        <v>1937900000</v>
      </c>
      <c r="AE1301" s="90">
        <f>IFERROR(INDEX([1]market_value_etf!$1:$1048576,MATCH($A1301,[1]market_value_etf!$A:$A,0),MATCH(AE$2,[1]market_value_etf!$1:$1,0))*2 + INDEX([1]mkt_pt_etf!$1:$1048576,MATCH($A1301,[1]mkt_pt_etf!$A:$A,0),MATCH(AE$2,[1]mkt_pt_etf!$1:$1,0))*2,0)</f>
        <v>310866000</v>
      </c>
      <c r="AF1301" s="90">
        <f>IFERROR(INDEX([1]market_value_etf!$1:$1048576,MATCH($A1301,[1]market_value_etf!$A:$A,0),MATCH(AF$2,[1]market_value_etf!$1:$1,0))*2 + INDEX([1]mkt_pt_etf!$1:$1048576,MATCH($A1301,[1]mkt_pt_etf!$A:$A,0),MATCH(AF$2,[1]mkt_pt_etf!$1:$1,0))*2,0)</f>
        <v>1140916000</v>
      </c>
      <c r="AG1301" s="90">
        <f>IFERROR(INDEX([1]market_value_etf!$1:$1048576,MATCH($A1301,[1]market_value_etf!$A:$A,0),MATCH(AG$2,[1]market_value_etf!$1:$1,0))*2 + INDEX([1]mkt_pt_etf!$1:$1048576,MATCH($A1301,[1]mkt_pt_etf!$A:$A,0),MATCH(AG$2,[1]mkt_pt_etf!$1:$1,0))*2,0)</f>
        <v>17330768000</v>
      </c>
      <c r="AH1301" s="90">
        <f>IFERROR(INDEX([1]market_value_etf!$1:$1048576,MATCH($A1301,[1]market_value_etf!$A:$A,0),MATCH(AH$2,[1]market_value_etf!$1:$1,0))*2 + INDEX([1]mkt_pt_etf!$1:$1048576,MATCH($A1301,[1]mkt_pt_etf!$A:$A,0),MATCH(AH$2,[1]mkt_pt_etf!$1:$1,0))*2,0)</f>
        <v>2891184000</v>
      </c>
      <c r="AI1301" s="90">
        <f>IFERROR(INDEX([1]market_value_etf!$1:$1048576,MATCH($A1301,[1]market_value_etf!$A:$A,0),MATCH(AI$2,[1]market_value_etf!$1:$1,0))*2 + INDEX([1]mkt_pt_etf!$1:$1048576,MATCH($A1301,[1]mkt_pt_etf!$A:$A,0),MATCH(AI$2,[1]mkt_pt_etf!$1:$1,0))*2,0)</f>
        <v>576088000</v>
      </c>
      <c r="AJ1301" s="90">
        <f>IFERROR(INDEX([1]market_value_etf!$1:$1048576,MATCH($A1301,[1]market_value_etf!$A:$A,0),MATCH(AJ$2,[1]market_value_etf!$1:$1,0))*2 + INDEX([1]mkt_pt_etf!$1:$1048576,MATCH($A1301,[1]mkt_pt_etf!$A:$A,0),MATCH(AJ$2,[1]mkt_pt_etf!$1:$1,0))*2,0)</f>
        <v>452516000</v>
      </c>
      <c r="AK1301" s="90">
        <f>IFERROR(INDEX([1]market_value_etf!$1:$1048576,MATCH($A1301,[1]market_value_etf!$A:$A,0),MATCH(AK$2,[1]market_value_etf!$1:$1,0))*2 + INDEX([1]mkt_pt_etf!$1:$1048576,MATCH($A1301,[1]mkt_pt_etf!$A:$A,0),MATCH(AK$2,[1]mkt_pt_etf!$1:$1,0))*2,0)</f>
        <v>9348000</v>
      </c>
      <c r="AL1301" s="90">
        <f>IFERROR(INDEX([1]market_value_etf!$1:$1048576,MATCH($A1301,[1]market_value_etf!$A:$A,0),MATCH(AL$2,[1]market_value_etf!$1:$1,0))*2 + INDEX([1]mkt_pt_etf!$1:$1048576,MATCH($A1301,[1]mkt_pt_etf!$A:$A,0),MATCH(AL$2,[1]mkt_pt_etf!$1:$1,0))*2,0)</f>
        <v>3927758000</v>
      </c>
      <c r="AM1301" s="90">
        <f>IFERROR(INDEX([1]market_value_etf!$1:$1048576,MATCH($A1301,[1]market_value_etf!$A:$A,0),MATCH(AM$2,[1]market_value_etf!$1:$1,0))*2 + INDEX([1]mkt_pt_etf!$1:$1048576,MATCH($A1301,[1]mkt_pt_etf!$A:$A,0),MATCH(AM$2,[1]mkt_pt_etf!$1:$1,0))*2,0)</f>
        <v>0</v>
      </c>
      <c r="AN1301" s="90">
        <f>IFERROR(INDEX([1]market_value_etf!$1:$1048576,MATCH($A1301,[1]market_value_etf!$A:$A,0),MATCH(AN$2,[1]market_value_etf!$1:$1,0))*2 + INDEX([1]mkt_pt_etf!$1:$1048576,MATCH($A1301,[1]mkt_pt_etf!$A:$A,0),MATCH(AN$2,[1]mkt_pt_etf!$1:$1,0))*2,0)</f>
        <v>0</v>
      </c>
      <c r="AO1301" s="90">
        <f>IFERROR(INDEX([1]market_value_etf!$1:$1048576,MATCH($A1301,[1]market_value_etf!$A:$A,0),MATCH(AO$2,[1]market_value_etf!$1:$1,0))*2 + INDEX([1]mkt_pt_etf!$1:$1048576,MATCH($A1301,[1]mkt_pt_etf!$A:$A,0),MATCH(AO$2,[1]mkt_pt_etf!$1:$1,0))*2,0)</f>
        <v>5018296000</v>
      </c>
      <c r="AP1301" s="90"/>
    </row>
    <row r="1302" spans="1:42" s="116" customFormat="1" ht="12.75" customHeight="1">
      <c r="A1302" s="110"/>
      <c r="B1302" s="113"/>
      <c r="C1302" s="113"/>
      <c r="D1302" s="210"/>
      <c r="E1302" s="208"/>
      <c r="F1302" s="113"/>
      <c r="G1302" s="135"/>
      <c r="H1302" s="113"/>
      <c r="I1302" s="113"/>
      <c r="J1302" s="113"/>
      <c r="K1302" s="113"/>
      <c r="L1302" s="113"/>
      <c r="M1302" s="113"/>
      <c r="N1302" s="113"/>
      <c r="O1302" s="113"/>
      <c r="P1302" s="113"/>
      <c r="Q1302" s="113"/>
      <c r="R1302" s="113"/>
      <c r="S1302" s="113"/>
      <c r="T1302" s="113"/>
      <c r="U1302" s="113"/>
      <c r="V1302" s="113"/>
      <c r="W1302" s="113"/>
      <c r="X1302" s="113"/>
      <c r="Y1302" s="85" t="e">
        <f t="shared" si="5"/>
        <v>#DIV/0!</v>
      </c>
      <c r="Z1302" s="113"/>
      <c r="AA1302" s="113"/>
      <c r="AB1302" s="113"/>
      <c r="AC1302" s="113"/>
      <c r="AD1302" s="113"/>
      <c r="AE1302" s="113"/>
      <c r="AF1302" s="113"/>
      <c r="AG1302" s="113"/>
      <c r="AH1302" s="113"/>
      <c r="AI1302" s="126"/>
      <c r="AJ1302" s="113"/>
      <c r="AK1302" s="113"/>
      <c r="AL1302" s="113"/>
      <c r="AM1302" s="113"/>
      <c r="AN1302" s="113"/>
      <c r="AO1302" s="113"/>
      <c r="AP1302" s="113"/>
    </row>
    <row r="1303" spans="1:42" ht="12.75" customHeight="1">
      <c r="A1303" s="81">
        <v>45320</v>
      </c>
      <c r="B1303" s="90" cm="1">
        <f t="array" ref="B1303">SUM(_xlfn._xlws.FILTER([1]market_value_exchange!$B:$D,[1]market_value_exchange!$A:$A=A1303,0))*2</f>
        <v>31821573326000</v>
      </c>
      <c r="C1303" s="90">
        <f>SUM(AD1303:AN1303)</f>
        <v>33938154000</v>
      </c>
      <c r="D1303" s="203">
        <f>F1303+H1303+J1303+L1303+N1303+P1303+R1303+T1303+V1303+Z1303</f>
        <v>8631259000</v>
      </c>
      <c r="E1303" s="208">
        <f>INDEX([2]Daily_stats!$1:$1048576,MATCH($A1303,[2]Daily_stats!$H:$H,0),MATCH(E$1,[2]Daily_stats!$1:$1,0))</f>
        <v>142302406600</v>
      </c>
      <c r="F1303" s="90">
        <f>IFERROR(INDEX([1]kis_etf_trade_data!$1:$1048576,MATCH($A1303,[1]kis_etf_trade_data!$A:$A,0),MATCH(F$3,[1]kis_etf_trade_data!$1:$1,0)),0)</f>
        <v>336695000</v>
      </c>
      <c r="G1303" s="85">
        <f>F1303/AD1303</f>
        <v>6.3155645808424907E-2</v>
      </c>
      <c r="H1303" s="90">
        <f>IFERROR(INDEX([1]kis_etf_trade_data!$1:$1048576,MATCH($A1303,[1]kis_etf_trade_data!$A:$A,0),MATCH(H$3,[1]kis_etf_trade_data!$1:$1,0)),0)</f>
        <v>0</v>
      </c>
      <c r="I1303" s="85">
        <f>H1303/AE1303</f>
        <v>0</v>
      </c>
      <c r="J1303" s="90">
        <f>IFERROR(INDEX([1]kis_etf_trade_data!$1:$1048576,MATCH($A1303,[1]kis_etf_trade_data!$A:$A,0),MATCH(J$3,[1]kis_etf_trade_data!$1:$1,0)),0)</f>
        <v>977846000</v>
      </c>
      <c r="K1303" s="85">
        <f>J1303/AF1303</f>
        <v>0.46428435770529536</v>
      </c>
      <c r="L1303" s="90">
        <f>IFERROR(INDEX([1]kis_etf_trade_data!$1:$1048576,MATCH($A1303,[1]kis_etf_trade_data!$A:$A,0),MATCH(L$3,[1]kis_etf_trade_data!$1:$1,0)),0)</f>
        <v>6454338000</v>
      </c>
      <c r="M1303" s="85">
        <f>L1303/AG1303</f>
        <v>0.27499992969846265</v>
      </c>
      <c r="N1303" s="90">
        <f>IFERROR(INDEX([1]kis_etf_trade_data!$1:$1048576,MATCH($A1303,[1]kis_etf_trade_data!$A:$A,0),MATCH(N$3,[1]kis_etf_trade_data!$1:$1,0)),0)</f>
        <v>191980000</v>
      </c>
      <c r="O1303" s="85">
        <f>N1303/AH1303</f>
        <v>0.17568712719791935</v>
      </c>
      <c r="P1303" s="90">
        <f>IFERROR(INDEX([1]kis_etf_trade_data!$1:$1048576,MATCH($A1303,[1]kis_etf_trade_data!$A:$A,0),MATCH(P$3,[1]kis_etf_trade_data!$1:$1,0)),0)</f>
        <v>368059000</v>
      </c>
      <c r="Q1303" s="85">
        <f>P1303/AI1303</f>
        <v>0.59934701188731476</v>
      </c>
      <c r="R1303" s="90">
        <f>IFERROR(INDEX([1]kis_etf_trade_data!$1:$1048576,MATCH($A1303,[1]kis_etf_trade_data!$A:$A,0),MATCH(R$3,[1]kis_etf_trade_data!$1:$1,0)),0)</f>
        <v>0</v>
      </c>
      <c r="S1303" s="85">
        <f>R1303/AJ1303</f>
        <v>0</v>
      </c>
      <c r="T1303" s="90">
        <f>IFERROR(INDEX([1]kis_etf_trade_data!$1:$1048576,MATCH($A1303,[1]kis_etf_trade_data!$A:$A,0),MATCH(T$3,[1]kis_etf_trade_data!$1:$1,0)),0)</f>
        <v>782000</v>
      </c>
      <c r="U1303" s="85">
        <f>T1303/AK1303</f>
        <v>0.25064102564102564</v>
      </c>
      <c r="V1303" s="90">
        <f>IFERROR(INDEX([1]kis_etf_trade_data!$1:$1048576,MATCH($A1303,[1]kis_etf_trade_data!$A:$A,0),MATCH(V$3,[1]kis_etf_trade_data!$1:$1,0)),0)</f>
        <v>301559000</v>
      </c>
      <c r="W1303" s="85">
        <f>V1303/AL1303</f>
        <v>0.48937699810129665</v>
      </c>
      <c r="X1303" s="90">
        <f>IFERROR(INDEX([1]kis_etf_trade_data!$1:$1048576,MATCH($A1303,[1]kis_etf_trade_data!$A:$A,0),MATCH(X$3,[1]kis_etf_trade_data!$1:$1,0)),0)</f>
        <v>0</v>
      </c>
      <c r="Y1303" s="85" t="e">
        <f t="shared" si="5"/>
        <v>#DIV/0!</v>
      </c>
      <c r="Z1303" s="90"/>
      <c r="AA1303" s="85"/>
      <c r="AB1303" s="85"/>
      <c r="AC1303" s="85"/>
      <c r="AD1303" s="90">
        <f>IFERROR(INDEX([1]market_value_etf!$1:$1048576,MATCH($A1303,[1]market_value_etf!$A:$A,0),MATCH(AD$2,[1]market_value_etf!$1:$1,0))*2 + INDEX([1]mkt_pt_etf!$1:$1048576,MATCH($A1303,[1]mkt_pt_etf!$A:$A,0),MATCH(AD$2,[1]mkt_pt_etf!$1:$1,0))*2,0)</f>
        <v>5331194000</v>
      </c>
      <c r="AE1303" s="90">
        <f>IFERROR(INDEX([1]market_value_etf!$1:$1048576,MATCH($A1303,[1]market_value_etf!$A:$A,0),MATCH(AE$2,[1]market_value_etf!$1:$1,0))*2 + INDEX([1]mkt_pt_etf!$1:$1048576,MATCH($A1303,[1]mkt_pt_etf!$A:$A,0),MATCH(AE$2,[1]mkt_pt_etf!$1:$1,0))*2,0)</f>
        <v>379770000</v>
      </c>
      <c r="AF1303" s="90">
        <f>IFERROR(INDEX([1]market_value_etf!$1:$1048576,MATCH($A1303,[1]market_value_etf!$A:$A,0),MATCH(AF$2,[1]market_value_etf!$1:$1,0))*2 + INDEX([1]mkt_pt_etf!$1:$1048576,MATCH($A1303,[1]mkt_pt_etf!$A:$A,0),MATCH(AF$2,[1]mkt_pt_etf!$1:$1,0))*2,0)</f>
        <v>2106136000</v>
      </c>
      <c r="AG1303" s="90">
        <f>IFERROR(INDEX([1]market_value_etf!$1:$1048576,MATCH($A1303,[1]market_value_etf!$A:$A,0),MATCH(AG$2,[1]market_value_etf!$1:$1,0))*2 + INDEX([1]mkt_pt_etf!$1:$1048576,MATCH($A1303,[1]mkt_pt_etf!$A:$A,0),MATCH(AG$2,[1]mkt_pt_etf!$1:$1,0))*2,0)</f>
        <v>23470326000</v>
      </c>
      <c r="AH1303" s="90">
        <f>IFERROR(INDEX([1]market_value_etf!$1:$1048576,MATCH($A1303,[1]market_value_etf!$A:$A,0),MATCH(AH$2,[1]market_value_etf!$1:$1,0))*2 + INDEX([1]mkt_pt_etf!$1:$1048576,MATCH($A1303,[1]mkt_pt_etf!$A:$A,0),MATCH(AH$2,[1]mkt_pt_etf!$1:$1,0))*2,0)</f>
        <v>1092738000</v>
      </c>
      <c r="AI1303" s="90">
        <f>IFERROR(INDEX([1]market_value_etf!$1:$1048576,MATCH($A1303,[1]market_value_etf!$A:$A,0),MATCH(AI$2,[1]market_value_etf!$1:$1,0))*2 + INDEX([1]mkt_pt_etf!$1:$1048576,MATCH($A1303,[1]mkt_pt_etf!$A:$A,0),MATCH(AI$2,[1]mkt_pt_etf!$1:$1,0))*2,0)</f>
        <v>614100000</v>
      </c>
      <c r="AJ1303" s="90">
        <f>IFERROR(INDEX([1]market_value_etf!$1:$1048576,MATCH($A1303,[1]market_value_etf!$A:$A,0),MATCH(AJ$2,[1]market_value_etf!$1:$1,0))*2 + INDEX([1]mkt_pt_etf!$1:$1048576,MATCH($A1303,[1]mkt_pt_etf!$A:$A,0),MATCH(AJ$2,[1]mkt_pt_etf!$1:$1,0))*2,0)</f>
        <v>319692000</v>
      </c>
      <c r="AK1303" s="90">
        <f>IFERROR(INDEX([1]market_value_etf!$1:$1048576,MATCH($A1303,[1]market_value_etf!$A:$A,0),MATCH(AK$2,[1]market_value_etf!$1:$1,0))*2 + INDEX([1]mkt_pt_etf!$1:$1048576,MATCH($A1303,[1]mkt_pt_etf!$A:$A,0),MATCH(AK$2,[1]mkt_pt_etf!$1:$1,0))*2,0)</f>
        <v>3120000</v>
      </c>
      <c r="AL1303" s="90">
        <f>IFERROR(INDEX([1]market_value_etf!$1:$1048576,MATCH($A1303,[1]market_value_etf!$A:$A,0),MATCH(AL$2,[1]market_value_etf!$1:$1,0))*2 + INDEX([1]mkt_pt_etf!$1:$1048576,MATCH($A1303,[1]mkt_pt_etf!$A:$A,0),MATCH(AL$2,[1]mkt_pt_etf!$1:$1,0))*2,0)</f>
        <v>616210000</v>
      </c>
      <c r="AM1303" s="90">
        <f>IFERROR(INDEX([1]market_value_etf!$1:$1048576,MATCH($A1303,[1]market_value_etf!$A:$A,0),MATCH(AM$2,[1]market_value_etf!$1:$1,0))*2 + INDEX([1]mkt_pt_etf!$1:$1048576,MATCH($A1303,[1]mkt_pt_etf!$A:$A,0),MATCH(AM$2,[1]mkt_pt_etf!$1:$1,0))*2,0)</f>
        <v>0</v>
      </c>
      <c r="AN1303" s="90">
        <f>IFERROR(INDEX([1]market_value_etf!$1:$1048576,MATCH($A1303,[1]market_value_etf!$A:$A,0),MATCH(AN$2,[1]market_value_etf!$1:$1,0))*2 + INDEX([1]mkt_pt_etf!$1:$1048576,MATCH($A1303,[1]mkt_pt_etf!$A:$A,0),MATCH(AN$2,[1]mkt_pt_etf!$1:$1,0))*2,0)</f>
        <v>4868000</v>
      </c>
      <c r="AO1303" s="90">
        <f>IFERROR(INDEX([1]market_value_etf!$1:$1048576,MATCH($A1303,[1]market_value_etf!$A:$A,0),MATCH(AO$2,[1]market_value_etf!$1:$1,0))*2 + INDEX([1]mkt_pt_etf!$1:$1048576,MATCH($A1303,[1]mkt_pt_etf!$A:$A,0),MATCH(AO$2,[1]mkt_pt_etf!$1:$1,0))*2,0)</f>
        <v>144596000</v>
      </c>
      <c r="AP1303" s="90"/>
    </row>
    <row r="1304" spans="1:42" ht="12.75" customHeight="1">
      <c r="A1304" s="81">
        <v>45321</v>
      </c>
      <c r="B1304" s="90" cm="1">
        <f t="array" ref="B1304">SUM(_xlfn._xlws.FILTER([1]market_value_exchange!$B:$D,[1]market_value_exchange!$A:$A=A1304,0))*2</f>
        <v>31452346380000</v>
      </c>
      <c r="C1304" s="90">
        <f>SUM(AD1304:AN1304)</f>
        <v>127091704000</v>
      </c>
      <c r="D1304" s="203">
        <f>F1304+H1304+J1304+L1304+N1304+P1304+R1304+T1304+V1304+Z1304</f>
        <v>38820095000</v>
      </c>
      <c r="E1304" s="208">
        <f>INDEX([2]Daily_stats!$1:$1048576,MATCH($A1304,[2]Daily_stats!$H:$H,0),MATCH(E$1,[2]Daily_stats!$1:$1,0))</f>
        <v>115519104000</v>
      </c>
      <c r="F1304" s="90">
        <f>IFERROR(INDEX([1]kis_etf_trade_data!$1:$1048576,MATCH($A1304,[1]kis_etf_trade_data!$A:$A,0),MATCH(F$3,[1]kis_etf_trade_data!$1:$1,0)),0)</f>
        <v>3355315000</v>
      </c>
      <c r="G1304" s="85">
        <f>F1304/AD1304</f>
        <v>0.36765877368437083</v>
      </c>
      <c r="H1304" s="90">
        <f>IFERROR(INDEX([1]kis_etf_trade_data!$1:$1048576,MATCH($A1304,[1]kis_etf_trade_data!$A:$A,0),MATCH(H$3,[1]kis_etf_trade_data!$1:$1,0)),0)</f>
        <v>0</v>
      </c>
      <c r="I1304" s="85">
        <f>H1304/AE1304</f>
        <v>0</v>
      </c>
      <c r="J1304" s="90">
        <f>IFERROR(INDEX([1]kis_etf_trade_data!$1:$1048576,MATCH($A1304,[1]kis_etf_trade_data!$A:$A,0),MATCH(J$3,[1]kis_etf_trade_data!$1:$1,0)),0)</f>
        <v>286339000</v>
      </c>
      <c r="K1304" s="85">
        <f>J1304/AF1304</f>
        <v>0.1438976219671538</v>
      </c>
      <c r="L1304" s="90">
        <f>IFERROR(INDEX([1]kis_etf_trade_data!$1:$1048576,MATCH($A1304,[1]kis_etf_trade_data!$A:$A,0),MATCH(L$3,[1]kis_etf_trade_data!$1:$1,0)),0)</f>
        <v>30609806000</v>
      </c>
      <c r="M1304" s="85">
        <f>L1304/AG1304</f>
        <v>0.45229921208416396</v>
      </c>
      <c r="N1304" s="90">
        <f>IFERROR(INDEX([1]kis_etf_trade_data!$1:$1048576,MATCH($A1304,[1]kis_etf_trade_data!$A:$A,0),MATCH(N$3,[1]kis_etf_trade_data!$1:$1,0)),0)</f>
        <v>88846000</v>
      </c>
      <c r="O1304" s="85">
        <f>N1304/AH1304</f>
        <v>0.10860094658817547</v>
      </c>
      <c r="P1304" s="90">
        <f>IFERROR(INDEX([1]kis_etf_trade_data!$1:$1048576,MATCH($A1304,[1]kis_etf_trade_data!$A:$A,0),MATCH(P$3,[1]kis_etf_trade_data!$1:$1,0)),0)</f>
        <v>432651000</v>
      </c>
      <c r="Q1304" s="85">
        <f>P1304/AI1304</f>
        <v>0.68293187271120093</v>
      </c>
      <c r="R1304" s="90">
        <f>IFERROR(INDEX([1]kis_etf_trade_data!$1:$1048576,MATCH($A1304,[1]kis_etf_trade_data!$A:$A,0),MATCH(R$3,[1]kis_etf_trade_data!$1:$1,0)),0)</f>
        <v>0</v>
      </c>
      <c r="S1304" s="85">
        <f>R1304/AJ1304</f>
        <v>0</v>
      </c>
      <c r="T1304" s="90">
        <f>IFERROR(INDEX([1]kis_etf_trade_data!$1:$1048576,MATCH($A1304,[1]kis_etf_trade_data!$A:$A,0),MATCH(T$3,[1]kis_etf_trade_data!$1:$1,0)),0)</f>
        <v>7785000</v>
      </c>
      <c r="U1304" s="85">
        <f>T1304/AK1304</f>
        <v>0.5</v>
      </c>
      <c r="V1304" s="90">
        <f>IFERROR(INDEX([1]kis_etf_trade_data!$1:$1048576,MATCH($A1304,[1]kis_etf_trade_data!$A:$A,0),MATCH(V$3,[1]kis_etf_trade_data!$1:$1,0)),0)</f>
        <v>155873000</v>
      </c>
      <c r="W1304" s="85">
        <f>V1304/AL1304</f>
        <v>0.26881514593379002</v>
      </c>
      <c r="X1304" s="90">
        <f>IFERROR(INDEX([1]kis_etf_trade_data!$1:$1048576,MATCH($A1304,[1]kis_etf_trade_data!$A:$A,0),MATCH(X$3,[1]kis_etf_trade_data!$1:$1,0)),0)</f>
        <v>113900000</v>
      </c>
      <c r="Y1304" s="85">
        <f t="shared" si="5"/>
        <v>0.5</v>
      </c>
      <c r="Z1304" s="90">
        <f>IFERROR(INDEX([1]kis_etf_trade_data!$1:$1048576,MATCH($A1304,[1]kis_etf_trade_data!$A:$A,0),MATCH(Z$3,[1]kis_etf_trade_data!$1:$1,0)),0)</f>
        <v>3883480000</v>
      </c>
      <c r="AA1304" s="85">
        <f>Z1304/AO1304</f>
        <v>0.97879629237565813</v>
      </c>
      <c r="AB1304" s="85"/>
      <c r="AC1304" s="85"/>
      <c r="AD1304" s="90">
        <f>IFERROR(INDEX([1]market_value_etf!$1:$1048576,MATCH($A1304,[1]market_value_etf!$A:$A,0),MATCH(AD$2,[1]market_value_etf!$1:$1,0))*2 + INDEX([1]mkt_pt_etf!$1:$1048576,MATCH($A1304,[1]mkt_pt_etf!$A:$A,0),MATCH(AD$2,[1]mkt_pt_etf!$1:$1,0))*2,0)</f>
        <v>9126166000</v>
      </c>
      <c r="AE1304" s="90">
        <f>IFERROR(INDEX([1]market_value_etf!$1:$1048576,MATCH($A1304,[1]market_value_etf!$A:$A,0),MATCH(AE$2,[1]market_value_etf!$1:$1,0))*2 + INDEX([1]mkt_pt_etf!$1:$1048576,MATCH($A1304,[1]mkt_pt_etf!$A:$A,0),MATCH(AE$2,[1]mkt_pt_etf!$1:$1,0))*2,0)</f>
        <v>45919142000</v>
      </c>
      <c r="AF1304" s="90">
        <f>IFERROR(INDEX([1]market_value_etf!$1:$1048576,MATCH($A1304,[1]market_value_etf!$A:$A,0),MATCH(AF$2,[1]market_value_etf!$1:$1,0))*2 + INDEX([1]mkt_pt_etf!$1:$1048576,MATCH($A1304,[1]mkt_pt_etf!$A:$A,0),MATCH(AF$2,[1]mkt_pt_etf!$1:$1,0))*2,0)</f>
        <v>1989880000</v>
      </c>
      <c r="AG1304" s="90">
        <f>IFERROR(INDEX([1]market_value_etf!$1:$1048576,MATCH($A1304,[1]market_value_etf!$A:$A,0),MATCH(AG$2,[1]market_value_etf!$1:$1,0))*2 + INDEX([1]mkt_pt_etf!$1:$1048576,MATCH($A1304,[1]mkt_pt_etf!$A:$A,0),MATCH(AG$2,[1]mkt_pt_etf!$1:$1,0))*2,0)</f>
        <v>67676010000</v>
      </c>
      <c r="AH1304" s="90">
        <f>IFERROR(INDEX([1]market_value_etf!$1:$1048576,MATCH($A1304,[1]market_value_etf!$A:$A,0),MATCH(AH$2,[1]market_value_etf!$1:$1,0))*2 + INDEX([1]mkt_pt_etf!$1:$1048576,MATCH($A1304,[1]mkt_pt_etf!$A:$A,0),MATCH(AH$2,[1]mkt_pt_etf!$1:$1,0))*2,0)</f>
        <v>818096000</v>
      </c>
      <c r="AI1304" s="90">
        <f>IFERROR(INDEX([1]market_value_etf!$1:$1048576,MATCH($A1304,[1]market_value_etf!$A:$A,0),MATCH(AI$2,[1]market_value_etf!$1:$1,0))*2 + INDEX([1]mkt_pt_etf!$1:$1048576,MATCH($A1304,[1]mkt_pt_etf!$A:$A,0),MATCH(AI$2,[1]mkt_pt_etf!$1:$1,0))*2,0)</f>
        <v>633520000</v>
      </c>
      <c r="AJ1304" s="90">
        <f>IFERROR(INDEX([1]market_value_etf!$1:$1048576,MATCH($A1304,[1]market_value_etf!$A:$A,0),MATCH(AJ$2,[1]market_value_etf!$1:$1,0))*2 + INDEX([1]mkt_pt_etf!$1:$1048576,MATCH($A1304,[1]mkt_pt_etf!$A:$A,0),MATCH(AJ$2,[1]mkt_pt_etf!$1:$1,0))*2,0)</f>
        <v>100820000</v>
      </c>
      <c r="AK1304" s="90">
        <f>IFERROR(INDEX([1]market_value_etf!$1:$1048576,MATCH($A1304,[1]market_value_etf!$A:$A,0),MATCH(AK$2,[1]market_value_etf!$1:$1,0))*2 + INDEX([1]mkt_pt_etf!$1:$1048576,MATCH($A1304,[1]mkt_pt_etf!$A:$A,0),MATCH(AK$2,[1]mkt_pt_etf!$1:$1,0))*2,0)</f>
        <v>15570000</v>
      </c>
      <c r="AL1304" s="90">
        <f>IFERROR(INDEX([1]market_value_etf!$1:$1048576,MATCH($A1304,[1]market_value_etf!$A:$A,0),MATCH(AL$2,[1]market_value_etf!$1:$1,0))*2 + INDEX([1]mkt_pt_etf!$1:$1048576,MATCH($A1304,[1]mkt_pt_etf!$A:$A,0),MATCH(AL$2,[1]mkt_pt_etf!$1:$1,0))*2,0)</f>
        <v>579852000</v>
      </c>
      <c r="AM1304" s="90">
        <f>IFERROR(INDEX([1]market_value_etf!$1:$1048576,MATCH($A1304,[1]market_value_etf!$A:$A,0),MATCH(AM$2,[1]market_value_etf!$1:$1,0))*2 + INDEX([1]mkt_pt_etf!$1:$1048576,MATCH($A1304,[1]mkt_pt_etf!$A:$A,0),MATCH(AM$2,[1]mkt_pt_etf!$1:$1,0))*2,0)</f>
        <v>227800000</v>
      </c>
      <c r="AN1304" s="90">
        <f>IFERROR(INDEX([1]market_value_etf!$1:$1048576,MATCH($A1304,[1]market_value_etf!$A:$A,0),MATCH(AN$2,[1]market_value_etf!$1:$1,0))*2 + INDEX([1]mkt_pt_etf!$1:$1048576,MATCH($A1304,[1]mkt_pt_etf!$A:$A,0),MATCH(AN$2,[1]mkt_pt_etf!$1:$1,0))*2,0)</f>
        <v>4848000</v>
      </c>
      <c r="AO1304" s="90">
        <f>IFERROR(INDEX([1]market_value_etf!$1:$1048576,MATCH($A1304,[1]market_value_etf!$A:$A,0),MATCH(AO$2,[1]market_value_etf!$1:$1,0))*2 + INDEX([1]mkt_pt_etf!$1:$1048576,MATCH($A1304,[1]mkt_pt_etf!$A:$A,0),MATCH(AO$2,[1]mkt_pt_etf!$1:$1,0))*2,0)</f>
        <v>3967608000</v>
      </c>
      <c r="AP1304" s="90"/>
    </row>
    <row r="1305" spans="1:42" ht="12.75" customHeight="1">
      <c r="A1305" s="81">
        <v>45322</v>
      </c>
      <c r="B1305" s="90" cm="1">
        <f t="array" ref="B1305">SUM(_xlfn._xlws.FILTER([1]market_value_exchange!$B:$D,[1]market_value_exchange!$A:$A=A1305,0))*2</f>
        <v>53937230815200</v>
      </c>
      <c r="C1305" s="90">
        <f>SUM(AD1305:AN1305)</f>
        <v>68789728000</v>
      </c>
      <c r="D1305" s="203">
        <f>F1305+H1305+J1305+L1305+N1305+P1305+R1305+T1305+V1305+Z1305</f>
        <v>25451510000</v>
      </c>
      <c r="E1305" s="208">
        <f>INDEX([2]Daily_stats!$1:$1048576,MATCH($A1305,[2]Daily_stats!$H:$H,0),MATCH(E$1,[2]Daily_stats!$1:$1,0))</f>
        <v>115710805000</v>
      </c>
      <c r="F1305" s="90">
        <f>IFERROR(INDEX([1]kis_etf_trade_data!$1:$1048576,MATCH($A1305,[1]kis_etf_trade_data!$A:$A,0),MATCH(F$3,[1]kis_etf_trade_data!$1:$1,0)),0)</f>
        <v>14241861000</v>
      </c>
      <c r="G1305" s="85">
        <f>F1305/AD1305</f>
        <v>0.57579467677841312</v>
      </c>
      <c r="H1305" s="90">
        <f>IFERROR(INDEX([1]kis_etf_trade_data!$1:$1048576,MATCH($A1305,[1]kis_etf_trade_data!$A:$A,0),MATCH(H$3,[1]kis_etf_trade_data!$1:$1,0)),0)</f>
        <v>0</v>
      </c>
      <c r="I1305" s="85">
        <f>H1305/AE1305</f>
        <v>0</v>
      </c>
      <c r="J1305" s="90">
        <f>IFERROR(INDEX([1]kis_etf_trade_data!$1:$1048576,MATCH($A1305,[1]kis_etf_trade_data!$A:$A,0),MATCH(J$3,[1]kis_etf_trade_data!$1:$1,0)),0)</f>
        <v>4648587000</v>
      </c>
      <c r="K1305" s="85">
        <f>J1305/AF1305</f>
        <v>0.37239860589260798</v>
      </c>
      <c r="L1305" s="90">
        <f>IFERROR(INDEX([1]kis_etf_trade_data!$1:$1048576,MATCH($A1305,[1]kis_etf_trade_data!$A:$A,0),MATCH(L$3,[1]kis_etf_trade_data!$1:$1,0)),0)</f>
        <v>4445820000</v>
      </c>
      <c r="M1305" s="85">
        <f>L1305/AG1305</f>
        <v>0.1722301664633602</v>
      </c>
      <c r="N1305" s="90">
        <f>IFERROR(INDEX([1]kis_etf_trade_data!$1:$1048576,MATCH($A1305,[1]kis_etf_trade_data!$A:$A,0),MATCH(N$3,[1]kis_etf_trade_data!$1:$1,0)),0)</f>
        <v>589718000</v>
      </c>
      <c r="O1305" s="85">
        <f>N1305/AH1305</f>
        <v>0.22549081087033662</v>
      </c>
      <c r="P1305" s="90">
        <f>IFERROR(INDEX([1]kis_etf_trade_data!$1:$1048576,MATCH($A1305,[1]kis_etf_trade_data!$A:$A,0),MATCH(P$3,[1]kis_etf_trade_data!$1:$1,0)),0)</f>
        <v>780420000</v>
      </c>
      <c r="Q1305" s="85">
        <f>P1305/AI1305</f>
        <v>0.65124981015436323</v>
      </c>
      <c r="R1305" s="90">
        <f>IFERROR(INDEX([1]kis_etf_trade_data!$1:$1048576,MATCH($A1305,[1]kis_etf_trade_data!$A:$A,0),MATCH(R$3,[1]kis_etf_trade_data!$1:$1,0)),0)</f>
        <v>0</v>
      </c>
      <c r="S1305" s="85">
        <f>R1305/AJ1305</f>
        <v>0</v>
      </c>
      <c r="T1305" s="90">
        <f>IFERROR(INDEX([1]kis_etf_trade_data!$1:$1048576,MATCH($A1305,[1]kis_etf_trade_data!$A:$A,0),MATCH(T$3,[1]kis_etf_trade_data!$1:$1,0)),0)</f>
        <v>264752000</v>
      </c>
      <c r="U1305" s="85">
        <f>T1305/AK1305</f>
        <v>0.42720263855137852</v>
      </c>
      <c r="V1305" s="90">
        <f>IFERROR(INDEX([1]kis_etf_trade_data!$1:$1048576,MATCH($A1305,[1]kis_etf_trade_data!$A:$A,0),MATCH(V$3,[1]kis_etf_trade_data!$1:$1,0)),0)</f>
        <v>480352000</v>
      </c>
      <c r="W1305" s="85">
        <f>V1305/AL1305</f>
        <v>0.65087112168603845</v>
      </c>
      <c r="X1305" s="90">
        <f>IFERROR(INDEX([1]kis_etf_trade_data!$1:$1048576,MATCH($A1305,[1]kis_etf_trade_data!$A:$A,0),MATCH(X$3,[1]kis_etf_trade_data!$1:$1,0)),0)</f>
        <v>0</v>
      </c>
      <c r="Y1305" s="85">
        <f t="shared" si="5"/>
        <v>0</v>
      </c>
      <c r="Z1305" s="90">
        <f>IFERROR(INDEX([1]kis_etf_trade_data!$1:$1048576,MATCH($A1305,[1]kis_etf_trade_data!$A:$A,0),MATCH(Z$3,[1]kis_etf_trade_data!$1:$1,0)),0)</f>
        <v>0</v>
      </c>
      <c r="AA1305" s="85">
        <f>Z1305/AO1305</f>
        <v>0</v>
      </c>
      <c r="AB1305" s="85"/>
      <c r="AC1305" s="85"/>
      <c r="AD1305" s="90">
        <f>IFERROR(INDEX([1]market_value_etf!$1:$1048576,MATCH($A1305,[1]market_value_etf!$A:$A,0),MATCH(AD$2,[1]market_value_etf!$1:$1,0))*2 + INDEX([1]mkt_pt_etf!$1:$1048576,MATCH($A1305,[1]mkt_pt_etf!$A:$A,0),MATCH(AD$2,[1]mkt_pt_etf!$1:$1,0))*2,0)</f>
        <v>24734270000</v>
      </c>
      <c r="AE1305" s="90">
        <f>IFERROR(INDEX([1]market_value_etf!$1:$1048576,MATCH($A1305,[1]market_value_etf!$A:$A,0),MATCH(AE$2,[1]market_value_etf!$1:$1,0))*2 + INDEX([1]mkt_pt_etf!$1:$1048576,MATCH($A1305,[1]mkt_pt_etf!$A:$A,0),MATCH(AE$2,[1]mkt_pt_etf!$1:$1,0))*2,0)</f>
        <v>461556000</v>
      </c>
      <c r="AF1305" s="90">
        <f>IFERROR(INDEX([1]market_value_etf!$1:$1048576,MATCH($A1305,[1]market_value_etf!$A:$A,0),MATCH(AF$2,[1]market_value_etf!$1:$1,0))*2 + INDEX([1]mkt_pt_etf!$1:$1048576,MATCH($A1305,[1]mkt_pt_etf!$A:$A,0),MATCH(AF$2,[1]mkt_pt_etf!$1:$1,0))*2,0)</f>
        <v>12482826000</v>
      </c>
      <c r="AG1305" s="90">
        <f>IFERROR(INDEX([1]market_value_etf!$1:$1048576,MATCH($A1305,[1]market_value_etf!$A:$A,0),MATCH(AG$2,[1]market_value_etf!$1:$1,0))*2 + INDEX([1]mkt_pt_etf!$1:$1048576,MATCH($A1305,[1]mkt_pt_etf!$A:$A,0),MATCH(AG$2,[1]mkt_pt_etf!$1:$1,0))*2,0)</f>
        <v>25813248000</v>
      </c>
      <c r="AH1305" s="90">
        <f>IFERROR(INDEX([1]market_value_etf!$1:$1048576,MATCH($A1305,[1]market_value_etf!$A:$A,0),MATCH(AH$2,[1]market_value_etf!$1:$1,0))*2 + INDEX([1]mkt_pt_etf!$1:$1048576,MATCH($A1305,[1]mkt_pt_etf!$A:$A,0),MATCH(AH$2,[1]mkt_pt_etf!$1:$1,0))*2,0)</f>
        <v>2615264000</v>
      </c>
      <c r="AI1305" s="90">
        <f>IFERROR(INDEX([1]market_value_etf!$1:$1048576,MATCH($A1305,[1]market_value_etf!$A:$A,0),MATCH(AI$2,[1]market_value_etf!$1:$1,0))*2 + INDEX([1]mkt_pt_etf!$1:$1048576,MATCH($A1305,[1]mkt_pt_etf!$A:$A,0),MATCH(AI$2,[1]mkt_pt_etf!$1:$1,0))*2,0)</f>
        <v>1198342000</v>
      </c>
      <c r="AJ1305" s="90">
        <f>IFERROR(INDEX([1]market_value_etf!$1:$1048576,MATCH($A1305,[1]market_value_etf!$A:$A,0),MATCH(AJ$2,[1]market_value_etf!$1:$1,0))*2 + INDEX([1]mkt_pt_etf!$1:$1048576,MATCH($A1305,[1]mkt_pt_etf!$A:$A,0),MATCH(AJ$2,[1]mkt_pt_etf!$1:$1,0))*2,0)</f>
        <v>119384000</v>
      </c>
      <c r="AK1305" s="90">
        <f>IFERROR(INDEX([1]market_value_etf!$1:$1048576,MATCH($A1305,[1]market_value_etf!$A:$A,0),MATCH(AK$2,[1]market_value_etf!$1:$1,0))*2 + INDEX([1]mkt_pt_etf!$1:$1048576,MATCH($A1305,[1]mkt_pt_etf!$A:$A,0),MATCH(AK$2,[1]mkt_pt_etf!$1:$1,0))*2,0)</f>
        <v>619734000</v>
      </c>
      <c r="AL1305" s="90">
        <f>IFERROR(INDEX([1]market_value_etf!$1:$1048576,MATCH($A1305,[1]market_value_etf!$A:$A,0),MATCH(AL$2,[1]market_value_etf!$1:$1,0))*2 + INDEX([1]mkt_pt_etf!$1:$1048576,MATCH($A1305,[1]mkt_pt_etf!$A:$A,0),MATCH(AL$2,[1]mkt_pt_etf!$1:$1,0))*2,0)</f>
        <v>738014000</v>
      </c>
      <c r="AM1305" s="90">
        <f>IFERROR(INDEX([1]market_value_etf!$1:$1048576,MATCH($A1305,[1]market_value_etf!$A:$A,0),MATCH(AM$2,[1]market_value_etf!$1:$1,0))*2 + INDEX([1]mkt_pt_etf!$1:$1048576,MATCH($A1305,[1]mkt_pt_etf!$A:$A,0),MATCH(AM$2,[1]mkt_pt_etf!$1:$1,0))*2,0)</f>
        <v>2260000</v>
      </c>
      <c r="AN1305" s="90">
        <f>IFERROR(INDEX([1]market_value_etf!$1:$1048576,MATCH($A1305,[1]market_value_etf!$A:$A,0),MATCH(AN$2,[1]market_value_etf!$1:$1,0))*2 + INDEX([1]mkt_pt_etf!$1:$1048576,MATCH($A1305,[1]mkt_pt_etf!$A:$A,0),MATCH(AN$2,[1]mkt_pt_etf!$1:$1,0))*2,0)</f>
        <v>4830000</v>
      </c>
      <c r="AO1305" s="90">
        <f>IFERROR(INDEX([1]market_value_etf!$1:$1048576,MATCH($A1305,[1]market_value_etf!$A:$A,0),MATCH(AO$2,[1]market_value_etf!$1:$1,0))*2 + INDEX([1]mkt_pt_etf!$1:$1048576,MATCH($A1305,[1]mkt_pt_etf!$A:$A,0),MATCH(AO$2,[1]mkt_pt_etf!$1:$1,0))*2,0)</f>
        <v>40790000</v>
      </c>
      <c r="AP1305" s="90"/>
    </row>
    <row r="1306" spans="1:42" ht="12.75" customHeight="1">
      <c r="A1306" s="81">
        <v>45323</v>
      </c>
      <c r="B1306" s="90" cm="1">
        <f t="array" ref="B1306">SUM(_xlfn._xlws.FILTER([1]market_value_exchange!$B:$D,[1]market_value_exchange!$A:$A=A1306,0))*2</f>
        <v>34143898568400</v>
      </c>
      <c r="C1306" s="90">
        <f>SUM(AD1306:AN1306)</f>
        <v>216681242000</v>
      </c>
      <c r="D1306" s="203">
        <f>F1306+H1306+J1306+L1306+N1306+P1306+R1306+T1306+V1306+Z1306</f>
        <v>75674149000</v>
      </c>
      <c r="E1306" s="208">
        <f>INDEX([2]Daily_stats!$1:$1048576,MATCH($A1306,[2]Daily_stats!$H:$H,0),MATCH(E$1,[2]Daily_stats!$1:$1,0))</f>
        <v>160705200000</v>
      </c>
      <c r="F1306" s="90">
        <f>IFERROR(INDEX([1]kis_etf_trade_data!$1:$1048576,MATCH($A1306,[1]kis_etf_trade_data!$A:$A,0),MATCH(F$3,[1]kis_etf_trade_data!$1:$1,0)),0)</f>
        <v>37232047000</v>
      </c>
      <c r="G1306" s="85">
        <f>F1306/AD1306</f>
        <v>0.52830626547566328</v>
      </c>
      <c r="H1306" s="90">
        <f>IFERROR(INDEX([1]kis_etf_trade_data!$1:$1048576,MATCH($A1306,[1]kis_etf_trade_data!$A:$A,0),MATCH(H$3,[1]kis_etf_trade_data!$1:$1,0)),0)</f>
        <v>0</v>
      </c>
      <c r="I1306" s="85">
        <f>H1306/AE1306</f>
        <v>0</v>
      </c>
      <c r="J1306" s="90">
        <f>IFERROR(INDEX([1]kis_etf_trade_data!$1:$1048576,MATCH($A1306,[1]kis_etf_trade_data!$A:$A,0),MATCH(J$3,[1]kis_etf_trade_data!$1:$1,0)),0)</f>
        <v>1440790000</v>
      </c>
      <c r="K1306" s="85">
        <f>J1306/AF1306</f>
        <v>0.19737579335126093</v>
      </c>
      <c r="L1306" s="90">
        <f>IFERROR(INDEX([1]kis_etf_trade_data!$1:$1048576,MATCH($A1306,[1]kis_etf_trade_data!$A:$A,0),MATCH(L$3,[1]kis_etf_trade_data!$1:$1,0)),0)</f>
        <v>36250564000</v>
      </c>
      <c r="M1306" s="85">
        <f>L1306/AG1306</f>
        <v>0.26829457833422582</v>
      </c>
      <c r="N1306" s="90">
        <f>IFERROR(INDEX([1]kis_etf_trade_data!$1:$1048576,MATCH($A1306,[1]kis_etf_trade_data!$A:$A,0),MATCH(N$3,[1]kis_etf_trade_data!$1:$1,0)),0)</f>
        <v>674603000</v>
      </c>
      <c r="O1306" s="85">
        <f>N1306/AH1306</f>
        <v>0.31272100366956485</v>
      </c>
      <c r="P1306" s="90">
        <f>IFERROR(INDEX([1]kis_etf_trade_data!$1:$1048576,MATCH($A1306,[1]kis_etf_trade_data!$A:$A,0),MATCH(P$3,[1]kis_etf_trade_data!$1:$1,0)),0)</f>
        <v>50618000</v>
      </c>
      <c r="Q1306" s="85">
        <f>P1306/AI1306</f>
        <v>0.30218979845257427</v>
      </c>
      <c r="R1306" s="90">
        <f>IFERROR(INDEX([1]kis_etf_trade_data!$1:$1048576,MATCH($A1306,[1]kis_etf_trade_data!$A:$A,0),MATCH(R$3,[1]kis_etf_trade_data!$1:$1,0)),0)</f>
        <v>0</v>
      </c>
      <c r="S1306" s="85">
        <f>R1306/AJ1306</f>
        <v>0</v>
      </c>
      <c r="T1306" s="90">
        <f>IFERROR(INDEX([1]kis_etf_trade_data!$1:$1048576,MATCH($A1306,[1]kis_etf_trade_data!$A:$A,0),MATCH(T$3,[1]kis_etf_trade_data!$1:$1,0)),0)</f>
        <v>1548000</v>
      </c>
      <c r="U1306" s="85">
        <f>T1306/AK1306</f>
        <v>2.3396408923281542E-2</v>
      </c>
      <c r="V1306" s="90">
        <f>IFERROR(INDEX([1]kis_etf_trade_data!$1:$1048576,MATCH($A1306,[1]kis_etf_trade_data!$A:$A,0),MATCH(V$3,[1]kis_etf_trade_data!$1:$1,0)),0)</f>
        <v>23979000</v>
      </c>
      <c r="W1306" s="85">
        <f>V1306/AL1306</f>
        <v>0.13197609140743677</v>
      </c>
      <c r="X1306" s="90">
        <f>IFERROR(INDEX([1]kis_etf_trade_data!$1:$1048576,MATCH($A1306,[1]kis_etf_trade_data!$A:$A,0),MATCH(X$3,[1]kis_etf_trade_data!$1:$1,0)),0)</f>
        <v>0</v>
      </c>
      <c r="Y1306" s="85" t="e">
        <f t="shared" si="5"/>
        <v>#DIV/0!</v>
      </c>
      <c r="Z1306" s="90"/>
      <c r="AA1306" s="85"/>
      <c r="AB1306" s="85"/>
      <c r="AC1306" s="85"/>
      <c r="AD1306" s="90">
        <f>IFERROR(INDEX([1]market_value_etf!$1:$1048576,MATCH($A1306,[1]market_value_etf!$A:$A,0),MATCH(AD$2,[1]market_value_etf!$1:$1,0))*2 + INDEX([1]mkt_pt_etf!$1:$1048576,MATCH($A1306,[1]mkt_pt_etf!$A:$A,0),MATCH(AD$2,[1]mkt_pt_etf!$1:$1,0))*2,0)</f>
        <v>70474362000</v>
      </c>
      <c r="AE1306" s="90">
        <f>IFERROR(INDEX([1]market_value_etf!$1:$1048576,MATCH($A1306,[1]market_value_etf!$A:$A,0),MATCH(AE$2,[1]market_value_etf!$1:$1,0))*2 + INDEX([1]mkt_pt_etf!$1:$1048576,MATCH($A1306,[1]mkt_pt_etf!$A:$A,0),MATCH(AE$2,[1]mkt_pt_etf!$1:$1,0))*2,0)</f>
        <v>472768000</v>
      </c>
      <c r="AF1306" s="90">
        <f>IFERROR(INDEX([1]market_value_etf!$1:$1048576,MATCH($A1306,[1]market_value_etf!$A:$A,0),MATCH(AF$2,[1]market_value_etf!$1:$1,0))*2 + INDEX([1]mkt_pt_etf!$1:$1048576,MATCH($A1306,[1]mkt_pt_etf!$A:$A,0),MATCH(AF$2,[1]mkt_pt_etf!$1:$1,0))*2,0)</f>
        <v>7299730000</v>
      </c>
      <c r="AG1306" s="90">
        <f>IFERROR(INDEX([1]market_value_etf!$1:$1048576,MATCH($A1306,[1]market_value_etf!$A:$A,0),MATCH(AG$2,[1]market_value_etf!$1:$1,0))*2 + INDEX([1]mkt_pt_etf!$1:$1048576,MATCH($A1306,[1]mkt_pt_etf!$A:$A,0),MATCH(AG$2,[1]mkt_pt_etf!$1:$1,0))*2,0)</f>
        <v>135114784000</v>
      </c>
      <c r="AH1306" s="90">
        <f>IFERROR(INDEX([1]market_value_etf!$1:$1048576,MATCH($A1306,[1]market_value_etf!$A:$A,0),MATCH(AH$2,[1]market_value_etf!$1:$1,0))*2 + INDEX([1]mkt_pt_etf!$1:$1048576,MATCH($A1306,[1]mkt_pt_etf!$A:$A,0),MATCH(AH$2,[1]mkt_pt_etf!$1:$1,0))*2,0)</f>
        <v>2157204000</v>
      </c>
      <c r="AI1306" s="90">
        <f>IFERROR(INDEX([1]market_value_etf!$1:$1048576,MATCH($A1306,[1]market_value_etf!$A:$A,0),MATCH(AI$2,[1]market_value_etf!$1:$1,0))*2 + INDEX([1]mkt_pt_etf!$1:$1048576,MATCH($A1306,[1]mkt_pt_etf!$A:$A,0),MATCH(AI$2,[1]mkt_pt_etf!$1:$1,0))*2,0)</f>
        <v>167504000</v>
      </c>
      <c r="AJ1306" s="90">
        <f>IFERROR(INDEX([1]market_value_etf!$1:$1048576,MATCH($A1306,[1]market_value_etf!$A:$A,0),MATCH(AJ$2,[1]market_value_etf!$1:$1,0))*2 + INDEX([1]mkt_pt_etf!$1:$1048576,MATCH($A1306,[1]mkt_pt_etf!$A:$A,0),MATCH(AJ$2,[1]mkt_pt_etf!$1:$1,0))*2,0)</f>
        <v>709228000</v>
      </c>
      <c r="AK1306" s="90">
        <f>IFERROR(INDEX([1]market_value_etf!$1:$1048576,MATCH($A1306,[1]market_value_etf!$A:$A,0),MATCH(AK$2,[1]market_value_etf!$1:$1,0))*2 + INDEX([1]mkt_pt_etf!$1:$1048576,MATCH($A1306,[1]mkt_pt_etf!$A:$A,0),MATCH(AK$2,[1]mkt_pt_etf!$1:$1,0))*2,0)</f>
        <v>66164000</v>
      </c>
      <c r="AL1306" s="90">
        <f>IFERROR(INDEX([1]market_value_etf!$1:$1048576,MATCH($A1306,[1]market_value_etf!$A:$A,0),MATCH(AL$2,[1]market_value_etf!$1:$1,0))*2 + INDEX([1]mkt_pt_etf!$1:$1048576,MATCH($A1306,[1]mkt_pt_etf!$A:$A,0),MATCH(AL$2,[1]mkt_pt_etf!$1:$1,0))*2,0)</f>
        <v>181692000</v>
      </c>
      <c r="AM1306" s="90">
        <f>IFERROR(INDEX([1]market_value_etf!$1:$1048576,MATCH($A1306,[1]market_value_etf!$A:$A,0),MATCH(AM$2,[1]market_value_etf!$1:$1,0))*2 + INDEX([1]mkt_pt_etf!$1:$1048576,MATCH($A1306,[1]mkt_pt_etf!$A:$A,0),MATCH(AM$2,[1]mkt_pt_etf!$1:$1,0))*2,0)</f>
        <v>0</v>
      </c>
      <c r="AN1306" s="90">
        <f>IFERROR(INDEX([1]market_value_etf!$1:$1048576,MATCH($A1306,[1]market_value_etf!$A:$A,0),MATCH(AN$2,[1]market_value_etf!$1:$1,0))*2 + INDEX([1]mkt_pt_etf!$1:$1048576,MATCH($A1306,[1]mkt_pt_etf!$A:$A,0),MATCH(AN$2,[1]mkt_pt_etf!$1:$1,0))*2,0)</f>
        <v>37806000</v>
      </c>
      <c r="AO1306" s="90">
        <f>IFERROR(INDEX([1]market_value_etf!$1:$1048576,MATCH($A1306,[1]market_value_etf!$A:$A,0),MATCH(AO$2,[1]market_value_etf!$1:$1,0))*2 + INDEX([1]mkt_pt_etf!$1:$1048576,MATCH($A1306,[1]mkt_pt_etf!$A:$A,0),MATCH(AO$2,[1]mkt_pt_etf!$1:$1,0))*2,0)</f>
        <v>84298000</v>
      </c>
      <c r="AP1306" s="90"/>
    </row>
    <row r="1307" spans="1:42" ht="12.75" customHeight="1">
      <c r="A1307" s="81">
        <v>45324</v>
      </c>
      <c r="B1307" s="90" cm="1">
        <f t="array" ref="B1307">SUM(_xlfn._xlws.FILTER([1]market_value_exchange!$B:$D,[1]market_value_exchange!$A:$A=A1307,0))*2</f>
        <v>45281021596800</v>
      </c>
      <c r="C1307" s="90">
        <f>SUM(AD1307:AN1307)</f>
        <v>116171244000</v>
      </c>
      <c r="D1307" s="203">
        <f>F1307+H1307+J1307+L1307+N1307+P1307+R1307+T1307+V1307+Z1307</f>
        <v>36595551000</v>
      </c>
      <c r="E1307" s="208">
        <f>INDEX([2]Daily_stats!$1:$1048576,MATCH($A1307,[2]Daily_stats!$H:$H,0),MATCH(E$1,[2]Daily_stats!$1:$1,0))</f>
        <v>182302237000</v>
      </c>
      <c r="F1307" s="90">
        <f>IFERROR(INDEX([1]kis_etf_trade_data!$1:$1048576,MATCH($A1307,[1]kis_etf_trade_data!$A:$A,0),MATCH(F$3,[1]kis_etf_trade_data!$1:$1,0)),0)</f>
        <v>32426773000</v>
      </c>
      <c r="G1307" s="85">
        <f>F1307/AD1307</f>
        <v>0.40949381956389203</v>
      </c>
      <c r="H1307" s="90">
        <f>IFERROR(INDEX([1]kis_etf_trade_data!$1:$1048576,MATCH($A1307,[1]kis_etf_trade_data!$A:$A,0),MATCH(H$3,[1]kis_etf_trade_data!$1:$1,0)),0)</f>
        <v>0</v>
      </c>
      <c r="I1307" s="85">
        <f>H1307/AE1307</f>
        <v>0</v>
      </c>
      <c r="J1307" s="90">
        <f>IFERROR(INDEX([1]kis_etf_trade_data!$1:$1048576,MATCH($A1307,[1]kis_etf_trade_data!$A:$A,0),MATCH(J$3,[1]kis_etf_trade_data!$1:$1,0)),0)</f>
        <v>2128218000</v>
      </c>
      <c r="K1307" s="85">
        <f>J1307/AF1307</f>
        <v>0.2969841336291707</v>
      </c>
      <c r="L1307" s="90">
        <f>IFERROR(INDEX([1]kis_etf_trade_data!$1:$1048576,MATCH($A1307,[1]kis_etf_trade_data!$A:$A,0),MATCH(L$3,[1]kis_etf_trade_data!$1:$1,0)),0)</f>
        <v>87805000</v>
      </c>
      <c r="M1307" s="85">
        <f>L1307/AG1307</f>
        <v>3.5916801462900468E-3</v>
      </c>
      <c r="N1307" s="90">
        <f>IFERROR(INDEX([1]kis_etf_trade_data!$1:$1048576,MATCH($A1307,[1]kis_etf_trade_data!$A:$A,0),MATCH(N$3,[1]kis_etf_trade_data!$1:$1,0)),0)</f>
        <v>968435000</v>
      </c>
      <c r="O1307" s="85">
        <f>N1307/AH1307</f>
        <v>0.34470184225869072</v>
      </c>
      <c r="P1307" s="90">
        <f>IFERROR(INDEX([1]kis_etf_trade_data!$1:$1048576,MATCH($A1307,[1]kis_etf_trade_data!$A:$A,0),MATCH(P$3,[1]kis_etf_trade_data!$1:$1,0)),0)</f>
        <v>763914000</v>
      </c>
      <c r="Q1307" s="85">
        <f>P1307/AI1307</f>
        <v>0.61989301584313317</v>
      </c>
      <c r="R1307" s="90">
        <f>IFERROR(INDEX([1]kis_etf_trade_data!$1:$1048576,MATCH($A1307,[1]kis_etf_trade_data!$A:$A,0),MATCH(R$3,[1]kis_etf_trade_data!$1:$1,0)),0)</f>
        <v>0</v>
      </c>
      <c r="S1307" s="85">
        <f>R1307/AJ1307</f>
        <v>0</v>
      </c>
      <c r="T1307" s="90">
        <f>IFERROR(INDEX([1]kis_etf_trade_data!$1:$1048576,MATCH($A1307,[1]kis_etf_trade_data!$A:$A,0),MATCH(T$3,[1]kis_etf_trade_data!$1:$1,0)),0)</f>
        <v>773000</v>
      </c>
      <c r="U1307" s="85">
        <f>T1307/AK1307</f>
        <v>8.3064689447668177E-2</v>
      </c>
      <c r="V1307" s="90">
        <f>IFERROR(INDEX([1]kis_etf_trade_data!$1:$1048576,MATCH($A1307,[1]kis_etf_trade_data!$A:$A,0),MATCH(V$3,[1]kis_etf_trade_data!$1:$1,0)),0)</f>
        <v>219633000</v>
      </c>
      <c r="W1307" s="85">
        <f>V1307/AL1307</f>
        <v>0.48071939485733794</v>
      </c>
      <c r="X1307" s="90">
        <f>IFERROR(INDEX([1]kis_etf_trade_data!$1:$1048576,MATCH($A1307,[1]kis_etf_trade_data!$A:$A,0),MATCH(X$3,[1]kis_etf_trade_data!$1:$1,0)),0)</f>
        <v>0</v>
      </c>
      <c r="Y1307" s="85" t="e">
        <f t="shared" si="5"/>
        <v>#DIV/0!</v>
      </c>
      <c r="Z1307" s="90"/>
      <c r="AA1307" s="85"/>
      <c r="AB1307" s="85"/>
      <c r="AC1307" s="85"/>
      <c r="AD1307" s="90">
        <f>IFERROR(INDEX([1]market_value_etf!$1:$1048576,MATCH($A1307,[1]market_value_etf!$A:$A,0),MATCH(AD$2,[1]market_value_etf!$1:$1,0))*2 + INDEX([1]mkt_pt_etf!$1:$1048576,MATCH($A1307,[1]mkt_pt_etf!$A:$A,0),MATCH(AD$2,[1]mkt_pt_etf!$1:$1,0))*2,0)</f>
        <v>79187454000</v>
      </c>
      <c r="AE1307" s="90">
        <f>IFERROR(INDEX([1]market_value_etf!$1:$1048576,MATCH($A1307,[1]market_value_etf!$A:$A,0),MATCH(AE$2,[1]market_value_etf!$1:$1,0))*2 + INDEX([1]mkt_pt_etf!$1:$1048576,MATCH($A1307,[1]mkt_pt_etf!$A:$A,0),MATCH(AE$2,[1]mkt_pt_etf!$1:$1,0))*2,0)</f>
        <v>200122000</v>
      </c>
      <c r="AF1307" s="90">
        <f>IFERROR(INDEX([1]market_value_etf!$1:$1048576,MATCH($A1307,[1]market_value_etf!$A:$A,0),MATCH(AF$2,[1]market_value_etf!$1:$1,0))*2 + INDEX([1]mkt_pt_etf!$1:$1048576,MATCH($A1307,[1]mkt_pt_etf!$A:$A,0),MATCH(AF$2,[1]mkt_pt_etf!$1:$1,0))*2,0)</f>
        <v>7166100000</v>
      </c>
      <c r="AG1307" s="90">
        <f>IFERROR(INDEX([1]market_value_etf!$1:$1048576,MATCH($A1307,[1]market_value_etf!$A:$A,0),MATCH(AG$2,[1]market_value_etf!$1:$1,0))*2 + INDEX([1]mkt_pt_etf!$1:$1048576,MATCH($A1307,[1]mkt_pt_etf!$A:$A,0),MATCH(AG$2,[1]mkt_pt_etf!$1:$1,0))*2,0)</f>
        <v>24446776000</v>
      </c>
      <c r="AH1307" s="90">
        <f>IFERROR(INDEX([1]market_value_etf!$1:$1048576,MATCH($A1307,[1]market_value_etf!$A:$A,0),MATCH(AH$2,[1]market_value_etf!$1:$1,0))*2 + INDEX([1]mkt_pt_etf!$1:$1048576,MATCH($A1307,[1]mkt_pt_etf!$A:$A,0),MATCH(AH$2,[1]mkt_pt_etf!$1:$1,0))*2,0)</f>
        <v>2809486000</v>
      </c>
      <c r="AI1307" s="90">
        <f>IFERROR(INDEX([1]market_value_etf!$1:$1048576,MATCH($A1307,[1]market_value_etf!$A:$A,0),MATCH(AI$2,[1]market_value_etf!$1:$1,0))*2 + INDEX([1]mkt_pt_etf!$1:$1048576,MATCH($A1307,[1]mkt_pt_etf!$A:$A,0),MATCH(AI$2,[1]mkt_pt_etf!$1:$1,0))*2,0)</f>
        <v>1232332000</v>
      </c>
      <c r="AJ1307" s="90">
        <f>IFERROR(INDEX([1]market_value_etf!$1:$1048576,MATCH($A1307,[1]market_value_etf!$A:$A,0),MATCH(AJ$2,[1]market_value_etf!$1:$1,0))*2 + INDEX([1]mkt_pt_etf!$1:$1048576,MATCH($A1307,[1]mkt_pt_etf!$A:$A,0),MATCH(AJ$2,[1]mkt_pt_etf!$1:$1,0))*2,0)</f>
        <v>622226000</v>
      </c>
      <c r="AK1307" s="90">
        <f>IFERROR(INDEX([1]market_value_etf!$1:$1048576,MATCH($A1307,[1]market_value_etf!$A:$A,0),MATCH(AK$2,[1]market_value_etf!$1:$1,0))*2 + INDEX([1]mkt_pt_etf!$1:$1048576,MATCH($A1307,[1]mkt_pt_etf!$A:$A,0),MATCH(AK$2,[1]mkt_pt_etf!$1:$1,0))*2,0)</f>
        <v>9306000</v>
      </c>
      <c r="AL1307" s="90">
        <f>IFERROR(INDEX([1]market_value_etf!$1:$1048576,MATCH($A1307,[1]market_value_etf!$A:$A,0),MATCH(AL$2,[1]market_value_etf!$1:$1,0))*2 + INDEX([1]mkt_pt_etf!$1:$1048576,MATCH($A1307,[1]mkt_pt_etf!$A:$A,0),MATCH(AL$2,[1]mkt_pt_etf!$1:$1,0))*2,0)</f>
        <v>456884000</v>
      </c>
      <c r="AM1307" s="90">
        <f>IFERROR(INDEX([1]market_value_etf!$1:$1048576,MATCH($A1307,[1]market_value_etf!$A:$A,0),MATCH(AM$2,[1]market_value_etf!$1:$1,0))*2 + INDEX([1]mkt_pt_etf!$1:$1048576,MATCH($A1307,[1]mkt_pt_etf!$A:$A,0),MATCH(AM$2,[1]mkt_pt_etf!$1:$1,0))*2,0)</f>
        <v>0</v>
      </c>
      <c r="AN1307" s="90">
        <f>IFERROR(INDEX([1]market_value_etf!$1:$1048576,MATCH($A1307,[1]market_value_etf!$A:$A,0),MATCH(AN$2,[1]market_value_etf!$1:$1,0))*2 + INDEX([1]mkt_pt_etf!$1:$1048576,MATCH($A1307,[1]mkt_pt_etf!$A:$A,0),MATCH(AN$2,[1]mkt_pt_etf!$1:$1,0))*2,0)</f>
        <v>40558000</v>
      </c>
      <c r="AO1307" s="90">
        <f>IFERROR(INDEX([1]market_value_etf!$1:$1048576,MATCH($A1307,[1]market_value_etf!$A:$A,0),MATCH(AO$2,[1]market_value_etf!$1:$1,0))*2 + INDEX([1]mkt_pt_etf!$1:$1048576,MATCH($A1307,[1]mkt_pt_etf!$A:$A,0),MATCH(AO$2,[1]mkt_pt_etf!$1:$1,0))*2,0)</f>
        <v>121596000</v>
      </c>
      <c r="AP1307" s="90"/>
    </row>
    <row r="1308" spans="1:42" s="116" customFormat="1" ht="12.75" customHeight="1">
      <c r="A1308" s="110"/>
      <c r="B1308" s="113"/>
      <c r="C1308" s="113"/>
      <c r="D1308" s="210"/>
      <c r="E1308" s="208"/>
      <c r="F1308" s="113"/>
      <c r="G1308" s="135"/>
      <c r="H1308" s="113"/>
      <c r="I1308" s="113"/>
      <c r="J1308" s="113"/>
      <c r="K1308" s="113"/>
      <c r="L1308" s="113"/>
      <c r="M1308" s="113"/>
      <c r="N1308" s="113"/>
      <c r="O1308" s="113"/>
      <c r="P1308" s="113"/>
      <c r="Q1308" s="113"/>
      <c r="R1308" s="113"/>
      <c r="S1308" s="113"/>
      <c r="T1308" s="113"/>
      <c r="U1308" s="113"/>
      <c r="V1308" s="113"/>
      <c r="W1308" s="113"/>
      <c r="X1308" s="113"/>
      <c r="Y1308" s="85" t="e">
        <f t="shared" si="5"/>
        <v>#DIV/0!</v>
      </c>
      <c r="Z1308" s="113"/>
      <c r="AA1308" s="113"/>
      <c r="AB1308" s="113"/>
      <c r="AC1308" s="113"/>
      <c r="AD1308" s="113"/>
      <c r="AE1308" s="113"/>
      <c r="AF1308" s="113"/>
      <c r="AG1308" s="113"/>
      <c r="AH1308" s="113"/>
      <c r="AI1308" s="126"/>
      <c r="AJ1308" s="113"/>
      <c r="AK1308" s="113"/>
      <c r="AL1308" s="113"/>
      <c r="AM1308" s="113"/>
      <c r="AN1308" s="113"/>
      <c r="AO1308" s="113"/>
      <c r="AP1308" s="113"/>
    </row>
    <row r="1309" spans="1:42" ht="12.75" customHeight="1">
      <c r="A1309" s="81">
        <v>45327</v>
      </c>
      <c r="B1309" s="90" cm="1">
        <f t="array" ref="B1309">SUM(_xlfn._xlws.FILTER([1]market_value_exchange!$B:$D,[1]market_value_exchange!$A:$A=A1309,0))*2</f>
        <v>42482813476400</v>
      </c>
      <c r="C1309" s="90">
        <f t="shared" ref="C1309:C1314" si="6">SUM(AD1309:AN1309)</f>
        <v>223209848000</v>
      </c>
      <c r="D1309" s="203">
        <f>F1309+H1309+J1309+L1309+N1309+P1309+R1309+T1309+V1309+Z1309</f>
        <v>104200656000</v>
      </c>
      <c r="E1309" s="208">
        <f>INDEX([2]Daily_stats!$1:$1048576,MATCH($A1309,[2]Daily_stats!$H:$H,0),MATCH(E$1,[2]Daily_stats!$1:$1,0))</f>
        <v>344138958000</v>
      </c>
      <c r="F1309" s="90">
        <f>IFERROR(INDEX([1]kis_etf_trade_data!$1:$1048576,MATCH($A1309,[1]kis_etf_trade_data!$A:$A,0),MATCH(F$3,[1]kis_etf_trade_data!$1:$1,0)),0)</f>
        <v>59912862000</v>
      </c>
      <c r="G1309" s="85">
        <f>F1309/AD1309</f>
        <v>0.50441615411082641</v>
      </c>
      <c r="H1309" s="90">
        <f>IFERROR(INDEX([1]kis_etf_trade_data!$1:$1048576,MATCH($A1309,[1]kis_etf_trade_data!$A:$A,0),MATCH(H$3,[1]kis_etf_trade_data!$1:$1,0)),0)</f>
        <v>0</v>
      </c>
      <c r="I1309" s="85">
        <f t="shared" ref="I1309:I1314" si="7">H1309/AE1309</f>
        <v>0</v>
      </c>
      <c r="J1309" s="90">
        <f>IFERROR(INDEX([1]kis_etf_trade_data!$1:$1048576,MATCH($A1309,[1]kis_etf_trade_data!$A:$A,0),MATCH(J$3,[1]kis_etf_trade_data!$1:$1,0)),0)</f>
        <v>1984662000</v>
      </c>
      <c r="K1309" s="85">
        <f t="shared" ref="K1309:K1314" si="8">J1309/AF1309</f>
        <v>0.38073560286561448</v>
      </c>
      <c r="L1309" s="90">
        <f>IFERROR(INDEX([1]kis_etf_trade_data!$1:$1048576,MATCH($A1309,[1]kis_etf_trade_data!$A:$A,0),MATCH(L$3,[1]kis_etf_trade_data!$1:$1,0)),0)</f>
        <v>40714390000</v>
      </c>
      <c r="M1309" s="85">
        <f t="shared" ref="M1309:M1314" si="9">L1309/AG1309</f>
        <v>0.43183588738858036</v>
      </c>
      <c r="N1309" s="90">
        <f>IFERROR(INDEX([1]kis_etf_trade_data!$1:$1048576,MATCH($A1309,[1]kis_etf_trade_data!$A:$A,0),MATCH(N$3,[1]kis_etf_trade_data!$1:$1,0)),0)</f>
        <v>392458000</v>
      </c>
      <c r="O1309" s="85">
        <f>N1309/AH1309</f>
        <v>0.23398143687727449</v>
      </c>
      <c r="P1309" s="90">
        <f>IFERROR(INDEX([1]kis_etf_trade_data!$1:$1048576,MATCH($A1309,[1]kis_etf_trade_data!$A:$A,0),MATCH(P$3,[1]kis_etf_trade_data!$1:$1,0)),0)</f>
        <v>421566000</v>
      </c>
      <c r="Q1309" s="85">
        <f t="shared" ref="Q1309:Q1314" si="10">P1309/AI1309</f>
        <v>0.42245315161839864</v>
      </c>
      <c r="R1309" s="90">
        <f>IFERROR(INDEX([1]kis_etf_trade_data!$1:$1048576,MATCH($A1309,[1]kis_etf_trade_data!$A:$A,0),MATCH(R$3,[1]kis_etf_trade_data!$1:$1,0)),0)</f>
        <v>0</v>
      </c>
      <c r="S1309" s="85">
        <f t="shared" ref="S1309:S1314" si="11">R1309/AJ1309</f>
        <v>0</v>
      </c>
      <c r="T1309" s="90">
        <f>IFERROR(INDEX([1]kis_etf_trade_data!$1:$1048576,MATCH($A1309,[1]kis_etf_trade_data!$A:$A,0),MATCH(T$3,[1]kis_etf_trade_data!$1:$1,0)),0)</f>
        <v>807000</v>
      </c>
      <c r="U1309" s="85">
        <f t="shared" ref="U1309:U1314" si="12">T1309/AK1309</f>
        <v>0.5</v>
      </c>
      <c r="V1309" s="90">
        <f>IFERROR(INDEX([1]kis_etf_trade_data!$1:$1048576,MATCH($A1309,[1]kis_etf_trade_data!$A:$A,0),MATCH(V$3,[1]kis_etf_trade_data!$1:$1,0)),0)</f>
        <v>773911000</v>
      </c>
      <c r="W1309" s="85">
        <f t="shared" ref="W1309:W1314" si="13">V1309/AL1309</f>
        <v>0.47180144019625297</v>
      </c>
      <c r="X1309" s="90">
        <f>IFERROR(INDEX([1]kis_etf_trade_data!$1:$1048576,MATCH($A1309,[1]kis_etf_trade_data!$A:$A,0),MATCH(X$3,[1]kis_etf_trade_data!$1:$1,0)),0)</f>
        <v>3405000</v>
      </c>
      <c r="Y1309" s="85">
        <f t="shared" si="5"/>
        <v>0.5</v>
      </c>
      <c r="Z1309" s="90"/>
      <c r="AA1309" s="85"/>
      <c r="AB1309" s="85"/>
      <c r="AC1309" s="85"/>
      <c r="AD1309" s="90">
        <f>IFERROR(INDEX([1]market_value_etf!$1:$1048576,MATCH($A1309,[1]market_value_etf!$A:$A,0),MATCH(AD$2,[1]market_value_etf!$1:$1,0))*2 + INDEX([1]mkt_pt_etf!$1:$1048576,MATCH($A1309,[1]mkt_pt_etf!$A:$A,0),MATCH(AD$2,[1]mkt_pt_etf!$1:$1,0))*2,0)</f>
        <v>118776652000</v>
      </c>
      <c r="AE1309" s="90">
        <f>IFERROR(INDEX([1]market_value_etf!$1:$1048576,MATCH($A1309,[1]market_value_etf!$A:$A,0),MATCH(AE$2,[1]market_value_etf!$1:$1,0))*2 + INDEX([1]mkt_pt_etf!$1:$1048576,MATCH($A1309,[1]mkt_pt_etf!$A:$A,0),MATCH(AE$2,[1]mkt_pt_etf!$1:$1,0))*2,0)</f>
        <v>368020000</v>
      </c>
      <c r="AF1309" s="90">
        <f>IFERROR(INDEX([1]market_value_etf!$1:$1048576,MATCH($A1309,[1]market_value_etf!$A:$A,0),MATCH(AF$2,[1]market_value_etf!$1:$1,0))*2 + INDEX([1]mkt_pt_etf!$1:$1048576,MATCH($A1309,[1]mkt_pt_etf!$A:$A,0),MATCH(AF$2,[1]mkt_pt_etf!$1:$1,0))*2,0)</f>
        <v>5212704000</v>
      </c>
      <c r="AG1309" s="90">
        <f>IFERROR(INDEX([1]market_value_etf!$1:$1048576,MATCH($A1309,[1]market_value_etf!$A:$A,0),MATCH(AG$2,[1]market_value_etf!$1:$1,0))*2 + INDEX([1]mkt_pt_etf!$1:$1048576,MATCH($A1309,[1]mkt_pt_etf!$A:$A,0),MATCH(AG$2,[1]mkt_pt_etf!$1:$1,0))*2,0)</f>
        <v>94282090000</v>
      </c>
      <c r="AH1309" s="90">
        <f>IFERROR(INDEX([1]market_value_etf!$1:$1048576,MATCH($A1309,[1]market_value_etf!$A:$A,0),MATCH(AH$2,[1]market_value_etf!$1:$1,0))*2 + INDEX([1]mkt_pt_etf!$1:$1048576,MATCH($A1309,[1]mkt_pt_etf!$A:$A,0),MATCH(AH$2,[1]mkt_pt_etf!$1:$1,0))*2,0)</f>
        <v>1677304000</v>
      </c>
      <c r="AI1309" s="90">
        <f>IFERROR(INDEX([1]market_value_etf!$1:$1048576,MATCH($A1309,[1]market_value_etf!$A:$A,0),MATCH(AI$2,[1]market_value_etf!$1:$1,0))*2 + INDEX([1]mkt_pt_etf!$1:$1048576,MATCH($A1309,[1]mkt_pt_etf!$A:$A,0),MATCH(AI$2,[1]mkt_pt_etf!$1:$1,0))*2,0)</f>
        <v>997900000</v>
      </c>
      <c r="AJ1309" s="90">
        <f>IFERROR(INDEX([1]market_value_etf!$1:$1048576,MATCH($A1309,[1]market_value_etf!$A:$A,0),MATCH(AJ$2,[1]market_value_etf!$1:$1,0))*2 + INDEX([1]mkt_pt_etf!$1:$1048576,MATCH($A1309,[1]mkt_pt_etf!$A:$A,0),MATCH(AJ$2,[1]mkt_pt_etf!$1:$1,0))*2,0)</f>
        <v>236474000</v>
      </c>
      <c r="AK1309" s="90">
        <f>IFERROR(INDEX([1]market_value_etf!$1:$1048576,MATCH($A1309,[1]market_value_etf!$A:$A,0),MATCH(AK$2,[1]market_value_etf!$1:$1,0))*2 + INDEX([1]mkt_pt_etf!$1:$1048576,MATCH($A1309,[1]mkt_pt_etf!$A:$A,0),MATCH(AK$2,[1]mkt_pt_etf!$1:$1,0))*2,0)</f>
        <v>1614000</v>
      </c>
      <c r="AL1309" s="90">
        <f>IFERROR(INDEX([1]market_value_etf!$1:$1048576,MATCH($A1309,[1]market_value_etf!$A:$A,0),MATCH(AL$2,[1]market_value_etf!$1:$1,0))*2 + INDEX([1]mkt_pt_etf!$1:$1048576,MATCH($A1309,[1]mkt_pt_etf!$A:$A,0),MATCH(AL$2,[1]mkt_pt_etf!$1:$1,0))*2,0)</f>
        <v>1640332000</v>
      </c>
      <c r="AM1309" s="90">
        <f>IFERROR(INDEX([1]market_value_etf!$1:$1048576,MATCH($A1309,[1]market_value_etf!$A:$A,0),MATCH(AM$2,[1]market_value_etf!$1:$1,0))*2 + INDEX([1]mkt_pt_etf!$1:$1048576,MATCH($A1309,[1]mkt_pt_etf!$A:$A,0),MATCH(AM$2,[1]mkt_pt_etf!$1:$1,0))*2,0)</f>
        <v>6810000</v>
      </c>
      <c r="AN1309" s="90">
        <f>IFERROR(INDEX([1]market_value_etf!$1:$1048576,MATCH($A1309,[1]market_value_etf!$A:$A,0),MATCH(AN$2,[1]market_value_etf!$1:$1,0))*2 + INDEX([1]mkt_pt_etf!$1:$1048576,MATCH($A1309,[1]mkt_pt_etf!$A:$A,0),MATCH(AN$2,[1]mkt_pt_etf!$1:$1,0))*2,0)</f>
        <v>9948000</v>
      </c>
      <c r="AO1309" s="90">
        <f>IFERROR(INDEX([1]market_value_etf!$1:$1048576,MATCH($A1309,[1]market_value_etf!$A:$A,0),MATCH(AO$2,[1]market_value_etf!$1:$1,0))*2 + INDEX([1]mkt_pt_etf!$1:$1048576,MATCH($A1309,[1]mkt_pt_etf!$A:$A,0),MATCH(AO$2,[1]mkt_pt_etf!$1:$1,0))*2,0)</f>
        <v>2348000</v>
      </c>
      <c r="AP1309" s="90"/>
    </row>
    <row r="1310" spans="1:42" ht="12.75" customHeight="1">
      <c r="A1310" s="81">
        <v>45328</v>
      </c>
      <c r="B1310" s="90" cm="1">
        <f t="array" ref="B1310">SUM(_xlfn._xlws.FILTER([1]market_value_exchange!$B:$D,[1]market_value_exchange!$A:$A=A1310,0))*2</f>
        <v>33787447820000</v>
      </c>
      <c r="C1310" s="90">
        <f t="shared" si="6"/>
        <v>93836842000</v>
      </c>
      <c r="D1310" s="203">
        <f>F1310+H1310+J1310+L1310+N1310+P1310+R1310+T1310+V1310+Z1310</f>
        <v>27783904000</v>
      </c>
      <c r="E1310" s="208">
        <f>INDEX([2]Daily_stats!$1:$1048576,MATCH($A1310,[2]Daily_stats!$H:$H,0),MATCH(E$1,[2]Daily_stats!$1:$1,0))</f>
        <v>62823175000</v>
      </c>
      <c r="F1310" s="90">
        <f>IFERROR(INDEX([1]kis_etf_trade_data!$1:$1048576,MATCH($A1310,[1]kis_etf_trade_data!$A:$A,0),MATCH(F$3,[1]kis_etf_trade_data!$1:$1,0)),0)</f>
        <v>4236539000</v>
      </c>
      <c r="G1310" s="85">
        <f>F1310/AD1310</f>
        <v>0.4960640754558443</v>
      </c>
      <c r="H1310" s="90">
        <f>IFERROR(INDEX([1]kis_etf_trade_data!$1:$1048576,MATCH($A1310,[1]kis_etf_trade_data!$A:$A,0),MATCH(H$3,[1]kis_etf_trade_data!$1:$1,0)),0)</f>
        <v>0</v>
      </c>
      <c r="I1310" s="85">
        <f t="shared" si="7"/>
        <v>0</v>
      </c>
      <c r="J1310" s="90">
        <f>IFERROR(INDEX([1]kis_etf_trade_data!$1:$1048576,MATCH($A1310,[1]kis_etf_trade_data!$A:$A,0),MATCH(J$3,[1]kis_etf_trade_data!$1:$1,0)),0)</f>
        <v>7811296000</v>
      </c>
      <c r="K1310" s="85">
        <f t="shared" si="8"/>
        <v>0.30387285299459998</v>
      </c>
      <c r="L1310" s="90">
        <f>IFERROR(INDEX([1]kis_etf_trade_data!$1:$1048576,MATCH($A1310,[1]kis_etf_trade_data!$A:$A,0),MATCH(L$3,[1]kis_etf_trade_data!$1:$1,0)),0)</f>
        <v>14627567000</v>
      </c>
      <c r="M1310" s="85">
        <f t="shared" si="9"/>
        <v>0.26909969945964696</v>
      </c>
      <c r="N1310" s="90">
        <f>IFERROR(INDEX([1]kis_etf_trade_data!$1:$1048576,MATCH($A1310,[1]kis_etf_trade_data!$A:$A,0),MATCH(N$3,[1]kis_etf_trade_data!$1:$1,0)),0)</f>
        <v>238805000</v>
      </c>
      <c r="O1310" s="85">
        <f>N1310/AH1310</f>
        <v>0.15134163962685054</v>
      </c>
      <c r="P1310" s="90">
        <f>IFERROR(INDEX([1]kis_etf_trade_data!$1:$1048576,MATCH($A1310,[1]kis_etf_trade_data!$A:$A,0),MATCH(P$3,[1]kis_etf_trade_data!$1:$1,0)),0)</f>
        <v>497971000</v>
      </c>
      <c r="Q1310" s="85">
        <f t="shared" si="10"/>
        <v>0.45900259747921002</v>
      </c>
      <c r="R1310" s="90">
        <f>IFERROR(INDEX([1]kis_etf_trade_data!$1:$1048576,MATCH($A1310,[1]kis_etf_trade_data!$A:$A,0),MATCH(R$3,[1]kis_etf_trade_data!$1:$1,0)),0)</f>
        <v>21300000</v>
      </c>
      <c r="S1310" s="85">
        <f t="shared" si="11"/>
        <v>1.4930080958889707E-2</v>
      </c>
      <c r="T1310" s="90">
        <f>IFERROR(INDEX([1]kis_etf_trade_data!$1:$1048576,MATCH($A1310,[1]kis_etf_trade_data!$A:$A,0),MATCH(T$3,[1]kis_etf_trade_data!$1:$1,0)),0)</f>
        <v>0</v>
      </c>
      <c r="U1310" s="85">
        <f t="shared" si="12"/>
        <v>0</v>
      </c>
      <c r="V1310" s="90">
        <f>IFERROR(INDEX([1]kis_etf_trade_data!$1:$1048576,MATCH($A1310,[1]kis_etf_trade_data!$A:$A,0),MATCH(V$3,[1]kis_etf_trade_data!$1:$1,0)),0)</f>
        <v>350426000</v>
      </c>
      <c r="W1310" s="85">
        <f t="shared" si="13"/>
        <v>0.48767270460137385</v>
      </c>
      <c r="X1310" s="90">
        <f>IFERROR(INDEX([1]kis_etf_trade_data!$1:$1048576,MATCH($A1310,[1]kis_etf_trade_data!$A:$A,0),MATCH(X$3,[1]kis_etf_trade_data!$1:$1,0)),0)</f>
        <v>0</v>
      </c>
      <c r="Y1310" s="85" t="e">
        <f t="shared" si="5"/>
        <v>#DIV/0!</v>
      </c>
      <c r="Z1310" s="90">
        <f>IFERROR(INDEX([1]kis_etf_trade_data!$1:$1048576,MATCH($A1310,[1]kis_etf_trade_data!$A:$A,0),MATCH(Z$3,[1]kis_etf_trade_data!$1:$1,0)),0)</f>
        <v>0</v>
      </c>
      <c r="AA1310" s="85">
        <f>Z1310/AO1310</f>
        <v>0</v>
      </c>
      <c r="AB1310" s="85"/>
      <c r="AC1310" s="85"/>
      <c r="AD1310" s="90">
        <f>IFERROR(INDEX([1]market_value_etf!$1:$1048576,MATCH($A1310,[1]market_value_etf!$A:$A,0),MATCH(AD$2,[1]market_value_etf!$1:$1,0))*2 + INDEX([1]mkt_pt_etf!$1:$1048576,MATCH($A1310,[1]mkt_pt_etf!$A:$A,0),MATCH(AD$2,[1]mkt_pt_etf!$1:$1,0))*2,0)</f>
        <v>8540306000</v>
      </c>
      <c r="AE1310" s="90">
        <f>IFERROR(INDEX([1]market_value_etf!$1:$1048576,MATCH($A1310,[1]market_value_etf!$A:$A,0),MATCH(AE$2,[1]market_value_etf!$1:$1,0))*2 + INDEX([1]mkt_pt_etf!$1:$1048576,MATCH($A1310,[1]mkt_pt_etf!$A:$A,0),MATCH(AE$2,[1]mkt_pt_etf!$1:$1,0))*2,0)</f>
        <v>373504000</v>
      </c>
      <c r="AF1310" s="90">
        <f>IFERROR(INDEX([1]market_value_etf!$1:$1048576,MATCH($A1310,[1]market_value_etf!$A:$A,0),MATCH(AF$2,[1]market_value_etf!$1:$1,0))*2 + INDEX([1]mkt_pt_etf!$1:$1048576,MATCH($A1310,[1]mkt_pt_etf!$A:$A,0),MATCH(AF$2,[1]mkt_pt_etf!$1:$1,0))*2,0)</f>
        <v>25705804000</v>
      </c>
      <c r="AG1310" s="90">
        <f>IFERROR(INDEX([1]market_value_etf!$1:$1048576,MATCH($A1310,[1]market_value_etf!$A:$A,0),MATCH(AG$2,[1]market_value_etf!$1:$1,0))*2 + INDEX([1]mkt_pt_etf!$1:$1048576,MATCH($A1310,[1]mkt_pt_etf!$A:$A,0),MATCH(AG$2,[1]mkt_pt_etf!$1:$1,0))*2,0)</f>
        <v>54357426000</v>
      </c>
      <c r="AH1310" s="90">
        <f>IFERROR(INDEX([1]market_value_etf!$1:$1048576,MATCH($A1310,[1]market_value_etf!$A:$A,0),MATCH(AH$2,[1]market_value_etf!$1:$1,0))*2 + INDEX([1]mkt_pt_etf!$1:$1048576,MATCH($A1310,[1]mkt_pt_etf!$A:$A,0),MATCH(AH$2,[1]mkt_pt_etf!$1:$1,0))*2,0)</f>
        <v>1577920000</v>
      </c>
      <c r="AI1310" s="90">
        <f>IFERROR(INDEX([1]market_value_etf!$1:$1048576,MATCH($A1310,[1]market_value_etf!$A:$A,0),MATCH(AI$2,[1]market_value_etf!$1:$1,0))*2 + INDEX([1]mkt_pt_etf!$1:$1048576,MATCH($A1310,[1]mkt_pt_etf!$A:$A,0),MATCH(AI$2,[1]mkt_pt_etf!$1:$1,0))*2,0)</f>
        <v>1084898000</v>
      </c>
      <c r="AJ1310" s="90">
        <f>IFERROR(INDEX([1]market_value_etf!$1:$1048576,MATCH($A1310,[1]market_value_etf!$A:$A,0),MATCH(AJ$2,[1]market_value_etf!$1:$1,0))*2 + INDEX([1]mkt_pt_etf!$1:$1048576,MATCH($A1310,[1]mkt_pt_etf!$A:$A,0),MATCH(AJ$2,[1]mkt_pt_etf!$1:$1,0))*2,0)</f>
        <v>1426650000</v>
      </c>
      <c r="AK1310" s="90">
        <f>IFERROR(INDEX([1]market_value_etf!$1:$1048576,MATCH($A1310,[1]market_value_etf!$A:$A,0),MATCH(AK$2,[1]market_value_etf!$1:$1,0))*2 + INDEX([1]mkt_pt_etf!$1:$1048576,MATCH($A1310,[1]mkt_pt_etf!$A:$A,0),MATCH(AK$2,[1]mkt_pt_etf!$1:$1,0))*2,0)</f>
        <v>28606000</v>
      </c>
      <c r="AL1310" s="90">
        <f>IFERROR(INDEX([1]market_value_etf!$1:$1048576,MATCH($A1310,[1]market_value_etf!$A:$A,0),MATCH(AL$2,[1]market_value_etf!$1:$1,0))*2 + INDEX([1]mkt_pt_etf!$1:$1048576,MATCH($A1310,[1]mkt_pt_etf!$A:$A,0),MATCH(AL$2,[1]mkt_pt_etf!$1:$1,0))*2,0)</f>
        <v>718568000</v>
      </c>
      <c r="AM1310" s="90">
        <f>IFERROR(INDEX([1]market_value_etf!$1:$1048576,MATCH($A1310,[1]market_value_etf!$A:$A,0),MATCH(AM$2,[1]market_value_etf!$1:$1,0))*2 + INDEX([1]mkt_pt_etf!$1:$1048576,MATCH($A1310,[1]mkt_pt_etf!$A:$A,0),MATCH(AM$2,[1]mkt_pt_etf!$1:$1,0))*2,0)</f>
        <v>0</v>
      </c>
      <c r="AN1310" s="90">
        <f>IFERROR(INDEX([1]market_value_etf!$1:$1048576,MATCH($A1310,[1]market_value_etf!$A:$A,0),MATCH(AN$2,[1]market_value_etf!$1:$1,0))*2 + INDEX([1]mkt_pt_etf!$1:$1048576,MATCH($A1310,[1]mkt_pt_etf!$A:$A,0),MATCH(AN$2,[1]mkt_pt_etf!$1:$1,0))*2,0)</f>
        <v>23160000</v>
      </c>
      <c r="AO1310" s="90">
        <f>IFERROR(INDEX([1]market_value_etf!$1:$1048576,MATCH($A1310,[1]market_value_etf!$A:$A,0),MATCH(AO$2,[1]market_value_etf!$1:$1,0))*2 + INDEX([1]mkt_pt_etf!$1:$1048576,MATCH($A1310,[1]mkt_pt_etf!$A:$A,0),MATCH(AO$2,[1]mkt_pt_etf!$1:$1,0))*2,0)</f>
        <v>144492000</v>
      </c>
      <c r="AP1310" s="90"/>
    </row>
    <row r="1311" spans="1:42" ht="12.75" customHeight="1">
      <c r="A1311" s="81">
        <v>45329</v>
      </c>
      <c r="B1311" s="90" cm="1">
        <f t="array" ref="B1311">SUM(_xlfn._xlws.FILTER([1]market_value_exchange!$B:$D,[1]market_value_exchange!$A:$A=A1311,0))*2</f>
        <v>34365506188000</v>
      </c>
      <c r="C1311" s="90">
        <f t="shared" si="6"/>
        <v>78883304000</v>
      </c>
      <c r="D1311" s="203">
        <f>F1311+H1311+J1311+L1311+N1311+P1311+R1311+T1311+V1311+Z1311</f>
        <v>36586464000</v>
      </c>
      <c r="E1311" s="208">
        <f>INDEX([2]Daily_stats!$1:$1048576,MATCH($A1311,[2]Daily_stats!$H:$H,0),MATCH(E$1,[2]Daily_stats!$1:$1,0))</f>
        <v>93830794000</v>
      </c>
      <c r="F1311" s="90">
        <f>IFERROR(INDEX([1]kis_etf_trade_data!$1:$1048576,MATCH($A1311,[1]kis_etf_trade_data!$A:$A,0),MATCH(F$3,[1]kis_etf_trade_data!$1:$1,0)),0)</f>
        <v>10501760000</v>
      </c>
      <c r="G1311" s="85">
        <f>F1311/AD1311</f>
        <v>0.62369632196056313</v>
      </c>
      <c r="H1311" s="90">
        <f>IFERROR(INDEX([1]kis_etf_trade_data!$1:$1048576,MATCH($A1311,[1]kis_etf_trade_data!$A:$A,0),MATCH(H$3,[1]kis_etf_trade_data!$1:$1,0)),0)</f>
        <v>0</v>
      </c>
      <c r="I1311" s="85">
        <f t="shared" si="7"/>
        <v>0</v>
      </c>
      <c r="J1311" s="90">
        <f>IFERROR(INDEX([1]kis_etf_trade_data!$1:$1048576,MATCH($A1311,[1]kis_etf_trade_data!$A:$A,0),MATCH(J$3,[1]kis_etf_trade_data!$1:$1,0)),0)</f>
        <v>2868922000</v>
      </c>
      <c r="K1311" s="85">
        <f t="shared" si="8"/>
        <v>0.38689056673389677</v>
      </c>
      <c r="L1311" s="90">
        <f>IFERROR(INDEX([1]kis_etf_trade_data!$1:$1048576,MATCH($A1311,[1]kis_etf_trade_data!$A:$A,0),MATCH(L$3,[1]kis_etf_trade_data!$1:$1,0)),0)</f>
        <v>21138272000</v>
      </c>
      <c r="M1311" s="85">
        <f t="shared" si="9"/>
        <v>0.44143387270771317</v>
      </c>
      <c r="N1311" s="90">
        <f>IFERROR(INDEX([1]kis_etf_trade_data!$1:$1048576,MATCH($A1311,[1]kis_etf_trade_data!$A:$A,0),MATCH(N$3,[1]kis_etf_trade_data!$1:$1,0)),0)</f>
        <v>1894578000</v>
      </c>
      <c r="O1311" s="85">
        <f>N1311/AH1311</f>
        <v>0.36133285424610129</v>
      </c>
      <c r="P1311" s="90">
        <f>IFERROR(INDEX([1]kis_etf_trade_data!$1:$1048576,MATCH($A1311,[1]kis_etf_trade_data!$A:$A,0),MATCH(P$3,[1]kis_etf_trade_data!$1:$1,0)),0)</f>
        <v>108541000</v>
      </c>
      <c r="Q1311" s="85">
        <f t="shared" si="10"/>
        <v>0.35058915489864212</v>
      </c>
      <c r="R1311" s="90">
        <f>IFERROR(INDEX([1]kis_etf_trade_data!$1:$1048576,MATCH($A1311,[1]kis_etf_trade_data!$A:$A,0),MATCH(R$3,[1]kis_etf_trade_data!$1:$1,0)),0)</f>
        <v>0</v>
      </c>
      <c r="S1311" s="85">
        <f t="shared" si="11"/>
        <v>0</v>
      </c>
      <c r="T1311" s="90">
        <f>IFERROR(INDEX([1]kis_etf_trade_data!$1:$1048576,MATCH($A1311,[1]kis_etf_trade_data!$A:$A,0),MATCH(T$3,[1]kis_etf_trade_data!$1:$1,0)),0)</f>
        <v>19889000</v>
      </c>
      <c r="U1311" s="85">
        <f t="shared" si="12"/>
        <v>0.29652324298535948</v>
      </c>
      <c r="V1311" s="90">
        <f>IFERROR(INDEX([1]kis_etf_trade_data!$1:$1048576,MATCH($A1311,[1]kis_etf_trade_data!$A:$A,0),MATCH(V$3,[1]kis_etf_trade_data!$1:$1,0)),0)</f>
        <v>54502000</v>
      </c>
      <c r="W1311" s="85">
        <f t="shared" si="13"/>
        <v>0.16761285005197346</v>
      </c>
      <c r="X1311" s="90">
        <f>IFERROR(INDEX([1]kis_etf_trade_data!$1:$1048576,MATCH($A1311,[1]kis_etf_trade_data!$A:$A,0),MATCH(X$3,[1]kis_etf_trade_data!$1:$1,0)),0)</f>
        <v>4644000</v>
      </c>
      <c r="Y1311" s="85">
        <f t="shared" si="5"/>
        <v>0.39869505494505497</v>
      </c>
      <c r="Z1311" s="90">
        <f>IFERROR(INDEX([1]kis_etf_trade_data!$1:$1048576,MATCH($A1311,[1]kis_etf_trade_data!$A:$A,0),MATCH(Z$3,[1]kis_etf_trade_data!$1:$1,0)),0)</f>
        <v>0</v>
      </c>
      <c r="AA1311" s="85">
        <f>Z1311/AO1311</f>
        <v>0</v>
      </c>
      <c r="AB1311" s="85"/>
      <c r="AC1311" s="85"/>
      <c r="AD1311" s="90">
        <f>IFERROR(INDEX([1]market_value_etf!$1:$1048576,MATCH($A1311,[1]market_value_etf!$A:$A,0),MATCH(AD$2,[1]market_value_etf!$1:$1,0))*2 + INDEX([1]mkt_pt_etf!$1:$1048576,MATCH($A1311,[1]mkt_pt_etf!$A:$A,0),MATCH(AD$2,[1]mkt_pt_etf!$1:$1,0))*2,0)</f>
        <v>16837938000</v>
      </c>
      <c r="AE1311" s="90">
        <f>IFERROR(INDEX([1]market_value_etf!$1:$1048576,MATCH($A1311,[1]market_value_etf!$A:$A,0),MATCH(AE$2,[1]market_value_etf!$1:$1,0))*2 + INDEX([1]mkt_pt_etf!$1:$1048576,MATCH($A1311,[1]mkt_pt_etf!$A:$A,0),MATCH(AE$2,[1]mkt_pt_etf!$1:$1,0))*2,0)</f>
        <v>346898000</v>
      </c>
      <c r="AF1311" s="90">
        <f>IFERROR(INDEX([1]market_value_etf!$1:$1048576,MATCH($A1311,[1]market_value_etf!$A:$A,0),MATCH(AF$2,[1]market_value_etf!$1:$1,0))*2 + INDEX([1]mkt_pt_etf!$1:$1048576,MATCH($A1311,[1]mkt_pt_etf!$A:$A,0),MATCH(AF$2,[1]mkt_pt_etf!$1:$1,0))*2,0)</f>
        <v>7415332000</v>
      </c>
      <c r="AG1311" s="90">
        <f>IFERROR(INDEX([1]market_value_etf!$1:$1048576,MATCH($A1311,[1]market_value_etf!$A:$A,0),MATCH(AG$2,[1]market_value_etf!$1:$1,0))*2 + INDEX([1]mkt_pt_etf!$1:$1048576,MATCH($A1311,[1]mkt_pt_etf!$A:$A,0),MATCH(AG$2,[1]mkt_pt_etf!$1:$1,0))*2,0)</f>
        <v>47885478000</v>
      </c>
      <c r="AH1311" s="90">
        <f>IFERROR(INDEX([1]market_value_etf!$1:$1048576,MATCH($A1311,[1]market_value_etf!$A:$A,0),MATCH(AH$2,[1]market_value_etf!$1:$1,0))*2 + INDEX([1]mkt_pt_etf!$1:$1048576,MATCH($A1311,[1]mkt_pt_etf!$A:$A,0),MATCH(AH$2,[1]mkt_pt_etf!$1:$1,0))*2,0)</f>
        <v>5243304000</v>
      </c>
      <c r="AI1311" s="90">
        <f>IFERROR(INDEX([1]market_value_etf!$1:$1048576,MATCH($A1311,[1]market_value_etf!$A:$A,0),MATCH(AI$2,[1]market_value_etf!$1:$1,0))*2 + INDEX([1]mkt_pt_etf!$1:$1048576,MATCH($A1311,[1]mkt_pt_etf!$A:$A,0),MATCH(AI$2,[1]mkt_pt_etf!$1:$1,0))*2,0)</f>
        <v>309596000</v>
      </c>
      <c r="AJ1311" s="90">
        <f>IFERROR(INDEX([1]market_value_etf!$1:$1048576,MATCH($A1311,[1]market_value_etf!$A:$A,0),MATCH(AJ$2,[1]market_value_etf!$1:$1,0))*2 + INDEX([1]mkt_pt_etf!$1:$1048576,MATCH($A1311,[1]mkt_pt_etf!$A:$A,0),MATCH(AJ$2,[1]mkt_pt_etf!$1:$1,0))*2,0)</f>
        <v>420394000</v>
      </c>
      <c r="AK1311" s="90">
        <f>IFERROR(INDEX([1]market_value_etf!$1:$1048576,MATCH($A1311,[1]market_value_etf!$A:$A,0),MATCH(AK$2,[1]market_value_etf!$1:$1,0))*2 + INDEX([1]mkt_pt_etf!$1:$1048576,MATCH($A1311,[1]mkt_pt_etf!$A:$A,0),MATCH(AK$2,[1]mkt_pt_etf!$1:$1,0))*2,0)</f>
        <v>67074000</v>
      </c>
      <c r="AL1311" s="90">
        <f>IFERROR(INDEX([1]market_value_etf!$1:$1048576,MATCH($A1311,[1]market_value_etf!$A:$A,0),MATCH(AL$2,[1]market_value_etf!$1:$1,0))*2 + INDEX([1]mkt_pt_etf!$1:$1048576,MATCH($A1311,[1]mkt_pt_etf!$A:$A,0),MATCH(AL$2,[1]mkt_pt_etf!$1:$1,0))*2,0)</f>
        <v>325166000</v>
      </c>
      <c r="AM1311" s="90">
        <f>IFERROR(INDEX([1]market_value_etf!$1:$1048576,MATCH($A1311,[1]market_value_etf!$A:$A,0),MATCH(AM$2,[1]market_value_etf!$1:$1,0))*2 + INDEX([1]mkt_pt_etf!$1:$1048576,MATCH($A1311,[1]mkt_pt_etf!$A:$A,0),MATCH(AM$2,[1]mkt_pt_etf!$1:$1,0))*2,0)</f>
        <v>11648000</v>
      </c>
      <c r="AN1311" s="90">
        <f>IFERROR(INDEX([1]market_value_etf!$1:$1048576,MATCH($A1311,[1]market_value_etf!$A:$A,0),MATCH(AN$2,[1]market_value_etf!$1:$1,0))*2 + INDEX([1]mkt_pt_etf!$1:$1048576,MATCH($A1311,[1]mkt_pt_etf!$A:$A,0),MATCH(AN$2,[1]mkt_pt_etf!$1:$1,0))*2,0)</f>
        <v>20476000</v>
      </c>
      <c r="AO1311" s="90">
        <f>IFERROR(INDEX([1]market_value_etf!$1:$1048576,MATCH($A1311,[1]market_value_etf!$A:$A,0),MATCH(AO$2,[1]market_value_etf!$1:$1,0))*2 + INDEX([1]mkt_pt_etf!$1:$1048576,MATCH($A1311,[1]mkt_pt_etf!$A:$A,0),MATCH(AO$2,[1]mkt_pt_etf!$1:$1,0))*2,0)</f>
        <v>7094000</v>
      </c>
      <c r="AP1311" s="90"/>
    </row>
    <row r="1312" spans="1:42" s="116" customFormat="1" ht="12.75" customHeight="1">
      <c r="A1312" s="110"/>
      <c r="B1312" s="113"/>
      <c r="C1312" s="113"/>
      <c r="D1312" s="210"/>
      <c r="E1312" s="208"/>
      <c r="F1312" s="113"/>
      <c r="G1312" s="135"/>
      <c r="H1312" s="113"/>
      <c r="I1312" s="113"/>
      <c r="J1312" s="113"/>
      <c r="K1312" s="113"/>
      <c r="L1312" s="113"/>
      <c r="M1312" s="113"/>
      <c r="N1312" s="113"/>
      <c r="O1312" s="113"/>
      <c r="P1312" s="113"/>
      <c r="Q1312" s="113"/>
      <c r="R1312" s="113"/>
      <c r="S1312" s="113"/>
      <c r="T1312" s="113"/>
      <c r="U1312" s="113"/>
      <c r="V1312" s="113"/>
      <c r="W1312" s="113"/>
      <c r="X1312" s="113"/>
      <c r="Y1312" s="85" t="e">
        <f t="shared" si="5"/>
        <v>#DIV/0!</v>
      </c>
      <c r="Z1312" s="113"/>
      <c r="AA1312" s="113"/>
      <c r="AB1312" s="113"/>
      <c r="AC1312" s="113"/>
      <c r="AD1312" s="113"/>
      <c r="AE1312" s="113"/>
      <c r="AF1312" s="113"/>
      <c r="AG1312" s="113"/>
      <c r="AH1312" s="113"/>
      <c r="AI1312" s="126"/>
      <c r="AJ1312" s="113"/>
      <c r="AK1312" s="113"/>
      <c r="AL1312" s="113"/>
      <c r="AM1312" s="113"/>
      <c r="AN1312" s="113"/>
      <c r="AO1312" s="113"/>
      <c r="AP1312" s="113"/>
    </row>
    <row r="1313" spans="1:42" ht="12.75" customHeight="1">
      <c r="A1313" s="81">
        <v>45337</v>
      </c>
      <c r="B1313" s="90" cm="1">
        <f t="array" ref="B1313">SUM(_xlfn._xlws.FILTER([1]market_value_exchange!$B:$D,[1]market_value_exchange!$A:$A=A1313,0))*2</f>
        <v>42313461704000</v>
      </c>
      <c r="C1313" s="90">
        <f t="shared" si="6"/>
        <v>187062084000</v>
      </c>
      <c r="D1313" s="203">
        <f>F1313+H1313+J1313+L1313+N1313+P1313+R1313+T1313+V1313+Z1313</f>
        <v>98890233000</v>
      </c>
      <c r="E1313" s="208">
        <f>INDEX([2]Daily_stats!$1:$1048576,MATCH($A1313,[2]Daily_stats!$H:$H,0),MATCH(E$1,[2]Daily_stats!$1:$1,0))</f>
        <v>253386684000</v>
      </c>
      <c r="F1313" s="90">
        <f>IFERROR(INDEX([1]kis_etf_trade_data!$1:$1048576,MATCH($A1313,[1]kis_etf_trade_data!$A:$A,0),MATCH(F$3,[1]kis_etf_trade_data!$1:$1,0)),0)</f>
        <v>22387688000</v>
      </c>
      <c r="G1313" s="85">
        <f>F1313/AD1313</f>
        <v>0.48458608200372255</v>
      </c>
      <c r="H1313" s="90">
        <f>IFERROR(INDEX([1]kis_etf_trade_data!$1:$1048576,MATCH($A1313,[1]kis_etf_trade_data!$A:$A,0),MATCH(H$3,[1]kis_etf_trade_data!$1:$1,0)),0)</f>
        <v>0</v>
      </c>
      <c r="I1313" s="85">
        <f t="shared" si="7"/>
        <v>0</v>
      </c>
      <c r="J1313" s="90">
        <f>IFERROR(INDEX([1]kis_etf_trade_data!$1:$1048576,MATCH($A1313,[1]kis_etf_trade_data!$A:$A,0),MATCH(J$3,[1]kis_etf_trade_data!$1:$1,0)),0)</f>
        <v>9960485000</v>
      </c>
      <c r="K1313" s="85">
        <f t="shared" si="8"/>
        <v>0.2922026240864859</v>
      </c>
      <c r="L1313" s="90">
        <f>IFERROR(INDEX([1]kis_etf_trade_data!$1:$1048576,MATCH($A1313,[1]kis_etf_trade_data!$A:$A,0),MATCH(L$3,[1]kis_etf_trade_data!$1:$1,0)),0)</f>
        <v>64485398000</v>
      </c>
      <c r="M1313" s="85">
        <f t="shared" si="9"/>
        <v>0.65366642310304912</v>
      </c>
      <c r="N1313" s="90">
        <f>IFERROR(INDEX([1]kis_etf_trade_data!$1:$1048576,MATCH($A1313,[1]kis_etf_trade_data!$A:$A,0),MATCH(N$3,[1]kis_etf_trade_data!$1:$1,0)),0)</f>
        <v>535233000</v>
      </c>
      <c r="O1313" s="85">
        <f>N1313/AH1313</f>
        <v>0.16685953675016818</v>
      </c>
      <c r="P1313" s="90">
        <f>IFERROR(INDEX([1]kis_etf_trade_data!$1:$1048576,MATCH($A1313,[1]kis_etf_trade_data!$A:$A,0),MATCH(P$3,[1]kis_etf_trade_data!$1:$1,0)),0)</f>
        <v>905728000</v>
      </c>
      <c r="Q1313" s="85">
        <f t="shared" si="10"/>
        <v>0.53142884635920595</v>
      </c>
      <c r="R1313" s="90">
        <f>IFERROR(INDEX([1]kis_etf_trade_data!$1:$1048576,MATCH($A1313,[1]kis_etf_trade_data!$A:$A,0),MATCH(R$3,[1]kis_etf_trade_data!$1:$1,0)),0)</f>
        <v>0</v>
      </c>
      <c r="S1313" s="85">
        <f t="shared" si="11"/>
        <v>0</v>
      </c>
      <c r="T1313" s="90">
        <f>IFERROR(INDEX([1]kis_etf_trade_data!$1:$1048576,MATCH($A1313,[1]kis_etf_trade_data!$A:$A,0),MATCH(T$3,[1]kis_etf_trade_data!$1:$1,0)),0)</f>
        <v>354905000</v>
      </c>
      <c r="U1313" s="85">
        <f t="shared" si="12"/>
        <v>0.39817999860880182</v>
      </c>
      <c r="V1313" s="90">
        <f>IFERROR(INDEX([1]kis_etf_trade_data!$1:$1048576,MATCH($A1313,[1]kis_etf_trade_data!$A:$A,0),MATCH(V$3,[1]kis_etf_trade_data!$1:$1,0)),0)</f>
        <v>260796000</v>
      </c>
      <c r="W1313" s="85">
        <f t="shared" si="13"/>
        <v>0.46963699816680293</v>
      </c>
      <c r="X1313" s="90">
        <f>IFERROR(INDEX([1]kis_etf_trade_data!$1:$1048576,MATCH($A1313,[1]kis_etf_trade_data!$A:$A,0),MATCH(X$3,[1]kis_etf_trade_data!$1:$1,0)),0)</f>
        <v>41343000</v>
      </c>
      <c r="Y1313" s="85">
        <f t="shared" si="5"/>
        <v>0.5</v>
      </c>
      <c r="Z1313" s="90"/>
      <c r="AA1313" s="85"/>
      <c r="AB1313" s="85"/>
      <c r="AC1313" s="85"/>
      <c r="AD1313" s="90">
        <f>IFERROR(INDEX([1]market_value_etf!$1:$1048576,MATCH($A1313,[1]market_value_etf!$A:$A,0),MATCH(AD$2,[1]market_value_etf!$1:$1,0))*2 + INDEX([1]mkt_pt_etf!$1:$1048576,MATCH($A1313,[1]mkt_pt_etf!$A:$A,0),MATCH(AD$2,[1]mkt_pt_etf!$1:$1,0))*2,0)</f>
        <v>46199610000</v>
      </c>
      <c r="AE1313" s="90">
        <f>IFERROR(INDEX([1]market_value_etf!$1:$1048576,MATCH($A1313,[1]market_value_etf!$A:$A,0),MATCH(AE$2,[1]market_value_etf!$1:$1,0))*2 + INDEX([1]mkt_pt_etf!$1:$1048576,MATCH($A1313,[1]mkt_pt_etf!$A:$A,0),MATCH(AE$2,[1]mkt_pt_etf!$1:$1,0))*2,0)</f>
        <v>502474000</v>
      </c>
      <c r="AF1313" s="90">
        <f>IFERROR(INDEX([1]market_value_etf!$1:$1048576,MATCH($A1313,[1]market_value_etf!$A:$A,0),MATCH(AF$2,[1]market_value_etf!$1:$1,0))*2 + INDEX([1]mkt_pt_etf!$1:$1048576,MATCH($A1313,[1]mkt_pt_etf!$A:$A,0),MATCH(AF$2,[1]mkt_pt_etf!$1:$1,0))*2,0)</f>
        <v>34087596000</v>
      </c>
      <c r="AG1313" s="90">
        <f>IFERROR(INDEX([1]market_value_etf!$1:$1048576,MATCH($A1313,[1]market_value_etf!$A:$A,0),MATCH(AG$2,[1]market_value_etf!$1:$1,0))*2 + INDEX([1]mkt_pt_etf!$1:$1048576,MATCH($A1313,[1]mkt_pt_etf!$A:$A,0),MATCH(AG$2,[1]mkt_pt_etf!$1:$1,0))*2,0)</f>
        <v>98651844000</v>
      </c>
      <c r="AH1313" s="90">
        <f>IFERROR(INDEX([1]market_value_etf!$1:$1048576,MATCH($A1313,[1]market_value_etf!$A:$A,0),MATCH(AH$2,[1]market_value_etf!$1:$1,0))*2 + INDEX([1]mkt_pt_etf!$1:$1048576,MATCH($A1313,[1]mkt_pt_etf!$A:$A,0),MATCH(AH$2,[1]mkt_pt_etf!$1:$1,0))*2,0)</f>
        <v>3207686000</v>
      </c>
      <c r="AI1313" s="90">
        <f>IFERROR(INDEX([1]market_value_etf!$1:$1048576,MATCH($A1313,[1]market_value_etf!$A:$A,0),MATCH(AI$2,[1]market_value_etf!$1:$1,0))*2 + INDEX([1]mkt_pt_etf!$1:$1048576,MATCH($A1313,[1]mkt_pt_etf!$A:$A,0),MATCH(AI$2,[1]mkt_pt_etf!$1:$1,0))*2,0)</f>
        <v>1704326000</v>
      </c>
      <c r="AJ1313" s="90">
        <f>IFERROR(INDEX([1]market_value_etf!$1:$1048576,MATCH($A1313,[1]market_value_etf!$A:$A,0),MATCH(AJ$2,[1]market_value_etf!$1:$1,0))*2 + INDEX([1]mkt_pt_etf!$1:$1048576,MATCH($A1313,[1]mkt_pt_etf!$A:$A,0),MATCH(AJ$2,[1]mkt_pt_etf!$1:$1,0))*2,0)</f>
        <v>1088834000</v>
      </c>
      <c r="AK1313" s="90">
        <f>IFERROR(INDEX([1]market_value_etf!$1:$1048576,MATCH($A1313,[1]market_value_etf!$A:$A,0),MATCH(AK$2,[1]market_value_etf!$1:$1,0))*2 + INDEX([1]mkt_pt_etf!$1:$1048576,MATCH($A1313,[1]mkt_pt_etf!$A:$A,0),MATCH(AK$2,[1]mkt_pt_etf!$1:$1,0))*2,0)</f>
        <v>891318000</v>
      </c>
      <c r="AL1313" s="90">
        <f>IFERROR(INDEX([1]market_value_etf!$1:$1048576,MATCH($A1313,[1]market_value_etf!$A:$A,0),MATCH(AL$2,[1]market_value_etf!$1:$1,0))*2 + INDEX([1]mkt_pt_etf!$1:$1048576,MATCH($A1313,[1]mkt_pt_etf!$A:$A,0),MATCH(AL$2,[1]mkt_pt_etf!$1:$1,0))*2,0)</f>
        <v>555314000</v>
      </c>
      <c r="AM1313" s="90">
        <f>IFERROR(INDEX([1]market_value_etf!$1:$1048576,MATCH($A1313,[1]market_value_etf!$A:$A,0),MATCH(AM$2,[1]market_value_etf!$1:$1,0))*2 + INDEX([1]mkt_pt_etf!$1:$1048576,MATCH($A1313,[1]mkt_pt_etf!$A:$A,0),MATCH(AM$2,[1]mkt_pt_etf!$1:$1,0))*2,0)</f>
        <v>82686000</v>
      </c>
      <c r="AN1313" s="90">
        <f>IFERROR(INDEX([1]market_value_etf!$1:$1048576,MATCH($A1313,[1]market_value_etf!$A:$A,0),MATCH(AN$2,[1]market_value_etf!$1:$1,0))*2 + INDEX([1]mkt_pt_etf!$1:$1048576,MATCH($A1313,[1]mkt_pt_etf!$A:$A,0),MATCH(AN$2,[1]mkt_pt_etf!$1:$1,0))*2,0)</f>
        <v>90396000</v>
      </c>
      <c r="AO1313" s="90">
        <f>IFERROR(INDEX([1]market_value_etf!$1:$1048576,MATCH($A1313,[1]market_value_etf!$A:$A,0),MATCH(AO$2,[1]market_value_etf!$1:$1,0))*2 + INDEX([1]mkt_pt_etf!$1:$1048576,MATCH($A1313,[1]mkt_pt_etf!$A:$A,0),MATCH(AO$2,[1]mkt_pt_etf!$1:$1,0))*2,0)</f>
        <v>2176270000</v>
      </c>
      <c r="AP1313" s="90"/>
    </row>
    <row r="1314" spans="1:42" ht="12.75" customHeight="1">
      <c r="A1314" s="81">
        <v>45338</v>
      </c>
      <c r="B1314" s="90" cm="1">
        <f t="array" ref="B1314">SUM(_xlfn._xlws.FILTER([1]market_value_exchange!$B:$D,[1]market_value_exchange!$A:$A=A1314,0))*2</f>
        <v>39958690495000</v>
      </c>
      <c r="C1314" s="90">
        <f t="shared" si="6"/>
        <v>234198822000</v>
      </c>
      <c r="D1314" s="203">
        <f>F1314+H1314+J1314+L1314+N1314+P1314+R1314+T1314+V1314+Z1314</f>
        <v>123732317000</v>
      </c>
      <c r="E1314" s="208">
        <f>INDEX([2]Daily_stats!$1:$1048576,MATCH($A1314,[2]Daily_stats!$H:$H,0),MATCH(E$1,[2]Daily_stats!$1:$1,0))</f>
        <v>316357686400</v>
      </c>
      <c r="F1314" s="90">
        <f>IFERROR(INDEX([1]kis_etf_trade_data!$1:$1048576,MATCH($A1314,[1]kis_etf_trade_data!$A:$A,0),MATCH(F$3,[1]kis_etf_trade_data!$1:$1,0)),0)</f>
        <v>16040721000</v>
      </c>
      <c r="G1314" s="85">
        <f>F1314/AD1314</f>
        <v>0.4038830705315834</v>
      </c>
      <c r="H1314" s="90">
        <f>IFERROR(INDEX([1]kis_etf_trade_data!$1:$1048576,MATCH($A1314,[1]kis_etf_trade_data!$A:$A,0),MATCH(H$3,[1]kis_etf_trade_data!$1:$1,0)),0)</f>
        <v>0</v>
      </c>
      <c r="I1314" s="85">
        <f t="shared" si="7"/>
        <v>0</v>
      </c>
      <c r="J1314" s="90">
        <f>IFERROR(INDEX([1]kis_etf_trade_data!$1:$1048576,MATCH($A1314,[1]kis_etf_trade_data!$A:$A,0),MATCH(J$3,[1]kis_etf_trade_data!$1:$1,0)),0)</f>
        <v>5655407000</v>
      </c>
      <c r="K1314" s="85">
        <f t="shared" si="8"/>
        <v>0.45439116768920756</v>
      </c>
      <c r="L1314" s="90">
        <f>IFERROR(INDEX([1]kis_etf_trade_data!$1:$1048576,MATCH($A1314,[1]kis_etf_trade_data!$A:$A,0),MATCH(L$3,[1]kis_etf_trade_data!$1:$1,0)),0)</f>
        <v>100158316000</v>
      </c>
      <c r="M1314" s="85">
        <f t="shared" si="9"/>
        <v>0.57054672533826711</v>
      </c>
      <c r="N1314" s="90">
        <f>IFERROR(INDEX([1]kis_etf_trade_data!$1:$1048576,MATCH($A1314,[1]kis_etf_trade_data!$A:$A,0),MATCH(N$3,[1]kis_etf_trade_data!$1:$1,0)),0)</f>
        <v>715233000</v>
      </c>
      <c r="O1314" s="85">
        <f>N1314/AH1314</f>
        <v>0.24400322866332519</v>
      </c>
      <c r="P1314" s="90">
        <f>IFERROR(INDEX([1]kis_etf_trade_data!$1:$1048576,MATCH($A1314,[1]kis_etf_trade_data!$A:$A,0),MATCH(P$3,[1]kis_etf_trade_data!$1:$1,0)),0)</f>
        <v>320216000</v>
      </c>
      <c r="Q1314" s="85">
        <f t="shared" si="10"/>
        <v>0.35033040129534815</v>
      </c>
      <c r="R1314" s="90">
        <f>IFERROR(INDEX([1]kis_etf_trade_data!$1:$1048576,MATCH($A1314,[1]kis_etf_trade_data!$A:$A,0),MATCH(R$3,[1]kis_etf_trade_data!$1:$1,0)),0)</f>
        <v>0</v>
      </c>
      <c r="S1314" s="85">
        <f t="shared" si="11"/>
        <v>0</v>
      </c>
      <c r="T1314" s="90">
        <f>IFERROR(INDEX([1]kis_etf_trade_data!$1:$1048576,MATCH($A1314,[1]kis_etf_trade_data!$A:$A,0),MATCH(T$3,[1]kis_etf_trade_data!$1:$1,0)),0)</f>
        <v>20849000</v>
      </c>
      <c r="U1314" s="85">
        <f t="shared" si="12"/>
        <v>0.36109667809761337</v>
      </c>
      <c r="V1314" s="90">
        <f>IFERROR(INDEX([1]kis_etf_trade_data!$1:$1048576,MATCH($A1314,[1]kis_etf_trade_data!$A:$A,0),MATCH(V$3,[1]kis_etf_trade_data!$1:$1,0)),0)</f>
        <v>821575000</v>
      </c>
      <c r="W1314" s="85">
        <f t="shared" si="13"/>
        <v>0.6755540023845743</v>
      </c>
      <c r="X1314" s="90">
        <f>IFERROR(INDEX([1]kis_etf_trade_data!$1:$1048576,MATCH($A1314,[1]kis_etf_trade_data!$A:$A,0),MATCH(X$3,[1]kis_etf_trade_data!$1:$1,0)),0)</f>
        <v>0</v>
      </c>
      <c r="Y1314" s="85" t="e">
        <f t="shared" si="5"/>
        <v>#DIV/0!</v>
      </c>
      <c r="Z1314" s="90"/>
      <c r="AA1314" s="85"/>
      <c r="AB1314" s="85"/>
      <c r="AC1314" s="85"/>
      <c r="AD1314" s="90">
        <f>IFERROR(INDEX([1]market_value_etf!$1:$1048576,MATCH($A1314,[1]market_value_etf!$A:$A,0),MATCH(AD$2,[1]market_value_etf!$1:$1,0))*2 + INDEX([1]mkt_pt_etf!$1:$1048576,MATCH($A1314,[1]mkt_pt_etf!$A:$A,0),MATCH(AD$2,[1]mkt_pt_etf!$1:$1,0))*2,0)</f>
        <v>39716250000</v>
      </c>
      <c r="AE1314" s="90">
        <f>IFERROR(INDEX([1]market_value_etf!$1:$1048576,MATCH($A1314,[1]market_value_etf!$A:$A,0),MATCH(AE$2,[1]market_value_etf!$1:$1,0))*2 + INDEX([1]mkt_pt_etf!$1:$1048576,MATCH($A1314,[1]mkt_pt_etf!$A:$A,0),MATCH(AE$2,[1]mkt_pt_etf!$1:$1,0))*2,0)</f>
        <v>576682000</v>
      </c>
      <c r="AF1314" s="90">
        <f>IFERROR(INDEX([1]market_value_etf!$1:$1048576,MATCH($A1314,[1]market_value_etf!$A:$A,0),MATCH(AF$2,[1]market_value_etf!$1:$1,0))*2 + INDEX([1]mkt_pt_etf!$1:$1048576,MATCH($A1314,[1]mkt_pt_etf!$A:$A,0),MATCH(AF$2,[1]mkt_pt_etf!$1:$1,0))*2,0)</f>
        <v>12446120000</v>
      </c>
      <c r="AG1314" s="90">
        <f>IFERROR(INDEX([1]market_value_etf!$1:$1048576,MATCH($A1314,[1]market_value_etf!$A:$A,0),MATCH(AG$2,[1]market_value_etf!$1:$1,0))*2 + INDEX([1]mkt_pt_etf!$1:$1048576,MATCH($A1314,[1]mkt_pt_etf!$A:$A,0),MATCH(AG$2,[1]mkt_pt_etf!$1:$1,0))*2,0)</f>
        <v>175547964000</v>
      </c>
      <c r="AH1314" s="90">
        <f>IFERROR(INDEX([1]market_value_etf!$1:$1048576,MATCH($A1314,[1]market_value_etf!$A:$A,0),MATCH(AH$2,[1]market_value_etf!$1:$1,0))*2 + INDEX([1]mkt_pt_etf!$1:$1048576,MATCH($A1314,[1]mkt_pt_etf!$A:$A,0),MATCH(AH$2,[1]mkt_pt_etf!$1:$1,0))*2,0)</f>
        <v>2931244000</v>
      </c>
      <c r="AI1314" s="90">
        <f>IFERROR(INDEX([1]market_value_etf!$1:$1048576,MATCH($A1314,[1]market_value_etf!$A:$A,0),MATCH(AI$2,[1]market_value_etf!$1:$1,0))*2 + INDEX([1]mkt_pt_etf!$1:$1048576,MATCH($A1314,[1]mkt_pt_etf!$A:$A,0),MATCH(AI$2,[1]mkt_pt_etf!$1:$1,0))*2,0)</f>
        <v>914040000</v>
      </c>
      <c r="AJ1314" s="90">
        <f>IFERROR(INDEX([1]market_value_etf!$1:$1048576,MATCH($A1314,[1]market_value_etf!$A:$A,0),MATCH(AJ$2,[1]market_value_etf!$1:$1,0))*2 + INDEX([1]mkt_pt_etf!$1:$1048576,MATCH($A1314,[1]mkt_pt_etf!$A:$A,0),MATCH(AJ$2,[1]mkt_pt_etf!$1:$1,0))*2,0)</f>
        <v>768886000</v>
      </c>
      <c r="AK1314" s="90">
        <f>IFERROR(INDEX([1]market_value_etf!$1:$1048576,MATCH($A1314,[1]market_value_etf!$A:$A,0),MATCH(AK$2,[1]market_value_etf!$1:$1,0))*2 + INDEX([1]mkt_pt_etf!$1:$1048576,MATCH($A1314,[1]mkt_pt_etf!$A:$A,0),MATCH(AK$2,[1]mkt_pt_etf!$1:$1,0))*2,0)</f>
        <v>57738000</v>
      </c>
      <c r="AL1314" s="90">
        <f>IFERROR(INDEX([1]market_value_etf!$1:$1048576,MATCH($A1314,[1]market_value_etf!$A:$A,0),MATCH(AL$2,[1]market_value_etf!$1:$1,0))*2 + INDEX([1]mkt_pt_etf!$1:$1048576,MATCH($A1314,[1]mkt_pt_etf!$A:$A,0),MATCH(AL$2,[1]mkt_pt_etf!$1:$1,0))*2,0)</f>
        <v>1216150000</v>
      </c>
      <c r="AM1314" s="90">
        <f>IFERROR(INDEX([1]market_value_etf!$1:$1048576,MATCH($A1314,[1]market_value_etf!$A:$A,0),MATCH(AM$2,[1]market_value_etf!$1:$1,0))*2 + INDEX([1]mkt_pt_etf!$1:$1048576,MATCH($A1314,[1]mkt_pt_etf!$A:$A,0),MATCH(AM$2,[1]mkt_pt_etf!$1:$1,0))*2,0)</f>
        <v>0</v>
      </c>
      <c r="AN1314" s="90">
        <f>IFERROR(INDEX([1]market_value_etf!$1:$1048576,MATCH($A1314,[1]market_value_etf!$A:$A,0),MATCH(AN$2,[1]market_value_etf!$1:$1,0))*2 + INDEX([1]mkt_pt_etf!$1:$1048576,MATCH($A1314,[1]mkt_pt_etf!$A:$A,0),MATCH(AN$2,[1]mkt_pt_etf!$1:$1,0))*2,0)</f>
        <v>23748000</v>
      </c>
      <c r="AO1314" s="90">
        <f>IFERROR(INDEX([1]market_value_etf!$1:$1048576,MATCH($A1314,[1]market_value_etf!$A:$A,0),MATCH(AO$2,[1]market_value_etf!$1:$1,0))*2 + INDEX([1]mkt_pt_etf!$1:$1048576,MATCH($A1314,[1]mkt_pt_etf!$A:$A,0),MATCH(AO$2,[1]mkt_pt_etf!$1:$1,0))*2,0)</f>
        <v>11910000000</v>
      </c>
      <c r="AP1314" s="90"/>
    </row>
    <row r="1315" spans="1:42" s="116" customFormat="1" ht="12.75" customHeight="1">
      <c r="A1315" s="110"/>
      <c r="B1315" s="113"/>
      <c r="C1315" s="113"/>
      <c r="D1315" s="210"/>
      <c r="E1315" s="208"/>
      <c r="F1315" s="113"/>
      <c r="G1315" s="135"/>
      <c r="H1315" s="113"/>
      <c r="I1315" s="113"/>
      <c r="J1315" s="113"/>
      <c r="K1315" s="113"/>
      <c r="L1315" s="113"/>
      <c r="M1315" s="113"/>
      <c r="N1315" s="113"/>
      <c r="O1315" s="113"/>
      <c r="P1315" s="113"/>
      <c r="Q1315" s="113"/>
      <c r="R1315" s="113"/>
      <c r="S1315" s="113"/>
      <c r="T1315" s="113"/>
      <c r="U1315" s="113"/>
      <c r="V1315" s="113"/>
      <c r="W1315" s="113"/>
      <c r="X1315" s="113"/>
      <c r="Y1315" s="85" t="e">
        <f t="shared" si="5"/>
        <v>#DIV/0!</v>
      </c>
      <c r="Z1315" s="113"/>
      <c r="AA1315" s="113"/>
      <c r="AB1315" s="113"/>
      <c r="AC1315" s="113"/>
      <c r="AD1315" s="113"/>
      <c r="AE1315" s="113"/>
      <c r="AF1315" s="113"/>
      <c r="AG1315" s="113"/>
      <c r="AH1315" s="113"/>
      <c r="AI1315" s="126"/>
      <c r="AJ1315" s="113"/>
      <c r="AK1315" s="113"/>
      <c r="AL1315" s="113"/>
      <c r="AM1315" s="113"/>
      <c r="AN1315" s="113"/>
      <c r="AO1315" s="113"/>
      <c r="AP1315" s="113"/>
    </row>
    <row r="1316" spans="1:42" ht="12.75" customHeight="1">
      <c r="A1316" s="81">
        <v>45341</v>
      </c>
      <c r="B1316" s="90" cm="1">
        <f t="array" ref="B1316">SUM(_xlfn._xlws.FILTER([1]market_value_exchange!$B:$D,[1]market_value_exchange!$A:$A=A1316,0))*2</f>
        <v>58135103186200</v>
      </c>
      <c r="C1316" s="90">
        <f>SUM(AD1316:AN1316)</f>
        <v>201381318000</v>
      </c>
      <c r="D1316" s="203">
        <f>F1316+H1316+J1316+L1316+N1316+P1316+R1316+T1316+V1316+Z1316</f>
        <v>114650957000</v>
      </c>
      <c r="E1316" s="208">
        <f>INDEX([2]Daily_stats!$1:$1048576,MATCH($A1316,[2]Daily_stats!$H:$H,0),MATCH(E$1,[2]Daily_stats!$1:$1,0))</f>
        <v>296579674000</v>
      </c>
      <c r="F1316" s="90">
        <f>IFERROR(INDEX([1]kis_etf_trade_data!$1:$1048576,MATCH($A1316,[1]kis_etf_trade_data!$A:$A,0),MATCH(F$3,[1]kis_etf_trade_data!$1:$1,0)),0)</f>
        <v>54497214000</v>
      </c>
      <c r="G1316" s="85">
        <f>F1316/AD1316</f>
        <v>0.6930817217172528</v>
      </c>
      <c r="H1316" s="90">
        <f>IFERROR(INDEX([1]kis_etf_trade_data!$1:$1048576,MATCH($A1316,[1]kis_etf_trade_data!$A:$A,0),MATCH(H$3,[1]kis_etf_trade_data!$1:$1,0)),0)</f>
        <v>0</v>
      </c>
      <c r="I1316" s="85">
        <f>H1316/AE1316</f>
        <v>0</v>
      </c>
      <c r="J1316" s="90">
        <f>IFERROR(INDEX([1]kis_etf_trade_data!$1:$1048576,MATCH($A1316,[1]kis_etf_trade_data!$A:$A,0),MATCH(J$3,[1]kis_etf_trade_data!$1:$1,0)),0)</f>
        <v>8472325000</v>
      </c>
      <c r="K1316" s="85">
        <f>J1316/AF1316</f>
        <v>0.35059850231654288</v>
      </c>
      <c r="L1316" s="90">
        <f>IFERROR(INDEX([1]kis_etf_trade_data!$1:$1048576,MATCH($A1316,[1]kis_etf_trade_data!$A:$A,0),MATCH(L$3,[1]kis_etf_trade_data!$1:$1,0)),0)</f>
        <v>50017841000</v>
      </c>
      <c r="M1316" s="85">
        <f>L1316/AG1316</f>
        <v>0.54260409221855876</v>
      </c>
      <c r="N1316" s="90">
        <f>IFERROR(INDEX([1]kis_etf_trade_data!$1:$1048576,MATCH($A1316,[1]kis_etf_trade_data!$A:$A,0),MATCH(N$3,[1]kis_etf_trade_data!$1:$1,0)),0)</f>
        <v>681819000</v>
      </c>
      <c r="O1316" s="85">
        <f>N1316/AH1316</f>
        <v>0.21603199136149592</v>
      </c>
      <c r="P1316" s="90">
        <f>IFERROR(INDEX([1]kis_etf_trade_data!$1:$1048576,MATCH($A1316,[1]kis_etf_trade_data!$A:$A,0),MATCH(P$3,[1]kis_etf_trade_data!$1:$1,0)),0)</f>
        <v>567053000</v>
      </c>
      <c r="Q1316" s="85">
        <f>P1316/AI1316</f>
        <v>0.55445034368797241</v>
      </c>
      <c r="R1316" s="90">
        <f>IFERROR(INDEX([1]kis_etf_trade_data!$1:$1048576,MATCH($A1316,[1]kis_etf_trade_data!$A:$A,0),MATCH(R$3,[1]kis_etf_trade_data!$1:$1,0)),0)</f>
        <v>0</v>
      </c>
      <c r="S1316" s="85">
        <f>R1316/AJ1316</f>
        <v>0</v>
      </c>
      <c r="T1316" s="90">
        <f>IFERROR(INDEX([1]kis_etf_trade_data!$1:$1048576,MATCH($A1316,[1]kis_etf_trade_data!$A:$A,0),MATCH(T$3,[1]kis_etf_trade_data!$1:$1,0)),0)</f>
        <v>412450000</v>
      </c>
      <c r="U1316" s="85">
        <f>T1316/AK1316</f>
        <v>0.47486863253492001</v>
      </c>
      <c r="V1316" s="90">
        <f>IFERROR(INDEX([1]kis_etf_trade_data!$1:$1048576,MATCH($A1316,[1]kis_etf_trade_data!$A:$A,0),MATCH(V$3,[1]kis_etf_trade_data!$1:$1,0)),0)</f>
        <v>2255000</v>
      </c>
      <c r="W1316" s="85">
        <f>V1316/AL1316</f>
        <v>1.4291508752360793E-2</v>
      </c>
      <c r="X1316" s="90">
        <f>IFERROR(INDEX([1]kis_etf_trade_data!$1:$1048576,MATCH($A1316,[1]kis_etf_trade_data!$A:$A,0),MATCH(X$3,[1]kis_etf_trade_data!$1:$1,0)),0)</f>
        <v>23450000</v>
      </c>
      <c r="Y1316" s="85">
        <f t="shared" si="5"/>
        <v>0.5</v>
      </c>
      <c r="Z1316" s="90"/>
      <c r="AA1316" s="85"/>
      <c r="AB1316" s="85"/>
      <c r="AC1316" s="85"/>
      <c r="AD1316" s="90">
        <f>IFERROR(INDEX([1]market_value_etf!$1:$1048576,MATCH($A1316,[1]market_value_etf!$A:$A,0),MATCH(AD$2,[1]market_value_etf!$1:$1,0))*2 + INDEX([1]mkt_pt_etf!$1:$1048576,MATCH($A1316,[1]mkt_pt_etf!$A:$A,0),MATCH(AD$2,[1]mkt_pt_etf!$1:$1,0))*2,0)</f>
        <v>78630286000</v>
      </c>
      <c r="AE1316" s="90">
        <f>IFERROR(INDEX([1]market_value_etf!$1:$1048576,MATCH($A1316,[1]market_value_etf!$A:$A,0),MATCH(AE$2,[1]market_value_etf!$1:$1,0))*2 + INDEX([1]mkt_pt_etf!$1:$1048576,MATCH($A1316,[1]mkt_pt_etf!$A:$A,0),MATCH(AE$2,[1]mkt_pt_etf!$1:$1,0))*2,0)</f>
        <v>588962000</v>
      </c>
      <c r="AF1316" s="90">
        <f>IFERROR(INDEX([1]market_value_etf!$1:$1048576,MATCH($A1316,[1]market_value_etf!$A:$A,0),MATCH(AF$2,[1]market_value_etf!$1:$1,0))*2 + INDEX([1]mkt_pt_etf!$1:$1048576,MATCH($A1316,[1]mkt_pt_etf!$A:$A,0),MATCH(AF$2,[1]mkt_pt_etf!$1:$1,0))*2,0)</f>
        <v>24165320000</v>
      </c>
      <c r="AG1316" s="90">
        <f>IFERROR(INDEX([1]market_value_etf!$1:$1048576,MATCH($A1316,[1]market_value_etf!$A:$A,0),MATCH(AG$2,[1]market_value_etf!$1:$1,0))*2 + INDEX([1]mkt_pt_etf!$1:$1048576,MATCH($A1316,[1]mkt_pt_etf!$A:$A,0),MATCH(AG$2,[1]mkt_pt_etf!$1:$1,0))*2,0)</f>
        <v>92181098000</v>
      </c>
      <c r="AH1316" s="90">
        <f>IFERROR(INDEX([1]market_value_etf!$1:$1048576,MATCH($A1316,[1]market_value_etf!$A:$A,0),MATCH(AH$2,[1]market_value_etf!$1:$1,0))*2 + INDEX([1]mkt_pt_etf!$1:$1048576,MATCH($A1316,[1]mkt_pt_etf!$A:$A,0),MATCH(AH$2,[1]mkt_pt_etf!$1:$1,0))*2,0)</f>
        <v>3156102000</v>
      </c>
      <c r="AI1316" s="90">
        <f>IFERROR(INDEX([1]market_value_etf!$1:$1048576,MATCH($A1316,[1]market_value_etf!$A:$A,0),MATCH(AI$2,[1]market_value_etf!$1:$1,0))*2 + INDEX([1]mkt_pt_etf!$1:$1048576,MATCH($A1316,[1]mkt_pt_etf!$A:$A,0),MATCH(AI$2,[1]mkt_pt_etf!$1:$1,0))*2,0)</f>
        <v>1022730000</v>
      </c>
      <c r="AJ1316" s="90">
        <f>IFERROR(INDEX([1]market_value_etf!$1:$1048576,MATCH($A1316,[1]market_value_etf!$A:$A,0),MATCH(AJ$2,[1]market_value_etf!$1:$1,0))*2 + INDEX([1]mkt_pt_etf!$1:$1048576,MATCH($A1316,[1]mkt_pt_etf!$A:$A,0),MATCH(AJ$2,[1]mkt_pt_etf!$1:$1,0))*2,0)</f>
        <v>552562000</v>
      </c>
      <c r="AK1316" s="90">
        <f>IFERROR(INDEX([1]market_value_etf!$1:$1048576,MATCH($A1316,[1]market_value_etf!$A:$A,0),MATCH(AK$2,[1]market_value_etf!$1:$1,0))*2 + INDEX([1]mkt_pt_etf!$1:$1048576,MATCH($A1316,[1]mkt_pt_etf!$A:$A,0),MATCH(AK$2,[1]mkt_pt_etf!$1:$1,0))*2,0)</f>
        <v>868556000</v>
      </c>
      <c r="AL1316" s="90">
        <f>IFERROR(INDEX([1]market_value_etf!$1:$1048576,MATCH($A1316,[1]market_value_etf!$A:$A,0),MATCH(AL$2,[1]market_value_etf!$1:$1,0))*2 + INDEX([1]mkt_pt_etf!$1:$1048576,MATCH($A1316,[1]mkt_pt_etf!$A:$A,0),MATCH(AL$2,[1]mkt_pt_etf!$1:$1,0))*2,0)</f>
        <v>157786000</v>
      </c>
      <c r="AM1316" s="90">
        <f>IFERROR(INDEX([1]market_value_etf!$1:$1048576,MATCH($A1316,[1]market_value_etf!$A:$A,0),MATCH(AM$2,[1]market_value_etf!$1:$1,0))*2 + INDEX([1]mkt_pt_etf!$1:$1048576,MATCH($A1316,[1]mkt_pt_etf!$A:$A,0),MATCH(AM$2,[1]mkt_pt_etf!$1:$1,0))*2,0)</f>
        <v>46900000</v>
      </c>
      <c r="AN1316" s="90">
        <f>IFERROR(INDEX([1]market_value_etf!$1:$1048576,MATCH($A1316,[1]market_value_etf!$A:$A,0),MATCH(AN$2,[1]market_value_etf!$1:$1,0))*2 + INDEX([1]mkt_pt_etf!$1:$1048576,MATCH($A1316,[1]mkt_pt_etf!$A:$A,0),MATCH(AN$2,[1]mkt_pt_etf!$1:$1,0))*2,0)</f>
        <v>11016000</v>
      </c>
      <c r="AO1316" s="90">
        <f>IFERROR(INDEX([1]market_value_etf!$1:$1048576,MATCH($A1316,[1]market_value_etf!$A:$A,0),MATCH(AO$2,[1]market_value_etf!$1:$1,0))*2 + INDEX([1]mkt_pt_etf!$1:$1048576,MATCH($A1316,[1]mkt_pt_etf!$A:$A,0),MATCH(AO$2,[1]mkt_pt_etf!$1:$1,0))*2,0)</f>
        <v>4758000</v>
      </c>
      <c r="AP1316" s="90"/>
    </row>
    <row r="1317" spans="1:42" ht="12.75" customHeight="1">
      <c r="A1317" s="81">
        <v>45342</v>
      </c>
      <c r="B1317" s="90" cm="1">
        <f t="array" ref="B1317">SUM(_xlfn._xlws.FILTER([1]market_value_exchange!$B:$D,[1]market_value_exchange!$A:$A=A1317,0))*2</f>
        <v>47360365266000</v>
      </c>
      <c r="C1317" s="90">
        <f>SUM(AD1317:AN1317)</f>
        <v>163608810000</v>
      </c>
      <c r="D1317" s="203">
        <f>F1317+H1317+J1317+L1317+N1317+P1317+R1317+T1317+V1317+Z1317</f>
        <v>54387305000</v>
      </c>
      <c r="E1317" s="208">
        <f>INDEX([2]Daily_stats!$1:$1048576,MATCH($A1317,[2]Daily_stats!$H:$H,0),MATCH(E$1,[2]Daily_stats!$1:$1,0))</f>
        <v>180461344000</v>
      </c>
      <c r="F1317" s="90">
        <f>IFERROR(INDEX([1]kis_etf_trade_data!$1:$1048576,MATCH($A1317,[1]kis_etf_trade_data!$A:$A,0),MATCH(F$3,[1]kis_etf_trade_data!$1:$1,0)),0)</f>
        <v>39015555000</v>
      </c>
      <c r="G1317" s="85">
        <f>F1317/AD1317</f>
        <v>0.73370327449473449</v>
      </c>
      <c r="H1317" s="90">
        <f>IFERROR(INDEX([1]kis_etf_trade_data!$1:$1048576,MATCH($A1317,[1]kis_etf_trade_data!$A:$A,0),MATCH(H$3,[1]kis_etf_trade_data!$1:$1,0)),0)</f>
        <v>0</v>
      </c>
      <c r="I1317" s="85">
        <f>H1317/AE1317</f>
        <v>0</v>
      </c>
      <c r="J1317" s="90">
        <f>IFERROR(INDEX([1]kis_etf_trade_data!$1:$1048576,MATCH($A1317,[1]kis_etf_trade_data!$A:$A,0),MATCH(J$3,[1]kis_etf_trade_data!$1:$1,0)),0)</f>
        <v>30615000</v>
      </c>
      <c r="K1317" s="85">
        <f>J1317/AF1317</f>
        <v>7.5686836720390352E-4</v>
      </c>
      <c r="L1317" s="90">
        <f>IFERROR(INDEX([1]kis_etf_trade_data!$1:$1048576,MATCH($A1317,[1]kis_etf_trade_data!$A:$A,0),MATCH(L$3,[1]kis_etf_trade_data!$1:$1,0)),0)</f>
        <v>15169371000</v>
      </c>
      <c r="M1317" s="85">
        <f>L1317/AG1317</f>
        <v>0.22731635605852879</v>
      </c>
      <c r="N1317" s="90">
        <f>IFERROR(INDEX([1]kis_etf_trade_data!$1:$1048576,MATCH($A1317,[1]kis_etf_trade_data!$A:$A,0),MATCH(N$3,[1]kis_etf_trade_data!$1:$1,0)),0)</f>
        <v>64409000</v>
      </c>
      <c r="O1317" s="85">
        <f>N1317/AH1317</f>
        <v>3.0136446623364836E-2</v>
      </c>
      <c r="P1317" s="90">
        <f>IFERROR(INDEX([1]kis_etf_trade_data!$1:$1048576,MATCH($A1317,[1]kis_etf_trade_data!$A:$A,0),MATCH(P$3,[1]kis_etf_trade_data!$1:$1,0)),0)</f>
        <v>32170000</v>
      </c>
      <c r="Q1317" s="85">
        <f>P1317/AI1317</f>
        <v>0.15912508408848086</v>
      </c>
      <c r="R1317" s="90">
        <f>IFERROR(INDEX([1]kis_etf_trade_data!$1:$1048576,MATCH($A1317,[1]kis_etf_trade_data!$A:$A,0),MATCH(R$3,[1]kis_etf_trade_data!$1:$1,0)),0)</f>
        <v>0</v>
      </c>
      <c r="S1317" s="85">
        <f>R1317/AJ1317</f>
        <v>0</v>
      </c>
      <c r="T1317" s="90">
        <f>IFERROR(INDEX([1]kis_etf_trade_data!$1:$1048576,MATCH($A1317,[1]kis_etf_trade_data!$A:$A,0),MATCH(T$3,[1]kis_etf_trade_data!$1:$1,0)),0)</f>
        <v>53796000</v>
      </c>
      <c r="U1317" s="85">
        <f>T1317/AK1317</f>
        <v>0.54994888570844414</v>
      </c>
      <c r="V1317" s="90">
        <f>IFERROR(INDEX([1]kis_etf_trade_data!$1:$1048576,MATCH($A1317,[1]kis_etf_trade_data!$A:$A,0),MATCH(V$3,[1]kis_etf_trade_data!$1:$1,0)),0)</f>
        <v>21389000</v>
      </c>
      <c r="W1317" s="85">
        <f>V1317/AL1317</f>
        <v>0.13194615802201057</v>
      </c>
      <c r="X1317" s="90">
        <f>IFERROR(INDEX([1]kis_etf_trade_data!$1:$1048576,MATCH($A1317,[1]kis_etf_trade_data!$A:$A,0),MATCH(X$3,[1]kis_etf_trade_data!$1:$1,0)),0)</f>
        <v>1183000</v>
      </c>
      <c r="Y1317" s="85">
        <f t="shared" si="5"/>
        <v>0.5</v>
      </c>
      <c r="Z1317" s="90">
        <f>IFERROR(INDEX([1]kis_etf_trade_data!$1:$1048576,MATCH($A1317,[1]kis_etf_trade_data!$A:$A,0),MATCH(Z$3,[1]kis_etf_trade_data!$1:$1,0)),0)</f>
        <v>0</v>
      </c>
      <c r="AA1317" s="85">
        <f>Z1317/AO1317</f>
        <v>0</v>
      </c>
      <c r="AB1317" s="85"/>
      <c r="AC1317" s="85"/>
      <c r="AD1317" s="90">
        <f>IFERROR(INDEX([1]market_value_etf!$1:$1048576,MATCH($A1317,[1]market_value_etf!$A:$A,0),MATCH(AD$2,[1]market_value_etf!$1:$1,0))*2 + INDEX([1]mkt_pt_etf!$1:$1048576,MATCH($A1317,[1]mkt_pt_etf!$A:$A,0),MATCH(AD$2,[1]mkt_pt_etf!$1:$1,0))*2,0)</f>
        <v>53176204000</v>
      </c>
      <c r="AE1317" s="90">
        <f>IFERROR(INDEX([1]market_value_etf!$1:$1048576,MATCH($A1317,[1]market_value_etf!$A:$A,0),MATCH(AE$2,[1]market_value_etf!$1:$1,0))*2 + INDEX([1]mkt_pt_etf!$1:$1048576,MATCH($A1317,[1]mkt_pt_etf!$A:$A,0),MATCH(AE$2,[1]mkt_pt_etf!$1:$1,0))*2,0)</f>
        <v>183666000</v>
      </c>
      <c r="AF1317" s="90">
        <f>IFERROR(INDEX([1]market_value_etf!$1:$1048576,MATCH($A1317,[1]market_value_etf!$A:$A,0),MATCH(AF$2,[1]market_value_etf!$1:$1,0))*2 + INDEX([1]mkt_pt_etf!$1:$1048576,MATCH($A1317,[1]mkt_pt_etf!$A:$A,0),MATCH(AF$2,[1]mkt_pt_etf!$1:$1,0))*2,0)</f>
        <v>40449570000</v>
      </c>
      <c r="AG1317" s="90">
        <f>IFERROR(INDEX([1]market_value_etf!$1:$1048576,MATCH($A1317,[1]market_value_etf!$A:$A,0),MATCH(AG$2,[1]market_value_etf!$1:$1,0))*2 + INDEX([1]mkt_pt_etf!$1:$1048576,MATCH($A1317,[1]mkt_pt_etf!$A:$A,0),MATCH(AG$2,[1]mkt_pt_etf!$1:$1,0))*2,0)</f>
        <v>66732422000</v>
      </c>
      <c r="AH1317" s="90">
        <f>IFERROR(INDEX([1]market_value_etf!$1:$1048576,MATCH($A1317,[1]market_value_etf!$A:$A,0),MATCH(AH$2,[1]market_value_etf!$1:$1,0))*2 + INDEX([1]mkt_pt_etf!$1:$1048576,MATCH($A1317,[1]mkt_pt_etf!$A:$A,0),MATCH(AH$2,[1]mkt_pt_etf!$1:$1,0))*2,0)</f>
        <v>2137246000</v>
      </c>
      <c r="AI1317" s="90">
        <f>IFERROR(INDEX([1]market_value_etf!$1:$1048576,MATCH($A1317,[1]market_value_etf!$A:$A,0),MATCH(AI$2,[1]market_value_etf!$1:$1,0))*2 + INDEX([1]mkt_pt_etf!$1:$1048576,MATCH($A1317,[1]mkt_pt_etf!$A:$A,0),MATCH(AI$2,[1]mkt_pt_etf!$1:$1,0))*2,0)</f>
        <v>202168000</v>
      </c>
      <c r="AJ1317" s="90">
        <f>IFERROR(INDEX([1]market_value_etf!$1:$1048576,MATCH($A1317,[1]market_value_etf!$A:$A,0),MATCH(AJ$2,[1]market_value_etf!$1:$1,0))*2 + INDEX([1]mkt_pt_etf!$1:$1048576,MATCH($A1317,[1]mkt_pt_etf!$A:$A,0),MATCH(AJ$2,[1]mkt_pt_etf!$1:$1,0))*2,0)</f>
        <v>462056000</v>
      </c>
      <c r="AK1317" s="90">
        <f>IFERROR(INDEX([1]market_value_etf!$1:$1048576,MATCH($A1317,[1]market_value_etf!$A:$A,0),MATCH(AK$2,[1]market_value_etf!$1:$1,0))*2 + INDEX([1]mkt_pt_etf!$1:$1048576,MATCH($A1317,[1]mkt_pt_etf!$A:$A,0),MATCH(AK$2,[1]mkt_pt_etf!$1:$1,0))*2,0)</f>
        <v>97820000</v>
      </c>
      <c r="AL1317" s="90">
        <f>IFERROR(INDEX([1]market_value_etf!$1:$1048576,MATCH($A1317,[1]market_value_etf!$A:$A,0),MATCH(AL$2,[1]market_value_etf!$1:$1,0))*2 + INDEX([1]mkt_pt_etf!$1:$1048576,MATCH($A1317,[1]mkt_pt_etf!$A:$A,0),MATCH(AL$2,[1]mkt_pt_etf!$1:$1,0))*2,0)</f>
        <v>162104000</v>
      </c>
      <c r="AM1317" s="90">
        <f>IFERROR(INDEX([1]market_value_etf!$1:$1048576,MATCH($A1317,[1]market_value_etf!$A:$A,0),MATCH(AM$2,[1]market_value_etf!$1:$1,0))*2 + INDEX([1]mkt_pt_etf!$1:$1048576,MATCH($A1317,[1]mkt_pt_etf!$A:$A,0),MATCH(AM$2,[1]mkt_pt_etf!$1:$1,0))*2,0)</f>
        <v>2366000</v>
      </c>
      <c r="AN1317" s="90">
        <f>IFERROR(INDEX([1]market_value_etf!$1:$1048576,MATCH($A1317,[1]market_value_etf!$A:$A,0),MATCH(AN$2,[1]market_value_etf!$1:$1,0))*2 + INDEX([1]mkt_pt_etf!$1:$1048576,MATCH($A1317,[1]mkt_pt_etf!$A:$A,0),MATCH(AN$2,[1]mkt_pt_etf!$1:$1,0))*2,0)</f>
        <v>3188000</v>
      </c>
      <c r="AO1317" s="90">
        <f>IFERROR(INDEX([1]market_value_etf!$1:$1048576,MATCH($A1317,[1]market_value_etf!$A:$A,0),MATCH(AO$2,[1]market_value_etf!$1:$1,0))*2 + INDEX([1]mkt_pt_etf!$1:$1048576,MATCH($A1317,[1]mkt_pt_etf!$A:$A,0),MATCH(AO$2,[1]mkt_pt_etf!$1:$1,0))*2,0)</f>
        <v>19040000</v>
      </c>
      <c r="AP1317" s="90"/>
    </row>
    <row r="1318" spans="1:42" ht="12.75" customHeight="1">
      <c r="A1318" s="81">
        <v>45343</v>
      </c>
      <c r="B1318" s="90" cm="1">
        <f t="array" ref="B1318">SUM(_xlfn._xlws.FILTER([1]market_value_exchange!$B:$D,[1]market_value_exchange!$A:$A=A1318,0))*2</f>
        <v>49118536790400</v>
      </c>
      <c r="C1318" s="90">
        <f>SUM(AD1318:AN1318)</f>
        <v>195487106000</v>
      </c>
      <c r="D1318" s="203">
        <f>F1318+H1318+J1318+L1318+N1318+P1318+R1318+T1318+V1318+Z1318</f>
        <v>72921744000</v>
      </c>
      <c r="E1318" s="208">
        <f>INDEX([2]Daily_stats!$1:$1048576,MATCH($A1318,[2]Daily_stats!$H:$H,0),MATCH(E$1,[2]Daily_stats!$1:$1,0))</f>
        <v>222121106000</v>
      </c>
      <c r="F1318" s="90">
        <f>IFERROR(INDEX([1]kis_etf_trade_data!$1:$1048576,MATCH($A1318,[1]kis_etf_trade_data!$A:$A,0),MATCH(F$3,[1]kis_etf_trade_data!$1:$1,0)),0)</f>
        <v>33447235000</v>
      </c>
      <c r="G1318" s="85">
        <f>F1318/AD1318</f>
        <v>0.49621970977307545</v>
      </c>
      <c r="H1318" s="90">
        <f>IFERROR(INDEX([1]kis_etf_trade_data!$1:$1048576,MATCH($A1318,[1]kis_etf_trade_data!$A:$A,0),MATCH(H$3,[1]kis_etf_trade_data!$1:$1,0)),0)</f>
        <v>0</v>
      </c>
      <c r="I1318" s="85">
        <f>H1318/AE1318</f>
        <v>0</v>
      </c>
      <c r="J1318" s="90">
        <f>IFERROR(INDEX([1]kis_etf_trade_data!$1:$1048576,MATCH($A1318,[1]kis_etf_trade_data!$A:$A,0),MATCH(J$3,[1]kis_etf_trade_data!$1:$1,0)),0)</f>
        <v>1999705000</v>
      </c>
      <c r="K1318" s="85">
        <f>J1318/AF1318</f>
        <v>0.26708636576729872</v>
      </c>
      <c r="L1318" s="90">
        <f>IFERROR(INDEX([1]kis_etf_trade_data!$1:$1048576,MATCH($A1318,[1]kis_etf_trade_data!$A:$A,0),MATCH(L$3,[1]kis_etf_trade_data!$1:$1,0)),0)</f>
        <v>36198200000</v>
      </c>
      <c r="M1318" s="85">
        <f>L1318/AG1318</f>
        <v>0.31665486383399966</v>
      </c>
      <c r="N1318" s="90">
        <f>IFERROR(INDEX([1]kis_etf_trade_data!$1:$1048576,MATCH($A1318,[1]kis_etf_trade_data!$A:$A,0),MATCH(N$3,[1]kis_etf_trade_data!$1:$1,0)),0)</f>
        <v>334213000</v>
      </c>
      <c r="O1318" s="85">
        <f>N1318/AH1318</f>
        <v>0.1156597644951485</v>
      </c>
      <c r="P1318" s="90">
        <f>IFERROR(INDEX([1]kis_etf_trade_data!$1:$1048576,MATCH($A1318,[1]kis_etf_trade_data!$A:$A,0),MATCH(P$3,[1]kis_etf_trade_data!$1:$1,0)),0)</f>
        <v>629977000</v>
      </c>
      <c r="Q1318" s="85">
        <f>P1318/AI1318</f>
        <v>0.5496634715220301</v>
      </c>
      <c r="R1318" s="90">
        <f>IFERROR(INDEX([1]kis_etf_trade_data!$1:$1048576,MATCH($A1318,[1]kis_etf_trade_data!$A:$A,0),MATCH(R$3,[1]kis_etf_trade_data!$1:$1,0)),0)</f>
        <v>0</v>
      </c>
      <c r="S1318" s="85">
        <f>R1318/AJ1318</f>
        <v>0</v>
      </c>
      <c r="T1318" s="90">
        <f>IFERROR(INDEX([1]kis_etf_trade_data!$1:$1048576,MATCH($A1318,[1]kis_etf_trade_data!$A:$A,0),MATCH(T$3,[1]kis_etf_trade_data!$1:$1,0)),0)</f>
        <v>85993000</v>
      </c>
      <c r="U1318" s="85">
        <f>T1318/AK1318</f>
        <v>0.49068758915834521</v>
      </c>
      <c r="V1318" s="90">
        <f>IFERROR(INDEX([1]kis_etf_trade_data!$1:$1048576,MATCH($A1318,[1]kis_etf_trade_data!$A:$A,0),MATCH(V$3,[1]kis_etf_trade_data!$1:$1,0)),0)</f>
        <v>226421000</v>
      </c>
      <c r="W1318" s="85">
        <f>V1318/AL1318</f>
        <v>0.38361356212472386</v>
      </c>
      <c r="X1318" s="90">
        <f>IFERROR(INDEX([1]kis_etf_trade_data!$1:$1048576,MATCH($A1318,[1]kis_etf_trade_data!$A:$A,0),MATCH(X$3,[1]kis_etf_trade_data!$1:$1,0)),0)</f>
        <v>5938000</v>
      </c>
      <c r="Y1318" s="85">
        <f t="shared" si="5"/>
        <v>0.5</v>
      </c>
      <c r="Z1318" s="90">
        <f>IFERROR(INDEX([1]kis_etf_trade_data!$1:$1048576,MATCH($A1318,[1]kis_etf_trade_data!$A:$A,0),MATCH(Z$3,[1]kis_etf_trade_data!$1:$1,0)),0)</f>
        <v>0</v>
      </c>
      <c r="AA1318" s="85">
        <f>Z1318/AO1318</f>
        <v>0</v>
      </c>
      <c r="AB1318" s="85"/>
      <c r="AC1318" s="85"/>
      <c r="AD1318" s="90">
        <f>IFERROR(INDEX([1]market_value_etf!$1:$1048576,MATCH($A1318,[1]market_value_etf!$A:$A,0),MATCH(AD$2,[1]market_value_etf!$1:$1,0))*2 + INDEX([1]mkt_pt_etf!$1:$1048576,MATCH($A1318,[1]mkt_pt_etf!$A:$A,0),MATCH(AD$2,[1]mkt_pt_etf!$1:$1,0))*2,0)</f>
        <v>67404084000</v>
      </c>
      <c r="AE1318" s="90">
        <f>IFERROR(INDEX([1]market_value_etf!$1:$1048576,MATCH($A1318,[1]market_value_etf!$A:$A,0),MATCH(AE$2,[1]market_value_etf!$1:$1,0))*2 + INDEX([1]mkt_pt_etf!$1:$1048576,MATCH($A1318,[1]mkt_pt_etf!$A:$A,0),MATCH(AE$2,[1]mkt_pt_etf!$1:$1,0))*2,0)</f>
        <v>725100000</v>
      </c>
      <c r="AF1318" s="90">
        <f>IFERROR(INDEX([1]market_value_etf!$1:$1048576,MATCH($A1318,[1]market_value_etf!$A:$A,0),MATCH(AF$2,[1]market_value_etf!$1:$1,0))*2 + INDEX([1]mkt_pt_etf!$1:$1048576,MATCH($A1318,[1]mkt_pt_etf!$A:$A,0),MATCH(AF$2,[1]mkt_pt_etf!$1:$1,0))*2,0)</f>
        <v>7487110000</v>
      </c>
      <c r="AG1318" s="90">
        <f>IFERROR(INDEX([1]market_value_etf!$1:$1048576,MATCH($A1318,[1]market_value_etf!$A:$A,0),MATCH(AG$2,[1]market_value_etf!$1:$1,0))*2 + INDEX([1]mkt_pt_etf!$1:$1048576,MATCH($A1318,[1]mkt_pt_etf!$A:$A,0),MATCH(AG$2,[1]mkt_pt_etf!$1:$1,0))*2,0)</f>
        <v>114314366000</v>
      </c>
      <c r="AH1318" s="90">
        <f>IFERROR(INDEX([1]market_value_etf!$1:$1048576,MATCH($A1318,[1]market_value_etf!$A:$A,0),MATCH(AH$2,[1]market_value_etf!$1:$1,0))*2 + INDEX([1]mkt_pt_etf!$1:$1048576,MATCH($A1318,[1]mkt_pt_etf!$A:$A,0),MATCH(AH$2,[1]mkt_pt_etf!$1:$1,0))*2,0)</f>
        <v>2889622000</v>
      </c>
      <c r="AI1318" s="90">
        <f>IFERROR(INDEX([1]market_value_etf!$1:$1048576,MATCH($A1318,[1]market_value_etf!$A:$A,0),MATCH(AI$2,[1]market_value_etf!$1:$1,0))*2 + INDEX([1]mkt_pt_etf!$1:$1048576,MATCH($A1318,[1]mkt_pt_etf!$A:$A,0),MATCH(AI$2,[1]mkt_pt_etf!$1:$1,0))*2,0)</f>
        <v>1146114000</v>
      </c>
      <c r="AJ1318" s="90">
        <f>IFERROR(INDEX([1]market_value_etf!$1:$1048576,MATCH($A1318,[1]market_value_etf!$A:$A,0),MATCH(AJ$2,[1]market_value_etf!$1:$1,0))*2 + INDEX([1]mkt_pt_etf!$1:$1048576,MATCH($A1318,[1]mkt_pt_etf!$A:$A,0),MATCH(AJ$2,[1]mkt_pt_etf!$1:$1,0))*2,0)</f>
        <v>723910000</v>
      </c>
      <c r="AK1318" s="90">
        <f>IFERROR(INDEX([1]market_value_etf!$1:$1048576,MATCH($A1318,[1]market_value_etf!$A:$A,0),MATCH(AK$2,[1]market_value_etf!$1:$1,0))*2 + INDEX([1]mkt_pt_etf!$1:$1048576,MATCH($A1318,[1]mkt_pt_etf!$A:$A,0),MATCH(AK$2,[1]mkt_pt_etf!$1:$1,0))*2,0)</f>
        <v>175250000</v>
      </c>
      <c r="AL1318" s="90">
        <f>IFERROR(INDEX([1]market_value_etf!$1:$1048576,MATCH($A1318,[1]market_value_etf!$A:$A,0),MATCH(AL$2,[1]market_value_etf!$1:$1,0))*2 + INDEX([1]mkt_pt_etf!$1:$1048576,MATCH($A1318,[1]mkt_pt_etf!$A:$A,0),MATCH(AL$2,[1]mkt_pt_etf!$1:$1,0))*2,0)</f>
        <v>590232000</v>
      </c>
      <c r="AM1318" s="90">
        <f>IFERROR(INDEX([1]market_value_etf!$1:$1048576,MATCH($A1318,[1]market_value_etf!$A:$A,0),MATCH(AM$2,[1]market_value_etf!$1:$1,0))*2 + INDEX([1]mkt_pt_etf!$1:$1048576,MATCH($A1318,[1]mkt_pt_etf!$A:$A,0),MATCH(AM$2,[1]mkt_pt_etf!$1:$1,0))*2,0)</f>
        <v>11876000</v>
      </c>
      <c r="AN1318" s="90">
        <f>IFERROR(INDEX([1]market_value_etf!$1:$1048576,MATCH($A1318,[1]market_value_etf!$A:$A,0),MATCH(AN$2,[1]market_value_etf!$1:$1,0))*2 + INDEX([1]mkt_pt_etf!$1:$1048576,MATCH($A1318,[1]mkt_pt_etf!$A:$A,0),MATCH(AN$2,[1]mkt_pt_etf!$1:$1,0))*2,0)</f>
        <v>19442000</v>
      </c>
      <c r="AO1318" s="90">
        <f>IFERROR(INDEX([1]market_value_etf!$1:$1048576,MATCH($A1318,[1]market_value_etf!$A:$A,0),MATCH(AO$2,[1]market_value_etf!$1:$1,0))*2 + INDEX([1]mkt_pt_etf!$1:$1048576,MATCH($A1318,[1]mkt_pt_etf!$A:$A,0),MATCH(AO$2,[1]mkt_pt_etf!$1:$1,0))*2,0)</f>
        <v>4786000</v>
      </c>
      <c r="AP1318" s="90"/>
    </row>
    <row r="1319" spans="1:42" ht="12.75" customHeight="1">
      <c r="A1319" s="81">
        <v>45344</v>
      </c>
      <c r="B1319" s="90" cm="1">
        <f t="array" ref="B1319">SUM(_xlfn._xlws.FILTER([1]market_value_exchange!$B:$D,[1]market_value_exchange!$A:$A=A1319,0))*2</f>
        <v>40499099914400</v>
      </c>
      <c r="C1319" s="90">
        <f>SUM(AD1319:AN1319)</f>
        <v>143515000000</v>
      </c>
      <c r="D1319" s="203">
        <f>F1319+H1319+J1319+L1319+N1319+P1319+R1319+T1319+V1319+Z1319</f>
        <v>63699702000</v>
      </c>
      <c r="E1319" s="208">
        <f>INDEX([2]Daily_stats!$1:$1048576,MATCH($A1319,[2]Daily_stats!$H:$H,0),MATCH(E$1,[2]Daily_stats!$1:$1,0))</f>
        <v>176066018200</v>
      </c>
      <c r="F1319" s="90">
        <f>IFERROR(INDEX([1]kis_etf_trade_data!$1:$1048576,MATCH($A1319,[1]kis_etf_trade_data!$A:$A,0),MATCH(F$3,[1]kis_etf_trade_data!$1:$1,0)),0)</f>
        <v>34713952000</v>
      </c>
      <c r="G1319" s="85">
        <f>F1319/AD1319</f>
        <v>0.82472660847688217</v>
      </c>
      <c r="H1319" s="90">
        <f>IFERROR(INDEX([1]kis_etf_trade_data!$1:$1048576,MATCH($A1319,[1]kis_etf_trade_data!$A:$A,0),MATCH(H$3,[1]kis_etf_trade_data!$1:$1,0)),0)</f>
        <v>0</v>
      </c>
      <c r="I1319" s="85">
        <f>H1319/AE1319</f>
        <v>0</v>
      </c>
      <c r="J1319" s="90">
        <f>IFERROR(INDEX([1]kis_etf_trade_data!$1:$1048576,MATCH($A1319,[1]kis_etf_trade_data!$A:$A,0),MATCH(J$3,[1]kis_etf_trade_data!$1:$1,0)),0)</f>
        <v>3148392000</v>
      </c>
      <c r="K1319" s="85">
        <f>J1319/AF1319</f>
        <v>0.4720121736392735</v>
      </c>
      <c r="L1319" s="90">
        <f>IFERROR(INDEX([1]kis_etf_trade_data!$1:$1048576,MATCH($A1319,[1]kis_etf_trade_data!$A:$A,0),MATCH(L$3,[1]kis_etf_trade_data!$1:$1,0)),0)</f>
        <v>24723683000</v>
      </c>
      <c r="M1319" s="85">
        <f>L1319/AG1319</f>
        <v>0.27839086082566539</v>
      </c>
      <c r="N1319" s="90">
        <f>IFERROR(INDEX([1]kis_etf_trade_data!$1:$1048576,MATCH($A1319,[1]kis_etf_trade_data!$A:$A,0),MATCH(N$3,[1]kis_etf_trade_data!$1:$1,0)),0)</f>
        <v>973360000</v>
      </c>
      <c r="O1319" s="85">
        <f>N1319/AH1319</f>
        <v>0.21845776930504054</v>
      </c>
      <c r="P1319" s="90">
        <f>IFERROR(INDEX([1]kis_etf_trade_data!$1:$1048576,MATCH($A1319,[1]kis_etf_trade_data!$A:$A,0),MATCH(P$3,[1]kis_etf_trade_data!$1:$1,0)),0)</f>
        <v>53429000</v>
      </c>
      <c r="Q1319" s="85">
        <f>P1319/AI1319</f>
        <v>0.20028714734482422</v>
      </c>
      <c r="R1319" s="90">
        <f>IFERROR(INDEX([1]kis_etf_trade_data!$1:$1048576,MATCH($A1319,[1]kis_etf_trade_data!$A:$A,0),MATCH(R$3,[1]kis_etf_trade_data!$1:$1,0)),0)</f>
        <v>0</v>
      </c>
      <c r="S1319" s="85">
        <f>R1319/AJ1319</f>
        <v>0</v>
      </c>
      <c r="T1319" s="90">
        <f>IFERROR(INDEX([1]kis_etf_trade_data!$1:$1048576,MATCH($A1319,[1]kis_etf_trade_data!$A:$A,0),MATCH(T$3,[1]kis_etf_trade_data!$1:$1,0)),0)</f>
        <v>66693000</v>
      </c>
      <c r="U1319" s="85">
        <f>T1319/AK1319</f>
        <v>0.46583733795261512</v>
      </c>
      <c r="V1319" s="90">
        <f>IFERROR(INDEX([1]kis_etf_trade_data!$1:$1048576,MATCH($A1319,[1]kis_etf_trade_data!$A:$A,0),MATCH(V$3,[1]kis_etf_trade_data!$1:$1,0)),0)</f>
        <v>20193000</v>
      </c>
      <c r="W1319" s="85">
        <f>V1319/AL1319</f>
        <v>0.10414668110784465</v>
      </c>
      <c r="X1319" s="90">
        <f>IFERROR(INDEX([1]kis_etf_trade_data!$1:$1048576,MATCH($A1319,[1]kis_etf_trade_data!$A:$A,0),MATCH(X$3,[1]kis_etf_trade_data!$1:$1,0)),0)</f>
        <v>7124000</v>
      </c>
      <c r="Y1319" s="85">
        <f t="shared" si="5"/>
        <v>0.5</v>
      </c>
      <c r="Z1319" s="90"/>
      <c r="AA1319" s="85"/>
      <c r="AB1319" s="85"/>
      <c r="AC1319" s="85"/>
      <c r="AD1319" s="90">
        <f>IFERROR(INDEX([1]market_value_etf!$1:$1048576,MATCH($A1319,[1]market_value_etf!$A:$A,0),MATCH(AD$2,[1]market_value_etf!$1:$1,0))*2 + INDEX([1]mkt_pt_etf!$1:$1048576,MATCH($A1319,[1]mkt_pt_etf!$A:$A,0),MATCH(AD$2,[1]mkt_pt_etf!$1:$1,0))*2,0)</f>
        <v>42091466000</v>
      </c>
      <c r="AE1319" s="90">
        <f>IFERROR(INDEX([1]market_value_etf!$1:$1048576,MATCH($A1319,[1]market_value_etf!$A:$A,0),MATCH(AE$2,[1]market_value_etf!$1:$1,0))*2 + INDEX([1]mkt_pt_etf!$1:$1048576,MATCH($A1319,[1]mkt_pt_etf!$A:$A,0),MATCH(AE$2,[1]mkt_pt_etf!$1:$1,0))*2,0)</f>
        <v>543100000</v>
      </c>
      <c r="AF1319" s="90">
        <f>IFERROR(INDEX([1]market_value_etf!$1:$1048576,MATCH($A1319,[1]market_value_etf!$A:$A,0),MATCH(AF$2,[1]market_value_etf!$1:$1,0))*2 + INDEX([1]mkt_pt_etf!$1:$1048576,MATCH($A1319,[1]mkt_pt_etf!$A:$A,0),MATCH(AF$2,[1]mkt_pt_etf!$1:$1,0))*2,0)</f>
        <v>6670150000</v>
      </c>
      <c r="AG1319" s="90">
        <f>IFERROR(INDEX([1]market_value_etf!$1:$1048576,MATCH($A1319,[1]market_value_etf!$A:$A,0),MATCH(AG$2,[1]market_value_etf!$1:$1,0))*2 + INDEX([1]mkt_pt_etf!$1:$1048576,MATCH($A1319,[1]mkt_pt_etf!$A:$A,0),MATCH(AG$2,[1]mkt_pt_etf!$1:$1,0))*2,0)</f>
        <v>88809248000</v>
      </c>
      <c r="AH1319" s="90">
        <f>IFERROR(INDEX([1]market_value_etf!$1:$1048576,MATCH($A1319,[1]market_value_etf!$A:$A,0),MATCH(AH$2,[1]market_value_etf!$1:$1,0))*2 + INDEX([1]mkt_pt_etf!$1:$1048576,MATCH($A1319,[1]mkt_pt_etf!$A:$A,0),MATCH(AH$2,[1]mkt_pt_etf!$1:$1,0))*2,0)</f>
        <v>4455598000</v>
      </c>
      <c r="AI1319" s="90">
        <f>IFERROR(INDEX([1]market_value_etf!$1:$1048576,MATCH($A1319,[1]market_value_etf!$A:$A,0),MATCH(AI$2,[1]market_value_etf!$1:$1,0))*2 + INDEX([1]mkt_pt_etf!$1:$1048576,MATCH($A1319,[1]mkt_pt_etf!$A:$A,0),MATCH(AI$2,[1]mkt_pt_etf!$1:$1,0))*2,0)</f>
        <v>266762000</v>
      </c>
      <c r="AJ1319" s="90">
        <f>IFERROR(INDEX([1]market_value_etf!$1:$1048576,MATCH($A1319,[1]market_value_etf!$A:$A,0),MATCH(AJ$2,[1]market_value_etf!$1:$1,0))*2 + INDEX([1]mkt_pt_etf!$1:$1048576,MATCH($A1319,[1]mkt_pt_etf!$A:$A,0),MATCH(AJ$2,[1]mkt_pt_etf!$1:$1,0))*2,0)</f>
        <v>321090000</v>
      </c>
      <c r="AK1319" s="90">
        <f>IFERROR(INDEX([1]market_value_etf!$1:$1048576,MATCH($A1319,[1]market_value_etf!$A:$A,0),MATCH(AK$2,[1]market_value_etf!$1:$1,0))*2 + INDEX([1]mkt_pt_etf!$1:$1048576,MATCH($A1319,[1]mkt_pt_etf!$A:$A,0),MATCH(AK$2,[1]mkt_pt_etf!$1:$1,0))*2,0)</f>
        <v>143168000</v>
      </c>
      <c r="AL1319" s="90">
        <f>IFERROR(INDEX([1]market_value_etf!$1:$1048576,MATCH($A1319,[1]market_value_etf!$A:$A,0),MATCH(AL$2,[1]market_value_etf!$1:$1,0))*2 + INDEX([1]mkt_pt_etf!$1:$1048576,MATCH($A1319,[1]mkt_pt_etf!$A:$A,0),MATCH(AL$2,[1]mkt_pt_etf!$1:$1,0))*2,0)</f>
        <v>193890000</v>
      </c>
      <c r="AM1319" s="90">
        <f>IFERROR(INDEX([1]market_value_etf!$1:$1048576,MATCH($A1319,[1]market_value_etf!$A:$A,0),MATCH(AM$2,[1]market_value_etf!$1:$1,0))*2 + INDEX([1]mkt_pt_etf!$1:$1048576,MATCH($A1319,[1]mkt_pt_etf!$A:$A,0),MATCH(AM$2,[1]mkt_pt_etf!$1:$1,0))*2,0)</f>
        <v>14248000</v>
      </c>
      <c r="AN1319" s="90">
        <f>IFERROR(INDEX([1]market_value_etf!$1:$1048576,MATCH($A1319,[1]market_value_etf!$A:$A,0),MATCH(AN$2,[1]market_value_etf!$1:$1,0))*2 + INDEX([1]mkt_pt_etf!$1:$1048576,MATCH($A1319,[1]mkt_pt_etf!$A:$A,0),MATCH(AN$2,[1]mkt_pt_etf!$1:$1,0))*2,0)</f>
        <v>6280000</v>
      </c>
      <c r="AO1319" s="90">
        <f>IFERROR(INDEX([1]market_value_etf!$1:$1048576,MATCH($A1319,[1]market_value_etf!$A:$A,0),MATCH(AO$2,[1]market_value_etf!$1:$1,0))*2 + INDEX([1]mkt_pt_etf!$1:$1048576,MATCH($A1319,[1]mkt_pt_etf!$A:$A,0),MATCH(AO$2,[1]mkt_pt_etf!$1:$1,0))*2,0)</f>
        <v>0</v>
      </c>
      <c r="AP1319" s="90"/>
    </row>
    <row r="1320" spans="1:42" ht="12.75" customHeight="1">
      <c r="A1320" s="81">
        <v>45345</v>
      </c>
      <c r="B1320" s="90" cm="1">
        <f t="array" ref="B1320">SUM(_xlfn._xlws.FILTER([1]market_value_exchange!$B:$D,[1]market_value_exchange!$A:$A=A1320,0))*2</f>
        <v>70208282745600</v>
      </c>
      <c r="C1320" s="90">
        <f>SUM(AD1320:AN1320)</f>
        <v>395437332000</v>
      </c>
      <c r="D1320" s="203">
        <f>F1320+H1320+J1320+L1320+N1320+P1320+R1320+T1320+V1320+Z1320</f>
        <v>226986021000</v>
      </c>
      <c r="E1320" s="208">
        <f>INDEX([2]Daily_stats!$1:$1048576,MATCH($A1320,[2]Daily_stats!$H:$H,0),MATCH(E$1,[2]Daily_stats!$1:$1,0))</f>
        <v>505785790750</v>
      </c>
      <c r="F1320" s="90">
        <f>IFERROR(INDEX([1]kis_etf_trade_data!$1:$1048576,MATCH($A1320,[1]kis_etf_trade_data!$A:$A,0),MATCH(F$3,[1]kis_etf_trade_data!$1:$1,0)),0)</f>
        <v>128076238000</v>
      </c>
      <c r="G1320" s="85">
        <f>F1320/AD1320</f>
        <v>0.81153618376598113</v>
      </c>
      <c r="H1320" s="90">
        <f>IFERROR(INDEX([1]kis_etf_trade_data!$1:$1048576,MATCH($A1320,[1]kis_etf_trade_data!$A:$A,0),MATCH(H$3,[1]kis_etf_trade_data!$1:$1,0)),0)</f>
        <v>0</v>
      </c>
      <c r="I1320" s="85">
        <f>H1320/AE1320</f>
        <v>0</v>
      </c>
      <c r="J1320" s="90">
        <f>IFERROR(INDEX([1]kis_etf_trade_data!$1:$1048576,MATCH($A1320,[1]kis_etf_trade_data!$A:$A,0),MATCH(J$3,[1]kis_etf_trade_data!$1:$1,0)),0)</f>
        <v>17835523000</v>
      </c>
      <c r="K1320" s="85">
        <f>J1320/AF1320</f>
        <v>0.35921497867431307</v>
      </c>
      <c r="L1320" s="90">
        <f>IFERROR(INDEX([1]kis_etf_trade_data!$1:$1048576,MATCH($A1320,[1]kis_etf_trade_data!$A:$A,0),MATCH(L$3,[1]kis_etf_trade_data!$1:$1,0)),0)</f>
        <v>77319579000</v>
      </c>
      <c r="M1320" s="85">
        <f>L1320/AG1320</f>
        <v>0.43459096128840263</v>
      </c>
      <c r="N1320" s="90">
        <f>IFERROR(INDEX([1]kis_etf_trade_data!$1:$1048576,MATCH($A1320,[1]kis_etf_trade_data!$A:$A,0),MATCH(N$3,[1]kis_etf_trade_data!$1:$1,0)),0)</f>
        <v>1750554000</v>
      </c>
      <c r="O1320" s="85">
        <f>N1320/AH1320</f>
        <v>0.41592018760379862</v>
      </c>
      <c r="P1320" s="90">
        <f>IFERROR(INDEX([1]kis_etf_trade_data!$1:$1048576,MATCH($A1320,[1]kis_etf_trade_data!$A:$A,0),MATCH(P$3,[1]kis_etf_trade_data!$1:$1,0)),0)</f>
        <v>744228000</v>
      </c>
      <c r="Q1320" s="85">
        <f>P1320/AI1320</f>
        <v>0.5450231344168941</v>
      </c>
      <c r="R1320" s="90">
        <f>IFERROR(INDEX([1]kis_etf_trade_data!$1:$1048576,MATCH($A1320,[1]kis_etf_trade_data!$A:$A,0),MATCH(R$3,[1]kis_etf_trade_data!$1:$1,0)),0)</f>
        <v>0</v>
      </c>
      <c r="S1320" s="85">
        <f>R1320/AJ1320</f>
        <v>0</v>
      </c>
      <c r="T1320" s="90">
        <f>IFERROR(INDEX([1]kis_etf_trade_data!$1:$1048576,MATCH($A1320,[1]kis_etf_trade_data!$A:$A,0),MATCH(T$3,[1]kis_etf_trade_data!$1:$1,0)),0)</f>
        <v>275571000</v>
      </c>
      <c r="U1320" s="85">
        <f>T1320/AK1320</f>
        <v>0.49851118331078098</v>
      </c>
      <c r="V1320" s="90">
        <f>IFERROR(INDEX([1]kis_etf_trade_data!$1:$1048576,MATCH($A1320,[1]kis_etf_trade_data!$A:$A,0),MATCH(V$3,[1]kis_etf_trade_data!$1:$1,0)),0)</f>
        <v>984328000</v>
      </c>
      <c r="W1320" s="85">
        <f>V1320/AL1320</f>
        <v>0.47071133108576618</v>
      </c>
      <c r="X1320" s="90">
        <f>IFERROR(INDEX([1]kis_etf_trade_data!$1:$1048576,MATCH($A1320,[1]kis_etf_trade_data!$A:$A,0),MATCH(X$3,[1]kis_etf_trade_data!$1:$1,0)),0)</f>
        <v>59200000</v>
      </c>
      <c r="Y1320" s="85">
        <f t="shared" si="5"/>
        <v>0.5</v>
      </c>
      <c r="Z1320" s="90"/>
      <c r="AA1320" s="85"/>
      <c r="AB1320" s="85"/>
      <c r="AC1320" s="85"/>
      <c r="AD1320" s="90">
        <f>IFERROR(INDEX([1]market_value_etf!$1:$1048576,MATCH($A1320,[1]market_value_etf!$A:$A,0),MATCH(AD$2,[1]market_value_etf!$1:$1,0))*2 + INDEX([1]mkt_pt_etf!$1:$1048576,MATCH($A1320,[1]mkt_pt_etf!$A:$A,0),MATCH(AD$2,[1]mkt_pt_etf!$1:$1,0))*2,0)</f>
        <v>157819504000</v>
      </c>
      <c r="AE1320" s="90">
        <f>IFERROR(INDEX([1]market_value_etf!$1:$1048576,MATCH($A1320,[1]market_value_etf!$A:$A,0),MATCH(AE$2,[1]market_value_etf!$1:$1,0))*2 + INDEX([1]mkt_pt_etf!$1:$1048576,MATCH($A1320,[1]mkt_pt_etf!$A:$A,0),MATCH(AE$2,[1]mkt_pt_etf!$1:$1,0))*2,0)</f>
        <v>786822000</v>
      </c>
      <c r="AF1320" s="90">
        <f>IFERROR(INDEX([1]market_value_etf!$1:$1048576,MATCH($A1320,[1]market_value_etf!$A:$A,0),MATCH(AF$2,[1]market_value_etf!$1:$1,0))*2 + INDEX([1]mkt_pt_etf!$1:$1048576,MATCH($A1320,[1]mkt_pt_etf!$A:$A,0),MATCH(AF$2,[1]mkt_pt_etf!$1:$1,0))*2,0)</f>
        <v>49651390000</v>
      </c>
      <c r="AG1320" s="90">
        <f>IFERROR(INDEX([1]market_value_etf!$1:$1048576,MATCH($A1320,[1]market_value_etf!$A:$A,0),MATCH(AG$2,[1]market_value_etf!$1:$1,0))*2 + INDEX([1]mkt_pt_etf!$1:$1048576,MATCH($A1320,[1]mkt_pt_etf!$A:$A,0),MATCH(AG$2,[1]mkt_pt_etf!$1:$1,0))*2,0)</f>
        <v>177913454000</v>
      </c>
      <c r="AH1320" s="90">
        <f>IFERROR(INDEX([1]market_value_etf!$1:$1048576,MATCH($A1320,[1]market_value_etf!$A:$A,0),MATCH(AH$2,[1]market_value_etf!$1:$1,0))*2 + INDEX([1]mkt_pt_etf!$1:$1048576,MATCH($A1320,[1]mkt_pt_etf!$A:$A,0),MATCH(AH$2,[1]mkt_pt_etf!$1:$1,0))*2,0)</f>
        <v>4208870000</v>
      </c>
      <c r="AI1320" s="90">
        <f>IFERROR(INDEX([1]market_value_etf!$1:$1048576,MATCH($A1320,[1]market_value_etf!$A:$A,0),MATCH(AI$2,[1]market_value_etf!$1:$1,0))*2 + INDEX([1]mkt_pt_etf!$1:$1048576,MATCH($A1320,[1]mkt_pt_etf!$A:$A,0),MATCH(AI$2,[1]mkt_pt_etf!$1:$1,0))*2,0)</f>
        <v>1365498000</v>
      </c>
      <c r="AJ1320" s="90">
        <f>IFERROR(INDEX([1]market_value_etf!$1:$1048576,MATCH($A1320,[1]market_value_etf!$A:$A,0),MATCH(AJ$2,[1]market_value_etf!$1:$1,0))*2 + INDEX([1]mkt_pt_etf!$1:$1048576,MATCH($A1320,[1]mkt_pt_etf!$A:$A,0),MATCH(AJ$2,[1]mkt_pt_etf!$1:$1,0))*2,0)</f>
        <v>912252000</v>
      </c>
      <c r="AK1320" s="90">
        <f>IFERROR(INDEX([1]market_value_etf!$1:$1048576,MATCH($A1320,[1]market_value_etf!$A:$A,0),MATCH(AK$2,[1]market_value_etf!$1:$1,0))*2 + INDEX([1]mkt_pt_etf!$1:$1048576,MATCH($A1320,[1]mkt_pt_etf!$A:$A,0),MATCH(AK$2,[1]mkt_pt_etf!$1:$1,0))*2,0)</f>
        <v>552788000</v>
      </c>
      <c r="AL1320" s="90">
        <f>IFERROR(INDEX([1]market_value_etf!$1:$1048576,MATCH($A1320,[1]market_value_etf!$A:$A,0),MATCH(AL$2,[1]market_value_etf!$1:$1,0))*2 + INDEX([1]mkt_pt_etf!$1:$1048576,MATCH($A1320,[1]mkt_pt_etf!$A:$A,0),MATCH(AL$2,[1]mkt_pt_etf!$1:$1,0))*2,0)</f>
        <v>2091150000</v>
      </c>
      <c r="AM1320" s="90">
        <f>IFERROR(INDEX([1]market_value_etf!$1:$1048576,MATCH($A1320,[1]market_value_etf!$A:$A,0),MATCH(AM$2,[1]market_value_etf!$1:$1,0))*2 + INDEX([1]mkt_pt_etf!$1:$1048576,MATCH($A1320,[1]mkt_pt_etf!$A:$A,0),MATCH(AM$2,[1]mkt_pt_etf!$1:$1,0))*2,0)</f>
        <v>118400000</v>
      </c>
      <c r="AN1320" s="90">
        <f>IFERROR(INDEX([1]market_value_etf!$1:$1048576,MATCH($A1320,[1]market_value_etf!$A:$A,0),MATCH(AN$2,[1]market_value_etf!$1:$1,0))*2 + INDEX([1]mkt_pt_etf!$1:$1048576,MATCH($A1320,[1]mkt_pt_etf!$A:$A,0),MATCH(AN$2,[1]mkt_pt_etf!$1:$1,0))*2,0)</f>
        <v>17204000</v>
      </c>
      <c r="AO1320" s="90">
        <f>IFERROR(INDEX([1]market_value_etf!$1:$1048576,MATCH($A1320,[1]market_value_etf!$A:$A,0),MATCH(AO$2,[1]market_value_etf!$1:$1,0))*2 + INDEX([1]mkt_pt_etf!$1:$1048576,MATCH($A1320,[1]mkt_pt_etf!$A:$A,0),MATCH(AO$2,[1]mkt_pt_etf!$1:$1,0))*2,0)</f>
        <v>2390000</v>
      </c>
      <c r="AP1320" s="90"/>
    </row>
    <row r="1321" spans="1:42" s="116" customFormat="1" ht="12.75" customHeight="1">
      <c r="A1321" s="110"/>
      <c r="B1321" s="113"/>
      <c r="C1321" s="113"/>
      <c r="D1321" s="210"/>
      <c r="E1321" s="208"/>
      <c r="F1321" s="113"/>
      <c r="G1321" s="135"/>
      <c r="H1321" s="113"/>
      <c r="I1321" s="113"/>
      <c r="J1321" s="113"/>
      <c r="K1321" s="113"/>
      <c r="L1321" s="113"/>
      <c r="M1321" s="113"/>
      <c r="N1321" s="113"/>
      <c r="O1321" s="113"/>
      <c r="P1321" s="113"/>
      <c r="Q1321" s="113"/>
      <c r="R1321" s="113"/>
      <c r="S1321" s="113"/>
      <c r="T1321" s="113"/>
      <c r="U1321" s="113"/>
      <c r="V1321" s="113"/>
      <c r="W1321" s="113"/>
      <c r="X1321" s="113"/>
      <c r="Y1321" s="85" t="e">
        <f t="shared" si="5"/>
        <v>#DIV/0!</v>
      </c>
      <c r="Z1321" s="113"/>
      <c r="AA1321" s="113"/>
      <c r="AB1321" s="113"/>
      <c r="AC1321" s="113"/>
      <c r="AD1321" s="113"/>
      <c r="AE1321" s="113"/>
      <c r="AF1321" s="113"/>
      <c r="AG1321" s="113"/>
      <c r="AH1321" s="113"/>
      <c r="AI1321" s="126"/>
      <c r="AJ1321" s="113"/>
      <c r="AK1321" s="113"/>
      <c r="AL1321" s="113"/>
      <c r="AM1321" s="113"/>
      <c r="AN1321" s="113"/>
      <c r="AO1321" s="113"/>
      <c r="AP1321" s="113"/>
    </row>
    <row r="1322" spans="1:42" ht="12.75" customHeight="1">
      <c r="A1322" s="81">
        <v>45348</v>
      </c>
      <c r="B1322" s="90" cm="1">
        <f t="array" ref="B1322">SUM(_xlfn._xlws.FILTER([1]market_value_exchange!$B:$D,[1]market_value_exchange!$A:$A=A1322,0))*2</f>
        <v>46724612232000</v>
      </c>
      <c r="C1322" s="90">
        <f>SUM(AD1322:AN1322)</f>
        <v>167595294000</v>
      </c>
      <c r="D1322" s="203">
        <f>F1322+H1322+J1322+L1322+N1322+P1322+R1322+T1322+V1322+Z1322</f>
        <v>36678261000</v>
      </c>
      <c r="E1322" s="208">
        <f>INDEX([2]Daily_stats!$1:$1048576,MATCH($A1322,[2]Daily_stats!$H:$H,0),MATCH(E$1,[2]Daily_stats!$1:$1,0))</f>
        <v>155323012000</v>
      </c>
      <c r="F1322" s="90">
        <f>IFERROR(INDEX([1]kis_etf_trade_data!$1:$1048576,MATCH($A1322,[1]kis_etf_trade_data!$A:$A,0),MATCH(F$3,[1]kis_etf_trade_data!$1:$1,0)),0)</f>
        <v>1850531000</v>
      </c>
      <c r="G1322" s="85">
        <f>F1322/AD1322</f>
        <v>0.17895755513163919</v>
      </c>
      <c r="H1322" s="90">
        <f>IFERROR(INDEX([1]kis_etf_trade_data!$1:$1048576,MATCH($A1322,[1]kis_etf_trade_data!$A:$A,0),MATCH(H$3,[1]kis_etf_trade_data!$1:$1,0)),0)</f>
        <v>0</v>
      </c>
      <c r="I1322" s="85">
        <f>H1322/AE1322</f>
        <v>0</v>
      </c>
      <c r="J1322" s="90">
        <f>IFERROR(INDEX([1]kis_etf_trade_data!$1:$1048576,MATCH($A1322,[1]kis_etf_trade_data!$A:$A,0),MATCH(J$3,[1]kis_etf_trade_data!$1:$1,0)),0)</f>
        <v>4061412000</v>
      </c>
      <c r="K1322" s="85">
        <f>J1322/AF1322</f>
        <v>0.23613684198285986</v>
      </c>
      <c r="L1322" s="90">
        <f>IFERROR(INDEX([1]kis_etf_trade_data!$1:$1048576,MATCH($A1322,[1]kis_etf_trade_data!$A:$A,0),MATCH(L$3,[1]kis_etf_trade_data!$1:$1,0)),0)</f>
        <v>26861145000</v>
      </c>
      <c r="M1322" s="85">
        <f>L1322/AG1322</f>
        <v>0.20622664444611713</v>
      </c>
      <c r="N1322" s="90">
        <f>IFERROR(INDEX([1]kis_etf_trade_data!$1:$1048576,MATCH($A1322,[1]kis_etf_trade_data!$A:$A,0),MATCH(N$3,[1]kis_etf_trade_data!$1:$1,0)),0)</f>
        <v>3161872000</v>
      </c>
      <c r="O1322" s="85">
        <f>N1322/AH1322</f>
        <v>0.43453700283216351</v>
      </c>
      <c r="P1322" s="90">
        <f>IFERROR(INDEX([1]kis_etf_trade_data!$1:$1048576,MATCH($A1322,[1]kis_etf_trade_data!$A:$A,0),MATCH(P$3,[1]kis_etf_trade_data!$1:$1,0)),0)</f>
        <v>221840000</v>
      </c>
      <c r="Q1322" s="85">
        <f>P1322/AI1322</f>
        <v>0.37510990869124111</v>
      </c>
      <c r="R1322" s="90">
        <f>IFERROR(INDEX([1]kis_etf_trade_data!$1:$1048576,MATCH($A1322,[1]kis_etf_trade_data!$A:$A,0),MATCH(R$3,[1]kis_etf_trade_data!$1:$1,0)),0)</f>
        <v>0</v>
      </c>
      <c r="S1322" s="85">
        <f>R1322/AJ1322</f>
        <v>0</v>
      </c>
      <c r="T1322" s="90">
        <f>IFERROR(INDEX([1]kis_etf_trade_data!$1:$1048576,MATCH($A1322,[1]kis_etf_trade_data!$A:$A,0),MATCH(T$3,[1]kis_etf_trade_data!$1:$1,0)),0)</f>
        <v>261597000</v>
      </c>
      <c r="U1322" s="85">
        <f>T1322/AK1322</f>
        <v>0.49390540923251203</v>
      </c>
      <c r="V1322" s="90">
        <f>IFERROR(INDEX([1]kis_etf_trade_data!$1:$1048576,MATCH($A1322,[1]kis_etf_trade_data!$A:$A,0),MATCH(V$3,[1]kis_etf_trade_data!$1:$1,0)),0)</f>
        <v>259864000</v>
      </c>
      <c r="W1322" s="85">
        <f>V1322/AL1322</f>
        <v>0.41214105138282248</v>
      </c>
      <c r="X1322" s="90">
        <f>IFERROR(INDEX([1]kis_etf_trade_data!$1:$1048576,MATCH($A1322,[1]kis_etf_trade_data!$A:$A,0),MATCH(X$3,[1]kis_etf_trade_data!$1:$1,0)),0)</f>
        <v>9393000</v>
      </c>
      <c r="Y1322" s="85">
        <f t="shared" si="5"/>
        <v>0.5</v>
      </c>
      <c r="Z1322" s="90"/>
      <c r="AA1322" s="85"/>
      <c r="AB1322" s="85"/>
      <c r="AC1322" s="85"/>
      <c r="AD1322" s="90">
        <f>IFERROR(INDEX([1]market_value_etf!$1:$1048576,MATCH($A1322,[1]market_value_etf!$A:$A,0),MATCH(AD$2,[1]market_value_etf!$1:$1,0))*2 + INDEX([1]mkt_pt_etf!$1:$1048576,MATCH($A1322,[1]mkt_pt_etf!$A:$A,0),MATCH(AD$2,[1]mkt_pt_etf!$1:$1,0))*2,0)</f>
        <v>10340614000</v>
      </c>
      <c r="AE1322" s="90">
        <f>IFERROR(INDEX([1]market_value_etf!$1:$1048576,MATCH($A1322,[1]market_value_etf!$A:$A,0),MATCH(AE$2,[1]market_value_etf!$1:$1,0))*2 + INDEX([1]mkt_pt_etf!$1:$1048576,MATCH($A1322,[1]mkt_pt_etf!$A:$A,0),MATCH(AE$2,[1]mkt_pt_etf!$1:$1,0))*2,0)</f>
        <v>209104000</v>
      </c>
      <c r="AF1322" s="90">
        <f>IFERROR(INDEX([1]market_value_etf!$1:$1048576,MATCH($A1322,[1]market_value_etf!$A:$A,0),MATCH(AF$2,[1]market_value_etf!$1:$1,0))*2 + INDEX([1]mkt_pt_etf!$1:$1048576,MATCH($A1322,[1]mkt_pt_etf!$A:$A,0),MATCH(AF$2,[1]mkt_pt_etf!$1:$1,0))*2,0)</f>
        <v>17199400000</v>
      </c>
      <c r="AG1322" s="90">
        <f>IFERROR(INDEX([1]market_value_etf!$1:$1048576,MATCH($A1322,[1]market_value_etf!$A:$A,0),MATCH(AG$2,[1]market_value_etf!$1:$1,0))*2 + INDEX([1]mkt_pt_etf!$1:$1048576,MATCH($A1322,[1]mkt_pt_etf!$A:$A,0),MATCH(AG$2,[1]mkt_pt_etf!$1:$1,0))*2,0)</f>
        <v>130250604000</v>
      </c>
      <c r="AH1322" s="90">
        <f>IFERROR(INDEX([1]market_value_etf!$1:$1048576,MATCH($A1322,[1]market_value_etf!$A:$A,0),MATCH(AH$2,[1]market_value_etf!$1:$1,0))*2 + INDEX([1]mkt_pt_etf!$1:$1048576,MATCH($A1322,[1]mkt_pt_etf!$A:$A,0),MATCH(AH$2,[1]mkt_pt_etf!$1:$1,0))*2,0)</f>
        <v>7276416000</v>
      </c>
      <c r="AI1322" s="90">
        <f>IFERROR(INDEX([1]market_value_etf!$1:$1048576,MATCH($A1322,[1]market_value_etf!$A:$A,0),MATCH(AI$2,[1]market_value_etf!$1:$1,0))*2 + INDEX([1]mkt_pt_etf!$1:$1048576,MATCH($A1322,[1]mkt_pt_etf!$A:$A,0),MATCH(AI$2,[1]mkt_pt_etf!$1:$1,0))*2,0)</f>
        <v>591400000</v>
      </c>
      <c r="AJ1322" s="90">
        <f>IFERROR(INDEX([1]market_value_etf!$1:$1048576,MATCH($A1322,[1]market_value_etf!$A:$A,0),MATCH(AJ$2,[1]market_value_etf!$1:$1,0))*2 + INDEX([1]mkt_pt_etf!$1:$1048576,MATCH($A1322,[1]mkt_pt_etf!$A:$A,0),MATCH(AJ$2,[1]mkt_pt_etf!$1:$1,0))*2,0)</f>
        <v>537550000</v>
      </c>
      <c r="AK1322" s="90">
        <f>IFERROR(INDEX([1]market_value_etf!$1:$1048576,MATCH($A1322,[1]market_value_etf!$A:$A,0),MATCH(AK$2,[1]market_value_etf!$1:$1,0))*2 + INDEX([1]mkt_pt_etf!$1:$1048576,MATCH($A1322,[1]mkt_pt_etf!$A:$A,0),MATCH(AK$2,[1]mkt_pt_etf!$1:$1,0))*2,0)</f>
        <v>529650000</v>
      </c>
      <c r="AL1322" s="90">
        <f>IFERROR(INDEX([1]market_value_etf!$1:$1048576,MATCH($A1322,[1]market_value_etf!$A:$A,0),MATCH(AL$2,[1]market_value_etf!$1:$1,0))*2 + INDEX([1]mkt_pt_etf!$1:$1048576,MATCH($A1322,[1]mkt_pt_etf!$A:$A,0),MATCH(AL$2,[1]mkt_pt_etf!$1:$1,0))*2,0)</f>
        <v>630522000</v>
      </c>
      <c r="AM1322" s="90">
        <f>IFERROR(INDEX([1]market_value_etf!$1:$1048576,MATCH($A1322,[1]market_value_etf!$A:$A,0),MATCH(AM$2,[1]market_value_etf!$1:$1,0))*2 + INDEX([1]mkt_pt_etf!$1:$1048576,MATCH($A1322,[1]mkt_pt_etf!$A:$A,0),MATCH(AM$2,[1]mkt_pt_etf!$1:$1,0))*2,0)</f>
        <v>18786000</v>
      </c>
      <c r="AN1322" s="90">
        <f>IFERROR(INDEX([1]market_value_etf!$1:$1048576,MATCH($A1322,[1]market_value_etf!$A:$A,0),MATCH(AN$2,[1]market_value_etf!$1:$1,0))*2 + INDEX([1]mkt_pt_etf!$1:$1048576,MATCH($A1322,[1]mkt_pt_etf!$A:$A,0),MATCH(AN$2,[1]mkt_pt_etf!$1:$1,0))*2,0)</f>
        <v>11248000</v>
      </c>
      <c r="AO1322" s="90">
        <f>IFERROR(INDEX([1]market_value_etf!$1:$1048576,MATCH($A1322,[1]market_value_etf!$A:$A,0),MATCH(AO$2,[1]market_value_etf!$1:$1,0))*2 + INDEX([1]mkt_pt_etf!$1:$1048576,MATCH($A1322,[1]mkt_pt_etf!$A:$A,0),MATCH(AO$2,[1]mkt_pt_etf!$1:$1,0))*2,0)</f>
        <v>23748000</v>
      </c>
      <c r="AP1322" s="90"/>
    </row>
    <row r="1323" spans="1:42" ht="12.75" customHeight="1">
      <c r="A1323" s="81">
        <v>45349</v>
      </c>
      <c r="B1323" s="90" cm="1">
        <f t="array" ref="B1323">SUM(_xlfn._xlws.FILTER([1]market_value_exchange!$B:$D,[1]market_value_exchange!$A:$A=A1323,0))*2</f>
        <v>51391008025000</v>
      </c>
      <c r="C1323" s="90">
        <f>SUM(AD1323:AN1323)</f>
        <v>411189776000</v>
      </c>
      <c r="D1323" s="203">
        <f>F1323+H1323+J1323+L1323+N1323+P1323+R1323+T1323+V1323+Z1323</f>
        <v>239011964000</v>
      </c>
      <c r="E1323" s="208">
        <f>INDEX([2]Daily_stats!$1:$1048576,MATCH($A1323,[2]Daily_stats!$H:$H,0),MATCH(E$1,[2]Daily_stats!$1:$1,0))</f>
        <v>530062928550</v>
      </c>
      <c r="F1323" s="90">
        <f>IFERROR(INDEX([1]kis_etf_trade_data!$1:$1048576,MATCH($A1323,[1]kis_etf_trade_data!$A:$A,0),MATCH(F$3,[1]kis_etf_trade_data!$1:$1,0)),0)</f>
        <v>171937617000</v>
      </c>
      <c r="G1323" s="85">
        <f>F1323/AD1323</f>
        <v>0.88922667455096971</v>
      </c>
      <c r="H1323" s="90">
        <f>IFERROR(INDEX([1]kis_etf_trade_data!$1:$1048576,MATCH($A1323,[1]kis_etf_trade_data!$A:$A,0),MATCH(H$3,[1]kis_etf_trade_data!$1:$1,0)),0)</f>
        <v>0</v>
      </c>
      <c r="I1323" s="85">
        <f>H1323/AE1323</f>
        <v>0</v>
      </c>
      <c r="J1323" s="90">
        <f>IFERROR(INDEX([1]kis_etf_trade_data!$1:$1048576,MATCH($A1323,[1]kis_etf_trade_data!$A:$A,0),MATCH(J$3,[1]kis_etf_trade_data!$1:$1,0)),0)</f>
        <v>19784213000</v>
      </c>
      <c r="K1323" s="85">
        <f>J1323/AF1323</f>
        <v>0.40761738951563486</v>
      </c>
      <c r="L1323" s="90">
        <f>IFERROR(INDEX([1]kis_etf_trade_data!$1:$1048576,MATCH($A1323,[1]kis_etf_trade_data!$A:$A,0),MATCH(L$3,[1]kis_etf_trade_data!$1:$1,0)),0)</f>
        <v>43712648000</v>
      </c>
      <c r="M1323" s="85">
        <f>L1323/AG1323</f>
        <v>0.272133107573447</v>
      </c>
      <c r="N1323" s="90">
        <f>IFERROR(INDEX([1]kis_etf_trade_data!$1:$1048576,MATCH($A1323,[1]kis_etf_trade_data!$A:$A,0),MATCH(N$3,[1]kis_etf_trade_data!$1:$1,0)),0)</f>
        <v>2471397000</v>
      </c>
      <c r="O1323" s="85">
        <f>N1323/AH1323</f>
        <v>0.46550276393778822</v>
      </c>
      <c r="P1323" s="90">
        <f>IFERROR(INDEX([1]kis_etf_trade_data!$1:$1048576,MATCH($A1323,[1]kis_etf_trade_data!$A:$A,0),MATCH(P$3,[1]kis_etf_trade_data!$1:$1,0)),0)</f>
        <v>758876000</v>
      </c>
      <c r="Q1323" s="85">
        <f>P1323/AI1323</f>
        <v>0.4381713662787341</v>
      </c>
      <c r="R1323" s="90">
        <f>IFERROR(INDEX([1]kis_etf_trade_data!$1:$1048576,MATCH($A1323,[1]kis_etf_trade_data!$A:$A,0),MATCH(R$3,[1]kis_etf_trade_data!$1:$1,0)),0)</f>
        <v>0</v>
      </c>
      <c r="S1323" s="85">
        <f>R1323/AJ1323</f>
        <v>0</v>
      </c>
      <c r="T1323" s="90">
        <f>IFERROR(INDEX([1]kis_etf_trade_data!$1:$1048576,MATCH($A1323,[1]kis_etf_trade_data!$A:$A,0),MATCH(T$3,[1]kis_etf_trade_data!$1:$1,0)),0)</f>
        <v>20489000</v>
      </c>
      <c r="U1323" s="85">
        <f>T1323/AK1323</f>
        <v>0.48078186596583444</v>
      </c>
      <c r="V1323" s="90">
        <f>IFERROR(INDEX([1]kis_etf_trade_data!$1:$1048576,MATCH($A1323,[1]kis_etf_trade_data!$A:$A,0),MATCH(V$3,[1]kis_etf_trade_data!$1:$1,0)),0)</f>
        <v>326724000</v>
      </c>
      <c r="W1323" s="85">
        <f>V1323/AL1323</f>
        <v>0.48654830725792758</v>
      </c>
      <c r="X1323" s="90">
        <f>IFERROR(INDEX([1]kis_etf_trade_data!$1:$1048576,MATCH($A1323,[1]kis_etf_trade_data!$A:$A,0),MATCH(X$3,[1]kis_etf_trade_data!$1:$1,0)),0)</f>
        <v>0</v>
      </c>
      <c r="Y1323" s="85">
        <f t="shared" ref="Y1323:Y1386" si="14">X1323/AM1323</f>
        <v>0</v>
      </c>
      <c r="Z1323" s="90">
        <f>IFERROR(INDEX([1]kis_etf_trade_data!$1:$1048576,MATCH($A1323,[1]kis_etf_trade_data!$A:$A,0),MATCH(Z$3,[1]kis_etf_trade_data!$1:$1,0)),0)</f>
        <v>0</v>
      </c>
      <c r="AA1323" s="85">
        <f>Z1323/AO1323</f>
        <v>0</v>
      </c>
      <c r="AB1323" s="85"/>
      <c r="AC1323" s="85"/>
      <c r="AD1323" s="90">
        <f>IFERROR(INDEX([1]market_value_etf!$1:$1048576,MATCH($A1323,[1]market_value_etf!$A:$A,0),MATCH(AD$2,[1]market_value_etf!$1:$1,0))*2 + INDEX([1]mkt_pt_etf!$1:$1048576,MATCH($A1323,[1]mkt_pt_etf!$A:$A,0),MATCH(AD$2,[1]mkt_pt_etf!$1:$1,0))*2,0)</f>
        <v>193356342000</v>
      </c>
      <c r="AE1323" s="90">
        <f>IFERROR(INDEX([1]market_value_etf!$1:$1048576,MATCH($A1323,[1]market_value_etf!$A:$A,0),MATCH(AE$2,[1]market_value_etf!$1:$1,0))*2 + INDEX([1]mkt_pt_etf!$1:$1048576,MATCH($A1323,[1]mkt_pt_etf!$A:$A,0),MATCH(AE$2,[1]mkt_pt_etf!$1:$1,0))*2,0)</f>
        <v>328328000</v>
      </c>
      <c r="AF1323" s="90">
        <f>IFERROR(INDEX([1]market_value_etf!$1:$1048576,MATCH($A1323,[1]market_value_etf!$A:$A,0),MATCH(AF$2,[1]market_value_etf!$1:$1,0))*2 + INDEX([1]mkt_pt_etf!$1:$1048576,MATCH($A1323,[1]mkt_pt_etf!$A:$A,0),MATCH(AF$2,[1]mkt_pt_etf!$1:$1,0))*2,0)</f>
        <v>48536234000</v>
      </c>
      <c r="AG1323" s="90">
        <f>IFERROR(INDEX([1]market_value_etf!$1:$1048576,MATCH($A1323,[1]market_value_etf!$A:$A,0),MATCH(AG$2,[1]market_value_etf!$1:$1,0))*2 + INDEX([1]mkt_pt_etf!$1:$1048576,MATCH($A1323,[1]mkt_pt_etf!$A:$A,0),MATCH(AG$2,[1]mkt_pt_etf!$1:$1,0))*2,0)</f>
        <v>160629658000</v>
      </c>
      <c r="AH1323" s="90">
        <f>IFERROR(INDEX([1]market_value_etf!$1:$1048576,MATCH($A1323,[1]market_value_etf!$A:$A,0),MATCH(AH$2,[1]market_value_etf!$1:$1,0))*2 + INDEX([1]mkt_pt_etf!$1:$1048576,MATCH($A1323,[1]mkt_pt_etf!$A:$A,0),MATCH(AH$2,[1]mkt_pt_etf!$1:$1,0))*2,0)</f>
        <v>5309092000</v>
      </c>
      <c r="AI1323" s="90">
        <f>IFERROR(INDEX([1]market_value_etf!$1:$1048576,MATCH($A1323,[1]market_value_etf!$A:$A,0),MATCH(AI$2,[1]market_value_etf!$1:$1,0))*2 + INDEX([1]mkt_pt_etf!$1:$1048576,MATCH($A1323,[1]mkt_pt_etf!$A:$A,0),MATCH(AI$2,[1]mkt_pt_etf!$1:$1,0))*2,0)</f>
        <v>1731916000</v>
      </c>
      <c r="AJ1323" s="90">
        <f>IFERROR(INDEX([1]market_value_etf!$1:$1048576,MATCH($A1323,[1]market_value_etf!$A:$A,0),MATCH(AJ$2,[1]market_value_etf!$1:$1,0))*2 + INDEX([1]mkt_pt_etf!$1:$1048576,MATCH($A1323,[1]mkt_pt_etf!$A:$A,0),MATCH(AJ$2,[1]mkt_pt_etf!$1:$1,0))*2,0)</f>
        <v>543632000</v>
      </c>
      <c r="AK1323" s="90">
        <f>IFERROR(INDEX([1]market_value_etf!$1:$1048576,MATCH($A1323,[1]market_value_etf!$A:$A,0),MATCH(AK$2,[1]market_value_etf!$1:$1,0))*2 + INDEX([1]mkt_pt_etf!$1:$1048576,MATCH($A1323,[1]mkt_pt_etf!$A:$A,0),MATCH(AK$2,[1]mkt_pt_etf!$1:$1,0))*2,0)</f>
        <v>42616000</v>
      </c>
      <c r="AL1323" s="90">
        <f>IFERROR(INDEX([1]market_value_etf!$1:$1048576,MATCH($A1323,[1]market_value_etf!$A:$A,0),MATCH(AL$2,[1]market_value_etf!$1:$1,0))*2 + INDEX([1]mkt_pt_etf!$1:$1048576,MATCH($A1323,[1]mkt_pt_etf!$A:$A,0),MATCH(AL$2,[1]mkt_pt_etf!$1:$1,0))*2,0)</f>
        <v>671514000</v>
      </c>
      <c r="AM1323" s="90">
        <f>IFERROR(INDEX([1]market_value_etf!$1:$1048576,MATCH($A1323,[1]market_value_etf!$A:$A,0),MATCH(AM$2,[1]market_value_etf!$1:$1,0))*2 + INDEX([1]mkt_pt_etf!$1:$1048576,MATCH($A1323,[1]mkt_pt_etf!$A:$A,0),MATCH(AM$2,[1]mkt_pt_etf!$1:$1,0))*2,0)</f>
        <v>4760000</v>
      </c>
      <c r="AN1323" s="90">
        <f>IFERROR(INDEX([1]market_value_etf!$1:$1048576,MATCH($A1323,[1]market_value_etf!$A:$A,0),MATCH(AN$2,[1]market_value_etf!$1:$1,0))*2 + INDEX([1]mkt_pt_etf!$1:$1048576,MATCH($A1323,[1]mkt_pt_etf!$A:$A,0),MATCH(AN$2,[1]mkt_pt_etf!$1:$1,0))*2,0)</f>
        <v>35684000</v>
      </c>
      <c r="AO1323" s="90">
        <f>IFERROR(INDEX([1]market_value_etf!$1:$1048576,MATCH($A1323,[1]market_value_etf!$A:$A,0),MATCH(AO$2,[1]market_value_etf!$1:$1,0))*2 + INDEX([1]mkt_pt_etf!$1:$1048576,MATCH($A1323,[1]mkt_pt_etf!$A:$A,0),MATCH(AO$2,[1]mkt_pt_etf!$1:$1,0))*2,0)</f>
        <v>34990000</v>
      </c>
      <c r="AP1323" s="90"/>
    </row>
    <row r="1324" spans="1:42" ht="12.75" customHeight="1">
      <c r="A1324" s="81">
        <v>45350</v>
      </c>
      <c r="B1324" s="90" cm="1">
        <f t="array" ref="B1324">SUM(_xlfn._xlws.FILTER([1]market_value_exchange!$B:$D,[1]market_value_exchange!$A:$A=A1324,0))*2</f>
        <v>50704810972000</v>
      </c>
      <c r="C1324" s="90">
        <f>SUM(AD1324:AN1324)</f>
        <v>246858818000</v>
      </c>
      <c r="D1324" s="203">
        <f>F1324+H1324+J1324+L1324+N1324+P1324+R1324+T1324+V1324+Z1324</f>
        <v>137020322000</v>
      </c>
      <c r="E1324" s="208">
        <f>INDEX([2]Daily_stats!$1:$1048576,MATCH($A1324,[2]Daily_stats!$H:$H,0),MATCH(E$1,[2]Daily_stats!$1:$1,0))</f>
        <v>302456027000</v>
      </c>
      <c r="F1324" s="90">
        <f>IFERROR(INDEX([1]kis_etf_trade_data!$1:$1048576,MATCH($A1324,[1]kis_etf_trade_data!$A:$A,0),MATCH(F$3,[1]kis_etf_trade_data!$1:$1,0)),0)</f>
        <v>95953680000</v>
      </c>
      <c r="G1324" s="85">
        <f>F1324/AD1324</f>
        <v>0.78500459351198582</v>
      </c>
      <c r="H1324" s="90">
        <f>IFERROR(INDEX([1]kis_etf_trade_data!$1:$1048576,MATCH($A1324,[1]kis_etf_trade_data!$A:$A,0),MATCH(H$3,[1]kis_etf_trade_data!$1:$1,0)),0)</f>
        <v>0</v>
      </c>
      <c r="I1324" s="85">
        <f>H1324/AE1324</f>
        <v>0</v>
      </c>
      <c r="J1324" s="90">
        <f>IFERROR(INDEX([1]kis_etf_trade_data!$1:$1048576,MATCH($A1324,[1]kis_etf_trade_data!$A:$A,0),MATCH(J$3,[1]kis_etf_trade_data!$1:$1,0)),0)</f>
        <v>11149584000</v>
      </c>
      <c r="K1324" s="85">
        <f>J1324/AF1324</f>
        <v>0.30085366838223515</v>
      </c>
      <c r="L1324" s="90">
        <f>IFERROR(INDEX([1]kis_etf_trade_data!$1:$1048576,MATCH($A1324,[1]kis_etf_trade_data!$A:$A,0),MATCH(L$3,[1]kis_etf_trade_data!$1:$1,0)),0)</f>
        <v>25955225000</v>
      </c>
      <c r="M1324" s="85">
        <f>L1324/AG1324</f>
        <v>0.33399140629739038</v>
      </c>
      <c r="N1324" s="90">
        <f>IFERROR(INDEX([1]kis_etf_trade_data!$1:$1048576,MATCH($A1324,[1]kis_etf_trade_data!$A:$A,0),MATCH(N$3,[1]kis_etf_trade_data!$1:$1,0)),0)</f>
        <v>3164688000</v>
      </c>
      <c r="O1324" s="85">
        <f>N1324/AH1324</f>
        <v>0.45873167682740335</v>
      </c>
      <c r="P1324" s="90">
        <f>IFERROR(INDEX([1]kis_etf_trade_data!$1:$1048576,MATCH($A1324,[1]kis_etf_trade_data!$A:$A,0),MATCH(P$3,[1]kis_etf_trade_data!$1:$1,0)),0)</f>
        <v>223346000</v>
      </c>
      <c r="Q1324" s="85">
        <f>P1324/AI1324</f>
        <v>0.30825222619093623</v>
      </c>
      <c r="R1324" s="90">
        <f>IFERROR(INDEX([1]kis_etf_trade_data!$1:$1048576,MATCH($A1324,[1]kis_etf_trade_data!$A:$A,0),MATCH(R$3,[1]kis_etf_trade_data!$1:$1,0)),0)</f>
        <v>0</v>
      </c>
      <c r="S1324" s="85">
        <f>R1324/AJ1324</f>
        <v>0</v>
      </c>
      <c r="T1324" s="90">
        <f>IFERROR(INDEX([1]kis_etf_trade_data!$1:$1048576,MATCH($A1324,[1]kis_etf_trade_data!$A:$A,0),MATCH(T$3,[1]kis_etf_trade_data!$1:$1,0)),0)</f>
        <v>331939000</v>
      </c>
      <c r="U1324" s="85">
        <f>T1324/AK1324</f>
        <v>0.8695694316371867</v>
      </c>
      <c r="V1324" s="90">
        <f>IFERROR(INDEX([1]kis_etf_trade_data!$1:$1048576,MATCH($A1324,[1]kis_etf_trade_data!$A:$A,0),MATCH(V$3,[1]kis_etf_trade_data!$1:$1,0)),0)</f>
        <v>241860000</v>
      </c>
      <c r="W1324" s="85">
        <f>V1324/AL1324</f>
        <v>0.44201338504106524</v>
      </c>
      <c r="X1324" s="90">
        <f>IFERROR(INDEX([1]kis_etf_trade_data!$1:$1048576,MATCH($A1324,[1]kis_etf_trade_data!$A:$A,0),MATCH(X$3,[1]kis_etf_trade_data!$1:$1,0)),0)</f>
        <v>1190000</v>
      </c>
      <c r="Y1324" s="85">
        <f t="shared" si="14"/>
        <v>0.16527777777777777</v>
      </c>
      <c r="Z1324" s="90">
        <f>IFERROR(INDEX([1]kis_etf_trade_data!$1:$1048576,MATCH($A1324,[1]kis_etf_trade_data!$A:$A,0),MATCH(Z$3,[1]kis_etf_trade_data!$1:$1,0)),0)</f>
        <v>0</v>
      </c>
      <c r="AA1324" s="85" t="e">
        <f>Z1324/AO1324</f>
        <v>#DIV/0!</v>
      </c>
      <c r="AB1324" s="85"/>
      <c r="AC1324" s="85"/>
      <c r="AD1324" s="90">
        <f>IFERROR(INDEX([1]market_value_etf!$1:$1048576,MATCH($A1324,[1]market_value_etf!$A:$A,0),MATCH(AD$2,[1]market_value_etf!$1:$1,0))*2 + INDEX([1]mkt_pt_etf!$1:$1048576,MATCH($A1324,[1]mkt_pt_etf!$A:$A,0),MATCH(AD$2,[1]mkt_pt_etf!$1:$1,0))*2,0)</f>
        <v>122233272000</v>
      </c>
      <c r="AE1324" s="90">
        <f>IFERROR(INDEX([1]market_value_etf!$1:$1048576,MATCH($A1324,[1]market_value_etf!$A:$A,0),MATCH(AE$2,[1]market_value_etf!$1:$1,0))*2 + INDEX([1]mkt_pt_etf!$1:$1048576,MATCH($A1324,[1]mkt_pt_etf!$A:$A,0),MATCH(AE$2,[1]mkt_pt_etf!$1:$1,0))*2,0)</f>
        <v>1065714000</v>
      </c>
      <c r="AF1324" s="90">
        <f>IFERROR(INDEX([1]market_value_etf!$1:$1048576,MATCH($A1324,[1]market_value_etf!$A:$A,0),MATCH(AF$2,[1]market_value_etf!$1:$1,0))*2 + INDEX([1]mkt_pt_etf!$1:$1048576,MATCH($A1324,[1]mkt_pt_etf!$A:$A,0),MATCH(AF$2,[1]mkt_pt_etf!$1:$1,0))*2,0)</f>
        <v>37059824000</v>
      </c>
      <c r="AG1324" s="90">
        <f>IFERROR(INDEX([1]market_value_etf!$1:$1048576,MATCH($A1324,[1]market_value_etf!$A:$A,0),MATCH(AG$2,[1]market_value_etf!$1:$1,0))*2 + INDEX([1]mkt_pt_etf!$1:$1048576,MATCH($A1324,[1]mkt_pt_etf!$A:$A,0),MATCH(AG$2,[1]mkt_pt_etf!$1:$1,0))*2,0)</f>
        <v>77712254000</v>
      </c>
      <c r="AH1324" s="90">
        <f>IFERROR(INDEX([1]market_value_etf!$1:$1048576,MATCH($A1324,[1]market_value_etf!$A:$A,0),MATCH(AH$2,[1]market_value_etf!$1:$1,0))*2 + INDEX([1]mkt_pt_etf!$1:$1048576,MATCH($A1324,[1]mkt_pt_etf!$A:$A,0),MATCH(AH$2,[1]mkt_pt_etf!$1:$1,0))*2,0)</f>
        <v>6898778000</v>
      </c>
      <c r="AI1324" s="90">
        <f>IFERROR(INDEX([1]market_value_etf!$1:$1048576,MATCH($A1324,[1]market_value_etf!$A:$A,0),MATCH(AI$2,[1]market_value_etf!$1:$1,0))*2 + INDEX([1]mkt_pt_etf!$1:$1048576,MATCH($A1324,[1]mkt_pt_etf!$A:$A,0),MATCH(AI$2,[1]mkt_pt_etf!$1:$1,0))*2,0)</f>
        <v>724556000</v>
      </c>
      <c r="AJ1324" s="90">
        <f>IFERROR(INDEX([1]market_value_etf!$1:$1048576,MATCH($A1324,[1]market_value_etf!$A:$A,0),MATCH(AJ$2,[1]market_value_etf!$1:$1,0))*2 + INDEX([1]mkt_pt_etf!$1:$1048576,MATCH($A1324,[1]mkt_pt_etf!$A:$A,0),MATCH(AJ$2,[1]mkt_pt_etf!$1:$1,0))*2,0)</f>
        <v>226696000</v>
      </c>
      <c r="AK1324" s="90">
        <f>IFERROR(INDEX([1]market_value_etf!$1:$1048576,MATCH($A1324,[1]market_value_etf!$A:$A,0),MATCH(AK$2,[1]market_value_etf!$1:$1,0))*2 + INDEX([1]mkt_pt_etf!$1:$1048576,MATCH($A1324,[1]mkt_pt_etf!$A:$A,0),MATCH(AK$2,[1]mkt_pt_etf!$1:$1,0))*2,0)</f>
        <v>381728000</v>
      </c>
      <c r="AL1324" s="90">
        <f>IFERROR(INDEX([1]market_value_etf!$1:$1048576,MATCH($A1324,[1]market_value_etf!$A:$A,0),MATCH(AL$2,[1]market_value_etf!$1:$1,0))*2 + INDEX([1]mkt_pt_etf!$1:$1048576,MATCH($A1324,[1]mkt_pt_etf!$A:$A,0),MATCH(AL$2,[1]mkt_pt_etf!$1:$1,0))*2,0)</f>
        <v>547178000</v>
      </c>
      <c r="AM1324" s="90">
        <f>IFERROR(INDEX([1]market_value_etf!$1:$1048576,MATCH($A1324,[1]market_value_etf!$A:$A,0),MATCH(AM$2,[1]market_value_etf!$1:$1,0))*2 + INDEX([1]mkt_pt_etf!$1:$1048576,MATCH($A1324,[1]mkt_pt_etf!$A:$A,0),MATCH(AM$2,[1]mkt_pt_etf!$1:$1,0))*2,0)</f>
        <v>7200000</v>
      </c>
      <c r="AN1324" s="90">
        <f>IFERROR(INDEX([1]market_value_etf!$1:$1048576,MATCH($A1324,[1]market_value_etf!$A:$A,0),MATCH(AN$2,[1]market_value_etf!$1:$1,0))*2 + INDEX([1]mkt_pt_etf!$1:$1048576,MATCH($A1324,[1]mkt_pt_etf!$A:$A,0),MATCH(AN$2,[1]mkt_pt_etf!$1:$1,0))*2,0)</f>
        <v>1618000</v>
      </c>
      <c r="AO1324" s="90">
        <f>IFERROR(INDEX([1]market_value_etf!$1:$1048576,MATCH($A1324,[1]market_value_etf!$A:$A,0),MATCH(AO$2,[1]market_value_etf!$1:$1,0))*2 + INDEX([1]mkt_pt_etf!$1:$1048576,MATCH($A1324,[1]mkt_pt_etf!$A:$A,0),MATCH(AO$2,[1]mkt_pt_etf!$1:$1,0))*2,0)</f>
        <v>0</v>
      </c>
      <c r="AP1324" s="90"/>
    </row>
    <row r="1325" spans="1:42" ht="12.75" customHeight="1">
      <c r="A1325" s="81">
        <v>45351</v>
      </c>
      <c r="B1325" s="90" cm="1">
        <f t="array" ref="B1325">SUM(_xlfn._xlws.FILTER([1]market_value_exchange!$B:$D,[1]market_value_exchange!$A:$A=A1325,0))*2</f>
        <v>57685341464800</v>
      </c>
      <c r="C1325" s="90">
        <f>SUM(AD1325:AN1325)</f>
        <v>626273226000</v>
      </c>
      <c r="D1325" s="203">
        <f>F1325+H1325+J1325+L1325+N1325+P1325+R1325+T1325+V1325+Z1325</f>
        <v>228829827000</v>
      </c>
      <c r="E1325" s="208">
        <f>INDEX([2]Daily_stats!$1:$1048576,MATCH($A1325,[2]Daily_stats!$H:$H,0),MATCH(E$1,[2]Daily_stats!$1:$1,0))</f>
        <v>297811283000</v>
      </c>
      <c r="F1325" s="90">
        <f>IFERROR(INDEX([1]kis_etf_trade_data!$1:$1048576,MATCH($A1325,[1]kis_etf_trade_data!$A:$A,0),MATCH(F$3,[1]kis_etf_trade_data!$1:$1,0)),0)</f>
        <v>152364360000</v>
      </c>
      <c r="G1325" s="85">
        <f>F1325/AD1325</f>
        <v>0.77161861719225056</v>
      </c>
      <c r="H1325" s="90">
        <f>IFERROR(INDEX([1]kis_etf_trade_data!$1:$1048576,MATCH($A1325,[1]kis_etf_trade_data!$A:$A,0),MATCH(H$3,[1]kis_etf_trade_data!$1:$1,0)),0)</f>
        <v>0</v>
      </c>
      <c r="I1325" s="85">
        <f>H1325/AE1325</f>
        <v>0</v>
      </c>
      <c r="J1325" s="90">
        <f>IFERROR(INDEX([1]kis_etf_trade_data!$1:$1048576,MATCH($A1325,[1]kis_etf_trade_data!$A:$A,0),MATCH(J$3,[1]kis_etf_trade_data!$1:$1,0)),0)</f>
        <v>5477945000</v>
      </c>
      <c r="K1325" s="85">
        <f>J1325/AF1325</f>
        <v>0.1280158098074462</v>
      </c>
      <c r="L1325" s="90">
        <f>IFERROR(INDEX([1]kis_etf_trade_data!$1:$1048576,MATCH($A1325,[1]kis_etf_trade_data!$A:$A,0),MATCH(L$3,[1]kis_etf_trade_data!$1:$1,0)),0)</f>
        <v>68063445000</v>
      </c>
      <c r="M1325" s="85">
        <f>L1325/AG1325</f>
        <v>0.1797639979281333</v>
      </c>
      <c r="N1325" s="90">
        <f>IFERROR(INDEX([1]kis_etf_trade_data!$1:$1048576,MATCH($A1325,[1]kis_etf_trade_data!$A:$A,0),MATCH(N$3,[1]kis_etf_trade_data!$1:$1,0)),0)</f>
        <v>1634817000</v>
      </c>
      <c r="O1325" s="85">
        <f>N1325/AH1325</f>
        <v>0.38427204146747707</v>
      </c>
      <c r="P1325" s="90">
        <f>IFERROR(INDEX([1]kis_etf_trade_data!$1:$1048576,MATCH($A1325,[1]kis_etf_trade_data!$A:$A,0),MATCH(P$3,[1]kis_etf_trade_data!$1:$1,0)),0)</f>
        <v>652173000</v>
      </c>
      <c r="Q1325" s="85">
        <f>P1325/AI1325</f>
        <v>0.57433761741296074</v>
      </c>
      <c r="R1325" s="90">
        <f>IFERROR(INDEX([1]kis_etf_trade_data!$1:$1048576,MATCH($A1325,[1]kis_etf_trade_data!$A:$A,0),MATCH(R$3,[1]kis_etf_trade_data!$1:$1,0)),0)</f>
        <v>14990000</v>
      </c>
      <c r="S1325" s="85">
        <f>R1325/AJ1325</f>
        <v>3.0313080124406984E-2</v>
      </c>
      <c r="T1325" s="90">
        <f>IFERROR(INDEX([1]kis_etf_trade_data!$1:$1048576,MATCH($A1325,[1]kis_etf_trade_data!$A:$A,0),MATCH(T$3,[1]kis_etf_trade_data!$1:$1,0)),0)</f>
        <v>10001000</v>
      </c>
      <c r="U1325" s="85">
        <f>T1325/AK1325</f>
        <v>0.5</v>
      </c>
      <c r="V1325" s="90">
        <f>IFERROR(INDEX([1]kis_etf_trade_data!$1:$1048576,MATCH($A1325,[1]kis_etf_trade_data!$A:$A,0),MATCH(V$3,[1]kis_etf_trade_data!$1:$1,0)),0)</f>
        <v>612096000</v>
      </c>
      <c r="W1325" s="85">
        <f>V1325/AL1325</f>
        <v>0.65524240166482539</v>
      </c>
      <c r="X1325" s="90">
        <f>IFERROR(INDEX([1]kis_etf_trade_data!$1:$1048576,MATCH($A1325,[1]kis_etf_trade_data!$A:$A,0),MATCH(X$3,[1]kis_etf_trade_data!$1:$1,0)),0)</f>
        <v>51704000</v>
      </c>
      <c r="Y1325" s="85">
        <f t="shared" si="14"/>
        <v>0.45746036240090598</v>
      </c>
      <c r="Z1325" s="90"/>
      <c r="AA1325" s="85"/>
      <c r="AB1325" s="85"/>
      <c r="AC1325" s="85"/>
      <c r="AD1325" s="90">
        <f>IFERROR(INDEX([1]market_value_etf!$1:$1048576,MATCH($A1325,[1]market_value_etf!$A:$A,0),MATCH(AD$2,[1]market_value_etf!$1:$1,0))*2 + INDEX([1]mkt_pt_etf!$1:$1048576,MATCH($A1325,[1]mkt_pt_etf!$A:$A,0),MATCH(AD$2,[1]mkt_pt_etf!$1:$1,0))*2,0)</f>
        <v>197460710000</v>
      </c>
      <c r="AE1325" s="90">
        <f>IFERROR(INDEX([1]market_value_etf!$1:$1048576,MATCH($A1325,[1]market_value_etf!$A:$A,0),MATCH(AE$2,[1]market_value_etf!$1:$1,0))*2 + INDEX([1]mkt_pt_etf!$1:$1048576,MATCH($A1325,[1]mkt_pt_etf!$A:$A,0),MATCH(AE$2,[1]mkt_pt_etf!$1:$1,0))*2,0)</f>
        <v>417386000</v>
      </c>
      <c r="AF1325" s="90">
        <f>IFERROR(INDEX([1]market_value_etf!$1:$1048576,MATCH($A1325,[1]market_value_etf!$A:$A,0),MATCH(AF$2,[1]market_value_etf!$1:$1,0))*2 + INDEX([1]mkt_pt_etf!$1:$1048576,MATCH($A1325,[1]mkt_pt_etf!$A:$A,0),MATCH(AF$2,[1]mkt_pt_etf!$1:$1,0))*2,0)</f>
        <v>42791160000</v>
      </c>
      <c r="AG1325" s="90">
        <f>IFERROR(INDEX([1]market_value_etf!$1:$1048576,MATCH($A1325,[1]market_value_etf!$A:$A,0),MATCH(AG$2,[1]market_value_etf!$1:$1,0))*2 + INDEX([1]mkt_pt_etf!$1:$1048576,MATCH($A1325,[1]mkt_pt_etf!$A:$A,0),MATCH(AG$2,[1]mkt_pt_etf!$1:$1,0))*2,0)</f>
        <v>378626676000</v>
      </c>
      <c r="AH1325" s="90">
        <f>IFERROR(INDEX([1]market_value_etf!$1:$1048576,MATCH($A1325,[1]market_value_etf!$A:$A,0),MATCH(AH$2,[1]market_value_etf!$1:$1,0))*2 + INDEX([1]mkt_pt_etf!$1:$1048576,MATCH($A1325,[1]mkt_pt_etf!$A:$A,0),MATCH(AH$2,[1]mkt_pt_etf!$1:$1,0))*2,0)</f>
        <v>4254322000</v>
      </c>
      <c r="AI1325" s="90">
        <f>IFERROR(INDEX([1]market_value_etf!$1:$1048576,MATCH($A1325,[1]market_value_etf!$A:$A,0),MATCH(AI$2,[1]market_value_etf!$1:$1,0))*2 + INDEX([1]mkt_pt_etf!$1:$1048576,MATCH($A1325,[1]mkt_pt_etf!$A:$A,0),MATCH(AI$2,[1]mkt_pt_etf!$1:$1,0))*2,0)</f>
        <v>1135522000</v>
      </c>
      <c r="AJ1325" s="90">
        <f>IFERROR(INDEX([1]market_value_etf!$1:$1048576,MATCH($A1325,[1]market_value_etf!$A:$A,0),MATCH(AJ$2,[1]market_value_etf!$1:$1,0))*2 + INDEX([1]mkt_pt_etf!$1:$1048576,MATCH($A1325,[1]mkt_pt_etf!$A:$A,0),MATCH(AJ$2,[1]mkt_pt_etf!$1:$1,0))*2,0)</f>
        <v>494506000</v>
      </c>
      <c r="AK1325" s="90">
        <f>IFERROR(INDEX([1]market_value_etf!$1:$1048576,MATCH($A1325,[1]market_value_etf!$A:$A,0),MATCH(AK$2,[1]market_value_etf!$1:$1,0))*2 + INDEX([1]mkt_pt_etf!$1:$1048576,MATCH($A1325,[1]mkt_pt_etf!$A:$A,0),MATCH(AK$2,[1]mkt_pt_etf!$1:$1,0))*2,0)</f>
        <v>20002000</v>
      </c>
      <c r="AL1325" s="90">
        <f>IFERROR(INDEX([1]market_value_etf!$1:$1048576,MATCH($A1325,[1]market_value_etf!$A:$A,0),MATCH(AL$2,[1]market_value_etf!$1:$1,0))*2 + INDEX([1]mkt_pt_etf!$1:$1048576,MATCH($A1325,[1]mkt_pt_etf!$A:$A,0),MATCH(AL$2,[1]mkt_pt_etf!$1:$1,0))*2,0)</f>
        <v>934152000</v>
      </c>
      <c r="AM1325" s="90">
        <f>IFERROR(INDEX([1]market_value_etf!$1:$1048576,MATCH($A1325,[1]market_value_etf!$A:$A,0),MATCH(AM$2,[1]market_value_etf!$1:$1,0))*2 + INDEX([1]mkt_pt_etf!$1:$1048576,MATCH($A1325,[1]mkt_pt_etf!$A:$A,0),MATCH(AM$2,[1]mkt_pt_etf!$1:$1,0))*2,0)</f>
        <v>113024000</v>
      </c>
      <c r="AN1325" s="90">
        <f>IFERROR(INDEX([1]market_value_etf!$1:$1048576,MATCH($A1325,[1]market_value_etf!$A:$A,0),MATCH(AN$2,[1]market_value_etf!$1:$1,0))*2 + INDEX([1]mkt_pt_etf!$1:$1048576,MATCH($A1325,[1]mkt_pt_etf!$A:$A,0),MATCH(AN$2,[1]mkt_pt_etf!$1:$1,0))*2,0)</f>
        <v>25766000</v>
      </c>
      <c r="AO1325" s="90">
        <f>IFERROR(INDEX([1]market_value_etf!$1:$1048576,MATCH($A1325,[1]market_value_etf!$A:$A,0),MATCH(AO$2,[1]market_value_etf!$1:$1,0))*2 + INDEX([1]mkt_pt_etf!$1:$1048576,MATCH($A1325,[1]mkt_pt_etf!$A:$A,0),MATCH(AO$2,[1]mkt_pt_etf!$1:$1,0))*2,0)</f>
        <v>1298302000</v>
      </c>
      <c r="AP1325" s="90"/>
    </row>
    <row r="1326" spans="1:42" ht="12.75" customHeight="1">
      <c r="A1326" s="81">
        <v>45352</v>
      </c>
      <c r="B1326" s="90">
        <v>52872986147200</v>
      </c>
      <c r="C1326" s="90">
        <v>475075330000</v>
      </c>
      <c r="D1326" s="203">
        <v>93767748000</v>
      </c>
      <c r="E1326" s="208">
        <v>303579489800</v>
      </c>
      <c r="F1326" s="90">
        <v>20151379000</v>
      </c>
      <c r="G1326" s="85">
        <v>0.73114491780933355</v>
      </c>
      <c r="H1326" s="90">
        <v>0</v>
      </c>
      <c r="I1326" s="85">
        <v>0</v>
      </c>
      <c r="J1326" s="90">
        <v>4237421000</v>
      </c>
      <c r="K1326" s="85">
        <v>0.44564164338244266</v>
      </c>
      <c r="L1326" s="90">
        <v>66544038000</v>
      </c>
      <c r="M1326" s="85">
        <v>0.15469644986356573</v>
      </c>
      <c r="N1326" s="90">
        <v>1696392000</v>
      </c>
      <c r="O1326" s="85">
        <v>0.35354787507638286</v>
      </c>
      <c r="P1326" s="90">
        <v>342776000</v>
      </c>
      <c r="Q1326" s="85">
        <v>0.45640178951853427</v>
      </c>
      <c r="R1326" s="90">
        <v>0</v>
      </c>
      <c r="S1326" s="85">
        <v>0</v>
      </c>
      <c r="T1326" s="90">
        <v>176094000</v>
      </c>
      <c r="U1326" s="85">
        <v>0.5</v>
      </c>
      <c r="V1326" s="90">
        <v>619648000</v>
      </c>
      <c r="W1326" s="85">
        <v>0.47289750153015825</v>
      </c>
      <c r="X1326" s="90">
        <v>47760000</v>
      </c>
      <c r="Y1326" s="85">
        <f t="shared" si="14"/>
        <v>0.4876454972432101</v>
      </c>
      <c r="Z1326" s="90"/>
      <c r="AA1326" s="85"/>
      <c r="AB1326" s="85"/>
      <c r="AC1326" s="85"/>
      <c r="AD1326" s="90">
        <v>27561402000</v>
      </c>
      <c r="AE1326" s="90">
        <v>462904000</v>
      </c>
      <c r="AF1326" s="90">
        <v>9508584000</v>
      </c>
      <c r="AG1326" s="90">
        <v>430158792000</v>
      </c>
      <c r="AH1326" s="90">
        <v>4798196000</v>
      </c>
      <c r="AI1326" s="90">
        <v>751040000</v>
      </c>
      <c r="AJ1326" s="90">
        <v>65962000</v>
      </c>
      <c r="AK1326" s="90">
        <v>352188000</v>
      </c>
      <c r="AL1326" s="90">
        <v>1310322000</v>
      </c>
      <c r="AM1326" s="90">
        <v>97940000</v>
      </c>
      <c r="AN1326" s="90">
        <v>8000000</v>
      </c>
      <c r="AO1326" s="90">
        <v>9898000</v>
      </c>
      <c r="AP1326" s="90"/>
    </row>
    <row r="1327" spans="1:42" s="116" customFormat="1" ht="12.75" customHeight="1">
      <c r="A1327" s="110"/>
      <c r="B1327" s="113"/>
      <c r="C1327" s="113"/>
      <c r="D1327" s="210"/>
      <c r="E1327" s="208"/>
      <c r="F1327" s="113"/>
      <c r="G1327" s="135"/>
      <c r="H1327" s="113"/>
      <c r="I1327" s="113"/>
      <c r="J1327" s="113"/>
      <c r="K1327" s="113"/>
      <c r="L1327" s="113"/>
      <c r="M1327" s="113"/>
      <c r="N1327" s="113"/>
      <c r="O1327" s="113"/>
      <c r="P1327" s="113"/>
      <c r="Q1327" s="113"/>
      <c r="R1327" s="113"/>
      <c r="S1327" s="113"/>
      <c r="T1327" s="113"/>
      <c r="U1327" s="113"/>
      <c r="V1327" s="113"/>
      <c r="W1327" s="113"/>
      <c r="X1327" s="113"/>
      <c r="Y1327" s="85" t="e">
        <f t="shared" si="14"/>
        <v>#DIV/0!</v>
      </c>
      <c r="Z1327" s="113"/>
      <c r="AA1327" s="113"/>
      <c r="AB1327" s="113"/>
      <c r="AC1327" s="113"/>
      <c r="AD1327" s="113"/>
      <c r="AE1327" s="113"/>
      <c r="AF1327" s="113"/>
      <c r="AG1327" s="113"/>
      <c r="AH1327" s="113"/>
      <c r="AI1327" s="126"/>
      <c r="AJ1327" s="113"/>
      <c r="AK1327" s="113"/>
      <c r="AL1327" s="113"/>
      <c r="AM1327" s="113"/>
      <c r="AN1327" s="113"/>
      <c r="AO1327" s="113"/>
      <c r="AP1327" s="113"/>
    </row>
    <row r="1328" spans="1:42" ht="12.75" customHeight="1">
      <c r="A1328" s="81">
        <v>45355</v>
      </c>
      <c r="B1328" s="90">
        <v>62749888087600</v>
      </c>
      <c r="C1328" s="90">
        <v>384301074000</v>
      </c>
      <c r="D1328" s="203">
        <v>87706088000</v>
      </c>
      <c r="E1328" s="208">
        <v>281212408000</v>
      </c>
      <c r="F1328" s="90">
        <v>80166505000</v>
      </c>
      <c r="G1328" s="85">
        <v>0.86725489601715433</v>
      </c>
      <c r="H1328" s="90">
        <v>0</v>
      </c>
      <c r="I1328" s="85">
        <v>0</v>
      </c>
      <c r="J1328" s="90">
        <v>1198023000</v>
      </c>
      <c r="K1328" s="85">
        <v>0.23310534330231938</v>
      </c>
      <c r="L1328" s="90">
        <v>3565322000</v>
      </c>
      <c r="M1328" s="85">
        <v>1.2811497440393378E-2</v>
      </c>
      <c r="N1328" s="90">
        <v>1679007000</v>
      </c>
      <c r="O1328" s="85">
        <v>0.32721871488357573</v>
      </c>
      <c r="P1328" s="90">
        <v>190455000</v>
      </c>
      <c r="Q1328" s="85">
        <v>0.3447037019608411</v>
      </c>
      <c r="R1328" s="90">
        <v>0</v>
      </c>
      <c r="S1328" s="85">
        <v>0</v>
      </c>
      <c r="T1328" s="90">
        <v>147437000</v>
      </c>
      <c r="U1328" s="85">
        <v>0.49718422898456888</v>
      </c>
      <c r="V1328" s="90">
        <v>759339000</v>
      </c>
      <c r="W1328" s="85">
        <v>0.46176425874011057</v>
      </c>
      <c r="X1328" s="90">
        <v>1203000</v>
      </c>
      <c r="Y1328" s="85">
        <f t="shared" si="14"/>
        <v>0.24948154292824554</v>
      </c>
      <c r="Z1328" s="90"/>
      <c r="AA1328" s="85"/>
      <c r="AB1328" s="85"/>
      <c r="AC1328" s="85"/>
      <c r="AD1328" s="90">
        <v>92437074000</v>
      </c>
      <c r="AE1328" s="90">
        <v>545312000</v>
      </c>
      <c r="AF1328" s="90">
        <v>5139406000</v>
      </c>
      <c r="AG1328" s="90">
        <v>278290810000</v>
      </c>
      <c r="AH1328" s="90">
        <v>5131146000</v>
      </c>
      <c r="AI1328" s="90">
        <v>552518000</v>
      </c>
      <c r="AJ1328" s="90">
        <v>222522000</v>
      </c>
      <c r="AK1328" s="90">
        <v>296544000</v>
      </c>
      <c r="AL1328" s="90">
        <v>1644430000</v>
      </c>
      <c r="AM1328" s="90">
        <v>4822000</v>
      </c>
      <c r="AN1328" s="90">
        <v>36490000</v>
      </c>
      <c r="AO1328" s="90">
        <v>14944000</v>
      </c>
      <c r="AP1328" s="90"/>
    </row>
    <row r="1329" spans="1:42" ht="12.75" customHeight="1">
      <c r="A1329" s="81">
        <v>45356</v>
      </c>
      <c r="B1329" s="90">
        <v>52973383994000</v>
      </c>
      <c r="C1329" s="90">
        <v>702965520000</v>
      </c>
      <c r="D1329" s="203">
        <v>79280600000</v>
      </c>
      <c r="E1329" s="208">
        <v>240196577000</v>
      </c>
      <c r="F1329" s="90">
        <v>4333302000</v>
      </c>
      <c r="G1329" s="85">
        <v>0.32449565522137253</v>
      </c>
      <c r="H1329" s="90">
        <v>0</v>
      </c>
      <c r="I1329" s="85">
        <v>0</v>
      </c>
      <c r="J1329" s="90">
        <v>6314111000</v>
      </c>
      <c r="K1329" s="85">
        <v>0.20522536722961482</v>
      </c>
      <c r="L1329" s="90">
        <v>66556006000</v>
      </c>
      <c r="M1329" s="85">
        <v>0.10224000525387861</v>
      </c>
      <c r="N1329" s="90">
        <v>1114206000</v>
      </c>
      <c r="O1329" s="85">
        <v>0.31766223295219015</v>
      </c>
      <c r="P1329" s="90">
        <v>68711000</v>
      </c>
      <c r="Q1329" s="85">
        <v>0.25021120708490524</v>
      </c>
      <c r="R1329" s="90">
        <v>0</v>
      </c>
      <c r="S1329" s="85">
        <v>0</v>
      </c>
      <c r="T1329" s="90">
        <v>266634000</v>
      </c>
      <c r="U1329" s="85">
        <v>0.48777605409123503</v>
      </c>
      <c r="V1329" s="90">
        <v>627630000</v>
      </c>
      <c r="W1329" s="85">
        <v>0.46704220740564351</v>
      </c>
      <c r="X1329" s="90">
        <v>53943000</v>
      </c>
      <c r="Y1329" s="85">
        <f t="shared" si="14"/>
        <v>0.5</v>
      </c>
      <c r="Z1329" s="90">
        <v>0</v>
      </c>
      <c r="AA1329" s="85">
        <v>0</v>
      </c>
      <c r="AB1329" s="85"/>
      <c r="AC1329" s="85"/>
      <c r="AD1329" s="90">
        <v>13353960000</v>
      </c>
      <c r="AE1329" s="90">
        <v>1588584000</v>
      </c>
      <c r="AF1329" s="90">
        <v>30766718000</v>
      </c>
      <c r="AG1329" s="90">
        <v>650978116000</v>
      </c>
      <c r="AH1329" s="90">
        <v>3507518000</v>
      </c>
      <c r="AI1329" s="90">
        <v>274612000</v>
      </c>
      <c r="AJ1329" s="90">
        <v>423706000</v>
      </c>
      <c r="AK1329" s="90">
        <v>546632000</v>
      </c>
      <c r="AL1329" s="90">
        <v>1343840000</v>
      </c>
      <c r="AM1329" s="90">
        <v>107886000</v>
      </c>
      <c r="AN1329" s="90">
        <v>73948000</v>
      </c>
      <c r="AO1329" s="90">
        <v>249434000</v>
      </c>
      <c r="AP1329" s="90"/>
    </row>
    <row r="1330" spans="1:42" ht="12.75" customHeight="1">
      <c r="A1330" s="81">
        <v>45357</v>
      </c>
      <c r="B1330" s="90">
        <v>55395530491400</v>
      </c>
      <c r="C1330" s="90">
        <v>252380416000</v>
      </c>
      <c r="D1330" s="203">
        <v>99509227000</v>
      </c>
      <c r="E1330" s="208">
        <v>338012084600</v>
      </c>
      <c r="F1330" s="90">
        <v>26591979000</v>
      </c>
      <c r="G1330" s="85">
        <v>0.81449951795263476</v>
      </c>
      <c r="H1330" s="90">
        <v>0</v>
      </c>
      <c r="I1330" s="85">
        <v>0</v>
      </c>
      <c r="J1330" s="90">
        <v>4322470000</v>
      </c>
      <c r="K1330" s="85">
        <v>0.41590276977291024</v>
      </c>
      <c r="L1330" s="90">
        <v>45248620000</v>
      </c>
      <c r="M1330" s="85">
        <v>0.24871881170235438</v>
      </c>
      <c r="N1330" s="90">
        <v>741638000</v>
      </c>
      <c r="O1330" s="85">
        <v>0.31264670371919223</v>
      </c>
      <c r="P1330" s="90">
        <v>70609000</v>
      </c>
      <c r="Q1330" s="85">
        <v>0.23966613942310955</v>
      </c>
      <c r="R1330" s="90">
        <v>0</v>
      </c>
      <c r="S1330" s="85">
        <v>0</v>
      </c>
      <c r="T1330" s="90">
        <v>22070054000</v>
      </c>
      <c r="U1330" s="85">
        <v>0.99526055108889444</v>
      </c>
      <c r="V1330" s="90">
        <v>463857000</v>
      </c>
      <c r="W1330" s="85">
        <v>0.45202832284772082</v>
      </c>
      <c r="X1330" s="90">
        <v>1210000</v>
      </c>
      <c r="Y1330" s="85">
        <f t="shared" si="14"/>
        <v>0.5</v>
      </c>
      <c r="Z1330" s="90">
        <v>0</v>
      </c>
      <c r="AA1330" s="85">
        <v>0</v>
      </c>
      <c r="AB1330" s="85"/>
      <c r="AC1330" s="85"/>
      <c r="AD1330" s="90">
        <v>32648244000</v>
      </c>
      <c r="AE1330" s="90">
        <v>778656000</v>
      </c>
      <c r="AF1330" s="90">
        <v>10392982000</v>
      </c>
      <c r="AG1330" s="90">
        <v>181926810000</v>
      </c>
      <c r="AH1330" s="90">
        <v>2372128000</v>
      </c>
      <c r="AI1330" s="90">
        <v>294614000</v>
      </c>
      <c r="AJ1330" s="90">
        <v>709876000</v>
      </c>
      <c r="AK1330" s="90">
        <v>22175152000</v>
      </c>
      <c r="AL1330" s="90">
        <v>1026168000</v>
      </c>
      <c r="AM1330" s="90">
        <v>2420000</v>
      </c>
      <c r="AN1330" s="90">
        <v>53366000</v>
      </c>
      <c r="AO1330" s="90">
        <v>146314000</v>
      </c>
      <c r="AP1330" s="90"/>
    </row>
    <row r="1331" spans="1:42" ht="12.75" customHeight="1">
      <c r="A1331" s="81">
        <v>45358</v>
      </c>
      <c r="B1331" s="90">
        <v>57690881884000</v>
      </c>
      <c r="C1331" s="90">
        <v>572863050000</v>
      </c>
      <c r="D1331" s="203">
        <v>111330826000</v>
      </c>
      <c r="E1331" s="208">
        <v>309627408000</v>
      </c>
      <c r="F1331" s="90">
        <v>76425011000</v>
      </c>
      <c r="G1331" s="85">
        <v>0.59428235988872957</v>
      </c>
      <c r="H1331" s="90">
        <v>0</v>
      </c>
      <c r="I1331" s="85">
        <v>0</v>
      </c>
      <c r="J1331" s="90">
        <v>5772734000</v>
      </c>
      <c r="K1331" s="85">
        <v>0.13112105513679784</v>
      </c>
      <c r="L1331" s="90">
        <v>24666322000</v>
      </c>
      <c r="M1331" s="85">
        <v>6.3373942518626727E-2</v>
      </c>
      <c r="N1331" s="90">
        <v>3261768000</v>
      </c>
      <c r="O1331" s="85">
        <v>0.46596725654336274</v>
      </c>
      <c r="P1331" s="90">
        <v>289504000</v>
      </c>
      <c r="Q1331" s="85">
        <v>0.43642196219839063</v>
      </c>
      <c r="R1331" s="90">
        <v>0</v>
      </c>
      <c r="S1331" s="85">
        <v>0</v>
      </c>
      <c r="T1331" s="90">
        <v>151464000</v>
      </c>
      <c r="U1331" s="85">
        <v>0.52920952593917714</v>
      </c>
      <c r="V1331" s="90">
        <v>764023000</v>
      </c>
      <c r="W1331" s="85">
        <v>0.42027594355709968</v>
      </c>
      <c r="X1331" s="90">
        <v>1210000</v>
      </c>
      <c r="Y1331" s="85" t="e">
        <f t="shared" si="14"/>
        <v>#DIV/0!</v>
      </c>
      <c r="Z1331" s="90"/>
      <c r="AA1331" s="85"/>
      <c r="AB1331" s="85"/>
      <c r="AC1331" s="85"/>
      <c r="AD1331" s="90">
        <v>128600504000</v>
      </c>
      <c r="AE1331" s="90">
        <v>479366000</v>
      </c>
      <c r="AF1331" s="90">
        <v>44025988000</v>
      </c>
      <c r="AG1331" s="90">
        <v>389218676000</v>
      </c>
      <c r="AH1331" s="90">
        <v>6999994000</v>
      </c>
      <c r="AI1331" s="90">
        <v>663358000</v>
      </c>
      <c r="AJ1331" s="90">
        <v>700808000</v>
      </c>
      <c r="AK1331" s="90">
        <v>286208000</v>
      </c>
      <c r="AL1331" s="90">
        <v>1817908000</v>
      </c>
      <c r="AM1331" s="90">
        <v>0</v>
      </c>
      <c r="AN1331" s="90">
        <v>70240000</v>
      </c>
      <c r="AO1331" s="90">
        <v>2494000</v>
      </c>
      <c r="AP1331" s="90"/>
    </row>
    <row r="1332" spans="1:42" ht="12.75" customHeight="1">
      <c r="A1332" s="81">
        <v>45359</v>
      </c>
      <c r="B1332" s="90">
        <v>71467412630800</v>
      </c>
      <c r="C1332" s="90">
        <v>312582642000</v>
      </c>
      <c r="D1332" s="203">
        <v>210041994000</v>
      </c>
      <c r="E1332" s="208">
        <v>459571715000</v>
      </c>
      <c r="F1332" s="90">
        <v>158568658000</v>
      </c>
      <c r="G1332" s="85">
        <v>0.89888901094377294</v>
      </c>
      <c r="H1332" s="90">
        <v>0</v>
      </c>
      <c r="I1332" s="85">
        <v>0</v>
      </c>
      <c r="J1332" s="90">
        <v>9989664000</v>
      </c>
      <c r="K1332" s="85">
        <v>0.51969302224922798</v>
      </c>
      <c r="L1332" s="90">
        <v>29375370000</v>
      </c>
      <c r="M1332" s="85">
        <v>0.29666946840308478</v>
      </c>
      <c r="N1332" s="90">
        <v>3105139000</v>
      </c>
      <c r="O1332" s="85">
        <v>0.46340848621895303</v>
      </c>
      <c r="P1332" s="90">
        <v>396616000</v>
      </c>
      <c r="Q1332" s="85">
        <v>0.47712743817202363</v>
      </c>
      <c r="R1332" s="90">
        <v>0</v>
      </c>
      <c r="S1332" s="85">
        <v>0</v>
      </c>
      <c r="T1332" s="90">
        <v>346550000</v>
      </c>
      <c r="U1332" s="85">
        <v>0.49880965061014404</v>
      </c>
      <c r="V1332" s="90">
        <v>8259997000</v>
      </c>
      <c r="W1332" s="85">
        <v>0.9267895459896478</v>
      </c>
      <c r="X1332" s="90">
        <v>0</v>
      </c>
      <c r="Y1332" s="85" t="e">
        <f t="shared" si="14"/>
        <v>#DIV/0!</v>
      </c>
      <c r="Z1332" s="90"/>
      <c r="AA1332" s="85"/>
      <c r="AB1332" s="85"/>
      <c r="AC1332" s="85"/>
      <c r="AD1332" s="90">
        <v>176405158000</v>
      </c>
      <c r="AE1332" s="90">
        <v>277974000</v>
      </c>
      <c r="AF1332" s="90">
        <v>19222240000</v>
      </c>
      <c r="AG1332" s="90">
        <v>99017166000</v>
      </c>
      <c r="AH1332" s="90">
        <v>6700652000</v>
      </c>
      <c r="AI1332" s="90">
        <v>831258000</v>
      </c>
      <c r="AJ1332" s="90">
        <v>509966000</v>
      </c>
      <c r="AK1332" s="90">
        <v>694754000</v>
      </c>
      <c r="AL1332" s="90">
        <v>8912484000</v>
      </c>
      <c r="AM1332" s="90">
        <v>0</v>
      </c>
      <c r="AN1332" s="90">
        <v>10990000</v>
      </c>
      <c r="AO1332" s="90">
        <v>4200376000</v>
      </c>
      <c r="AP1332" s="90"/>
    </row>
    <row r="1333" spans="1:42" s="116" customFormat="1" ht="12.75" customHeight="1">
      <c r="A1333" s="110"/>
      <c r="B1333" s="113"/>
      <c r="C1333" s="113"/>
      <c r="D1333" s="210"/>
      <c r="E1333" s="208"/>
      <c r="F1333" s="113"/>
      <c r="G1333" s="135"/>
      <c r="H1333" s="113"/>
      <c r="I1333" s="113"/>
      <c r="J1333" s="113"/>
      <c r="K1333" s="113"/>
      <c r="L1333" s="113"/>
      <c r="M1333" s="113"/>
      <c r="N1333" s="113"/>
      <c r="O1333" s="113"/>
      <c r="P1333" s="113"/>
      <c r="Q1333" s="113"/>
      <c r="R1333" s="113"/>
      <c r="S1333" s="113"/>
      <c r="T1333" s="113"/>
      <c r="U1333" s="113"/>
      <c r="V1333" s="113"/>
      <c r="W1333" s="113"/>
      <c r="X1333" s="113"/>
      <c r="Y1333" s="85" t="e">
        <f t="shared" si="14"/>
        <v>#DIV/0!</v>
      </c>
      <c r="Z1333" s="113"/>
      <c r="AA1333" s="113"/>
      <c r="AB1333" s="113"/>
      <c r="AC1333" s="113"/>
      <c r="AD1333" s="113"/>
      <c r="AE1333" s="113"/>
      <c r="AF1333" s="113"/>
      <c r="AG1333" s="113"/>
      <c r="AH1333" s="113"/>
      <c r="AI1333" s="126"/>
      <c r="AJ1333" s="113"/>
      <c r="AK1333" s="113"/>
      <c r="AL1333" s="113"/>
      <c r="AM1333" s="113"/>
      <c r="AN1333" s="113"/>
      <c r="AO1333" s="113"/>
      <c r="AP1333" s="113"/>
    </row>
    <row r="1334" spans="1:42" ht="12.75" customHeight="1">
      <c r="A1334" s="81">
        <v>45362</v>
      </c>
      <c r="B1334" s="90">
        <v>52954164554400</v>
      </c>
      <c r="C1334" s="90">
        <v>280753786000</v>
      </c>
      <c r="D1334" s="203">
        <v>114744993000</v>
      </c>
      <c r="E1334" s="208">
        <v>329590959850</v>
      </c>
      <c r="F1334" s="90">
        <v>64514054000</v>
      </c>
      <c r="G1334" s="85">
        <v>0.54823890741721559</v>
      </c>
      <c r="H1334" s="90">
        <v>0</v>
      </c>
      <c r="I1334" s="85">
        <v>0</v>
      </c>
      <c r="J1334" s="90">
        <v>19965208000</v>
      </c>
      <c r="K1334" s="85">
        <v>0.40245906883734145</v>
      </c>
      <c r="L1334" s="90">
        <v>26738197000</v>
      </c>
      <c r="M1334" s="85">
        <v>0.25619322288163265</v>
      </c>
      <c r="N1334" s="90">
        <v>2466193000</v>
      </c>
      <c r="O1334" s="85">
        <v>0.42398403084079117</v>
      </c>
      <c r="P1334" s="90">
        <v>677431000</v>
      </c>
      <c r="Q1334" s="85">
        <v>0.41230592259423138</v>
      </c>
      <c r="R1334" s="90">
        <v>0</v>
      </c>
      <c r="S1334" s="85">
        <v>0</v>
      </c>
      <c r="T1334" s="90">
        <v>176400000</v>
      </c>
      <c r="U1334" s="85">
        <v>0.48872117958009875</v>
      </c>
      <c r="V1334" s="90">
        <v>207510000</v>
      </c>
      <c r="W1334" s="85">
        <v>0.43092098432146192</v>
      </c>
      <c r="X1334" s="90">
        <v>0</v>
      </c>
      <c r="Y1334" s="85" t="e">
        <f t="shared" si="14"/>
        <v>#DIV/0!</v>
      </c>
      <c r="Z1334" s="90"/>
      <c r="AA1334" s="85"/>
      <c r="AB1334" s="85"/>
      <c r="AC1334" s="85"/>
      <c r="AD1334" s="90">
        <v>117675074000</v>
      </c>
      <c r="AE1334" s="90">
        <v>624320000</v>
      </c>
      <c r="AF1334" s="90">
        <v>49608046000</v>
      </c>
      <c r="AG1334" s="90">
        <v>104367308000</v>
      </c>
      <c r="AH1334" s="90">
        <v>5816712000</v>
      </c>
      <c r="AI1334" s="90">
        <v>1643030000</v>
      </c>
      <c r="AJ1334" s="90">
        <v>170544000</v>
      </c>
      <c r="AK1334" s="90">
        <v>360942000</v>
      </c>
      <c r="AL1334" s="90">
        <v>481550000</v>
      </c>
      <c r="AM1334" s="90">
        <v>0</v>
      </c>
      <c r="AN1334" s="90">
        <v>6260000</v>
      </c>
      <c r="AO1334" s="90">
        <v>166960000</v>
      </c>
      <c r="AP1334" s="90"/>
    </row>
    <row r="1335" spans="1:42" ht="12.75" customHeight="1">
      <c r="A1335" s="81">
        <v>45363</v>
      </c>
      <c r="B1335" s="90">
        <v>45964740685600</v>
      </c>
      <c r="C1335" s="90">
        <v>200824770000</v>
      </c>
      <c r="D1335" s="203">
        <v>105989086000</v>
      </c>
      <c r="E1335" s="208">
        <v>331988846700</v>
      </c>
      <c r="F1335" s="90">
        <v>90961793000</v>
      </c>
      <c r="G1335" s="85">
        <v>0.90065299223285278</v>
      </c>
      <c r="H1335" s="90">
        <v>0</v>
      </c>
      <c r="I1335" s="85">
        <v>0</v>
      </c>
      <c r="J1335" s="90">
        <v>10772860000</v>
      </c>
      <c r="K1335" s="85">
        <v>0.14462141238787299</v>
      </c>
      <c r="L1335" s="90">
        <v>1793113000</v>
      </c>
      <c r="M1335" s="85">
        <v>9.9181321677911674E-2</v>
      </c>
      <c r="N1335" s="90">
        <v>1982825000</v>
      </c>
      <c r="O1335" s="85">
        <v>0.38271441233194209</v>
      </c>
      <c r="P1335" s="90">
        <v>227246000</v>
      </c>
      <c r="Q1335" s="85">
        <v>0.44889162804846733</v>
      </c>
      <c r="R1335" s="90">
        <v>0</v>
      </c>
      <c r="S1335" s="85">
        <v>0</v>
      </c>
      <c r="T1335" s="90">
        <v>31780000</v>
      </c>
      <c r="U1335" s="85">
        <v>0.48748312676402011</v>
      </c>
      <c r="V1335" s="90">
        <v>219469000</v>
      </c>
      <c r="W1335" s="85">
        <v>0.41675338386984062</v>
      </c>
      <c r="X1335" s="90">
        <v>1167000</v>
      </c>
      <c r="Y1335" s="85">
        <f t="shared" si="14"/>
        <v>0.5</v>
      </c>
      <c r="Z1335" s="90">
        <v>0</v>
      </c>
      <c r="AA1335" s="85" t="e">
        <v>#DIV/0!</v>
      </c>
      <c r="AB1335" s="85"/>
      <c r="AC1335" s="85"/>
      <c r="AD1335" s="90">
        <v>100995382000</v>
      </c>
      <c r="AE1335" s="90">
        <v>711456000</v>
      </c>
      <c r="AF1335" s="90">
        <v>74490076000</v>
      </c>
      <c r="AG1335" s="90">
        <v>18079140000</v>
      </c>
      <c r="AH1335" s="90">
        <v>5180952000</v>
      </c>
      <c r="AI1335" s="90">
        <v>506238000</v>
      </c>
      <c r="AJ1335" s="90">
        <v>208216000</v>
      </c>
      <c r="AK1335" s="90">
        <v>65192000</v>
      </c>
      <c r="AL1335" s="90">
        <v>526616000</v>
      </c>
      <c r="AM1335" s="90">
        <v>2334000</v>
      </c>
      <c r="AN1335" s="90">
        <v>59168000</v>
      </c>
      <c r="AO1335" s="90">
        <v>0</v>
      </c>
      <c r="AP1335" s="90"/>
    </row>
    <row r="1336" spans="1:42" ht="12.75" customHeight="1">
      <c r="A1336" s="81">
        <v>45364</v>
      </c>
      <c r="B1336" s="90">
        <v>58416542975000</v>
      </c>
      <c r="C1336" s="90">
        <v>95384944000</v>
      </c>
      <c r="D1336" s="203">
        <v>43015158000</v>
      </c>
      <c r="E1336" s="208">
        <v>202489001000</v>
      </c>
      <c r="F1336" s="90">
        <v>6441599000</v>
      </c>
      <c r="G1336" s="85">
        <v>0.48141453806961532</v>
      </c>
      <c r="H1336" s="90">
        <v>0</v>
      </c>
      <c r="I1336" s="85">
        <v>0</v>
      </c>
      <c r="J1336" s="90">
        <v>899974000</v>
      </c>
      <c r="K1336" s="85">
        <v>0.34536571064117844</v>
      </c>
      <c r="L1336" s="90">
        <v>32747499000</v>
      </c>
      <c r="M1336" s="85">
        <v>0.46504920283911005</v>
      </c>
      <c r="N1336" s="90">
        <v>1435196000</v>
      </c>
      <c r="O1336" s="85">
        <v>0.32944753111074998</v>
      </c>
      <c r="P1336" s="90">
        <v>115699000</v>
      </c>
      <c r="Q1336" s="85">
        <v>0.44645572062512057</v>
      </c>
      <c r="R1336" s="90">
        <v>14820000</v>
      </c>
      <c r="S1336" s="85">
        <v>1.1608015640273705E-2</v>
      </c>
      <c r="T1336" s="90">
        <v>575273000</v>
      </c>
      <c r="U1336" s="85">
        <v>0.49928397599019614</v>
      </c>
      <c r="V1336" s="90">
        <v>785098000</v>
      </c>
      <c r="W1336" s="85">
        <v>0.64220275041144925</v>
      </c>
      <c r="X1336" s="90">
        <v>7018000</v>
      </c>
      <c r="Y1336" s="85">
        <f t="shared" si="14"/>
        <v>0.5</v>
      </c>
      <c r="Z1336" s="90">
        <v>0</v>
      </c>
      <c r="AA1336" s="85">
        <v>0</v>
      </c>
      <c r="AB1336" s="85"/>
      <c r="AC1336" s="85"/>
      <c r="AD1336" s="90">
        <v>13380566000</v>
      </c>
      <c r="AE1336" s="90">
        <v>646770000</v>
      </c>
      <c r="AF1336" s="90">
        <v>2605858000</v>
      </c>
      <c r="AG1336" s="90">
        <v>70417278000</v>
      </c>
      <c r="AH1336" s="90">
        <v>4356372000</v>
      </c>
      <c r="AI1336" s="90">
        <v>259150000</v>
      </c>
      <c r="AJ1336" s="90">
        <v>1276704000</v>
      </c>
      <c r="AK1336" s="90">
        <v>1152196000</v>
      </c>
      <c r="AL1336" s="90">
        <v>1222508000</v>
      </c>
      <c r="AM1336" s="90">
        <v>14036000</v>
      </c>
      <c r="AN1336" s="90">
        <v>53506000</v>
      </c>
      <c r="AO1336" s="90">
        <v>44836000</v>
      </c>
      <c r="AP1336" s="90"/>
    </row>
    <row r="1337" spans="1:42" ht="12.75" customHeight="1">
      <c r="A1337" s="81">
        <v>45365</v>
      </c>
      <c r="B1337" s="90">
        <v>64219661469800</v>
      </c>
      <c r="C1337" s="90">
        <v>48270400000</v>
      </c>
      <c r="D1337" s="203">
        <v>13252757000</v>
      </c>
      <c r="E1337" s="208">
        <v>245719363000</v>
      </c>
      <c r="F1337" s="90">
        <v>1526863000</v>
      </c>
      <c r="G1337" s="85">
        <v>0.1983219187334522</v>
      </c>
      <c r="H1337" s="90">
        <v>0</v>
      </c>
      <c r="I1337" s="85">
        <v>0</v>
      </c>
      <c r="J1337" s="90">
        <v>1399978000</v>
      </c>
      <c r="K1337" s="85">
        <v>0.20446100020388003</v>
      </c>
      <c r="L1337" s="90">
        <v>8692829000</v>
      </c>
      <c r="M1337" s="85">
        <v>0.30244816302530658</v>
      </c>
      <c r="N1337" s="90">
        <v>863860000</v>
      </c>
      <c r="O1337" s="85">
        <v>0.30863959344434727</v>
      </c>
      <c r="P1337" s="90">
        <v>403766000</v>
      </c>
      <c r="Q1337" s="85">
        <v>0.4576258123598842</v>
      </c>
      <c r="R1337" s="90">
        <v>0</v>
      </c>
      <c r="S1337" s="85">
        <v>0</v>
      </c>
      <c r="T1337" s="90">
        <v>157542000</v>
      </c>
      <c r="U1337" s="85">
        <v>0.49735760422783326</v>
      </c>
      <c r="V1337" s="90">
        <v>207919000</v>
      </c>
      <c r="W1337" s="85">
        <v>0.48089101262368106</v>
      </c>
      <c r="X1337" s="90">
        <v>36714000</v>
      </c>
      <c r="Y1337" s="85">
        <f t="shared" si="14"/>
        <v>0.5</v>
      </c>
      <c r="Z1337" s="90"/>
      <c r="AA1337" s="85"/>
      <c r="AB1337" s="85"/>
      <c r="AC1337" s="85"/>
      <c r="AD1337" s="90">
        <v>7698912000</v>
      </c>
      <c r="AE1337" s="90">
        <v>215170000</v>
      </c>
      <c r="AF1337" s="90">
        <v>6847164000</v>
      </c>
      <c r="AG1337" s="90">
        <v>28741550000</v>
      </c>
      <c r="AH1337" s="90">
        <v>2798928000</v>
      </c>
      <c r="AI1337" s="90">
        <v>882306000</v>
      </c>
      <c r="AJ1337" s="90">
        <v>262244000</v>
      </c>
      <c r="AK1337" s="90">
        <v>316758000</v>
      </c>
      <c r="AL1337" s="90">
        <v>432362000</v>
      </c>
      <c r="AM1337" s="90">
        <v>73428000</v>
      </c>
      <c r="AN1337" s="90">
        <v>1578000</v>
      </c>
      <c r="AO1337" s="90">
        <v>2520000</v>
      </c>
      <c r="AP1337" s="90"/>
    </row>
    <row r="1338" spans="1:42" ht="12.75" customHeight="1">
      <c r="A1338" s="81">
        <v>45366</v>
      </c>
      <c r="B1338" s="90">
        <v>60942387896800</v>
      </c>
      <c r="C1338" s="90">
        <v>146781620000</v>
      </c>
      <c r="D1338" s="203">
        <v>47181574000</v>
      </c>
      <c r="E1338" s="208">
        <v>259542444000</v>
      </c>
      <c r="F1338" s="90">
        <v>1122836000</v>
      </c>
      <c r="G1338" s="85">
        <v>0.15672357182058713</v>
      </c>
      <c r="H1338" s="90">
        <v>0</v>
      </c>
      <c r="I1338" s="85">
        <v>0</v>
      </c>
      <c r="J1338" s="90">
        <v>24729575000</v>
      </c>
      <c r="K1338" s="85">
        <v>0.43898971269484566</v>
      </c>
      <c r="L1338" s="90">
        <v>18612959000</v>
      </c>
      <c r="M1338" s="85">
        <v>0.24607148058441108</v>
      </c>
      <c r="N1338" s="90">
        <v>1615175000</v>
      </c>
      <c r="O1338" s="85">
        <v>0.39538432087921987</v>
      </c>
      <c r="P1338" s="90">
        <v>247624000</v>
      </c>
      <c r="Q1338" s="85">
        <v>0.47867807959668129</v>
      </c>
      <c r="R1338" s="90">
        <v>0</v>
      </c>
      <c r="S1338" s="85">
        <v>0</v>
      </c>
      <c r="T1338" s="90">
        <v>52078000</v>
      </c>
      <c r="U1338" s="85">
        <v>0.43777740416946875</v>
      </c>
      <c r="V1338" s="90">
        <v>801327000</v>
      </c>
      <c r="W1338" s="85">
        <v>0.71551908879531112</v>
      </c>
      <c r="X1338" s="90">
        <v>0</v>
      </c>
      <c r="Y1338" s="85" t="e">
        <f t="shared" si="14"/>
        <v>#DIV/0!</v>
      </c>
      <c r="Z1338" s="90"/>
      <c r="AA1338" s="85"/>
      <c r="AB1338" s="85"/>
      <c r="AC1338" s="85"/>
      <c r="AD1338" s="90">
        <v>7164436000</v>
      </c>
      <c r="AE1338" s="90">
        <v>577632000</v>
      </c>
      <c r="AF1338" s="90">
        <v>56332926000</v>
      </c>
      <c r="AG1338" s="90">
        <v>75640456000</v>
      </c>
      <c r="AH1338" s="90">
        <v>4085076000</v>
      </c>
      <c r="AI1338" s="90">
        <v>517308000</v>
      </c>
      <c r="AJ1338" s="90">
        <v>1218784000</v>
      </c>
      <c r="AK1338" s="90">
        <v>118960000</v>
      </c>
      <c r="AL1338" s="90">
        <v>1119924000</v>
      </c>
      <c r="AM1338" s="90">
        <v>0</v>
      </c>
      <c r="AN1338" s="90">
        <v>6118000</v>
      </c>
      <c r="AO1338" s="90">
        <v>2498000</v>
      </c>
      <c r="AP1338" s="90"/>
    </row>
    <row r="1339" spans="1:42" s="116" customFormat="1" ht="12.75" customHeight="1">
      <c r="A1339" s="110"/>
      <c r="B1339" s="113"/>
      <c r="C1339" s="113"/>
      <c r="D1339" s="210"/>
      <c r="E1339" s="208"/>
      <c r="F1339" s="113"/>
      <c r="G1339" s="135"/>
      <c r="H1339" s="113"/>
      <c r="I1339" s="113"/>
      <c r="J1339" s="113"/>
      <c r="K1339" s="113"/>
      <c r="L1339" s="113"/>
      <c r="M1339" s="113"/>
      <c r="N1339" s="113"/>
      <c r="O1339" s="113"/>
      <c r="P1339" s="113"/>
      <c r="Q1339" s="113"/>
      <c r="R1339" s="113"/>
      <c r="S1339" s="113"/>
      <c r="T1339" s="113"/>
      <c r="U1339" s="113"/>
      <c r="V1339" s="113"/>
      <c r="W1339" s="113"/>
      <c r="X1339" s="113"/>
      <c r="Y1339" s="85" t="e">
        <f t="shared" si="14"/>
        <v>#DIV/0!</v>
      </c>
      <c r="Z1339" s="113"/>
      <c r="AA1339" s="113"/>
      <c r="AB1339" s="113"/>
      <c r="AC1339" s="113"/>
      <c r="AD1339" s="113"/>
      <c r="AE1339" s="113"/>
      <c r="AF1339" s="113"/>
      <c r="AG1339" s="113"/>
      <c r="AH1339" s="113"/>
      <c r="AI1339" s="126"/>
      <c r="AJ1339" s="113"/>
      <c r="AK1339" s="113"/>
      <c r="AL1339" s="113"/>
      <c r="AM1339" s="113"/>
      <c r="AN1339" s="113"/>
      <c r="AO1339" s="113"/>
      <c r="AP1339" s="113"/>
    </row>
    <row r="1340" spans="1:42" ht="12.75" customHeight="1">
      <c r="A1340" s="81">
        <v>45369</v>
      </c>
      <c r="B1340" s="90">
        <v>95500654898000</v>
      </c>
      <c r="C1340" s="90">
        <v>2020935124000</v>
      </c>
      <c r="D1340" s="203">
        <v>158091704000</v>
      </c>
      <c r="E1340" s="208">
        <v>412471689000</v>
      </c>
      <c r="F1340" s="90">
        <v>37679162000</v>
      </c>
      <c r="G1340" s="85">
        <v>0.58091907882439342</v>
      </c>
      <c r="H1340" s="90">
        <v>0</v>
      </c>
      <c r="I1340" s="85">
        <v>0</v>
      </c>
      <c r="J1340" s="90">
        <v>23742249000</v>
      </c>
      <c r="K1340" s="85">
        <v>0.44010239882765156</v>
      </c>
      <c r="L1340" s="90">
        <v>90114488000</v>
      </c>
      <c r="M1340" s="85">
        <v>4.7823468074081305E-2</v>
      </c>
      <c r="N1340" s="90">
        <v>3918391000</v>
      </c>
      <c r="O1340" s="85">
        <v>0.39187052801634692</v>
      </c>
      <c r="P1340" s="90">
        <v>1364984000</v>
      </c>
      <c r="Q1340" s="85">
        <v>0.45766161344206474</v>
      </c>
      <c r="R1340" s="90">
        <v>0</v>
      </c>
      <c r="S1340" s="85">
        <v>0</v>
      </c>
      <c r="T1340" s="90">
        <v>424198000</v>
      </c>
      <c r="U1340" s="85">
        <v>0.5</v>
      </c>
      <c r="V1340" s="90">
        <v>848232000</v>
      </c>
      <c r="W1340" s="85">
        <v>0.55122093234833869</v>
      </c>
      <c r="X1340" s="90">
        <v>118776000</v>
      </c>
      <c r="Y1340" s="85" t="e">
        <f t="shared" si="14"/>
        <v>#DIV/0!</v>
      </c>
      <c r="Z1340" s="90"/>
      <c r="AA1340" s="85"/>
      <c r="AB1340" s="85"/>
      <c r="AC1340" s="85"/>
      <c r="AD1340" s="90">
        <v>64861292000</v>
      </c>
      <c r="AE1340" s="90">
        <v>1475274000</v>
      </c>
      <c r="AF1340" s="90">
        <v>53947102000</v>
      </c>
      <c r="AG1340" s="90">
        <v>1884315204000</v>
      </c>
      <c r="AH1340" s="90">
        <v>9999198000</v>
      </c>
      <c r="AI1340" s="90">
        <v>2982518000</v>
      </c>
      <c r="AJ1340" s="90">
        <v>829886000</v>
      </c>
      <c r="AK1340" s="90">
        <v>848396000</v>
      </c>
      <c r="AL1340" s="90">
        <v>1538824000</v>
      </c>
      <c r="AM1340" s="90">
        <v>0</v>
      </c>
      <c r="AN1340" s="90">
        <v>137430000</v>
      </c>
      <c r="AO1340" s="90">
        <v>17036000</v>
      </c>
      <c r="AP1340" s="90"/>
    </row>
    <row r="1341" spans="1:42" ht="12.75" customHeight="1">
      <c r="A1341" s="81">
        <v>45370</v>
      </c>
      <c r="B1341" s="90">
        <v>47647279123800</v>
      </c>
      <c r="C1341" s="90">
        <v>1114815098000</v>
      </c>
      <c r="D1341" s="203">
        <v>135075658000</v>
      </c>
      <c r="E1341" s="208">
        <v>319880830000</v>
      </c>
      <c r="F1341" s="90">
        <v>81796020000</v>
      </c>
      <c r="G1341" s="85">
        <v>0.74500777241218563</v>
      </c>
      <c r="H1341" s="90">
        <v>0</v>
      </c>
      <c r="I1341" s="85">
        <v>0</v>
      </c>
      <c r="J1341" s="90">
        <v>3395595000</v>
      </c>
      <c r="K1341" s="85">
        <v>0.47244112564592744</v>
      </c>
      <c r="L1341" s="90">
        <v>48512011000</v>
      </c>
      <c r="M1341" s="85">
        <v>4.8873361279449183E-2</v>
      </c>
      <c r="N1341" s="90">
        <v>1113825000</v>
      </c>
      <c r="O1341" s="85">
        <v>0.38441083063041548</v>
      </c>
      <c r="P1341" s="90">
        <v>74480000</v>
      </c>
      <c r="Q1341" s="85">
        <v>0.34089452774573881</v>
      </c>
      <c r="R1341" s="90">
        <v>0</v>
      </c>
      <c r="S1341" s="85">
        <v>0</v>
      </c>
      <c r="T1341" s="90">
        <v>19439000</v>
      </c>
      <c r="U1341" s="85">
        <v>0.5</v>
      </c>
      <c r="V1341" s="90">
        <v>164288000</v>
      </c>
      <c r="W1341" s="85">
        <v>0.47305982354702725</v>
      </c>
      <c r="X1341" s="90">
        <v>1149000</v>
      </c>
      <c r="Y1341" s="85">
        <f t="shared" si="14"/>
        <v>0.5</v>
      </c>
      <c r="Z1341" s="90">
        <v>0</v>
      </c>
      <c r="AA1341" s="85">
        <v>0</v>
      </c>
      <c r="AB1341" s="85"/>
      <c r="AC1341" s="85"/>
      <c r="AD1341" s="90">
        <v>109792170000</v>
      </c>
      <c r="AE1341" s="90">
        <v>749398000</v>
      </c>
      <c r="AF1341" s="90">
        <v>7187340000</v>
      </c>
      <c r="AG1341" s="90">
        <v>992606396000</v>
      </c>
      <c r="AH1341" s="90">
        <v>2897486000</v>
      </c>
      <c r="AI1341" s="90">
        <v>218484000</v>
      </c>
      <c r="AJ1341" s="90">
        <v>952558000</v>
      </c>
      <c r="AK1341" s="90">
        <v>38878000</v>
      </c>
      <c r="AL1341" s="90">
        <v>347288000</v>
      </c>
      <c r="AM1341" s="90">
        <v>2298000</v>
      </c>
      <c r="AN1341" s="90">
        <v>22802000</v>
      </c>
      <c r="AO1341" s="90">
        <v>2432000</v>
      </c>
      <c r="AP1341" s="90"/>
    </row>
    <row r="1342" spans="1:42" ht="12.75" customHeight="1">
      <c r="A1342" s="81">
        <v>45371</v>
      </c>
      <c r="B1342" s="90">
        <v>50024918122000</v>
      </c>
      <c r="C1342" s="90">
        <v>871073446000</v>
      </c>
      <c r="D1342" s="203">
        <v>163700845000</v>
      </c>
      <c r="E1342" s="208">
        <v>357005082400</v>
      </c>
      <c r="F1342" s="90">
        <v>16879127000</v>
      </c>
      <c r="G1342" s="85">
        <v>0.56120197460216936</v>
      </c>
      <c r="H1342" s="90">
        <v>0</v>
      </c>
      <c r="I1342" s="85">
        <v>0</v>
      </c>
      <c r="J1342" s="90">
        <v>3341510000</v>
      </c>
      <c r="K1342" s="85">
        <v>0.43510400536680921</v>
      </c>
      <c r="L1342" s="90">
        <v>106796091000</v>
      </c>
      <c r="M1342" s="85">
        <v>0.13490772750567212</v>
      </c>
      <c r="N1342" s="90">
        <v>2591263000</v>
      </c>
      <c r="O1342" s="85">
        <v>0.47743707719508482</v>
      </c>
      <c r="P1342" s="90">
        <v>21602106000</v>
      </c>
      <c r="Q1342" s="85">
        <v>0.99331444993677431</v>
      </c>
      <c r="R1342" s="90">
        <v>11167500000</v>
      </c>
      <c r="S1342" s="85">
        <v>0.98107067293146288</v>
      </c>
      <c r="T1342" s="90">
        <v>587389000</v>
      </c>
      <c r="U1342" s="85">
        <v>0.5</v>
      </c>
      <c r="V1342" s="90">
        <v>735859000</v>
      </c>
      <c r="W1342" s="85">
        <v>0.53493753262217592</v>
      </c>
      <c r="X1342" s="90">
        <v>1184000</v>
      </c>
      <c r="Y1342" s="85">
        <f t="shared" si="14"/>
        <v>0.5</v>
      </c>
      <c r="Z1342" s="90">
        <v>0</v>
      </c>
      <c r="AA1342" s="85">
        <v>0</v>
      </c>
      <c r="AB1342" s="85"/>
      <c r="AC1342" s="85"/>
      <c r="AD1342" s="90">
        <v>30076742000</v>
      </c>
      <c r="AE1342" s="90">
        <v>520238000</v>
      </c>
      <c r="AF1342" s="90">
        <v>7679796000</v>
      </c>
      <c r="AG1342" s="90">
        <v>791623230000</v>
      </c>
      <c r="AH1342" s="90">
        <v>5427444000</v>
      </c>
      <c r="AI1342" s="90">
        <v>21747500000</v>
      </c>
      <c r="AJ1342" s="90">
        <v>11382972000</v>
      </c>
      <c r="AK1342" s="90">
        <v>1174778000</v>
      </c>
      <c r="AL1342" s="90">
        <v>1375598000</v>
      </c>
      <c r="AM1342" s="90">
        <v>2368000</v>
      </c>
      <c r="AN1342" s="90">
        <v>62780000</v>
      </c>
      <c r="AO1342" s="90">
        <v>7542000</v>
      </c>
      <c r="AP1342" s="90"/>
    </row>
    <row r="1343" spans="1:42" ht="12.75" customHeight="1">
      <c r="A1343" s="81">
        <v>45372</v>
      </c>
      <c r="B1343" s="90">
        <v>67580558618400</v>
      </c>
      <c r="C1343" s="90">
        <v>103758848000</v>
      </c>
      <c r="D1343" s="203">
        <v>30881016000</v>
      </c>
      <c r="E1343" s="208">
        <v>132840004100</v>
      </c>
      <c r="F1343" s="90">
        <v>11399931000</v>
      </c>
      <c r="G1343" s="85">
        <v>0.30027919812746867</v>
      </c>
      <c r="H1343" s="90">
        <v>0</v>
      </c>
      <c r="I1343" s="85">
        <v>0</v>
      </c>
      <c r="J1343" s="90">
        <v>12897658000</v>
      </c>
      <c r="K1343" s="85">
        <v>0.45919235400603436</v>
      </c>
      <c r="L1343" s="90">
        <v>4544427000</v>
      </c>
      <c r="M1343" s="85">
        <v>0.1597808774605666</v>
      </c>
      <c r="N1343" s="90">
        <v>1197553000</v>
      </c>
      <c r="O1343" s="85">
        <v>0.34892515413213993</v>
      </c>
      <c r="P1343" s="90">
        <v>441252000</v>
      </c>
      <c r="Q1343" s="85">
        <v>0.49131613112987166</v>
      </c>
      <c r="R1343" s="90">
        <v>0</v>
      </c>
      <c r="S1343" s="85">
        <v>0</v>
      </c>
      <c r="T1343" s="90">
        <v>307398000</v>
      </c>
      <c r="U1343" s="85">
        <v>0.5</v>
      </c>
      <c r="V1343" s="90">
        <v>92797000</v>
      </c>
      <c r="W1343" s="85">
        <v>0.29344595107389509</v>
      </c>
      <c r="X1343" s="90">
        <v>556135000</v>
      </c>
      <c r="Y1343" s="85">
        <f t="shared" si="14"/>
        <v>0.4989324003050285</v>
      </c>
      <c r="Z1343" s="90"/>
      <c r="AA1343" s="85"/>
      <c r="AB1343" s="85"/>
      <c r="AC1343" s="85"/>
      <c r="AD1343" s="90">
        <v>37964438000</v>
      </c>
      <c r="AE1343" s="90">
        <v>861626000</v>
      </c>
      <c r="AF1343" s="90">
        <v>28087702000</v>
      </c>
      <c r="AG1343" s="90">
        <v>28441620000</v>
      </c>
      <c r="AH1343" s="90">
        <v>3432120000</v>
      </c>
      <c r="AI1343" s="90">
        <v>898102000</v>
      </c>
      <c r="AJ1343" s="90">
        <v>1983582000</v>
      </c>
      <c r="AK1343" s="90">
        <v>614796000</v>
      </c>
      <c r="AL1343" s="90">
        <v>316232000</v>
      </c>
      <c r="AM1343" s="90">
        <v>1114650000</v>
      </c>
      <c r="AN1343" s="90">
        <v>43980000</v>
      </c>
      <c r="AO1343" s="90">
        <v>5234000</v>
      </c>
      <c r="AP1343" s="90"/>
    </row>
    <row r="1344" spans="1:42" ht="12.75" customHeight="1">
      <c r="A1344" s="81">
        <v>45373</v>
      </c>
      <c r="B1344" s="90">
        <v>75878392097200</v>
      </c>
      <c r="C1344" s="90">
        <v>229213558000</v>
      </c>
      <c r="D1344" s="203">
        <v>64388189000</v>
      </c>
      <c r="E1344" s="208">
        <v>340629509800</v>
      </c>
      <c r="F1344" s="90">
        <v>8450096000</v>
      </c>
      <c r="G1344" s="85">
        <v>0.31659400573339613</v>
      </c>
      <c r="H1344" s="90">
        <v>0</v>
      </c>
      <c r="I1344" s="85">
        <v>0</v>
      </c>
      <c r="J1344" s="90">
        <v>12267717000</v>
      </c>
      <c r="K1344" s="85">
        <v>0.47253523931565394</v>
      </c>
      <c r="L1344" s="90">
        <v>41166830000</v>
      </c>
      <c r="M1344" s="85">
        <v>0.24425015657658442</v>
      </c>
      <c r="N1344" s="90">
        <v>1299606000</v>
      </c>
      <c r="O1344" s="85">
        <v>0.32595187993308439</v>
      </c>
      <c r="P1344" s="90">
        <v>235202000</v>
      </c>
      <c r="Q1344" s="85">
        <v>0.43576907399859194</v>
      </c>
      <c r="R1344" s="90">
        <v>0</v>
      </c>
      <c r="S1344" s="85">
        <v>0</v>
      </c>
      <c r="T1344" s="90">
        <v>514422000</v>
      </c>
      <c r="U1344" s="85">
        <v>0.49351095386292032</v>
      </c>
      <c r="V1344" s="90">
        <v>454316000</v>
      </c>
      <c r="W1344" s="85">
        <v>0.48469679511799602</v>
      </c>
      <c r="X1344" s="90">
        <v>452404000</v>
      </c>
      <c r="Y1344" s="85">
        <f t="shared" si="14"/>
        <v>0.95156004829271779</v>
      </c>
      <c r="Z1344" s="90"/>
      <c r="AA1344" s="85"/>
      <c r="AB1344" s="85"/>
      <c r="AC1344" s="85"/>
      <c r="AD1344" s="90">
        <v>26690638000</v>
      </c>
      <c r="AE1344" s="90">
        <v>794940000</v>
      </c>
      <c r="AF1344" s="90">
        <v>25961486000</v>
      </c>
      <c r="AG1344" s="90">
        <v>168543720000</v>
      </c>
      <c r="AH1344" s="90">
        <v>3987110000</v>
      </c>
      <c r="AI1344" s="90">
        <v>539740000</v>
      </c>
      <c r="AJ1344" s="90">
        <v>222428000</v>
      </c>
      <c r="AK1344" s="90">
        <v>1042372000</v>
      </c>
      <c r="AL1344" s="90">
        <v>937320000</v>
      </c>
      <c r="AM1344" s="90">
        <v>475434000</v>
      </c>
      <c r="AN1344" s="90">
        <v>18370000</v>
      </c>
      <c r="AO1344" s="90">
        <v>1287044000</v>
      </c>
      <c r="AP1344" s="90"/>
    </row>
    <row r="1345" spans="1:42" s="116" customFormat="1" ht="12.75" customHeight="1">
      <c r="A1345" s="110"/>
      <c r="B1345" s="113"/>
      <c r="C1345" s="113"/>
      <c r="D1345" s="210"/>
      <c r="E1345" s="208"/>
      <c r="F1345" s="113"/>
      <c r="G1345" s="135"/>
      <c r="H1345" s="113"/>
      <c r="I1345" s="113"/>
      <c r="J1345" s="113"/>
      <c r="K1345" s="113"/>
      <c r="L1345" s="113"/>
      <c r="M1345" s="113"/>
      <c r="N1345" s="113"/>
      <c r="O1345" s="113"/>
      <c r="P1345" s="113"/>
      <c r="Q1345" s="113"/>
      <c r="R1345" s="113"/>
      <c r="S1345" s="113"/>
      <c r="T1345" s="113"/>
      <c r="U1345" s="113"/>
      <c r="V1345" s="113"/>
      <c r="W1345" s="113"/>
      <c r="X1345" s="113"/>
      <c r="Y1345" s="85" t="e">
        <f t="shared" si="14"/>
        <v>#DIV/0!</v>
      </c>
      <c r="Z1345" s="113"/>
      <c r="AA1345" s="113"/>
      <c r="AB1345" s="113"/>
      <c r="AC1345" s="113"/>
      <c r="AD1345" s="113"/>
      <c r="AE1345" s="113"/>
      <c r="AF1345" s="113"/>
      <c r="AG1345" s="113"/>
      <c r="AH1345" s="113"/>
      <c r="AI1345" s="126"/>
      <c r="AJ1345" s="113"/>
      <c r="AK1345" s="113"/>
      <c r="AL1345" s="113"/>
      <c r="AM1345" s="113"/>
      <c r="AN1345" s="113"/>
      <c r="AO1345" s="113"/>
      <c r="AP1345" s="113"/>
    </row>
    <row r="1346" spans="1:42" ht="12.75" customHeight="1">
      <c r="A1346" s="81">
        <v>45376</v>
      </c>
      <c r="B1346" s="90">
        <v>65426045020000</v>
      </c>
      <c r="C1346" s="90">
        <v>223058644000</v>
      </c>
      <c r="D1346" s="203">
        <v>132677684000</v>
      </c>
      <c r="E1346" s="208">
        <v>334305135000</v>
      </c>
      <c r="F1346" s="90">
        <v>89407429000</v>
      </c>
      <c r="G1346" s="85">
        <v>0.88119238525384191</v>
      </c>
      <c r="H1346" s="90">
        <v>0</v>
      </c>
      <c r="I1346" s="85">
        <v>0</v>
      </c>
      <c r="J1346" s="90">
        <v>14295524000</v>
      </c>
      <c r="K1346" s="85">
        <v>0.31177880485202947</v>
      </c>
      <c r="L1346" s="90">
        <v>7253911000</v>
      </c>
      <c r="M1346" s="85">
        <v>0.1494865360931571</v>
      </c>
      <c r="N1346" s="90">
        <v>816935000</v>
      </c>
      <c r="O1346" s="85">
        <v>0.28110094356957094</v>
      </c>
      <c r="P1346" s="90">
        <v>19641916000</v>
      </c>
      <c r="Q1346" s="85">
        <v>0.9710517372764339</v>
      </c>
      <c r="R1346" s="90">
        <v>0</v>
      </c>
      <c r="S1346" s="85">
        <v>0</v>
      </c>
      <c r="T1346" s="90">
        <v>387844000</v>
      </c>
      <c r="U1346" s="85">
        <v>0.5</v>
      </c>
      <c r="V1346" s="90">
        <v>874125000</v>
      </c>
      <c r="W1346" s="85">
        <v>0.4886016699514934</v>
      </c>
      <c r="X1346" s="90">
        <v>455238000</v>
      </c>
      <c r="Y1346" s="85">
        <f t="shared" si="14"/>
        <v>0.5</v>
      </c>
      <c r="Z1346" s="90"/>
      <c r="AA1346" s="85"/>
      <c r="AB1346" s="85"/>
      <c r="AC1346" s="85"/>
      <c r="AD1346" s="90">
        <v>101461872000</v>
      </c>
      <c r="AE1346" s="90">
        <v>329076000</v>
      </c>
      <c r="AF1346" s="90">
        <v>45851494000</v>
      </c>
      <c r="AG1346" s="90">
        <v>48525514000</v>
      </c>
      <c r="AH1346" s="90">
        <v>2906198000</v>
      </c>
      <c r="AI1346" s="90">
        <v>20227466000</v>
      </c>
      <c r="AJ1346" s="90">
        <v>241008000</v>
      </c>
      <c r="AK1346" s="90">
        <v>775688000</v>
      </c>
      <c r="AL1346" s="90">
        <v>1789034000</v>
      </c>
      <c r="AM1346" s="90">
        <v>910476000</v>
      </c>
      <c r="AN1346" s="90">
        <v>40818000</v>
      </c>
      <c r="AO1346" s="90">
        <v>982074000</v>
      </c>
      <c r="AP1346" s="90"/>
    </row>
    <row r="1347" spans="1:42" ht="12.75" customHeight="1">
      <c r="A1347" s="81">
        <v>45377</v>
      </c>
      <c r="B1347" s="90">
        <v>48170936249200</v>
      </c>
      <c r="C1347" s="90">
        <v>207898660000</v>
      </c>
      <c r="D1347" s="203">
        <v>137325033000</v>
      </c>
      <c r="E1347" s="208">
        <v>243452622000</v>
      </c>
      <c r="F1347" s="90">
        <v>95086620000</v>
      </c>
      <c r="G1347" s="85">
        <v>0.90298157470352258</v>
      </c>
      <c r="H1347" s="90">
        <v>0</v>
      </c>
      <c r="I1347" s="85">
        <v>0</v>
      </c>
      <c r="J1347" s="90">
        <v>4169306000</v>
      </c>
      <c r="K1347" s="85">
        <v>0.46908264564346575</v>
      </c>
      <c r="L1347" s="90">
        <v>36662778000</v>
      </c>
      <c r="M1347" s="85">
        <v>0.41554996171018788</v>
      </c>
      <c r="N1347" s="90">
        <v>692704000</v>
      </c>
      <c r="O1347" s="85">
        <v>0.31357693839858036</v>
      </c>
      <c r="P1347" s="90">
        <v>165222000</v>
      </c>
      <c r="Q1347" s="85">
        <v>0.25889723211151783</v>
      </c>
      <c r="R1347" s="90">
        <v>0</v>
      </c>
      <c r="S1347" s="85">
        <v>0</v>
      </c>
      <c r="T1347" s="90">
        <v>118472000</v>
      </c>
      <c r="U1347" s="85">
        <v>0.5</v>
      </c>
      <c r="V1347" s="90">
        <v>429931000</v>
      </c>
      <c r="W1347" s="85">
        <v>0.4958411854120871</v>
      </c>
      <c r="X1347" s="90">
        <v>438593000</v>
      </c>
      <c r="Y1347" s="85">
        <f t="shared" si="14"/>
        <v>0.99180717115617711</v>
      </c>
      <c r="Z1347" s="90">
        <v>0</v>
      </c>
      <c r="AA1347" s="85">
        <v>0</v>
      </c>
      <c r="AB1347" s="85"/>
      <c r="AC1347" s="85"/>
      <c r="AD1347" s="90">
        <v>105302946000</v>
      </c>
      <c r="AE1347" s="90">
        <v>816464000</v>
      </c>
      <c r="AF1347" s="90">
        <v>8888212000</v>
      </c>
      <c r="AG1347" s="90">
        <v>88227124000</v>
      </c>
      <c r="AH1347" s="90">
        <v>2209040000</v>
      </c>
      <c r="AI1347" s="90">
        <v>638176000</v>
      </c>
      <c r="AJ1347" s="90">
        <v>176880000</v>
      </c>
      <c r="AK1347" s="90">
        <v>236944000</v>
      </c>
      <c r="AL1347" s="90">
        <v>867074000</v>
      </c>
      <c r="AM1347" s="90">
        <v>442216000</v>
      </c>
      <c r="AN1347" s="90">
        <v>93584000</v>
      </c>
      <c r="AO1347" s="90">
        <v>930344000</v>
      </c>
      <c r="AP1347" s="90"/>
    </row>
    <row r="1348" spans="1:42" ht="12.75" customHeight="1">
      <c r="A1348" s="81">
        <v>45378</v>
      </c>
      <c r="B1348" s="90">
        <v>52815467632800</v>
      </c>
      <c r="C1348" s="90">
        <v>316210918000</v>
      </c>
      <c r="D1348" s="203">
        <v>107540339000</v>
      </c>
      <c r="E1348" s="208">
        <v>230024827000</v>
      </c>
      <c r="F1348" s="90">
        <v>17987892000</v>
      </c>
      <c r="G1348" s="85">
        <v>0.80967711298052358</v>
      </c>
      <c r="H1348" s="90">
        <v>0</v>
      </c>
      <c r="I1348" s="85">
        <v>0</v>
      </c>
      <c r="J1348" s="90">
        <v>12221139000</v>
      </c>
      <c r="K1348" s="85">
        <v>0.26739949910370442</v>
      </c>
      <c r="L1348" s="90">
        <v>60038705000</v>
      </c>
      <c r="M1348" s="85">
        <v>0.26198514739081297</v>
      </c>
      <c r="N1348" s="90">
        <v>433166000</v>
      </c>
      <c r="O1348" s="85">
        <v>0.31435082040973317</v>
      </c>
      <c r="P1348" s="90">
        <v>15845997000</v>
      </c>
      <c r="Q1348" s="85">
        <v>0.9941360017957942</v>
      </c>
      <c r="R1348" s="90">
        <v>0</v>
      </c>
      <c r="S1348" s="85">
        <v>0</v>
      </c>
      <c r="T1348" s="90">
        <v>486741000</v>
      </c>
      <c r="U1348" s="85">
        <v>0.5</v>
      </c>
      <c r="V1348" s="90">
        <v>142699000</v>
      </c>
      <c r="W1348" s="85">
        <v>0.46488118895744696</v>
      </c>
      <c r="X1348" s="90">
        <v>0</v>
      </c>
      <c r="Y1348" s="85">
        <f t="shared" si="14"/>
        <v>0</v>
      </c>
      <c r="Z1348" s="90">
        <v>384000000</v>
      </c>
      <c r="AA1348" s="85">
        <v>0.27992010613637358</v>
      </c>
      <c r="AB1348" s="85"/>
      <c r="AC1348" s="85"/>
      <c r="AD1348" s="90">
        <v>22216130000</v>
      </c>
      <c r="AE1348" s="90">
        <v>133842000</v>
      </c>
      <c r="AF1348" s="90">
        <v>45703672000</v>
      </c>
      <c r="AG1348" s="90">
        <v>229168354000</v>
      </c>
      <c r="AH1348" s="90">
        <v>1377970000</v>
      </c>
      <c r="AI1348" s="90">
        <v>15939466000</v>
      </c>
      <c r="AJ1348" s="90">
        <v>382718000</v>
      </c>
      <c r="AK1348" s="90">
        <v>973482000</v>
      </c>
      <c r="AL1348" s="90">
        <v>306958000</v>
      </c>
      <c r="AM1348" s="90">
        <v>2450000</v>
      </c>
      <c r="AN1348" s="90">
        <v>5876000</v>
      </c>
      <c r="AO1348" s="90">
        <v>1371820000</v>
      </c>
      <c r="AP1348" s="90"/>
    </row>
    <row r="1349" spans="1:42" ht="12.75" customHeight="1">
      <c r="A1349" s="81">
        <v>45379</v>
      </c>
      <c r="B1349" s="90">
        <v>56397949520000</v>
      </c>
      <c r="C1349" s="90">
        <v>238835528000</v>
      </c>
      <c r="D1349" s="203">
        <v>99740700000</v>
      </c>
      <c r="E1349" s="208">
        <v>209322041550</v>
      </c>
      <c r="F1349" s="90">
        <v>69203669000</v>
      </c>
      <c r="G1349" s="85">
        <v>0.67757798881233144</v>
      </c>
      <c r="H1349" s="90">
        <v>0</v>
      </c>
      <c r="I1349" s="85">
        <v>0</v>
      </c>
      <c r="J1349" s="90">
        <v>17007040000</v>
      </c>
      <c r="K1349" s="85">
        <v>0.18802552524249178</v>
      </c>
      <c r="L1349" s="90">
        <v>11595922000</v>
      </c>
      <c r="M1349" s="85">
        <v>0.28152839384446021</v>
      </c>
      <c r="N1349" s="90">
        <v>683850000</v>
      </c>
      <c r="O1349" s="85">
        <v>0.34696677419583977</v>
      </c>
      <c r="P1349" s="90">
        <v>473159000</v>
      </c>
      <c r="Q1349" s="85">
        <v>0.4868502013627225</v>
      </c>
      <c r="R1349" s="90">
        <v>0</v>
      </c>
      <c r="S1349" s="85">
        <v>0</v>
      </c>
      <c r="T1349" s="90">
        <v>536384000</v>
      </c>
      <c r="U1349" s="85">
        <v>0.49920054798294256</v>
      </c>
      <c r="V1349" s="90">
        <v>240676000</v>
      </c>
      <c r="W1349" s="85">
        <v>0.44649502628776666</v>
      </c>
      <c r="X1349" s="90">
        <v>3682000</v>
      </c>
      <c r="Y1349" s="85">
        <f t="shared" si="14"/>
        <v>0.5</v>
      </c>
      <c r="Z1349" s="90"/>
      <c r="AA1349" s="85"/>
      <c r="AB1349" s="85"/>
      <c r="AC1349" s="85"/>
      <c r="AD1349" s="90">
        <v>102133880000</v>
      </c>
      <c r="AE1349" s="90">
        <v>323658000</v>
      </c>
      <c r="AF1349" s="90">
        <v>90450698000</v>
      </c>
      <c r="AG1349" s="90">
        <v>41189174000</v>
      </c>
      <c r="AH1349" s="90">
        <v>1970938000</v>
      </c>
      <c r="AI1349" s="90">
        <v>971878000</v>
      </c>
      <c r="AJ1349" s="90">
        <v>169994000</v>
      </c>
      <c r="AK1349" s="90">
        <v>1074486000</v>
      </c>
      <c r="AL1349" s="90">
        <v>539034000</v>
      </c>
      <c r="AM1349" s="90">
        <v>7364000</v>
      </c>
      <c r="AN1349" s="90">
        <v>4424000</v>
      </c>
      <c r="AO1349" s="90">
        <v>7806000</v>
      </c>
      <c r="AP1349" s="90"/>
    </row>
    <row r="1350" spans="1:42" ht="12.75" customHeight="1">
      <c r="A1350" s="81">
        <v>45380</v>
      </c>
      <c r="B1350" s="90" cm="1">
        <f t="array" ref="B1350">SUM(_xlfn._xlws.FILTER([1]market_value_exchange!$B:$D,[1]market_value_exchange!$A:$A=A1350,0))*2</f>
        <v>50950138604400</v>
      </c>
      <c r="C1350" s="90">
        <f>SUM(AD1350:AN1350)</f>
        <v>184622854000</v>
      </c>
      <c r="D1350" s="203">
        <f>F1350+H1350+J1350+L1350+N1350+P1350+R1350+T1350+V1350+Z1350</f>
        <v>67185617000</v>
      </c>
      <c r="E1350" s="208">
        <f>INDEX([2]Daily_stats!$1:$1048576,MATCH($A1350,[2]Daily_stats!$H:$H,0),MATCH(E$1,[2]Daily_stats!$1:$1,0))</f>
        <v>228861612000</v>
      </c>
      <c r="F1350" s="90">
        <f>IFERROR(INDEX([1]kis_etf_trade_data!$1:$1048576,MATCH($A1350,[1]kis_etf_trade_data!$A:$A,0),MATCH(F$3,[1]kis_etf_trade_data!$1:$1,0)),0)</f>
        <v>42516875000</v>
      </c>
      <c r="G1350" s="85">
        <f>F1350/AD1350</f>
        <v>0.88239999807401837</v>
      </c>
      <c r="H1350" s="90">
        <f>IFERROR(INDEX([1]kis_etf_trade_data!$1:$1048576,MATCH($A1350,[1]kis_etf_trade_data!$A:$A,0),MATCH(H$3,[1]kis_etf_trade_data!$1:$1,0)),0)</f>
        <v>0</v>
      </c>
      <c r="I1350" s="85">
        <f>H1350/AE1350</f>
        <v>0</v>
      </c>
      <c r="J1350" s="90">
        <f>IFERROR(INDEX([1]kis_etf_trade_data!$1:$1048576,MATCH($A1350,[1]kis_etf_trade_data!$A:$A,0),MATCH(J$3,[1]kis_etf_trade_data!$1:$1,0)),0)</f>
        <v>3712444000</v>
      </c>
      <c r="K1350" s="85">
        <f>J1350/AF1350</f>
        <v>0.10023767419815537</v>
      </c>
      <c r="L1350" s="90">
        <f>IFERROR(INDEX([1]kis_etf_trade_data!$1:$1048576,MATCH($A1350,[1]kis_etf_trade_data!$A:$A,0),MATCH(L$3,[1]kis_etf_trade_data!$1:$1,0)),0)</f>
        <v>17768898000</v>
      </c>
      <c r="M1350" s="85">
        <f>L1350/AG1350</f>
        <v>0.19636627151388358</v>
      </c>
      <c r="N1350" s="90">
        <f>IFERROR(INDEX([1]kis_etf_trade_data!$1:$1048576,MATCH($A1350,[1]kis_etf_trade_data!$A:$A,0),MATCH(N$3,[1]kis_etf_trade_data!$1:$1,0)),0)</f>
        <v>2732559000</v>
      </c>
      <c r="O1350" s="85">
        <f>N1350/AH1350</f>
        <v>0.40129501309375692</v>
      </c>
      <c r="P1350" s="90">
        <f>IFERROR(INDEX([1]kis_etf_trade_data!$1:$1048576,MATCH($A1350,[1]kis_etf_trade_data!$A:$A,0),MATCH(P$3,[1]kis_etf_trade_data!$1:$1,0)),0)</f>
        <v>121508000</v>
      </c>
      <c r="Q1350" s="85">
        <f>P1350/AI1350</f>
        <v>0.48110167008496924</v>
      </c>
      <c r="R1350" s="90">
        <f>IFERROR(INDEX([1]kis_etf_trade_data!$1:$1048576,MATCH($A1350,[1]kis_etf_trade_data!$A:$A,0),MATCH(R$3,[1]kis_etf_trade_data!$1:$1,0)),0)</f>
        <v>0</v>
      </c>
      <c r="S1350" s="85">
        <f>R1350/AJ1350</f>
        <v>0</v>
      </c>
      <c r="T1350" s="90">
        <f>IFERROR(INDEX([1]kis_etf_trade_data!$1:$1048576,MATCH($A1350,[1]kis_etf_trade_data!$A:$A,0),MATCH(T$3,[1]kis_etf_trade_data!$1:$1,0)),0)</f>
        <v>264003000</v>
      </c>
      <c r="U1350" s="85">
        <f>T1350/AK1350</f>
        <v>0.49190600230298831</v>
      </c>
      <c r="V1350" s="90">
        <f>IFERROR(INDEX([1]kis_etf_trade_data!$1:$1048576,MATCH($A1350,[1]kis_etf_trade_data!$A:$A,0),MATCH(V$3,[1]kis_etf_trade_data!$1:$1,0)),0)</f>
        <v>69330000</v>
      </c>
      <c r="W1350" s="85">
        <f>V1350/AL1350</f>
        <v>0.35372809926631904</v>
      </c>
      <c r="X1350" s="90">
        <f>IFERROR(INDEX([1]kis_etf_trade_data!$1:$1048576,MATCH($A1350,[1]kis_etf_trade_data!$A:$A,0),MATCH(X$3,[1]kis_etf_trade_data!$1:$1,0)),0)</f>
        <v>0</v>
      </c>
      <c r="Y1350" s="85" t="e">
        <f t="shared" si="14"/>
        <v>#DIV/0!</v>
      </c>
      <c r="Z1350" s="90"/>
      <c r="AA1350" s="85"/>
      <c r="AB1350" s="85"/>
      <c r="AC1350" s="85"/>
      <c r="AD1350" s="90">
        <f>IFERROR(INDEX([1]market_value_etf!$1:$1048576,MATCH($A1350,[1]market_value_etf!$A:$A,0),MATCH(AD$2,[1]market_value_etf!$1:$1,0))*2 + INDEX([1]mkt_pt_etf!$1:$1048576,MATCH($A1350,[1]mkt_pt_etf!$A:$A,0),MATCH(AD$2,[1]mkt_pt_etf!$1:$1,0))*2,0)</f>
        <v>48183222000</v>
      </c>
      <c r="AE1350" s="90">
        <f>IFERROR(INDEX([1]market_value_etf!$1:$1048576,MATCH($A1350,[1]market_value_etf!$A:$A,0),MATCH(AE$2,[1]market_value_etf!$1:$1,0))*2 + INDEX([1]mkt_pt_etf!$1:$1048576,MATCH($A1350,[1]mkt_pt_etf!$A:$A,0),MATCH(AE$2,[1]mkt_pt_etf!$1:$1,0))*2,0)</f>
        <v>241058000</v>
      </c>
      <c r="AF1350" s="90">
        <f>IFERROR(INDEX([1]market_value_etf!$1:$1048576,MATCH($A1350,[1]market_value_etf!$A:$A,0),MATCH(AF$2,[1]market_value_etf!$1:$1,0))*2 + INDEX([1]mkt_pt_etf!$1:$1048576,MATCH($A1350,[1]mkt_pt_etf!$A:$A,0),MATCH(AF$2,[1]mkt_pt_etf!$1:$1,0))*2,0)</f>
        <v>37036414000</v>
      </c>
      <c r="AG1350" s="90">
        <f>IFERROR(INDEX([1]market_value_etf!$1:$1048576,MATCH($A1350,[1]market_value_etf!$A:$A,0),MATCH(AG$2,[1]market_value_etf!$1:$1,0))*2 + INDEX([1]mkt_pt_etf!$1:$1048576,MATCH($A1350,[1]mkt_pt_etf!$A:$A,0),MATCH(AG$2,[1]mkt_pt_etf!$1:$1,0))*2,0)</f>
        <v>90488544000</v>
      </c>
      <c r="AH1350" s="90">
        <f>IFERROR(INDEX([1]market_value_etf!$1:$1048576,MATCH($A1350,[1]market_value_etf!$A:$A,0),MATCH(AH$2,[1]market_value_etf!$1:$1,0))*2 + INDEX([1]mkt_pt_etf!$1:$1048576,MATCH($A1350,[1]mkt_pt_etf!$A:$A,0),MATCH(AH$2,[1]mkt_pt_etf!$1:$1,0))*2,0)</f>
        <v>6809352000</v>
      </c>
      <c r="AI1350" s="90">
        <f>IFERROR(INDEX([1]market_value_etf!$1:$1048576,MATCH($A1350,[1]market_value_etf!$A:$A,0),MATCH(AI$2,[1]market_value_etf!$1:$1,0))*2 + INDEX([1]mkt_pt_etf!$1:$1048576,MATCH($A1350,[1]mkt_pt_etf!$A:$A,0),MATCH(AI$2,[1]mkt_pt_etf!$1:$1,0))*2,0)</f>
        <v>252562000</v>
      </c>
      <c r="AJ1350" s="90">
        <f>IFERROR(INDEX([1]market_value_etf!$1:$1048576,MATCH($A1350,[1]market_value_etf!$A:$A,0),MATCH(AJ$2,[1]market_value_etf!$1:$1,0))*2 + INDEX([1]mkt_pt_etf!$1:$1048576,MATCH($A1350,[1]mkt_pt_etf!$A:$A,0),MATCH(AJ$2,[1]mkt_pt_etf!$1:$1,0))*2,0)</f>
        <v>673642000</v>
      </c>
      <c r="AK1350" s="90">
        <f>IFERROR(INDEX([1]market_value_etf!$1:$1048576,MATCH($A1350,[1]market_value_etf!$A:$A,0),MATCH(AK$2,[1]market_value_etf!$1:$1,0))*2 + INDEX([1]mkt_pt_etf!$1:$1048576,MATCH($A1350,[1]mkt_pt_etf!$A:$A,0),MATCH(AK$2,[1]mkt_pt_etf!$1:$1,0))*2,0)</f>
        <v>536694000</v>
      </c>
      <c r="AL1350" s="90">
        <f>IFERROR(INDEX([1]market_value_etf!$1:$1048576,MATCH($A1350,[1]market_value_etf!$A:$A,0),MATCH(AL$2,[1]market_value_etf!$1:$1,0))*2 + INDEX([1]mkt_pt_etf!$1:$1048576,MATCH($A1350,[1]mkt_pt_etf!$A:$A,0),MATCH(AL$2,[1]mkt_pt_etf!$1:$1,0))*2,0)</f>
        <v>195998000</v>
      </c>
      <c r="AM1350" s="90">
        <f>IFERROR(INDEX([1]market_value_etf!$1:$1048576,MATCH($A1350,[1]market_value_etf!$A:$A,0),MATCH(AM$2,[1]market_value_etf!$1:$1,0))*2 + INDEX([1]mkt_pt_etf!$1:$1048576,MATCH($A1350,[1]mkt_pt_etf!$A:$A,0),MATCH(AM$2,[1]mkt_pt_etf!$1:$1,0))*2,0)</f>
        <v>0</v>
      </c>
      <c r="AN1350" s="90">
        <f>IFERROR(INDEX([1]market_value_etf!$1:$1048576,MATCH($A1350,[1]market_value_etf!$A:$A,0),MATCH(AN$2,[1]market_value_etf!$1:$1,0))*2 + INDEX([1]mkt_pt_etf!$1:$1048576,MATCH($A1350,[1]mkt_pt_etf!$A:$A,0),MATCH(AN$2,[1]mkt_pt_etf!$1:$1,0))*2,0)</f>
        <v>205368000</v>
      </c>
      <c r="AO1350" s="90">
        <f>IFERROR(INDEX([1]market_value_etf!$1:$1048576,MATCH($A1350,[1]market_value_etf!$A:$A,0),MATCH(AO$2,[1]market_value_etf!$1:$1,0))*2 + INDEX([1]mkt_pt_etf!$1:$1048576,MATCH($A1350,[1]mkt_pt_etf!$A:$A,0),MATCH(AO$2,[1]mkt_pt_etf!$1:$1,0))*2,0)</f>
        <v>1864408000</v>
      </c>
      <c r="AP1350" s="90"/>
    </row>
    <row r="1351" spans="1:42" s="116" customFormat="1" ht="12.75" customHeight="1">
      <c r="A1351" s="110"/>
      <c r="B1351" s="113"/>
      <c r="C1351" s="113"/>
      <c r="D1351" s="210"/>
      <c r="E1351" s="208"/>
      <c r="F1351" s="113"/>
      <c r="G1351" s="135"/>
      <c r="H1351" s="113"/>
      <c r="I1351" s="113"/>
      <c r="J1351" s="113"/>
      <c r="K1351" s="113"/>
      <c r="L1351" s="113"/>
      <c r="M1351" s="113"/>
      <c r="N1351" s="113"/>
      <c r="O1351" s="113"/>
      <c r="P1351" s="113"/>
      <c r="Q1351" s="113"/>
      <c r="R1351" s="113"/>
      <c r="S1351" s="113"/>
      <c r="T1351" s="113"/>
      <c r="U1351" s="113"/>
      <c r="V1351" s="113"/>
      <c r="W1351" s="113"/>
      <c r="X1351" s="113"/>
      <c r="Y1351" s="85" t="e">
        <f t="shared" si="14"/>
        <v>#DIV/0!</v>
      </c>
      <c r="Z1351" s="113"/>
      <c r="AA1351" s="113"/>
      <c r="AB1351" s="113"/>
      <c r="AC1351" s="113"/>
      <c r="AD1351" s="113"/>
      <c r="AE1351" s="113"/>
      <c r="AF1351" s="113"/>
      <c r="AG1351" s="113"/>
      <c r="AH1351" s="113"/>
      <c r="AI1351" s="126"/>
      <c r="AJ1351" s="113"/>
      <c r="AK1351" s="113"/>
      <c r="AL1351" s="113"/>
      <c r="AM1351" s="113"/>
      <c r="AN1351" s="113"/>
      <c r="AO1351" s="113"/>
      <c r="AP1351" s="113"/>
    </row>
    <row r="1352" spans="1:42" ht="12.75" customHeight="1">
      <c r="A1352" s="81">
        <v>45383</v>
      </c>
      <c r="B1352" s="90" cm="1">
        <f t="array" ref="B1352">SUM(_xlfn._xlws.FILTER([1]market_value_exchange!$B:$D,[1]market_value_exchange!$A:$A=A1352,0))*2</f>
        <v>51917834700000</v>
      </c>
      <c r="C1352" s="90">
        <f>SUM(AD1352:AN1352)</f>
        <v>270997200000</v>
      </c>
      <c r="D1352" s="203">
        <f>F1352+H1352+J1352+L1352+N1352+P1352+R1352+T1352+V1352+Z1352</f>
        <v>111440299000</v>
      </c>
      <c r="E1352" s="208">
        <f>INDEX([2]Daily_stats!$1:$1048576,MATCH($A1352,[2]Daily_stats!$H:$H,0),MATCH(E$1,[2]Daily_stats!$1:$1,0))</f>
        <v>229797324500</v>
      </c>
      <c r="F1352" s="90">
        <f>IFERROR(INDEX([1]kis_etf_trade_data!$1:$1048576,MATCH($A1352,[1]kis_etf_trade_data!$A:$A,0),MATCH(F$3,[1]kis_etf_trade_data!$1:$1,0)),0)</f>
        <v>34556130000</v>
      </c>
      <c r="G1352" s="85">
        <f>F1352/AD1352</f>
        <v>0.67068221804077144</v>
      </c>
      <c r="H1352" s="90">
        <f>IFERROR(INDEX([1]kis_etf_trade_data!$1:$1048576,MATCH($A1352,[1]kis_etf_trade_data!$A:$A,0),MATCH(H$3,[1]kis_etf_trade_data!$1:$1,0)),0)</f>
        <v>3042975000</v>
      </c>
      <c r="I1352" s="85">
        <f>H1352/AE1352</f>
        <v>0.45901351257583667</v>
      </c>
      <c r="J1352" s="90">
        <f>IFERROR(INDEX([1]kis_etf_trade_data!$1:$1048576,MATCH($A1352,[1]kis_etf_trade_data!$A:$A,0),MATCH(J$3,[1]kis_etf_trade_data!$1:$1,0)),0)</f>
        <v>8693312000</v>
      </c>
      <c r="K1352" s="85">
        <f>J1352/AF1352</f>
        <v>0.27602537221287249</v>
      </c>
      <c r="L1352" s="90">
        <f>IFERROR(INDEX([1]kis_etf_trade_data!$1:$1048576,MATCH($A1352,[1]kis_etf_trade_data!$A:$A,0),MATCH(L$3,[1]kis_etf_trade_data!$1:$1,0)),0)</f>
        <v>60302312000</v>
      </c>
      <c r="M1352" s="85">
        <f>L1352/AG1352</f>
        <v>0.35486677711486342</v>
      </c>
      <c r="N1352" s="90">
        <f>IFERROR(INDEX([1]kis_etf_trade_data!$1:$1048576,MATCH($A1352,[1]kis_etf_trade_data!$A:$A,0),MATCH(N$3,[1]kis_etf_trade_data!$1:$1,0)),0)</f>
        <v>3270427000</v>
      </c>
      <c r="O1352" s="85">
        <f>N1352/AH1352</f>
        <v>0.45104783903197637</v>
      </c>
      <c r="P1352" s="90">
        <f>IFERROR(INDEX([1]kis_etf_trade_data!$1:$1048576,MATCH($A1352,[1]kis_etf_trade_data!$A:$A,0),MATCH(P$3,[1]kis_etf_trade_data!$1:$1,0)),0)</f>
        <v>415341000</v>
      </c>
      <c r="Q1352" s="85">
        <f>P1352/AI1352</f>
        <v>0.45169916955589295</v>
      </c>
      <c r="R1352" s="90">
        <f>IFERROR(INDEX([1]kis_etf_trade_data!$1:$1048576,MATCH($A1352,[1]kis_etf_trade_data!$A:$A,0),MATCH(R$3,[1]kis_etf_trade_data!$1:$1,0)),0)</f>
        <v>0</v>
      </c>
      <c r="S1352" s="85">
        <f>R1352/AJ1352</f>
        <v>0</v>
      </c>
      <c r="T1352" s="90">
        <f>IFERROR(INDEX([1]kis_etf_trade_data!$1:$1048576,MATCH($A1352,[1]kis_etf_trade_data!$A:$A,0),MATCH(T$3,[1]kis_etf_trade_data!$1:$1,0)),0)</f>
        <v>265043000</v>
      </c>
      <c r="U1352" s="85">
        <f>T1352/AK1352</f>
        <v>0.49207972997560423</v>
      </c>
      <c r="V1352" s="90">
        <f>IFERROR(INDEX([1]kis_etf_trade_data!$1:$1048576,MATCH($A1352,[1]kis_etf_trade_data!$A:$A,0),MATCH(V$3,[1]kis_etf_trade_data!$1:$1,0)),0)</f>
        <v>894759000</v>
      </c>
      <c r="W1352" s="85">
        <f>V1352/AL1352</f>
        <v>0.48696275445895021</v>
      </c>
      <c r="X1352" s="90">
        <f>IFERROR(INDEX([1]kis_etf_trade_data!$1:$1048576,MATCH($A1352,[1]kis_etf_trade_data!$A:$A,0),MATCH(X$3,[1]kis_etf_trade_data!$1:$1,0)),0)</f>
        <v>2464000</v>
      </c>
      <c r="Y1352" s="85">
        <f t="shared" si="14"/>
        <v>0.5</v>
      </c>
      <c r="Z1352" s="90"/>
      <c r="AA1352" s="85"/>
      <c r="AB1352" s="85"/>
      <c r="AC1352" s="85"/>
      <c r="AD1352" s="90">
        <f>IFERROR(INDEX([1]market_value_etf!$1:$1048576,MATCH($A1352,[1]market_value_etf!$A:$A,0),MATCH(AD$2,[1]market_value_etf!$1:$1,0))*2 + INDEX([1]mkt_pt_etf!$1:$1048576,MATCH($A1352,[1]mkt_pt_etf!$A:$A,0),MATCH(AD$2,[1]mkt_pt_etf!$1:$1,0))*2,0)</f>
        <v>51523850000</v>
      </c>
      <c r="AE1352" s="90">
        <f>IFERROR(INDEX([1]market_value_etf!$1:$1048576,MATCH($A1352,[1]market_value_etf!$A:$A,0),MATCH(AE$2,[1]market_value_etf!$1:$1,0))*2 + INDEX([1]mkt_pt_etf!$1:$1048576,MATCH($A1352,[1]mkt_pt_etf!$A:$A,0),MATCH(AE$2,[1]mkt_pt_etf!$1:$1,0))*2,0)</f>
        <v>6629380000</v>
      </c>
      <c r="AF1352" s="90">
        <f>IFERROR(INDEX([1]market_value_etf!$1:$1048576,MATCH($A1352,[1]market_value_etf!$A:$A,0),MATCH(AF$2,[1]market_value_etf!$1:$1,0))*2 + INDEX([1]mkt_pt_etf!$1:$1048576,MATCH($A1352,[1]mkt_pt_etf!$A:$A,0),MATCH(AF$2,[1]mkt_pt_etf!$1:$1,0))*2,0)</f>
        <v>31494612000</v>
      </c>
      <c r="AG1352" s="90">
        <f>IFERROR(INDEX([1]market_value_etf!$1:$1048576,MATCH($A1352,[1]market_value_etf!$A:$A,0),MATCH(AG$2,[1]market_value_etf!$1:$1,0))*2 + INDEX([1]mkt_pt_etf!$1:$1048576,MATCH($A1352,[1]mkt_pt_etf!$A:$A,0),MATCH(AG$2,[1]mkt_pt_etf!$1:$1,0))*2,0)</f>
        <v>169929438000</v>
      </c>
      <c r="AH1352" s="90">
        <f>IFERROR(INDEX([1]market_value_etf!$1:$1048576,MATCH($A1352,[1]market_value_etf!$A:$A,0),MATCH(AH$2,[1]market_value_etf!$1:$1,0))*2 + INDEX([1]mkt_pt_etf!$1:$1048576,MATCH($A1352,[1]mkt_pt_etf!$A:$A,0),MATCH(AH$2,[1]mkt_pt_etf!$1:$1,0))*2,0)</f>
        <v>7250732000</v>
      </c>
      <c r="AI1352" s="90">
        <f>IFERROR(INDEX([1]market_value_etf!$1:$1048576,MATCH($A1352,[1]market_value_etf!$A:$A,0),MATCH(AI$2,[1]market_value_etf!$1:$1,0))*2 + INDEX([1]mkt_pt_etf!$1:$1048576,MATCH($A1352,[1]mkt_pt_etf!$A:$A,0),MATCH(AI$2,[1]mkt_pt_etf!$1:$1,0))*2,0)</f>
        <v>919508000</v>
      </c>
      <c r="AJ1352" s="90">
        <f>IFERROR(INDEX([1]market_value_etf!$1:$1048576,MATCH($A1352,[1]market_value_etf!$A:$A,0),MATCH(AJ$2,[1]market_value_etf!$1:$1,0))*2 + INDEX([1]mkt_pt_etf!$1:$1048576,MATCH($A1352,[1]mkt_pt_etf!$A:$A,0),MATCH(AJ$2,[1]mkt_pt_etf!$1:$1,0))*2,0)</f>
        <v>712722000</v>
      </c>
      <c r="AK1352" s="90">
        <f>IFERROR(INDEX([1]market_value_etf!$1:$1048576,MATCH($A1352,[1]market_value_etf!$A:$A,0),MATCH(AK$2,[1]market_value_etf!$1:$1,0))*2 + INDEX([1]mkt_pt_etf!$1:$1048576,MATCH($A1352,[1]mkt_pt_etf!$A:$A,0),MATCH(AK$2,[1]mkt_pt_etf!$1:$1,0))*2,0)</f>
        <v>538618000</v>
      </c>
      <c r="AL1352" s="90">
        <f>IFERROR(INDEX([1]market_value_etf!$1:$1048576,MATCH($A1352,[1]market_value_etf!$A:$A,0),MATCH(AL$2,[1]market_value_etf!$1:$1,0))*2 + INDEX([1]mkt_pt_etf!$1:$1048576,MATCH($A1352,[1]mkt_pt_etf!$A:$A,0),MATCH(AL$2,[1]mkt_pt_etf!$1:$1,0))*2,0)</f>
        <v>1837428000</v>
      </c>
      <c r="AM1352" s="90">
        <f>IFERROR(INDEX([1]market_value_etf!$1:$1048576,MATCH($A1352,[1]market_value_etf!$A:$A,0),MATCH(AM$2,[1]market_value_etf!$1:$1,0))*2 + INDEX([1]mkt_pt_etf!$1:$1048576,MATCH($A1352,[1]mkt_pt_etf!$A:$A,0),MATCH(AM$2,[1]mkt_pt_etf!$1:$1,0))*2,0)</f>
        <v>4928000</v>
      </c>
      <c r="AN1352" s="90">
        <f>IFERROR(INDEX([1]market_value_etf!$1:$1048576,MATCH($A1352,[1]market_value_etf!$A:$A,0),MATCH(AN$2,[1]market_value_etf!$1:$1,0))*2 + INDEX([1]mkt_pt_etf!$1:$1048576,MATCH($A1352,[1]mkt_pt_etf!$A:$A,0),MATCH(AN$2,[1]mkt_pt_etf!$1:$1,0))*2,0)</f>
        <v>155984000</v>
      </c>
      <c r="AO1352" s="90">
        <f>IFERROR(INDEX([1]market_value_etf!$1:$1048576,MATCH($A1352,[1]market_value_etf!$A:$A,0),MATCH(AO$2,[1]market_value_etf!$1:$1,0))*2 + INDEX([1]mkt_pt_etf!$1:$1048576,MATCH($A1352,[1]mkt_pt_etf!$A:$A,0),MATCH(AO$2,[1]mkt_pt_etf!$1:$1,0))*2,0)</f>
        <v>1369168000</v>
      </c>
      <c r="AP1352" s="90"/>
    </row>
    <row r="1353" spans="1:42" ht="12.75" customHeight="1">
      <c r="A1353" s="81">
        <v>45384</v>
      </c>
      <c r="B1353" s="90" cm="1">
        <f t="array" ref="B1353">SUM(_xlfn._xlws.FILTER([1]market_value_exchange!$B:$D,[1]market_value_exchange!$A:$A=A1353,0))*2</f>
        <v>61994275202600</v>
      </c>
      <c r="C1353" s="90">
        <f>SUM(AD1353:AN1353)</f>
        <v>501770400000</v>
      </c>
      <c r="D1353" s="203">
        <f>F1353+H1353+J1353+L1353+N1353+P1353+R1353+T1353+V1353+Z1353</f>
        <v>116186221000</v>
      </c>
      <c r="E1353" s="208">
        <f>INDEX([2]Daily_stats!$1:$1048576,MATCH($A1353,[2]Daily_stats!$H:$H,0),MATCH(E$1,[2]Daily_stats!$1:$1,0))</f>
        <v>288093069000</v>
      </c>
      <c r="F1353" s="90">
        <f>IFERROR(INDEX([1]kis_etf_trade_data!$1:$1048576,MATCH($A1353,[1]kis_etf_trade_data!$A:$A,0),MATCH(F$3,[1]kis_etf_trade_data!$1:$1,0)),0)</f>
        <v>60654379000</v>
      </c>
      <c r="G1353" s="85">
        <f>F1353/AD1353</f>
        <v>0.17844591939150339</v>
      </c>
      <c r="H1353" s="90">
        <f>IFERROR(INDEX([1]kis_etf_trade_data!$1:$1048576,MATCH($A1353,[1]kis_etf_trade_data!$A:$A,0),MATCH(H$3,[1]kis_etf_trade_data!$1:$1,0)),0)</f>
        <v>3212711000</v>
      </c>
      <c r="I1353" s="85">
        <f>H1353/AE1353</f>
        <v>0.48185191162283963</v>
      </c>
      <c r="J1353" s="90">
        <f>IFERROR(INDEX([1]kis_etf_trade_data!$1:$1048576,MATCH($A1353,[1]kis_etf_trade_data!$A:$A,0),MATCH(J$3,[1]kis_etf_trade_data!$1:$1,0)),0)</f>
        <v>16784812000</v>
      </c>
      <c r="K1353" s="85">
        <f>J1353/AF1353</f>
        <v>0.42842490302454778</v>
      </c>
      <c r="L1353" s="90">
        <f>IFERROR(INDEX([1]kis_etf_trade_data!$1:$1048576,MATCH($A1353,[1]kis_etf_trade_data!$A:$A,0),MATCH(L$3,[1]kis_etf_trade_data!$1:$1,0)),0)</f>
        <v>32535023000</v>
      </c>
      <c r="M1353" s="85">
        <f>L1353/AG1353</f>
        <v>0.30698405546606827</v>
      </c>
      <c r="N1353" s="90">
        <f>IFERROR(INDEX([1]kis_etf_trade_data!$1:$1048576,MATCH($A1353,[1]kis_etf_trade_data!$A:$A,0),MATCH(N$3,[1]kis_etf_trade_data!$1:$1,0)),0)</f>
        <v>1279067000</v>
      </c>
      <c r="O1353" s="85">
        <f>N1353/AH1353</f>
        <v>0.30153517922604522</v>
      </c>
      <c r="P1353" s="90">
        <f>IFERROR(INDEX([1]kis_etf_trade_data!$1:$1048576,MATCH($A1353,[1]kis_etf_trade_data!$A:$A,0),MATCH(P$3,[1]kis_etf_trade_data!$1:$1,0)),0)</f>
        <v>493178000</v>
      </c>
      <c r="Q1353" s="85">
        <f>P1353/AI1353</f>
        <v>0.4685794530335507</v>
      </c>
      <c r="R1353" s="90">
        <f>IFERROR(INDEX([1]kis_etf_trade_data!$1:$1048576,MATCH($A1353,[1]kis_etf_trade_data!$A:$A,0),MATCH(R$3,[1]kis_etf_trade_data!$1:$1,0)),0)</f>
        <v>0</v>
      </c>
      <c r="S1353" s="85">
        <f>R1353/AJ1353</f>
        <v>0</v>
      </c>
      <c r="T1353" s="90">
        <f>IFERROR(INDEX([1]kis_etf_trade_data!$1:$1048576,MATCH($A1353,[1]kis_etf_trade_data!$A:$A,0),MATCH(T$3,[1]kis_etf_trade_data!$1:$1,0)),0)</f>
        <v>522948000</v>
      </c>
      <c r="U1353" s="85">
        <f>T1353/AK1353</f>
        <v>0.49678435515158653</v>
      </c>
      <c r="V1353" s="90">
        <f>IFERROR(INDEX([1]kis_etf_trade_data!$1:$1048576,MATCH($A1353,[1]kis_etf_trade_data!$A:$A,0),MATCH(V$3,[1]kis_etf_trade_data!$1:$1,0)),0)</f>
        <v>704103000</v>
      </c>
      <c r="W1353" s="85">
        <f>V1353/AL1353</f>
        <v>0.62848831396967986</v>
      </c>
      <c r="X1353" s="90">
        <f>IFERROR(INDEX([1]kis_etf_trade_data!$1:$1048576,MATCH($A1353,[1]kis_etf_trade_data!$A:$A,0),MATCH(X$3,[1]kis_etf_trade_data!$1:$1,0)),0)</f>
        <v>1221000</v>
      </c>
      <c r="Y1353" s="85">
        <f t="shared" si="14"/>
        <v>0.5</v>
      </c>
      <c r="Z1353" s="90"/>
      <c r="AA1353" s="85"/>
      <c r="AB1353" s="85"/>
      <c r="AC1353" s="85"/>
      <c r="AD1353" s="90">
        <f>IFERROR(INDEX([1]market_value_etf!$1:$1048576,MATCH($A1353,[1]market_value_etf!$A:$A,0),MATCH(AD$2,[1]market_value_etf!$1:$1,0))*2 + INDEX([1]mkt_pt_etf!$1:$1048576,MATCH($A1353,[1]mkt_pt_etf!$A:$A,0),MATCH(AD$2,[1]mkt_pt_etf!$1:$1,0))*2,0)</f>
        <v>339903424000</v>
      </c>
      <c r="AE1353" s="90">
        <f>IFERROR(INDEX([1]market_value_etf!$1:$1048576,MATCH($A1353,[1]market_value_etf!$A:$A,0),MATCH(AE$2,[1]market_value_etf!$1:$1,0))*2 + INDEX([1]mkt_pt_etf!$1:$1048576,MATCH($A1353,[1]mkt_pt_etf!$A:$A,0),MATCH(AE$2,[1]mkt_pt_etf!$1:$1,0))*2,0)</f>
        <v>6667424000</v>
      </c>
      <c r="AF1353" s="90">
        <f>IFERROR(INDEX([1]market_value_etf!$1:$1048576,MATCH($A1353,[1]market_value_etf!$A:$A,0),MATCH(AF$2,[1]market_value_etf!$1:$1,0))*2 + INDEX([1]mkt_pt_etf!$1:$1048576,MATCH($A1353,[1]mkt_pt_etf!$A:$A,0),MATCH(AF$2,[1]mkt_pt_etf!$1:$1,0))*2,0)</f>
        <v>39177956000</v>
      </c>
      <c r="AG1353" s="90">
        <f>IFERROR(INDEX([1]market_value_etf!$1:$1048576,MATCH($A1353,[1]market_value_etf!$A:$A,0),MATCH(AG$2,[1]market_value_etf!$1:$1,0))*2 + INDEX([1]mkt_pt_etf!$1:$1048576,MATCH($A1353,[1]mkt_pt_etf!$A:$A,0),MATCH(AG$2,[1]mkt_pt_etf!$1:$1,0))*2,0)</f>
        <v>105982778000</v>
      </c>
      <c r="AH1353" s="90">
        <f>IFERROR(INDEX([1]market_value_etf!$1:$1048576,MATCH($A1353,[1]market_value_etf!$A:$A,0),MATCH(AH$2,[1]market_value_etf!$1:$1,0))*2 + INDEX([1]mkt_pt_etf!$1:$1048576,MATCH($A1353,[1]mkt_pt_etf!$A:$A,0),MATCH(AH$2,[1]mkt_pt_etf!$1:$1,0))*2,0)</f>
        <v>4241850000</v>
      </c>
      <c r="AI1353" s="90">
        <f>IFERROR(INDEX([1]market_value_etf!$1:$1048576,MATCH($A1353,[1]market_value_etf!$A:$A,0),MATCH(AI$2,[1]market_value_etf!$1:$1,0))*2 + INDEX([1]mkt_pt_etf!$1:$1048576,MATCH($A1353,[1]mkt_pt_etf!$A:$A,0),MATCH(AI$2,[1]mkt_pt_etf!$1:$1,0))*2,0)</f>
        <v>1052496000</v>
      </c>
      <c r="AJ1353" s="90">
        <f>IFERROR(INDEX([1]market_value_etf!$1:$1048576,MATCH($A1353,[1]market_value_etf!$A:$A,0),MATCH(AJ$2,[1]market_value_etf!$1:$1,0))*2 + INDEX([1]mkt_pt_etf!$1:$1048576,MATCH($A1353,[1]mkt_pt_etf!$A:$A,0),MATCH(AJ$2,[1]mkt_pt_etf!$1:$1,0))*2,0)</f>
        <v>2569052000</v>
      </c>
      <c r="AK1353" s="90">
        <f>IFERROR(INDEX([1]market_value_etf!$1:$1048576,MATCH($A1353,[1]market_value_etf!$A:$A,0),MATCH(AK$2,[1]market_value_etf!$1:$1,0))*2 + INDEX([1]mkt_pt_etf!$1:$1048576,MATCH($A1353,[1]mkt_pt_etf!$A:$A,0),MATCH(AK$2,[1]mkt_pt_etf!$1:$1,0))*2,0)</f>
        <v>1052666000</v>
      </c>
      <c r="AL1353" s="90">
        <f>IFERROR(INDEX([1]market_value_etf!$1:$1048576,MATCH($A1353,[1]market_value_etf!$A:$A,0),MATCH(AL$2,[1]market_value_etf!$1:$1,0))*2 + INDEX([1]mkt_pt_etf!$1:$1048576,MATCH($A1353,[1]mkt_pt_etf!$A:$A,0),MATCH(AL$2,[1]mkt_pt_etf!$1:$1,0))*2,0)</f>
        <v>1120312000</v>
      </c>
      <c r="AM1353" s="90">
        <f>IFERROR(INDEX([1]market_value_etf!$1:$1048576,MATCH($A1353,[1]market_value_etf!$A:$A,0),MATCH(AM$2,[1]market_value_etf!$1:$1,0))*2 + INDEX([1]mkt_pt_etf!$1:$1048576,MATCH($A1353,[1]mkt_pt_etf!$A:$A,0),MATCH(AM$2,[1]mkt_pt_etf!$1:$1,0))*2,0)</f>
        <v>2442000</v>
      </c>
      <c r="AN1353" s="90">
        <f>IFERROR(INDEX([1]market_value_etf!$1:$1048576,MATCH($A1353,[1]market_value_etf!$A:$A,0),MATCH(AN$2,[1]market_value_etf!$1:$1,0))*2 + INDEX([1]mkt_pt_etf!$1:$1048576,MATCH($A1353,[1]mkt_pt_etf!$A:$A,0),MATCH(AN$2,[1]mkt_pt_etf!$1:$1,0))*2,0)</f>
        <v>0</v>
      </c>
      <c r="AO1353" s="90">
        <f>IFERROR(INDEX([1]market_value_etf!$1:$1048576,MATCH($A1353,[1]market_value_etf!$A:$A,0),MATCH(AO$2,[1]market_value_etf!$1:$1,0))*2 + INDEX([1]mkt_pt_etf!$1:$1048576,MATCH($A1353,[1]mkt_pt_etf!$A:$A,0),MATCH(AO$2,[1]mkt_pt_etf!$1:$1,0))*2,0)</f>
        <v>2694800000</v>
      </c>
      <c r="AP1353" s="90"/>
    </row>
    <row r="1354" spans="1:42" ht="12.75" customHeight="1">
      <c r="A1354" s="81">
        <v>45385</v>
      </c>
      <c r="B1354" s="90" cm="1">
        <f t="array" ref="B1354">SUM(_xlfn._xlws.FILTER([1]market_value_exchange!$B:$D,[1]market_value_exchange!$A:$A=A1354,0))*2</f>
        <v>62082688586800</v>
      </c>
      <c r="C1354" s="90">
        <f>SUM(AD1354:AN1354)</f>
        <v>358816496000</v>
      </c>
      <c r="D1354" s="203">
        <f>F1354+H1354+J1354+L1354+N1354+P1354+R1354+T1354+V1354+Z1354</f>
        <v>168133104000</v>
      </c>
      <c r="E1354" s="208">
        <f>INDEX([2]Daily_stats!$1:$1048576,MATCH($A1354,[2]Daily_stats!$H:$H,0),MATCH(E$1,[2]Daily_stats!$1:$1,0))</f>
        <v>415957753800</v>
      </c>
      <c r="F1354" s="90">
        <f>IFERROR(INDEX([1]kis_etf_trade_data!$1:$1048576,MATCH($A1354,[1]kis_etf_trade_data!$A:$A,0),MATCH(F$3,[1]kis_etf_trade_data!$1:$1,0)),0)</f>
        <v>117095907000</v>
      </c>
      <c r="G1354" s="85">
        <f>F1354/AD1354</f>
        <v>0.59968131994892071</v>
      </c>
      <c r="H1354" s="90">
        <f>IFERROR(INDEX([1]kis_etf_trade_data!$1:$1048576,MATCH($A1354,[1]kis_etf_trade_data!$A:$A,0),MATCH(H$3,[1]kis_etf_trade_data!$1:$1,0)),0)</f>
        <v>1333760000</v>
      </c>
      <c r="I1354" s="85">
        <f>H1354/AE1354</f>
        <v>0.53948058167603985</v>
      </c>
      <c r="J1354" s="90">
        <f>IFERROR(INDEX([1]kis_etf_trade_data!$1:$1048576,MATCH($A1354,[1]kis_etf_trade_data!$A:$A,0),MATCH(J$3,[1]kis_etf_trade_data!$1:$1,0)),0)</f>
        <v>226814000</v>
      </c>
      <c r="K1354" s="85">
        <f>J1354/AF1354</f>
        <v>2.8101081329272557E-2</v>
      </c>
      <c r="L1354" s="90">
        <f>IFERROR(INDEX([1]kis_etf_trade_data!$1:$1048576,MATCH($A1354,[1]kis_etf_trade_data!$A:$A,0),MATCH(L$3,[1]kis_etf_trade_data!$1:$1,0)),0)</f>
        <v>44534974000</v>
      </c>
      <c r="M1354" s="85">
        <f>L1354/AG1354</f>
        <v>0.31832831810772183</v>
      </c>
      <c r="N1354" s="90">
        <f>IFERROR(INDEX([1]kis_etf_trade_data!$1:$1048576,MATCH($A1354,[1]kis_etf_trade_data!$A:$A,0),MATCH(N$3,[1]kis_etf_trade_data!$1:$1,0)),0)</f>
        <v>3803083000</v>
      </c>
      <c r="O1354" s="85">
        <f>N1354/AH1354</f>
        <v>0.45234409753196553</v>
      </c>
      <c r="P1354" s="90">
        <f>IFERROR(INDEX([1]kis_etf_trade_data!$1:$1048576,MATCH($A1354,[1]kis_etf_trade_data!$A:$A,0),MATCH(P$3,[1]kis_etf_trade_data!$1:$1,0)),0)</f>
        <v>375228000</v>
      </c>
      <c r="Q1354" s="85">
        <f>P1354/AI1354</f>
        <v>0.37862043913464644</v>
      </c>
      <c r="R1354" s="90">
        <f>IFERROR(INDEX([1]kis_etf_trade_data!$1:$1048576,MATCH($A1354,[1]kis_etf_trade_data!$A:$A,0),MATCH(R$3,[1]kis_etf_trade_data!$1:$1,0)),0)</f>
        <v>0</v>
      </c>
      <c r="S1354" s="85">
        <f>R1354/AJ1354</f>
        <v>0</v>
      </c>
      <c r="T1354" s="90">
        <f>IFERROR(INDEX([1]kis_etf_trade_data!$1:$1048576,MATCH($A1354,[1]kis_etf_trade_data!$A:$A,0),MATCH(T$3,[1]kis_etf_trade_data!$1:$1,0)),0)</f>
        <v>297194000</v>
      </c>
      <c r="U1354" s="85">
        <f>T1354/AK1354</f>
        <v>0.49715950912035117</v>
      </c>
      <c r="V1354" s="90">
        <f>IFERROR(INDEX([1]kis_etf_trade_data!$1:$1048576,MATCH($A1354,[1]kis_etf_trade_data!$A:$A,0),MATCH(V$3,[1]kis_etf_trade_data!$1:$1,0)),0)</f>
        <v>466144000</v>
      </c>
      <c r="W1354" s="85">
        <f>V1354/AL1354</f>
        <v>0.48381083650584755</v>
      </c>
      <c r="X1354" s="90">
        <f>IFERROR(INDEX([1]kis_etf_trade_data!$1:$1048576,MATCH($A1354,[1]kis_etf_trade_data!$A:$A,0),MATCH(X$3,[1]kis_etf_trade_data!$1:$1,0)),0)</f>
        <v>0</v>
      </c>
      <c r="Y1354" s="85" t="e">
        <f t="shared" si="14"/>
        <v>#DIV/0!</v>
      </c>
      <c r="Z1354" s="90"/>
      <c r="AA1354" s="85"/>
      <c r="AB1354" s="85"/>
      <c r="AC1354" s="85"/>
      <c r="AD1354" s="90">
        <f>IFERROR(INDEX([1]market_value_etf!$1:$1048576,MATCH($A1354,[1]market_value_etf!$A:$A,0),MATCH(AD$2,[1]market_value_etf!$1:$1,0))*2 + INDEX([1]mkt_pt_etf!$1:$1048576,MATCH($A1354,[1]mkt_pt_etf!$A:$A,0),MATCH(AD$2,[1]mkt_pt_etf!$1:$1,0))*2,0)</f>
        <v>195263556000</v>
      </c>
      <c r="AE1354" s="90">
        <f>IFERROR(INDEX([1]market_value_etf!$1:$1048576,MATCH($A1354,[1]market_value_etf!$A:$A,0),MATCH(AE$2,[1]market_value_etf!$1:$1,0))*2 + INDEX([1]mkt_pt_etf!$1:$1048576,MATCH($A1354,[1]mkt_pt_etf!$A:$A,0),MATCH(AE$2,[1]mkt_pt_etf!$1:$1,0))*2,0)</f>
        <v>2472304000</v>
      </c>
      <c r="AF1354" s="90">
        <f>IFERROR(INDEX([1]market_value_etf!$1:$1048576,MATCH($A1354,[1]market_value_etf!$A:$A,0),MATCH(AF$2,[1]market_value_etf!$1:$1,0))*2 + INDEX([1]mkt_pt_etf!$1:$1048576,MATCH($A1354,[1]mkt_pt_etf!$A:$A,0),MATCH(AF$2,[1]mkt_pt_etf!$1:$1,0))*2,0)</f>
        <v>8071362000</v>
      </c>
      <c r="AG1354" s="90">
        <f>IFERROR(INDEX([1]market_value_etf!$1:$1048576,MATCH($A1354,[1]market_value_etf!$A:$A,0),MATCH(AG$2,[1]market_value_etf!$1:$1,0))*2 + INDEX([1]mkt_pt_etf!$1:$1048576,MATCH($A1354,[1]mkt_pt_etf!$A:$A,0),MATCH(AG$2,[1]mkt_pt_etf!$1:$1,0))*2,0)</f>
        <v>139902646000</v>
      </c>
      <c r="AH1354" s="90">
        <f>IFERROR(INDEX([1]market_value_etf!$1:$1048576,MATCH($A1354,[1]market_value_etf!$A:$A,0),MATCH(AH$2,[1]market_value_etf!$1:$1,0))*2 + INDEX([1]mkt_pt_etf!$1:$1048576,MATCH($A1354,[1]mkt_pt_etf!$A:$A,0),MATCH(AH$2,[1]mkt_pt_etf!$1:$1,0))*2,0)</f>
        <v>8407500000</v>
      </c>
      <c r="AI1354" s="90">
        <f>IFERROR(INDEX([1]market_value_etf!$1:$1048576,MATCH($A1354,[1]market_value_etf!$A:$A,0),MATCH(AI$2,[1]market_value_etf!$1:$1,0))*2 + INDEX([1]mkt_pt_etf!$1:$1048576,MATCH($A1354,[1]mkt_pt_etf!$A:$A,0),MATCH(AI$2,[1]mkt_pt_etf!$1:$1,0))*2,0)</f>
        <v>991040000</v>
      </c>
      <c r="AJ1354" s="90">
        <f>IFERROR(INDEX([1]market_value_etf!$1:$1048576,MATCH($A1354,[1]market_value_etf!$A:$A,0),MATCH(AJ$2,[1]market_value_etf!$1:$1,0))*2 + INDEX([1]mkt_pt_etf!$1:$1048576,MATCH($A1354,[1]mkt_pt_etf!$A:$A,0),MATCH(AJ$2,[1]mkt_pt_etf!$1:$1,0))*2,0)</f>
        <v>2099948000</v>
      </c>
      <c r="AK1354" s="90">
        <f>IFERROR(INDEX([1]market_value_etf!$1:$1048576,MATCH($A1354,[1]market_value_etf!$A:$A,0),MATCH(AK$2,[1]market_value_etf!$1:$1,0))*2 + INDEX([1]mkt_pt_etf!$1:$1048576,MATCH($A1354,[1]mkt_pt_etf!$A:$A,0),MATCH(AK$2,[1]mkt_pt_etf!$1:$1,0))*2,0)</f>
        <v>597784000</v>
      </c>
      <c r="AL1354" s="90">
        <f>IFERROR(INDEX([1]market_value_etf!$1:$1048576,MATCH($A1354,[1]market_value_etf!$A:$A,0),MATCH(AL$2,[1]market_value_etf!$1:$1,0))*2 + INDEX([1]mkt_pt_etf!$1:$1048576,MATCH($A1354,[1]mkt_pt_etf!$A:$A,0),MATCH(AL$2,[1]mkt_pt_etf!$1:$1,0))*2,0)</f>
        <v>963484000</v>
      </c>
      <c r="AM1354" s="90">
        <f>IFERROR(INDEX([1]market_value_etf!$1:$1048576,MATCH($A1354,[1]market_value_etf!$A:$A,0),MATCH(AM$2,[1]market_value_etf!$1:$1,0))*2 + INDEX([1]mkt_pt_etf!$1:$1048576,MATCH($A1354,[1]mkt_pt_etf!$A:$A,0),MATCH(AM$2,[1]mkt_pt_etf!$1:$1,0))*2,0)</f>
        <v>0</v>
      </c>
      <c r="AN1354" s="90">
        <f>IFERROR(INDEX([1]market_value_etf!$1:$1048576,MATCH($A1354,[1]market_value_etf!$A:$A,0),MATCH(AN$2,[1]market_value_etf!$1:$1,0))*2 + INDEX([1]mkt_pt_etf!$1:$1048576,MATCH($A1354,[1]mkt_pt_etf!$A:$A,0),MATCH(AN$2,[1]mkt_pt_etf!$1:$1,0))*2,0)</f>
        <v>46872000</v>
      </c>
      <c r="AO1354" s="90">
        <f>IFERROR(INDEX([1]market_value_etf!$1:$1048576,MATCH($A1354,[1]market_value_etf!$A:$A,0),MATCH(AO$2,[1]market_value_etf!$1:$1,0))*2 + INDEX([1]mkt_pt_etf!$1:$1048576,MATCH($A1354,[1]mkt_pt_etf!$A:$A,0),MATCH(AO$2,[1]mkt_pt_etf!$1:$1,0))*2,0)</f>
        <v>4180126000</v>
      </c>
      <c r="AP1354" s="90"/>
    </row>
    <row r="1355" spans="1:42" ht="12.75" customHeight="1">
      <c r="A1355" s="81">
        <v>45386</v>
      </c>
      <c r="B1355" s="90" cm="1">
        <f t="array" ref="B1355">SUM(_xlfn._xlws.FILTER([1]market_value_exchange!$B:$D,[1]market_value_exchange!$A:$A=A1355,0))*2</f>
        <v>53753457726600</v>
      </c>
      <c r="C1355" s="90">
        <f>SUM(AD1355:AN1355)</f>
        <v>456412330000</v>
      </c>
      <c r="D1355" s="203">
        <f>F1355+H1355+J1355+L1355+N1355+P1355+R1355+T1355+V1355+Z1355</f>
        <v>123245942000</v>
      </c>
      <c r="E1355" s="208">
        <f>INDEX([2]Daily_stats!$1:$1048576,MATCH($A1355,[2]Daily_stats!$H:$H,0),MATCH(E$1,[2]Daily_stats!$1:$1,0))</f>
        <v>352246803000</v>
      </c>
      <c r="F1355" s="90">
        <f>IFERROR(INDEX([1]kis_etf_trade_data!$1:$1048576,MATCH($A1355,[1]kis_etf_trade_data!$A:$A,0),MATCH(F$3,[1]kis_etf_trade_data!$1:$1,0)),0)</f>
        <v>15545129000</v>
      </c>
      <c r="G1355" s="85">
        <f>F1355/AD1355</f>
        <v>0.4377472040308566</v>
      </c>
      <c r="H1355" s="90">
        <f>IFERROR(INDEX([1]kis_etf_trade_data!$1:$1048576,MATCH($A1355,[1]kis_etf_trade_data!$A:$A,0),MATCH(H$3,[1]kis_etf_trade_data!$1:$1,0)),0)</f>
        <v>206950000</v>
      </c>
      <c r="I1355" s="85">
        <f>H1355/AE1355</f>
        <v>0.43232210974025159</v>
      </c>
      <c r="J1355" s="90">
        <f>IFERROR(INDEX([1]kis_etf_trade_data!$1:$1048576,MATCH($A1355,[1]kis_etf_trade_data!$A:$A,0),MATCH(J$3,[1]kis_etf_trade_data!$1:$1,0)),0)</f>
        <v>10809401000</v>
      </c>
      <c r="K1355" s="85">
        <f>J1355/AF1355</f>
        <v>4.1398561022704221E-2</v>
      </c>
      <c r="L1355" s="90">
        <f>IFERROR(INDEX([1]kis_etf_trade_data!$1:$1048576,MATCH($A1355,[1]kis_etf_trade_data!$A:$A,0),MATCH(L$3,[1]kis_etf_trade_data!$1:$1,0)),0)</f>
        <v>35456931000</v>
      </c>
      <c r="M1355" s="85">
        <f>L1355/AG1355</f>
        <v>0.38701731374554965</v>
      </c>
      <c r="N1355" s="90">
        <f>IFERROR(INDEX([1]kis_etf_trade_data!$1:$1048576,MATCH($A1355,[1]kis_etf_trade_data!$A:$A,0),MATCH(N$3,[1]kis_etf_trade_data!$1:$1,0)),0)</f>
        <v>1204972000</v>
      </c>
      <c r="O1355" s="85">
        <f>N1355/AH1355</f>
        <v>0.37568708685151941</v>
      </c>
      <c r="P1355" s="90">
        <f>IFERROR(INDEX([1]kis_etf_trade_data!$1:$1048576,MATCH($A1355,[1]kis_etf_trade_data!$A:$A,0),MATCH(P$3,[1]kis_etf_trade_data!$1:$1,0)),0)</f>
        <v>179900000</v>
      </c>
      <c r="Q1355" s="85">
        <f>P1355/AI1355</f>
        <v>0.43205102957352071</v>
      </c>
      <c r="R1355" s="90">
        <f>IFERROR(INDEX([1]kis_etf_trade_data!$1:$1048576,MATCH($A1355,[1]kis_etf_trade_data!$A:$A,0),MATCH(R$3,[1]kis_etf_trade_data!$1:$1,0)),0)</f>
        <v>0</v>
      </c>
      <c r="S1355" s="85">
        <f>R1355/AJ1355</f>
        <v>0</v>
      </c>
      <c r="T1355" s="90">
        <f>IFERROR(INDEX([1]kis_etf_trade_data!$1:$1048576,MATCH($A1355,[1]kis_etf_trade_data!$A:$A,0),MATCH(T$3,[1]kis_etf_trade_data!$1:$1,0)),0)</f>
        <v>58776639000</v>
      </c>
      <c r="U1355" s="85">
        <f>T1355/AK1355</f>
        <v>0.99571842007212075</v>
      </c>
      <c r="V1355" s="90">
        <f>IFERROR(INDEX([1]kis_etf_trade_data!$1:$1048576,MATCH($A1355,[1]kis_etf_trade_data!$A:$A,0),MATCH(V$3,[1]kis_etf_trade_data!$1:$1,0)),0)</f>
        <v>1066020000</v>
      </c>
      <c r="W1355" s="85">
        <f>V1355/AL1355</f>
        <v>0.47270595580592634</v>
      </c>
      <c r="X1355" s="90">
        <f>IFERROR(INDEX([1]kis_etf_trade_data!$1:$1048576,MATCH($A1355,[1]kis_etf_trade_data!$A:$A,0),MATCH(X$3,[1]kis_etf_trade_data!$1:$1,0)),0)</f>
        <v>0</v>
      </c>
      <c r="Y1355" s="85" t="e">
        <f t="shared" si="14"/>
        <v>#DIV/0!</v>
      </c>
      <c r="Z1355" s="90"/>
      <c r="AA1355" s="85"/>
      <c r="AB1355" s="85"/>
      <c r="AC1355" s="85"/>
      <c r="AD1355" s="90">
        <f>IFERROR(INDEX([1]market_value_etf!$1:$1048576,MATCH($A1355,[1]market_value_etf!$A:$A,0),MATCH(AD$2,[1]market_value_etf!$1:$1,0))*2 + INDEX([1]mkt_pt_etf!$1:$1048576,MATCH($A1355,[1]mkt_pt_etf!$A:$A,0),MATCH(AD$2,[1]mkt_pt_etf!$1:$1,0))*2,0)</f>
        <v>35511658000</v>
      </c>
      <c r="AE1355" s="90">
        <f>IFERROR(INDEX([1]market_value_etf!$1:$1048576,MATCH($A1355,[1]market_value_etf!$A:$A,0),MATCH(AE$2,[1]market_value_etf!$1:$1,0))*2 + INDEX([1]mkt_pt_etf!$1:$1048576,MATCH($A1355,[1]mkt_pt_etf!$A:$A,0),MATCH(AE$2,[1]mkt_pt_etf!$1:$1,0))*2,0)</f>
        <v>478694000</v>
      </c>
      <c r="AF1355" s="90">
        <f>IFERROR(INDEX([1]market_value_etf!$1:$1048576,MATCH($A1355,[1]market_value_etf!$A:$A,0),MATCH(AF$2,[1]market_value_etf!$1:$1,0))*2 + INDEX([1]mkt_pt_etf!$1:$1048576,MATCH($A1355,[1]mkt_pt_etf!$A:$A,0),MATCH(AF$2,[1]mkt_pt_etf!$1:$1,0))*2,0)</f>
        <v>261105718000</v>
      </c>
      <c r="AG1355" s="90">
        <f>IFERROR(INDEX([1]market_value_etf!$1:$1048576,MATCH($A1355,[1]market_value_etf!$A:$A,0),MATCH(AG$2,[1]market_value_etf!$1:$1,0))*2 + INDEX([1]mkt_pt_etf!$1:$1048576,MATCH($A1355,[1]mkt_pt_etf!$A:$A,0),MATCH(AG$2,[1]mkt_pt_etf!$1:$1,0))*2,0)</f>
        <v>91615878000</v>
      </c>
      <c r="AH1355" s="90">
        <f>IFERROR(INDEX([1]market_value_etf!$1:$1048576,MATCH($A1355,[1]market_value_etf!$A:$A,0),MATCH(AH$2,[1]market_value_etf!$1:$1,0))*2 + INDEX([1]mkt_pt_etf!$1:$1048576,MATCH($A1355,[1]mkt_pt_etf!$A:$A,0),MATCH(AH$2,[1]mkt_pt_etf!$1:$1,0))*2,0)</f>
        <v>3207382000</v>
      </c>
      <c r="AI1355" s="90">
        <f>IFERROR(INDEX([1]market_value_etf!$1:$1048576,MATCH($A1355,[1]market_value_etf!$A:$A,0),MATCH(AI$2,[1]market_value_etf!$1:$1,0))*2 + INDEX([1]mkt_pt_etf!$1:$1048576,MATCH($A1355,[1]mkt_pt_etf!$A:$A,0),MATCH(AI$2,[1]mkt_pt_etf!$1:$1,0))*2,0)</f>
        <v>416386000</v>
      </c>
      <c r="AJ1355" s="90">
        <f>IFERROR(INDEX([1]market_value_etf!$1:$1048576,MATCH($A1355,[1]market_value_etf!$A:$A,0),MATCH(AJ$2,[1]market_value_etf!$1:$1,0))*2 + INDEX([1]mkt_pt_etf!$1:$1048576,MATCH($A1355,[1]mkt_pt_etf!$A:$A,0),MATCH(AJ$2,[1]mkt_pt_etf!$1:$1,0))*2,0)</f>
        <v>2767640000</v>
      </c>
      <c r="AK1355" s="90">
        <f>IFERROR(INDEX([1]market_value_etf!$1:$1048576,MATCH($A1355,[1]market_value_etf!$A:$A,0),MATCH(AK$2,[1]market_value_etf!$1:$1,0))*2 + INDEX([1]mkt_pt_etf!$1:$1048576,MATCH($A1355,[1]mkt_pt_etf!$A:$A,0),MATCH(AK$2,[1]mkt_pt_etf!$1:$1,0))*2,0)</f>
        <v>59029378000</v>
      </c>
      <c r="AL1355" s="90">
        <f>IFERROR(INDEX([1]market_value_etf!$1:$1048576,MATCH($A1355,[1]market_value_etf!$A:$A,0),MATCH(AL$2,[1]market_value_etf!$1:$1,0))*2 + INDEX([1]mkt_pt_etf!$1:$1048576,MATCH($A1355,[1]mkt_pt_etf!$A:$A,0),MATCH(AL$2,[1]mkt_pt_etf!$1:$1,0))*2,0)</f>
        <v>2255144000</v>
      </c>
      <c r="AM1355" s="90">
        <f>IFERROR(INDEX([1]market_value_etf!$1:$1048576,MATCH($A1355,[1]market_value_etf!$A:$A,0),MATCH(AM$2,[1]market_value_etf!$1:$1,0))*2 + INDEX([1]mkt_pt_etf!$1:$1048576,MATCH($A1355,[1]mkt_pt_etf!$A:$A,0),MATCH(AM$2,[1]mkt_pt_etf!$1:$1,0))*2,0)</f>
        <v>0</v>
      </c>
      <c r="AN1355" s="90">
        <f>IFERROR(INDEX([1]market_value_etf!$1:$1048576,MATCH($A1355,[1]market_value_etf!$A:$A,0),MATCH(AN$2,[1]market_value_etf!$1:$1,0))*2 + INDEX([1]mkt_pt_etf!$1:$1048576,MATCH($A1355,[1]mkt_pt_etf!$A:$A,0),MATCH(AN$2,[1]mkt_pt_etf!$1:$1,0))*2,0)</f>
        <v>24452000</v>
      </c>
      <c r="AO1355" s="90">
        <f>IFERROR(INDEX([1]market_value_etf!$1:$1048576,MATCH($A1355,[1]market_value_etf!$A:$A,0),MATCH(AO$2,[1]market_value_etf!$1:$1,0))*2 + INDEX([1]mkt_pt_etf!$1:$1048576,MATCH($A1355,[1]mkt_pt_etf!$A:$A,0),MATCH(AO$2,[1]mkt_pt_etf!$1:$1,0))*2,0)</f>
        <v>3256264000</v>
      </c>
      <c r="AP1355" s="90"/>
    </row>
    <row r="1356" spans="1:42" ht="12.75" customHeight="1">
      <c r="A1356" s="81">
        <v>45387</v>
      </c>
      <c r="B1356" s="90" cm="1">
        <f t="array" ref="B1356">SUM(_xlfn._xlws.FILTER([1]market_value_exchange!$B:$D,[1]market_value_exchange!$A:$A=A1356,0))*2</f>
        <v>57847584685800</v>
      </c>
      <c r="C1356" s="90">
        <f>SUM(AD1356:AN1356)</f>
        <v>339013096000</v>
      </c>
      <c r="D1356" s="203">
        <f>F1356+H1356+J1356+L1356+N1356+P1356+R1356+T1356+V1356+Z1356</f>
        <v>35616913000</v>
      </c>
      <c r="E1356" s="208">
        <f>INDEX([2]Daily_stats!$1:$1048576,MATCH($A1356,[2]Daily_stats!$H:$H,0),MATCH(E$1,[2]Daily_stats!$1:$1,0))</f>
        <v>225898350550</v>
      </c>
      <c r="F1356" s="90">
        <f>IFERROR(INDEX([1]kis_etf_trade_data!$1:$1048576,MATCH($A1356,[1]kis_etf_trade_data!$A:$A,0),MATCH(F$3,[1]kis_etf_trade_data!$1:$1,0)),0)</f>
        <v>10105129000</v>
      </c>
      <c r="G1356" s="85">
        <f>F1356/AD1356</f>
        <v>0.40580474491130158</v>
      </c>
      <c r="H1356" s="90">
        <f>IFERROR(INDEX([1]kis_etf_trade_data!$1:$1048576,MATCH($A1356,[1]kis_etf_trade_data!$A:$A,0),MATCH(H$3,[1]kis_etf_trade_data!$1:$1,0)),0)</f>
        <v>447759000</v>
      </c>
      <c r="I1356" s="85">
        <f>H1356/AE1356</f>
        <v>0.47590800678533923</v>
      </c>
      <c r="J1356" s="90">
        <f>IFERROR(INDEX([1]kis_etf_trade_data!$1:$1048576,MATCH($A1356,[1]kis_etf_trade_data!$A:$A,0),MATCH(J$3,[1]kis_etf_trade_data!$1:$1,0)),0)</f>
        <v>13893242000</v>
      </c>
      <c r="K1356" s="85">
        <f>J1356/AF1356</f>
        <v>5.2463899797562281E-2</v>
      </c>
      <c r="L1356" s="90">
        <f>IFERROR(INDEX([1]kis_etf_trade_data!$1:$1048576,MATCH($A1356,[1]kis_etf_trade_data!$A:$A,0),MATCH(L$3,[1]kis_etf_trade_data!$1:$1,0)),0)</f>
        <v>6707030000</v>
      </c>
      <c r="M1356" s="85">
        <f>L1356/AG1356</f>
        <v>0.17804880198407119</v>
      </c>
      <c r="N1356" s="90">
        <f>IFERROR(INDEX([1]kis_etf_trade_data!$1:$1048576,MATCH($A1356,[1]kis_etf_trade_data!$A:$A,0),MATCH(N$3,[1]kis_etf_trade_data!$1:$1,0)),0)</f>
        <v>2388669000</v>
      </c>
      <c r="O1356" s="85">
        <f>N1356/AH1356</f>
        <v>0.39919558213588702</v>
      </c>
      <c r="P1356" s="90">
        <f>IFERROR(INDEX([1]kis_etf_trade_data!$1:$1048576,MATCH($A1356,[1]kis_etf_trade_data!$A:$A,0),MATCH(P$3,[1]kis_etf_trade_data!$1:$1,0)),0)</f>
        <v>306513000</v>
      </c>
      <c r="Q1356" s="85">
        <f>P1356/AI1356</f>
        <v>0.48271284134933384</v>
      </c>
      <c r="R1356" s="90">
        <f>IFERROR(INDEX([1]kis_etf_trade_data!$1:$1048576,MATCH($A1356,[1]kis_etf_trade_data!$A:$A,0),MATCH(R$3,[1]kis_etf_trade_data!$1:$1,0)),0)</f>
        <v>1421485000</v>
      </c>
      <c r="S1356" s="85">
        <f>R1356/AJ1356</f>
        <v>0.49696503762500299</v>
      </c>
      <c r="T1356" s="90">
        <f>IFERROR(INDEX([1]kis_etf_trade_data!$1:$1048576,MATCH($A1356,[1]kis_etf_trade_data!$A:$A,0),MATCH(T$3,[1]kis_etf_trade_data!$1:$1,0)),0)</f>
        <v>0</v>
      </c>
      <c r="U1356" s="85">
        <f>T1356/AK1356</f>
        <v>0</v>
      </c>
      <c r="V1356" s="90">
        <f>IFERROR(INDEX([1]kis_etf_trade_data!$1:$1048576,MATCH($A1356,[1]kis_etf_trade_data!$A:$A,0),MATCH(V$3,[1]kis_etf_trade_data!$1:$1,0)),0)</f>
        <v>347086000</v>
      </c>
      <c r="W1356" s="85">
        <f>V1356/AL1356</f>
        <v>0.37890161042408999</v>
      </c>
      <c r="X1356" s="90">
        <f>IFERROR(INDEX([1]kis_etf_trade_data!$1:$1048576,MATCH($A1356,[1]kis_etf_trade_data!$A:$A,0),MATCH(X$3,[1]kis_etf_trade_data!$1:$1,0)),0)</f>
        <v>1201000</v>
      </c>
      <c r="Y1356" s="85">
        <f t="shared" si="14"/>
        <v>0.5</v>
      </c>
      <c r="Z1356" s="90"/>
      <c r="AA1356" s="85"/>
      <c r="AB1356" s="85"/>
      <c r="AC1356" s="85"/>
      <c r="AD1356" s="90">
        <f>IFERROR(INDEX([1]market_value_etf!$1:$1048576,MATCH($A1356,[1]market_value_etf!$A:$A,0),MATCH(AD$2,[1]market_value_etf!$1:$1,0))*2 + INDEX([1]mkt_pt_etf!$1:$1048576,MATCH($A1356,[1]mkt_pt_etf!$A:$A,0),MATCH(AD$2,[1]mkt_pt_etf!$1:$1,0))*2,0)</f>
        <v>24901456000</v>
      </c>
      <c r="AE1356" s="90">
        <f>IFERROR(INDEX([1]market_value_etf!$1:$1048576,MATCH($A1356,[1]market_value_etf!$A:$A,0),MATCH(AE$2,[1]market_value_etf!$1:$1,0))*2 + INDEX([1]mkt_pt_etf!$1:$1048576,MATCH($A1356,[1]mkt_pt_etf!$A:$A,0),MATCH(AE$2,[1]mkt_pt_etf!$1:$1,0))*2,0)</f>
        <v>940852000</v>
      </c>
      <c r="AF1356" s="90">
        <f>IFERROR(INDEX([1]market_value_etf!$1:$1048576,MATCH($A1356,[1]market_value_etf!$A:$A,0),MATCH(AF$2,[1]market_value_etf!$1:$1,0))*2 + INDEX([1]mkt_pt_etf!$1:$1048576,MATCH($A1356,[1]mkt_pt_etf!$A:$A,0),MATCH(AF$2,[1]mkt_pt_etf!$1:$1,0))*2,0)</f>
        <v>264815274000</v>
      </c>
      <c r="AG1356" s="90">
        <f>IFERROR(INDEX([1]market_value_etf!$1:$1048576,MATCH($A1356,[1]market_value_etf!$A:$A,0),MATCH(AG$2,[1]market_value_etf!$1:$1,0))*2 + INDEX([1]mkt_pt_etf!$1:$1048576,MATCH($A1356,[1]mkt_pt_etf!$A:$A,0),MATCH(AG$2,[1]mkt_pt_etf!$1:$1,0))*2,0)</f>
        <v>37669616000</v>
      </c>
      <c r="AH1356" s="90">
        <f>IFERROR(INDEX([1]market_value_etf!$1:$1048576,MATCH($A1356,[1]market_value_etf!$A:$A,0),MATCH(AH$2,[1]market_value_etf!$1:$1,0))*2 + INDEX([1]mkt_pt_etf!$1:$1048576,MATCH($A1356,[1]mkt_pt_etf!$A:$A,0),MATCH(AH$2,[1]mkt_pt_etf!$1:$1,0))*2,0)</f>
        <v>5983706000</v>
      </c>
      <c r="AI1356" s="90">
        <f>IFERROR(INDEX([1]market_value_etf!$1:$1048576,MATCH($A1356,[1]market_value_etf!$A:$A,0),MATCH(AI$2,[1]market_value_etf!$1:$1,0))*2 + INDEX([1]mkt_pt_etf!$1:$1048576,MATCH($A1356,[1]mkt_pt_etf!$A:$A,0),MATCH(AI$2,[1]mkt_pt_etf!$1:$1,0))*2,0)</f>
        <v>634980000</v>
      </c>
      <c r="AJ1356" s="90">
        <f>IFERROR(INDEX([1]market_value_etf!$1:$1048576,MATCH($A1356,[1]market_value_etf!$A:$A,0),MATCH(AJ$2,[1]market_value_etf!$1:$1,0))*2 + INDEX([1]mkt_pt_etf!$1:$1048576,MATCH($A1356,[1]mkt_pt_etf!$A:$A,0),MATCH(AJ$2,[1]mkt_pt_etf!$1:$1,0))*2,0)</f>
        <v>2860332000</v>
      </c>
      <c r="AK1356" s="90">
        <f>IFERROR(INDEX([1]market_value_etf!$1:$1048576,MATCH($A1356,[1]market_value_etf!$A:$A,0),MATCH(AK$2,[1]market_value_etf!$1:$1,0))*2 + INDEX([1]mkt_pt_etf!$1:$1048576,MATCH($A1356,[1]mkt_pt_etf!$A:$A,0),MATCH(AK$2,[1]mkt_pt_etf!$1:$1,0))*2,0)</f>
        <v>273246000</v>
      </c>
      <c r="AL1356" s="90">
        <f>IFERROR(INDEX([1]market_value_etf!$1:$1048576,MATCH($A1356,[1]market_value_etf!$A:$A,0),MATCH(AL$2,[1]market_value_etf!$1:$1,0))*2 + INDEX([1]mkt_pt_etf!$1:$1048576,MATCH($A1356,[1]mkt_pt_etf!$A:$A,0),MATCH(AL$2,[1]mkt_pt_etf!$1:$1,0))*2,0)</f>
        <v>916032000</v>
      </c>
      <c r="AM1356" s="90">
        <f>IFERROR(INDEX([1]market_value_etf!$1:$1048576,MATCH($A1356,[1]market_value_etf!$A:$A,0),MATCH(AM$2,[1]market_value_etf!$1:$1,0))*2 + INDEX([1]mkt_pt_etf!$1:$1048576,MATCH($A1356,[1]mkt_pt_etf!$A:$A,0),MATCH(AM$2,[1]mkt_pt_etf!$1:$1,0))*2,0)</f>
        <v>2402000</v>
      </c>
      <c r="AN1356" s="90">
        <f>IFERROR(INDEX([1]market_value_etf!$1:$1048576,MATCH($A1356,[1]market_value_etf!$A:$A,0),MATCH(AN$2,[1]market_value_etf!$1:$1,0))*2 + INDEX([1]mkt_pt_etf!$1:$1048576,MATCH($A1356,[1]mkt_pt_etf!$A:$A,0),MATCH(AN$2,[1]mkt_pt_etf!$1:$1,0))*2,0)</f>
        <v>15200000</v>
      </c>
      <c r="AO1356" s="90">
        <f>IFERROR(INDEX([1]market_value_etf!$1:$1048576,MATCH($A1356,[1]market_value_etf!$A:$A,0),MATCH(AO$2,[1]market_value_etf!$1:$1,0))*2 + INDEX([1]mkt_pt_etf!$1:$1048576,MATCH($A1356,[1]mkt_pt_etf!$A:$A,0),MATCH(AO$2,[1]mkt_pt_etf!$1:$1,0))*2,0)</f>
        <v>5765942000</v>
      </c>
      <c r="AP1356" s="90"/>
    </row>
    <row r="1357" spans="1:42" s="116" customFormat="1" ht="12.75" customHeight="1">
      <c r="A1357" s="110"/>
      <c r="B1357" s="113"/>
      <c r="C1357" s="113"/>
      <c r="D1357" s="210"/>
      <c r="E1357" s="208"/>
      <c r="F1357" s="113"/>
      <c r="G1357" s="135"/>
      <c r="H1357" s="113"/>
      <c r="I1357" s="113"/>
      <c r="J1357" s="113"/>
      <c r="K1357" s="113"/>
      <c r="L1357" s="113"/>
      <c r="M1357" s="113"/>
      <c r="N1357" s="113"/>
      <c r="O1357" s="113"/>
      <c r="P1357" s="113"/>
      <c r="Q1357" s="113"/>
      <c r="R1357" s="113"/>
      <c r="S1357" s="113"/>
      <c r="T1357" s="113"/>
      <c r="U1357" s="113"/>
      <c r="V1357" s="113"/>
      <c r="W1357" s="113"/>
      <c r="X1357" s="113"/>
      <c r="Y1357" s="85" t="e">
        <f t="shared" si="14"/>
        <v>#DIV/0!</v>
      </c>
      <c r="Z1357" s="113"/>
      <c r="AA1357" s="113"/>
      <c r="AB1357" s="113"/>
      <c r="AC1357" s="113"/>
      <c r="AD1357" s="113"/>
      <c r="AE1357" s="113"/>
      <c r="AF1357" s="113"/>
      <c r="AG1357" s="113"/>
      <c r="AH1357" s="113"/>
      <c r="AI1357" s="126"/>
      <c r="AJ1357" s="113"/>
      <c r="AK1357" s="113"/>
      <c r="AL1357" s="113"/>
      <c r="AM1357" s="113"/>
      <c r="AN1357" s="113"/>
      <c r="AO1357" s="113"/>
      <c r="AP1357" s="113"/>
    </row>
    <row r="1358" spans="1:42" ht="12.75" customHeight="1">
      <c r="A1358" s="81">
        <v>45390</v>
      </c>
      <c r="B1358" s="90" cm="1">
        <f t="array" ref="B1358">SUM(_xlfn._xlws.FILTER([1]market_value_exchange!$B:$D,[1]market_value_exchange!$A:$A=A1358,0))*2</f>
        <v>46403286588800</v>
      </c>
      <c r="C1358" s="90">
        <f>SUM(AD1358:AN1358)</f>
        <v>286090902000</v>
      </c>
      <c r="D1358" s="203">
        <f>F1358+H1358+J1358+L1358+N1358+P1358+R1358+T1358+V1358+Z1358</f>
        <v>9248816400</v>
      </c>
      <c r="E1358" s="208">
        <f>INDEX([2]Daily_stats!$1:$1048576,MATCH($A1358,[2]Daily_stats!$H:$H,0),MATCH(E$1,[2]Daily_stats!$1:$1,0))</f>
        <v>188834188500</v>
      </c>
      <c r="F1358" s="90">
        <f>IFERROR(INDEX([1]kis_etf_trade_data!$1:$1048576,MATCH($A1358,[1]kis_etf_trade_data!$A:$A,0),MATCH(F$3,[1]kis_etf_trade_data!$1:$1,0)),0)</f>
        <v>188496000</v>
      </c>
      <c r="G1358" s="85">
        <f>F1358/AD1358</f>
        <v>1.3288609340433901E-2</v>
      </c>
      <c r="H1358" s="90">
        <f>IFERROR(INDEX([1]kis_etf_trade_data!$1:$1048576,MATCH($A1358,[1]kis_etf_trade_data!$A:$A,0),MATCH(H$3,[1]kis_etf_trade_data!$1:$1,0)),0)</f>
        <v>301703000</v>
      </c>
      <c r="I1358" s="85">
        <f>H1358/AE1358</f>
        <v>0.37855685573827264</v>
      </c>
      <c r="J1358" s="90">
        <f>IFERROR(INDEX([1]kis_etf_trade_data!$1:$1048576,MATCH($A1358,[1]kis_etf_trade_data!$A:$A,0),MATCH(J$3,[1]kis_etf_trade_data!$1:$1,0)),0)</f>
        <v>489905000</v>
      </c>
      <c r="K1358" s="85">
        <f>J1358/AF1358</f>
        <v>2.0653065961248212E-3</v>
      </c>
      <c r="L1358" s="90">
        <f>IFERROR(INDEX([1]kis_etf_trade_data!$1:$1048576,MATCH($A1358,[1]kis_etf_trade_data!$A:$A,0),MATCH(L$3,[1]kis_etf_trade_data!$1:$1,0)),0)</f>
        <v>6209843000</v>
      </c>
      <c r="M1358" s="85">
        <f>L1358/AG1358</f>
        <v>0.22574286183751338</v>
      </c>
      <c r="N1358" s="90">
        <f>IFERROR(INDEX([1]kis_etf_trade_data!$1:$1048576,MATCH($A1358,[1]kis_etf_trade_data!$A:$A,0),MATCH(N$3,[1]kis_etf_trade_data!$1:$1,0)),0)</f>
        <v>1255700000</v>
      </c>
      <c r="O1358" s="85">
        <f>N1358/AH1358</f>
        <v>0.28567242561528661</v>
      </c>
      <c r="P1358" s="90">
        <f>IFERROR(INDEX([1]kis_etf_trade_data!$1:$1048576,MATCH($A1358,[1]kis_etf_trade_data!$A:$A,0),MATCH(P$3,[1]kis_etf_trade_data!$1:$1,0)),0)</f>
        <v>243106400</v>
      </c>
      <c r="Q1358" s="85">
        <f>P1358/AI1358</f>
        <v>0.45725743047274398</v>
      </c>
      <c r="R1358" s="90">
        <f>IFERROR(INDEX([1]kis_etf_trade_data!$1:$1048576,MATCH($A1358,[1]kis_etf_trade_data!$A:$A,0),MATCH(R$3,[1]kis_etf_trade_data!$1:$1,0)),0)</f>
        <v>0</v>
      </c>
      <c r="S1358" s="85">
        <f>R1358/AJ1358</f>
        <v>0</v>
      </c>
      <c r="T1358" s="90">
        <f>IFERROR(INDEX([1]kis_etf_trade_data!$1:$1048576,MATCH($A1358,[1]kis_etf_trade_data!$A:$A,0),MATCH(T$3,[1]kis_etf_trade_data!$1:$1,0)),0)</f>
        <v>483144000</v>
      </c>
      <c r="U1358" s="85">
        <f>T1358/AK1358</f>
        <v>0.49486639516875752</v>
      </c>
      <c r="V1358" s="90">
        <f>IFERROR(INDEX([1]kis_etf_trade_data!$1:$1048576,MATCH($A1358,[1]kis_etf_trade_data!$A:$A,0),MATCH(V$3,[1]kis_etf_trade_data!$1:$1,0)),0)</f>
        <v>76919000</v>
      </c>
      <c r="W1358" s="85">
        <f>V1358/AL1358</f>
        <v>0.18431747492320005</v>
      </c>
      <c r="X1358" s="90">
        <f>IFERROR(INDEX([1]kis_etf_trade_data!$1:$1048576,MATCH($A1358,[1]kis_etf_trade_data!$A:$A,0),MATCH(X$3,[1]kis_etf_trade_data!$1:$1,0)),0)</f>
        <v>3607000</v>
      </c>
      <c r="Y1358" s="85">
        <f t="shared" si="14"/>
        <v>0.5</v>
      </c>
      <c r="Z1358" s="90"/>
      <c r="AA1358" s="85"/>
      <c r="AB1358" s="85"/>
      <c r="AC1358" s="85"/>
      <c r="AD1358" s="90">
        <f>IFERROR(INDEX([1]market_value_etf!$1:$1048576,MATCH($A1358,[1]market_value_etf!$A:$A,0),MATCH(AD$2,[1]market_value_etf!$1:$1,0))*2 + INDEX([1]mkt_pt_etf!$1:$1048576,MATCH($A1358,[1]mkt_pt_etf!$A:$A,0),MATCH(AD$2,[1]mkt_pt_etf!$1:$1,0))*2,0)</f>
        <v>14184780000</v>
      </c>
      <c r="AE1358" s="90">
        <f>IFERROR(INDEX([1]market_value_etf!$1:$1048576,MATCH($A1358,[1]market_value_etf!$A:$A,0),MATCH(AE$2,[1]market_value_etf!$1:$1,0))*2 + INDEX([1]mkt_pt_etf!$1:$1048576,MATCH($A1358,[1]mkt_pt_etf!$A:$A,0),MATCH(AE$2,[1]mkt_pt_etf!$1:$1,0))*2,0)</f>
        <v>796982000</v>
      </c>
      <c r="AF1358" s="90">
        <f>IFERROR(INDEX([1]market_value_etf!$1:$1048576,MATCH($A1358,[1]market_value_etf!$A:$A,0),MATCH(AF$2,[1]market_value_etf!$1:$1,0))*2 + INDEX([1]mkt_pt_etf!$1:$1048576,MATCH($A1358,[1]mkt_pt_etf!$A:$A,0),MATCH(AF$2,[1]mkt_pt_etf!$1:$1,0))*2,0)</f>
        <v>237206912000</v>
      </c>
      <c r="AG1358" s="90">
        <f>IFERROR(INDEX([1]market_value_etf!$1:$1048576,MATCH($A1358,[1]market_value_etf!$A:$A,0),MATCH(AG$2,[1]market_value_etf!$1:$1,0))*2 + INDEX([1]mkt_pt_etf!$1:$1048576,MATCH($A1358,[1]mkt_pt_etf!$A:$A,0),MATCH(AG$2,[1]mkt_pt_etf!$1:$1,0))*2,0)</f>
        <v>27508480000</v>
      </c>
      <c r="AH1358" s="90">
        <f>IFERROR(INDEX([1]market_value_etf!$1:$1048576,MATCH($A1358,[1]market_value_etf!$A:$A,0),MATCH(AH$2,[1]market_value_etf!$1:$1,0))*2 + INDEX([1]mkt_pt_etf!$1:$1048576,MATCH($A1358,[1]mkt_pt_etf!$A:$A,0),MATCH(AH$2,[1]mkt_pt_etf!$1:$1,0))*2,0)</f>
        <v>4395594000</v>
      </c>
      <c r="AI1358" s="90">
        <f>IFERROR(INDEX([1]market_value_etf!$1:$1048576,MATCH($A1358,[1]market_value_etf!$A:$A,0),MATCH(AI$2,[1]market_value_etf!$1:$1,0))*2 + INDEX([1]mkt_pt_etf!$1:$1048576,MATCH($A1358,[1]mkt_pt_etf!$A:$A,0),MATCH(AI$2,[1]mkt_pt_etf!$1:$1,0))*2,0)</f>
        <v>531662000</v>
      </c>
      <c r="AJ1358" s="90">
        <f>IFERROR(INDEX([1]market_value_etf!$1:$1048576,MATCH($A1358,[1]market_value_etf!$A:$A,0),MATCH(AJ$2,[1]market_value_etf!$1:$1,0))*2 + INDEX([1]mkt_pt_etf!$1:$1048576,MATCH($A1358,[1]mkt_pt_etf!$A:$A,0),MATCH(AJ$2,[1]mkt_pt_etf!$1:$1,0))*2,0)</f>
        <v>50644000</v>
      </c>
      <c r="AK1358" s="90">
        <f>IFERROR(INDEX([1]market_value_etf!$1:$1048576,MATCH($A1358,[1]market_value_etf!$A:$A,0),MATCH(AK$2,[1]market_value_etf!$1:$1,0))*2 + INDEX([1]mkt_pt_etf!$1:$1048576,MATCH($A1358,[1]mkt_pt_etf!$A:$A,0),MATCH(AK$2,[1]mkt_pt_etf!$1:$1,0))*2,0)</f>
        <v>976312000</v>
      </c>
      <c r="AL1358" s="90">
        <f>IFERROR(INDEX([1]market_value_etf!$1:$1048576,MATCH($A1358,[1]market_value_etf!$A:$A,0),MATCH(AL$2,[1]market_value_etf!$1:$1,0))*2 + INDEX([1]mkt_pt_etf!$1:$1048576,MATCH($A1358,[1]mkt_pt_etf!$A:$A,0),MATCH(AL$2,[1]mkt_pt_etf!$1:$1,0))*2,0)</f>
        <v>417318000</v>
      </c>
      <c r="AM1358" s="90">
        <f>IFERROR(INDEX([1]market_value_etf!$1:$1048576,MATCH($A1358,[1]market_value_etf!$A:$A,0),MATCH(AM$2,[1]market_value_etf!$1:$1,0))*2 + INDEX([1]mkt_pt_etf!$1:$1048576,MATCH($A1358,[1]mkt_pt_etf!$A:$A,0),MATCH(AM$2,[1]mkt_pt_etf!$1:$1,0))*2,0)</f>
        <v>7214000</v>
      </c>
      <c r="AN1358" s="90">
        <f>IFERROR(INDEX([1]market_value_etf!$1:$1048576,MATCH($A1358,[1]market_value_etf!$A:$A,0),MATCH(AN$2,[1]market_value_etf!$1:$1,0))*2 + INDEX([1]mkt_pt_etf!$1:$1048576,MATCH($A1358,[1]mkt_pt_etf!$A:$A,0),MATCH(AN$2,[1]mkt_pt_etf!$1:$1,0))*2,0)</f>
        <v>15004000</v>
      </c>
      <c r="AO1358" s="90">
        <f>IFERROR(INDEX([1]market_value_etf!$1:$1048576,MATCH($A1358,[1]market_value_etf!$A:$A,0),MATCH(AO$2,[1]market_value_etf!$1:$1,0))*2 + INDEX([1]mkt_pt_etf!$1:$1048576,MATCH($A1358,[1]mkt_pt_etf!$A:$A,0),MATCH(AO$2,[1]mkt_pt_etf!$1:$1,0))*2,0)</f>
        <v>1294452000</v>
      </c>
      <c r="AP1358" s="90"/>
    </row>
    <row r="1359" spans="1:42" ht="12.75" customHeight="1">
      <c r="A1359" s="81">
        <v>45391</v>
      </c>
      <c r="B1359" s="90" cm="1">
        <f t="array" ref="B1359">SUM(_xlfn._xlws.FILTER([1]market_value_exchange!$B:$D,[1]market_value_exchange!$A:$A=A1359,0))*2</f>
        <v>38649841706600</v>
      </c>
      <c r="C1359" s="90">
        <f>SUM(AD1359:AN1359)</f>
        <v>423097002000</v>
      </c>
      <c r="D1359" s="203">
        <f>F1359+H1359+J1359+L1359+N1359+P1359+R1359+T1359+V1359+Z1359</f>
        <v>103004898000</v>
      </c>
      <c r="E1359" s="208">
        <f>INDEX([2]Daily_stats!$1:$1048576,MATCH($A1359,[2]Daily_stats!$H:$H,0),MATCH(E$1,[2]Daily_stats!$1:$1,0))</f>
        <v>196153817000</v>
      </c>
      <c r="F1359" s="90">
        <f>IFERROR(INDEX([1]kis_etf_trade_data!$1:$1048576,MATCH($A1359,[1]kis_etf_trade_data!$A:$A,0),MATCH(F$3,[1]kis_etf_trade_data!$1:$1,0)),0)</f>
        <v>30364116000</v>
      </c>
      <c r="G1359" s="85">
        <f>F1359/AD1359</f>
        <v>0.85433666205604997</v>
      </c>
      <c r="H1359" s="90">
        <f>IFERROR(INDEX([1]kis_etf_trade_data!$1:$1048576,MATCH($A1359,[1]kis_etf_trade_data!$A:$A,0),MATCH(H$3,[1]kis_etf_trade_data!$1:$1,0)),0)</f>
        <v>148407000</v>
      </c>
      <c r="I1359" s="85">
        <f>H1359/AE1359</f>
        <v>0.36566597840602777</v>
      </c>
      <c r="J1359" s="90">
        <f>IFERROR(INDEX([1]kis_etf_trade_data!$1:$1048576,MATCH($A1359,[1]kis_etf_trade_data!$A:$A,0),MATCH(J$3,[1]kis_etf_trade_data!$1:$1,0)),0)</f>
        <v>9289713000</v>
      </c>
      <c r="K1359" s="85">
        <f>J1359/AF1359</f>
        <v>4.0172188421669933E-2</v>
      </c>
      <c r="L1359" s="90">
        <f>IFERROR(INDEX([1]kis_etf_trade_data!$1:$1048576,MATCH($A1359,[1]kis_etf_trade_data!$A:$A,0),MATCH(L$3,[1]kis_etf_trade_data!$1:$1,0)),0)</f>
        <v>60329385000</v>
      </c>
      <c r="M1359" s="85">
        <f>L1359/AG1359</f>
        <v>0.40934867869815289</v>
      </c>
      <c r="N1359" s="90">
        <f>IFERROR(INDEX([1]kis_etf_trade_data!$1:$1048576,MATCH($A1359,[1]kis_etf_trade_data!$A:$A,0),MATCH(N$3,[1]kis_etf_trade_data!$1:$1,0)),0)</f>
        <v>2087635000</v>
      </c>
      <c r="O1359" s="85">
        <f>N1359/AH1359</f>
        <v>0.38698261684543644</v>
      </c>
      <c r="P1359" s="90">
        <f>IFERROR(INDEX([1]kis_etf_trade_data!$1:$1048576,MATCH($A1359,[1]kis_etf_trade_data!$A:$A,0),MATCH(P$3,[1]kis_etf_trade_data!$1:$1,0)),0)</f>
        <v>178613000</v>
      </c>
      <c r="Q1359" s="85">
        <f>P1359/AI1359</f>
        <v>0.46378531366846698</v>
      </c>
      <c r="R1359" s="90">
        <f>IFERROR(INDEX([1]kis_etf_trade_data!$1:$1048576,MATCH($A1359,[1]kis_etf_trade_data!$A:$A,0),MATCH(R$3,[1]kis_etf_trade_data!$1:$1,0)),0)</f>
        <v>358120000</v>
      </c>
      <c r="S1359" s="85">
        <f>R1359/AJ1359</f>
        <v>0.26128397742328996</v>
      </c>
      <c r="T1359" s="90">
        <f>IFERROR(INDEX([1]kis_etf_trade_data!$1:$1048576,MATCH($A1359,[1]kis_etf_trade_data!$A:$A,0),MATCH(T$3,[1]kis_etf_trade_data!$1:$1,0)),0)</f>
        <v>9108000</v>
      </c>
      <c r="U1359" s="85">
        <f>T1359/AK1359</f>
        <v>1.6832191844111874E-2</v>
      </c>
      <c r="V1359" s="90">
        <f>IFERROR(INDEX([1]kis_etf_trade_data!$1:$1048576,MATCH($A1359,[1]kis_etf_trade_data!$A:$A,0),MATCH(V$3,[1]kis_etf_trade_data!$1:$1,0)),0)</f>
        <v>239801000</v>
      </c>
      <c r="W1359" s="85">
        <f>V1359/AL1359</f>
        <v>0.31733392971043067</v>
      </c>
      <c r="X1359" s="90">
        <f>IFERROR(INDEX([1]kis_etf_trade_data!$1:$1048576,MATCH($A1359,[1]kis_etf_trade_data!$A:$A,0),MATCH(X$3,[1]kis_etf_trade_data!$1:$1,0)),0)</f>
        <v>4789000</v>
      </c>
      <c r="Y1359" s="85">
        <f t="shared" si="14"/>
        <v>0.5</v>
      </c>
      <c r="Z1359" s="90"/>
      <c r="AA1359" s="85"/>
      <c r="AB1359" s="85"/>
      <c r="AC1359" s="85"/>
      <c r="AD1359" s="90">
        <f>IFERROR(INDEX([1]market_value_etf!$1:$1048576,MATCH($A1359,[1]market_value_etf!$A:$A,0),MATCH(AD$2,[1]market_value_etf!$1:$1,0))*2 + INDEX([1]mkt_pt_etf!$1:$1048576,MATCH($A1359,[1]mkt_pt_etf!$A:$A,0),MATCH(AD$2,[1]mkt_pt_etf!$1:$1,0))*2,0)</f>
        <v>35541160000</v>
      </c>
      <c r="AE1359" s="90">
        <f>IFERROR(INDEX([1]market_value_etf!$1:$1048576,MATCH($A1359,[1]market_value_etf!$A:$A,0),MATCH(AE$2,[1]market_value_etf!$1:$1,0))*2 + INDEX([1]mkt_pt_etf!$1:$1048576,MATCH($A1359,[1]mkt_pt_etf!$A:$A,0),MATCH(AE$2,[1]mkt_pt_etf!$1:$1,0))*2,0)</f>
        <v>405854000</v>
      </c>
      <c r="AF1359" s="90">
        <f>IFERROR(INDEX([1]market_value_etf!$1:$1048576,MATCH($A1359,[1]market_value_etf!$A:$A,0),MATCH(AF$2,[1]market_value_etf!$1:$1,0))*2 + INDEX([1]mkt_pt_etf!$1:$1048576,MATCH($A1359,[1]mkt_pt_etf!$A:$A,0),MATCH(AF$2,[1]mkt_pt_etf!$1:$1,0))*2,0)</f>
        <v>231247372000</v>
      </c>
      <c r="AG1359" s="90">
        <f>IFERROR(INDEX([1]market_value_etf!$1:$1048576,MATCH($A1359,[1]market_value_etf!$A:$A,0),MATCH(AG$2,[1]market_value_etf!$1:$1,0))*2 + INDEX([1]mkt_pt_etf!$1:$1048576,MATCH($A1359,[1]mkt_pt_etf!$A:$A,0),MATCH(AG$2,[1]mkt_pt_etf!$1:$1,0))*2,0)</f>
        <v>147378966000</v>
      </c>
      <c r="AH1359" s="90">
        <f>IFERROR(INDEX([1]market_value_etf!$1:$1048576,MATCH($A1359,[1]market_value_etf!$A:$A,0),MATCH(AH$2,[1]market_value_etf!$1:$1,0))*2 + INDEX([1]mkt_pt_etf!$1:$1048576,MATCH($A1359,[1]mkt_pt_etf!$A:$A,0),MATCH(AH$2,[1]mkt_pt_etf!$1:$1,0))*2,0)</f>
        <v>5394648000</v>
      </c>
      <c r="AI1359" s="90">
        <f>IFERROR(INDEX([1]market_value_etf!$1:$1048576,MATCH($A1359,[1]market_value_etf!$A:$A,0),MATCH(AI$2,[1]market_value_etf!$1:$1,0))*2 + INDEX([1]mkt_pt_etf!$1:$1048576,MATCH($A1359,[1]mkt_pt_etf!$A:$A,0),MATCH(AI$2,[1]mkt_pt_etf!$1:$1,0))*2,0)</f>
        <v>385120000</v>
      </c>
      <c r="AJ1359" s="90">
        <f>IFERROR(INDEX([1]market_value_etf!$1:$1048576,MATCH($A1359,[1]market_value_etf!$A:$A,0),MATCH(AJ$2,[1]market_value_etf!$1:$1,0))*2 + INDEX([1]mkt_pt_etf!$1:$1048576,MATCH($A1359,[1]mkt_pt_etf!$A:$A,0),MATCH(AJ$2,[1]mkt_pt_etf!$1:$1,0))*2,0)</f>
        <v>1370616000</v>
      </c>
      <c r="AK1359" s="90">
        <f>IFERROR(INDEX([1]market_value_etf!$1:$1048576,MATCH($A1359,[1]market_value_etf!$A:$A,0),MATCH(AK$2,[1]market_value_etf!$1:$1,0))*2 + INDEX([1]mkt_pt_etf!$1:$1048576,MATCH($A1359,[1]mkt_pt_etf!$A:$A,0),MATCH(AK$2,[1]mkt_pt_etf!$1:$1,0))*2,0)</f>
        <v>541106000</v>
      </c>
      <c r="AL1359" s="90">
        <f>IFERROR(INDEX([1]market_value_etf!$1:$1048576,MATCH($A1359,[1]market_value_etf!$A:$A,0),MATCH(AL$2,[1]market_value_etf!$1:$1,0))*2 + INDEX([1]mkt_pt_etf!$1:$1048576,MATCH($A1359,[1]mkt_pt_etf!$A:$A,0),MATCH(AL$2,[1]mkt_pt_etf!$1:$1,0))*2,0)</f>
        <v>755674000</v>
      </c>
      <c r="AM1359" s="90">
        <f>IFERROR(INDEX([1]market_value_etf!$1:$1048576,MATCH($A1359,[1]market_value_etf!$A:$A,0),MATCH(AM$2,[1]market_value_etf!$1:$1,0))*2 + INDEX([1]mkt_pt_etf!$1:$1048576,MATCH($A1359,[1]mkt_pt_etf!$A:$A,0),MATCH(AM$2,[1]mkt_pt_etf!$1:$1,0))*2,0)</f>
        <v>9578000</v>
      </c>
      <c r="AN1359" s="90">
        <f>IFERROR(INDEX([1]market_value_etf!$1:$1048576,MATCH($A1359,[1]market_value_etf!$A:$A,0),MATCH(AN$2,[1]market_value_etf!$1:$1,0))*2 + INDEX([1]mkt_pt_etf!$1:$1048576,MATCH($A1359,[1]mkt_pt_etf!$A:$A,0),MATCH(AN$2,[1]mkt_pt_etf!$1:$1,0))*2,0)</f>
        <v>66908000</v>
      </c>
      <c r="AO1359" s="90">
        <f>IFERROR(INDEX([1]market_value_etf!$1:$1048576,MATCH($A1359,[1]market_value_etf!$A:$A,0),MATCH(AO$2,[1]market_value_etf!$1:$1,0))*2 + INDEX([1]mkt_pt_etf!$1:$1048576,MATCH($A1359,[1]mkt_pt_etf!$A:$A,0),MATCH(AO$2,[1]mkt_pt_etf!$1:$1,0))*2,0)</f>
        <v>1509018000</v>
      </c>
      <c r="AP1359" s="90"/>
    </row>
    <row r="1360" spans="1:42" ht="12.75" customHeight="1">
      <c r="A1360" s="81">
        <v>45392</v>
      </c>
      <c r="B1360" s="90" cm="1">
        <f t="array" ref="B1360">SUM(_xlfn._xlws.FILTER([1]market_value_exchange!$B:$D,[1]market_value_exchange!$A:$A=A1360,0))*2</f>
        <v>37612435165000</v>
      </c>
      <c r="C1360" s="90">
        <f>SUM(AD1360:AN1360)</f>
        <v>396314314000</v>
      </c>
      <c r="D1360" s="203">
        <f>F1360+H1360+J1360+L1360+N1360+P1360+R1360+T1360+V1360+Z1360</f>
        <v>98465828000</v>
      </c>
      <c r="E1360" s="208">
        <f>INDEX([2]Daily_stats!$1:$1048576,MATCH($A1360,[2]Daily_stats!$H:$H,0),MATCH(E$1,[2]Daily_stats!$1:$1,0))</f>
        <v>297048042000</v>
      </c>
      <c r="F1360" s="90">
        <f>IFERROR(INDEX([1]kis_etf_trade_data!$1:$1048576,MATCH($A1360,[1]kis_etf_trade_data!$A:$A,0),MATCH(F$3,[1]kis_etf_trade_data!$1:$1,0)),0)</f>
        <v>40009081000</v>
      </c>
      <c r="G1360" s="85">
        <f>F1360/AD1360</f>
        <v>0.6994847960226811</v>
      </c>
      <c r="H1360" s="90">
        <f>IFERROR(INDEX([1]kis_etf_trade_data!$1:$1048576,MATCH($A1360,[1]kis_etf_trade_data!$A:$A,0),MATCH(H$3,[1]kis_etf_trade_data!$1:$1,0)),0)</f>
        <v>250575000</v>
      </c>
      <c r="I1360" s="85">
        <f>H1360/AE1360</f>
        <v>0.48178049690253066</v>
      </c>
      <c r="J1360" s="90">
        <f>IFERROR(INDEX([1]kis_etf_trade_data!$1:$1048576,MATCH($A1360,[1]kis_etf_trade_data!$A:$A,0),MATCH(J$3,[1]kis_etf_trade_data!$1:$1,0)),0)</f>
        <v>13755287000</v>
      </c>
      <c r="K1360" s="85">
        <f>J1360/AF1360</f>
        <v>7.9768668381406921E-2</v>
      </c>
      <c r="L1360" s="90">
        <f>IFERROR(INDEX([1]kis_etf_trade_data!$1:$1048576,MATCH($A1360,[1]kis_etf_trade_data!$A:$A,0),MATCH(L$3,[1]kis_etf_trade_data!$1:$1,0)),0)</f>
        <v>41978291000</v>
      </c>
      <c r="M1360" s="85">
        <f>L1360/AG1360</f>
        <v>0.26143507717961123</v>
      </c>
      <c r="N1360" s="90">
        <f>IFERROR(INDEX([1]kis_etf_trade_data!$1:$1048576,MATCH($A1360,[1]kis_etf_trade_data!$A:$A,0),MATCH(N$3,[1]kis_etf_trade_data!$1:$1,0)),0)</f>
        <v>934357000</v>
      </c>
      <c r="O1360" s="85">
        <f>N1360/AH1360</f>
        <v>0.38640769873369563</v>
      </c>
      <c r="P1360" s="90">
        <f>IFERROR(INDEX([1]kis_etf_trade_data!$1:$1048576,MATCH($A1360,[1]kis_etf_trade_data!$A:$A,0),MATCH(P$3,[1]kis_etf_trade_data!$1:$1,0)),0)</f>
        <v>427042000</v>
      </c>
      <c r="Q1360" s="85">
        <f>P1360/AI1360</f>
        <v>0.5</v>
      </c>
      <c r="R1360" s="90">
        <f>IFERROR(INDEX([1]kis_etf_trade_data!$1:$1048576,MATCH($A1360,[1]kis_etf_trade_data!$A:$A,0),MATCH(R$3,[1]kis_etf_trade_data!$1:$1,0)),0)</f>
        <v>4521000</v>
      </c>
      <c r="S1360" s="85">
        <f>R1360/AJ1360</f>
        <v>0.18795210775754553</v>
      </c>
      <c r="T1360" s="90">
        <f>IFERROR(INDEX([1]kis_etf_trade_data!$1:$1048576,MATCH($A1360,[1]kis_etf_trade_data!$A:$A,0),MATCH(T$3,[1]kis_etf_trade_data!$1:$1,0)),0)</f>
        <v>825761000</v>
      </c>
      <c r="U1360" s="85">
        <f>T1360/AK1360</f>
        <v>0.49600081209102626</v>
      </c>
      <c r="V1360" s="90">
        <f>IFERROR(INDEX([1]kis_etf_trade_data!$1:$1048576,MATCH($A1360,[1]kis_etf_trade_data!$A:$A,0),MATCH(V$3,[1]kis_etf_trade_data!$1:$1,0)),0)</f>
        <v>280913000</v>
      </c>
      <c r="W1360" s="85">
        <f>V1360/AL1360</f>
        <v>0.47223539063104136</v>
      </c>
      <c r="X1360" s="90">
        <f>IFERROR(INDEX([1]kis_etf_trade_data!$1:$1048576,MATCH($A1360,[1]kis_etf_trade_data!$A:$A,0),MATCH(X$3,[1]kis_etf_trade_data!$1:$1,0)),0)</f>
        <v>1198000</v>
      </c>
      <c r="Y1360" s="85">
        <f t="shared" si="14"/>
        <v>0.5</v>
      </c>
      <c r="Z1360" s="90"/>
      <c r="AA1360" s="85"/>
      <c r="AB1360" s="85"/>
      <c r="AC1360" s="85"/>
      <c r="AD1360" s="90">
        <f>IFERROR(INDEX([1]market_value_etf!$1:$1048576,MATCH($A1360,[1]market_value_etf!$A:$A,0),MATCH(AD$2,[1]market_value_etf!$1:$1,0))*2 + INDEX([1]mkt_pt_etf!$1:$1048576,MATCH($A1360,[1]mkt_pt_etf!$A:$A,0),MATCH(AD$2,[1]mkt_pt_etf!$1:$1,0))*2,0)</f>
        <v>57197928000</v>
      </c>
      <c r="AE1360" s="90">
        <f>IFERROR(INDEX([1]market_value_etf!$1:$1048576,MATCH($A1360,[1]market_value_etf!$A:$A,0),MATCH(AE$2,[1]market_value_etf!$1:$1,0))*2 + INDEX([1]mkt_pt_etf!$1:$1048576,MATCH($A1360,[1]mkt_pt_etf!$A:$A,0),MATCH(AE$2,[1]mkt_pt_etf!$1:$1,0))*2,0)</f>
        <v>520102000</v>
      </c>
      <c r="AF1360" s="90">
        <f>IFERROR(INDEX([1]market_value_etf!$1:$1048576,MATCH($A1360,[1]market_value_etf!$A:$A,0),MATCH(AF$2,[1]market_value_etf!$1:$1,0))*2 + INDEX([1]mkt_pt_etf!$1:$1048576,MATCH($A1360,[1]mkt_pt_etf!$A:$A,0),MATCH(AF$2,[1]mkt_pt_etf!$1:$1,0))*2,0)</f>
        <v>172439722000</v>
      </c>
      <c r="AG1360" s="90">
        <f>IFERROR(INDEX([1]market_value_etf!$1:$1048576,MATCH($A1360,[1]market_value_etf!$A:$A,0),MATCH(AG$2,[1]market_value_etf!$1:$1,0))*2 + INDEX([1]mkt_pt_etf!$1:$1048576,MATCH($A1360,[1]mkt_pt_etf!$A:$A,0),MATCH(AG$2,[1]mkt_pt_etf!$1:$1,0))*2,0)</f>
        <v>160568702000</v>
      </c>
      <c r="AH1360" s="90">
        <f>IFERROR(INDEX([1]market_value_etf!$1:$1048576,MATCH($A1360,[1]market_value_etf!$A:$A,0),MATCH(AH$2,[1]market_value_etf!$1:$1,0))*2 + INDEX([1]mkt_pt_etf!$1:$1048576,MATCH($A1360,[1]mkt_pt_etf!$A:$A,0),MATCH(AH$2,[1]mkt_pt_etf!$1:$1,0))*2,0)</f>
        <v>2418060000</v>
      </c>
      <c r="AI1360" s="90">
        <f>IFERROR(INDEX([1]market_value_etf!$1:$1048576,MATCH($A1360,[1]market_value_etf!$A:$A,0),MATCH(AI$2,[1]market_value_etf!$1:$1,0))*2 + INDEX([1]mkt_pt_etf!$1:$1048576,MATCH($A1360,[1]mkt_pt_etf!$A:$A,0),MATCH(AI$2,[1]mkt_pt_etf!$1:$1,0))*2,0)</f>
        <v>854084000</v>
      </c>
      <c r="AJ1360" s="90">
        <f>IFERROR(INDEX([1]market_value_etf!$1:$1048576,MATCH($A1360,[1]market_value_etf!$A:$A,0),MATCH(AJ$2,[1]market_value_etf!$1:$1,0))*2 + INDEX([1]mkt_pt_etf!$1:$1048576,MATCH($A1360,[1]mkt_pt_etf!$A:$A,0),MATCH(AJ$2,[1]mkt_pt_etf!$1:$1,0))*2,0)</f>
        <v>24054000</v>
      </c>
      <c r="AK1360" s="90">
        <f>IFERROR(INDEX([1]market_value_etf!$1:$1048576,MATCH($A1360,[1]market_value_etf!$A:$A,0),MATCH(AK$2,[1]market_value_etf!$1:$1,0))*2 + INDEX([1]mkt_pt_etf!$1:$1048576,MATCH($A1360,[1]mkt_pt_etf!$A:$A,0),MATCH(AK$2,[1]mkt_pt_etf!$1:$1,0))*2,0)</f>
        <v>1664838000</v>
      </c>
      <c r="AL1360" s="90">
        <f>IFERROR(INDEX([1]market_value_etf!$1:$1048576,MATCH($A1360,[1]market_value_etf!$A:$A,0),MATCH(AL$2,[1]market_value_etf!$1:$1,0))*2 + INDEX([1]mkt_pt_etf!$1:$1048576,MATCH($A1360,[1]mkt_pt_etf!$A:$A,0),MATCH(AL$2,[1]mkt_pt_etf!$1:$1,0))*2,0)</f>
        <v>594858000</v>
      </c>
      <c r="AM1360" s="90">
        <f>IFERROR(INDEX([1]market_value_etf!$1:$1048576,MATCH($A1360,[1]market_value_etf!$A:$A,0),MATCH(AM$2,[1]market_value_etf!$1:$1,0))*2 + INDEX([1]mkt_pt_etf!$1:$1048576,MATCH($A1360,[1]mkt_pt_etf!$A:$A,0),MATCH(AM$2,[1]mkt_pt_etf!$1:$1,0))*2,0)</f>
        <v>2396000</v>
      </c>
      <c r="AN1360" s="90">
        <f>IFERROR(INDEX([1]market_value_etf!$1:$1048576,MATCH($A1360,[1]market_value_etf!$A:$A,0),MATCH(AN$2,[1]market_value_etf!$1:$1,0))*2 + INDEX([1]mkt_pt_etf!$1:$1048576,MATCH($A1360,[1]mkt_pt_etf!$A:$A,0),MATCH(AN$2,[1]mkt_pt_etf!$1:$1,0))*2,0)</f>
        <v>29570000</v>
      </c>
      <c r="AO1360" s="90">
        <f>IFERROR(INDEX([1]market_value_etf!$1:$1048576,MATCH($A1360,[1]market_value_etf!$A:$A,0),MATCH(AO$2,[1]market_value_etf!$1:$1,0))*2 + INDEX([1]mkt_pt_etf!$1:$1048576,MATCH($A1360,[1]mkt_pt_etf!$A:$A,0),MATCH(AO$2,[1]mkt_pt_etf!$1:$1,0))*2,0)</f>
        <v>442424000</v>
      </c>
      <c r="AP1360" s="90"/>
    </row>
    <row r="1361" spans="1:42" ht="12.75" customHeight="1">
      <c r="A1361" s="81">
        <v>45393</v>
      </c>
      <c r="B1361" s="90" cm="1">
        <f t="array" ref="B1361">SUM(_xlfn._xlws.FILTER([1]market_value_exchange!$B:$D,[1]market_value_exchange!$A:$A=A1361,0))*2</f>
        <v>37294292548800</v>
      </c>
      <c r="C1361" s="90">
        <f>SUM(AD1361:AN1361)</f>
        <v>241812640000</v>
      </c>
      <c r="D1361" s="203">
        <f>F1361+H1361+J1361+L1361+N1361+P1361+R1361+T1361+V1361+Z1361</f>
        <v>108489141000</v>
      </c>
      <c r="E1361" s="208">
        <f>INDEX([2]Daily_stats!$1:$1048576,MATCH($A1361,[2]Daily_stats!$H:$H,0),MATCH(E$1,[2]Daily_stats!$1:$1,0))</f>
        <v>189844805000</v>
      </c>
      <c r="F1361" s="90">
        <f>IFERROR(INDEX([1]kis_etf_trade_data!$1:$1048576,MATCH($A1361,[1]kis_etf_trade_data!$A:$A,0),MATCH(F$3,[1]kis_etf_trade_data!$1:$1,0)),0)</f>
        <v>33922042000</v>
      </c>
      <c r="G1361" s="85">
        <f>F1361/AD1361</f>
        <v>0.55750661629468101</v>
      </c>
      <c r="H1361" s="90">
        <f>IFERROR(INDEX([1]kis_etf_trade_data!$1:$1048576,MATCH($A1361,[1]kis_etf_trade_data!$A:$A,0),MATCH(H$3,[1]kis_etf_trade_data!$1:$1,0)),0)</f>
        <v>126165000</v>
      </c>
      <c r="I1361" s="85">
        <f>H1361/AE1361</f>
        <v>4.1441810396647049E-3</v>
      </c>
      <c r="J1361" s="90">
        <f>IFERROR(INDEX([1]kis_etf_trade_data!$1:$1048576,MATCH($A1361,[1]kis_etf_trade_data!$A:$A,0),MATCH(J$3,[1]kis_etf_trade_data!$1:$1,0)),0)</f>
        <v>28324082000</v>
      </c>
      <c r="K1361" s="85">
        <f>J1361/AF1361</f>
        <v>0.48843813511949008</v>
      </c>
      <c r="L1361" s="90">
        <f>IFERROR(INDEX([1]kis_etf_trade_data!$1:$1048576,MATCH($A1361,[1]kis_etf_trade_data!$A:$A,0),MATCH(L$3,[1]kis_etf_trade_data!$1:$1,0)),0)</f>
        <v>44460590000</v>
      </c>
      <c r="M1361" s="85">
        <f>L1361/AG1361</f>
        <v>0.50044779690742669</v>
      </c>
      <c r="N1361" s="90">
        <f>IFERROR(INDEX([1]kis_etf_trade_data!$1:$1048576,MATCH($A1361,[1]kis_etf_trade_data!$A:$A,0),MATCH(N$3,[1]kis_etf_trade_data!$1:$1,0)),0)</f>
        <v>788303000</v>
      </c>
      <c r="O1361" s="85">
        <f>N1361/AH1361</f>
        <v>0.4511683516020622</v>
      </c>
      <c r="P1361" s="90">
        <f>IFERROR(INDEX([1]kis_etf_trade_data!$1:$1048576,MATCH($A1361,[1]kis_etf_trade_data!$A:$A,0),MATCH(P$3,[1]kis_etf_trade_data!$1:$1,0)),0)</f>
        <v>263105000</v>
      </c>
      <c r="Q1361" s="85">
        <f>P1361/AI1361</f>
        <v>0.42114724026545697</v>
      </c>
      <c r="R1361" s="90">
        <f>IFERROR(INDEX([1]kis_etf_trade_data!$1:$1048576,MATCH($A1361,[1]kis_etf_trade_data!$A:$A,0),MATCH(R$3,[1]kis_etf_trade_data!$1:$1,0)),0)</f>
        <v>0</v>
      </c>
      <c r="S1361" s="85">
        <f>R1361/AJ1361</f>
        <v>0</v>
      </c>
      <c r="T1361" s="90">
        <f>IFERROR(INDEX([1]kis_etf_trade_data!$1:$1048576,MATCH($A1361,[1]kis_etf_trade_data!$A:$A,0),MATCH(T$3,[1]kis_etf_trade_data!$1:$1,0)),0)</f>
        <v>533685000</v>
      </c>
      <c r="U1361" s="85">
        <f>T1361/AK1361</f>
        <v>0.48935887326010014</v>
      </c>
      <c r="V1361" s="90">
        <f>IFERROR(INDEX([1]kis_etf_trade_data!$1:$1048576,MATCH($A1361,[1]kis_etf_trade_data!$A:$A,0),MATCH(V$3,[1]kis_etf_trade_data!$1:$1,0)),0)</f>
        <v>71169000</v>
      </c>
      <c r="W1361" s="85">
        <f>V1361/AL1361</f>
        <v>0.33173144151618827</v>
      </c>
      <c r="X1361" s="90">
        <f>IFERROR(INDEX([1]kis_etf_trade_data!$1:$1048576,MATCH($A1361,[1]kis_etf_trade_data!$A:$A,0),MATCH(X$3,[1]kis_etf_trade_data!$1:$1,0)),0)</f>
        <v>1190000</v>
      </c>
      <c r="Y1361" s="85" t="e">
        <f t="shared" si="14"/>
        <v>#DIV/0!</v>
      </c>
      <c r="Z1361" s="90"/>
      <c r="AA1361" s="85"/>
      <c r="AB1361" s="85"/>
      <c r="AC1361" s="85"/>
      <c r="AD1361" s="90">
        <f>IFERROR(INDEX([1]market_value_etf!$1:$1048576,MATCH($A1361,[1]market_value_etf!$A:$A,0),MATCH(AD$2,[1]market_value_etf!$1:$1,0))*2 + INDEX([1]mkt_pt_etf!$1:$1048576,MATCH($A1361,[1]mkt_pt_etf!$A:$A,0),MATCH(AD$2,[1]mkt_pt_etf!$1:$1,0))*2,0)</f>
        <v>60845990000</v>
      </c>
      <c r="AE1361" s="90">
        <f>IFERROR(INDEX([1]market_value_etf!$1:$1048576,MATCH($A1361,[1]market_value_etf!$A:$A,0),MATCH(AE$2,[1]market_value_etf!$1:$1,0))*2 + INDEX([1]mkt_pt_etf!$1:$1048576,MATCH($A1361,[1]mkt_pt_etf!$A:$A,0),MATCH(AE$2,[1]mkt_pt_etf!$1:$1,0))*2,0)</f>
        <v>30443892000</v>
      </c>
      <c r="AF1361" s="90">
        <f>IFERROR(INDEX([1]market_value_etf!$1:$1048576,MATCH($A1361,[1]market_value_etf!$A:$A,0),MATCH(AF$2,[1]market_value_etf!$1:$1,0))*2 + INDEX([1]mkt_pt_etf!$1:$1048576,MATCH($A1361,[1]mkt_pt_etf!$A:$A,0),MATCH(AF$2,[1]mkt_pt_etf!$1:$1,0))*2,0)</f>
        <v>57989088000</v>
      </c>
      <c r="AG1361" s="90">
        <f>IFERROR(INDEX([1]market_value_etf!$1:$1048576,MATCH($A1361,[1]market_value_etf!$A:$A,0),MATCH(AG$2,[1]market_value_etf!$1:$1,0))*2 + INDEX([1]mkt_pt_etf!$1:$1048576,MATCH($A1361,[1]mkt_pt_etf!$A:$A,0),MATCH(AG$2,[1]mkt_pt_etf!$1:$1,0))*2,0)</f>
        <v>88841614000</v>
      </c>
      <c r="AH1361" s="90">
        <f>IFERROR(INDEX([1]market_value_etf!$1:$1048576,MATCH($A1361,[1]market_value_etf!$A:$A,0),MATCH(AH$2,[1]market_value_etf!$1:$1,0))*2 + INDEX([1]mkt_pt_etf!$1:$1048576,MATCH($A1361,[1]mkt_pt_etf!$A:$A,0),MATCH(AH$2,[1]mkt_pt_etf!$1:$1,0))*2,0)</f>
        <v>1747248000</v>
      </c>
      <c r="AI1361" s="90">
        <f>IFERROR(INDEX([1]market_value_etf!$1:$1048576,MATCH($A1361,[1]market_value_etf!$A:$A,0),MATCH(AI$2,[1]market_value_etf!$1:$1,0))*2 + INDEX([1]mkt_pt_etf!$1:$1048576,MATCH($A1361,[1]mkt_pt_etf!$A:$A,0),MATCH(AI$2,[1]mkt_pt_etf!$1:$1,0))*2,0)</f>
        <v>624734000</v>
      </c>
      <c r="AJ1361" s="90">
        <f>IFERROR(INDEX([1]market_value_etf!$1:$1048576,MATCH($A1361,[1]market_value_etf!$A:$A,0),MATCH(AJ$2,[1]market_value_etf!$1:$1,0))*2 + INDEX([1]mkt_pt_etf!$1:$1048576,MATCH($A1361,[1]mkt_pt_etf!$A:$A,0),MATCH(AJ$2,[1]mkt_pt_etf!$1:$1,0))*2,0)</f>
        <v>14956000</v>
      </c>
      <c r="AK1361" s="90">
        <f>IFERROR(INDEX([1]market_value_etf!$1:$1048576,MATCH($A1361,[1]market_value_etf!$A:$A,0),MATCH(AK$2,[1]market_value_etf!$1:$1,0))*2 + INDEX([1]mkt_pt_etf!$1:$1048576,MATCH($A1361,[1]mkt_pt_etf!$A:$A,0),MATCH(AK$2,[1]mkt_pt_etf!$1:$1,0))*2,0)</f>
        <v>1090580000</v>
      </c>
      <c r="AL1361" s="90">
        <f>IFERROR(INDEX([1]market_value_etf!$1:$1048576,MATCH($A1361,[1]market_value_etf!$A:$A,0),MATCH(AL$2,[1]market_value_etf!$1:$1,0))*2 + INDEX([1]mkt_pt_etf!$1:$1048576,MATCH($A1361,[1]mkt_pt_etf!$A:$A,0),MATCH(AL$2,[1]mkt_pt_etf!$1:$1,0))*2,0)</f>
        <v>214538000</v>
      </c>
      <c r="AM1361" s="90">
        <f>IFERROR(INDEX([1]market_value_etf!$1:$1048576,MATCH($A1361,[1]market_value_etf!$A:$A,0),MATCH(AM$2,[1]market_value_etf!$1:$1,0))*2 + INDEX([1]mkt_pt_etf!$1:$1048576,MATCH($A1361,[1]mkt_pt_etf!$A:$A,0),MATCH(AM$2,[1]mkt_pt_etf!$1:$1,0))*2,0)</f>
        <v>0</v>
      </c>
      <c r="AN1361" s="90">
        <f>IFERROR(INDEX([1]market_value_etf!$1:$1048576,MATCH($A1361,[1]market_value_etf!$A:$A,0),MATCH(AN$2,[1]market_value_etf!$1:$1,0))*2 + INDEX([1]mkt_pt_etf!$1:$1048576,MATCH($A1361,[1]mkt_pt_etf!$A:$A,0),MATCH(AN$2,[1]mkt_pt_etf!$1:$1,0))*2,0)</f>
        <v>0</v>
      </c>
      <c r="AO1361" s="90">
        <f>IFERROR(INDEX([1]market_value_etf!$1:$1048576,MATCH($A1361,[1]market_value_etf!$A:$A,0),MATCH(AO$2,[1]market_value_etf!$1:$1,0))*2 + INDEX([1]mkt_pt_etf!$1:$1048576,MATCH($A1361,[1]mkt_pt_etf!$A:$A,0),MATCH(AO$2,[1]mkt_pt_etf!$1:$1,0))*2,0)</f>
        <v>27884000</v>
      </c>
      <c r="AP1361" s="90"/>
    </row>
    <row r="1362" spans="1:42" ht="12.75" customHeight="1">
      <c r="A1362" s="81">
        <v>45394</v>
      </c>
      <c r="B1362" s="90" cm="1">
        <f t="array" ref="B1362">SUM(_xlfn._xlws.FILTER([1]market_value_exchange!$B:$D,[1]market_value_exchange!$A:$A=A1362,0))*2</f>
        <v>52604440360000</v>
      </c>
      <c r="C1362" s="90">
        <f>SUM(AD1362:AN1362)</f>
        <v>294554746000</v>
      </c>
      <c r="D1362" s="203">
        <f>F1362+H1362+J1362+L1362+N1362+P1362+R1362+T1362+V1362+Z1362</f>
        <v>125450909000</v>
      </c>
      <c r="E1362" s="208">
        <f>INDEX([2]Daily_stats!$1:$1048576,MATCH($A1362,[2]Daily_stats!$H:$H,0),MATCH(E$1,[2]Daily_stats!$1:$1,0))</f>
        <v>332307779000</v>
      </c>
      <c r="F1362" s="90">
        <f>IFERROR(INDEX([1]kis_etf_trade_data!$1:$1048576,MATCH($A1362,[1]kis_etf_trade_data!$A:$A,0),MATCH(F$3,[1]kis_etf_trade_data!$1:$1,0)),0)</f>
        <v>67273698000</v>
      </c>
      <c r="G1362" s="85">
        <f>F1362/AD1362</f>
        <v>0.91134927142802757</v>
      </c>
      <c r="H1362" s="90">
        <f>IFERROR(INDEX([1]kis_etf_trade_data!$1:$1048576,MATCH($A1362,[1]kis_etf_trade_data!$A:$A,0),MATCH(H$3,[1]kis_etf_trade_data!$1:$1,0)),0)</f>
        <v>653366000</v>
      </c>
      <c r="I1362" s="85">
        <f>H1362/AE1362</f>
        <v>2.060354694611416E-2</v>
      </c>
      <c r="J1362" s="90">
        <f>IFERROR(INDEX([1]kis_etf_trade_data!$1:$1048576,MATCH($A1362,[1]kis_etf_trade_data!$A:$A,0),MATCH(J$3,[1]kis_etf_trade_data!$1:$1,0)),0)</f>
        <v>13637881000</v>
      </c>
      <c r="K1362" s="85">
        <f>J1362/AF1362</f>
        <v>0.4920774052666958</v>
      </c>
      <c r="L1362" s="90">
        <f>IFERROR(INDEX([1]kis_etf_trade_data!$1:$1048576,MATCH($A1362,[1]kis_etf_trade_data!$A:$A,0),MATCH(L$3,[1]kis_etf_trade_data!$1:$1,0)),0)</f>
        <v>42115119000</v>
      </c>
      <c r="M1362" s="85">
        <f>L1362/AG1362</f>
        <v>0.27023918631791627</v>
      </c>
      <c r="N1362" s="90">
        <f>IFERROR(INDEX([1]kis_etf_trade_data!$1:$1048576,MATCH($A1362,[1]kis_etf_trade_data!$A:$A,0),MATCH(N$3,[1]kis_etf_trade_data!$1:$1,0)),0)</f>
        <v>1073663000</v>
      </c>
      <c r="O1362" s="85">
        <f>N1362/AH1362</f>
        <v>0.37915042235217672</v>
      </c>
      <c r="P1362" s="90">
        <f>IFERROR(INDEX([1]kis_etf_trade_data!$1:$1048576,MATCH($A1362,[1]kis_etf_trade_data!$A:$A,0),MATCH(P$3,[1]kis_etf_trade_data!$1:$1,0)),0)</f>
        <v>181374000</v>
      </c>
      <c r="Q1362" s="85">
        <f>P1362/AI1362</f>
        <v>0.43962420558165238</v>
      </c>
      <c r="R1362" s="90">
        <f>IFERROR(INDEX([1]kis_etf_trade_data!$1:$1048576,MATCH($A1362,[1]kis_etf_trade_data!$A:$A,0),MATCH(R$3,[1]kis_etf_trade_data!$1:$1,0)),0)</f>
        <v>0</v>
      </c>
      <c r="S1362" s="85">
        <f>R1362/AJ1362</f>
        <v>0</v>
      </c>
      <c r="T1362" s="90">
        <f>IFERROR(INDEX([1]kis_etf_trade_data!$1:$1048576,MATCH($A1362,[1]kis_etf_trade_data!$A:$A,0),MATCH(T$3,[1]kis_etf_trade_data!$1:$1,0)),0)</f>
        <v>341274000</v>
      </c>
      <c r="U1362" s="85">
        <f>T1362/AK1362</f>
        <v>0.39896609289732476</v>
      </c>
      <c r="V1362" s="90">
        <f>IFERROR(INDEX([1]kis_etf_trade_data!$1:$1048576,MATCH($A1362,[1]kis_etf_trade_data!$A:$A,0),MATCH(V$3,[1]kis_etf_trade_data!$1:$1,0)),0)</f>
        <v>174534000</v>
      </c>
      <c r="W1362" s="85">
        <f>V1362/AL1362</f>
        <v>0.41992839750931121</v>
      </c>
      <c r="X1362" s="90">
        <f>IFERROR(INDEX([1]kis_etf_trade_data!$1:$1048576,MATCH($A1362,[1]kis_etf_trade_data!$A:$A,0),MATCH(X$3,[1]kis_etf_trade_data!$1:$1,0)),0)</f>
        <v>2413000</v>
      </c>
      <c r="Y1362" s="85">
        <f t="shared" si="14"/>
        <v>0.5</v>
      </c>
      <c r="Z1362" s="90"/>
      <c r="AA1362" s="85"/>
      <c r="AB1362" s="85"/>
      <c r="AC1362" s="85"/>
      <c r="AD1362" s="90">
        <f>IFERROR(INDEX([1]market_value_etf!$1:$1048576,MATCH($A1362,[1]market_value_etf!$A:$A,0),MATCH(AD$2,[1]market_value_etf!$1:$1,0))*2 + INDEX([1]mkt_pt_etf!$1:$1048576,MATCH($A1362,[1]mkt_pt_etf!$A:$A,0),MATCH(AD$2,[1]mkt_pt_etf!$1:$1,0))*2,0)</f>
        <v>73817690000</v>
      </c>
      <c r="AE1362" s="90">
        <f>IFERROR(INDEX([1]market_value_etf!$1:$1048576,MATCH($A1362,[1]market_value_etf!$A:$A,0),MATCH(AE$2,[1]market_value_etf!$1:$1,0))*2 + INDEX([1]mkt_pt_etf!$1:$1048576,MATCH($A1362,[1]mkt_pt_etf!$A:$A,0),MATCH(AE$2,[1]mkt_pt_etf!$1:$1,0))*2,0)</f>
        <v>31711336000</v>
      </c>
      <c r="AF1362" s="90">
        <f>IFERROR(INDEX([1]market_value_etf!$1:$1048576,MATCH($A1362,[1]market_value_etf!$A:$A,0),MATCH(AF$2,[1]market_value_etf!$1:$1,0))*2 + INDEX([1]mkt_pt_etf!$1:$1048576,MATCH($A1362,[1]mkt_pt_etf!$A:$A,0),MATCH(AF$2,[1]mkt_pt_etf!$1:$1,0))*2,0)</f>
        <v>27714910000</v>
      </c>
      <c r="AG1362" s="90">
        <f>IFERROR(INDEX([1]market_value_etf!$1:$1048576,MATCH($A1362,[1]market_value_etf!$A:$A,0),MATCH(AG$2,[1]market_value_etf!$1:$1,0))*2 + INDEX([1]mkt_pt_etf!$1:$1048576,MATCH($A1362,[1]mkt_pt_etf!$A:$A,0),MATCH(AG$2,[1]mkt_pt_etf!$1:$1,0))*2,0)</f>
        <v>155843864000</v>
      </c>
      <c r="AH1362" s="90">
        <f>IFERROR(INDEX([1]market_value_etf!$1:$1048576,MATCH($A1362,[1]market_value_etf!$A:$A,0),MATCH(AH$2,[1]market_value_etf!$1:$1,0))*2 + INDEX([1]mkt_pt_etf!$1:$1048576,MATCH($A1362,[1]mkt_pt_etf!$A:$A,0),MATCH(AH$2,[1]mkt_pt_etf!$1:$1,0))*2,0)</f>
        <v>2831760000</v>
      </c>
      <c r="AI1362" s="90">
        <f>IFERROR(INDEX([1]market_value_etf!$1:$1048576,MATCH($A1362,[1]market_value_etf!$A:$A,0),MATCH(AI$2,[1]market_value_etf!$1:$1,0))*2 + INDEX([1]mkt_pt_etf!$1:$1048576,MATCH($A1362,[1]mkt_pt_etf!$A:$A,0),MATCH(AI$2,[1]mkt_pt_etf!$1:$1,0))*2,0)</f>
        <v>412566000</v>
      </c>
      <c r="AJ1362" s="90">
        <f>IFERROR(INDEX([1]market_value_etf!$1:$1048576,MATCH($A1362,[1]market_value_etf!$A:$A,0),MATCH(AJ$2,[1]market_value_etf!$1:$1,0))*2 + INDEX([1]mkt_pt_etf!$1:$1048576,MATCH($A1362,[1]mkt_pt_etf!$A:$A,0),MATCH(AJ$2,[1]mkt_pt_etf!$1:$1,0))*2,0)</f>
        <v>939134000</v>
      </c>
      <c r="AK1362" s="90">
        <f>IFERROR(INDEX([1]market_value_etf!$1:$1048576,MATCH($A1362,[1]market_value_etf!$A:$A,0),MATCH(AK$2,[1]market_value_etf!$1:$1,0))*2 + INDEX([1]mkt_pt_etf!$1:$1048576,MATCH($A1362,[1]mkt_pt_etf!$A:$A,0),MATCH(AK$2,[1]mkt_pt_etf!$1:$1,0))*2,0)</f>
        <v>855396000</v>
      </c>
      <c r="AL1362" s="90">
        <f>IFERROR(INDEX([1]market_value_etf!$1:$1048576,MATCH($A1362,[1]market_value_etf!$A:$A,0),MATCH(AL$2,[1]market_value_etf!$1:$1,0))*2 + INDEX([1]mkt_pt_etf!$1:$1048576,MATCH($A1362,[1]mkt_pt_etf!$A:$A,0),MATCH(AL$2,[1]mkt_pt_etf!$1:$1,0))*2,0)</f>
        <v>415628000</v>
      </c>
      <c r="AM1362" s="90">
        <f>IFERROR(INDEX([1]market_value_etf!$1:$1048576,MATCH($A1362,[1]market_value_etf!$A:$A,0),MATCH(AM$2,[1]market_value_etf!$1:$1,0))*2 + INDEX([1]mkt_pt_etf!$1:$1048576,MATCH($A1362,[1]mkt_pt_etf!$A:$A,0),MATCH(AM$2,[1]mkt_pt_etf!$1:$1,0))*2,0)</f>
        <v>4826000</v>
      </c>
      <c r="AN1362" s="90">
        <f>IFERROR(INDEX([1]market_value_etf!$1:$1048576,MATCH($A1362,[1]market_value_etf!$A:$A,0),MATCH(AN$2,[1]market_value_etf!$1:$1,0))*2 + INDEX([1]mkt_pt_etf!$1:$1048576,MATCH($A1362,[1]mkt_pt_etf!$A:$A,0),MATCH(AN$2,[1]mkt_pt_etf!$1:$1,0))*2,0)</f>
        <v>7636000</v>
      </c>
      <c r="AO1362" s="90">
        <f>IFERROR(INDEX([1]market_value_etf!$1:$1048576,MATCH($A1362,[1]market_value_etf!$A:$A,0),MATCH(AO$2,[1]market_value_etf!$1:$1,0))*2 + INDEX([1]mkt_pt_etf!$1:$1048576,MATCH($A1362,[1]mkt_pt_etf!$A:$A,0),MATCH(AO$2,[1]mkt_pt_etf!$1:$1,0))*2,0)</f>
        <v>12990870000</v>
      </c>
      <c r="AP1362" s="90"/>
    </row>
    <row r="1363" spans="1:42" s="116" customFormat="1" ht="12.75" customHeight="1">
      <c r="A1363" s="110"/>
      <c r="B1363" s="113"/>
      <c r="C1363" s="113"/>
      <c r="D1363" s="210"/>
      <c r="E1363" s="208"/>
      <c r="F1363" s="113"/>
      <c r="G1363" s="135"/>
      <c r="H1363" s="113"/>
      <c r="I1363" s="113"/>
      <c r="J1363" s="113"/>
      <c r="K1363" s="113"/>
      <c r="L1363" s="113"/>
      <c r="M1363" s="113"/>
      <c r="N1363" s="113"/>
      <c r="O1363" s="113"/>
      <c r="P1363" s="113"/>
      <c r="Q1363" s="113"/>
      <c r="R1363" s="113"/>
      <c r="S1363" s="113"/>
      <c r="T1363" s="113"/>
      <c r="U1363" s="113"/>
      <c r="V1363" s="113"/>
      <c r="W1363" s="113"/>
      <c r="X1363" s="113"/>
      <c r="Y1363" s="85" t="e">
        <f t="shared" si="14"/>
        <v>#DIV/0!</v>
      </c>
      <c r="Z1363" s="113"/>
      <c r="AA1363" s="113"/>
      <c r="AB1363" s="113"/>
      <c r="AC1363" s="113"/>
      <c r="AD1363" s="113"/>
      <c r="AE1363" s="113"/>
      <c r="AF1363" s="113"/>
      <c r="AG1363" s="113"/>
      <c r="AH1363" s="113"/>
      <c r="AI1363" s="126"/>
      <c r="AJ1363" s="113"/>
      <c r="AK1363" s="113"/>
      <c r="AL1363" s="113"/>
      <c r="AM1363" s="113"/>
      <c r="AN1363" s="113"/>
      <c r="AO1363" s="113"/>
      <c r="AP1363" s="113"/>
    </row>
    <row r="1364" spans="1:42" ht="12.75" customHeight="1">
      <c r="A1364" s="81">
        <v>45397</v>
      </c>
      <c r="B1364" s="90" cm="1">
        <f t="array" ref="B1364">SUM(_xlfn._xlws.FILTER([1]market_value_exchange!$B:$D,[1]market_value_exchange!$A:$A=A1364,0))*2</f>
        <v>75912570619400</v>
      </c>
      <c r="C1364" s="90">
        <f>SUM(AD1364:AN1364)</f>
        <v>121879086000</v>
      </c>
      <c r="D1364" s="203">
        <f>F1364+H1364+J1364+L1364+N1364+P1364+R1364+T1364+V1364+Z1364</f>
        <v>55846001000</v>
      </c>
      <c r="E1364" s="208">
        <f>INDEX([2]Daily_stats!$1:$1048576,MATCH($A1364,[2]Daily_stats!$H:$H,0),MATCH(E$1,[2]Daily_stats!$1:$1,0))</f>
        <v>130934790000</v>
      </c>
      <c r="F1364" s="90">
        <f>IFERROR(INDEX([1]kis_etf_trade_data!$1:$1048576,MATCH($A1364,[1]kis_etf_trade_data!$A:$A,0),MATCH(F$3,[1]kis_etf_trade_data!$1:$1,0)),0)</f>
        <v>3163638000</v>
      </c>
      <c r="G1364" s="85">
        <f>F1364/AD1364</f>
        <v>0.17808301531970627</v>
      </c>
      <c r="H1364" s="90">
        <f>IFERROR(INDEX([1]kis_etf_trade_data!$1:$1048576,MATCH($A1364,[1]kis_etf_trade_data!$A:$A,0),MATCH(H$3,[1]kis_etf_trade_data!$1:$1,0)),0)</f>
        <v>446942000</v>
      </c>
      <c r="I1364" s="85">
        <f>H1364/AE1364</f>
        <v>0.39436383593747243</v>
      </c>
      <c r="J1364" s="90">
        <f>IFERROR(INDEX([1]kis_etf_trade_data!$1:$1048576,MATCH($A1364,[1]kis_etf_trade_data!$A:$A,0),MATCH(J$3,[1]kis_etf_trade_data!$1:$1,0)),0)</f>
        <v>6557721000</v>
      </c>
      <c r="K1364" s="85">
        <f>J1364/AF1364</f>
        <v>0.45423797541164385</v>
      </c>
      <c r="L1364" s="90">
        <f>IFERROR(INDEX([1]kis_etf_trade_data!$1:$1048576,MATCH($A1364,[1]kis_etf_trade_data!$A:$A,0),MATCH(L$3,[1]kis_etf_trade_data!$1:$1,0)),0)</f>
        <v>15409664000</v>
      </c>
      <c r="M1364" s="85">
        <f>L1364/AG1364</f>
        <v>0.32290420126594616</v>
      </c>
      <c r="N1364" s="90">
        <f>IFERROR(INDEX([1]kis_etf_trade_data!$1:$1048576,MATCH($A1364,[1]kis_etf_trade_data!$A:$A,0),MATCH(N$3,[1]kis_etf_trade_data!$1:$1,0)),0)</f>
        <v>3112214000</v>
      </c>
      <c r="O1364" s="85">
        <f>N1364/AH1364</f>
        <v>0.3879305552335488</v>
      </c>
      <c r="P1364" s="90">
        <f>IFERROR(INDEX([1]kis_etf_trade_data!$1:$1048576,MATCH($A1364,[1]kis_etf_trade_data!$A:$A,0),MATCH(P$3,[1]kis_etf_trade_data!$1:$1,0)),0)</f>
        <v>533605000</v>
      </c>
      <c r="Q1364" s="85">
        <f>P1364/AI1364</f>
        <v>0.4268320972169784</v>
      </c>
      <c r="R1364" s="90">
        <f>IFERROR(INDEX([1]kis_etf_trade_data!$1:$1048576,MATCH($A1364,[1]kis_etf_trade_data!$A:$A,0),MATCH(R$3,[1]kis_etf_trade_data!$1:$1,0)),0)</f>
        <v>0</v>
      </c>
      <c r="S1364" s="85">
        <f>R1364/AJ1364</f>
        <v>0</v>
      </c>
      <c r="T1364" s="90">
        <f>IFERROR(INDEX([1]kis_etf_trade_data!$1:$1048576,MATCH($A1364,[1]kis_etf_trade_data!$A:$A,0),MATCH(T$3,[1]kis_etf_trade_data!$1:$1,0)),0)</f>
        <v>26215124000</v>
      </c>
      <c r="U1364" s="85">
        <f>T1364/AK1364</f>
        <v>0.892983509365331</v>
      </c>
      <c r="V1364" s="90">
        <f>IFERROR(INDEX([1]kis_etf_trade_data!$1:$1048576,MATCH($A1364,[1]kis_etf_trade_data!$A:$A,0),MATCH(V$3,[1]kis_etf_trade_data!$1:$1,0)),0)</f>
        <v>407093000</v>
      </c>
      <c r="W1364" s="85">
        <f>V1364/AL1364</f>
        <v>0.24786652118744171</v>
      </c>
      <c r="X1364" s="90">
        <f>IFERROR(INDEX([1]kis_etf_trade_data!$1:$1048576,MATCH($A1364,[1]kis_etf_trade_data!$A:$A,0),MATCH(X$3,[1]kis_etf_trade_data!$1:$1,0)),0)</f>
        <v>3624000</v>
      </c>
      <c r="Y1364" s="85">
        <f t="shared" si="14"/>
        <v>0.5</v>
      </c>
      <c r="Z1364" s="90"/>
      <c r="AA1364" s="85"/>
      <c r="AB1364" s="85"/>
      <c r="AC1364" s="85"/>
      <c r="AD1364" s="90">
        <f>IFERROR(INDEX([1]market_value_etf!$1:$1048576,MATCH($A1364,[1]market_value_etf!$A:$A,0),MATCH(AD$2,[1]market_value_etf!$1:$1,0))*2 + INDEX([1]mkt_pt_etf!$1:$1048576,MATCH($A1364,[1]mkt_pt_etf!$A:$A,0),MATCH(AD$2,[1]mkt_pt_etf!$1:$1,0))*2,0)</f>
        <v>17764962000</v>
      </c>
      <c r="AE1364" s="90">
        <f>IFERROR(INDEX([1]market_value_etf!$1:$1048576,MATCH($A1364,[1]market_value_etf!$A:$A,0),MATCH(AE$2,[1]market_value_etf!$1:$1,0))*2 + INDEX([1]mkt_pt_etf!$1:$1048576,MATCH($A1364,[1]mkt_pt_etf!$A:$A,0),MATCH(AE$2,[1]mkt_pt_etf!$1:$1,0))*2,0)</f>
        <v>1133324000</v>
      </c>
      <c r="AF1364" s="90">
        <f>IFERROR(INDEX([1]market_value_etf!$1:$1048576,MATCH($A1364,[1]market_value_etf!$A:$A,0),MATCH(AF$2,[1]market_value_etf!$1:$1,0))*2 + INDEX([1]mkt_pt_etf!$1:$1048576,MATCH($A1364,[1]mkt_pt_etf!$A:$A,0),MATCH(AF$2,[1]mkt_pt_etf!$1:$1,0))*2,0)</f>
        <v>14436752000</v>
      </c>
      <c r="AG1364" s="90">
        <f>IFERROR(INDEX([1]market_value_etf!$1:$1048576,MATCH($A1364,[1]market_value_etf!$A:$A,0),MATCH(AG$2,[1]market_value_etf!$1:$1,0))*2 + INDEX([1]mkt_pt_etf!$1:$1048576,MATCH($A1364,[1]mkt_pt_etf!$A:$A,0),MATCH(AG$2,[1]mkt_pt_etf!$1:$1,0))*2,0)</f>
        <v>47722092000</v>
      </c>
      <c r="AH1364" s="90">
        <f>IFERROR(INDEX([1]market_value_etf!$1:$1048576,MATCH($A1364,[1]market_value_etf!$A:$A,0),MATCH(AH$2,[1]market_value_etf!$1:$1,0))*2 + INDEX([1]mkt_pt_etf!$1:$1048576,MATCH($A1364,[1]mkt_pt_etf!$A:$A,0),MATCH(AH$2,[1]mkt_pt_etf!$1:$1,0))*2,0)</f>
        <v>8022606000</v>
      </c>
      <c r="AI1364" s="90">
        <f>IFERROR(INDEX([1]market_value_etf!$1:$1048576,MATCH($A1364,[1]market_value_etf!$A:$A,0),MATCH(AI$2,[1]market_value_etf!$1:$1,0))*2 + INDEX([1]mkt_pt_etf!$1:$1048576,MATCH($A1364,[1]mkt_pt_etf!$A:$A,0),MATCH(AI$2,[1]mkt_pt_etf!$1:$1,0))*2,0)</f>
        <v>1250152000</v>
      </c>
      <c r="AJ1364" s="90">
        <f>IFERROR(INDEX([1]market_value_etf!$1:$1048576,MATCH($A1364,[1]market_value_etf!$A:$A,0),MATCH(AJ$2,[1]market_value_etf!$1:$1,0))*2 + INDEX([1]mkt_pt_etf!$1:$1048576,MATCH($A1364,[1]mkt_pt_etf!$A:$A,0),MATCH(AJ$2,[1]mkt_pt_etf!$1:$1,0))*2,0)</f>
        <v>489292000</v>
      </c>
      <c r="AK1364" s="90">
        <f>IFERROR(INDEX([1]market_value_etf!$1:$1048576,MATCH($A1364,[1]market_value_etf!$A:$A,0),MATCH(AK$2,[1]market_value_etf!$1:$1,0))*2 + INDEX([1]mkt_pt_etf!$1:$1048576,MATCH($A1364,[1]mkt_pt_etf!$A:$A,0),MATCH(AK$2,[1]mkt_pt_etf!$1:$1,0))*2,0)</f>
        <v>29356784000</v>
      </c>
      <c r="AL1364" s="90">
        <f>IFERROR(INDEX([1]market_value_etf!$1:$1048576,MATCH($A1364,[1]market_value_etf!$A:$A,0),MATCH(AL$2,[1]market_value_etf!$1:$1,0))*2 + INDEX([1]mkt_pt_etf!$1:$1048576,MATCH($A1364,[1]mkt_pt_etf!$A:$A,0),MATCH(AL$2,[1]mkt_pt_etf!$1:$1,0))*2,0)</f>
        <v>1642388000</v>
      </c>
      <c r="AM1364" s="90">
        <f>IFERROR(INDEX([1]market_value_etf!$1:$1048576,MATCH($A1364,[1]market_value_etf!$A:$A,0),MATCH(AM$2,[1]market_value_etf!$1:$1,0))*2 + INDEX([1]mkt_pt_etf!$1:$1048576,MATCH($A1364,[1]mkt_pt_etf!$A:$A,0),MATCH(AM$2,[1]mkt_pt_etf!$1:$1,0))*2,0)</f>
        <v>7248000</v>
      </c>
      <c r="AN1364" s="90">
        <f>IFERROR(INDEX([1]market_value_etf!$1:$1048576,MATCH($A1364,[1]market_value_etf!$A:$A,0),MATCH(AN$2,[1]market_value_etf!$1:$1,0))*2 + INDEX([1]mkt_pt_etf!$1:$1048576,MATCH($A1364,[1]mkt_pt_etf!$A:$A,0),MATCH(AN$2,[1]mkt_pt_etf!$1:$1,0))*2,0)</f>
        <v>53486000</v>
      </c>
      <c r="AO1364" s="90">
        <f>IFERROR(INDEX([1]market_value_etf!$1:$1048576,MATCH($A1364,[1]market_value_etf!$A:$A,0),MATCH(AO$2,[1]market_value_etf!$1:$1,0))*2 + INDEX([1]mkt_pt_etf!$1:$1048576,MATCH($A1364,[1]mkt_pt_etf!$A:$A,0),MATCH(AO$2,[1]mkt_pt_etf!$1:$1,0))*2,0)</f>
        <v>20408000</v>
      </c>
      <c r="AP1364" s="90"/>
    </row>
    <row r="1365" spans="1:42" ht="12.75" customHeight="1">
      <c r="A1365" s="81">
        <v>45398</v>
      </c>
      <c r="B1365" s="90" cm="1">
        <f t="array" ref="B1365">SUM(_xlfn._xlws.FILTER([1]market_value_exchange!$B:$D,[1]market_value_exchange!$A:$A=A1365,0))*2</f>
        <v>67213009107000</v>
      </c>
      <c r="C1365" s="90">
        <f>SUM(AD1365:AN1365)</f>
        <v>579114784000</v>
      </c>
      <c r="D1365" s="203">
        <f>F1365+H1365+J1365+L1365+N1365+P1365+R1365+T1365+V1365+Z1365</f>
        <v>249461369000</v>
      </c>
      <c r="E1365" s="208">
        <f>INDEX([2]Daily_stats!$1:$1048576,MATCH($A1365,[2]Daily_stats!$H:$H,0),MATCH(E$1,[2]Daily_stats!$1:$1,0))</f>
        <v>451143122000</v>
      </c>
      <c r="F1365" s="90">
        <f>IFERROR(INDEX([1]kis_etf_trade_data!$1:$1048576,MATCH($A1365,[1]kis_etf_trade_data!$A:$A,0),MATCH(F$3,[1]kis_etf_trade_data!$1:$1,0)),0)</f>
        <v>17480084000</v>
      </c>
      <c r="G1365" s="85">
        <f>F1365/AD1365</f>
        <v>0.23525467649864987</v>
      </c>
      <c r="H1365" s="90">
        <f>IFERROR(INDEX([1]kis_etf_trade_data!$1:$1048576,MATCH($A1365,[1]kis_etf_trade_data!$A:$A,0),MATCH(H$3,[1]kis_etf_trade_data!$1:$1,0)),0)</f>
        <v>108729000</v>
      </c>
      <c r="I1365" s="85">
        <f>H1365/AE1365</f>
        <v>0.1742926758892647</v>
      </c>
      <c r="J1365" s="90">
        <f>IFERROR(INDEX([1]kis_etf_trade_data!$1:$1048576,MATCH($A1365,[1]kis_etf_trade_data!$A:$A,0),MATCH(J$3,[1]kis_etf_trade_data!$1:$1,0)),0)</f>
        <v>12376981000</v>
      </c>
      <c r="K1365" s="85">
        <f>J1365/AF1365</f>
        <v>0.38547423588032209</v>
      </c>
      <c r="L1365" s="90">
        <f>IFERROR(INDEX([1]kis_etf_trade_data!$1:$1048576,MATCH($A1365,[1]kis_etf_trade_data!$A:$A,0),MATCH(L$3,[1]kis_etf_trade_data!$1:$1,0)),0)</f>
        <v>65759854000</v>
      </c>
      <c r="M1365" s="85">
        <f>L1365/AG1365</f>
        <v>0.21504209026607987</v>
      </c>
      <c r="N1365" s="90">
        <f>IFERROR(INDEX([1]kis_etf_trade_data!$1:$1048576,MATCH($A1365,[1]kis_etf_trade_data!$A:$A,0),MATCH(N$3,[1]kis_etf_trade_data!$1:$1,0)),0)</f>
        <v>5774661000</v>
      </c>
      <c r="O1365" s="85">
        <f>N1365/AH1365</f>
        <v>0.46641509196226333</v>
      </c>
      <c r="P1365" s="90">
        <f>IFERROR(INDEX([1]kis_etf_trade_data!$1:$1048576,MATCH($A1365,[1]kis_etf_trade_data!$A:$A,0),MATCH(P$3,[1]kis_etf_trade_data!$1:$1,0)),0)</f>
        <v>900992000</v>
      </c>
      <c r="Q1365" s="85">
        <f>P1365/AI1365</f>
        <v>0.48521926073685051</v>
      </c>
      <c r="R1365" s="90">
        <f>IFERROR(INDEX([1]kis_etf_trade_data!$1:$1048576,MATCH($A1365,[1]kis_etf_trade_data!$A:$A,0),MATCH(R$3,[1]kis_etf_trade_data!$1:$1,0)),0)</f>
        <v>0</v>
      </c>
      <c r="S1365" s="85">
        <f>R1365/AJ1365</f>
        <v>0</v>
      </c>
      <c r="T1365" s="90">
        <f>IFERROR(INDEX([1]kis_etf_trade_data!$1:$1048576,MATCH($A1365,[1]kis_etf_trade_data!$A:$A,0),MATCH(T$3,[1]kis_etf_trade_data!$1:$1,0)),0)</f>
        <v>144607263000</v>
      </c>
      <c r="U1365" s="85">
        <f>T1365/AK1365</f>
        <v>0.99903200319110441</v>
      </c>
      <c r="V1365" s="90">
        <f>IFERROR(INDEX([1]kis_etf_trade_data!$1:$1048576,MATCH($A1365,[1]kis_etf_trade_data!$A:$A,0),MATCH(V$3,[1]kis_etf_trade_data!$1:$1,0)),0)</f>
        <v>2452805000</v>
      </c>
      <c r="W1365" s="85">
        <f>V1365/AL1365</f>
        <v>0.43030338010615815</v>
      </c>
      <c r="X1365" s="90">
        <f>IFERROR(INDEX([1]kis_etf_trade_data!$1:$1048576,MATCH($A1365,[1]kis_etf_trade_data!$A:$A,0),MATCH(X$3,[1]kis_etf_trade_data!$1:$1,0)),0)</f>
        <v>0</v>
      </c>
      <c r="Y1365" s="85" t="e">
        <f t="shared" si="14"/>
        <v>#DIV/0!</v>
      </c>
      <c r="Z1365" s="90"/>
      <c r="AA1365" s="85"/>
      <c r="AB1365" s="85"/>
      <c r="AC1365" s="85"/>
      <c r="AD1365" s="90">
        <f>IFERROR(INDEX([1]market_value_etf!$1:$1048576,MATCH($A1365,[1]market_value_etf!$A:$A,0),MATCH(AD$2,[1]market_value_etf!$1:$1,0))*2 + INDEX([1]mkt_pt_etf!$1:$1048576,MATCH($A1365,[1]mkt_pt_etf!$A:$A,0),MATCH(AD$2,[1]mkt_pt_etf!$1:$1,0))*2,0)</f>
        <v>74302812000</v>
      </c>
      <c r="AE1365" s="90">
        <f>IFERROR(INDEX([1]market_value_etf!$1:$1048576,MATCH($A1365,[1]market_value_etf!$A:$A,0),MATCH(AE$2,[1]market_value_etf!$1:$1,0))*2 + INDEX([1]mkt_pt_etf!$1:$1048576,MATCH($A1365,[1]mkt_pt_etf!$A:$A,0),MATCH(AE$2,[1]mkt_pt_etf!$1:$1,0))*2,0)</f>
        <v>623830000</v>
      </c>
      <c r="AF1365" s="90">
        <f>IFERROR(INDEX([1]market_value_etf!$1:$1048576,MATCH($A1365,[1]market_value_etf!$A:$A,0),MATCH(AF$2,[1]market_value_etf!$1:$1,0))*2 + INDEX([1]mkt_pt_etf!$1:$1048576,MATCH($A1365,[1]mkt_pt_etf!$A:$A,0),MATCH(AF$2,[1]mkt_pt_etf!$1:$1,0))*2,0)</f>
        <v>32108452000</v>
      </c>
      <c r="AG1365" s="90">
        <f>IFERROR(INDEX([1]market_value_etf!$1:$1048576,MATCH($A1365,[1]market_value_etf!$A:$A,0),MATCH(AG$2,[1]market_value_etf!$1:$1,0))*2 + INDEX([1]mkt_pt_etf!$1:$1048576,MATCH($A1365,[1]mkt_pt_etf!$A:$A,0),MATCH(AG$2,[1]mkt_pt_etf!$1:$1,0))*2,0)</f>
        <v>305799920000</v>
      </c>
      <c r="AH1365" s="90">
        <f>IFERROR(INDEX([1]market_value_etf!$1:$1048576,MATCH($A1365,[1]market_value_etf!$A:$A,0),MATCH(AH$2,[1]market_value_etf!$1:$1,0))*2 + INDEX([1]mkt_pt_etf!$1:$1048576,MATCH($A1365,[1]mkt_pt_etf!$A:$A,0),MATCH(AH$2,[1]mkt_pt_etf!$1:$1,0))*2,0)</f>
        <v>12380948000</v>
      </c>
      <c r="AI1365" s="90">
        <f>IFERROR(INDEX([1]market_value_etf!$1:$1048576,MATCH($A1365,[1]market_value_etf!$A:$A,0),MATCH(AI$2,[1]market_value_etf!$1:$1,0))*2 + INDEX([1]mkt_pt_etf!$1:$1048576,MATCH($A1365,[1]mkt_pt_etf!$A:$A,0),MATCH(AI$2,[1]mkt_pt_etf!$1:$1,0))*2,0)</f>
        <v>1856876000</v>
      </c>
      <c r="AJ1365" s="90">
        <f>IFERROR(INDEX([1]market_value_etf!$1:$1048576,MATCH($A1365,[1]market_value_etf!$A:$A,0),MATCH(AJ$2,[1]market_value_etf!$1:$1,0))*2 + INDEX([1]mkt_pt_etf!$1:$1048576,MATCH($A1365,[1]mkt_pt_etf!$A:$A,0),MATCH(AJ$2,[1]mkt_pt_etf!$1:$1,0))*2,0)</f>
        <v>1582706000</v>
      </c>
      <c r="AK1365" s="90">
        <f>IFERROR(INDEX([1]market_value_etf!$1:$1048576,MATCH($A1365,[1]market_value_etf!$A:$A,0),MATCH(AK$2,[1]market_value_etf!$1:$1,0))*2 + INDEX([1]mkt_pt_etf!$1:$1048576,MATCH($A1365,[1]mkt_pt_etf!$A:$A,0),MATCH(AK$2,[1]mkt_pt_etf!$1:$1,0))*2,0)</f>
        <v>144747378000</v>
      </c>
      <c r="AL1365" s="90">
        <f>IFERROR(INDEX([1]market_value_etf!$1:$1048576,MATCH($A1365,[1]market_value_etf!$A:$A,0),MATCH(AL$2,[1]market_value_etf!$1:$1,0))*2 + INDEX([1]mkt_pt_etf!$1:$1048576,MATCH($A1365,[1]mkt_pt_etf!$A:$A,0),MATCH(AL$2,[1]mkt_pt_etf!$1:$1,0))*2,0)</f>
        <v>5700176000</v>
      </c>
      <c r="AM1365" s="90">
        <f>IFERROR(INDEX([1]market_value_etf!$1:$1048576,MATCH($A1365,[1]market_value_etf!$A:$A,0),MATCH(AM$2,[1]market_value_etf!$1:$1,0))*2 + INDEX([1]mkt_pt_etf!$1:$1048576,MATCH($A1365,[1]mkt_pt_etf!$A:$A,0),MATCH(AM$2,[1]mkt_pt_etf!$1:$1,0))*2,0)</f>
        <v>0</v>
      </c>
      <c r="AN1365" s="90">
        <f>IFERROR(INDEX([1]market_value_etf!$1:$1048576,MATCH($A1365,[1]market_value_etf!$A:$A,0),MATCH(AN$2,[1]market_value_etf!$1:$1,0))*2 + INDEX([1]mkt_pt_etf!$1:$1048576,MATCH($A1365,[1]mkt_pt_etf!$A:$A,0),MATCH(AN$2,[1]mkt_pt_etf!$1:$1,0))*2,0)</f>
        <v>11686000</v>
      </c>
      <c r="AO1365" s="90">
        <f>IFERROR(INDEX([1]market_value_etf!$1:$1048576,MATCH($A1365,[1]market_value_etf!$A:$A,0),MATCH(AO$2,[1]market_value_etf!$1:$1,0))*2 + INDEX([1]mkt_pt_etf!$1:$1048576,MATCH($A1365,[1]mkt_pt_etf!$A:$A,0),MATCH(AO$2,[1]mkt_pt_etf!$1:$1,0))*2,0)</f>
        <v>7477234000</v>
      </c>
      <c r="AP1365" s="90"/>
    </row>
    <row r="1366" spans="1:42" ht="12.75" customHeight="1">
      <c r="A1366" s="81">
        <v>45399</v>
      </c>
      <c r="B1366" s="90" cm="1">
        <f t="array" ref="B1366">SUM(_xlfn._xlws.FILTER([1]market_value_exchange!$B:$D,[1]market_value_exchange!$A:$A=A1366,0))*2</f>
        <v>42619709390200</v>
      </c>
      <c r="C1366" s="90">
        <f>SUM(AD1366:AN1366)</f>
        <v>962138448000</v>
      </c>
      <c r="D1366" s="203">
        <f>F1366+H1366+J1366+L1366+N1366+P1366+R1366+T1366+V1366+Z1366</f>
        <v>136872004000</v>
      </c>
      <c r="E1366" s="208">
        <f>INDEX([2]Daily_stats!$1:$1048576,MATCH($A1366,[2]Daily_stats!$H:$H,0),MATCH(E$1,[2]Daily_stats!$1:$1,0))</f>
        <v>222995734056</v>
      </c>
      <c r="F1366" s="90">
        <f>IFERROR(INDEX([1]kis_etf_trade_data!$1:$1048576,MATCH($A1366,[1]kis_etf_trade_data!$A:$A,0),MATCH(F$3,[1]kis_etf_trade_data!$1:$1,0)),0)</f>
        <v>67902321000</v>
      </c>
      <c r="G1366" s="85">
        <f>F1366/AD1366</f>
        <v>0.62487568251761039</v>
      </c>
      <c r="H1366" s="90">
        <f>IFERROR(INDEX([1]kis_etf_trade_data!$1:$1048576,MATCH($A1366,[1]kis_etf_trade_data!$A:$A,0),MATCH(H$3,[1]kis_etf_trade_data!$1:$1,0)),0)</f>
        <v>0</v>
      </c>
      <c r="I1366" s="85">
        <f>H1366/AE1366</f>
        <v>0</v>
      </c>
      <c r="J1366" s="90">
        <f>IFERROR(INDEX([1]kis_etf_trade_data!$1:$1048576,MATCH($A1366,[1]kis_etf_trade_data!$A:$A,0),MATCH(J$3,[1]kis_etf_trade_data!$1:$1,0)),0)</f>
        <v>2438655000</v>
      </c>
      <c r="K1366" s="85">
        <f>J1366/AF1366</f>
        <v>0.42903460418729455</v>
      </c>
      <c r="L1366" s="90">
        <f>IFERROR(INDEX([1]kis_etf_trade_data!$1:$1048576,MATCH($A1366,[1]kis_etf_trade_data!$A:$A,0),MATCH(L$3,[1]kis_etf_trade_data!$1:$1,0)),0)</f>
        <v>60169074000</v>
      </c>
      <c r="M1366" s="85">
        <f>L1366/AG1366</f>
        <v>7.2188098960035543E-2</v>
      </c>
      <c r="N1366" s="90">
        <f>IFERROR(INDEX([1]kis_etf_trade_data!$1:$1048576,MATCH($A1366,[1]kis_etf_trade_data!$A:$A,0),MATCH(N$3,[1]kis_etf_trade_data!$1:$1,0)),0)</f>
        <v>2142823000</v>
      </c>
      <c r="O1366" s="85">
        <f>N1366/AH1366</f>
        <v>0.43835212627547887</v>
      </c>
      <c r="P1366" s="90">
        <f>IFERROR(INDEX([1]kis_etf_trade_data!$1:$1048576,MATCH($A1366,[1]kis_etf_trade_data!$A:$A,0),MATCH(P$3,[1]kis_etf_trade_data!$1:$1,0)),0)</f>
        <v>169977000</v>
      </c>
      <c r="Q1366" s="85">
        <f>P1366/AI1366</f>
        <v>0.36703692027311241</v>
      </c>
      <c r="R1366" s="90">
        <f>IFERROR(INDEX([1]kis_etf_trade_data!$1:$1048576,MATCH($A1366,[1]kis_etf_trade_data!$A:$A,0),MATCH(R$3,[1]kis_etf_trade_data!$1:$1,0)),0)</f>
        <v>0</v>
      </c>
      <c r="S1366" s="85">
        <f>R1366/AJ1366</f>
        <v>0</v>
      </c>
      <c r="T1366" s="90">
        <f>IFERROR(INDEX([1]kis_etf_trade_data!$1:$1048576,MATCH($A1366,[1]kis_etf_trade_data!$A:$A,0),MATCH(T$3,[1]kis_etf_trade_data!$1:$1,0)),0)</f>
        <v>0</v>
      </c>
      <c r="U1366" s="85">
        <f>T1366/AK1366</f>
        <v>0</v>
      </c>
      <c r="V1366" s="90">
        <f>IFERROR(INDEX([1]kis_etf_trade_data!$1:$1048576,MATCH($A1366,[1]kis_etf_trade_data!$A:$A,0),MATCH(V$3,[1]kis_etf_trade_data!$1:$1,0)),0)</f>
        <v>4049154000</v>
      </c>
      <c r="W1366" s="85">
        <f>V1366/AL1366</f>
        <v>0.47438211414307868</v>
      </c>
      <c r="X1366" s="90">
        <f>IFERROR(INDEX([1]kis_etf_trade_data!$1:$1048576,MATCH($A1366,[1]kis_etf_trade_data!$A:$A,0),MATCH(X$3,[1]kis_etf_trade_data!$1:$1,0)),0)</f>
        <v>1169000</v>
      </c>
      <c r="Y1366" s="85">
        <f t="shared" si="14"/>
        <v>0.5</v>
      </c>
      <c r="Z1366" s="90"/>
      <c r="AA1366" s="85"/>
      <c r="AB1366" s="85"/>
      <c r="AC1366" s="85"/>
      <c r="AD1366" s="90">
        <f>IFERROR(INDEX([1]market_value_etf!$1:$1048576,MATCH($A1366,[1]market_value_etf!$A:$A,0),MATCH(AD$2,[1]market_value_etf!$1:$1,0))*2 + INDEX([1]mkt_pt_etf!$1:$1048576,MATCH($A1366,[1]mkt_pt_etf!$A:$A,0),MATCH(AD$2,[1]mkt_pt_etf!$1:$1,0))*2,0)</f>
        <v>108665328000</v>
      </c>
      <c r="AE1366" s="90">
        <f>IFERROR(INDEX([1]market_value_etf!$1:$1048576,MATCH($A1366,[1]market_value_etf!$A:$A,0),MATCH(AE$2,[1]market_value_etf!$1:$1,0))*2 + INDEX([1]mkt_pt_etf!$1:$1048576,MATCH($A1366,[1]mkt_pt_etf!$A:$A,0),MATCH(AE$2,[1]mkt_pt_etf!$1:$1,0))*2,0)</f>
        <v>167024000</v>
      </c>
      <c r="AF1366" s="90">
        <f>IFERROR(INDEX([1]market_value_etf!$1:$1048576,MATCH($A1366,[1]market_value_etf!$A:$A,0),MATCH(AF$2,[1]market_value_etf!$1:$1,0))*2 + INDEX([1]mkt_pt_etf!$1:$1048576,MATCH($A1366,[1]mkt_pt_etf!$A:$A,0),MATCH(AF$2,[1]mkt_pt_etf!$1:$1,0))*2,0)</f>
        <v>5684052000</v>
      </c>
      <c r="AG1366" s="90">
        <f>IFERROR(INDEX([1]market_value_etf!$1:$1048576,MATCH($A1366,[1]market_value_etf!$A:$A,0),MATCH(AG$2,[1]market_value_etf!$1:$1,0))*2 + INDEX([1]mkt_pt_etf!$1:$1048576,MATCH($A1366,[1]mkt_pt_etf!$A:$A,0),MATCH(AG$2,[1]mkt_pt_etf!$1:$1,0))*2,0)</f>
        <v>833504066000</v>
      </c>
      <c r="AH1366" s="90">
        <f>IFERROR(INDEX([1]market_value_etf!$1:$1048576,MATCH($A1366,[1]market_value_etf!$A:$A,0),MATCH(AH$2,[1]market_value_etf!$1:$1,0))*2 + INDEX([1]mkt_pt_etf!$1:$1048576,MATCH($A1366,[1]mkt_pt_etf!$A:$A,0),MATCH(AH$2,[1]mkt_pt_etf!$1:$1,0))*2,0)</f>
        <v>4888360000</v>
      </c>
      <c r="AI1366" s="90">
        <f>IFERROR(INDEX([1]market_value_etf!$1:$1048576,MATCH($A1366,[1]market_value_etf!$A:$A,0),MATCH(AI$2,[1]market_value_etf!$1:$1,0))*2 + INDEX([1]mkt_pt_etf!$1:$1048576,MATCH($A1366,[1]mkt_pt_etf!$A:$A,0),MATCH(AI$2,[1]mkt_pt_etf!$1:$1,0))*2,0)</f>
        <v>463106000</v>
      </c>
      <c r="AJ1366" s="90">
        <f>IFERROR(INDEX([1]market_value_etf!$1:$1048576,MATCH($A1366,[1]market_value_etf!$A:$A,0),MATCH(AJ$2,[1]market_value_etf!$1:$1,0))*2 + INDEX([1]mkt_pt_etf!$1:$1048576,MATCH($A1366,[1]mkt_pt_etf!$A:$A,0),MATCH(AJ$2,[1]mkt_pt_etf!$1:$1,0))*2,0)</f>
        <v>148698000</v>
      </c>
      <c r="AK1366" s="90">
        <f>IFERROR(INDEX([1]market_value_etf!$1:$1048576,MATCH($A1366,[1]market_value_etf!$A:$A,0),MATCH(AK$2,[1]market_value_etf!$1:$1,0))*2 + INDEX([1]mkt_pt_etf!$1:$1048576,MATCH($A1366,[1]mkt_pt_etf!$A:$A,0),MATCH(AK$2,[1]mkt_pt_etf!$1:$1,0))*2,0)</f>
        <v>63774000</v>
      </c>
      <c r="AL1366" s="90">
        <f>IFERROR(INDEX([1]market_value_etf!$1:$1048576,MATCH($A1366,[1]market_value_etf!$A:$A,0),MATCH(AL$2,[1]market_value_etf!$1:$1,0))*2 + INDEX([1]mkt_pt_etf!$1:$1048576,MATCH($A1366,[1]mkt_pt_etf!$A:$A,0),MATCH(AL$2,[1]mkt_pt_etf!$1:$1,0))*2,0)</f>
        <v>8535638000</v>
      </c>
      <c r="AM1366" s="90">
        <f>IFERROR(INDEX([1]market_value_etf!$1:$1048576,MATCH($A1366,[1]market_value_etf!$A:$A,0),MATCH(AM$2,[1]market_value_etf!$1:$1,0))*2 + INDEX([1]mkt_pt_etf!$1:$1048576,MATCH($A1366,[1]mkt_pt_etf!$A:$A,0),MATCH(AM$2,[1]mkt_pt_etf!$1:$1,0))*2,0)</f>
        <v>2338000</v>
      </c>
      <c r="AN1366" s="90">
        <f>IFERROR(INDEX([1]market_value_etf!$1:$1048576,MATCH($A1366,[1]market_value_etf!$A:$A,0),MATCH(AN$2,[1]market_value_etf!$1:$1,0))*2 + INDEX([1]mkt_pt_etf!$1:$1048576,MATCH($A1366,[1]mkt_pt_etf!$A:$A,0),MATCH(AN$2,[1]mkt_pt_etf!$1:$1,0))*2,0)</f>
        <v>16064000</v>
      </c>
      <c r="AO1366" s="90">
        <f>IFERROR(INDEX([1]market_value_etf!$1:$1048576,MATCH($A1366,[1]market_value_etf!$A:$A,0),MATCH(AO$2,[1]market_value_etf!$1:$1,0))*2 + INDEX([1]mkt_pt_etf!$1:$1048576,MATCH($A1366,[1]mkt_pt_etf!$A:$A,0),MATCH(AO$2,[1]mkt_pt_etf!$1:$1,0))*2,0)</f>
        <v>24732000</v>
      </c>
      <c r="AP1366" s="90"/>
    </row>
    <row r="1367" spans="1:42" ht="12.75" customHeight="1">
      <c r="A1367" s="81">
        <v>45401</v>
      </c>
      <c r="B1367" s="90" cm="1">
        <f t="array" ref="B1367">SUM(_xlfn._xlws.FILTER([1]market_value_exchange!$B:$D,[1]market_value_exchange!$A:$A=A1367,0))*2</f>
        <v>53832308332000</v>
      </c>
      <c r="C1367" s="90">
        <f>SUM(AD1367:AN1367)</f>
        <v>437390458000</v>
      </c>
      <c r="D1367" s="203">
        <f>F1367+H1367+J1367+L1367+N1367+P1367+R1367+T1367+V1367+Z1367</f>
        <v>321587496000</v>
      </c>
      <c r="E1367" s="208">
        <f>INDEX([2]Daily_stats!$1:$1048576,MATCH($A1367,[2]Daily_stats!$H:$H,0),MATCH(E$1,[2]Daily_stats!$1:$1,0))</f>
        <v>480895199000</v>
      </c>
      <c r="F1367" s="90">
        <f>IFERROR(INDEX([1]kis_etf_trade_data!$1:$1048576,MATCH($A1367,[1]kis_etf_trade_data!$A:$A,0),MATCH(F$3,[1]kis_etf_trade_data!$1:$1,0)),0)</f>
        <v>132861743000</v>
      </c>
      <c r="G1367" s="85">
        <f>F1367/AD1367</f>
        <v>0.8652264766039669</v>
      </c>
      <c r="H1367" s="90">
        <f>IFERROR(INDEX([1]kis_etf_trade_data!$1:$1048576,MATCH($A1367,[1]kis_etf_trade_data!$A:$A,0),MATCH(H$3,[1]kis_etf_trade_data!$1:$1,0)),0)</f>
        <v>87906000</v>
      </c>
      <c r="I1367" s="85">
        <f>H1367/AE1367</f>
        <v>0.26237464183381087</v>
      </c>
      <c r="J1367" s="90">
        <f>IFERROR(INDEX([1]kis_etf_trade_data!$1:$1048576,MATCH($A1367,[1]kis_etf_trade_data!$A:$A,0),MATCH(J$3,[1]kis_etf_trade_data!$1:$1,0)),0)</f>
        <v>9437497000</v>
      </c>
      <c r="K1367" s="85">
        <f>J1367/AF1367</f>
        <v>0.38025707844495493</v>
      </c>
      <c r="L1367" s="90">
        <f>IFERROR(INDEX([1]kis_etf_trade_data!$1:$1048576,MATCH($A1367,[1]kis_etf_trade_data!$A:$A,0),MATCH(L$3,[1]kis_etf_trade_data!$1:$1,0)),0)</f>
        <v>74376485000</v>
      </c>
      <c r="M1367" s="85">
        <f>L1367/AG1367</f>
        <v>0.52397244239662377</v>
      </c>
      <c r="N1367" s="90">
        <f>IFERROR(INDEX([1]kis_etf_trade_data!$1:$1048576,MATCH($A1367,[1]kis_etf_trade_data!$A:$A,0),MATCH(N$3,[1]kis_etf_trade_data!$1:$1,0)),0)</f>
        <v>5504055000</v>
      </c>
      <c r="O1367" s="85">
        <f>N1367/AH1367</f>
        <v>0.42016136050308933</v>
      </c>
      <c r="P1367" s="90">
        <f>IFERROR(INDEX([1]kis_etf_trade_data!$1:$1048576,MATCH($A1367,[1]kis_etf_trade_data!$A:$A,0),MATCH(P$3,[1]kis_etf_trade_data!$1:$1,0)),0)</f>
        <v>1474412000</v>
      </c>
      <c r="Q1367" s="85">
        <f>P1367/AI1367</f>
        <v>0.46757241700371732</v>
      </c>
      <c r="R1367" s="90">
        <f>IFERROR(INDEX([1]kis_etf_trade_data!$1:$1048576,MATCH($A1367,[1]kis_etf_trade_data!$A:$A,0),MATCH(R$3,[1]kis_etf_trade_data!$1:$1,0)),0)</f>
        <v>0</v>
      </c>
      <c r="S1367" s="85">
        <f>R1367/AJ1367</f>
        <v>0</v>
      </c>
      <c r="T1367" s="90">
        <f>IFERROR(INDEX([1]kis_etf_trade_data!$1:$1048576,MATCH($A1367,[1]kis_etf_trade_data!$A:$A,0),MATCH(T$3,[1]kis_etf_trade_data!$1:$1,0)),0)</f>
        <v>96516408000</v>
      </c>
      <c r="U1367" s="85">
        <f>T1367/AK1367</f>
        <v>0.99753678207545315</v>
      </c>
      <c r="V1367" s="90">
        <f>IFERROR(INDEX([1]kis_etf_trade_data!$1:$1048576,MATCH($A1367,[1]kis_etf_trade_data!$A:$A,0),MATCH(V$3,[1]kis_etf_trade_data!$1:$1,0)),0)</f>
        <v>1328990000</v>
      </c>
      <c r="W1367" s="85">
        <f>V1367/AL1367</f>
        <v>0.41121979414720605</v>
      </c>
      <c r="X1367" s="90">
        <f>IFERROR(INDEX([1]kis_etf_trade_data!$1:$1048576,MATCH($A1367,[1]kis_etf_trade_data!$A:$A,0),MATCH(X$3,[1]kis_etf_trade_data!$1:$1,0)),0)</f>
        <v>2262000</v>
      </c>
      <c r="Y1367" s="85">
        <f t="shared" si="14"/>
        <v>0.5</v>
      </c>
      <c r="Z1367" s="90"/>
      <c r="AA1367" s="85"/>
      <c r="AB1367" s="85"/>
      <c r="AC1367" s="85"/>
      <c r="AD1367" s="90">
        <f>IFERROR(INDEX([1]market_value_etf!$1:$1048576,MATCH($A1367,[1]market_value_etf!$A:$A,0),MATCH(AD$2,[1]market_value_etf!$1:$1,0))*2 + INDEX([1]mkt_pt_etf!$1:$1048576,MATCH($A1367,[1]mkt_pt_etf!$A:$A,0),MATCH(AD$2,[1]mkt_pt_etf!$1:$1,0))*2,0)</f>
        <v>153557186000</v>
      </c>
      <c r="AE1367" s="90">
        <f>IFERROR(INDEX([1]market_value_etf!$1:$1048576,MATCH($A1367,[1]market_value_etf!$A:$A,0),MATCH(AE$2,[1]market_value_etf!$1:$1,0))*2 + INDEX([1]mkt_pt_etf!$1:$1048576,MATCH($A1367,[1]mkt_pt_etf!$A:$A,0),MATCH(AE$2,[1]mkt_pt_etf!$1:$1,0))*2,0)</f>
        <v>335040000</v>
      </c>
      <c r="AF1367" s="90">
        <f>IFERROR(INDEX([1]market_value_etf!$1:$1048576,MATCH($A1367,[1]market_value_etf!$A:$A,0),MATCH(AF$2,[1]market_value_etf!$1:$1,0))*2 + INDEX([1]mkt_pt_etf!$1:$1048576,MATCH($A1367,[1]mkt_pt_etf!$A:$A,0),MATCH(AF$2,[1]mkt_pt_etf!$1:$1,0))*2,0)</f>
        <v>24818728000</v>
      </c>
      <c r="AG1367" s="90">
        <f>IFERROR(INDEX([1]market_value_etf!$1:$1048576,MATCH($A1367,[1]market_value_etf!$A:$A,0),MATCH(AG$2,[1]market_value_etf!$1:$1,0))*2 + INDEX([1]mkt_pt_etf!$1:$1048576,MATCH($A1367,[1]mkt_pt_etf!$A:$A,0),MATCH(AG$2,[1]mkt_pt_etf!$1:$1,0))*2,0)</f>
        <v>141947322000</v>
      </c>
      <c r="AH1367" s="90">
        <f>IFERROR(INDEX([1]market_value_etf!$1:$1048576,MATCH($A1367,[1]market_value_etf!$A:$A,0),MATCH(AH$2,[1]market_value_etf!$1:$1,0))*2 + INDEX([1]mkt_pt_etf!$1:$1048576,MATCH($A1367,[1]mkt_pt_etf!$A:$A,0),MATCH(AH$2,[1]mkt_pt_etf!$1:$1,0))*2,0)</f>
        <v>13099860000</v>
      </c>
      <c r="AI1367" s="90">
        <f>IFERROR(INDEX([1]market_value_etf!$1:$1048576,MATCH($A1367,[1]market_value_etf!$A:$A,0),MATCH(AI$2,[1]market_value_etf!$1:$1,0))*2 + INDEX([1]mkt_pt_etf!$1:$1048576,MATCH($A1367,[1]mkt_pt_etf!$A:$A,0),MATCH(AI$2,[1]mkt_pt_etf!$1:$1,0))*2,0)</f>
        <v>3153334000</v>
      </c>
      <c r="AJ1367" s="90">
        <f>IFERROR(INDEX([1]market_value_etf!$1:$1048576,MATCH($A1367,[1]market_value_etf!$A:$A,0),MATCH(AJ$2,[1]market_value_etf!$1:$1,0))*2 + INDEX([1]mkt_pt_etf!$1:$1048576,MATCH($A1367,[1]mkt_pt_etf!$A:$A,0),MATCH(AJ$2,[1]mkt_pt_etf!$1:$1,0))*2,0)</f>
        <v>472244000</v>
      </c>
      <c r="AK1367" s="90">
        <f>IFERROR(INDEX([1]market_value_etf!$1:$1048576,MATCH($A1367,[1]market_value_etf!$A:$A,0),MATCH(AK$2,[1]market_value_etf!$1:$1,0))*2 + INDEX([1]mkt_pt_etf!$1:$1048576,MATCH($A1367,[1]mkt_pt_etf!$A:$A,0),MATCH(AK$2,[1]mkt_pt_etf!$1:$1,0))*2,0)</f>
        <v>96754736000</v>
      </c>
      <c r="AL1367" s="90">
        <f>IFERROR(INDEX([1]market_value_etf!$1:$1048576,MATCH($A1367,[1]market_value_etf!$A:$A,0),MATCH(AL$2,[1]market_value_etf!$1:$1,0))*2 + INDEX([1]mkt_pt_etf!$1:$1048576,MATCH($A1367,[1]mkt_pt_etf!$A:$A,0),MATCH(AL$2,[1]mkt_pt_etf!$1:$1,0))*2,0)</f>
        <v>3231824000</v>
      </c>
      <c r="AM1367" s="90">
        <f>IFERROR(INDEX([1]market_value_etf!$1:$1048576,MATCH($A1367,[1]market_value_etf!$A:$A,0),MATCH(AM$2,[1]market_value_etf!$1:$1,0))*2 + INDEX([1]mkt_pt_etf!$1:$1048576,MATCH($A1367,[1]mkt_pt_etf!$A:$A,0),MATCH(AM$2,[1]mkt_pt_etf!$1:$1,0))*2,0)</f>
        <v>4524000</v>
      </c>
      <c r="AN1367" s="90">
        <f>IFERROR(INDEX([1]market_value_etf!$1:$1048576,MATCH($A1367,[1]market_value_etf!$A:$A,0),MATCH(AN$2,[1]market_value_etf!$1:$1,0))*2 + INDEX([1]mkt_pt_etf!$1:$1048576,MATCH($A1367,[1]mkt_pt_etf!$A:$A,0),MATCH(AN$2,[1]mkt_pt_etf!$1:$1,0))*2,0)</f>
        <v>15660000</v>
      </c>
      <c r="AO1367" s="90">
        <f>IFERROR(INDEX([1]market_value_etf!$1:$1048576,MATCH($A1367,[1]market_value_etf!$A:$A,0),MATCH(AO$2,[1]market_value_etf!$1:$1,0))*2 + INDEX([1]mkt_pt_etf!$1:$1048576,MATCH($A1367,[1]mkt_pt_etf!$A:$A,0),MATCH(AO$2,[1]mkt_pt_etf!$1:$1,0))*2,0)</f>
        <v>16978000</v>
      </c>
      <c r="AP1367" s="90"/>
    </row>
    <row r="1368" spans="1:42" s="116" customFormat="1" ht="12.75" customHeight="1">
      <c r="A1368" s="110"/>
      <c r="B1368" s="113"/>
      <c r="C1368" s="113"/>
      <c r="D1368" s="203">
        <v>0</v>
      </c>
      <c r="E1368" s="208"/>
      <c r="F1368" s="113"/>
      <c r="G1368" s="135"/>
      <c r="H1368" s="113"/>
      <c r="I1368" s="113"/>
      <c r="J1368" s="113"/>
      <c r="K1368" s="113"/>
      <c r="L1368" s="113"/>
      <c r="M1368" s="113"/>
      <c r="N1368" s="113"/>
      <c r="O1368" s="113"/>
      <c r="P1368" s="113"/>
      <c r="Q1368" s="113"/>
      <c r="R1368" s="113"/>
      <c r="S1368" s="113"/>
      <c r="T1368" s="113"/>
      <c r="U1368" s="113"/>
      <c r="V1368" s="113"/>
      <c r="W1368" s="113"/>
      <c r="X1368" s="113"/>
      <c r="Y1368" s="85" t="e">
        <f t="shared" si="14"/>
        <v>#DIV/0!</v>
      </c>
      <c r="Z1368" s="113"/>
      <c r="AA1368" s="113"/>
      <c r="AB1368" s="113"/>
      <c r="AC1368" s="113"/>
      <c r="AD1368" s="113"/>
      <c r="AE1368" s="113"/>
      <c r="AF1368" s="113"/>
      <c r="AG1368" s="113"/>
      <c r="AH1368" s="113"/>
      <c r="AI1368" s="126"/>
      <c r="AJ1368" s="113"/>
      <c r="AK1368" s="113"/>
      <c r="AL1368" s="113"/>
      <c r="AM1368" s="113"/>
      <c r="AN1368" s="113"/>
      <c r="AO1368" s="113"/>
      <c r="AP1368" s="113"/>
    </row>
    <row r="1369" spans="1:42" ht="12.75" customHeight="1">
      <c r="A1369" s="81">
        <v>45404</v>
      </c>
      <c r="B1369" s="90" cm="1">
        <f t="array" ref="B1369">SUM(_xlfn._xlws.FILTER([1]market_value_exchange!$B:$D,[1]market_value_exchange!$A:$A=A1369,0))*2</f>
        <v>35665562126400</v>
      </c>
      <c r="C1369" s="90">
        <f>SUM(AD1369:AN1369)</f>
        <v>923627198000</v>
      </c>
      <c r="D1369" s="203">
        <f>F1369+H1369+J1369+L1369+N1369+P1369+R1369+T1369+V1369+Z1369</f>
        <v>86386957950</v>
      </c>
      <c r="E1369" s="208">
        <f>INDEX([2]Daily_stats!$1:$1048576,MATCH($A1369,[2]Daily_stats!$H:$H,0),MATCH(E$1,[2]Daily_stats!$1:$1,0))</f>
        <v>252753922900</v>
      </c>
      <c r="F1369" s="90">
        <f>IFERROR(INDEX([1]kis_etf_trade_data!$1:$1048576,MATCH($A1369,[1]kis_etf_trade_data!$A:$A,0),MATCH(F$3,[1]kis_etf_trade_data!$1:$1,0)),0)</f>
        <v>34363146950</v>
      </c>
      <c r="G1369" s="85">
        <f>F1369/AD1369</f>
        <v>0.58911101191774218</v>
      </c>
      <c r="H1369" s="90">
        <f>IFERROR(INDEX([1]kis_etf_trade_data!$1:$1048576,MATCH($A1369,[1]kis_etf_trade_data!$A:$A,0),MATCH(H$3,[1]kis_etf_trade_data!$1:$1,0)),0)</f>
        <v>270277000</v>
      </c>
      <c r="I1369" s="85">
        <f>H1369/AE1369</f>
        <v>0.45364930914559637</v>
      </c>
      <c r="J1369" s="90">
        <f>IFERROR(INDEX([1]kis_etf_trade_data!$1:$1048576,MATCH($A1369,[1]kis_etf_trade_data!$A:$A,0),MATCH(J$3,[1]kis_etf_trade_data!$1:$1,0)),0)</f>
        <v>9099961000</v>
      </c>
      <c r="K1369" s="85">
        <f>J1369/AF1369</f>
        <v>0.4309351892481304</v>
      </c>
      <c r="L1369" s="90">
        <f>IFERROR(INDEX([1]kis_etf_trade_data!$1:$1048576,MATCH($A1369,[1]kis_etf_trade_data!$A:$A,0),MATCH(L$3,[1]kis_etf_trade_data!$1:$1,0)),0)</f>
        <v>38749840000</v>
      </c>
      <c r="M1369" s="85">
        <f>L1369/AG1369</f>
        <v>4.6453973833666812E-2</v>
      </c>
      <c r="N1369" s="90">
        <f>IFERROR(INDEX([1]kis_etf_trade_data!$1:$1048576,MATCH($A1369,[1]kis_etf_trade_data!$A:$A,0),MATCH(N$3,[1]kis_etf_trade_data!$1:$1,0)),0)</f>
        <v>3210068000</v>
      </c>
      <c r="O1369" s="85">
        <f>N1369/AH1369</f>
        <v>0.42987057821858443</v>
      </c>
      <c r="P1369" s="90">
        <f>IFERROR(INDEX([1]kis_etf_trade_data!$1:$1048576,MATCH($A1369,[1]kis_etf_trade_data!$A:$A,0),MATCH(P$3,[1]kis_etf_trade_data!$1:$1,0)),0)</f>
        <v>386148000</v>
      </c>
      <c r="Q1369" s="85">
        <f>P1369/AI1369</f>
        <v>0.47952612167347597</v>
      </c>
      <c r="R1369" s="90">
        <f>IFERROR(INDEX([1]kis_etf_trade_data!$1:$1048576,MATCH($A1369,[1]kis_etf_trade_data!$A:$A,0),MATCH(R$3,[1]kis_etf_trade_data!$1:$1,0)),0)</f>
        <v>0</v>
      </c>
      <c r="S1369" s="85">
        <f>R1369/AJ1369</f>
        <v>0</v>
      </c>
      <c r="T1369" s="90">
        <f>IFERROR(INDEX([1]kis_etf_trade_data!$1:$1048576,MATCH($A1369,[1]kis_etf_trade_data!$A:$A,0),MATCH(T$3,[1]kis_etf_trade_data!$1:$1,0)),0)</f>
        <v>0</v>
      </c>
      <c r="U1369" s="85">
        <f>T1369/AK1369</f>
        <v>0</v>
      </c>
      <c r="V1369" s="90">
        <f>IFERROR(INDEX([1]kis_etf_trade_data!$1:$1048576,MATCH($A1369,[1]kis_etf_trade_data!$A:$A,0),MATCH(V$3,[1]kis_etf_trade_data!$1:$1,0)),0)</f>
        <v>307517000</v>
      </c>
      <c r="W1369" s="85">
        <f>V1369/AL1369</f>
        <v>0.3248345811925365</v>
      </c>
      <c r="X1369" s="90">
        <f>IFERROR(INDEX([1]kis_etf_trade_data!$1:$1048576,MATCH($A1369,[1]kis_etf_trade_data!$A:$A,0),MATCH(X$3,[1]kis_etf_trade_data!$1:$1,0)),0)</f>
        <v>1150000</v>
      </c>
      <c r="Y1369" s="85">
        <f t="shared" si="14"/>
        <v>0.5</v>
      </c>
      <c r="Z1369" s="90">
        <f>IFERROR(INDEX([1]kis_etf_trade_data!$1:$1048576,MATCH($A1369,[1]kis_etf_trade_data!$A:$A,0),MATCH(Z$3,[1]kis_etf_trade_data!$1:$1,0)),0)</f>
        <v>0</v>
      </c>
      <c r="AA1369" s="85">
        <f>Z1369/AO1369</f>
        <v>0</v>
      </c>
      <c r="AB1369" s="85"/>
      <c r="AC1369" s="85"/>
      <c r="AD1369" s="90">
        <f>IFERROR(INDEX([1]market_value_etf!$1:$1048576,MATCH($A1369,[1]market_value_etf!$A:$A,0),MATCH(AD$2,[1]market_value_etf!$1:$1,0))*2 + INDEX([1]mkt_pt_etf!$1:$1048576,MATCH($A1369,[1]mkt_pt_etf!$A:$A,0),MATCH(AD$2,[1]mkt_pt_etf!$1:$1,0))*2,0)</f>
        <v>58330512000</v>
      </c>
      <c r="AE1369" s="90">
        <f>IFERROR(INDEX([1]market_value_etf!$1:$1048576,MATCH($A1369,[1]market_value_etf!$A:$A,0),MATCH(AE$2,[1]market_value_etf!$1:$1,0))*2 + INDEX([1]mkt_pt_etf!$1:$1048576,MATCH($A1369,[1]mkt_pt_etf!$A:$A,0),MATCH(AE$2,[1]mkt_pt_etf!$1:$1,0))*2,0)</f>
        <v>595784000</v>
      </c>
      <c r="AF1369" s="90">
        <f>IFERROR(INDEX([1]market_value_etf!$1:$1048576,MATCH($A1369,[1]market_value_etf!$A:$A,0),MATCH(AF$2,[1]market_value_etf!$1:$1,0))*2 + INDEX([1]mkt_pt_etf!$1:$1048576,MATCH($A1369,[1]mkt_pt_etf!$A:$A,0),MATCH(AF$2,[1]mkt_pt_etf!$1:$1,0))*2,0)</f>
        <v>21116774000</v>
      </c>
      <c r="AG1369" s="90">
        <f>IFERROR(INDEX([1]market_value_etf!$1:$1048576,MATCH($A1369,[1]market_value_etf!$A:$A,0),MATCH(AG$2,[1]market_value_etf!$1:$1,0))*2 + INDEX([1]mkt_pt_etf!$1:$1048576,MATCH($A1369,[1]mkt_pt_etf!$A:$A,0),MATCH(AG$2,[1]mkt_pt_etf!$1:$1,0))*2,0)</f>
        <v>834155548000</v>
      </c>
      <c r="AH1369" s="90">
        <f>IFERROR(INDEX([1]market_value_etf!$1:$1048576,MATCH($A1369,[1]market_value_etf!$A:$A,0),MATCH(AH$2,[1]market_value_etf!$1:$1,0))*2 + INDEX([1]mkt_pt_etf!$1:$1048576,MATCH($A1369,[1]mkt_pt_etf!$A:$A,0),MATCH(AH$2,[1]mkt_pt_etf!$1:$1,0))*2,0)</f>
        <v>7467522000</v>
      </c>
      <c r="AI1369" s="90">
        <f>IFERROR(INDEX([1]market_value_etf!$1:$1048576,MATCH($A1369,[1]market_value_etf!$A:$A,0),MATCH(AI$2,[1]market_value_etf!$1:$1,0))*2 + INDEX([1]mkt_pt_etf!$1:$1048576,MATCH($A1369,[1]mkt_pt_etf!$A:$A,0),MATCH(AI$2,[1]mkt_pt_etf!$1:$1,0))*2,0)</f>
        <v>805270000</v>
      </c>
      <c r="AJ1369" s="90">
        <f>IFERROR(INDEX([1]market_value_etf!$1:$1048576,MATCH($A1369,[1]market_value_etf!$A:$A,0),MATCH(AJ$2,[1]market_value_etf!$1:$1,0))*2 + INDEX([1]mkt_pt_etf!$1:$1048576,MATCH($A1369,[1]mkt_pt_etf!$A:$A,0),MATCH(AJ$2,[1]mkt_pt_etf!$1:$1,0))*2,0)</f>
        <v>132172000</v>
      </c>
      <c r="AK1369" s="90">
        <f>IFERROR(INDEX([1]market_value_etf!$1:$1048576,MATCH($A1369,[1]market_value_etf!$A:$A,0),MATCH(AK$2,[1]market_value_etf!$1:$1,0))*2 + INDEX([1]mkt_pt_etf!$1:$1048576,MATCH($A1369,[1]mkt_pt_etf!$A:$A,0),MATCH(AK$2,[1]mkt_pt_etf!$1:$1,0))*2,0)</f>
        <v>67210000</v>
      </c>
      <c r="AL1369" s="90">
        <f>IFERROR(INDEX([1]market_value_etf!$1:$1048576,MATCH($A1369,[1]market_value_etf!$A:$A,0),MATCH(AL$2,[1]market_value_etf!$1:$1,0))*2 + INDEX([1]mkt_pt_etf!$1:$1048576,MATCH($A1369,[1]mkt_pt_etf!$A:$A,0),MATCH(AL$2,[1]mkt_pt_etf!$1:$1,0))*2,0)</f>
        <v>946688000</v>
      </c>
      <c r="AM1369" s="90">
        <f>IFERROR(INDEX([1]market_value_etf!$1:$1048576,MATCH($A1369,[1]market_value_etf!$A:$A,0),MATCH(AM$2,[1]market_value_etf!$1:$1,0))*2 + INDEX([1]mkt_pt_etf!$1:$1048576,MATCH($A1369,[1]mkt_pt_etf!$A:$A,0),MATCH(AM$2,[1]mkt_pt_etf!$1:$1,0))*2,0)</f>
        <v>2300000</v>
      </c>
      <c r="AN1369" s="90">
        <f>IFERROR(INDEX([1]market_value_etf!$1:$1048576,MATCH($A1369,[1]market_value_etf!$A:$A,0),MATCH(AN$2,[1]market_value_etf!$1:$1,0))*2 + INDEX([1]mkt_pt_etf!$1:$1048576,MATCH($A1369,[1]mkt_pt_etf!$A:$A,0),MATCH(AN$2,[1]mkt_pt_etf!$1:$1,0))*2,0)</f>
        <v>7418000</v>
      </c>
      <c r="AO1369" s="90">
        <f>IFERROR(INDEX([1]market_value_etf!$1:$1048576,MATCH($A1369,[1]market_value_etf!$A:$A,0),MATCH(AO$2,[1]market_value_etf!$1:$1,0))*2 + INDEX([1]mkt_pt_etf!$1:$1048576,MATCH($A1369,[1]mkt_pt_etf!$A:$A,0),MATCH(AO$2,[1]mkt_pt_etf!$1:$1,0))*2,0)</f>
        <v>4888000</v>
      </c>
      <c r="AP1369" s="90"/>
    </row>
    <row r="1370" spans="1:42" ht="12.75" customHeight="1">
      <c r="A1370" s="81">
        <v>45405</v>
      </c>
      <c r="B1370" s="90" cm="1">
        <f t="array" ref="B1370">SUM(_xlfn._xlws.FILTER([1]market_value_exchange!$B:$D,[1]market_value_exchange!$A:$A=A1370,0))*2</f>
        <v>38312633816000</v>
      </c>
      <c r="C1370" s="90">
        <f>SUM(AD1370:AN1370)</f>
        <v>158479437260</v>
      </c>
      <c r="D1370" s="203">
        <f>F1370+H1370+J1370+L1370+N1370+P1370+R1370+T1370+V1370+Z1370</f>
        <v>67204268000</v>
      </c>
      <c r="E1370" s="208">
        <f>INDEX([2]Daily_stats!$1:$1048576,MATCH($A1370,[2]Daily_stats!$H:$H,0),MATCH(E$1,[2]Daily_stats!$1:$1,0))</f>
        <v>252776244400</v>
      </c>
      <c r="F1370" s="90">
        <f>IFERROR(INDEX([1]kis_etf_trade_data!$1:$1048576,MATCH($A1370,[1]kis_etf_trade_data!$A:$A,0),MATCH(F$3,[1]kis_etf_trade_data!$1:$1,0)),0)</f>
        <v>18037482000</v>
      </c>
      <c r="G1370" s="85">
        <f>F1370/AD1370</f>
        <v>0.43400463706488362</v>
      </c>
      <c r="H1370" s="90">
        <f>IFERROR(INDEX([1]kis_etf_trade_data!$1:$1048576,MATCH($A1370,[1]kis_etf_trade_data!$A:$A,0),MATCH(H$3,[1]kis_etf_trade_data!$1:$1,0)),0)</f>
        <v>786330000</v>
      </c>
      <c r="I1370" s="85">
        <f>H1370/AE1370</f>
        <v>0.43873558806068746</v>
      </c>
      <c r="J1370" s="90">
        <f>IFERROR(INDEX([1]kis_etf_trade_data!$1:$1048576,MATCH($A1370,[1]kis_etf_trade_data!$A:$A,0),MATCH(J$3,[1]kis_etf_trade_data!$1:$1,0)),0)</f>
        <v>4094322000</v>
      </c>
      <c r="K1370" s="85">
        <f>J1370/AF1370</f>
        <v>0.3342916794427514</v>
      </c>
      <c r="L1370" s="90">
        <f>IFERROR(INDEX([1]kis_etf_trade_data!$1:$1048576,MATCH($A1370,[1]kis_etf_trade_data!$A:$A,0),MATCH(L$3,[1]kis_etf_trade_data!$1:$1,0)),0)</f>
        <v>40926669000</v>
      </c>
      <c r="M1370" s="85">
        <f>L1370/AG1370</f>
        <v>0.43287139210458703</v>
      </c>
      <c r="N1370" s="90">
        <f>IFERROR(INDEX([1]kis_etf_trade_data!$1:$1048576,MATCH($A1370,[1]kis_etf_trade_data!$A:$A,0),MATCH(N$3,[1]kis_etf_trade_data!$1:$1,0)),0)</f>
        <v>1551640000</v>
      </c>
      <c r="O1370" s="85">
        <f>N1370/AH1370</f>
        <v>0.39196903534552052</v>
      </c>
      <c r="P1370" s="90">
        <f>IFERROR(INDEX([1]kis_etf_trade_data!$1:$1048576,MATCH($A1370,[1]kis_etf_trade_data!$A:$A,0),MATCH(P$3,[1]kis_etf_trade_data!$1:$1,0)),0)</f>
        <v>495497000</v>
      </c>
      <c r="Q1370" s="85">
        <f>P1370/AI1370</f>
        <v>0.4395135252125289</v>
      </c>
      <c r="R1370" s="90">
        <f>IFERROR(INDEX([1]kis_etf_trade_data!$1:$1048576,MATCH($A1370,[1]kis_etf_trade_data!$A:$A,0),MATCH(R$3,[1]kis_etf_trade_data!$1:$1,0)),0)</f>
        <v>0</v>
      </c>
      <c r="S1370" s="85">
        <f>R1370/AJ1370</f>
        <v>0</v>
      </c>
      <c r="T1370" s="90">
        <f>IFERROR(INDEX([1]kis_etf_trade_data!$1:$1048576,MATCH($A1370,[1]kis_etf_trade_data!$A:$A,0),MATCH(T$3,[1]kis_etf_trade_data!$1:$1,0)),0)</f>
        <v>803180000</v>
      </c>
      <c r="U1370" s="85">
        <f>T1370/AK1370</f>
        <v>0.496580974638622</v>
      </c>
      <c r="V1370" s="90">
        <f>IFERROR(INDEX([1]kis_etf_trade_data!$1:$1048576,MATCH($A1370,[1]kis_etf_trade_data!$A:$A,0),MATCH(V$3,[1]kis_etf_trade_data!$1:$1,0)),0)</f>
        <v>509148000</v>
      </c>
      <c r="W1370" s="85">
        <f>V1370/AL1370</f>
        <v>0.45594553885335715</v>
      </c>
      <c r="X1370" s="90">
        <f>IFERROR(INDEX([1]kis_etf_trade_data!$1:$1048576,MATCH($A1370,[1]kis_etf_trade_data!$A:$A,0),MATCH(X$3,[1]kis_etf_trade_data!$1:$1,0)),0)</f>
        <v>2295000</v>
      </c>
      <c r="Y1370" s="85">
        <f t="shared" si="14"/>
        <v>0.5</v>
      </c>
      <c r="Z1370" s="90">
        <f>IFERROR(INDEX([1]kis_etf_trade_data!$1:$1048576,MATCH($A1370,[1]kis_etf_trade_data!$A:$A,0),MATCH(Z$3,[1]kis_etf_trade_data!$1:$1,0)),0)</f>
        <v>0</v>
      </c>
      <c r="AA1370" s="85">
        <f>Z1370/AO1370</f>
        <v>0</v>
      </c>
      <c r="AB1370" s="85"/>
      <c r="AC1370" s="85"/>
      <c r="AD1370" s="90">
        <f>IFERROR(INDEX([1]market_value_etf!$1:$1048576,MATCH($A1370,[1]market_value_etf!$A:$A,0),MATCH(AD$2,[1]market_value_etf!$1:$1,0))*2 + INDEX([1]mkt_pt_etf!$1:$1048576,MATCH($A1370,[1]mkt_pt_etf!$A:$A,0),MATCH(AD$2,[1]mkt_pt_etf!$1:$1,0))*2,0)</f>
        <v>41560574380</v>
      </c>
      <c r="AE1370" s="90">
        <f>IFERROR(INDEX([1]market_value_etf!$1:$1048576,MATCH($A1370,[1]market_value_etf!$A:$A,0),MATCH(AE$2,[1]market_value_etf!$1:$1,0))*2 + INDEX([1]mkt_pt_etf!$1:$1048576,MATCH($A1370,[1]mkt_pt_etf!$A:$A,0),MATCH(AE$2,[1]mkt_pt_etf!$1:$1,0))*2,0)</f>
        <v>1792264000</v>
      </c>
      <c r="AF1370" s="90">
        <f>IFERROR(INDEX([1]market_value_etf!$1:$1048576,MATCH($A1370,[1]market_value_etf!$A:$A,0),MATCH(AF$2,[1]market_value_etf!$1:$1,0))*2 + INDEX([1]mkt_pt_etf!$1:$1048576,MATCH($A1370,[1]mkt_pt_etf!$A:$A,0),MATCH(AF$2,[1]mkt_pt_etf!$1:$1,0))*2,0)</f>
        <v>12247753240</v>
      </c>
      <c r="AG1370" s="90">
        <f>IFERROR(INDEX([1]market_value_etf!$1:$1048576,MATCH($A1370,[1]market_value_etf!$A:$A,0),MATCH(AG$2,[1]market_value_etf!$1:$1,0))*2 + INDEX([1]mkt_pt_etf!$1:$1048576,MATCH($A1370,[1]mkt_pt_etf!$A:$A,0),MATCH(AG$2,[1]mkt_pt_etf!$1:$1,0))*2,0)</f>
        <v>94546948000</v>
      </c>
      <c r="AH1370" s="90">
        <f>IFERROR(INDEX([1]market_value_etf!$1:$1048576,MATCH($A1370,[1]market_value_etf!$A:$A,0),MATCH(AH$2,[1]market_value_etf!$1:$1,0))*2 + INDEX([1]mkt_pt_etf!$1:$1048576,MATCH($A1370,[1]mkt_pt_etf!$A:$A,0),MATCH(AH$2,[1]mkt_pt_etf!$1:$1,0))*2,0)</f>
        <v>3958578000</v>
      </c>
      <c r="AI1370" s="90">
        <f>IFERROR(INDEX([1]market_value_etf!$1:$1048576,MATCH($A1370,[1]market_value_etf!$A:$A,0),MATCH(AI$2,[1]market_value_etf!$1:$1,0))*2 + INDEX([1]mkt_pt_etf!$1:$1048576,MATCH($A1370,[1]mkt_pt_etf!$A:$A,0),MATCH(AI$2,[1]mkt_pt_etf!$1:$1,0))*2,0)</f>
        <v>1127376000</v>
      </c>
      <c r="AJ1370" s="90">
        <f>IFERROR(INDEX([1]market_value_etf!$1:$1048576,MATCH($A1370,[1]market_value_etf!$A:$A,0),MATCH(AJ$2,[1]market_value_etf!$1:$1,0))*2 + INDEX([1]mkt_pt_etf!$1:$1048576,MATCH($A1370,[1]mkt_pt_etf!$A:$A,0),MATCH(AJ$2,[1]mkt_pt_etf!$1:$1,0))*2,0)</f>
        <v>498333640</v>
      </c>
      <c r="AK1370" s="90">
        <f>IFERROR(INDEX([1]market_value_etf!$1:$1048576,MATCH($A1370,[1]market_value_etf!$A:$A,0),MATCH(AK$2,[1]market_value_etf!$1:$1,0))*2 + INDEX([1]mkt_pt_etf!$1:$1048576,MATCH($A1370,[1]mkt_pt_etf!$A:$A,0),MATCH(AK$2,[1]mkt_pt_etf!$1:$1,0))*2,0)</f>
        <v>1617420000</v>
      </c>
      <c r="AL1370" s="90">
        <f>IFERROR(INDEX([1]market_value_etf!$1:$1048576,MATCH($A1370,[1]market_value_etf!$A:$A,0),MATCH(AL$2,[1]market_value_etf!$1:$1,0))*2 + INDEX([1]mkt_pt_etf!$1:$1048576,MATCH($A1370,[1]mkt_pt_etf!$A:$A,0),MATCH(AL$2,[1]mkt_pt_etf!$1:$1,0))*2,0)</f>
        <v>1116686000</v>
      </c>
      <c r="AM1370" s="90">
        <f>IFERROR(INDEX([1]market_value_etf!$1:$1048576,MATCH($A1370,[1]market_value_etf!$A:$A,0),MATCH(AM$2,[1]market_value_etf!$1:$1,0))*2 + INDEX([1]mkt_pt_etf!$1:$1048576,MATCH($A1370,[1]mkt_pt_etf!$A:$A,0),MATCH(AM$2,[1]mkt_pt_etf!$1:$1,0))*2,0)</f>
        <v>4590000</v>
      </c>
      <c r="AN1370" s="90">
        <f>IFERROR(INDEX([1]market_value_etf!$1:$1048576,MATCH($A1370,[1]market_value_etf!$A:$A,0),MATCH(AN$2,[1]market_value_etf!$1:$1,0))*2 + INDEX([1]mkt_pt_etf!$1:$1048576,MATCH($A1370,[1]mkt_pt_etf!$A:$A,0),MATCH(AN$2,[1]mkt_pt_etf!$1:$1,0))*2,0)</f>
        <v>8914000</v>
      </c>
      <c r="AO1370" s="90">
        <f>IFERROR(INDEX([1]market_value_etf!$1:$1048576,MATCH($A1370,[1]market_value_etf!$A:$A,0),MATCH(AO$2,[1]market_value_etf!$1:$1,0))*2 + INDEX([1]mkt_pt_etf!$1:$1048576,MATCH($A1370,[1]mkt_pt_etf!$A:$A,0),MATCH(AO$2,[1]mkt_pt_etf!$1:$1,0))*2,0)</f>
        <v>82700000</v>
      </c>
      <c r="AP1370" s="90"/>
    </row>
    <row r="1371" spans="1:42" ht="12.75" customHeight="1">
      <c r="A1371" s="81">
        <v>45406</v>
      </c>
      <c r="B1371" s="90" cm="1">
        <f t="array" ref="B1371">SUM(_xlfn._xlws.FILTER([1]market_value_exchange!$B:$D,[1]market_value_exchange!$A:$A=A1371,0))*2</f>
        <v>43507630348000</v>
      </c>
      <c r="C1371" s="90">
        <f>SUM(AD1371:AN1371)</f>
        <v>2144542699160</v>
      </c>
      <c r="D1371" s="203">
        <f>F1371+H1371+J1371+L1371+N1371+P1371+R1371+T1371+V1371+Z1371</f>
        <v>50011150000</v>
      </c>
      <c r="E1371" s="208">
        <f>INDEX([2]Daily_stats!$1:$1048576,MATCH($A1371,[2]Daily_stats!$H:$H,0),MATCH(E$1,[2]Daily_stats!$1:$1,0))</f>
        <v>151676308000</v>
      </c>
      <c r="F1371" s="90">
        <f>IFERROR(INDEX([1]kis_etf_trade_data!$1:$1048576,MATCH($A1371,[1]kis_etf_trade_data!$A:$A,0),MATCH(F$3,[1]kis_etf_trade_data!$1:$1,0)),0)</f>
        <v>1086139000</v>
      </c>
      <c r="G1371" s="85">
        <f>F1371/AD1371</f>
        <v>0.20298837649667015</v>
      </c>
      <c r="H1371" s="90">
        <f>IFERROR(INDEX([1]kis_etf_trade_data!$1:$1048576,MATCH($A1371,[1]kis_etf_trade_data!$A:$A,0),MATCH(H$3,[1]kis_etf_trade_data!$1:$1,0)),0)</f>
        <v>72967000</v>
      </c>
      <c r="I1371" s="85">
        <f>H1371/AE1371</f>
        <v>0.39977536708305939</v>
      </c>
      <c r="J1371" s="90">
        <f>IFERROR(INDEX([1]kis_etf_trade_data!$1:$1048576,MATCH($A1371,[1]kis_etf_trade_data!$A:$A,0),MATCH(J$3,[1]kis_etf_trade_data!$1:$1,0)),0)</f>
        <v>1368299000</v>
      </c>
      <c r="K1371" s="85">
        <f>J1371/AF1371</f>
        <v>0.3072722968915384</v>
      </c>
      <c r="L1371" s="90">
        <f>IFERROR(INDEX([1]kis_etf_trade_data!$1:$1048576,MATCH($A1371,[1]kis_etf_trade_data!$A:$A,0),MATCH(L$3,[1]kis_etf_trade_data!$1:$1,0)),0)</f>
        <v>31674012000</v>
      </c>
      <c r="M1371" s="85">
        <f>L1371/AG1371</f>
        <v>1.5011466055136891E-2</v>
      </c>
      <c r="N1371" s="90">
        <f>IFERROR(INDEX([1]kis_etf_trade_data!$1:$1048576,MATCH($A1371,[1]kis_etf_trade_data!$A:$A,0),MATCH(N$3,[1]kis_etf_trade_data!$1:$1,0)),0)</f>
        <v>676127000</v>
      </c>
      <c r="O1371" s="85">
        <f>N1371/AH1371</f>
        <v>0.38900574768855467</v>
      </c>
      <c r="P1371" s="90">
        <f>IFERROR(INDEX([1]kis_etf_trade_data!$1:$1048576,MATCH($A1371,[1]kis_etf_trade_data!$A:$A,0),MATCH(P$3,[1]kis_etf_trade_data!$1:$1,0)),0)</f>
        <v>210569000</v>
      </c>
      <c r="Q1371" s="85">
        <f>P1371/AI1371</f>
        <v>0.43734422770171472</v>
      </c>
      <c r="R1371" s="90">
        <f>IFERROR(INDEX([1]kis_etf_trade_data!$1:$1048576,MATCH($A1371,[1]kis_etf_trade_data!$A:$A,0),MATCH(R$3,[1]kis_etf_trade_data!$1:$1,0)),0)</f>
        <v>8757000000</v>
      </c>
      <c r="S1371" s="85">
        <f>R1371/AJ1371</f>
        <v>0.89761743365802515</v>
      </c>
      <c r="T1371" s="90">
        <f>IFERROR(INDEX([1]kis_etf_trade_data!$1:$1048576,MATCH($A1371,[1]kis_etf_trade_data!$A:$A,0),MATCH(T$3,[1]kis_etf_trade_data!$1:$1,0)),0)</f>
        <v>300759000</v>
      </c>
      <c r="U1371" s="85">
        <f>T1371/AK1371</f>
        <v>0.49865702376570537</v>
      </c>
      <c r="V1371" s="90">
        <f>IFERROR(INDEX([1]kis_etf_trade_data!$1:$1048576,MATCH($A1371,[1]kis_etf_trade_data!$A:$A,0),MATCH(V$3,[1]kis_etf_trade_data!$1:$1,0)),0)</f>
        <v>5865278000</v>
      </c>
      <c r="W1371" s="85">
        <f>V1371/AL1371</f>
        <v>0.489704748332912</v>
      </c>
      <c r="X1371" s="90">
        <f>IFERROR(INDEX([1]kis_etf_trade_data!$1:$1048576,MATCH($A1371,[1]kis_etf_trade_data!$A:$A,0),MATCH(X$3,[1]kis_etf_trade_data!$1:$1,0)),0)</f>
        <v>1165000</v>
      </c>
      <c r="Y1371" s="85">
        <f t="shared" si="14"/>
        <v>0.5</v>
      </c>
      <c r="Z1371" s="90">
        <f>IFERROR(INDEX([1]kis_etf_trade_data!$1:$1048576,MATCH($A1371,[1]kis_etf_trade_data!$A:$A,0),MATCH(Z$3,[1]kis_etf_trade_data!$1:$1,0)),0)</f>
        <v>0</v>
      </c>
      <c r="AA1371" s="85">
        <f>Z1371/AO1371</f>
        <v>0</v>
      </c>
      <c r="AB1371" s="85"/>
      <c r="AC1371" s="85"/>
      <c r="AD1371" s="90">
        <f>IFERROR(INDEX([1]market_value_etf!$1:$1048576,MATCH($A1371,[1]market_value_etf!$A:$A,0),MATCH(AD$2,[1]market_value_etf!$1:$1,0))*2 + INDEX([1]mkt_pt_etf!$1:$1048576,MATCH($A1371,[1]mkt_pt_etf!$A:$A,0),MATCH(AD$2,[1]mkt_pt_etf!$1:$1,0))*2,0)</f>
        <v>5350744800</v>
      </c>
      <c r="AE1371" s="90">
        <f>IFERROR(INDEX([1]market_value_etf!$1:$1048576,MATCH($A1371,[1]market_value_etf!$A:$A,0),MATCH(AE$2,[1]market_value_etf!$1:$1,0))*2 + INDEX([1]mkt_pt_etf!$1:$1048576,MATCH($A1371,[1]mkt_pt_etf!$A:$A,0),MATCH(AE$2,[1]mkt_pt_etf!$1:$1,0))*2,0)</f>
        <v>182520000</v>
      </c>
      <c r="AF1371" s="90">
        <f>IFERROR(INDEX([1]market_value_etf!$1:$1048576,MATCH($A1371,[1]market_value_etf!$A:$A,0),MATCH(AF$2,[1]market_value_etf!$1:$1,0))*2 + INDEX([1]mkt_pt_etf!$1:$1048576,MATCH($A1371,[1]mkt_pt_etf!$A:$A,0),MATCH(AF$2,[1]mkt_pt_etf!$1:$1,0))*2,0)</f>
        <v>4453050320</v>
      </c>
      <c r="AG1371" s="90">
        <f>IFERROR(INDEX([1]market_value_etf!$1:$1048576,MATCH($A1371,[1]market_value_etf!$A:$A,0),MATCH(AG$2,[1]market_value_etf!$1:$1,0))*2 + INDEX([1]mkt_pt_etf!$1:$1048576,MATCH($A1371,[1]mkt_pt_etf!$A:$A,0),MATCH(AG$2,[1]mkt_pt_etf!$1:$1,0))*2,0)</f>
        <v>2109987917480</v>
      </c>
      <c r="AH1371" s="90">
        <f>IFERROR(INDEX([1]market_value_etf!$1:$1048576,MATCH($A1371,[1]market_value_etf!$A:$A,0),MATCH(AH$2,[1]market_value_etf!$1:$1,0))*2 + INDEX([1]mkt_pt_etf!$1:$1048576,MATCH($A1371,[1]mkt_pt_etf!$A:$A,0),MATCH(AH$2,[1]mkt_pt_etf!$1:$1,0))*2,0)</f>
        <v>1738090000</v>
      </c>
      <c r="AI1371" s="90">
        <f>IFERROR(INDEX([1]market_value_etf!$1:$1048576,MATCH($A1371,[1]market_value_etf!$A:$A,0),MATCH(AI$2,[1]market_value_etf!$1:$1,0))*2 + INDEX([1]mkt_pt_etf!$1:$1048576,MATCH($A1371,[1]mkt_pt_etf!$A:$A,0),MATCH(AI$2,[1]mkt_pt_etf!$1:$1,0))*2,0)</f>
        <v>481472000</v>
      </c>
      <c r="AJ1371" s="90">
        <f>IFERROR(INDEX([1]market_value_etf!$1:$1048576,MATCH($A1371,[1]market_value_etf!$A:$A,0),MATCH(AJ$2,[1]market_value_etf!$1:$1,0))*2 + INDEX([1]mkt_pt_etf!$1:$1048576,MATCH($A1371,[1]mkt_pt_etf!$A:$A,0),MATCH(AJ$2,[1]mkt_pt_etf!$1:$1,0))*2,0)</f>
        <v>9755826560</v>
      </c>
      <c r="AK1371" s="90">
        <f>IFERROR(INDEX([1]market_value_etf!$1:$1048576,MATCH($A1371,[1]market_value_etf!$A:$A,0),MATCH(AK$2,[1]market_value_etf!$1:$1,0))*2 + INDEX([1]mkt_pt_etf!$1:$1048576,MATCH($A1371,[1]mkt_pt_etf!$A:$A,0),MATCH(AK$2,[1]mkt_pt_etf!$1:$1,0))*2,0)</f>
        <v>603138000</v>
      </c>
      <c r="AL1371" s="90">
        <f>IFERROR(INDEX([1]market_value_etf!$1:$1048576,MATCH($A1371,[1]market_value_etf!$A:$A,0),MATCH(AL$2,[1]market_value_etf!$1:$1,0))*2 + INDEX([1]mkt_pt_etf!$1:$1048576,MATCH($A1371,[1]mkt_pt_etf!$A:$A,0),MATCH(AL$2,[1]mkt_pt_etf!$1:$1,0))*2,0)</f>
        <v>11977172000</v>
      </c>
      <c r="AM1371" s="90">
        <f>IFERROR(INDEX([1]market_value_etf!$1:$1048576,MATCH($A1371,[1]market_value_etf!$A:$A,0),MATCH(AM$2,[1]market_value_etf!$1:$1,0))*2 + INDEX([1]mkt_pt_etf!$1:$1048576,MATCH($A1371,[1]mkt_pt_etf!$A:$A,0),MATCH(AM$2,[1]mkt_pt_etf!$1:$1,0))*2,0)</f>
        <v>2330000</v>
      </c>
      <c r="AN1371" s="90">
        <f>IFERROR(INDEX([1]market_value_etf!$1:$1048576,MATCH($A1371,[1]market_value_etf!$A:$A,0),MATCH(AN$2,[1]market_value_etf!$1:$1,0))*2 + INDEX([1]mkt_pt_etf!$1:$1048576,MATCH($A1371,[1]mkt_pt_etf!$A:$A,0),MATCH(AN$2,[1]mkt_pt_etf!$1:$1,0))*2,0)</f>
        <v>10438000</v>
      </c>
      <c r="AO1371" s="90">
        <f>IFERROR(INDEX([1]market_value_etf!$1:$1048576,MATCH($A1371,[1]market_value_etf!$A:$A,0),MATCH(AO$2,[1]market_value_etf!$1:$1,0))*2 + INDEX([1]mkt_pt_etf!$1:$1048576,MATCH($A1371,[1]mkt_pt_etf!$A:$A,0),MATCH(AO$2,[1]mkt_pt_etf!$1:$1,0))*2,0)</f>
        <v>2540000</v>
      </c>
      <c r="AP1371" s="90"/>
    </row>
    <row r="1372" spans="1:42" ht="12.75" customHeight="1">
      <c r="A1372" s="81">
        <v>45407</v>
      </c>
      <c r="B1372" s="90" cm="1">
        <f t="array" ref="B1372">SUM(_xlfn._xlws.FILTER([1]market_value_exchange!$B:$D,[1]market_value_exchange!$A:$A=A1372,0))*2</f>
        <v>31360516594000</v>
      </c>
      <c r="C1372" s="90">
        <f>SUM(AD1372:AN1372)</f>
        <v>847301963000</v>
      </c>
      <c r="D1372" s="203">
        <f>F1372+H1372+J1372+L1372+N1372+P1372+R1372+T1372+V1372+Z1372</f>
        <v>158875731000</v>
      </c>
      <c r="E1372" s="208">
        <f>INDEX([2]Daily_stats!$1:$1048576,MATCH($A1372,[2]Daily_stats!$H:$H,0),MATCH(E$1,[2]Daily_stats!$1:$1,0))</f>
        <v>385073531000</v>
      </c>
      <c r="F1372" s="90">
        <f>IFERROR(INDEX([1]kis_etf_trade_data!$1:$1048576,MATCH($A1372,[1]kis_etf_trade_data!$A:$A,0),MATCH(F$3,[1]kis_etf_trade_data!$1:$1,0)),0)</f>
        <v>111870199000</v>
      </c>
      <c r="G1372" s="85">
        <f>F1372/AD1372</f>
        <v>0.81888716944344875</v>
      </c>
      <c r="H1372" s="90">
        <f>IFERROR(INDEX([1]kis_etf_trade_data!$1:$1048576,MATCH($A1372,[1]kis_etf_trade_data!$A:$A,0),MATCH(H$3,[1]kis_etf_trade_data!$1:$1,0)),0)</f>
        <v>210373000</v>
      </c>
      <c r="I1372" s="85">
        <f>H1372/AE1372</f>
        <v>0.28101641936942134</v>
      </c>
      <c r="J1372" s="90">
        <f>IFERROR(INDEX([1]kis_etf_trade_data!$1:$1048576,MATCH($A1372,[1]kis_etf_trade_data!$A:$A,0),MATCH(J$3,[1]kis_etf_trade_data!$1:$1,0)),0)</f>
        <v>112141000</v>
      </c>
      <c r="K1372" s="85">
        <f>J1372/AF1372</f>
        <v>1.375995842649812E-3</v>
      </c>
      <c r="L1372" s="90">
        <f>IFERROR(INDEX([1]kis_etf_trade_data!$1:$1048576,MATCH($A1372,[1]kis_etf_trade_data!$A:$A,0),MATCH(L$3,[1]kis_etf_trade_data!$1:$1,0)),0)</f>
        <v>45885114000</v>
      </c>
      <c r="M1372" s="85">
        <f>L1372/AG1372</f>
        <v>7.3383924374365223E-2</v>
      </c>
      <c r="N1372" s="90">
        <f>IFERROR(INDEX([1]kis_etf_trade_data!$1:$1048576,MATCH($A1372,[1]kis_etf_trade_data!$A:$A,0),MATCH(N$3,[1]kis_etf_trade_data!$1:$1,0)),0)</f>
        <v>425398000</v>
      </c>
      <c r="O1372" s="85">
        <f>N1372/AH1372</f>
        <v>0.328851734635347</v>
      </c>
      <c r="P1372" s="90">
        <f>IFERROR(INDEX([1]kis_etf_trade_data!$1:$1048576,MATCH($A1372,[1]kis_etf_trade_data!$A:$A,0),MATCH(P$3,[1]kis_etf_trade_data!$1:$1,0)),0)</f>
        <v>179667000</v>
      </c>
      <c r="Q1372" s="85">
        <f>P1372/AI1372</f>
        <v>0.28541984917151086</v>
      </c>
      <c r="R1372" s="90">
        <f>IFERROR(INDEX([1]kis_etf_trade_data!$1:$1048576,MATCH($A1372,[1]kis_etf_trade_data!$A:$A,0),MATCH(R$3,[1]kis_etf_trade_data!$1:$1,0)),0)</f>
        <v>0</v>
      </c>
      <c r="S1372" s="85">
        <f>R1372/AJ1372</f>
        <v>0</v>
      </c>
      <c r="T1372" s="90">
        <f>IFERROR(INDEX([1]kis_etf_trade_data!$1:$1048576,MATCH($A1372,[1]kis_etf_trade_data!$A:$A,0),MATCH(T$3,[1]kis_etf_trade_data!$1:$1,0)),0)</f>
        <v>163810000</v>
      </c>
      <c r="U1372" s="85">
        <f>T1372/AK1372</f>
        <v>0.48793637555105446</v>
      </c>
      <c r="V1372" s="90">
        <f>IFERROR(INDEX([1]kis_etf_trade_data!$1:$1048576,MATCH($A1372,[1]kis_etf_trade_data!$A:$A,0),MATCH(V$3,[1]kis_etf_trade_data!$1:$1,0)),0)</f>
        <v>29029000</v>
      </c>
      <c r="W1372" s="85">
        <f>V1372/AL1372</f>
        <v>0.10192552123199651</v>
      </c>
      <c r="X1372" s="90">
        <f>IFERROR(INDEX([1]kis_etf_trade_data!$1:$1048576,MATCH($A1372,[1]kis_etf_trade_data!$A:$A,0),MATCH(X$3,[1]kis_etf_trade_data!$1:$1,0)),0)</f>
        <v>3492000</v>
      </c>
      <c r="Y1372" s="85">
        <f t="shared" si="14"/>
        <v>0.3814725802927682</v>
      </c>
      <c r="Z1372" s="90">
        <f>IFERROR(INDEX([1]kis_etf_trade_data!$1:$1048576,MATCH($A1372,[1]kis_etf_trade_data!$A:$A,0),MATCH(Z$3,[1]kis_etf_trade_data!$1:$1,0)),0)</f>
        <v>0</v>
      </c>
      <c r="AA1372" s="85">
        <f>Z1372/AO1372</f>
        <v>0</v>
      </c>
      <c r="AB1372" s="85"/>
      <c r="AC1372" s="85"/>
      <c r="AD1372" s="90">
        <f>IFERROR(INDEX([1]market_value_etf!$1:$1048576,MATCH($A1372,[1]market_value_etf!$A:$A,0),MATCH(AD$2,[1]market_value_etf!$1:$1,0))*2 + INDEX([1]mkt_pt_etf!$1:$1048576,MATCH($A1372,[1]mkt_pt_etf!$A:$A,0),MATCH(AD$2,[1]mkt_pt_etf!$1:$1,0))*2,0)</f>
        <v>136612470160</v>
      </c>
      <c r="AE1372" s="90">
        <f>IFERROR(INDEX([1]market_value_etf!$1:$1048576,MATCH($A1372,[1]market_value_etf!$A:$A,0),MATCH(AE$2,[1]market_value_etf!$1:$1,0))*2 + INDEX([1]mkt_pt_etf!$1:$1048576,MATCH($A1372,[1]mkt_pt_etf!$A:$A,0),MATCH(AE$2,[1]mkt_pt_etf!$1:$1,0))*2,0)</f>
        <v>748614620</v>
      </c>
      <c r="AF1372" s="90">
        <f>IFERROR(INDEX([1]market_value_etf!$1:$1048576,MATCH($A1372,[1]market_value_etf!$A:$A,0),MATCH(AF$2,[1]market_value_etf!$1:$1,0))*2 + INDEX([1]mkt_pt_etf!$1:$1048576,MATCH($A1372,[1]mkt_pt_etf!$A:$A,0),MATCH(AF$2,[1]mkt_pt_etf!$1:$1,0))*2,0)</f>
        <v>81498066000</v>
      </c>
      <c r="AG1372" s="90">
        <f>IFERROR(INDEX([1]market_value_etf!$1:$1048576,MATCH($A1372,[1]market_value_etf!$A:$A,0),MATCH(AG$2,[1]market_value_etf!$1:$1,0))*2 + INDEX([1]mkt_pt_etf!$1:$1048576,MATCH($A1372,[1]mkt_pt_etf!$A:$A,0),MATCH(AG$2,[1]mkt_pt_etf!$1:$1,0))*2,0)</f>
        <v>625274736820</v>
      </c>
      <c r="AH1372" s="90">
        <f>IFERROR(INDEX([1]market_value_etf!$1:$1048576,MATCH($A1372,[1]market_value_etf!$A:$A,0),MATCH(AH$2,[1]market_value_etf!$1:$1,0))*2 + INDEX([1]mkt_pt_etf!$1:$1048576,MATCH($A1372,[1]mkt_pt_etf!$A:$A,0),MATCH(AH$2,[1]mkt_pt_etf!$1:$1,0))*2,0)</f>
        <v>1293586000</v>
      </c>
      <c r="AI1372" s="90">
        <f>IFERROR(INDEX([1]market_value_etf!$1:$1048576,MATCH($A1372,[1]market_value_etf!$A:$A,0),MATCH(AI$2,[1]market_value_etf!$1:$1,0))*2 + INDEX([1]mkt_pt_etf!$1:$1048576,MATCH($A1372,[1]mkt_pt_etf!$A:$A,0),MATCH(AI$2,[1]mkt_pt_etf!$1:$1,0))*2,0)</f>
        <v>629483200</v>
      </c>
      <c r="AJ1372" s="90">
        <f>IFERROR(INDEX([1]market_value_etf!$1:$1048576,MATCH($A1372,[1]market_value_etf!$A:$A,0),MATCH(AJ$2,[1]market_value_etf!$1:$1,0))*2 + INDEX([1]mkt_pt_etf!$1:$1048576,MATCH($A1372,[1]mkt_pt_etf!$A:$A,0),MATCH(AJ$2,[1]mkt_pt_etf!$1:$1,0))*2,0)</f>
        <v>575534200</v>
      </c>
      <c r="AK1372" s="90">
        <f>IFERROR(INDEX([1]market_value_etf!$1:$1048576,MATCH($A1372,[1]market_value_etf!$A:$A,0),MATCH(AK$2,[1]market_value_etf!$1:$1,0))*2 + INDEX([1]mkt_pt_etf!$1:$1048576,MATCH($A1372,[1]mkt_pt_etf!$A:$A,0),MATCH(AK$2,[1]mkt_pt_etf!$1:$1,0))*2,0)</f>
        <v>335720000</v>
      </c>
      <c r="AL1372" s="90">
        <f>IFERROR(INDEX([1]market_value_etf!$1:$1048576,MATCH($A1372,[1]market_value_etf!$A:$A,0),MATCH(AL$2,[1]market_value_etf!$1:$1,0))*2 + INDEX([1]mkt_pt_etf!$1:$1048576,MATCH($A1372,[1]mkt_pt_etf!$A:$A,0),MATCH(AL$2,[1]mkt_pt_etf!$1:$1,0))*2,0)</f>
        <v>284806000</v>
      </c>
      <c r="AM1372" s="90">
        <f>IFERROR(INDEX([1]market_value_etf!$1:$1048576,MATCH($A1372,[1]market_value_etf!$A:$A,0),MATCH(AM$2,[1]market_value_etf!$1:$1,0))*2 + INDEX([1]mkt_pt_etf!$1:$1048576,MATCH($A1372,[1]mkt_pt_etf!$A:$A,0),MATCH(AM$2,[1]mkt_pt_etf!$1:$1,0))*2,0)</f>
        <v>9154000</v>
      </c>
      <c r="AN1372" s="90">
        <f>IFERROR(INDEX([1]market_value_etf!$1:$1048576,MATCH($A1372,[1]market_value_etf!$A:$A,0),MATCH(AN$2,[1]market_value_etf!$1:$1,0))*2 + INDEX([1]mkt_pt_etf!$1:$1048576,MATCH($A1372,[1]mkt_pt_etf!$A:$A,0),MATCH(AN$2,[1]mkt_pt_etf!$1:$1,0))*2,0)</f>
        <v>39792000</v>
      </c>
      <c r="AO1372" s="90">
        <f>IFERROR(INDEX([1]market_value_etf!$1:$1048576,MATCH($A1372,[1]market_value_etf!$A:$A,0),MATCH(AO$2,[1]market_value_etf!$1:$1,0))*2 + INDEX([1]mkt_pt_etf!$1:$1048576,MATCH($A1372,[1]mkt_pt_etf!$A:$A,0),MATCH(AO$2,[1]mkt_pt_etf!$1:$1,0))*2,0)</f>
        <v>43120000</v>
      </c>
      <c r="AP1372" s="90"/>
    </row>
    <row r="1373" spans="1:42" ht="12.75" customHeight="1">
      <c r="A1373" s="81">
        <v>45408</v>
      </c>
      <c r="B1373" s="90" cm="1">
        <f t="array" ref="B1373">SUM(_xlfn._xlws.FILTER([1]market_value_exchange!$B:$D,[1]market_value_exchange!$A:$A=A1373,0))*2</f>
        <v>34342610010800</v>
      </c>
      <c r="C1373" s="90">
        <f>SUM(AD1373:AN1373)</f>
        <v>508072879500</v>
      </c>
      <c r="D1373" s="203">
        <f>F1373+H1373+J1373+L1373+N1373+P1373+R1373+T1373+V1373+Z1373</f>
        <v>138184888000</v>
      </c>
      <c r="E1373" s="208">
        <f>INDEX([2]Daily_stats!$1:$1048576,MATCH($A1373,[2]Daily_stats!$H:$H,0),MATCH(E$1,[2]Daily_stats!$1:$1,0))</f>
        <v>318168051000</v>
      </c>
      <c r="F1373" s="90">
        <f>IFERROR(INDEX([1]kis_etf_trade_data!$1:$1048576,MATCH($A1373,[1]kis_etf_trade_data!$A:$A,0),MATCH(F$3,[1]kis_etf_trade_data!$1:$1,0)),0)</f>
        <v>57385419000</v>
      </c>
      <c r="G1373" s="85">
        <f>F1373/AD1373</f>
        <v>0.91480059844869677</v>
      </c>
      <c r="H1373" s="90">
        <f>IFERROR(INDEX([1]kis_etf_trade_data!$1:$1048576,MATCH($A1373,[1]kis_etf_trade_data!$A:$A,0),MATCH(H$3,[1]kis_etf_trade_data!$1:$1,0)),0)</f>
        <v>259298000</v>
      </c>
      <c r="I1373" s="85">
        <f>H1373/AE1373</f>
        <v>0.49295635411002914</v>
      </c>
      <c r="J1373" s="90">
        <f>IFERROR(INDEX([1]kis_etf_trade_data!$1:$1048576,MATCH($A1373,[1]kis_etf_trade_data!$A:$A,0),MATCH(J$3,[1]kis_etf_trade_data!$1:$1,0)),0)</f>
        <v>4139377000</v>
      </c>
      <c r="K1373" s="85">
        <f>J1373/AF1373</f>
        <v>0.4148329925645528</v>
      </c>
      <c r="L1373" s="90">
        <f>IFERROR(INDEX([1]kis_etf_trade_data!$1:$1048576,MATCH($A1373,[1]kis_etf_trade_data!$A:$A,0),MATCH(L$3,[1]kis_etf_trade_data!$1:$1,0)),0)</f>
        <v>75224868000</v>
      </c>
      <c r="M1373" s="85">
        <f>L1373/AG1373</f>
        <v>0.17467643122595439</v>
      </c>
      <c r="N1373" s="90">
        <f>IFERROR(INDEX([1]kis_etf_trade_data!$1:$1048576,MATCH($A1373,[1]kis_etf_trade_data!$A:$A,0),MATCH(N$3,[1]kis_etf_trade_data!$1:$1,0)),0)</f>
        <v>473630000</v>
      </c>
      <c r="O1373" s="85">
        <f>N1373/AH1373</f>
        <v>0.23993268531295656</v>
      </c>
      <c r="P1373" s="90">
        <f>IFERROR(INDEX([1]kis_etf_trade_data!$1:$1048576,MATCH($A1373,[1]kis_etf_trade_data!$A:$A,0),MATCH(P$3,[1]kis_etf_trade_data!$1:$1,0)),0)</f>
        <v>453736000</v>
      </c>
      <c r="Q1373" s="85">
        <f>P1373/AI1373</f>
        <v>0.46581274507511145</v>
      </c>
      <c r="R1373" s="90">
        <f>IFERROR(INDEX([1]kis_etf_trade_data!$1:$1048576,MATCH($A1373,[1]kis_etf_trade_data!$A:$A,0),MATCH(R$3,[1]kis_etf_trade_data!$1:$1,0)),0)</f>
        <v>0</v>
      </c>
      <c r="S1373" s="85">
        <f>R1373/AJ1373</f>
        <v>0</v>
      </c>
      <c r="T1373" s="90">
        <f>IFERROR(INDEX([1]kis_etf_trade_data!$1:$1048576,MATCH($A1373,[1]kis_etf_trade_data!$A:$A,0),MATCH(T$3,[1]kis_etf_trade_data!$1:$1,0)),0)</f>
        <v>209321000</v>
      </c>
      <c r="U1373" s="85">
        <f>T1373/AK1373</f>
        <v>0.47964079814487226</v>
      </c>
      <c r="V1373" s="90">
        <f>IFERROR(INDEX([1]kis_etf_trade_data!$1:$1048576,MATCH($A1373,[1]kis_etf_trade_data!$A:$A,0),MATCH(V$3,[1]kis_etf_trade_data!$1:$1,0)),0)</f>
        <v>39239000</v>
      </c>
      <c r="W1373" s="85">
        <f>V1373/AL1373</f>
        <v>0.19931426829887744</v>
      </c>
      <c r="X1373" s="90">
        <f>IFERROR(INDEX([1]kis_etf_trade_data!$1:$1048576,MATCH($A1373,[1]kis_etf_trade_data!$A:$A,0),MATCH(X$3,[1]kis_etf_trade_data!$1:$1,0)),0)</f>
        <v>3501000</v>
      </c>
      <c r="Y1373" s="85">
        <f t="shared" si="14"/>
        <v>0.5</v>
      </c>
      <c r="Z1373" s="90">
        <f>IFERROR(INDEX([1]kis_etf_trade_data!$1:$1048576,MATCH($A1373,[1]kis_etf_trade_data!$A:$A,0),MATCH(Z$3,[1]kis_etf_trade_data!$1:$1,0)),0)</f>
        <v>0</v>
      </c>
      <c r="AA1373" s="85">
        <f>Z1373/AO1373</f>
        <v>0</v>
      </c>
      <c r="AB1373" s="85"/>
      <c r="AC1373" s="85"/>
      <c r="AD1373" s="90">
        <f>IFERROR(INDEX([1]market_value_etf!$1:$1048576,MATCH($A1373,[1]market_value_etf!$A:$A,0),MATCH(AD$2,[1]market_value_etf!$1:$1,0))*2 + INDEX([1]mkt_pt_etf!$1:$1048576,MATCH($A1373,[1]mkt_pt_etf!$A:$A,0),MATCH(AD$2,[1]mkt_pt_etf!$1:$1,0))*2,0)</f>
        <v>62729975360</v>
      </c>
      <c r="AE1373" s="90">
        <f>IFERROR(INDEX([1]market_value_etf!$1:$1048576,MATCH($A1373,[1]market_value_etf!$A:$A,0),MATCH(AE$2,[1]market_value_etf!$1:$1,0))*2 + INDEX([1]mkt_pt_etf!$1:$1048576,MATCH($A1373,[1]mkt_pt_etf!$A:$A,0),MATCH(AE$2,[1]mkt_pt_etf!$1:$1,0))*2,0)</f>
        <v>526006000</v>
      </c>
      <c r="AF1373" s="90">
        <f>IFERROR(INDEX([1]market_value_etf!$1:$1048576,MATCH($A1373,[1]market_value_etf!$A:$A,0),MATCH(AF$2,[1]market_value_etf!$1:$1,0))*2 + INDEX([1]mkt_pt_etf!$1:$1048576,MATCH($A1373,[1]mkt_pt_etf!$A:$A,0),MATCH(AF$2,[1]mkt_pt_etf!$1:$1,0))*2,0)</f>
        <v>9978418000</v>
      </c>
      <c r="AG1373" s="90">
        <f>IFERROR(INDEX([1]market_value_etf!$1:$1048576,MATCH($A1373,[1]market_value_etf!$A:$A,0),MATCH(AG$2,[1]market_value_etf!$1:$1,0))*2 + INDEX([1]mkt_pt_etf!$1:$1048576,MATCH($A1373,[1]mkt_pt_etf!$A:$A,0),MATCH(AG$2,[1]mkt_pt_etf!$1:$1,0))*2,0)</f>
        <v>430652650000</v>
      </c>
      <c r="AH1373" s="90">
        <f>IFERROR(INDEX([1]market_value_etf!$1:$1048576,MATCH($A1373,[1]market_value_etf!$A:$A,0),MATCH(AH$2,[1]market_value_etf!$1:$1,0))*2 + INDEX([1]mkt_pt_etf!$1:$1048576,MATCH($A1373,[1]mkt_pt_etf!$A:$A,0),MATCH(AH$2,[1]mkt_pt_etf!$1:$1,0))*2,0)</f>
        <v>1974012000</v>
      </c>
      <c r="AI1373" s="90">
        <f>IFERROR(INDEX([1]market_value_etf!$1:$1048576,MATCH($A1373,[1]market_value_etf!$A:$A,0),MATCH(AI$2,[1]market_value_etf!$1:$1,0))*2 + INDEX([1]mkt_pt_etf!$1:$1048576,MATCH($A1373,[1]mkt_pt_etf!$A:$A,0),MATCH(AI$2,[1]mkt_pt_etf!$1:$1,0))*2,0)</f>
        <v>974073820</v>
      </c>
      <c r="AJ1373" s="90">
        <f>IFERROR(INDEX([1]market_value_etf!$1:$1048576,MATCH($A1373,[1]market_value_etf!$A:$A,0),MATCH(AJ$2,[1]market_value_etf!$1:$1,0))*2 + INDEX([1]mkt_pt_etf!$1:$1048576,MATCH($A1373,[1]mkt_pt_etf!$A:$A,0),MATCH(AJ$2,[1]mkt_pt_etf!$1:$1,0))*2,0)</f>
        <v>597460320</v>
      </c>
      <c r="AK1373" s="90">
        <f>IFERROR(INDEX([1]market_value_etf!$1:$1048576,MATCH($A1373,[1]market_value_etf!$A:$A,0),MATCH(AK$2,[1]market_value_etf!$1:$1,0))*2 + INDEX([1]mkt_pt_etf!$1:$1048576,MATCH($A1373,[1]mkt_pt_etf!$A:$A,0),MATCH(AK$2,[1]mkt_pt_etf!$1:$1,0))*2,0)</f>
        <v>436412000</v>
      </c>
      <c r="AL1373" s="90">
        <f>IFERROR(INDEX([1]market_value_etf!$1:$1048576,MATCH($A1373,[1]market_value_etf!$A:$A,0),MATCH(AL$2,[1]market_value_etf!$1:$1,0))*2 + INDEX([1]mkt_pt_etf!$1:$1048576,MATCH($A1373,[1]mkt_pt_etf!$A:$A,0),MATCH(AL$2,[1]mkt_pt_etf!$1:$1,0))*2,0)</f>
        <v>196870000</v>
      </c>
      <c r="AM1373" s="90">
        <f>IFERROR(INDEX([1]market_value_etf!$1:$1048576,MATCH($A1373,[1]market_value_etf!$A:$A,0),MATCH(AM$2,[1]market_value_etf!$1:$1,0))*2 + INDEX([1]mkt_pt_etf!$1:$1048576,MATCH($A1373,[1]mkt_pt_etf!$A:$A,0),MATCH(AM$2,[1]mkt_pt_etf!$1:$1,0))*2,0)</f>
        <v>7002000</v>
      </c>
      <c r="AN1373" s="90">
        <f>IFERROR(INDEX([1]market_value_etf!$1:$1048576,MATCH($A1373,[1]market_value_etf!$A:$A,0),MATCH(AN$2,[1]market_value_etf!$1:$1,0))*2 + INDEX([1]mkt_pt_etf!$1:$1048576,MATCH($A1373,[1]mkt_pt_etf!$A:$A,0),MATCH(AN$2,[1]mkt_pt_etf!$1:$1,0))*2,0)</f>
        <v>0</v>
      </c>
      <c r="AO1373" s="90">
        <f>IFERROR(INDEX([1]market_value_etf!$1:$1048576,MATCH($A1373,[1]market_value_etf!$A:$A,0),MATCH(AO$2,[1]market_value_etf!$1:$1,0))*2 + INDEX([1]mkt_pt_etf!$1:$1048576,MATCH($A1373,[1]mkt_pt_etf!$A:$A,0),MATCH(AO$2,[1]mkt_pt_etf!$1:$1,0))*2,0)</f>
        <v>5138588000</v>
      </c>
      <c r="AP1373" s="90"/>
    </row>
    <row r="1374" spans="1:42" s="116" customFormat="1" ht="12.75" customHeight="1">
      <c r="A1374" s="110"/>
      <c r="B1374" s="113"/>
      <c r="C1374" s="113"/>
      <c r="D1374" s="203">
        <v>0</v>
      </c>
      <c r="E1374" s="208"/>
      <c r="F1374" s="113"/>
      <c r="G1374" s="135"/>
      <c r="H1374" s="113"/>
      <c r="I1374" s="113"/>
      <c r="J1374" s="113"/>
      <c r="K1374" s="113"/>
      <c r="L1374" s="113"/>
      <c r="M1374" s="113"/>
      <c r="N1374" s="113"/>
      <c r="O1374" s="113"/>
      <c r="P1374" s="113"/>
      <c r="Q1374" s="113"/>
      <c r="R1374" s="113"/>
      <c r="S1374" s="113"/>
      <c r="T1374" s="113"/>
      <c r="U1374" s="113"/>
      <c r="V1374" s="113"/>
      <c r="W1374" s="113"/>
      <c r="X1374" s="113"/>
      <c r="Y1374" s="85" t="e">
        <f t="shared" si="14"/>
        <v>#DIV/0!</v>
      </c>
      <c r="Z1374" s="113"/>
      <c r="AA1374" s="113"/>
      <c r="AB1374" s="113"/>
      <c r="AC1374" s="113"/>
      <c r="AD1374" s="113"/>
      <c r="AE1374" s="113"/>
      <c r="AF1374" s="113"/>
      <c r="AG1374" s="113"/>
      <c r="AH1374" s="113"/>
      <c r="AI1374" s="126"/>
      <c r="AJ1374" s="113"/>
      <c r="AK1374" s="113"/>
      <c r="AL1374" s="113"/>
      <c r="AM1374" s="113"/>
      <c r="AN1374" s="113"/>
      <c r="AO1374" s="113"/>
      <c r="AP1374" s="113"/>
    </row>
    <row r="1375" spans="1:42" ht="12.75" customHeight="1">
      <c r="A1375" s="81">
        <v>45414</v>
      </c>
      <c r="B1375" s="90" cm="1">
        <f t="array" ref="B1375">SUM(_xlfn._xlws.FILTER([1]market_value_exchange!$B:$D,[1]market_value_exchange!$A:$A=A1375,0))*2</f>
        <v>31555333292000</v>
      </c>
      <c r="C1375" s="90">
        <f>SUM(AD1375:AN1375)</f>
        <v>463349304960</v>
      </c>
      <c r="D1375" s="203">
        <f>F1375+H1375+J1375+L1375+N1375+P1375+R1375+T1375+V1375+Z1375</f>
        <v>129652477000</v>
      </c>
      <c r="E1375" s="208">
        <f>INDEX([2]Daily_stats!$1:$1048576,MATCH($A1375,[2]Daily_stats!$H:$H,0),MATCH(E$1,[2]Daily_stats!$1:$1,0))</f>
        <v>186153562000</v>
      </c>
      <c r="F1375" s="90">
        <f>IFERROR(INDEX([1]kis_etf_trade_data!$1:$1048576,MATCH($A1375,[1]kis_etf_trade_data!$A:$A,0),MATCH(F$3,[1]kis_etf_trade_data!$1:$1,0)),0)</f>
        <v>124579357000</v>
      </c>
      <c r="G1375" s="85">
        <f>F1375/AD1375</f>
        <v>0.90616334061410264</v>
      </c>
      <c r="H1375" s="90">
        <f>IFERROR(INDEX([1]kis_etf_trade_data!$1:$1048576,MATCH($A1375,[1]kis_etf_trade_data!$A:$A,0),MATCH(H$3,[1]kis_etf_trade_data!$1:$1,0)),0)</f>
        <v>856589000</v>
      </c>
      <c r="I1375" s="85">
        <f>H1375/AE1375</f>
        <v>0.43988166938705942</v>
      </c>
      <c r="J1375" s="90">
        <f>IFERROR(INDEX([1]kis_etf_trade_data!$1:$1048576,MATCH($A1375,[1]kis_etf_trade_data!$A:$A,0),MATCH(J$3,[1]kis_etf_trade_data!$1:$1,0)),0)</f>
        <v>199633000</v>
      </c>
      <c r="K1375" s="85">
        <f>J1375/AF1375</f>
        <v>7.6990471163746474E-4</v>
      </c>
      <c r="L1375" s="90">
        <f>IFERROR(INDEX([1]kis_etf_trade_data!$1:$1048576,MATCH($A1375,[1]kis_etf_trade_data!$A:$A,0),MATCH(L$3,[1]kis_etf_trade_data!$1:$1,0)),0)</f>
        <v>2573784000</v>
      </c>
      <c r="M1375" s="85">
        <f>L1375/AG1375</f>
        <v>4.6137664101190086E-2</v>
      </c>
      <c r="N1375" s="90">
        <f>IFERROR(INDEX([1]kis_etf_trade_data!$1:$1048576,MATCH($A1375,[1]kis_etf_trade_data!$A:$A,0),MATCH(N$3,[1]kis_etf_trade_data!$1:$1,0)),0)</f>
        <v>1125733000</v>
      </c>
      <c r="O1375" s="85">
        <f>N1375/AH1375</f>
        <v>0.19859738643127589</v>
      </c>
      <c r="P1375" s="90">
        <f>IFERROR(INDEX([1]kis_etf_trade_data!$1:$1048576,MATCH($A1375,[1]kis_etf_trade_data!$A:$A,0),MATCH(P$3,[1]kis_etf_trade_data!$1:$1,0)),0)</f>
        <v>218614000</v>
      </c>
      <c r="Q1375" s="85">
        <f>P1375/AI1375</f>
        <v>0.36349948641111107</v>
      </c>
      <c r="R1375" s="90">
        <f>IFERROR(INDEX([1]kis_etf_trade_data!$1:$1048576,MATCH($A1375,[1]kis_etf_trade_data!$A:$A,0),MATCH(R$3,[1]kis_etf_trade_data!$1:$1,0)),0)</f>
        <v>0</v>
      </c>
      <c r="S1375" s="85">
        <f>R1375/AJ1375</f>
        <v>0</v>
      </c>
      <c r="T1375" s="90">
        <f>IFERROR(INDEX([1]kis_etf_trade_data!$1:$1048576,MATCH($A1375,[1]kis_etf_trade_data!$A:$A,0),MATCH(T$3,[1]kis_etf_trade_data!$1:$1,0)),0)</f>
        <v>818000</v>
      </c>
      <c r="U1375" s="85">
        <f>T1375/AK1375</f>
        <v>3.6279127526898888E-3</v>
      </c>
      <c r="V1375" s="90">
        <f>IFERROR(INDEX([1]kis_etf_trade_data!$1:$1048576,MATCH($A1375,[1]kis_etf_trade_data!$A:$A,0),MATCH(V$3,[1]kis_etf_trade_data!$1:$1,0)),0)</f>
        <v>97949000</v>
      </c>
      <c r="W1375" s="85">
        <f>V1375/AL1375</f>
        <v>0.414125655335701</v>
      </c>
      <c r="X1375" s="90">
        <f>IFERROR(INDEX([1]kis_etf_trade_data!$1:$1048576,MATCH($A1375,[1]kis_etf_trade_data!$A:$A,0),MATCH(X$3,[1]kis_etf_trade_data!$1:$1,0)),0)</f>
        <v>1167000</v>
      </c>
      <c r="Y1375" s="85">
        <f t="shared" si="14"/>
        <v>0.25096774193548388</v>
      </c>
      <c r="Z1375" s="90">
        <f>IFERROR(INDEX([1]kis_etf_trade_data!$1:$1048576,MATCH($A1375,[1]kis_etf_trade_data!$A:$A,0),MATCH(Z$3,[1]kis_etf_trade_data!$1:$1,0)),0)</f>
        <v>0</v>
      </c>
      <c r="AA1375" s="85">
        <f>Z1375/AO1375</f>
        <v>0</v>
      </c>
      <c r="AB1375" s="85"/>
      <c r="AC1375" s="85"/>
      <c r="AD1375" s="90">
        <f>IFERROR(INDEX([1]market_value_etf!$1:$1048576,MATCH($A1375,[1]market_value_etf!$A:$A,0),MATCH(AD$2,[1]market_value_etf!$1:$1,0))*2 + INDEX([1]mkt_pt_etf!$1:$1048576,MATCH($A1375,[1]mkt_pt_etf!$A:$A,0),MATCH(AD$2,[1]mkt_pt_etf!$1:$1,0))*2,0)</f>
        <v>137480023100</v>
      </c>
      <c r="AE1375" s="90">
        <f>IFERROR(INDEX([1]market_value_etf!$1:$1048576,MATCH($A1375,[1]market_value_etf!$A:$A,0),MATCH(AE$2,[1]market_value_etf!$1:$1,0))*2 + INDEX([1]mkt_pt_etf!$1:$1048576,MATCH($A1375,[1]mkt_pt_etf!$A:$A,0),MATCH(AE$2,[1]mkt_pt_etf!$1:$1,0))*2,0)</f>
        <v>1947316880</v>
      </c>
      <c r="AF1375" s="90">
        <f>IFERROR(INDEX([1]market_value_etf!$1:$1048576,MATCH($A1375,[1]market_value_etf!$A:$A,0),MATCH(AF$2,[1]market_value_etf!$1:$1,0))*2 + INDEX([1]mkt_pt_etf!$1:$1048576,MATCH($A1375,[1]mkt_pt_etf!$A:$A,0),MATCH(AF$2,[1]mkt_pt_etf!$1:$1,0))*2,0)</f>
        <v>259295724500</v>
      </c>
      <c r="AG1375" s="90">
        <f>IFERROR(INDEX([1]market_value_etf!$1:$1048576,MATCH($A1375,[1]market_value_etf!$A:$A,0),MATCH(AG$2,[1]market_value_etf!$1:$1,0))*2 + INDEX([1]mkt_pt_etf!$1:$1048576,MATCH($A1375,[1]mkt_pt_etf!$A:$A,0),MATCH(AG$2,[1]mkt_pt_etf!$1:$1,0))*2,0)</f>
        <v>55784878800</v>
      </c>
      <c r="AH1375" s="90">
        <f>IFERROR(INDEX([1]market_value_etf!$1:$1048576,MATCH($A1375,[1]market_value_etf!$A:$A,0),MATCH(AH$2,[1]market_value_etf!$1:$1,0))*2 + INDEX([1]mkt_pt_etf!$1:$1048576,MATCH($A1375,[1]mkt_pt_etf!$A:$A,0),MATCH(AH$2,[1]mkt_pt_etf!$1:$1,0))*2,0)</f>
        <v>5668418000</v>
      </c>
      <c r="AI1375" s="90">
        <f>IFERROR(INDEX([1]market_value_etf!$1:$1048576,MATCH($A1375,[1]market_value_etf!$A:$A,0),MATCH(AI$2,[1]market_value_etf!$1:$1,0))*2 + INDEX([1]mkt_pt_etf!$1:$1048576,MATCH($A1375,[1]mkt_pt_etf!$A:$A,0),MATCH(AI$2,[1]mkt_pt_etf!$1:$1,0))*2,0)</f>
        <v>601414880</v>
      </c>
      <c r="AJ1375" s="90">
        <f>IFERROR(INDEX([1]market_value_etf!$1:$1048576,MATCH($A1375,[1]market_value_etf!$A:$A,0),MATCH(AJ$2,[1]market_value_etf!$1:$1,0))*2 + INDEX([1]mkt_pt_etf!$1:$1048576,MATCH($A1375,[1]mkt_pt_etf!$A:$A,0),MATCH(AJ$2,[1]mkt_pt_etf!$1:$1,0))*2,0)</f>
        <v>2068436800</v>
      </c>
      <c r="AK1375" s="90">
        <f>IFERROR(INDEX([1]market_value_etf!$1:$1048576,MATCH($A1375,[1]market_value_etf!$A:$A,0),MATCH(AK$2,[1]market_value_etf!$1:$1,0))*2 + INDEX([1]mkt_pt_etf!$1:$1048576,MATCH($A1375,[1]mkt_pt_etf!$A:$A,0),MATCH(AK$2,[1]mkt_pt_etf!$1:$1,0))*2,0)</f>
        <v>225474000</v>
      </c>
      <c r="AL1375" s="90">
        <f>IFERROR(INDEX([1]market_value_etf!$1:$1048576,MATCH($A1375,[1]market_value_etf!$A:$A,0),MATCH(AL$2,[1]market_value_etf!$1:$1,0))*2 + INDEX([1]mkt_pt_etf!$1:$1048576,MATCH($A1375,[1]mkt_pt_etf!$A:$A,0),MATCH(AL$2,[1]mkt_pt_etf!$1:$1,0))*2,0)</f>
        <v>236520000</v>
      </c>
      <c r="AM1375" s="90">
        <f>IFERROR(INDEX([1]market_value_etf!$1:$1048576,MATCH($A1375,[1]market_value_etf!$A:$A,0),MATCH(AM$2,[1]market_value_etf!$1:$1,0))*2 + INDEX([1]mkt_pt_etf!$1:$1048576,MATCH($A1375,[1]mkt_pt_etf!$A:$A,0),MATCH(AM$2,[1]mkt_pt_etf!$1:$1,0))*2,0)</f>
        <v>4650000</v>
      </c>
      <c r="AN1375" s="90">
        <f>IFERROR(INDEX([1]market_value_etf!$1:$1048576,MATCH($A1375,[1]market_value_etf!$A:$A,0),MATCH(AN$2,[1]market_value_etf!$1:$1,0))*2 + INDEX([1]mkt_pt_etf!$1:$1048576,MATCH($A1375,[1]mkt_pt_etf!$A:$A,0),MATCH(AN$2,[1]mkt_pt_etf!$1:$1,0))*2,0)</f>
        <v>36448000</v>
      </c>
      <c r="AO1375" s="90">
        <f>IFERROR(INDEX([1]market_value_etf!$1:$1048576,MATCH($A1375,[1]market_value_etf!$A:$A,0),MATCH(AO$2,[1]market_value_etf!$1:$1,0))*2 + INDEX([1]mkt_pt_etf!$1:$1048576,MATCH($A1375,[1]mkt_pt_etf!$A:$A,0),MATCH(AO$2,[1]mkt_pt_etf!$1:$1,0))*2,0)</f>
        <v>10268000</v>
      </c>
      <c r="AP1375" s="90"/>
    </row>
    <row r="1376" spans="1:42" ht="12.75" customHeight="1">
      <c r="A1376" s="81">
        <v>45415</v>
      </c>
      <c r="B1376" s="90" cm="1">
        <f t="array" ref="B1376">SUM(_xlfn._xlws.FILTER([1]market_value_exchange!$B:$D,[1]market_value_exchange!$A:$A=A1376,0))*2</f>
        <v>37570400234400</v>
      </c>
      <c r="C1376" s="90">
        <f>SUM(AD1376:AN1376)</f>
        <v>492039070180</v>
      </c>
      <c r="D1376" s="203">
        <f>F1376+H1376+J1376+L1376+N1376+P1376+R1376+T1376+V1376+Z1376</f>
        <v>53520907000</v>
      </c>
      <c r="E1376" s="208">
        <f>INDEX([2]Daily_stats!$1:$1048576,MATCH($A1376,[2]Daily_stats!$H:$H,0),MATCH(E$1,[2]Daily_stats!$1:$1,0))</f>
        <v>168778320000</v>
      </c>
      <c r="F1376" s="90">
        <f>IFERROR(INDEX([1]kis_etf_trade_data!$1:$1048576,MATCH($A1376,[1]kis_etf_trade_data!$A:$A,0),MATCH(F$3,[1]kis_etf_trade_data!$1:$1,0)),0)</f>
        <v>22204910000</v>
      </c>
      <c r="G1376" s="85">
        <f>F1376/AD1376</f>
        <v>0.50645830123622304</v>
      </c>
      <c r="H1376" s="90">
        <f>IFERROR(INDEX([1]kis_etf_trade_data!$1:$1048576,MATCH($A1376,[1]kis_etf_trade_data!$A:$A,0),MATCH(H$3,[1]kis_etf_trade_data!$1:$1,0)),0)</f>
        <v>1342902000</v>
      </c>
      <c r="I1376" s="85">
        <f>H1376/AE1376</f>
        <v>0.31844069812606618</v>
      </c>
      <c r="J1376" s="90">
        <f>IFERROR(INDEX([1]kis_etf_trade_data!$1:$1048576,MATCH($A1376,[1]kis_etf_trade_data!$A:$A,0),MATCH(J$3,[1]kis_etf_trade_data!$1:$1,0)),0)</f>
        <v>2423658000</v>
      </c>
      <c r="K1376" s="85">
        <f>J1376/AF1376</f>
        <v>9.1434837381128391E-3</v>
      </c>
      <c r="L1376" s="90">
        <f>IFERROR(INDEX([1]kis_etf_trade_data!$1:$1048576,MATCH($A1376,[1]kis_etf_trade_data!$A:$A,0),MATCH(L$3,[1]kis_etf_trade_data!$1:$1,0)),0)</f>
        <v>14700988000</v>
      </c>
      <c r="M1376" s="85">
        <f>L1376/AG1376</f>
        <v>9.0974554026282489E-2</v>
      </c>
      <c r="N1376" s="90">
        <f>IFERROR(INDEX([1]kis_etf_trade_data!$1:$1048576,MATCH($A1376,[1]kis_etf_trade_data!$A:$A,0),MATCH(N$3,[1]kis_etf_trade_data!$1:$1,0)),0)</f>
        <v>1009090000</v>
      </c>
      <c r="O1376" s="85">
        <f>N1376/AH1376</f>
        <v>0.25109474012146027</v>
      </c>
      <c r="P1376" s="90">
        <f>IFERROR(INDEX([1]kis_etf_trade_data!$1:$1048576,MATCH($A1376,[1]kis_etf_trade_data!$A:$A,0),MATCH(P$3,[1]kis_etf_trade_data!$1:$1,0)),0)</f>
        <v>129200000</v>
      </c>
      <c r="Q1376" s="85">
        <f>P1376/AI1376</f>
        <v>0.32044604502118118</v>
      </c>
      <c r="R1376" s="90">
        <f>IFERROR(INDEX([1]kis_etf_trade_data!$1:$1048576,MATCH($A1376,[1]kis_etf_trade_data!$A:$A,0),MATCH(R$3,[1]kis_etf_trade_data!$1:$1,0)),0)</f>
        <v>0</v>
      </c>
      <c r="S1376" s="85">
        <f>R1376/AJ1376</f>
        <v>0</v>
      </c>
      <c r="T1376" s="90">
        <f>IFERROR(INDEX([1]kis_etf_trade_data!$1:$1048576,MATCH($A1376,[1]kis_etf_trade_data!$A:$A,0),MATCH(T$3,[1]kis_etf_trade_data!$1:$1,0)),0)</f>
        <v>112885000</v>
      </c>
      <c r="U1376" s="85">
        <f>T1376/AK1376</f>
        <v>0.4224516679515295</v>
      </c>
      <c r="V1376" s="90">
        <f>IFERROR(INDEX([1]kis_etf_trade_data!$1:$1048576,MATCH($A1376,[1]kis_etf_trade_data!$A:$A,0),MATCH(V$3,[1]kis_etf_trade_data!$1:$1,0)),0)</f>
        <v>11597274000</v>
      </c>
      <c r="W1376" s="85">
        <f>V1376/AL1376</f>
        <v>0.97663014727170661</v>
      </c>
      <c r="X1376" s="90">
        <f>IFERROR(INDEX([1]kis_etf_trade_data!$1:$1048576,MATCH($A1376,[1]kis_etf_trade_data!$A:$A,0),MATCH(X$3,[1]kis_etf_trade_data!$1:$1,0)),0)</f>
        <v>0</v>
      </c>
      <c r="Y1376" s="85" t="e">
        <f t="shared" si="14"/>
        <v>#DIV/0!</v>
      </c>
      <c r="Z1376" s="90">
        <f>IFERROR(INDEX([1]kis_etf_trade_data!$1:$1048576,MATCH($A1376,[1]kis_etf_trade_data!$A:$A,0),MATCH(Z$3,[1]kis_etf_trade_data!$1:$1,0)),0)</f>
        <v>0</v>
      </c>
      <c r="AA1376" s="85">
        <f>Z1376/AO1376</f>
        <v>0</v>
      </c>
      <c r="AB1376" s="85"/>
      <c r="AC1376" s="85"/>
      <c r="AD1376" s="90">
        <f>IFERROR(INDEX([1]market_value_etf!$1:$1048576,MATCH($A1376,[1]market_value_etf!$A:$A,0),MATCH(AD$2,[1]market_value_etf!$1:$1,0))*2 + INDEX([1]mkt_pt_etf!$1:$1048576,MATCH($A1376,[1]mkt_pt_etf!$A:$A,0),MATCH(AD$2,[1]mkt_pt_etf!$1:$1,0))*2,0)</f>
        <v>43843510800</v>
      </c>
      <c r="AE1376" s="90">
        <f>IFERROR(INDEX([1]market_value_etf!$1:$1048576,MATCH($A1376,[1]market_value_etf!$A:$A,0),MATCH(AE$2,[1]market_value_etf!$1:$1,0))*2 + INDEX([1]mkt_pt_etf!$1:$1048576,MATCH($A1376,[1]mkt_pt_etf!$A:$A,0),MATCH(AE$2,[1]mkt_pt_etf!$1:$1,0))*2,0)</f>
        <v>4217118000</v>
      </c>
      <c r="AF1376" s="90">
        <f>IFERROR(INDEX([1]market_value_etf!$1:$1048576,MATCH($A1376,[1]market_value_etf!$A:$A,0),MATCH(AF$2,[1]market_value_etf!$1:$1,0))*2 + INDEX([1]mkt_pt_etf!$1:$1048576,MATCH($A1376,[1]mkt_pt_etf!$A:$A,0),MATCH(AF$2,[1]mkt_pt_etf!$1:$1,0))*2,0)</f>
        <v>265069427520</v>
      </c>
      <c r="AG1376" s="90">
        <f>IFERROR(INDEX([1]market_value_etf!$1:$1048576,MATCH($A1376,[1]market_value_etf!$A:$A,0),MATCH(AG$2,[1]market_value_etf!$1:$1,0))*2 + INDEX([1]mkt_pt_etf!$1:$1048576,MATCH($A1376,[1]mkt_pt_etf!$A:$A,0),MATCH(AG$2,[1]mkt_pt_etf!$1:$1,0))*2,0)</f>
        <v>161594504720</v>
      </c>
      <c r="AH1376" s="90">
        <f>IFERROR(INDEX([1]market_value_etf!$1:$1048576,MATCH($A1376,[1]market_value_etf!$A:$A,0),MATCH(AH$2,[1]market_value_etf!$1:$1,0))*2 + INDEX([1]mkt_pt_etf!$1:$1048576,MATCH($A1376,[1]mkt_pt_etf!$A:$A,0),MATCH(AH$2,[1]mkt_pt_etf!$1:$1,0))*2,0)</f>
        <v>4018762000</v>
      </c>
      <c r="AI1376" s="90">
        <f>IFERROR(INDEX([1]market_value_etf!$1:$1048576,MATCH($A1376,[1]market_value_etf!$A:$A,0),MATCH(AI$2,[1]market_value_etf!$1:$1,0))*2 + INDEX([1]mkt_pt_etf!$1:$1048576,MATCH($A1376,[1]mkt_pt_etf!$A:$A,0),MATCH(AI$2,[1]mkt_pt_etf!$1:$1,0))*2,0)</f>
        <v>403188000</v>
      </c>
      <c r="AJ1376" s="90">
        <f>IFERROR(INDEX([1]market_value_etf!$1:$1048576,MATCH($A1376,[1]market_value_etf!$A:$A,0),MATCH(AJ$2,[1]market_value_etf!$1:$1,0))*2 + INDEX([1]mkt_pt_etf!$1:$1048576,MATCH($A1376,[1]mkt_pt_etf!$A:$A,0),MATCH(AJ$2,[1]mkt_pt_etf!$1:$1,0))*2,0)</f>
        <v>734003140</v>
      </c>
      <c r="AK1376" s="90">
        <f>IFERROR(INDEX([1]market_value_etf!$1:$1048576,MATCH($A1376,[1]market_value_etf!$A:$A,0),MATCH(AK$2,[1]market_value_etf!$1:$1,0))*2 + INDEX([1]mkt_pt_etf!$1:$1048576,MATCH($A1376,[1]mkt_pt_etf!$A:$A,0),MATCH(AK$2,[1]mkt_pt_etf!$1:$1,0))*2,0)</f>
        <v>267214000</v>
      </c>
      <c r="AL1376" s="90">
        <f>IFERROR(INDEX([1]market_value_etf!$1:$1048576,MATCH($A1376,[1]market_value_etf!$A:$A,0),MATCH(AL$2,[1]market_value_etf!$1:$1,0))*2 + INDEX([1]mkt_pt_etf!$1:$1048576,MATCH($A1376,[1]mkt_pt_etf!$A:$A,0),MATCH(AL$2,[1]mkt_pt_etf!$1:$1,0))*2,0)</f>
        <v>11874786000</v>
      </c>
      <c r="AM1376" s="90">
        <f>IFERROR(INDEX([1]market_value_etf!$1:$1048576,MATCH($A1376,[1]market_value_etf!$A:$A,0),MATCH(AM$2,[1]market_value_etf!$1:$1,0))*2 + INDEX([1]mkt_pt_etf!$1:$1048576,MATCH($A1376,[1]mkt_pt_etf!$A:$A,0),MATCH(AM$2,[1]mkt_pt_etf!$1:$1,0))*2,0)</f>
        <v>0</v>
      </c>
      <c r="AN1376" s="90">
        <f>IFERROR(INDEX([1]market_value_etf!$1:$1048576,MATCH($A1376,[1]market_value_etf!$A:$A,0),MATCH(AN$2,[1]market_value_etf!$1:$1,0))*2 + INDEX([1]mkt_pt_etf!$1:$1048576,MATCH($A1376,[1]mkt_pt_etf!$A:$A,0),MATCH(AN$2,[1]mkt_pt_etf!$1:$1,0))*2,0)</f>
        <v>16556000</v>
      </c>
      <c r="AO1376" s="90">
        <f>IFERROR(INDEX([1]market_value_etf!$1:$1048576,MATCH($A1376,[1]market_value_etf!$A:$A,0),MATCH(AO$2,[1]market_value_etf!$1:$1,0))*2 + INDEX([1]mkt_pt_etf!$1:$1048576,MATCH($A1376,[1]mkt_pt_etf!$A:$A,0),MATCH(AO$2,[1]mkt_pt_etf!$1:$1,0))*2,0)</f>
        <v>80602000</v>
      </c>
      <c r="AP1376" s="90"/>
    </row>
    <row r="1377" spans="1:42" s="116" customFormat="1" ht="12.75" customHeight="1">
      <c r="A1377" s="110"/>
      <c r="B1377" s="113"/>
      <c r="C1377" s="113"/>
      <c r="D1377" s="203">
        <v>0</v>
      </c>
      <c r="E1377" s="208"/>
      <c r="F1377" s="113"/>
      <c r="G1377" s="135"/>
      <c r="H1377" s="113"/>
      <c r="I1377" s="113"/>
      <c r="J1377" s="113"/>
      <c r="K1377" s="113"/>
      <c r="L1377" s="113"/>
      <c r="M1377" s="113"/>
      <c r="N1377" s="113"/>
      <c r="O1377" s="113"/>
      <c r="P1377" s="113"/>
      <c r="Q1377" s="113"/>
      <c r="R1377" s="113"/>
      <c r="S1377" s="113"/>
      <c r="T1377" s="113"/>
      <c r="U1377" s="113"/>
      <c r="V1377" s="113"/>
      <c r="W1377" s="113"/>
      <c r="X1377" s="113"/>
      <c r="Y1377" s="85" t="e">
        <f t="shared" si="14"/>
        <v>#DIV/0!</v>
      </c>
      <c r="Z1377" s="113"/>
      <c r="AA1377" s="113"/>
      <c r="AB1377" s="113"/>
      <c r="AC1377" s="113"/>
      <c r="AD1377" s="113"/>
      <c r="AE1377" s="113"/>
      <c r="AF1377" s="113"/>
      <c r="AG1377" s="113"/>
      <c r="AH1377" s="113"/>
      <c r="AI1377" s="126"/>
      <c r="AJ1377" s="113"/>
      <c r="AK1377" s="113"/>
      <c r="AL1377" s="113"/>
      <c r="AM1377" s="113"/>
      <c r="AN1377" s="113"/>
      <c r="AO1377" s="113"/>
      <c r="AP1377" s="113"/>
    </row>
    <row r="1378" spans="1:42" ht="12.75" customHeight="1">
      <c r="A1378" s="81">
        <v>45418</v>
      </c>
      <c r="B1378" s="90" cm="1">
        <f t="array" ref="B1378">SUM(_xlfn._xlws.FILTER([1]market_value_exchange!$B:$D,[1]market_value_exchange!$A:$A=A1378,0))*2</f>
        <v>47240362999000</v>
      </c>
      <c r="C1378" s="90">
        <f>SUM(AD1378:AN1378)</f>
        <v>318175725600</v>
      </c>
      <c r="D1378" s="203">
        <f>F1378+H1378+J1378+L1378+N1378+P1378+R1378+T1378+V1378+Z1378</f>
        <v>11867793000</v>
      </c>
      <c r="E1378" s="208">
        <f>INDEX([2]Daily_stats!$1:$1048576,MATCH($A1378,[2]Daily_stats!$H:$H,0),MATCH(E$1,[2]Daily_stats!$1:$1,0))</f>
        <v>82356411000</v>
      </c>
      <c r="F1378" s="90">
        <f>IFERROR(INDEX([1]kis_etf_trade_data!$1:$1048576,MATCH($A1378,[1]kis_etf_trade_data!$A:$A,0),MATCH(F$3,[1]kis_etf_trade_data!$1:$1,0)),0)</f>
        <v>2654979000</v>
      </c>
      <c r="G1378" s="85">
        <f>F1378/AD1378</f>
        <v>0.27939632313172152</v>
      </c>
      <c r="H1378" s="90">
        <f>IFERROR(INDEX([1]kis_etf_trade_data!$1:$1048576,MATCH($A1378,[1]kis_etf_trade_data!$A:$A,0),MATCH(H$3,[1]kis_etf_trade_data!$1:$1,0)),0)</f>
        <v>520587000</v>
      </c>
      <c r="I1378" s="85">
        <f>H1378/AE1378</f>
        <v>0.36963952500915959</v>
      </c>
      <c r="J1378" s="90">
        <f>IFERROR(INDEX([1]kis_etf_trade_data!$1:$1048576,MATCH($A1378,[1]kis_etf_trade_data!$A:$A,0),MATCH(J$3,[1]kis_etf_trade_data!$1:$1,0)),0)</f>
        <v>324631000</v>
      </c>
      <c r="K1378" s="85">
        <f>J1378/AF1378</f>
        <v>1.221649708522992E-3</v>
      </c>
      <c r="L1378" s="90">
        <f>IFERROR(INDEX([1]kis_etf_trade_data!$1:$1048576,MATCH($A1378,[1]kis_etf_trade_data!$A:$A,0),MATCH(L$3,[1]kis_etf_trade_data!$1:$1,0)),0)</f>
        <v>5801629000</v>
      </c>
      <c r="M1378" s="85">
        <f>L1378/AG1378</f>
        <v>0.17177891508244811</v>
      </c>
      <c r="N1378" s="90">
        <f>IFERROR(INDEX([1]kis_etf_trade_data!$1:$1048576,MATCH($A1378,[1]kis_etf_trade_data!$A:$A,0),MATCH(N$3,[1]kis_etf_trade_data!$1:$1,0)),0)</f>
        <v>1768418000</v>
      </c>
      <c r="O1378" s="85">
        <f>N1378/AH1378</f>
        <v>0.33907489713196637</v>
      </c>
      <c r="P1378" s="90">
        <f>IFERROR(INDEX([1]kis_etf_trade_data!$1:$1048576,MATCH($A1378,[1]kis_etf_trade_data!$A:$A,0),MATCH(P$3,[1]kis_etf_trade_data!$1:$1,0)),0)</f>
        <v>120050000</v>
      </c>
      <c r="Q1378" s="85">
        <f>P1378/AI1378</f>
        <v>0.26870832167177267</v>
      </c>
      <c r="R1378" s="90">
        <f>IFERROR(INDEX([1]kis_etf_trade_data!$1:$1048576,MATCH($A1378,[1]kis_etf_trade_data!$A:$A,0),MATCH(R$3,[1]kis_etf_trade_data!$1:$1,0)),0)</f>
        <v>0</v>
      </c>
      <c r="S1378" s="85">
        <f>R1378/AJ1378</f>
        <v>0</v>
      </c>
      <c r="T1378" s="90">
        <f>IFERROR(INDEX([1]kis_etf_trade_data!$1:$1048576,MATCH($A1378,[1]kis_etf_trade_data!$A:$A,0),MATCH(T$3,[1]kis_etf_trade_data!$1:$1,0)),0)</f>
        <v>148420000</v>
      </c>
      <c r="U1378" s="85">
        <f>T1378/AK1378</f>
        <v>0.42820708119835665</v>
      </c>
      <c r="V1378" s="90">
        <f>IFERROR(INDEX([1]kis_etf_trade_data!$1:$1048576,MATCH($A1378,[1]kis_etf_trade_data!$A:$A,0),MATCH(V$3,[1]kis_etf_trade_data!$1:$1,0)),0)</f>
        <v>529079000</v>
      </c>
      <c r="W1378" s="85">
        <f>V1378/AL1378</f>
        <v>0.59930699192812109</v>
      </c>
      <c r="X1378" s="90">
        <f>IFERROR(INDEX([1]kis_etf_trade_data!$1:$1048576,MATCH($A1378,[1]kis_etf_trade_data!$A:$A,0),MATCH(X$3,[1]kis_etf_trade_data!$1:$1,0)),0)</f>
        <v>3546000</v>
      </c>
      <c r="Y1378" s="85">
        <f t="shared" si="14"/>
        <v>0.5</v>
      </c>
      <c r="Z1378" s="90">
        <f>IFERROR(INDEX([1]kis_etf_trade_data!$1:$1048576,MATCH($A1378,[1]kis_etf_trade_data!$A:$A,0),MATCH(Z$3,[1]kis_etf_trade_data!$1:$1,0)),0)</f>
        <v>0</v>
      </c>
      <c r="AA1378" s="85">
        <f>Z1378/AO1378</f>
        <v>0</v>
      </c>
      <c r="AB1378" s="85"/>
      <c r="AC1378" s="85"/>
      <c r="AD1378" s="90">
        <f>IFERROR(INDEX([1]market_value_etf!$1:$1048576,MATCH($A1378,[1]market_value_etf!$A:$A,0),MATCH(AD$2,[1]market_value_etf!$1:$1,0))*2 + INDEX([1]mkt_pt_etf!$1:$1048576,MATCH($A1378,[1]mkt_pt_etf!$A:$A,0),MATCH(AD$2,[1]mkt_pt_etf!$1:$1,0))*2,0)</f>
        <v>9502555260</v>
      </c>
      <c r="AE1378" s="90">
        <f>IFERROR(INDEX([1]market_value_etf!$1:$1048576,MATCH($A1378,[1]market_value_etf!$A:$A,0),MATCH(AE$2,[1]market_value_etf!$1:$1,0))*2 + INDEX([1]mkt_pt_etf!$1:$1048576,MATCH($A1378,[1]mkt_pt_etf!$A:$A,0),MATCH(AE$2,[1]mkt_pt_etf!$1:$1,0))*2,0)</f>
        <v>1408364000</v>
      </c>
      <c r="AF1378" s="90">
        <f>IFERROR(INDEX([1]market_value_etf!$1:$1048576,MATCH($A1378,[1]market_value_etf!$A:$A,0),MATCH(AF$2,[1]market_value_etf!$1:$1,0))*2 + INDEX([1]mkt_pt_etf!$1:$1048576,MATCH($A1378,[1]mkt_pt_etf!$A:$A,0),MATCH(AF$2,[1]mkt_pt_etf!$1:$1,0))*2,0)</f>
        <v>265731655920</v>
      </c>
      <c r="AG1378" s="90">
        <f>IFERROR(INDEX([1]market_value_etf!$1:$1048576,MATCH($A1378,[1]market_value_etf!$A:$A,0),MATCH(AG$2,[1]market_value_etf!$1:$1,0))*2 + INDEX([1]mkt_pt_etf!$1:$1048576,MATCH($A1378,[1]mkt_pt_etf!$A:$A,0),MATCH(AG$2,[1]mkt_pt_etf!$1:$1,0))*2,0)</f>
        <v>33773813260</v>
      </c>
      <c r="AH1378" s="90">
        <f>IFERROR(INDEX([1]market_value_etf!$1:$1048576,MATCH($A1378,[1]market_value_etf!$A:$A,0),MATCH(AH$2,[1]market_value_etf!$1:$1,0))*2 + INDEX([1]mkt_pt_etf!$1:$1048576,MATCH($A1378,[1]mkt_pt_etf!$A:$A,0),MATCH(AH$2,[1]mkt_pt_etf!$1:$1,0))*2,0)</f>
        <v>5215420000</v>
      </c>
      <c r="AI1378" s="90">
        <f>IFERROR(INDEX([1]market_value_etf!$1:$1048576,MATCH($A1378,[1]market_value_etf!$A:$A,0),MATCH(AI$2,[1]market_value_etf!$1:$1,0))*2 + INDEX([1]mkt_pt_etf!$1:$1048576,MATCH($A1378,[1]mkt_pt_etf!$A:$A,0),MATCH(AI$2,[1]mkt_pt_etf!$1:$1,0))*2,0)</f>
        <v>446766960</v>
      </c>
      <c r="AJ1378" s="90">
        <f>IFERROR(INDEX([1]market_value_etf!$1:$1048576,MATCH($A1378,[1]market_value_etf!$A:$A,0),MATCH(AJ$2,[1]market_value_etf!$1:$1,0))*2 + INDEX([1]mkt_pt_etf!$1:$1048576,MATCH($A1378,[1]mkt_pt_etf!$A:$A,0),MATCH(AJ$2,[1]mkt_pt_etf!$1:$1,0))*2,0)</f>
        <v>830428200</v>
      </c>
      <c r="AK1378" s="90">
        <f>IFERROR(INDEX([1]market_value_etf!$1:$1048576,MATCH($A1378,[1]market_value_etf!$A:$A,0),MATCH(AK$2,[1]market_value_etf!$1:$1,0))*2 + INDEX([1]mkt_pt_etf!$1:$1048576,MATCH($A1378,[1]mkt_pt_etf!$A:$A,0),MATCH(AK$2,[1]mkt_pt_etf!$1:$1,0))*2,0)</f>
        <v>346608000</v>
      </c>
      <c r="AL1378" s="90">
        <f>IFERROR(INDEX([1]market_value_etf!$1:$1048576,MATCH($A1378,[1]market_value_etf!$A:$A,0),MATCH(AL$2,[1]market_value_etf!$1:$1,0))*2 + INDEX([1]mkt_pt_etf!$1:$1048576,MATCH($A1378,[1]mkt_pt_etf!$A:$A,0),MATCH(AL$2,[1]mkt_pt_etf!$1:$1,0))*2,0)</f>
        <v>882818000</v>
      </c>
      <c r="AM1378" s="90">
        <f>IFERROR(INDEX([1]market_value_etf!$1:$1048576,MATCH($A1378,[1]market_value_etf!$A:$A,0),MATCH(AM$2,[1]market_value_etf!$1:$1,0))*2 + INDEX([1]mkt_pt_etf!$1:$1048576,MATCH($A1378,[1]mkt_pt_etf!$A:$A,0),MATCH(AM$2,[1]mkt_pt_etf!$1:$1,0))*2,0)</f>
        <v>7092000</v>
      </c>
      <c r="AN1378" s="90">
        <f>IFERROR(INDEX([1]market_value_etf!$1:$1048576,MATCH($A1378,[1]market_value_etf!$A:$A,0),MATCH(AN$2,[1]market_value_etf!$1:$1,0))*2 + INDEX([1]mkt_pt_etf!$1:$1048576,MATCH($A1378,[1]mkt_pt_etf!$A:$A,0),MATCH(AN$2,[1]mkt_pt_etf!$1:$1,0))*2,0)</f>
        <v>30204000</v>
      </c>
      <c r="AO1378" s="90">
        <f>IFERROR(INDEX([1]market_value_etf!$1:$1048576,MATCH($A1378,[1]market_value_etf!$A:$A,0),MATCH(AO$2,[1]market_value_etf!$1:$1,0))*2 + INDEX([1]mkt_pt_etf!$1:$1048576,MATCH($A1378,[1]mkt_pt_etf!$A:$A,0),MATCH(AO$2,[1]mkt_pt_etf!$1:$1,0))*2,0)</f>
        <v>76196000</v>
      </c>
      <c r="AP1378" s="90"/>
    </row>
    <row r="1379" spans="1:42" ht="12.75" customHeight="1">
      <c r="A1379" s="81">
        <v>45419</v>
      </c>
      <c r="B1379" s="90" cm="1">
        <f t="array" ref="B1379">SUM(_xlfn._xlws.FILTER([1]market_value_exchange!$B:$D,[1]market_value_exchange!$A:$A=A1379,0))*2</f>
        <v>41045568873000</v>
      </c>
      <c r="C1379" s="90">
        <f>SUM(AD1379:AN1379)</f>
        <v>414958314960</v>
      </c>
      <c r="D1379" s="203">
        <f>F1379+H1379+J1379+L1379+N1379+P1379+R1379+T1379+V1379+Z1379</f>
        <v>58771435000</v>
      </c>
      <c r="E1379" s="208">
        <f>INDEX([2]Daily_stats!$1:$1048576,MATCH($A1379,[2]Daily_stats!$H:$H,0),MATCH(E$1,[2]Daily_stats!$1:$1,0))</f>
        <v>145700827000</v>
      </c>
      <c r="F1379" s="90">
        <f>IFERROR(INDEX([1]kis_etf_trade_data!$1:$1048576,MATCH($A1379,[1]kis_etf_trade_data!$A:$A,0),MATCH(F$3,[1]kis_etf_trade_data!$1:$1,0)),0)</f>
        <v>13453847000</v>
      </c>
      <c r="G1379" s="85">
        <f>F1379/AD1379</f>
        <v>0.48041519823268103</v>
      </c>
      <c r="H1379" s="90">
        <f>IFERROR(INDEX([1]kis_etf_trade_data!$1:$1048576,MATCH($A1379,[1]kis_etf_trade_data!$A:$A,0),MATCH(H$3,[1]kis_etf_trade_data!$1:$1,0)),0)</f>
        <v>350661000</v>
      </c>
      <c r="I1379" s="85">
        <f>H1379/AE1379</f>
        <v>0.39912699045039096</v>
      </c>
      <c r="J1379" s="90">
        <f>IFERROR(INDEX([1]kis_etf_trade_data!$1:$1048576,MATCH($A1379,[1]kis_etf_trade_data!$A:$A,0),MATCH(J$3,[1]kis_etf_trade_data!$1:$1,0)),0)</f>
        <v>1863854000</v>
      </c>
      <c r="K1379" s="85">
        <f>J1379/AF1379</f>
        <v>6.822658885729813E-3</v>
      </c>
      <c r="L1379" s="90">
        <f>IFERROR(INDEX([1]kis_etf_trade_data!$1:$1048576,MATCH($A1379,[1]kis_etf_trade_data!$A:$A,0),MATCH(L$3,[1]kis_etf_trade_data!$1:$1,0)),0)</f>
        <v>36805327000</v>
      </c>
      <c r="M1379" s="85">
        <f>L1379/AG1379</f>
        <v>0.34382903094159845</v>
      </c>
      <c r="N1379" s="90">
        <f>IFERROR(INDEX([1]kis_etf_trade_data!$1:$1048576,MATCH($A1379,[1]kis_etf_trade_data!$A:$A,0),MATCH(N$3,[1]kis_etf_trade_data!$1:$1,0)),0)</f>
        <v>825464000</v>
      </c>
      <c r="O1379" s="85">
        <f>N1379/AH1379</f>
        <v>0.33088893752560444</v>
      </c>
      <c r="P1379" s="90">
        <f>IFERROR(INDEX([1]kis_etf_trade_data!$1:$1048576,MATCH($A1379,[1]kis_etf_trade_data!$A:$A,0),MATCH(P$3,[1]kis_etf_trade_data!$1:$1,0)),0)</f>
        <v>148322000</v>
      </c>
      <c r="Q1379" s="85">
        <f>P1379/AI1379</f>
        <v>0.34183452408389031</v>
      </c>
      <c r="R1379" s="90">
        <f>IFERROR(INDEX([1]kis_etf_trade_data!$1:$1048576,MATCH($A1379,[1]kis_etf_trade_data!$A:$A,0),MATCH(R$3,[1]kis_etf_trade_data!$1:$1,0)),0)</f>
        <v>0</v>
      </c>
      <c r="S1379" s="85">
        <f>R1379/AJ1379</f>
        <v>0</v>
      </c>
      <c r="T1379" s="90">
        <f>IFERROR(INDEX([1]kis_etf_trade_data!$1:$1048576,MATCH($A1379,[1]kis_etf_trade_data!$A:$A,0),MATCH(T$3,[1]kis_etf_trade_data!$1:$1,0)),0)</f>
        <v>167624000</v>
      </c>
      <c r="U1379" s="85">
        <f>T1379/AK1379</f>
        <v>0.41493964928262356</v>
      </c>
      <c r="V1379" s="90">
        <f>IFERROR(INDEX([1]kis_etf_trade_data!$1:$1048576,MATCH($A1379,[1]kis_etf_trade_data!$A:$A,0),MATCH(V$3,[1]kis_etf_trade_data!$1:$1,0)),0)</f>
        <v>671736000</v>
      </c>
      <c r="W1379" s="85">
        <f>V1379/AL1379</f>
        <v>0.73493931085489961</v>
      </c>
      <c r="X1379" s="90">
        <f>IFERROR(INDEX([1]kis_etf_trade_data!$1:$1048576,MATCH($A1379,[1]kis_etf_trade_data!$A:$A,0),MATCH(X$3,[1]kis_etf_trade_data!$1:$1,0)),0)</f>
        <v>0</v>
      </c>
      <c r="Y1379" s="85" t="e">
        <f t="shared" si="14"/>
        <v>#DIV/0!</v>
      </c>
      <c r="Z1379" s="90">
        <f>IFERROR(INDEX([1]kis_etf_trade_data!$1:$1048576,MATCH($A1379,[1]kis_etf_trade_data!$A:$A,0),MATCH(Z$3,[1]kis_etf_trade_data!$1:$1,0)),0)</f>
        <v>4484600000</v>
      </c>
      <c r="AA1379" s="85">
        <f>Z1379/AO1379</f>
        <v>0.98549944996095007</v>
      </c>
      <c r="AB1379" s="85"/>
      <c r="AC1379" s="85"/>
      <c r="AD1379" s="90">
        <f>IFERROR(INDEX([1]market_value_etf!$1:$1048576,MATCH($A1379,[1]market_value_etf!$A:$A,0),MATCH(AD$2,[1]market_value_etf!$1:$1,0))*2 + INDEX([1]mkt_pt_etf!$1:$1048576,MATCH($A1379,[1]mkt_pt_etf!$A:$A,0),MATCH(AD$2,[1]mkt_pt_etf!$1:$1,0))*2,0)</f>
        <v>28004624020</v>
      </c>
      <c r="AE1379" s="90">
        <f>IFERROR(INDEX([1]market_value_etf!$1:$1048576,MATCH($A1379,[1]market_value_etf!$A:$A,0),MATCH(AE$2,[1]market_value_etf!$1:$1,0))*2 + INDEX([1]mkt_pt_etf!$1:$1048576,MATCH($A1379,[1]mkt_pt_etf!$A:$A,0),MATCH(AE$2,[1]mkt_pt_etf!$1:$1,0))*2,0)</f>
        <v>878570000</v>
      </c>
      <c r="AF1379" s="90">
        <f>IFERROR(INDEX([1]market_value_etf!$1:$1048576,MATCH($A1379,[1]market_value_etf!$A:$A,0),MATCH(AF$2,[1]market_value_etf!$1:$1,0))*2 + INDEX([1]mkt_pt_etf!$1:$1048576,MATCH($A1379,[1]mkt_pt_etf!$A:$A,0),MATCH(AF$2,[1]mkt_pt_etf!$1:$1,0))*2,0)</f>
        <v>273185869500</v>
      </c>
      <c r="AG1379" s="90">
        <f>IFERROR(INDEX([1]market_value_etf!$1:$1048576,MATCH($A1379,[1]market_value_etf!$A:$A,0),MATCH(AG$2,[1]market_value_etf!$1:$1,0))*2 + INDEX([1]mkt_pt_etf!$1:$1048576,MATCH($A1379,[1]mkt_pt_etf!$A:$A,0),MATCH(AG$2,[1]mkt_pt_etf!$1:$1,0))*2,0)</f>
        <v>107045431560</v>
      </c>
      <c r="AH1379" s="90">
        <f>IFERROR(INDEX([1]market_value_etf!$1:$1048576,MATCH($A1379,[1]market_value_etf!$A:$A,0),MATCH(AH$2,[1]market_value_etf!$1:$1,0))*2 + INDEX([1]mkt_pt_etf!$1:$1048576,MATCH($A1379,[1]mkt_pt_etf!$A:$A,0),MATCH(AH$2,[1]mkt_pt_etf!$1:$1,0))*2,0)</f>
        <v>2494686000</v>
      </c>
      <c r="AI1379" s="90">
        <f>IFERROR(INDEX([1]market_value_etf!$1:$1048576,MATCH($A1379,[1]market_value_etf!$A:$A,0),MATCH(AI$2,[1]market_value_etf!$1:$1,0))*2 + INDEX([1]mkt_pt_etf!$1:$1048576,MATCH($A1379,[1]mkt_pt_etf!$A:$A,0),MATCH(AI$2,[1]mkt_pt_etf!$1:$1,0))*2,0)</f>
        <v>433900000</v>
      </c>
      <c r="AJ1379" s="90">
        <f>IFERROR(INDEX([1]market_value_etf!$1:$1048576,MATCH($A1379,[1]market_value_etf!$A:$A,0),MATCH(AJ$2,[1]market_value_etf!$1:$1,0))*2 + INDEX([1]mkt_pt_etf!$1:$1048576,MATCH($A1379,[1]mkt_pt_etf!$A:$A,0),MATCH(AJ$2,[1]mkt_pt_etf!$1:$1,0))*2,0)</f>
        <v>1532885880</v>
      </c>
      <c r="AK1379" s="90">
        <f>IFERROR(INDEX([1]market_value_etf!$1:$1048576,MATCH($A1379,[1]market_value_etf!$A:$A,0),MATCH(AK$2,[1]market_value_etf!$1:$1,0))*2 + INDEX([1]mkt_pt_etf!$1:$1048576,MATCH($A1379,[1]mkt_pt_etf!$A:$A,0),MATCH(AK$2,[1]mkt_pt_etf!$1:$1,0))*2,0)</f>
        <v>403972000</v>
      </c>
      <c r="AL1379" s="90">
        <f>IFERROR(INDEX([1]market_value_etf!$1:$1048576,MATCH($A1379,[1]market_value_etf!$A:$A,0),MATCH(AL$2,[1]market_value_etf!$1:$1,0))*2 + INDEX([1]mkt_pt_etf!$1:$1048576,MATCH($A1379,[1]mkt_pt_etf!$A:$A,0),MATCH(AL$2,[1]mkt_pt_etf!$1:$1,0))*2,0)</f>
        <v>914002000</v>
      </c>
      <c r="AM1379" s="90">
        <f>IFERROR(INDEX([1]market_value_etf!$1:$1048576,MATCH($A1379,[1]market_value_etf!$A:$A,0),MATCH(AM$2,[1]market_value_etf!$1:$1,0))*2 + INDEX([1]mkt_pt_etf!$1:$1048576,MATCH($A1379,[1]mkt_pt_etf!$A:$A,0),MATCH(AM$2,[1]mkt_pt_etf!$1:$1,0))*2,0)</f>
        <v>0</v>
      </c>
      <c r="AN1379" s="90">
        <f>IFERROR(INDEX([1]market_value_etf!$1:$1048576,MATCH($A1379,[1]market_value_etf!$A:$A,0),MATCH(AN$2,[1]market_value_etf!$1:$1,0))*2 + INDEX([1]mkt_pt_etf!$1:$1048576,MATCH($A1379,[1]mkt_pt_etf!$A:$A,0),MATCH(AN$2,[1]mkt_pt_etf!$1:$1,0))*2,0)</f>
        <v>64374000</v>
      </c>
      <c r="AO1379" s="90">
        <f>IFERROR(INDEX([1]market_value_etf!$1:$1048576,MATCH($A1379,[1]market_value_etf!$A:$A,0),MATCH(AO$2,[1]market_value_etf!$1:$1,0))*2 + INDEX([1]mkt_pt_etf!$1:$1048576,MATCH($A1379,[1]mkt_pt_etf!$A:$A,0),MATCH(AO$2,[1]mkt_pt_etf!$1:$1,0))*2,0)</f>
        <v>4550586000</v>
      </c>
      <c r="AP1379" s="90"/>
    </row>
    <row r="1380" spans="1:42" ht="12.75" customHeight="1">
      <c r="A1380" s="81">
        <v>45420</v>
      </c>
      <c r="B1380" s="90" cm="1">
        <f t="array" ref="B1380">SUM(_xlfn._xlws.FILTER([1]market_value_exchange!$B:$D,[1]market_value_exchange!$A:$A=A1380,0))*2</f>
        <v>53082869731000</v>
      </c>
      <c r="C1380" s="90">
        <f>SUM(AD1380:AN1380)</f>
        <v>450562843760</v>
      </c>
      <c r="D1380" s="203">
        <f>F1380+H1380+J1380+L1380+N1380+P1380+R1380+T1380+V1380+Z1380</f>
        <v>299441239000</v>
      </c>
      <c r="E1380" s="208">
        <f>INDEX([2]Daily_stats!$1:$1048576,MATCH($A1380,[2]Daily_stats!$H:$H,0),MATCH(E$1,[2]Daily_stats!$1:$1,0))</f>
        <v>369044340000</v>
      </c>
      <c r="F1380" s="90">
        <f>IFERROR(INDEX([1]kis_etf_trade_data!$1:$1048576,MATCH($A1380,[1]kis_etf_trade_data!$A:$A,0),MATCH(F$3,[1]kis_etf_trade_data!$1:$1,0)),0)</f>
        <v>167674315000</v>
      </c>
      <c r="G1380" s="85">
        <f>F1380/AD1380</f>
        <v>0.8008828577408299</v>
      </c>
      <c r="H1380" s="90">
        <f>IFERROR(INDEX([1]kis_etf_trade_data!$1:$1048576,MATCH($A1380,[1]kis_etf_trade_data!$A:$A,0),MATCH(H$3,[1]kis_etf_trade_data!$1:$1,0)),0)</f>
        <v>109321000</v>
      </c>
      <c r="I1380" s="85">
        <f>H1380/AE1380</f>
        <v>0.39195516865534646</v>
      </c>
      <c r="J1380" s="90">
        <f>IFERROR(INDEX([1]kis_etf_trade_data!$1:$1048576,MATCH($A1380,[1]kis_etf_trade_data!$A:$A,0),MATCH(J$3,[1]kis_etf_trade_data!$1:$1,0)),0)</f>
        <v>16506827000</v>
      </c>
      <c r="K1380" s="85">
        <f>J1380/AF1380</f>
        <v>0.19322619697186993</v>
      </c>
      <c r="L1380" s="90">
        <f>IFERROR(INDEX([1]kis_etf_trade_data!$1:$1048576,MATCH($A1380,[1]kis_etf_trade_data!$A:$A,0),MATCH(L$3,[1]kis_etf_trade_data!$1:$1,0)),0)</f>
        <v>15301961000</v>
      </c>
      <c r="M1380" s="85">
        <f>L1380/AG1380</f>
        <v>0.29588763251978811</v>
      </c>
      <c r="N1380" s="90">
        <f>IFERROR(INDEX([1]kis_etf_trade_data!$1:$1048576,MATCH($A1380,[1]kis_etf_trade_data!$A:$A,0),MATCH(N$3,[1]kis_etf_trade_data!$1:$1,0)),0)</f>
        <v>1400411000</v>
      </c>
      <c r="O1380" s="85">
        <f>N1380/AH1380</f>
        <v>0.38206642730864088</v>
      </c>
      <c r="P1380" s="90">
        <f>IFERROR(INDEX([1]kis_etf_trade_data!$1:$1048576,MATCH($A1380,[1]kis_etf_trade_data!$A:$A,0),MATCH(P$3,[1]kis_etf_trade_data!$1:$1,0)),0)</f>
        <v>50068000</v>
      </c>
      <c r="Q1380" s="85">
        <f>P1380/AI1380</f>
        <v>0.19767227746194924</v>
      </c>
      <c r="R1380" s="90">
        <f>IFERROR(INDEX([1]kis_etf_trade_data!$1:$1048576,MATCH($A1380,[1]kis_etf_trade_data!$A:$A,0),MATCH(R$3,[1]kis_etf_trade_data!$1:$1,0)),0)</f>
        <v>0</v>
      </c>
      <c r="S1380" s="85">
        <f>R1380/AJ1380</f>
        <v>0</v>
      </c>
      <c r="T1380" s="90">
        <f>IFERROR(INDEX([1]kis_etf_trade_data!$1:$1048576,MATCH($A1380,[1]kis_etf_trade_data!$A:$A,0),MATCH(T$3,[1]kis_etf_trade_data!$1:$1,0)),0)</f>
        <v>98356989000</v>
      </c>
      <c r="U1380" s="85">
        <f>T1380/AK1380</f>
        <v>0.9974223104808666</v>
      </c>
      <c r="V1380" s="90">
        <f>IFERROR(INDEX([1]kis_etf_trade_data!$1:$1048576,MATCH($A1380,[1]kis_etf_trade_data!$A:$A,0),MATCH(V$3,[1]kis_etf_trade_data!$1:$1,0)),0)</f>
        <v>41347000</v>
      </c>
      <c r="W1380" s="85">
        <f>V1380/AL1380</f>
        <v>9.008139504483699E-2</v>
      </c>
      <c r="X1380" s="90">
        <f>IFERROR(INDEX([1]kis_etf_trade_data!$1:$1048576,MATCH($A1380,[1]kis_etf_trade_data!$A:$A,0),MATCH(X$3,[1]kis_etf_trade_data!$1:$1,0)),0)</f>
        <v>0</v>
      </c>
      <c r="Y1380" s="85" t="e">
        <f t="shared" si="14"/>
        <v>#DIV/0!</v>
      </c>
      <c r="Z1380" s="90">
        <f>IFERROR(INDEX([1]kis_etf_trade_data!$1:$1048576,MATCH($A1380,[1]kis_etf_trade_data!$A:$A,0),MATCH(Z$3,[1]kis_etf_trade_data!$1:$1,0)),0)</f>
        <v>0</v>
      </c>
      <c r="AA1380" s="85">
        <f>Z1380/AO1380</f>
        <v>0</v>
      </c>
      <c r="AB1380" s="85"/>
      <c r="AC1380" s="85"/>
      <c r="AD1380" s="90">
        <f>IFERROR(INDEX([1]market_value_etf!$1:$1048576,MATCH($A1380,[1]market_value_etf!$A:$A,0),MATCH(AD$2,[1]market_value_etf!$1:$1,0))*2 + INDEX([1]mkt_pt_etf!$1:$1048576,MATCH($A1380,[1]mkt_pt_etf!$A:$A,0),MATCH(AD$2,[1]mkt_pt_etf!$1:$1,0))*2,0)</f>
        <v>209361847840</v>
      </c>
      <c r="AE1380" s="90">
        <f>IFERROR(INDEX([1]market_value_etf!$1:$1048576,MATCH($A1380,[1]market_value_etf!$A:$A,0),MATCH(AE$2,[1]market_value_etf!$1:$1,0))*2 + INDEX([1]mkt_pt_etf!$1:$1048576,MATCH($A1380,[1]mkt_pt_etf!$A:$A,0),MATCH(AE$2,[1]mkt_pt_etf!$1:$1,0))*2,0)</f>
        <v>278912000</v>
      </c>
      <c r="AF1380" s="90">
        <f>IFERROR(INDEX([1]market_value_etf!$1:$1048576,MATCH($A1380,[1]market_value_etf!$A:$A,0),MATCH(AF$2,[1]market_value_etf!$1:$1,0))*2 + INDEX([1]mkt_pt_etf!$1:$1048576,MATCH($A1380,[1]mkt_pt_etf!$A:$A,0),MATCH(AF$2,[1]mkt_pt_etf!$1:$1,0))*2,0)</f>
        <v>85427479600</v>
      </c>
      <c r="AG1380" s="90">
        <f>IFERROR(INDEX([1]market_value_etf!$1:$1048576,MATCH($A1380,[1]market_value_etf!$A:$A,0),MATCH(AG$2,[1]market_value_etf!$1:$1,0))*2 + INDEX([1]mkt_pt_etf!$1:$1048576,MATCH($A1380,[1]mkt_pt_etf!$A:$A,0),MATCH(AG$2,[1]mkt_pt_etf!$1:$1,0))*2,0)</f>
        <v>51715446400</v>
      </c>
      <c r="AH1380" s="90">
        <f>IFERROR(INDEX([1]market_value_etf!$1:$1048576,MATCH($A1380,[1]market_value_etf!$A:$A,0),MATCH(AH$2,[1]market_value_etf!$1:$1,0))*2 + INDEX([1]mkt_pt_etf!$1:$1048576,MATCH($A1380,[1]mkt_pt_etf!$A:$A,0),MATCH(AH$2,[1]mkt_pt_etf!$1:$1,0))*2,0)</f>
        <v>3665360000</v>
      </c>
      <c r="AI1380" s="90">
        <f>IFERROR(INDEX([1]market_value_etf!$1:$1048576,MATCH($A1380,[1]market_value_etf!$A:$A,0),MATCH(AI$2,[1]market_value_etf!$1:$1,0))*2 + INDEX([1]mkt_pt_etf!$1:$1048576,MATCH($A1380,[1]mkt_pt_etf!$A:$A,0),MATCH(AI$2,[1]mkt_pt_etf!$1:$1,0))*2,0)</f>
        <v>253287920</v>
      </c>
      <c r="AJ1380" s="90">
        <f>IFERROR(INDEX([1]market_value_etf!$1:$1048576,MATCH($A1380,[1]market_value_etf!$A:$A,0),MATCH(AJ$2,[1]market_value_etf!$1:$1,0))*2 + INDEX([1]mkt_pt_etf!$1:$1048576,MATCH($A1380,[1]mkt_pt_etf!$A:$A,0),MATCH(AJ$2,[1]mkt_pt_etf!$1:$1,0))*2,0)</f>
        <v>784280000</v>
      </c>
      <c r="AK1380" s="90">
        <f>IFERROR(INDEX([1]market_value_etf!$1:$1048576,MATCH($A1380,[1]market_value_etf!$A:$A,0),MATCH(AK$2,[1]market_value_etf!$1:$1,0))*2 + INDEX([1]mkt_pt_etf!$1:$1048576,MATCH($A1380,[1]mkt_pt_etf!$A:$A,0),MATCH(AK$2,[1]mkt_pt_etf!$1:$1,0))*2,0)</f>
        <v>98611178000</v>
      </c>
      <c r="AL1380" s="90">
        <f>IFERROR(INDEX([1]market_value_etf!$1:$1048576,MATCH($A1380,[1]market_value_etf!$A:$A,0),MATCH(AL$2,[1]market_value_etf!$1:$1,0))*2 + INDEX([1]mkt_pt_etf!$1:$1048576,MATCH($A1380,[1]mkt_pt_etf!$A:$A,0),MATCH(AL$2,[1]mkt_pt_etf!$1:$1,0))*2,0)</f>
        <v>458996000</v>
      </c>
      <c r="AM1380" s="90">
        <f>IFERROR(INDEX([1]market_value_etf!$1:$1048576,MATCH($A1380,[1]market_value_etf!$A:$A,0),MATCH(AM$2,[1]market_value_etf!$1:$1,0))*2 + INDEX([1]mkt_pt_etf!$1:$1048576,MATCH($A1380,[1]mkt_pt_etf!$A:$A,0),MATCH(AM$2,[1]mkt_pt_etf!$1:$1,0))*2,0)</f>
        <v>0</v>
      </c>
      <c r="AN1380" s="90">
        <f>IFERROR(INDEX([1]market_value_etf!$1:$1048576,MATCH($A1380,[1]market_value_etf!$A:$A,0),MATCH(AN$2,[1]market_value_etf!$1:$1,0))*2 + INDEX([1]mkt_pt_etf!$1:$1048576,MATCH($A1380,[1]mkt_pt_etf!$A:$A,0),MATCH(AN$2,[1]mkt_pt_etf!$1:$1,0))*2,0)</f>
        <v>6056000</v>
      </c>
      <c r="AO1380" s="90">
        <f>IFERROR(INDEX([1]market_value_etf!$1:$1048576,MATCH($A1380,[1]market_value_etf!$A:$A,0),MATCH(AO$2,[1]market_value_etf!$1:$1,0))*2 + INDEX([1]mkt_pt_etf!$1:$1048576,MATCH($A1380,[1]mkt_pt_etf!$A:$A,0),MATCH(AO$2,[1]mkt_pt_etf!$1:$1,0))*2,0)</f>
        <v>268054000</v>
      </c>
      <c r="AP1380" s="90"/>
    </row>
    <row r="1381" spans="1:42" ht="12.75" customHeight="1">
      <c r="A1381" s="81">
        <v>45421</v>
      </c>
      <c r="B1381" s="90" cm="1">
        <f t="array" ref="B1381">SUM(_xlfn._xlws.FILTER([1]market_value_exchange!$B:$D,[1]market_value_exchange!$A:$A=A1381,0))*2</f>
        <v>44818916673000</v>
      </c>
      <c r="C1381" s="90">
        <f>SUM(AD1381:AN1381)</f>
        <v>62682361440</v>
      </c>
      <c r="D1381" s="203">
        <f>F1381+H1381+J1381+L1381+N1381+P1381+R1381+T1381+V1381+Z1381</f>
        <v>25187795000</v>
      </c>
      <c r="E1381" s="208">
        <f>INDEX([2]Daily_stats!$1:$1048576,MATCH($A1381,[2]Daily_stats!$H:$H,0),MATCH(E$1,[2]Daily_stats!$1:$1,0))</f>
        <v>90774186000</v>
      </c>
      <c r="F1381" s="90">
        <f>IFERROR(INDEX([1]kis_etf_trade_data!$1:$1048576,MATCH($A1381,[1]kis_etf_trade_data!$A:$A,0),MATCH(F$3,[1]kis_etf_trade_data!$1:$1,0)),0)</f>
        <v>1150955000</v>
      </c>
      <c r="G1381" s="85">
        <f>F1381/AD1381</f>
        <v>0.21256529333997554</v>
      </c>
      <c r="H1381" s="90">
        <f>IFERROR(INDEX([1]kis_etf_trade_data!$1:$1048576,MATCH($A1381,[1]kis_etf_trade_data!$A:$A,0),MATCH(H$3,[1]kis_etf_trade_data!$1:$1,0)),0)</f>
        <v>174423000</v>
      </c>
      <c r="I1381" s="85">
        <f>H1381/AE1381</f>
        <v>0.36490625405339816</v>
      </c>
      <c r="J1381" s="90">
        <f>IFERROR(INDEX([1]kis_etf_trade_data!$1:$1048576,MATCH($A1381,[1]kis_etf_trade_data!$A:$A,0),MATCH(J$3,[1]kis_etf_trade_data!$1:$1,0)),0)</f>
        <v>648459000</v>
      </c>
      <c r="K1381" s="85">
        <f>J1381/AF1381</f>
        <v>0.40432655898974346</v>
      </c>
      <c r="L1381" s="90">
        <f>IFERROR(INDEX([1]kis_etf_trade_data!$1:$1048576,MATCH($A1381,[1]kis_etf_trade_data!$A:$A,0),MATCH(L$3,[1]kis_etf_trade_data!$1:$1,0)),0)</f>
        <v>22120886000</v>
      </c>
      <c r="M1381" s="85">
        <f>L1381/AG1381</f>
        <v>0.43005403730605274</v>
      </c>
      <c r="N1381" s="90">
        <f>IFERROR(INDEX([1]kis_etf_trade_data!$1:$1048576,MATCH($A1381,[1]kis_etf_trade_data!$A:$A,0),MATCH(N$3,[1]kis_etf_trade_data!$1:$1,0)),0)</f>
        <v>859889000</v>
      </c>
      <c r="O1381" s="85">
        <f>N1381/AH1381</f>
        <v>0.38088364008759684</v>
      </c>
      <c r="P1381" s="90">
        <f>IFERROR(INDEX([1]kis_etf_trade_data!$1:$1048576,MATCH($A1381,[1]kis_etf_trade_data!$A:$A,0),MATCH(P$3,[1]kis_etf_trade_data!$1:$1,0)),0)</f>
        <v>168325000</v>
      </c>
      <c r="Q1381" s="85">
        <f>P1381/AI1381</f>
        <v>0.3637833485539177</v>
      </c>
      <c r="R1381" s="90">
        <f>IFERROR(INDEX([1]kis_etf_trade_data!$1:$1048576,MATCH($A1381,[1]kis_etf_trade_data!$A:$A,0),MATCH(R$3,[1]kis_etf_trade_data!$1:$1,0)),0)</f>
        <v>0</v>
      </c>
      <c r="S1381" s="85">
        <f>R1381/AJ1381</f>
        <v>0</v>
      </c>
      <c r="T1381" s="90">
        <f>IFERROR(INDEX([1]kis_etf_trade_data!$1:$1048576,MATCH($A1381,[1]kis_etf_trade_data!$A:$A,0),MATCH(T$3,[1]kis_etf_trade_data!$1:$1,0)),0)</f>
        <v>3379000</v>
      </c>
      <c r="U1381" s="85">
        <f>T1381/AK1381</f>
        <v>0.33356367226061207</v>
      </c>
      <c r="V1381" s="90">
        <f>IFERROR(INDEX([1]kis_etf_trade_data!$1:$1048576,MATCH($A1381,[1]kis_etf_trade_data!$A:$A,0),MATCH(V$3,[1]kis_etf_trade_data!$1:$1,0)),0)</f>
        <v>61479000</v>
      </c>
      <c r="W1381" s="85">
        <f>V1381/AL1381</f>
        <v>0.11820975073257396</v>
      </c>
      <c r="X1381" s="90">
        <f>IFERROR(INDEX([1]kis_etf_trade_data!$1:$1048576,MATCH($A1381,[1]kis_etf_trade_data!$A:$A,0),MATCH(X$3,[1]kis_etf_trade_data!$1:$1,0)),0)</f>
        <v>1180000</v>
      </c>
      <c r="Y1381" s="85">
        <f t="shared" si="14"/>
        <v>0.24894514767932491</v>
      </c>
      <c r="Z1381" s="90">
        <f>IFERROR(INDEX([1]kis_etf_trade_data!$1:$1048576,MATCH($A1381,[1]kis_etf_trade_data!$A:$A,0),MATCH(Z$3,[1]kis_etf_trade_data!$1:$1,0)),0)</f>
        <v>0</v>
      </c>
      <c r="AA1381" s="85">
        <f>Z1381/AO1381</f>
        <v>0</v>
      </c>
      <c r="AB1381" s="85"/>
      <c r="AC1381" s="85"/>
      <c r="AD1381" s="90">
        <f>IFERROR(INDEX([1]market_value_etf!$1:$1048576,MATCH($A1381,[1]market_value_etf!$A:$A,0),MATCH(AD$2,[1]market_value_etf!$1:$1,0))*2 + INDEX([1]mkt_pt_etf!$1:$1048576,MATCH($A1381,[1]mkt_pt_etf!$A:$A,0),MATCH(AD$2,[1]mkt_pt_etf!$1:$1,0))*2,0)</f>
        <v>5414595120</v>
      </c>
      <c r="AE1381" s="90">
        <f>IFERROR(INDEX([1]market_value_etf!$1:$1048576,MATCH($A1381,[1]market_value_etf!$A:$A,0),MATCH(AE$2,[1]market_value_etf!$1:$1,0))*2 + INDEX([1]mkt_pt_etf!$1:$1048576,MATCH($A1381,[1]mkt_pt_etf!$A:$A,0),MATCH(AE$2,[1]mkt_pt_etf!$1:$1,0))*2,0)</f>
        <v>477994000</v>
      </c>
      <c r="AF1381" s="90">
        <f>IFERROR(INDEX([1]market_value_etf!$1:$1048576,MATCH($A1381,[1]market_value_etf!$A:$A,0),MATCH(AF$2,[1]market_value_etf!$1:$1,0))*2 + INDEX([1]mkt_pt_etf!$1:$1048576,MATCH($A1381,[1]mkt_pt_etf!$A:$A,0),MATCH(AF$2,[1]mkt_pt_etf!$1:$1,0))*2,0)</f>
        <v>1603800160</v>
      </c>
      <c r="AG1381" s="90">
        <f>IFERROR(INDEX([1]market_value_etf!$1:$1048576,MATCH($A1381,[1]market_value_etf!$A:$A,0),MATCH(AG$2,[1]market_value_etf!$1:$1,0))*2 + INDEX([1]mkt_pt_etf!$1:$1048576,MATCH($A1381,[1]mkt_pt_etf!$A:$A,0),MATCH(AG$2,[1]mkt_pt_etf!$1:$1,0))*2,0)</f>
        <v>51437456880</v>
      </c>
      <c r="AH1381" s="90">
        <f>IFERROR(INDEX([1]market_value_etf!$1:$1048576,MATCH($A1381,[1]market_value_etf!$A:$A,0),MATCH(AH$2,[1]market_value_etf!$1:$1,0))*2 + INDEX([1]mkt_pt_etf!$1:$1048576,MATCH($A1381,[1]mkt_pt_etf!$A:$A,0),MATCH(AH$2,[1]mkt_pt_etf!$1:$1,0))*2,0)</f>
        <v>2257616000</v>
      </c>
      <c r="AI1381" s="90">
        <f>IFERROR(INDEX([1]market_value_etf!$1:$1048576,MATCH($A1381,[1]market_value_etf!$A:$A,0),MATCH(AI$2,[1]market_value_etf!$1:$1,0))*2 + INDEX([1]mkt_pt_etf!$1:$1048576,MATCH($A1381,[1]mkt_pt_etf!$A:$A,0),MATCH(AI$2,[1]mkt_pt_etf!$1:$1,0))*2,0)</f>
        <v>462706720</v>
      </c>
      <c r="AJ1381" s="90">
        <f>IFERROR(INDEX([1]market_value_etf!$1:$1048576,MATCH($A1381,[1]market_value_etf!$A:$A,0),MATCH(AJ$2,[1]market_value_etf!$1:$1,0))*2 + INDEX([1]mkt_pt_etf!$1:$1048576,MATCH($A1381,[1]mkt_pt_etf!$A:$A,0),MATCH(AJ$2,[1]mkt_pt_etf!$1:$1,0))*2,0)</f>
        <v>491722560</v>
      </c>
      <c r="AK1381" s="90">
        <f>IFERROR(INDEX([1]market_value_etf!$1:$1048576,MATCH($A1381,[1]market_value_etf!$A:$A,0),MATCH(AK$2,[1]market_value_etf!$1:$1,0))*2 + INDEX([1]mkt_pt_etf!$1:$1048576,MATCH($A1381,[1]mkt_pt_etf!$A:$A,0),MATCH(AK$2,[1]mkt_pt_etf!$1:$1,0))*2,0)</f>
        <v>10130000</v>
      </c>
      <c r="AL1381" s="90">
        <f>IFERROR(INDEX([1]market_value_etf!$1:$1048576,MATCH($A1381,[1]market_value_etf!$A:$A,0),MATCH(AL$2,[1]market_value_etf!$1:$1,0))*2 + INDEX([1]mkt_pt_etf!$1:$1048576,MATCH($A1381,[1]mkt_pt_etf!$A:$A,0),MATCH(AL$2,[1]mkt_pt_etf!$1:$1,0))*2,0)</f>
        <v>520084000</v>
      </c>
      <c r="AM1381" s="90">
        <f>IFERROR(INDEX([1]market_value_etf!$1:$1048576,MATCH($A1381,[1]market_value_etf!$A:$A,0),MATCH(AM$2,[1]market_value_etf!$1:$1,0))*2 + INDEX([1]mkt_pt_etf!$1:$1048576,MATCH($A1381,[1]mkt_pt_etf!$A:$A,0),MATCH(AM$2,[1]mkt_pt_etf!$1:$1,0))*2,0)</f>
        <v>4740000</v>
      </c>
      <c r="AN1381" s="90">
        <f>IFERROR(INDEX([1]market_value_etf!$1:$1048576,MATCH($A1381,[1]market_value_etf!$A:$A,0),MATCH(AN$2,[1]market_value_etf!$1:$1,0))*2 + INDEX([1]mkt_pt_etf!$1:$1048576,MATCH($A1381,[1]mkt_pt_etf!$A:$A,0),MATCH(AN$2,[1]mkt_pt_etf!$1:$1,0))*2,0)</f>
        <v>1516000</v>
      </c>
      <c r="AO1381" s="90">
        <f>IFERROR(INDEX([1]market_value_etf!$1:$1048576,MATCH($A1381,[1]market_value_etf!$A:$A,0),MATCH(AO$2,[1]market_value_etf!$1:$1,0))*2 + INDEX([1]mkt_pt_etf!$1:$1048576,MATCH($A1381,[1]mkt_pt_etf!$A:$A,0),MATCH(AO$2,[1]mkt_pt_etf!$1:$1,0))*2,0)</f>
        <v>5310000</v>
      </c>
      <c r="AP1381" s="90"/>
    </row>
    <row r="1382" spans="1:42" ht="12.75" customHeight="1">
      <c r="A1382" s="81">
        <v>45422</v>
      </c>
      <c r="B1382" s="90" cm="1">
        <f t="array" ref="B1382">SUM(_xlfn._xlws.FILTER([1]market_value_exchange!$B:$D,[1]market_value_exchange!$A:$A=A1382,0))*2</f>
        <v>37693478207800</v>
      </c>
      <c r="C1382" s="90">
        <f>SUM(AD1382:AN1382)</f>
        <v>146205230680</v>
      </c>
      <c r="D1382" s="203">
        <f>F1382+H1382+J1382+L1382+N1382+P1382+R1382+T1382+V1382+Z1382</f>
        <v>105904794000</v>
      </c>
      <c r="E1382" s="208">
        <f>INDEX([2]Daily_stats!$1:$1048576,MATCH($A1382,[2]Daily_stats!$H:$H,0),MATCH(E$1,[2]Daily_stats!$1:$1,0))</f>
        <v>272464712650</v>
      </c>
      <c r="F1382" s="90">
        <f>IFERROR(INDEX([1]kis_etf_trade_data!$1:$1048576,MATCH($A1382,[1]kis_etf_trade_data!$A:$A,0),MATCH(F$3,[1]kis_etf_trade_data!$1:$1,0)),0)</f>
        <v>83498460000</v>
      </c>
      <c r="G1382" s="85">
        <f>F1382/AD1382</f>
        <v>0.95826319348588618</v>
      </c>
      <c r="H1382" s="90">
        <f>IFERROR(INDEX([1]kis_etf_trade_data!$1:$1048576,MATCH($A1382,[1]kis_etf_trade_data!$A:$A,0),MATCH(H$3,[1]kis_etf_trade_data!$1:$1,0)),0)</f>
        <v>52874000</v>
      </c>
      <c r="I1382" s="85">
        <f>H1382/AE1382</f>
        <v>0.18182505949187747</v>
      </c>
      <c r="J1382" s="90">
        <f>IFERROR(INDEX([1]kis_etf_trade_data!$1:$1048576,MATCH($A1382,[1]kis_etf_trade_data!$A:$A,0),MATCH(J$3,[1]kis_etf_trade_data!$1:$1,0)),0)</f>
        <v>94658000</v>
      </c>
      <c r="K1382" s="85">
        <f>J1382/AF1382</f>
        <v>0.20970243158939458</v>
      </c>
      <c r="L1382" s="90">
        <f>IFERROR(INDEX([1]kis_etf_trade_data!$1:$1048576,MATCH($A1382,[1]kis_etf_trade_data!$A:$A,0),MATCH(L$3,[1]kis_etf_trade_data!$1:$1,0)),0)</f>
        <v>20800462000</v>
      </c>
      <c r="M1382" s="85">
        <f>L1382/AG1382</f>
        <v>0.38977712416937249</v>
      </c>
      <c r="N1382" s="90">
        <f>IFERROR(INDEX([1]kis_etf_trade_data!$1:$1048576,MATCH($A1382,[1]kis_etf_trade_data!$A:$A,0),MATCH(N$3,[1]kis_etf_trade_data!$1:$1,0)),0)</f>
        <v>695773000</v>
      </c>
      <c r="O1382" s="85">
        <f>N1382/AH1382</f>
        <v>0.34083529932751244</v>
      </c>
      <c r="P1382" s="90">
        <f>IFERROR(INDEX([1]kis_etf_trade_data!$1:$1048576,MATCH($A1382,[1]kis_etf_trade_data!$A:$A,0),MATCH(P$3,[1]kis_etf_trade_data!$1:$1,0)),0)</f>
        <v>172129000</v>
      </c>
      <c r="Q1382" s="85">
        <f>P1382/AI1382</f>
        <v>0.37431228172419945</v>
      </c>
      <c r="R1382" s="90">
        <f>IFERROR(INDEX([1]kis_etf_trade_data!$1:$1048576,MATCH($A1382,[1]kis_etf_trade_data!$A:$A,0),MATCH(R$3,[1]kis_etf_trade_data!$1:$1,0)),0)</f>
        <v>0</v>
      </c>
      <c r="S1382" s="85">
        <f>R1382/AJ1382</f>
        <v>0</v>
      </c>
      <c r="T1382" s="90">
        <f>IFERROR(INDEX([1]kis_etf_trade_data!$1:$1048576,MATCH($A1382,[1]kis_etf_trade_data!$A:$A,0),MATCH(T$3,[1]kis_etf_trade_data!$1:$1,0)),0)</f>
        <v>78218000</v>
      </c>
      <c r="U1382" s="85">
        <f>T1382/AK1382</f>
        <v>0.20213876656536212</v>
      </c>
      <c r="V1382" s="90">
        <f>IFERROR(INDEX([1]kis_etf_trade_data!$1:$1048576,MATCH($A1382,[1]kis_etf_trade_data!$A:$A,0),MATCH(V$3,[1]kis_etf_trade_data!$1:$1,0)),0)</f>
        <v>512220000</v>
      </c>
      <c r="W1382" s="85">
        <f>V1382/AL1382</f>
        <v>0.38904636473837234</v>
      </c>
      <c r="X1382" s="90">
        <f>IFERROR(INDEX([1]kis_etf_trade_data!$1:$1048576,MATCH($A1382,[1]kis_etf_trade_data!$A:$A,0),MATCH(X$3,[1]kis_etf_trade_data!$1:$1,0)),0)</f>
        <v>0</v>
      </c>
      <c r="Y1382" s="85" t="e">
        <f t="shared" si="14"/>
        <v>#DIV/0!</v>
      </c>
      <c r="Z1382" s="90">
        <f>IFERROR(INDEX([1]kis_etf_trade_data!$1:$1048576,MATCH($A1382,[1]kis_etf_trade_data!$A:$A,0),MATCH(Z$3,[1]kis_etf_trade_data!$1:$1,0)),0)</f>
        <v>0</v>
      </c>
      <c r="AA1382" s="85">
        <f>Z1382/AO1382</f>
        <v>0</v>
      </c>
      <c r="AB1382" s="85"/>
      <c r="AC1382" s="85"/>
      <c r="AD1382" s="90">
        <f>IFERROR(INDEX([1]market_value_etf!$1:$1048576,MATCH($A1382,[1]market_value_etf!$A:$A,0),MATCH(AD$2,[1]market_value_etf!$1:$1,0))*2 + INDEX([1]mkt_pt_etf!$1:$1048576,MATCH($A1382,[1]mkt_pt_etf!$A:$A,0),MATCH(AD$2,[1]mkt_pt_etf!$1:$1,0))*2,0)</f>
        <v>87135205200</v>
      </c>
      <c r="AE1382" s="90">
        <f>IFERROR(INDEX([1]market_value_etf!$1:$1048576,MATCH($A1382,[1]market_value_etf!$A:$A,0),MATCH(AE$2,[1]market_value_etf!$1:$1,0))*2 + INDEX([1]mkt_pt_etf!$1:$1048576,MATCH($A1382,[1]mkt_pt_etf!$A:$A,0),MATCH(AE$2,[1]mkt_pt_etf!$1:$1,0))*2,0)</f>
        <v>290796000</v>
      </c>
      <c r="AF1382" s="90">
        <f>IFERROR(INDEX([1]market_value_etf!$1:$1048576,MATCH($A1382,[1]market_value_etf!$A:$A,0),MATCH(AF$2,[1]market_value_etf!$1:$1,0))*2 + INDEX([1]mkt_pt_etf!$1:$1048576,MATCH($A1382,[1]mkt_pt_etf!$A:$A,0),MATCH(AF$2,[1]mkt_pt_etf!$1:$1,0))*2,0)</f>
        <v>451392000</v>
      </c>
      <c r="AG1382" s="90">
        <f>IFERROR(INDEX([1]market_value_etf!$1:$1048576,MATCH($A1382,[1]market_value_etf!$A:$A,0),MATCH(AG$2,[1]market_value_etf!$1:$1,0))*2 + INDEX([1]mkt_pt_etf!$1:$1048576,MATCH($A1382,[1]mkt_pt_etf!$A:$A,0),MATCH(AG$2,[1]mkt_pt_etf!$1:$1,0))*2,0)</f>
        <v>53365014800</v>
      </c>
      <c r="AH1382" s="90">
        <f>IFERROR(INDEX([1]market_value_etf!$1:$1048576,MATCH($A1382,[1]market_value_etf!$A:$A,0),MATCH(AH$2,[1]market_value_etf!$1:$1,0))*2 + INDEX([1]mkt_pt_etf!$1:$1048576,MATCH($A1382,[1]mkt_pt_etf!$A:$A,0),MATCH(AH$2,[1]mkt_pt_etf!$1:$1,0))*2,0)</f>
        <v>2041376000</v>
      </c>
      <c r="AI1382" s="90">
        <f>IFERROR(INDEX([1]market_value_etf!$1:$1048576,MATCH($A1382,[1]market_value_etf!$A:$A,0),MATCH(AI$2,[1]market_value_etf!$1:$1,0))*2 + INDEX([1]mkt_pt_etf!$1:$1048576,MATCH($A1382,[1]mkt_pt_etf!$A:$A,0),MATCH(AI$2,[1]mkt_pt_etf!$1:$1,0))*2,0)</f>
        <v>459854000</v>
      </c>
      <c r="AJ1382" s="90">
        <f>IFERROR(INDEX([1]market_value_etf!$1:$1048576,MATCH($A1382,[1]market_value_etf!$A:$A,0),MATCH(AJ$2,[1]market_value_etf!$1:$1,0))*2 + INDEX([1]mkt_pt_etf!$1:$1048576,MATCH($A1382,[1]mkt_pt_etf!$A:$A,0),MATCH(AJ$2,[1]mkt_pt_etf!$1:$1,0))*2,0)</f>
        <v>539876680</v>
      </c>
      <c r="AK1382" s="90">
        <f>IFERROR(INDEX([1]market_value_etf!$1:$1048576,MATCH($A1382,[1]market_value_etf!$A:$A,0),MATCH(AK$2,[1]market_value_etf!$1:$1,0))*2 + INDEX([1]mkt_pt_etf!$1:$1048576,MATCH($A1382,[1]mkt_pt_etf!$A:$A,0),MATCH(AK$2,[1]mkt_pt_etf!$1:$1,0))*2,0)</f>
        <v>386952000</v>
      </c>
      <c r="AL1382" s="90">
        <f>IFERROR(INDEX([1]market_value_etf!$1:$1048576,MATCH($A1382,[1]market_value_etf!$A:$A,0),MATCH(AL$2,[1]market_value_etf!$1:$1,0))*2 + INDEX([1]mkt_pt_etf!$1:$1048576,MATCH($A1382,[1]mkt_pt_etf!$A:$A,0),MATCH(AL$2,[1]mkt_pt_etf!$1:$1,0))*2,0)</f>
        <v>1316604000</v>
      </c>
      <c r="AM1382" s="90">
        <f>IFERROR(INDEX([1]market_value_etf!$1:$1048576,MATCH($A1382,[1]market_value_etf!$A:$A,0),MATCH(AM$2,[1]market_value_etf!$1:$1,0))*2 + INDEX([1]mkt_pt_etf!$1:$1048576,MATCH($A1382,[1]mkt_pt_etf!$A:$A,0),MATCH(AM$2,[1]mkt_pt_etf!$1:$1,0))*2,0)</f>
        <v>0</v>
      </c>
      <c r="AN1382" s="90">
        <f>IFERROR(INDEX([1]market_value_etf!$1:$1048576,MATCH($A1382,[1]market_value_etf!$A:$A,0),MATCH(AN$2,[1]market_value_etf!$1:$1,0))*2 + INDEX([1]mkt_pt_etf!$1:$1048576,MATCH($A1382,[1]mkt_pt_etf!$A:$A,0),MATCH(AN$2,[1]mkt_pt_etf!$1:$1,0))*2,0)</f>
        <v>218160000</v>
      </c>
      <c r="AO1382" s="90">
        <f>IFERROR(INDEX([1]market_value_etf!$1:$1048576,MATCH($A1382,[1]market_value_etf!$A:$A,0),MATCH(AO$2,[1]market_value_etf!$1:$1,0))*2 + INDEX([1]mkt_pt_etf!$1:$1048576,MATCH($A1382,[1]mkt_pt_etf!$A:$A,0),MATCH(AO$2,[1]mkt_pt_etf!$1:$1,0))*2,0)</f>
        <v>21026000</v>
      </c>
      <c r="AP1382" s="90"/>
    </row>
    <row r="1383" spans="1:42" s="116" customFormat="1" ht="12.75" customHeight="1">
      <c r="A1383" s="110"/>
      <c r="B1383" s="113"/>
      <c r="C1383" s="113"/>
      <c r="D1383" s="203">
        <v>0</v>
      </c>
      <c r="E1383" s="208"/>
      <c r="F1383" s="113"/>
      <c r="G1383" s="135"/>
      <c r="H1383" s="113"/>
      <c r="I1383" s="113"/>
      <c r="J1383" s="113"/>
      <c r="K1383" s="113"/>
      <c r="L1383" s="113"/>
      <c r="M1383" s="113"/>
      <c r="N1383" s="113"/>
      <c r="O1383" s="113"/>
      <c r="P1383" s="113"/>
      <c r="Q1383" s="113"/>
      <c r="R1383" s="113"/>
      <c r="S1383" s="113"/>
      <c r="T1383" s="113"/>
      <c r="U1383" s="113"/>
      <c r="V1383" s="113"/>
      <c r="W1383" s="113"/>
      <c r="X1383" s="113"/>
      <c r="Y1383" s="85" t="e">
        <f t="shared" si="14"/>
        <v>#DIV/0!</v>
      </c>
      <c r="Z1383" s="113"/>
      <c r="AA1383" s="113"/>
      <c r="AB1383" s="113"/>
      <c r="AC1383" s="113"/>
      <c r="AD1383" s="113"/>
      <c r="AE1383" s="113"/>
      <c r="AF1383" s="113"/>
      <c r="AG1383" s="113"/>
      <c r="AH1383" s="113"/>
      <c r="AI1383" s="126"/>
      <c r="AJ1383" s="113"/>
      <c r="AK1383" s="113"/>
      <c r="AL1383" s="113"/>
      <c r="AM1383" s="113"/>
      <c r="AN1383" s="113"/>
      <c r="AO1383" s="113"/>
      <c r="AP1383" s="113"/>
    </row>
    <row r="1384" spans="1:42" ht="12.75" customHeight="1">
      <c r="A1384" s="81">
        <v>45425</v>
      </c>
      <c r="B1384" s="90" cm="1">
        <f t="array" ref="B1384">SUM(_xlfn._xlws.FILTER([1]market_value_exchange!$B:$D,[1]market_value_exchange!$A:$A=A1384,0))*2</f>
        <v>38972576497000</v>
      </c>
      <c r="C1384" s="90">
        <f>SUM(AD1384:AN1384)</f>
        <v>252207068040</v>
      </c>
      <c r="D1384" s="203">
        <f>F1384+H1384+J1384+L1384+N1384+P1384+R1384+T1384+V1384+Z1384</f>
        <v>200724862000</v>
      </c>
      <c r="E1384" s="208">
        <f>INDEX([2]Daily_stats!$1:$1048576,MATCH($A1384,[2]Daily_stats!$H:$H,0),MATCH(E$1,[2]Daily_stats!$1:$1,0))</f>
        <v>454188245200</v>
      </c>
      <c r="F1384" s="90">
        <f>IFERROR(INDEX([1]kis_etf_trade_data!$1:$1048576,MATCH($A1384,[1]kis_etf_trade_data!$A:$A,0),MATCH(F$3,[1]kis_etf_trade_data!$1:$1,0)),0)</f>
        <v>410091000</v>
      </c>
      <c r="G1384" s="85">
        <f>F1384/AD1384</f>
        <v>4.1054259521256346E-2</v>
      </c>
      <c r="H1384" s="90">
        <f>IFERROR(INDEX([1]kis_etf_trade_data!$1:$1048576,MATCH($A1384,[1]kis_etf_trade_data!$A:$A,0),MATCH(H$3,[1]kis_etf_trade_data!$1:$1,0)),0)</f>
        <v>96099000</v>
      </c>
      <c r="I1384" s="85">
        <f>H1384/AE1384</f>
        <v>0.1720841197474402</v>
      </c>
      <c r="J1384" s="90">
        <f>IFERROR(INDEX([1]kis_etf_trade_data!$1:$1048576,MATCH($A1384,[1]kis_etf_trade_data!$A:$A,0),MATCH(J$3,[1]kis_etf_trade_data!$1:$1,0)),0)</f>
        <v>8410271000</v>
      </c>
      <c r="K1384" s="85">
        <f>J1384/AF1384</f>
        <v>0.47407256131629416</v>
      </c>
      <c r="L1384" s="90">
        <f>IFERROR(INDEX([1]kis_etf_trade_data!$1:$1048576,MATCH($A1384,[1]kis_etf_trade_data!$A:$A,0),MATCH(L$3,[1]kis_etf_trade_data!$1:$1,0)),0)</f>
        <v>3030730000</v>
      </c>
      <c r="M1384" s="85">
        <f>L1384/AG1384</f>
        <v>0.10294029236832336</v>
      </c>
      <c r="N1384" s="90">
        <f>IFERROR(INDEX([1]kis_etf_trade_data!$1:$1048576,MATCH($A1384,[1]kis_etf_trade_data!$A:$A,0),MATCH(N$3,[1]kis_etf_trade_data!$1:$1,0)),0)</f>
        <v>3303579000</v>
      </c>
      <c r="O1384" s="85">
        <f>N1384/AH1384</f>
        <v>0.42509565227685486</v>
      </c>
      <c r="P1384" s="90">
        <f>IFERROR(INDEX([1]kis_etf_trade_data!$1:$1048576,MATCH($A1384,[1]kis_etf_trade_data!$A:$A,0),MATCH(P$3,[1]kis_etf_trade_data!$1:$1,0)),0)</f>
        <v>37494000</v>
      </c>
      <c r="Q1384" s="85">
        <f>P1384/AI1384</f>
        <v>0.14287020736642356</v>
      </c>
      <c r="R1384" s="90">
        <f>IFERROR(INDEX([1]kis_etf_trade_data!$1:$1048576,MATCH($A1384,[1]kis_etf_trade_data!$A:$A,0),MATCH(R$3,[1]kis_etf_trade_data!$1:$1,0)),0)</f>
        <v>0</v>
      </c>
      <c r="S1384" s="85">
        <f>R1384/AJ1384</f>
        <v>0</v>
      </c>
      <c r="T1384" s="90">
        <f>IFERROR(INDEX([1]kis_etf_trade_data!$1:$1048576,MATCH($A1384,[1]kis_etf_trade_data!$A:$A,0),MATCH(T$3,[1]kis_etf_trade_data!$1:$1,0)),0)</f>
        <v>185111079000</v>
      </c>
      <c r="U1384" s="85">
        <f>T1384/AK1384</f>
        <v>1.0001303549479814</v>
      </c>
      <c r="V1384" s="90">
        <f>IFERROR(INDEX([1]kis_etf_trade_data!$1:$1048576,MATCH($A1384,[1]kis_etf_trade_data!$A:$A,0),MATCH(V$3,[1]kis_etf_trade_data!$1:$1,0)),0)</f>
        <v>325519000</v>
      </c>
      <c r="W1384" s="85">
        <f>V1384/AL1384</f>
        <v>0.28455055001153873</v>
      </c>
      <c r="X1384" s="90">
        <f>IFERROR(INDEX([1]kis_etf_trade_data!$1:$1048576,MATCH($A1384,[1]kis_etf_trade_data!$A:$A,0),MATCH(X$3,[1]kis_etf_trade_data!$1:$1,0)),0)</f>
        <v>2351000</v>
      </c>
      <c r="Y1384" s="85">
        <f t="shared" si="14"/>
        <v>0.5</v>
      </c>
      <c r="Z1384" s="90">
        <f>IFERROR(INDEX([1]kis_etf_trade_data!$1:$1048576,MATCH($A1384,[1]kis_etf_trade_data!$A:$A,0),MATCH(Z$3,[1]kis_etf_trade_data!$1:$1,0)),0)</f>
        <v>0</v>
      </c>
      <c r="AA1384" s="85">
        <f>Z1384/AO1384</f>
        <v>0</v>
      </c>
      <c r="AB1384" s="85"/>
      <c r="AC1384" s="85"/>
      <c r="AD1384" s="90">
        <f>IFERROR(INDEX([1]market_value_etf!$1:$1048576,MATCH($A1384,[1]market_value_etf!$A:$A,0),MATCH(AD$2,[1]market_value_etf!$1:$1,0))*2 + INDEX([1]mkt_pt_etf!$1:$1048576,MATCH($A1384,[1]mkt_pt_etf!$A:$A,0),MATCH(AD$2,[1]mkt_pt_etf!$1:$1,0))*2,0)</f>
        <v>9989000040</v>
      </c>
      <c r="AE1384" s="90">
        <f>IFERROR(INDEX([1]market_value_etf!$1:$1048576,MATCH($A1384,[1]market_value_etf!$A:$A,0),MATCH(AE$2,[1]market_value_etf!$1:$1,0))*2 + INDEX([1]mkt_pt_etf!$1:$1048576,MATCH($A1384,[1]mkt_pt_etf!$A:$A,0),MATCH(AE$2,[1]mkt_pt_etf!$1:$1,0))*2,0)</f>
        <v>558442000</v>
      </c>
      <c r="AF1384" s="90">
        <f>IFERROR(INDEX([1]market_value_etf!$1:$1048576,MATCH($A1384,[1]market_value_etf!$A:$A,0),MATCH(AF$2,[1]market_value_etf!$1:$1,0))*2 + INDEX([1]mkt_pt_etf!$1:$1048576,MATCH($A1384,[1]mkt_pt_etf!$A:$A,0),MATCH(AF$2,[1]mkt_pt_etf!$1:$1,0))*2,0)</f>
        <v>17740472000</v>
      </c>
      <c r="AG1384" s="90">
        <f>IFERROR(INDEX([1]market_value_etf!$1:$1048576,MATCH($A1384,[1]market_value_etf!$A:$A,0),MATCH(AG$2,[1]market_value_etf!$1:$1,0))*2 + INDEX([1]mkt_pt_etf!$1:$1048576,MATCH($A1384,[1]mkt_pt_etf!$A:$A,0),MATCH(AG$2,[1]mkt_pt_etf!$1:$1,0))*2,0)</f>
        <v>29441630000</v>
      </c>
      <c r="AH1384" s="90">
        <f>IFERROR(INDEX([1]market_value_etf!$1:$1048576,MATCH($A1384,[1]market_value_etf!$A:$A,0),MATCH(AH$2,[1]market_value_etf!$1:$1,0))*2 + INDEX([1]mkt_pt_etf!$1:$1048576,MATCH($A1384,[1]mkt_pt_etf!$A:$A,0),MATCH(AH$2,[1]mkt_pt_etf!$1:$1,0))*2,0)</f>
        <v>7771378000</v>
      </c>
      <c r="AI1384" s="90">
        <f>IFERROR(INDEX([1]market_value_etf!$1:$1048576,MATCH($A1384,[1]market_value_etf!$A:$A,0),MATCH(AI$2,[1]market_value_etf!$1:$1,0))*2 + INDEX([1]mkt_pt_etf!$1:$1048576,MATCH($A1384,[1]mkt_pt_etf!$A:$A,0),MATCH(AI$2,[1]mkt_pt_etf!$1:$1,0))*2,0)</f>
        <v>262434000</v>
      </c>
      <c r="AJ1384" s="90">
        <f>IFERROR(INDEX([1]market_value_etf!$1:$1048576,MATCH($A1384,[1]market_value_etf!$A:$A,0),MATCH(AJ$2,[1]market_value_etf!$1:$1,0))*2 + INDEX([1]mkt_pt_etf!$1:$1048576,MATCH($A1384,[1]mkt_pt_etf!$A:$A,0),MATCH(AJ$2,[1]mkt_pt_etf!$1:$1,0))*2,0)</f>
        <v>201990000</v>
      </c>
      <c r="AK1384" s="90">
        <f>IFERROR(INDEX([1]market_value_etf!$1:$1048576,MATCH($A1384,[1]market_value_etf!$A:$A,0),MATCH(AK$2,[1]market_value_etf!$1:$1,0))*2 + INDEX([1]mkt_pt_etf!$1:$1048576,MATCH($A1384,[1]mkt_pt_etf!$A:$A,0),MATCH(AK$2,[1]mkt_pt_etf!$1:$1,0))*2,0)</f>
        <v>185086952000</v>
      </c>
      <c r="AL1384" s="90">
        <f>IFERROR(INDEX([1]market_value_etf!$1:$1048576,MATCH($A1384,[1]market_value_etf!$A:$A,0),MATCH(AL$2,[1]market_value_etf!$1:$1,0))*2 + INDEX([1]mkt_pt_etf!$1:$1048576,MATCH($A1384,[1]mkt_pt_etf!$A:$A,0),MATCH(AL$2,[1]mkt_pt_etf!$1:$1,0))*2,0)</f>
        <v>1143976000</v>
      </c>
      <c r="AM1384" s="90">
        <f>IFERROR(INDEX([1]market_value_etf!$1:$1048576,MATCH($A1384,[1]market_value_etf!$A:$A,0),MATCH(AM$2,[1]market_value_etf!$1:$1,0))*2 + INDEX([1]mkt_pt_etf!$1:$1048576,MATCH($A1384,[1]mkt_pt_etf!$A:$A,0),MATCH(AM$2,[1]mkt_pt_etf!$1:$1,0))*2,0)</f>
        <v>4702000</v>
      </c>
      <c r="AN1384" s="90">
        <f>IFERROR(INDEX([1]market_value_etf!$1:$1048576,MATCH($A1384,[1]market_value_etf!$A:$A,0),MATCH(AN$2,[1]market_value_etf!$1:$1,0))*2 + INDEX([1]mkt_pt_etf!$1:$1048576,MATCH($A1384,[1]mkt_pt_etf!$A:$A,0),MATCH(AN$2,[1]mkt_pt_etf!$1:$1,0))*2,0)</f>
        <v>6092000</v>
      </c>
      <c r="AO1384" s="90">
        <f>IFERROR(INDEX([1]market_value_etf!$1:$1048576,MATCH($A1384,[1]market_value_etf!$A:$A,0),MATCH(AO$2,[1]market_value_etf!$1:$1,0))*2 + INDEX([1]mkt_pt_etf!$1:$1048576,MATCH($A1384,[1]mkt_pt_etf!$A:$A,0),MATCH(AO$2,[1]mkt_pt_etf!$1:$1,0))*2,0)</f>
        <v>15880000</v>
      </c>
      <c r="AP1384" s="90"/>
    </row>
    <row r="1385" spans="1:42" ht="12.75" customHeight="1">
      <c r="A1385" s="81">
        <v>45426</v>
      </c>
      <c r="B1385" s="90" cm="1">
        <f t="array" ref="B1385">SUM(_xlfn._xlws.FILTER([1]market_value_exchange!$B:$D,[1]market_value_exchange!$A:$A=A1385,0))*2</f>
        <v>35491482106200</v>
      </c>
      <c r="C1385" s="90">
        <f>SUM(AD1385:AN1385)</f>
        <v>50588914680</v>
      </c>
      <c r="D1385" s="203">
        <f>F1385+H1385+J1385+L1385+N1385+P1385+R1385+T1385+V1385+Z1385</f>
        <v>24249236000</v>
      </c>
      <c r="E1385" s="208">
        <f>INDEX([2]Daily_stats!$1:$1048576,MATCH($A1385,[2]Daily_stats!$H:$H,0),MATCH(E$1,[2]Daily_stats!$1:$1,0))</f>
        <v>110469525000</v>
      </c>
      <c r="F1385" s="90">
        <f>IFERROR(INDEX([1]kis_etf_trade_data!$1:$1048576,MATCH($A1385,[1]kis_etf_trade_data!$A:$A,0),MATCH(F$3,[1]kis_etf_trade_data!$1:$1,0)),0)</f>
        <v>13462720000</v>
      </c>
      <c r="G1385" s="85">
        <f>F1385/AD1385</f>
        <v>0.61682087127359231</v>
      </c>
      <c r="H1385" s="90">
        <f>IFERROR(INDEX([1]kis_etf_trade_data!$1:$1048576,MATCH($A1385,[1]kis_etf_trade_data!$A:$A,0),MATCH(H$3,[1]kis_etf_trade_data!$1:$1,0)),0)</f>
        <v>147604000</v>
      </c>
      <c r="I1385" s="85">
        <f>H1385/AE1385</f>
        <v>0.38981851218017788</v>
      </c>
      <c r="J1385" s="90">
        <f>IFERROR(INDEX([1]kis_etf_trade_data!$1:$1048576,MATCH($A1385,[1]kis_etf_trade_data!$A:$A,0),MATCH(J$3,[1]kis_etf_trade_data!$1:$1,0)),0)</f>
        <v>219559000</v>
      </c>
      <c r="K1385" s="85">
        <f>J1385/AF1385</f>
        <v>0.30274291347947035</v>
      </c>
      <c r="L1385" s="90">
        <f>IFERROR(INDEX([1]kis_etf_trade_data!$1:$1048576,MATCH($A1385,[1]kis_etf_trade_data!$A:$A,0),MATCH(L$3,[1]kis_etf_trade_data!$1:$1,0)),0)</f>
        <v>9439655000</v>
      </c>
      <c r="M1385" s="85">
        <f>L1385/AG1385</f>
        <v>0.38716934754872079</v>
      </c>
      <c r="N1385" s="90">
        <f>IFERROR(INDEX([1]kis_etf_trade_data!$1:$1048576,MATCH($A1385,[1]kis_etf_trade_data!$A:$A,0),MATCH(N$3,[1]kis_etf_trade_data!$1:$1,0)),0)</f>
        <v>730799000</v>
      </c>
      <c r="O1385" s="85">
        <f>N1385/AH1385</f>
        <v>0.37124965201647564</v>
      </c>
      <c r="P1385" s="90">
        <f>IFERROR(INDEX([1]kis_etf_trade_data!$1:$1048576,MATCH($A1385,[1]kis_etf_trade_data!$A:$A,0),MATCH(P$3,[1]kis_etf_trade_data!$1:$1,0)),0)</f>
        <v>241094000</v>
      </c>
      <c r="Q1385" s="85">
        <f>P1385/AI1385</f>
        <v>0.43135466448055715</v>
      </c>
      <c r="R1385" s="90">
        <f>IFERROR(INDEX([1]kis_etf_trade_data!$1:$1048576,MATCH($A1385,[1]kis_etf_trade_data!$A:$A,0),MATCH(R$3,[1]kis_etf_trade_data!$1:$1,0)),0)</f>
        <v>0</v>
      </c>
      <c r="S1385" s="85">
        <f>R1385/AJ1385</f>
        <v>0</v>
      </c>
      <c r="T1385" s="90">
        <f>IFERROR(INDEX([1]kis_etf_trade_data!$1:$1048576,MATCH($A1385,[1]kis_etf_trade_data!$A:$A,0),MATCH(T$3,[1]kis_etf_trade_data!$1:$1,0)),0)</f>
        <v>845000</v>
      </c>
      <c r="U1385" s="85">
        <f>T1385/AK1385</f>
        <v>0.16666666666666666</v>
      </c>
      <c r="V1385" s="90">
        <f>IFERROR(INDEX([1]kis_etf_trade_data!$1:$1048576,MATCH($A1385,[1]kis_etf_trade_data!$A:$A,0),MATCH(V$3,[1]kis_etf_trade_data!$1:$1,0)),0)</f>
        <v>6960000</v>
      </c>
      <c r="W1385" s="85">
        <f>V1385/AL1385</f>
        <v>3.2303279525475966E-2</v>
      </c>
      <c r="X1385" s="90">
        <f>IFERROR(INDEX([1]kis_etf_trade_data!$1:$1048576,MATCH($A1385,[1]kis_etf_trade_data!$A:$A,0),MATCH(X$3,[1]kis_etf_trade_data!$1:$1,0)),0)</f>
        <v>1183000</v>
      </c>
      <c r="Y1385" s="85">
        <f t="shared" si="14"/>
        <v>0.5</v>
      </c>
      <c r="Z1385" s="90">
        <f>IFERROR(INDEX([1]kis_etf_trade_data!$1:$1048576,MATCH($A1385,[1]kis_etf_trade_data!$A:$A,0),MATCH(Z$3,[1]kis_etf_trade_data!$1:$1,0)),0)</f>
        <v>0</v>
      </c>
      <c r="AA1385" s="85">
        <f>Z1385/AO1385</f>
        <v>0</v>
      </c>
      <c r="AB1385" s="85"/>
      <c r="AC1385" s="85"/>
      <c r="AD1385" s="90">
        <f>IFERROR(INDEX([1]market_value_etf!$1:$1048576,MATCH($A1385,[1]market_value_etf!$A:$A,0),MATCH(AD$2,[1]market_value_etf!$1:$1,0))*2 + INDEX([1]mkt_pt_etf!$1:$1048576,MATCH($A1385,[1]mkt_pt_etf!$A:$A,0),MATCH(AD$2,[1]mkt_pt_etf!$1:$1,0))*2,0)</f>
        <v>21825980000</v>
      </c>
      <c r="AE1385" s="90">
        <f>IFERROR(INDEX([1]market_value_etf!$1:$1048576,MATCH($A1385,[1]market_value_etf!$A:$A,0),MATCH(AE$2,[1]market_value_etf!$1:$1,0))*2 + INDEX([1]mkt_pt_etf!$1:$1048576,MATCH($A1385,[1]mkt_pt_etf!$A:$A,0),MATCH(AE$2,[1]mkt_pt_etf!$1:$1,0))*2,0)</f>
        <v>378648000</v>
      </c>
      <c r="AF1385" s="90">
        <f>IFERROR(INDEX([1]market_value_etf!$1:$1048576,MATCH($A1385,[1]market_value_etf!$A:$A,0),MATCH(AF$2,[1]market_value_etf!$1:$1,0))*2 + INDEX([1]mkt_pt_etf!$1:$1048576,MATCH($A1385,[1]mkt_pt_etf!$A:$A,0),MATCH(AF$2,[1]mkt_pt_etf!$1:$1,0))*2,0)</f>
        <v>725232500</v>
      </c>
      <c r="AG1385" s="90">
        <f>IFERROR(INDEX([1]market_value_etf!$1:$1048576,MATCH($A1385,[1]market_value_etf!$A:$A,0),MATCH(AG$2,[1]market_value_etf!$1:$1,0))*2 + INDEX([1]mkt_pt_etf!$1:$1048576,MATCH($A1385,[1]mkt_pt_etf!$A:$A,0),MATCH(AG$2,[1]mkt_pt_etf!$1:$1,0))*2,0)</f>
        <v>24381204400</v>
      </c>
      <c r="AH1385" s="90">
        <f>IFERROR(INDEX([1]market_value_etf!$1:$1048576,MATCH($A1385,[1]market_value_etf!$A:$A,0),MATCH(AH$2,[1]market_value_etf!$1:$1,0))*2 + INDEX([1]mkt_pt_etf!$1:$1048576,MATCH($A1385,[1]mkt_pt_etf!$A:$A,0),MATCH(AH$2,[1]mkt_pt_etf!$1:$1,0))*2,0)</f>
        <v>1968484000</v>
      </c>
      <c r="AI1385" s="90">
        <f>IFERROR(INDEX([1]market_value_etf!$1:$1048576,MATCH($A1385,[1]market_value_etf!$A:$A,0),MATCH(AI$2,[1]market_value_etf!$1:$1,0))*2 + INDEX([1]mkt_pt_etf!$1:$1048576,MATCH($A1385,[1]mkt_pt_etf!$A:$A,0),MATCH(AI$2,[1]mkt_pt_etf!$1:$1,0))*2,0)</f>
        <v>558922900</v>
      </c>
      <c r="AJ1385" s="90">
        <f>IFERROR(INDEX([1]market_value_etf!$1:$1048576,MATCH($A1385,[1]market_value_etf!$A:$A,0),MATCH(AJ$2,[1]market_value_etf!$1:$1,0))*2 + INDEX([1]mkt_pt_etf!$1:$1048576,MATCH($A1385,[1]mkt_pt_etf!$A:$A,0),MATCH(AJ$2,[1]mkt_pt_etf!$1:$1,0))*2,0)</f>
        <v>517048880</v>
      </c>
      <c r="AK1385" s="90">
        <f>IFERROR(INDEX([1]market_value_etf!$1:$1048576,MATCH($A1385,[1]market_value_etf!$A:$A,0),MATCH(AK$2,[1]market_value_etf!$1:$1,0))*2 + INDEX([1]mkt_pt_etf!$1:$1048576,MATCH($A1385,[1]mkt_pt_etf!$A:$A,0),MATCH(AK$2,[1]mkt_pt_etf!$1:$1,0))*2,0)</f>
        <v>5070000</v>
      </c>
      <c r="AL1385" s="90">
        <f>IFERROR(INDEX([1]market_value_etf!$1:$1048576,MATCH($A1385,[1]market_value_etf!$A:$A,0),MATCH(AL$2,[1]market_value_etf!$1:$1,0))*2 + INDEX([1]mkt_pt_etf!$1:$1048576,MATCH($A1385,[1]mkt_pt_etf!$A:$A,0),MATCH(AL$2,[1]mkt_pt_etf!$1:$1,0))*2,0)</f>
        <v>215458000</v>
      </c>
      <c r="AM1385" s="90">
        <f>IFERROR(INDEX([1]market_value_etf!$1:$1048576,MATCH($A1385,[1]market_value_etf!$A:$A,0),MATCH(AM$2,[1]market_value_etf!$1:$1,0))*2 + INDEX([1]mkt_pt_etf!$1:$1048576,MATCH($A1385,[1]mkt_pt_etf!$A:$A,0),MATCH(AM$2,[1]mkt_pt_etf!$1:$1,0))*2,0)</f>
        <v>2366000</v>
      </c>
      <c r="AN1385" s="90">
        <f>IFERROR(INDEX([1]market_value_etf!$1:$1048576,MATCH($A1385,[1]market_value_etf!$A:$A,0),MATCH(AN$2,[1]market_value_etf!$1:$1,0))*2 + INDEX([1]mkt_pt_etf!$1:$1048576,MATCH($A1385,[1]mkt_pt_etf!$A:$A,0),MATCH(AN$2,[1]mkt_pt_etf!$1:$1,0))*2,0)</f>
        <v>10500000</v>
      </c>
      <c r="AO1385" s="90">
        <f>IFERROR(INDEX([1]market_value_etf!$1:$1048576,MATCH($A1385,[1]market_value_etf!$A:$A,0),MATCH(AO$2,[1]market_value_etf!$1:$1,0))*2 + INDEX([1]mkt_pt_etf!$1:$1048576,MATCH($A1385,[1]mkt_pt_etf!$A:$A,0),MATCH(AO$2,[1]mkt_pt_etf!$1:$1,0))*2,0)</f>
        <v>2646000</v>
      </c>
      <c r="AP1385" s="90"/>
    </row>
    <row r="1386" spans="1:42" ht="12.75" customHeight="1">
      <c r="A1386" s="81">
        <v>45427</v>
      </c>
      <c r="B1386" s="90" cm="1">
        <f t="array" ref="B1386">SUM(_xlfn._xlws.FILTER([1]market_value_exchange!$B:$D,[1]market_value_exchange!$A:$A=A1386,0))*2</f>
        <v>50175852393600</v>
      </c>
      <c r="C1386" s="90">
        <f>SUM(AD1386:AN1386)</f>
        <v>114620260700</v>
      </c>
      <c r="D1386" s="203">
        <f>F1386+H1386+J1386+L1386+N1386+P1386+R1386+T1386+V1386+Z1386</f>
        <v>16252956000</v>
      </c>
      <c r="E1386" s="208">
        <f>INDEX([2]Daily_stats!$1:$1048576,MATCH($A1386,[2]Daily_stats!$H:$H,0),MATCH(E$1,[2]Daily_stats!$1:$1,0))</f>
        <v>66290522000</v>
      </c>
      <c r="F1386" s="90">
        <f>IFERROR(INDEX([1]kis_etf_trade_data!$1:$1048576,MATCH($A1386,[1]kis_etf_trade_data!$A:$A,0),MATCH(F$3,[1]kis_etf_trade_data!$1:$1,0)),0)</f>
        <v>3306370000</v>
      </c>
      <c r="G1386" s="85">
        <f>F1386/AD1386</f>
        <v>0.124849811364021</v>
      </c>
      <c r="H1386" s="90">
        <f>IFERROR(INDEX([1]kis_etf_trade_data!$1:$1048576,MATCH($A1386,[1]kis_etf_trade_data!$A:$A,0),MATCH(H$3,[1]kis_etf_trade_data!$1:$1,0)),0)</f>
        <v>1382638000</v>
      </c>
      <c r="I1386" s="85">
        <f>H1386/AE1386</f>
        <v>0.45545276545057817</v>
      </c>
      <c r="J1386" s="90">
        <f>IFERROR(INDEX([1]kis_etf_trade_data!$1:$1048576,MATCH($A1386,[1]kis_etf_trade_data!$A:$A,0),MATCH(J$3,[1]kis_etf_trade_data!$1:$1,0)),0)</f>
        <v>176494000</v>
      </c>
      <c r="K1386" s="85">
        <f>J1386/AF1386</f>
        <v>4.2836168779275619E-3</v>
      </c>
      <c r="L1386" s="90">
        <f>IFERROR(INDEX([1]kis_etf_trade_data!$1:$1048576,MATCH($A1386,[1]kis_etf_trade_data!$A:$A,0),MATCH(L$3,[1]kis_etf_trade_data!$1:$1,0)),0)</f>
        <v>3649215000</v>
      </c>
      <c r="M1386" s="85">
        <f>L1386/AG1386</f>
        <v>0.11282724776108771</v>
      </c>
      <c r="N1386" s="90">
        <f>IFERROR(INDEX([1]kis_etf_trade_data!$1:$1048576,MATCH($A1386,[1]kis_etf_trade_data!$A:$A,0),MATCH(N$3,[1]kis_etf_trade_data!$1:$1,0)),0)</f>
        <v>1772941000</v>
      </c>
      <c r="O1386" s="85">
        <f>N1386/AH1386</f>
        <v>0.41459405611821354</v>
      </c>
      <c r="P1386" s="90">
        <f>IFERROR(INDEX([1]kis_etf_trade_data!$1:$1048576,MATCH($A1386,[1]kis_etf_trade_data!$A:$A,0),MATCH(P$3,[1]kis_etf_trade_data!$1:$1,0)),0)</f>
        <v>423546000</v>
      </c>
      <c r="Q1386" s="85">
        <f>P1386/AI1386</f>
        <v>0.46856994928709872</v>
      </c>
      <c r="R1386" s="90">
        <f>IFERROR(INDEX([1]kis_etf_trade_data!$1:$1048576,MATCH($A1386,[1]kis_etf_trade_data!$A:$A,0),MATCH(R$3,[1]kis_etf_trade_data!$1:$1,0)),0)</f>
        <v>5198767000</v>
      </c>
      <c r="S1386" s="85">
        <f>R1386/AJ1386</f>
        <v>0.85791066278036021</v>
      </c>
      <c r="T1386" s="90">
        <f>IFERROR(INDEX([1]kis_etf_trade_data!$1:$1048576,MATCH($A1386,[1]kis_etf_trade_data!$A:$A,0),MATCH(T$3,[1]kis_etf_trade_data!$1:$1,0)),0)</f>
        <v>250120000</v>
      </c>
      <c r="U1386" s="85" t="e">
        <f>T1386/AK1386</f>
        <v>#DIV/0!</v>
      </c>
      <c r="V1386" s="90">
        <f>IFERROR(INDEX([1]kis_etf_trade_data!$1:$1048576,MATCH($A1386,[1]kis_etf_trade_data!$A:$A,0),MATCH(V$3,[1]kis_etf_trade_data!$1:$1,0)),0)</f>
        <v>90207000</v>
      </c>
      <c r="W1386" s="85">
        <f>V1386/AL1386</f>
        <v>0.28743905936334957</v>
      </c>
      <c r="X1386" s="90">
        <f>IFERROR(INDEX([1]kis_etf_trade_data!$1:$1048576,MATCH($A1386,[1]kis_etf_trade_data!$A:$A,0),MATCH(X$3,[1]kis_etf_trade_data!$1:$1,0)),0)</f>
        <v>1192000</v>
      </c>
      <c r="Y1386" s="85">
        <f t="shared" si="14"/>
        <v>0.5</v>
      </c>
      <c r="Z1386" s="90">
        <f>IFERROR(INDEX([1]kis_etf_trade_data!$1:$1048576,MATCH($A1386,[1]kis_etf_trade_data!$A:$A,0),MATCH(Z$3,[1]kis_etf_trade_data!$1:$1,0)),0)</f>
        <v>2658000</v>
      </c>
      <c r="AA1386" s="85">
        <f>Z1386/AO1386</f>
        <v>7.2504091653027819E-2</v>
      </c>
      <c r="AB1386" s="85"/>
      <c r="AC1386" s="85"/>
      <c r="AD1386" s="90">
        <f>IFERROR(INDEX([1]market_value_etf!$1:$1048576,MATCH($A1386,[1]market_value_etf!$A:$A,0),MATCH(AD$2,[1]market_value_etf!$1:$1,0))*2 + INDEX([1]mkt_pt_etf!$1:$1048576,MATCH($A1386,[1]mkt_pt_etf!$A:$A,0),MATCH(AD$2,[1]mkt_pt_etf!$1:$1,0))*2,0)</f>
        <v>26482779300</v>
      </c>
      <c r="AE1386" s="90">
        <f>IFERROR(INDEX([1]market_value_etf!$1:$1048576,MATCH($A1386,[1]market_value_etf!$A:$A,0),MATCH(AE$2,[1]market_value_etf!$1:$1,0))*2 + INDEX([1]mkt_pt_etf!$1:$1048576,MATCH($A1386,[1]mkt_pt_etf!$A:$A,0),MATCH(AE$2,[1]mkt_pt_etf!$1:$1,0))*2,0)</f>
        <v>3035744000</v>
      </c>
      <c r="AF1386" s="90">
        <f>IFERROR(INDEX([1]market_value_etf!$1:$1048576,MATCH($A1386,[1]market_value_etf!$A:$A,0),MATCH(AF$2,[1]market_value_etf!$1:$1,0))*2 + INDEX([1]mkt_pt_etf!$1:$1048576,MATCH($A1386,[1]mkt_pt_etf!$A:$A,0),MATCH(AF$2,[1]mkt_pt_etf!$1:$1,0))*2,0)</f>
        <v>41202097440</v>
      </c>
      <c r="AG1386" s="90">
        <f>IFERROR(INDEX([1]market_value_etf!$1:$1048576,MATCH($A1386,[1]market_value_etf!$A:$A,0),MATCH(AG$2,[1]market_value_etf!$1:$1,0))*2 + INDEX([1]mkt_pt_etf!$1:$1048576,MATCH($A1386,[1]mkt_pt_etf!$A:$A,0),MATCH(AG$2,[1]mkt_pt_etf!$1:$1,0))*2,0)</f>
        <v>32343384000</v>
      </c>
      <c r="AH1386" s="90">
        <f>IFERROR(INDEX([1]market_value_etf!$1:$1048576,MATCH($A1386,[1]market_value_etf!$A:$A,0),MATCH(AH$2,[1]market_value_etf!$1:$1,0))*2 + INDEX([1]mkt_pt_etf!$1:$1048576,MATCH($A1386,[1]mkt_pt_etf!$A:$A,0),MATCH(AH$2,[1]mkt_pt_etf!$1:$1,0))*2,0)</f>
        <v>4276330000</v>
      </c>
      <c r="AI1386" s="90">
        <f>IFERROR(INDEX([1]market_value_etf!$1:$1048576,MATCH($A1386,[1]market_value_etf!$A:$A,0),MATCH(AI$2,[1]market_value_etf!$1:$1,0))*2 + INDEX([1]mkt_pt_etf!$1:$1048576,MATCH($A1386,[1]mkt_pt_etf!$A:$A,0),MATCH(AI$2,[1]mkt_pt_etf!$1:$1,0))*2,0)</f>
        <v>903912000</v>
      </c>
      <c r="AJ1386" s="90">
        <f>IFERROR(INDEX([1]market_value_etf!$1:$1048576,MATCH($A1386,[1]market_value_etf!$A:$A,0),MATCH(AJ$2,[1]market_value_etf!$1:$1,0))*2 + INDEX([1]mkt_pt_etf!$1:$1048576,MATCH($A1386,[1]mkt_pt_etf!$A:$A,0),MATCH(AJ$2,[1]mkt_pt_etf!$1:$1,0))*2,0)</f>
        <v>6059799960</v>
      </c>
      <c r="AK1386" s="90">
        <f>IFERROR(INDEX([1]market_value_etf!$1:$1048576,MATCH($A1386,[1]market_value_etf!$A:$A,0),MATCH(AK$2,[1]market_value_etf!$1:$1,0))*2 + INDEX([1]mkt_pt_etf!$1:$1048576,MATCH($A1386,[1]mkt_pt_etf!$A:$A,0),MATCH(AK$2,[1]mkt_pt_etf!$1:$1,0))*2,0)</f>
        <v>0</v>
      </c>
      <c r="AL1386" s="90">
        <f>IFERROR(INDEX([1]market_value_etf!$1:$1048576,MATCH($A1386,[1]market_value_etf!$A:$A,0),MATCH(AL$2,[1]market_value_etf!$1:$1,0))*2 + INDEX([1]mkt_pt_etf!$1:$1048576,MATCH($A1386,[1]mkt_pt_etf!$A:$A,0),MATCH(AL$2,[1]mkt_pt_etf!$1:$1,0))*2,0)</f>
        <v>313830000</v>
      </c>
      <c r="AM1386" s="90">
        <f>IFERROR(INDEX([1]market_value_etf!$1:$1048576,MATCH($A1386,[1]market_value_etf!$A:$A,0),MATCH(AM$2,[1]market_value_etf!$1:$1,0))*2 + INDEX([1]mkt_pt_etf!$1:$1048576,MATCH($A1386,[1]mkt_pt_etf!$A:$A,0),MATCH(AM$2,[1]mkt_pt_etf!$1:$1,0))*2,0)</f>
        <v>2384000</v>
      </c>
      <c r="AN1386" s="90">
        <f>IFERROR(INDEX([1]market_value_etf!$1:$1048576,MATCH($A1386,[1]market_value_etf!$A:$A,0),MATCH(AN$2,[1]market_value_etf!$1:$1,0))*2 + INDEX([1]mkt_pt_etf!$1:$1048576,MATCH($A1386,[1]mkt_pt_etf!$A:$A,0),MATCH(AN$2,[1]mkt_pt_etf!$1:$1,0))*2,0)</f>
        <v>0</v>
      </c>
      <c r="AO1386" s="90">
        <f>IFERROR(INDEX([1]market_value_etf!$1:$1048576,MATCH($A1386,[1]market_value_etf!$A:$A,0),MATCH(AO$2,[1]market_value_etf!$1:$1,0))*2 + INDEX([1]mkt_pt_etf!$1:$1048576,MATCH($A1386,[1]mkt_pt_etf!$A:$A,0),MATCH(AO$2,[1]mkt_pt_etf!$1:$1,0))*2,0)</f>
        <v>36660000</v>
      </c>
      <c r="AP1386" s="90"/>
    </row>
    <row r="1387" spans="1:42" ht="12.75" customHeight="1">
      <c r="A1387" s="81">
        <v>45428</v>
      </c>
      <c r="B1387" s="90" cm="1">
        <f t="array" ref="B1387">SUM(_xlfn._xlws.FILTER([1]market_value_exchange!$B:$D,[1]market_value_exchange!$A:$A=A1387,0))*2</f>
        <v>51568800452400</v>
      </c>
      <c r="C1387" s="90">
        <f>SUM(AD1387:AN1387)</f>
        <v>166876671500</v>
      </c>
      <c r="D1387" s="203">
        <f>F1387+H1387+J1387+L1387+N1387+P1387+R1387+T1387+V1387+Z1387</f>
        <v>97780752000</v>
      </c>
      <c r="E1387" s="208">
        <f>INDEX([2]Daily_stats!$1:$1048576,MATCH($A1387,[2]Daily_stats!$H:$H,0),MATCH(E$1,[2]Daily_stats!$1:$1,0))</f>
        <v>263259758000</v>
      </c>
      <c r="F1387" s="90">
        <f>IFERROR(INDEX([1]kis_etf_trade_data!$1:$1048576,MATCH($A1387,[1]kis_etf_trade_data!$A:$A,0),MATCH(F$3,[1]kis_etf_trade_data!$1:$1,0)),0)</f>
        <v>19876397000</v>
      </c>
      <c r="G1387" s="85">
        <f>F1387/AD1387</f>
        <v>0.32247365083453311</v>
      </c>
      <c r="H1387" s="90">
        <f>IFERROR(INDEX([1]kis_etf_trade_data!$1:$1048576,MATCH($A1387,[1]kis_etf_trade_data!$A:$A,0),MATCH(H$3,[1]kis_etf_trade_data!$1:$1,0)),0)</f>
        <v>511324000</v>
      </c>
      <c r="I1387" s="85">
        <f>H1387/AE1387</f>
        <v>0.43154730255506546</v>
      </c>
      <c r="J1387" s="90">
        <f>IFERROR(INDEX([1]kis_etf_trade_data!$1:$1048576,MATCH($A1387,[1]kis_etf_trade_data!$A:$A,0),MATCH(J$3,[1]kis_etf_trade_data!$1:$1,0)),0)</f>
        <v>2157598000</v>
      </c>
      <c r="K1387" s="85">
        <f>J1387/AF1387</f>
        <v>0.34865155460504721</v>
      </c>
      <c r="L1387" s="90">
        <f>IFERROR(INDEX([1]kis_etf_trade_data!$1:$1048576,MATCH($A1387,[1]kis_etf_trade_data!$A:$A,0),MATCH(L$3,[1]kis_etf_trade_data!$1:$1,0)),0)</f>
        <v>6278199000</v>
      </c>
      <c r="M1387" s="85">
        <f>L1387/AG1387</f>
        <v>0.27726081134547992</v>
      </c>
      <c r="N1387" s="90">
        <f>IFERROR(INDEX([1]kis_etf_trade_data!$1:$1048576,MATCH($A1387,[1]kis_etf_trade_data!$A:$A,0),MATCH(N$3,[1]kis_etf_trade_data!$1:$1,0)),0)</f>
        <v>2257734000</v>
      </c>
      <c r="O1387" s="85">
        <f>N1387/AH1387</f>
        <v>0.39237043298607877</v>
      </c>
      <c r="P1387" s="90">
        <f>IFERROR(INDEX([1]kis_etf_trade_data!$1:$1048576,MATCH($A1387,[1]kis_etf_trade_data!$A:$A,0),MATCH(P$3,[1]kis_etf_trade_data!$1:$1,0)),0)</f>
        <v>731783000</v>
      </c>
      <c r="Q1387" s="85">
        <f>P1387/AI1387</f>
        <v>0.43199187236639996</v>
      </c>
      <c r="R1387" s="90">
        <f>IFERROR(INDEX([1]kis_etf_trade_data!$1:$1048576,MATCH($A1387,[1]kis_etf_trade_data!$A:$A,0),MATCH(R$3,[1]kis_etf_trade_data!$1:$1,0)),0)</f>
        <v>0</v>
      </c>
      <c r="S1387" s="85">
        <f>R1387/AJ1387</f>
        <v>0</v>
      </c>
      <c r="T1387" s="90">
        <f>IFERROR(INDEX([1]kis_etf_trade_data!$1:$1048576,MATCH($A1387,[1]kis_etf_trade_data!$A:$A,0),MATCH(T$3,[1]kis_etf_trade_data!$1:$1,0)),0)</f>
        <v>62640541000</v>
      </c>
      <c r="U1387" s="85">
        <f>T1387/AK1387</f>
        <v>0.99272853232788427</v>
      </c>
      <c r="V1387" s="90">
        <f>IFERROR(INDEX([1]kis_etf_trade_data!$1:$1048576,MATCH($A1387,[1]kis_etf_trade_data!$A:$A,0),MATCH(V$3,[1]kis_etf_trade_data!$1:$1,0)),0)</f>
        <v>3327176000</v>
      </c>
      <c r="W1387" s="85">
        <f>V1387/AL1387</f>
        <v>0.8736028869643393</v>
      </c>
      <c r="X1387" s="90">
        <f>IFERROR(INDEX([1]kis_etf_trade_data!$1:$1048576,MATCH($A1387,[1]kis_etf_trade_data!$A:$A,0),MATCH(X$3,[1]kis_etf_trade_data!$1:$1,0)),0)</f>
        <v>3637000</v>
      </c>
      <c r="Y1387" s="85">
        <f t="shared" ref="Y1387:Y1450" si="15">X1387/AM1387</f>
        <v>0.5</v>
      </c>
      <c r="Z1387" s="90">
        <f>IFERROR(INDEX([1]kis_etf_trade_data!$1:$1048576,MATCH($A1387,[1]kis_etf_trade_data!$A:$A,0),MATCH(Z$3,[1]kis_etf_trade_data!$1:$1,0)),0)</f>
        <v>0</v>
      </c>
      <c r="AA1387" s="85">
        <f>Z1387/AO1387</f>
        <v>0</v>
      </c>
      <c r="AB1387" s="85"/>
      <c r="AC1387" s="85"/>
      <c r="AD1387" s="90">
        <f>IFERROR(INDEX([1]market_value_etf!$1:$1048576,MATCH($A1387,[1]market_value_etf!$A:$A,0),MATCH(AD$2,[1]market_value_etf!$1:$1,0))*2 + INDEX([1]mkt_pt_etf!$1:$1048576,MATCH($A1387,[1]mkt_pt_etf!$A:$A,0),MATCH(AD$2,[1]mkt_pt_etf!$1:$1,0))*2,0)</f>
        <v>61637274700</v>
      </c>
      <c r="AE1387" s="90">
        <f>IFERROR(INDEX([1]market_value_etf!$1:$1048576,MATCH($A1387,[1]market_value_etf!$A:$A,0),MATCH(AE$2,[1]market_value_etf!$1:$1,0))*2 + INDEX([1]mkt_pt_etf!$1:$1048576,MATCH($A1387,[1]mkt_pt_etf!$A:$A,0),MATCH(AE$2,[1]mkt_pt_etf!$1:$1,0))*2,0)</f>
        <v>1184862000</v>
      </c>
      <c r="AF1387" s="90">
        <f>IFERROR(INDEX([1]market_value_etf!$1:$1048576,MATCH($A1387,[1]market_value_etf!$A:$A,0),MATCH(AF$2,[1]market_value_etf!$1:$1,0))*2 + INDEX([1]mkt_pt_etf!$1:$1048576,MATCH($A1387,[1]mkt_pt_etf!$A:$A,0),MATCH(AF$2,[1]mkt_pt_etf!$1:$1,0))*2,0)</f>
        <v>6188407800</v>
      </c>
      <c r="AG1387" s="90">
        <f>IFERROR(INDEX([1]market_value_etf!$1:$1048576,MATCH($A1387,[1]market_value_etf!$A:$A,0),MATCH(AG$2,[1]market_value_etf!$1:$1,0))*2 + INDEX([1]mkt_pt_etf!$1:$1048576,MATCH($A1387,[1]mkt_pt_etf!$A:$A,0),MATCH(AG$2,[1]mkt_pt_etf!$1:$1,0))*2,0)</f>
        <v>22643658040</v>
      </c>
      <c r="AH1387" s="90">
        <f>IFERROR(INDEX([1]market_value_etf!$1:$1048576,MATCH($A1387,[1]market_value_etf!$A:$A,0),MATCH(AH$2,[1]market_value_etf!$1:$1,0))*2 + INDEX([1]mkt_pt_etf!$1:$1048576,MATCH($A1387,[1]mkt_pt_etf!$A:$A,0),MATCH(AH$2,[1]mkt_pt_etf!$1:$1,0))*2,0)</f>
        <v>5754088000</v>
      </c>
      <c r="AI1387" s="90">
        <f>IFERROR(INDEX([1]market_value_etf!$1:$1048576,MATCH($A1387,[1]market_value_etf!$A:$A,0),MATCH(AI$2,[1]market_value_etf!$1:$1,0))*2 + INDEX([1]mkt_pt_etf!$1:$1048576,MATCH($A1387,[1]mkt_pt_etf!$A:$A,0),MATCH(AI$2,[1]mkt_pt_etf!$1:$1,0))*2,0)</f>
        <v>1693974000</v>
      </c>
      <c r="AJ1387" s="90">
        <f>IFERROR(INDEX([1]market_value_etf!$1:$1048576,MATCH($A1387,[1]market_value_etf!$A:$A,0),MATCH(AJ$2,[1]market_value_etf!$1:$1,0))*2 + INDEX([1]mkt_pt_etf!$1:$1048576,MATCH($A1387,[1]mkt_pt_etf!$A:$A,0),MATCH(AJ$2,[1]mkt_pt_etf!$1:$1,0))*2,0)</f>
        <v>828794960</v>
      </c>
      <c r="AK1387" s="90">
        <f>IFERROR(INDEX([1]market_value_etf!$1:$1048576,MATCH($A1387,[1]market_value_etf!$A:$A,0),MATCH(AK$2,[1]market_value_etf!$1:$1,0))*2 + INDEX([1]mkt_pt_etf!$1:$1048576,MATCH($A1387,[1]mkt_pt_etf!$A:$A,0),MATCH(AK$2,[1]mkt_pt_etf!$1:$1,0))*2,0)</f>
        <v>63099366000</v>
      </c>
      <c r="AL1387" s="90">
        <f>IFERROR(INDEX([1]market_value_etf!$1:$1048576,MATCH($A1387,[1]market_value_etf!$A:$A,0),MATCH(AL$2,[1]market_value_etf!$1:$1,0))*2 + INDEX([1]mkt_pt_etf!$1:$1048576,MATCH($A1387,[1]mkt_pt_etf!$A:$A,0),MATCH(AL$2,[1]mkt_pt_etf!$1:$1,0))*2,0)</f>
        <v>3808568000</v>
      </c>
      <c r="AM1387" s="90">
        <f>IFERROR(INDEX([1]market_value_etf!$1:$1048576,MATCH($A1387,[1]market_value_etf!$A:$A,0),MATCH(AM$2,[1]market_value_etf!$1:$1,0))*2 + INDEX([1]mkt_pt_etf!$1:$1048576,MATCH($A1387,[1]mkt_pt_etf!$A:$A,0),MATCH(AM$2,[1]mkt_pt_etf!$1:$1,0))*2,0)</f>
        <v>7274000</v>
      </c>
      <c r="AN1387" s="90">
        <f>IFERROR(INDEX([1]market_value_etf!$1:$1048576,MATCH($A1387,[1]market_value_etf!$A:$A,0),MATCH(AN$2,[1]market_value_etf!$1:$1,0))*2 + INDEX([1]mkt_pt_etf!$1:$1048576,MATCH($A1387,[1]mkt_pt_etf!$A:$A,0),MATCH(AN$2,[1]mkt_pt_etf!$1:$1,0))*2,0)</f>
        <v>30404000</v>
      </c>
      <c r="AO1387" s="90">
        <f>IFERROR(INDEX([1]market_value_etf!$1:$1048576,MATCH($A1387,[1]market_value_etf!$A:$A,0),MATCH(AO$2,[1]market_value_etf!$1:$1,0))*2 + INDEX([1]mkt_pt_etf!$1:$1048576,MATCH($A1387,[1]mkt_pt_etf!$A:$A,0),MATCH(AO$2,[1]mkt_pt_etf!$1:$1,0))*2,0)</f>
        <v>43056000</v>
      </c>
      <c r="AP1387" s="90"/>
    </row>
    <row r="1388" spans="1:42" ht="12.75" customHeight="1">
      <c r="A1388" s="81">
        <v>45429</v>
      </c>
      <c r="B1388" s="90" cm="1">
        <f t="array" ref="B1388">SUM(_xlfn._xlws.FILTER([1]market_value_exchange!$B:$D,[1]market_value_exchange!$A:$A=A1388,0))*2</f>
        <v>52150922812800</v>
      </c>
      <c r="C1388" s="90">
        <f>SUM(AD1388:AN1388)</f>
        <v>245541722440</v>
      </c>
      <c r="D1388" s="203">
        <f>F1388+H1388+J1388+L1388+N1388+P1388+R1388+T1388+V1388+Z1388</f>
        <v>70556551000</v>
      </c>
      <c r="E1388" s="208">
        <f>INDEX([2]Daily_stats!$1:$1048576,MATCH($A1388,[2]Daily_stats!$H:$H,0),MATCH(E$1,[2]Daily_stats!$1:$1,0))</f>
        <v>163919816000</v>
      </c>
      <c r="F1388" s="90">
        <f>IFERROR(INDEX([1]kis_etf_trade_data!$1:$1048576,MATCH($A1388,[1]kis_etf_trade_data!$A:$A,0),MATCH(F$3,[1]kis_etf_trade_data!$1:$1,0)),0)</f>
        <v>4095975000</v>
      </c>
      <c r="G1388" s="85">
        <f>F1388/AD1388</f>
        <v>0.16407670119856038</v>
      </c>
      <c r="H1388" s="90">
        <f>IFERROR(INDEX([1]kis_etf_trade_data!$1:$1048576,MATCH($A1388,[1]kis_etf_trade_data!$A:$A,0),MATCH(H$3,[1]kis_etf_trade_data!$1:$1,0)),0)</f>
        <v>195518000</v>
      </c>
      <c r="I1388" s="85">
        <f>H1388/AE1388</f>
        <v>0.35810993970386762</v>
      </c>
      <c r="J1388" s="90">
        <f>IFERROR(INDEX([1]kis_etf_trade_data!$1:$1048576,MATCH($A1388,[1]kis_etf_trade_data!$A:$A,0),MATCH(J$3,[1]kis_etf_trade_data!$1:$1,0)),0)</f>
        <v>12412468000</v>
      </c>
      <c r="K1388" s="85">
        <f>J1388/AF1388</f>
        <v>0.55969187416757371</v>
      </c>
      <c r="L1388" s="90">
        <f>IFERROR(INDEX([1]kis_etf_trade_data!$1:$1048576,MATCH($A1388,[1]kis_etf_trade_data!$A:$A,0),MATCH(L$3,[1]kis_etf_trade_data!$1:$1,0)),0)</f>
        <v>53502270000</v>
      </c>
      <c r="M1388" s="85">
        <f>L1388/AG1388</f>
        <v>0.27346971996305913</v>
      </c>
      <c r="N1388" s="90">
        <f>IFERROR(INDEX([1]kis_etf_trade_data!$1:$1048576,MATCH($A1388,[1]kis_etf_trade_data!$A:$A,0),MATCH(N$3,[1]kis_etf_trade_data!$1:$1,0)),0)</f>
        <v>228987000</v>
      </c>
      <c r="O1388" s="85">
        <f>N1388/AH1388</f>
        <v>0.19134103420268928</v>
      </c>
      <c r="P1388" s="90">
        <f>IFERROR(INDEX([1]kis_etf_trade_data!$1:$1048576,MATCH($A1388,[1]kis_etf_trade_data!$A:$A,0),MATCH(P$3,[1]kis_etf_trade_data!$1:$1,0)),0)</f>
        <v>89991000</v>
      </c>
      <c r="Q1388" s="85">
        <f>P1388/AI1388</f>
        <v>0.30959310306201687</v>
      </c>
      <c r="R1388" s="90">
        <f>IFERROR(INDEX([1]kis_etf_trade_data!$1:$1048576,MATCH($A1388,[1]kis_etf_trade_data!$A:$A,0),MATCH(R$3,[1]kis_etf_trade_data!$1:$1,0)),0)</f>
        <v>0</v>
      </c>
      <c r="S1388" s="85">
        <f>R1388/AJ1388</f>
        <v>0</v>
      </c>
      <c r="T1388" s="90">
        <f>IFERROR(INDEX([1]kis_etf_trade_data!$1:$1048576,MATCH($A1388,[1]kis_etf_trade_data!$A:$A,0),MATCH(T$3,[1]kis_etf_trade_data!$1:$1,0)),0)</f>
        <v>30150000</v>
      </c>
      <c r="U1388" s="85">
        <f>T1388/AK1388</f>
        <v>0.46041781198460691</v>
      </c>
      <c r="V1388" s="90">
        <f>IFERROR(INDEX([1]kis_etf_trade_data!$1:$1048576,MATCH($A1388,[1]kis_etf_trade_data!$A:$A,0),MATCH(V$3,[1]kis_etf_trade_data!$1:$1,0)),0)</f>
        <v>1192000</v>
      </c>
      <c r="W1388" s="85">
        <f>V1388/AL1388</f>
        <v>4.8947143654939065E-3</v>
      </c>
      <c r="X1388" s="90">
        <f>IFERROR(INDEX([1]kis_etf_trade_data!$1:$1048576,MATCH($A1388,[1]kis_etf_trade_data!$A:$A,0),MATCH(X$3,[1]kis_etf_trade_data!$1:$1,0)),0)</f>
        <v>2438000</v>
      </c>
      <c r="Y1388" s="85">
        <f t="shared" si="15"/>
        <v>0.33333333333333331</v>
      </c>
      <c r="Z1388" s="90">
        <f>IFERROR(INDEX([1]kis_etf_trade_data!$1:$1048576,MATCH($A1388,[1]kis_etf_trade_data!$A:$A,0),MATCH(Z$3,[1]kis_etf_trade_data!$1:$1,0)),0)</f>
        <v>0</v>
      </c>
      <c r="AA1388" s="85">
        <f>Z1388/AO1388</f>
        <v>0</v>
      </c>
      <c r="AB1388" s="85"/>
      <c r="AC1388" s="85"/>
      <c r="AD1388" s="90">
        <f>IFERROR(INDEX([1]market_value_etf!$1:$1048576,MATCH($A1388,[1]market_value_etf!$A:$A,0),MATCH(AD$2,[1]market_value_etf!$1:$1,0))*2 + INDEX([1]mkt_pt_etf!$1:$1048576,MATCH($A1388,[1]mkt_pt_etf!$A:$A,0),MATCH(AD$2,[1]mkt_pt_etf!$1:$1,0))*2,0)</f>
        <v>24963782000</v>
      </c>
      <c r="AE1388" s="90">
        <f>IFERROR(INDEX([1]market_value_etf!$1:$1048576,MATCH($A1388,[1]market_value_etf!$A:$A,0),MATCH(AE$2,[1]market_value_etf!$1:$1,0))*2 + INDEX([1]mkt_pt_etf!$1:$1048576,MATCH($A1388,[1]mkt_pt_etf!$A:$A,0),MATCH(AE$2,[1]mkt_pt_etf!$1:$1,0))*2,0)</f>
        <v>545972000</v>
      </c>
      <c r="AF1388" s="90">
        <f>IFERROR(INDEX([1]market_value_etf!$1:$1048576,MATCH($A1388,[1]market_value_etf!$A:$A,0),MATCH(AF$2,[1]market_value_etf!$1:$1,0))*2 + INDEX([1]mkt_pt_etf!$1:$1048576,MATCH($A1388,[1]mkt_pt_etf!$A:$A,0),MATCH(AF$2,[1]mkt_pt_etf!$1:$1,0))*2,0)</f>
        <v>22177323940</v>
      </c>
      <c r="AG1388" s="90">
        <f>IFERROR(INDEX([1]market_value_etf!$1:$1048576,MATCH($A1388,[1]market_value_etf!$A:$A,0),MATCH(AG$2,[1]market_value_etf!$1:$1,0))*2 + INDEX([1]mkt_pt_etf!$1:$1048576,MATCH($A1388,[1]mkt_pt_etf!$A:$A,0),MATCH(AG$2,[1]mkt_pt_etf!$1:$1,0))*2,0)</f>
        <v>195642391440</v>
      </c>
      <c r="AH1388" s="90">
        <f>IFERROR(INDEX([1]market_value_etf!$1:$1048576,MATCH($A1388,[1]market_value_etf!$A:$A,0),MATCH(AH$2,[1]market_value_etf!$1:$1,0))*2 + INDEX([1]mkt_pt_etf!$1:$1048576,MATCH($A1388,[1]mkt_pt_etf!$A:$A,0),MATCH(AH$2,[1]mkt_pt_etf!$1:$1,0))*2,0)</f>
        <v>1196748000</v>
      </c>
      <c r="AI1388" s="90">
        <f>IFERROR(INDEX([1]market_value_etf!$1:$1048576,MATCH($A1388,[1]market_value_etf!$A:$A,0),MATCH(AI$2,[1]market_value_etf!$1:$1,0))*2 + INDEX([1]mkt_pt_etf!$1:$1048576,MATCH($A1388,[1]mkt_pt_etf!$A:$A,0),MATCH(AI$2,[1]mkt_pt_etf!$1:$1,0))*2,0)</f>
        <v>290675080</v>
      </c>
      <c r="AJ1388" s="90">
        <f>IFERROR(INDEX([1]market_value_etf!$1:$1048576,MATCH($A1388,[1]market_value_etf!$A:$A,0),MATCH(AJ$2,[1]market_value_etf!$1:$1,0))*2 + INDEX([1]mkt_pt_etf!$1:$1048576,MATCH($A1388,[1]mkt_pt_etf!$A:$A,0),MATCH(AJ$2,[1]mkt_pt_etf!$1:$1,0))*2,0)</f>
        <v>408503980</v>
      </c>
      <c r="AK1388" s="90">
        <f>IFERROR(INDEX([1]market_value_etf!$1:$1048576,MATCH($A1388,[1]market_value_etf!$A:$A,0),MATCH(AK$2,[1]market_value_etf!$1:$1,0))*2 + INDEX([1]mkt_pt_etf!$1:$1048576,MATCH($A1388,[1]mkt_pt_etf!$A:$A,0),MATCH(AK$2,[1]mkt_pt_etf!$1:$1,0))*2,0)</f>
        <v>65484000</v>
      </c>
      <c r="AL1388" s="90">
        <f>IFERROR(INDEX([1]market_value_etf!$1:$1048576,MATCH($A1388,[1]market_value_etf!$A:$A,0),MATCH(AL$2,[1]market_value_etf!$1:$1,0))*2 + INDEX([1]mkt_pt_etf!$1:$1048576,MATCH($A1388,[1]mkt_pt_etf!$A:$A,0),MATCH(AL$2,[1]mkt_pt_etf!$1:$1,0))*2,0)</f>
        <v>243528000</v>
      </c>
      <c r="AM1388" s="90">
        <f>IFERROR(INDEX([1]market_value_etf!$1:$1048576,MATCH($A1388,[1]market_value_etf!$A:$A,0),MATCH(AM$2,[1]market_value_etf!$1:$1,0))*2 + INDEX([1]mkt_pt_etf!$1:$1048576,MATCH($A1388,[1]mkt_pt_etf!$A:$A,0),MATCH(AM$2,[1]mkt_pt_etf!$1:$1,0))*2,0)</f>
        <v>7314000</v>
      </c>
      <c r="AN1388" s="90">
        <f>IFERROR(INDEX([1]market_value_etf!$1:$1048576,MATCH($A1388,[1]market_value_etf!$A:$A,0),MATCH(AN$2,[1]market_value_etf!$1:$1,0))*2 + INDEX([1]mkt_pt_etf!$1:$1048576,MATCH($A1388,[1]mkt_pt_etf!$A:$A,0),MATCH(AN$2,[1]mkt_pt_etf!$1:$1,0))*2,0)</f>
        <v>0</v>
      </c>
      <c r="AO1388" s="90">
        <f>IFERROR(INDEX([1]market_value_etf!$1:$1048576,MATCH($A1388,[1]market_value_etf!$A:$A,0),MATCH(AO$2,[1]market_value_etf!$1:$1,0))*2 + INDEX([1]mkt_pt_etf!$1:$1048576,MATCH($A1388,[1]mkt_pt_etf!$A:$A,0),MATCH(AO$2,[1]mkt_pt_etf!$1:$1,0))*2,0)</f>
        <v>2716000</v>
      </c>
      <c r="AP1388" s="90"/>
    </row>
    <row r="1389" spans="1:42" s="116" customFormat="1" ht="12.75" customHeight="1">
      <c r="A1389" s="110"/>
      <c r="B1389" s="113"/>
      <c r="C1389" s="113"/>
      <c r="D1389" s="203">
        <v>0</v>
      </c>
      <c r="E1389" s="208"/>
      <c r="F1389" s="113"/>
      <c r="G1389" s="135"/>
      <c r="H1389" s="113"/>
      <c r="I1389" s="113"/>
      <c r="J1389" s="113"/>
      <c r="K1389" s="113"/>
      <c r="L1389" s="113"/>
      <c r="M1389" s="113"/>
      <c r="N1389" s="113"/>
      <c r="O1389" s="113"/>
      <c r="P1389" s="113"/>
      <c r="Q1389" s="113"/>
      <c r="R1389" s="113"/>
      <c r="S1389" s="113"/>
      <c r="T1389" s="113"/>
      <c r="U1389" s="113"/>
      <c r="V1389" s="113"/>
      <c r="W1389" s="113"/>
      <c r="X1389" s="113"/>
      <c r="Y1389" s="85" t="e">
        <f t="shared" si="15"/>
        <v>#DIV/0!</v>
      </c>
      <c r="Z1389" s="113"/>
      <c r="AA1389" s="113"/>
      <c r="AB1389" s="113"/>
      <c r="AC1389" s="113"/>
      <c r="AD1389" s="113"/>
      <c r="AE1389" s="113"/>
      <c r="AF1389" s="113"/>
      <c r="AG1389" s="113"/>
      <c r="AH1389" s="113"/>
      <c r="AI1389" s="126"/>
      <c r="AJ1389" s="113"/>
      <c r="AK1389" s="113"/>
      <c r="AL1389" s="113"/>
      <c r="AM1389" s="113"/>
      <c r="AN1389" s="113"/>
      <c r="AO1389" s="113"/>
      <c r="AP1389" s="113"/>
    </row>
    <row r="1390" spans="1:42" ht="12.75" customHeight="1">
      <c r="A1390" s="81">
        <v>45432</v>
      </c>
      <c r="B1390" s="90" cm="1">
        <f t="array" ref="B1390">SUM(_xlfn._xlws.FILTER([1]market_value_exchange!$B:$D,[1]market_value_exchange!$A:$A=A1390,0))*2</f>
        <v>61702681891800</v>
      </c>
      <c r="C1390" s="90">
        <f>SUM(AD1390:AN1390)</f>
        <v>324284577000</v>
      </c>
      <c r="D1390" s="203">
        <f>F1390+H1390+J1390+L1390+N1390+P1390+R1390+T1390+V1390+Z1390</f>
        <v>215160540000</v>
      </c>
      <c r="E1390" s="208">
        <f>INDEX([2]Daily_stats!$1:$1048576,MATCH($A1390,[2]Daily_stats!$H:$H,0),MATCH(E$1,[2]Daily_stats!$1:$1,0))</f>
        <v>416962298000</v>
      </c>
      <c r="F1390" s="90">
        <f>IFERROR(INDEX([1]kis_etf_trade_data!$1:$1048576,MATCH($A1390,[1]kis_etf_trade_data!$A:$A,0),MATCH(F$3,[1]kis_etf_trade_data!$1:$1,0)),0)</f>
        <v>193377947000</v>
      </c>
      <c r="G1390" s="85">
        <f>F1390/AD1390</f>
        <v>0.94997177318874126</v>
      </c>
      <c r="H1390" s="90">
        <f>IFERROR(INDEX([1]kis_etf_trade_data!$1:$1048576,MATCH($A1390,[1]kis_etf_trade_data!$A:$A,0),MATCH(H$3,[1]kis_etf_trade_data!$1:$1,0)),0)</f>
        <v>544301000</v>
      </c>
      <c r="I1390" s="85">
        <f>H1390/AE1390</f>
        <v>0.38737362163423972</v>
      </c>
      <c r="J1390" s="90">
        <f>IFERROR(INDEX([1]kis_etf_trade_data!$1:$1048576,MATCH($A1390,[1]kis_etf_trade_data!$A:$A,0),MATCH(J$3,[1]kis_etf_trade_data!$1:$1,0)),0)</f>
        <v>494854000</v>
      </c>
      <c r="K1390" s="85">
        <f>J1390/AF1390</f>
        <v>0.10992888745867592</v>
      </c>
      <c r="L1390" s="90">
        <f>IFERROR(INDEX([1]kis_etf_trade_data!$1:$1048576,MATCH($A1390,[1]kis_etf_trade_data!$A:$A,0),MATCH(L$3,[1]kis_etf_trade_data!$1:$1,0)),0)</f>
        <v>17725844000</v>
      </c>
      <c r="M1390" s="85">
        <f>L1390/AG1390</f>
        <v>0.16771110434550315</v>
      </c>
      <c r="N1390" s="90">
        <f>IFERROR(INDEX([1]kis_etf_trade_data!$1:$1048576,MATCH($A1390,[1]kis_etf_trade_data!$A:$A,0),MATCH(N$3,[1]kis_etf_trade_data!$1:$1,0)),0)</f>
        <v>642541000</v>
      </c>
      <c r="O1390" s="85">
        <f>N1390/AH1390</f>
        <v>0.20618370453658635</v>
      </c>
      <c r="P1390" s="90">
        <f>IFERROR(INDEX([1]kis_etf_trade_data!$1:$1048576,MATCH($A1390,[1]kis_etf_trade_data!$A:$A,0),MATCH(P$3,[1]kis_etf_trade_data!$1:$1,0)),0)</f>
        <v>260107000</v>
      </c>
      <c r="Q1390" s="85">
        <f>P1390/AI1390</f>
        <v>0.44354525165272007</v>
      </c>
      <c r="R1390" s="90">
        <f>IFERROR(INDEX([1]kis_etf_trade_data!$1:$1048576,MATCH($A1390,[1]kis_etf_trade_data!$A:$A,0),MATCH(R$3,[1]kis_etf_trade_data!$1:$1,0)),0)</f>
        <v>0</v>
      </c>
      <c r="S1390" s="85">
        <f>R1390/AJ1390</f>
        <v>0</v>
      </c>
      <c r="T1390" s="90">
        <f>IFERROR(INDEX([1]kis_etf_trade_data!$1:$1048576,MATCH($A1390,[1]kis_etf_trade_data!$A:$A,0),MATCH(T$3,[1]kis_etf_trade_data!$1:$1,0)),0)</f>
        <v>219110000</v>
      </c>
      <c r="U1390" s="85">
        <f>T1390/AK1390</f>
        <v>0.4791656643500396</v>
      </c>
      <c r="V1390" s="90">
        <f>IFERROR(INDEX([1]kis_etf_trade_data!$1:$1048576,MATCH($A1390,[1]kis_etf_trade_data!$A:$A,0),MATCH(V$3,[1]kis_etf_trade_data!$1:$1,0)),0)</f>
        <v>1895836000</v>
      </c>
      <c r="W1390" s="85">
        <f>V1390/AL1390</f>
        <v>0.44876319066037335</v>
      </c>
      <c r="X1390" s="90">
        <f>IFERROR(INDEX([1]kis_etf_trade_data!$1:$1048576,MATCH($A1390,[1]kis_etf_trade_data!$A:$A,0),MATCH(X$3,[1]kis_etf_trade_data!$1:$1,0)),0)</f>
        <v>3687000</v>
      </c>
      <c r="Y1390" s="85">
        <f t="shared" si="15"/>
        <v>0.5</v>
      </c>
      <c r="Z1390" s="90">
        <f>IFERROR(INDEX([1]kis_etf_trade_data!$1:$1048576,MATCH($A1390,[1]kis_etf_trade_data!$A:$A,0),MATCH(Z$3,[1]kis_etf_trade_data!$1:$1,0)),0)</f>
        <v>0</v>
      </c>
      <c r="AA1390" s="85">
        <f>Z1390/AO1390</f>
        <v>0</v>
      </c>
      <c r="AB1390" s="85"/>
      <c r="AC1390" s="85"/>
      <c r="AD1390" s="90">
        <f>IFERROR(INDEX([1]market_value_etf!$1:$1048576,MATCH($A1390,[1]market_value_etf!$A:$A,0),MATCH(AD$2,[1]market_value_etf!$1:$1,0))*2 + INDEX([1]mkt_pt_etf!$1:$1048576,MATCH($A1390,[1]mkt_pt_etf!$A:$A,0),MATCH(AD$2,[1]mkt_pt_etf!$1:$1,0))*2,0)</f>
        <v>203561782000</v>
      </c>
      <c r="AE1390" s="90">
        <f>IFERROR(INDEX([1]market_value_etf!$1:$1048576,MATCH($A1390,[1]market_value_etf!$A:$A,0),MATCH(AE$2,[1]market_value_etf!$1:$1,0))*2 + INDEX([1]mkt_pt_etf!$1:$1048576,MATCH($A1390,[1]mkt_pt_etf!$A:$A,0),MATCH(AE$2,[1]mkt_pt_etf!$1:$1,0))*2,0)</f>
        <v>1405106000</v>
      </c>
      <c r="AF1390" s="90">
        <f>IFERROR(INDEX([1]market_value_etf!$1:$1048576,MATCH($A1390,[1]market_value_etf!$A:$A,0),MATCH(AF$2,[1]market_value_etf!$1:$1,0))*2 + INDEX([1]mkt_pt_etf!$1:$1048576,MATCH($A1390,[1]mkt_pt_etf!$A:$A,0),MATCH(AF$2,[1]mkt_pt_etf!$1:$1,0))*2,0)</f>
        <v>4501582900</v>
      </c>
      <c r="AG1390" s="90">
        <f>IFERROR(INDEX([1]market_value_etf!$1:$1048576,MATCH($A1390,[1]market_value_etf!$A:$A,0),MATCH(AG$2,[1]market_value_etf!$1:$1,0))*2 + INDEX([1]mkt_pt_etf!$1:$1048576,MATCH($A1390,[1]mkt_pt_etf!$A:$A,0),MATCH(AG$2,[1]mkt_pt_etf!$1:$1,0))*2,0)</f>
        <v>105692727200</v>
      </c>
      <c r="AH1390" s="90">
        <f>IFERROR(INDEX([1]market_value_etf!$1:$1048576,MATCH($A1390,[1]market_value_etf!$A:$A,0),MATCH(AH$2,[1]market_value_etf!$1:$1,0))*2 + INDEX([1]mkt_pt_etf!$1:$1048576,MATCH($A1390,[1]mkt_pt_etf!$A:$A,0),MATCH(AH$2,[1]mkt_pt_etf!$1:$1,0))*2,0)</f>
        <v>3116352000</v>
      </c>
      <c r="AI1390" s="90">
        <f>IFERROR(INDEX([1]market_value_etf!$1:$1048576,MATCH($A1390,[1]market_value_etf!$A:$A,0),MATCH(AI$2,[1]market_value_etf!$1:$1,0))*2 + INDEX([1]mkt_pt_etf!$1:$1048576,MATCH($A1390,[1]mkt_pt_etf!$A:$A,0),MATCH(AI$2,[1]mkt_pt_etf!$1:$1,0))*2,0)</f>
        <v>586427200</v>
      </c>
      <c r="AJ1390" s="90">
        <f>IFERROR(INDEX([1]market_value_etf!$1:$1048576,MATCH($A1390,[1]market_value_etf!$A:$A,0),MATCH(AJ$2,[1]market_value_etf!$1:$1,0))*2 + INDEX([1]mkt_pt_etf!$1:$1048576,MATCH($A1390,[1]mkt_pt_etf!$A:$A,0),MATCH(AJ$2,[1]mkt_pt_etf!$1:$1,0))*2,0)</f>
        <v>731371700</v>
      </c>
      <c r="AK1390" s="90">
        <f>IFERROR(INDEX([1]market_value_etf!$1:$1048576,MATCH($A1390,[1]market_value_etf!$A:$A,0),MATCH(AK$2,[1]market_value_etf!$1:$1,0))*2 + INDEX([1]mkt_pt_etf!$1:$1048576,MATCH($A1390,[1]mkt_pt_etf!$A:$A,0),MATCH(AK$2,[1]mkt_pt_etf!$1:$1,0))*2,0)</f>
        <v>457274000</v>
      </c>
      <c r="AL1390" s="90">
        <f>IFERROR(INDEX([1]market_value_etf!$1:$1048576,MATCH($A1390,[1]market_value_etf!$A:$A,0),MATCH(AL$2,[1]market_value_etf!$1:$1,0))*2 + INDEX([1]mkt_pt_etf!$1:$1048576,MATCH($A1390,[1]mkt_pt_etf!$A:$A,0),MATCH(AL$2,[1]mkt_pt_etf!$1:$1,0))*2,0)</f>
        <v>4224580000</v>
      </c>
      <c r="AM1390" s="90">
        <f>IFERROR(INDEX([1]market_value_etf!$1:$1048576,MATCH($A1390,[1]market_value_etf!$A:$A,0),MATCH(AM$2,[1]market_value_etf!$1:$1,0))*2 + INDEX([1]mkt_pt_etf!$1:$1048576,MATCH($A1390,[1]mkt_pt_etf!$A:$A,0),MATCH(AM$2,[1]mkt_pt_etf!$1:$1,0))*2,0)</f>
        <v>7374000</v>
      </c>
      <c r="AN1390" s="90">
        <f>IFERROR(INDEX([1]market_value_etf!$1:$1048576,MATCH($A1390,[1]market_value_etf!$A:$A,0),MATCH(AN$2,[1]market_value_etf!$1:$1,0))*2 + INDEX([1]mkt_pt_etf!$1:$1048576,MATCH($A1390,[1]mkt_pt_etf!$A:$A,0),MATCH(AN$2,[1]mkt_pt_etf!$1:$1,0))*2,0)</f>
        <v>0</v>
      </c>
      <c r="AO1390" s="90">
        <f>IFERROR(INDEX([1]market_value_etf!$1:$1048576,MATCH($A1390,[1]market_value_etf!$A:$A,0),MATCH(AO$2,[1]market_value_etf!$1:$1,0))*2 + INDEX([1]mkt_pt_etf!$1:$1048576,MATCH($A1390,[1]mkt_pt_etf!$A:$A,0),MATCH(AO$2,[1]mkt_pt_etf!$1:$1,0))*2,0)</f>
        <v>35246000</v>
      </c>
      <c r="AP1390" s="90"/>
    </row>
    <row r="1391" spans="1:42" ht="12.75" customHeight="1">
      <c r="A1391" s="81">
        <v>45433</v>
      </c>
      <c r="B1391" s="90" cm="1">
        <f t="array" ref="B1391">SUM(_xlfn._xlws.FILTER([1]market_value_exchange!$B:$D,[1]market_value_exchange!$A:$A=A1391,0))*2</f>
        <v>56869414908200</v>
      </c>
      <c r="C1391" s="90">
        <f>SUM(AD1391:AN1391)</f>
        <v>143510448560</v>
      </c>
      <c r="D1391" s="203">
        <f>F1391+H1391+J1391+L1391+N1391+P1391+R1391+T1391+V1391+Z1391</f>
        <v>47710140000</v>
      </c>
      <c r="E1391" s="208">
        <f>INDEX([2]Daily_stats!$1:$1048576,MATCH($A1391,[2]Daily_stats!$H:$H,0),MATCH(E$1,[2]Daily_stats!$1:$1,0))</f>
        <v>71994570000</v>
      </c>
      <c r="F1391" s="90">
        <f>IFERROR(INDEX([1]kis_etf_trade_data!$1:$1048576,MATCH($A1391,[1]kis_etf_trade_data!$A:$A,0),MATCH(F$3,[1]kis_etf_trade_data!$1:$1,0)),0)</f>
        <v>26354277000</v>
      </c>
      <c r="G1391" s="85">
        <f>F1391/AD1391</f>
        <v>0.7022640925849194</v>
      </c>
      <c r="H1391" s="90">
        <f>IFERROR(INDEX([1]kis_etf_trade_data!$1:$1048576,MATCH($A1391,[1]kis_etf_trade_data!$A:$A,0),MATCH(H$3,[1]kis_etf_trade_data!$1:$1,0)),0)</f>
        <v>33044000</v>
      </c>
      <c r="I1391" s="85">
        <f>H1391/AE1391</f>
        <v>9.4042031471807314E-2</v>
      </c>
      <c r="J1391" s="90">
        <f>IFERROR(INDEX([1]kis_etf_trade_data!$1:$1048576,MATCH($A1391,[1]kis_etf_trade_data!$A:$A,0),MATCH(J$3,[1]kis_etf_trade_data!$1:$1,0)),0)</f>
        <v>2071000</v>
      </c>
      <c r="K1391" s="85">
        <f>J1391/AF1391</f>
        <v>1.236023298018598E-3</v>
      </c>
      <c r="L1391" s="90">
        <f>IFERROR(INDEX([1]kis_etf_trade_data!$1:$1048576,MATCH($A1391,[1]kis_etf_trade_data!$A:$A,0),MATCH(L$3,[1]kis_etf_trade_data!$1:$1,0)),0)</f>
        <v>20723075000</v>
      </c>
      <c r="M1391" s="85">
        <f>L1391/AG1391</f>
        <v>0.20689910612617324</v>
      </c>
      <c r="N1391" s="90">
        <f>IFERROR(INDEX([1]kis_etf_trade_data!$1:$1048576,MATCH($A1391,[1]kis_etf_trade_data!$A:$A,0),MATCH(N$3,[1]kis_etf_trade_data!$1:$1,0)),0)</f>
        <v>332610000</v>
      </c>
      <c r="O1391" s="85">
        <f>N1391/AH1391</f>
        <v>0.18399766331099537</v>
      </c>
      <c r="P1391" s="90">
        <f>IFERROR(INDEX([1]kis_etf_trade_data!$1:$1048576,MATCH($A1391,[1]kis_etf_trade_data!$A:$A,0),MATCH(P$3,[1]kis_etf_trade_data!$1:$1,0)),0)</f>
        <v>120358000</v>
      </c>
      <c r="Q1391" s="85">
        <f>P1391/AI1391</f>
        <v>0.32188099725931268</v>
      </c>
      <c r="R1391" s="90">
        <f>IFERROR(INDEX([1]kis_etf_trade_data!$1:$1048576,MATCH($A1391,[1]kis_etf_trade_data!$A:$A,0),MATCH(R$3,[1]kis_etf_trade_data!$1:$1,0)),0)</f>
        <v>0</v>
      </c>
      <c r="S1391" s="85">
        <f>R1391/AJ1391</f>
        <v>0</v>
      </c>
      <c r="T1391" s="90">
        <f>IFERROR(INDEX([1]kis_etf_trade_data!$1:$1048576,MATCH($A1391,[1]kis_etf_trade_data!$A:$A,0),MATCH(T$3,[1]kis_etf_trade_data!$1:$1,0)),0)</f>
        <v>1721000</v>
      </c>
      <c r="U1391" s="85">
        <f>T1391/AK1391</f>
        <v>9.3516344983481138E-3</v>
      </c>
      <c r="V1391" s="90">
        <f>IFERROR(INDEX([1]kis_etf_trade_data!$1:$1048576,MATCH($A1391,[1]kis_etf_trade_data!$A:$A,0),MATCH(V$3,[1]kis_etf_trade_data!$1:$1,0)),0)</f>
        <v>142984000</v>
      </c>
      <c r="W1391" s="85">
        <f>V1391/AL1391</f>
        <v>0.30809806803049433</v>
      </c>
      <c r="X1391" s="90">
        <f>IFERROR(INDEX([1]kis_etf_trade_data!$1:$1048576,MATCH($A1391,[1]kis_etf_trade_data!$A:$A,0),MATCH(X$3,[1]kis_etf_trade_data!$1:$1,0)),0)</f>
        <v>1229000</v>
      </c>
      <c r="Y1391" s="85">
        <f t="shared" si="15"/>
        <v>0.5</v>
      </c>
      <c r="Z1391" s="90">
        <f>IFERROR(INDEX([1]kis_etf_trade_data!$1:$1048576,MATCH($A1391,[1]kis_etf_trade_data!$A:$A,0),MATCH(Z$3,[1]kis_etf_trade_data!$1:$1,0)),0)</f>
        <v>0</v>
      </c>
      <c r="AA1391" s="85">
        <f>Z1391/AO1391</f>
        <v>0</v>
      </c>
      <c r="AB1391" s="85"/>
      <c r="AC1391" s="85"/>
      <c r="AD1391" s="90">
        <f>IFERROR(INDEX([1]market_value_etf!$1:$1048576,MATCH($A1391,[1]market_value_etf!$A:$A,0),MATCH(AD$2,[1]market_value_etf!$1:$1,0))*2 + INDEX([1]mkt_pt_etf!$1:$1048576,MATCH($A1391,[1]mkt_pt_etf!$A:$A,0),MATCH(AD$2,[1]mkt_pt_etf!$1:$1,0))*2,0)</f>
        <v>37527587240</v>
      </c>
      <c r="AE1391" s="90">
        <f>IFERROR(INDEX([1]market_value_etf!$1:$1048576,MATCH($A1391,[1]market_value_etf!$A:$A,0),MATCH(AE$2,[1]market_value_etf!$1:$1,0))*2 + INDEX([1]mkt_pt_etf!$1:$1048576,MATCH($A1391,[1]mkt_pt_etf!$A:$A,0),MATCH(AE$2,[1]mkt_pt_etf!$1:$1,0))*2,0)</f>
        <v>351374800</v>
      </c>
      <c r="AF1391" s="90">
        <f>IFERROR(INDEX([1]market_value_etf!$1:$1048576,MATCH($A1391,[1]market_value_etf!$A:$A,0),MATCH(AF$2,[1]market_value_etf!$1:$1,0))*2 + INDEX([1]mkt_pt_etf!$1:$1048576,MATCH($A1391,[1]mkt_pt_etf!$A:$A,0),MATCH(AF$2,[1]mkt_pt_etf!$1:$1,0))*2,0)</f>
        <v>1675534760</v>
      </c>
      <c r="AG1391" s="90">
        <f>IFERROR(INDEX([1]market_value_etf!$1:$1048576,MATCH($A1391,[1]market_value_etf!$A:$A,0),MATCH(AG$2,[1]market_value_etf!$1:$1,0))*2 + INDEX([1]mkt_pt_etf!$1:$1048576,MATCH($A1391,[1]mkt_pt_etf!$A:$A,0),MATCH(AG$2,[1]mkt_pt_etf!$1:$1,0))*2,0)</f>
        <v>100160292560</v>
      </c>
      <c r="AH1391" s="90">
        <f>IFERROR(INDEX([1]market_value_etf!$1:$1048576,MATCH($A1391,[1]market_value_etf!$A:$A,0),MATCH(AH$2,[1]market_value_etf!$1:$1,0))*2 + INDEX([1]mkt_pt_etf!$1:$1048576,MATCH($A1391,[1]mkt_pt_etf!$A:$A,0),MATCH(AH$2,[1]mkt_pt_etf!$1:$1,0))*2,0)</f>
        <v>1807686000</v>
      </c>
      <c r="AI1391" s="90">
        <f>IFERROR(INDEX([1]market_value_etf!$1:$1048576,MATCH($A1391,[1]market_value_etf!$A:$A,0),MATCH(AI$2,[1]market_value_etf!$1:$1,0))*2 + INDEX([1]mkt_pt_etf!$1:$1048576,MATCH($A1391,[1]mkt_pt_etf!$A:$A,0),MATCH(AI$2,[1]mkt_pt_etf!$1:$1,0))*2,0)</f>
        <v>373920800</v>
      </c>
      <c r="AJ1391" s="90">
        <f>IFERROR(INDEX([1]market_value_etf!$1:$1048576,MATCH($A1391,[1]market_value_etf!$A:$A,0),MATCH(AJ$2,[1]market_value_etf!$1:$1,0))*2 + INDEX([1]mkt_pt_etf!$1:$1048576,MATCH($A1391,[1]mkt_pt_etf!$A:$A,0),MATCH(AJ$2,[1]mkt_pt_etf!$1:$1,0))*2,0)</f>
        <v>816682400</v>
      </c>
      <c r="AK1391" s="90">
        <f>IFERROR(INDEX([1]market_value_etf!$1:$1048576,MATCH($A1391,[1]market_value_etf!$A:$A,0),MATCH(AK$2,[1]market_value_etf!$1:$1,0))*2 + INDEX([1]mkt_pt_etf!$1:$1048576,MATCH($A1391,[1]mkt_pt_etf!$A:$A,0),MATCH(AK$2,[1]mkt_pt_etf!$1:$1,0))*2,0)</f>
        <v>184032000</v>
      </c>
      <c r="AL1391" s="90">
        <f>IFERROR(INDEX([1]market_value_etf!$1:$1048576,MATCH($A1391,[1]market_value_etf!$A:$A,0),MATCH(AL$2,[1]market_value_etf!$1:$1,0))*2 + INDEX([1]mkt_pt_etf!$1:$1048576,MATCH($A1391,[1]mkt_pt_etf!$A:$A,0),MATCH(AL$2,[1]mkt_pt_etf!$1:$1,0))*2,0)</f>
        <v>464086000</v>
      </c>
      <c r="AM1391" s="90">
        <f>IFERROR(INDEX([1]market_value_etf!$1:$1048576,MATCH($A1391,[1]market_value_etf!$A:$A,0),MATCH(AM$2,[1]market_value_etf!$1:$1,0))*2 + INDEX([1]mkt_pt_etf!$1:$1048576,MATCH($A1391,[1]mkt_pt_etf!$A:$A,0),MATCH(AM$2,[1]mkt_pt_etf!$1:$1,0))*2,0)</f>
        <v>2458000</v>
      </c>
      <c r="AN1391" s="90">
        <f>IFERROR(INDEX([1]market_value_etf!$1:$1048576,MATCH($A1391,[1]market_value_etf!$A:$A,0),MATCH(AN$2,[1]market_value_etf!$1:$1,0))*2 + INDEX([1]mkt_pt_etf!$1:$1048576,MATCH($A1391,[1]mkt_pt_etf!$A:$A,0),MATCH(AN$2,[1]mkt_pt_etf!$1:$1,0))*2,0)</f>
        <v>146794000</v>
      </c>
      <c r="AO1391" s="90">
        <f>IFERROR(INDEX([1]market_value_etf!$1:$1048576,MATCH($A1391,[1]market_value_etf!$A:$A,0),MATCH(AO$2,[1]market_value_etf!$1:$1,0))*2 + INDEX([1]mkt_pt_etf!$1:$1048576,MATCH($A1391,[1]mkt_pt_etf!$A:$A,0),MATCH(AO$2,[1]mkt_pt_etf!$1:$1,0))*2,0)</f>
        <v>13534000</v>
      </c>
      <c r="AP1391" s="90"/>
    </row>
    <row r="1392" spans="1:42" ht="12.75" customHeight="1">
      <c r="A1392" s="81">
        <v>45434</v>
      </c>
      <c r="B1392" s="90" cm="1">
        <f t="array" ref="B1392">SUM(_xlfn._xlws.FILTER([1]market_value_exchange!$B:$D,[1]market_value_exchange!$A:$A=A1392,0))*2</f>
        <v>66926778332000</v>
      </c>
      <c r="C1392" s="90">
        <f>SUM(AD1392:AN1392)</f>
        <v>328343115900</v>
      </c>
      <c r="D1392" s="203">
        <f>F1392+H1392+J1392+L1392+N1392+P1392+R1392+T1392+V1392+Z1392</f>
        <v>129621537000</v>
      </c>
      <c r="E1392" s="208">
        <f>INDEX([2]Daily_stats!$1:$1048576,MATCH($A1392,[2]Daily_stats!$H:$H,0),MATCH(E$1,[2]Daily_stats!$1:$1,0))</f>
        <v>371696532000</v>
      </c>
      <c r="F1392" s="90">
        <f>IFERROR(INDEX([1]kis_etf_trade_data!$1:$1048576,MATCH($A1392,[1]kis_etf_trade_data!$A:$A,0),MATCH(F$3,[1]kis_etf_trade_data!$1:$1,0)),0)</f>
        <v>13601329000</v>
      </c>
      <c r="G1392" s="85">
        <f>F1392/AD1392</f>
        <v>0.42720815451935334</v>
      </c>
      <c r="H1392" s="90">
        <f>IFERROR(INDEX([1]kis_etf_trade_data!$1:$1048576,MATCH($A1392,[1]kis_etf_trade_data!$A:$A,0),MATCH(H$3,[1]kis_etf_trade_data!$1:$1,0)),0)</f>
        <v>267685000</v>
      </c>
      <c r="I1392" s="85">
        <f>H1392/AE1392</f>
        <v>0.36272663215805306</v>
      </c>
      <c r="J1392" s="90">
        <f>IFERROR(INDEX([1]kis_etf_trade_data!$1:$1048576,MATCH($A1392,[1]kis_etf_trade_data!$A:$A,0),MATCH(J$3,[1]kis_etf_trade_data!$1:$1,0)),0)</f>
        <v>9733927000</v>
      </c>
      <c r="K1392" s="85">
        <f>J1392/AF1392</f>
        <v>0.4701270330055608</v>
      </c>
      <c r="L1392" s="90">
        <f>IFERROR(INDEX([1]kis_etf_trade_data!$1:$1048576,MATCH($A1392,[1]kis_etf_trade_data!$A:$A,0),MATCH(L$3,[1]kis_etf_trade_data!$1:$1,0)),0)</f>
        <v>104464210000</v>
      </c>
      <c r="M1392" s="85">
        <f>L1392/AG1392</f>
        <v>0.38670828918449718</v>
      </c>
      <c r="N1392" s="90">
        <f>IFERROR(INDEX([1]kis_etf_trade_data!$1:$1048576,MATCH($A1392,[1]kis_etf_trade_data!$A:$A,0),MATCH(N$3,[1]kis_etf_trade_data!$1:$1,0)),0)</f>
        <v>522552000</v>
      </c>
      <c r="O1392" s="85">
        <f>N1392/AH1392</f>
        <v>0.26272730563633512</v>
      </c>
      <c r="P1392" s="90">
        <f>IFERROR(INDEX([1]kis_etf_trade_data!$1:$1048576,MATCH($A1392,[1]kis_etf_trade_data!$A:$A,0),MATCH(P$3,[1]kis_etf_trade_data!$1:$1,0)),0)</f>
        <v>143445000</v>
      </c>
      <c r="Q1392" s="85">
        <f>P1392/AI1392</f>
        <v>0.4056049574825229</v>
      </c>
      <c r="R1392" s="90">
        <f>IFERROR(INDEX([1]kis_etf_trade_data!$1:$1048576,MATCH($A1392,[1]kis_etf_trade_data!$A:$A,0),MATCH(R$3,[1]kis_etf_trade_data!$1:$1,0)),0)</f>
        <v>0</v>
      </c>
      <c r="S1392" s="85">
        <f>R1392/AJ1392</f>
        <v>0</v>
      </c>
      <c r="T1392" s="90">
        <f>IFERROR(INDEX([1]kis_etf_trade_data!$1:$1048576,MATCH($A1392,[1]kis_etf_trade_data!$A:$A,0),MATCH(T$3,[1]kis_etf_trade_data!$1:$1,0)),0)</f>
        <v>272727000</v>
      </c>
      <c r="U1392" s="85">
        <f>T1392/AK1392</f>
        <v>0.47607302205743729</v>
      </c>
      <c r="V1392" s="90">
        <f>IFERROR(INDEX([1]kis_etf_trade_data!$1:$1048576,MATCH($A1392,[1]kis_etf_trade_data!$A:$A,0),MATCH(V$3,[1]kis_etf_trade_data!$1:$1,0)),0)</f>
        <v>615662000</v>
      </c>
      <c r="W1392" s="85">
        <f>V1392/AL1392</f>
        <v>0.47835572842449098</v>
      </c>
      <c r="X1392" s="90">
        <f>IFERROR(INDEX([1]kis_etf_trade_data!$1:$1048576,MATCH($A1392,[1]kis_etf_trade_data!$A:$A,0),MATCH(X$3,[1]kis_etf_trade_data!$1:$1,0)),0)</f>
        <v>1213000</v>
      </c>
      <c r="Y1392" s="85">
        <f t="shared" si="15"/>
        <v>0.5</v>
      </c>
      <c r="Z1392" s="90">
        <f>IFERROR(INDEX([1]kis_etf_trade_data!$1:$1048576,MATCH($A1392,[1]kis_etf_trade_data!$A:$A,0),MATCH(Z$3,[1]kis_etf_trade_data!$1:$1,0)),0)</f>
        <v>0</v>
      </c>
      <c r="AA1392" s="85">
        <f>Z1392/AO1392</f>
        <v>0</v>
      </c>
      <c r="AB1392" s="85"/>
      <c r="AC1392" s="85"/>
      <c r="AD1392" s="90">
        <f>IFERROR(INDEX([1]market_value_etf!$1:$1048576,MATCH($A1392,[1]market_value_etf!$A:$A,0),MATCH(AD$2,[1]market_value_etf!$1:$1,0))*2 + INDEX([1]mkt_pt_etf!$1:$1048576,MATCH($A1392,[1]mkt_pt_etf!$A:$A,0),MATCH(AD$2,[1]mkt_pt_etf!$1:$1,0))*2,0)</f>
        <v>31837709220</v>
      </c>
      <c r="AE1392" s="90">
        <f>IFERROR(INDEX([1]market_value_etf!$1:$1048576,MATCH($A1392,[1]market_value_etf!$A:$A,0),MATCH(AE$2,[1]market_value_etf!$1:$1,0))*2 + INDEX([1]mkt_pt_etf!$1:$1048576,MATCH($A1392,[1]mkt_pt_etf!$A:$A,0),MATCH(AE$2,[1]mkt_pt_etf!$1:$1,0))*2,0)</f>
        <v>737980000</v>
      </c>
      <c r="AF1392" s="90">
        <f>IFERROR(INDEX([1]market_value_etf!$1:$1048576,MATCH($A1392,[1]market_value_etf!$A:$A,0),MATCH(AF$2,[1]market_value_etf!$1:$1,0))*2 + INDEX([1]mkt_pt_etf!$1:$1048576,MATCH($A1392,[1]mkt_pt_etf!$A:$A,0),MATCH(AF$2,[1]mkt_pt_etf!$1:$1,0))*2,0)</f>
        <v>20704886800</v>
      </c>
      <c r="AG1392" s="90">
        <f>IFERROR(INDEX([1]market_value_etf!$1:$1048576,MATCH($A1392,[1]market_value_etf!$A:$A,0),MATCH(AG$2,[1]market_value_etf!$1:$1,0))*2 + INDEX([1]mkt_pt_etf!$1:$1048576,MATCH($A1392,[1]mkt_pt_etf!$A:$A,0),MATCH(AG$2,[1]mkt_pt_etf!$1:$1,0))*2,0)</f>
        <v>270136981600</v>
      </c>
      <c r="AH1392" s="90">
        <f>IFERROR(INDEX([1]market_value_etf!$1:$1048576,MATCH($A1392,[1]market_value_etf!$A:$A,0),MATCH(AH$2,[1]market_value_etf!$1:$1,0))*2 + INDEX([1]mkt_pt_etf!$1:$1048576,MATCH($A1392,[1]mkt_pt_etf!$A:$A,0),MATCH(AH$2,[1]mkt_pt_etf!$1:$1,0))*2,0)</f>
        <v>1988952000</v>
      </c>
      <c r="AI1392" s="90">
        <f>IFERROR(INDEX([1]market_value_etf!$1:$1048576,MATCH($A1392,[1]market_value_etf!$A:$A,0),MATCH(AI$2,[1]market_value_etf!$1:$1,0))*2 + INDEX([1]mkt_pt_etf!$1:$1048576,MATCH($A1392,[1]mkt_pt_etf!$A:$A,0),MATCH(AI$2,[1]mkt_pt_etf!$1:$1,0))*2,0)</f>
        <v>353656920</v>
      </c>
      <c r="AJ1392" s="90">
        <f>IFERROR(INDEX([1]market_value_etf!$1:$1048576,MATCH($A1392,[1]market_value_etf!$A:$A,0),MATCH(AJ$2,[1]market_value_etf!$1:$1,0))*2 + INDEX([1]mkt_pt_etf!$1:$1048576,MATCH($A1392,[1]mkt_pt_etf!$A:$A,0),MATCH(AJ$2,[1]mkt_pt_etf!$1:$1,0))*2,0)</f>
        <v>711527360</v>
      </c>
      <c r="AK1392" s="90">
        <f>IFERROR(INDEX([1]market_value_etf!$1:$1048576,MATCH($A1392,[1]market_value_etf!$A:$A,0),MATCH(AK$2,[1]market_value_etf!$1:$1,0))*2 + INDEX([1]mkt_pt_etf!$1:$1048576,MATCH($A1392,[1]mkt_pt_etf!$A:$A,0),MATCH(AK$2,[1]mkt_pt_etf!$1:$1,0))*2,0)</f>
        <v>572868000</v>
      </c>
      <c r="AL1392" s="90">
        <f>IFERROR(INDEX([1]market_value_etf!$1:$1048576,MATCH($A1392,[1]market_value_etf!$A:$A,0),MATCH(AL$2,[1]market_value_etf!$1:$1,0))*2 + INDEX([1]mkt_pt_etf!$1:$1048576,MATCH($A1392,[1]mkt_pt_etf!$A:$A,0),MATCH(AL$2,[1]mkt_pt_etf!$1:$1,0))*2,0)</f>
        <v>1287038000</v>
      </c>
      <c r="AM1392" s="90">
        <f>IFERROR(INDEX([1]market_value_etf!$1:$1048576,MATCH($A1392,[1]market_value_etf!$A:$A,0),MATCH(AM$2,[1]market_value_etf!$1:$1,0))*2 + INDEX([1]mkt_pt_etf!$1:$1048576,MATCH($A1392,[1]mkt_pt_etf!$A:$A,0),MATCH(AM$2,[1]mkt_pt_etf!$1:$1,0))*2,0)</f>
        <v>2426000</v>
      </c>
      <c r="AN1392" s="90">
        <f>IFERROR(INDEX([1]market_value_etf!$1:$1048576,MATCH($A1392,[1]market_value_etf!$A:$A,0),MATCH(AN$2,[1]market_value_etf!$1:$1,0))*2 + INDEX([1]mkt_pt_etf!$1:$1048576,MATCH($A1392,[1]mkt_pt_etf!$A:$A,0),MATCH(AN$2,[1]mkt_pt_etf!$1:$1,0))*2,0)</f>
        <v>9090000</v>
      </c>
      <c r="AO1392" s="90">
        <f>IFERROR(INDEX([1]market_value_etf!$1:$1048576,MATCH($A1392,[1]market_value_etf!$A:$A,0),MATCH(AO$2,[1]market_value_etf!$1:$1,0))*2 + INDEX([1]mkt_pt_etf!$1:$1048576,MATCH($A1392,[1]mkt_pt_etf!$A:$A,0),MATCH(AO$2,[1]mkt_pt_etf!$1:$1,0))*2,0)</f>
        <v>2708000</v>
      </c>
      <c r="AP1392" s="90"/>
    </row>
    <row r="1393" spans="1:42" ht="12.75" customHeight="1">
      <c r="A1393" s="81">
        <v>45435</v>
      </c>
      <c r="B1393" s="90" cm="1">
        <f t="array" ref="B1393">SUM(_xlfn._xlws.FILTER([1]market_value_exchange!$B:$D,[1]market_value_exchange!$A:$A=A1393,0))*2</f>
        <v>54464618073600</v>
      </c>
      <c r="C1393" s="90">
        <f>SUM(AD1393:AN1393)</f>
        <v>1116207373740</v>
      </c>
      <c r="D1393" s="203">
        <f>F1393+H1393+J1393+L1393+N1393+P1393+R1393+T1393+V1393+Z1393</f>
        <v>905466351000</v>
      </c>
      <c r="E1393" s="208">
        <f>INDEX([2]Daily_stats!$1:$1048576,MATCH($A1393,[2]Daily_stats!$H:$H,0),MATCH(E$1,[2]Daily_stats!$1:$1,0))</f>
        <v>1239910761700</v>
      </c>
      <c r="F1393" s="90">
        <f>IFERROR(INDEX([1]kis_etf_trade_data!$1:$1048576,MATCH($A1393,[1]kis_etf_trade_data!$A:$A,0),MATCH(F$3,[1]kis_etf_trade_data!$1:$1,0)),0)</f>
        <v>101628655000</v>
      </c>
      <c r="G1393" s="85">
        <f>F1393/AD1393</f>
        <v>0.82537365047175582</v>
      </c>
      <c r="H1393" s="90">
        <f>IFERROR(INDEX([1]kis_etf_trade_data!$1:$1048576,MATCH($A1393,[1]kis_etf_trade_data!$A:$A,0),MATCH(H$3,[1]kis_etf_trade_data!$1:$1,0)),0)</f>
        <v>389280000</v>
      </c>
      <c r="I1393" s="85">
        <f>H1393/AE1393</f>
        <v>0.34112059447238824</v>
      </c>
      <c r="J1393" s="90">
        <f>IFERROR(INDEX([1]kis_etf_trade_data!$1:$1048576,MATCH($A1393,[1]kis_etf_trade_data!$A:$A,0),MATCH(J$3,[1]kis_etf_trade_data!$1:$1,0)),0)</f>
        <v>47150000</v>
      </c>
      <c r="K1393" s="85">
        <f>J1393/AF1393</f>
        <v>1.7482680110893897E-3</v>
      </c>
      <c r="L1393" s="90">
        <f>IFERROR(INDEX([1]kis_etf_trade_data!$1:$1048576,MATCH($A1393,[1]kis_etf_trade_data!$A:$A,0),MATCH(L$3,[1]kis_etf_trade_data!$1:$1,0)),0)</f>
        <v>33743789000</v>
      </c>
      <c r="M1393" s="85">
        <f>L1393/AG1393</f>
        <v>0.17608753946436889</v>
      </c>
      <c r="N1393" s="90">
        <f>IFERROR(INDEX([1]kis_etf_trade_data!$1:$1048576,MATCH($A1393,[1]kis_etf_trade_data!$A:$A,0),MATCH(N$3,[1]kis_etf_trade_data!$1:$1,0)),0)</f>
        <v>487464000</v>
      </c>
      <c r="O1393" s="85">
        <f>N1393/AH1393</f>
        <v>0.17610311915204149</v>
      </c>
      <c r="P1393" s="90">
        <f>IFERROR(INDEX([1]kis_etf_trade_data!$1:$1048576,MATCH($A1393,[1]kis_etf_trade_data!$A:$A,0),MATCH(P$3,[1]kis_etf_trade_data!$1:$1,0)),0)</f>
        <v>211493000</v>
      </c>
      <c r="Q1393" s="85">
        <f>P1393/AI1393</f>
        <v>0.32232809361388237</v>
      </c>
      <c r="R1393" s="90">
        <f>IFERROR(INDEX([1]kis_etf_trade_data!$1:$1048576,MATCH($A1393,[1]kis_etf_trade_data!$A:$A,0),MATCH(R$3,[1]kis_etf_trade_data!$1:$1,0)),0)</f>
        <v>0</v>
      </c>
      <c r="S1393" s="85">
        <f>R1393/AJ1393</f>
        <v>0</v>
      </c>
      <c r="T1393" s="90">
        <f>IFERROR(INDEX([1]kis_etf_trade_data!$1:$1048576,MATCH($A1393,[1]kis_etf_trade_data!$A:$A,0),MATCH(T$3,[1]kis_etf_trade_data!$1:$1,0)),0)</f>
        <v>768908852000</v>
      </c>
      <c r="U1393" s="85">
        <f>T1393/AK1393</f>
        <v>1.0005100056979359</v>
      </c>
      <c r="V1393" s="90">
        <f>IFERROR(INDEX([1]kis_etf_trade_data!$1:$1048576,MATCH($A1393,[1]kis_etf_trade_data!$A:$A,0),MATCH(V$3,[1]kis_etf_trade_data!$1:$1,0)),0)</f>
        <v>49668000</v>
      </c>
      <c r="W1393" s="85">
        <f>V1393/AL1393</f>
        <v>0.26599687238919473</v>
      </c>
      <c r="X1393" s="90">
        <f>IFERROR(INDEX([1]kis_etf_trade_data!$1:$1048576,MATCH($A1393,[1]kis_etf_trade_data!$A:$A,0),MATCH(X$3,[1]kis_etf_trade_data!$1:$1,0)),0)</f>
        <v>3609000</v>
      </c>
      <c r="Y1393" s="85">
        <f t="shared" si="15"/>
        <v>0.3742223143923683</v>
      </c>
      <c r="Z1393" s="90">
        <f>IFERROR(INDEX([1]kis_etf_trade_data!$1:$1048576,MATCH($A1393,[1]kis_etf_trade_data!$A:$A,0),MATCH(Z$3,[1]kis_etf_trade_data!$1:$1,0)),0)</f>
        <v>0</v>
      </c>
      <c r="AA1393" s="85">
        <f>Z1393/AO1393</f>
        <v>0</v>
      </c>
      <c r="AB1393" s="85"/>
      <c r="AC1393" s="85"/>
      <c r="AD1393" s="90">
        <f>IFERROR(INDEX([1]market_value_etf!$1:$1048576,MATCH($A1393,[1]market_value_etf!$A:$A,0),MATCH(AD$2,[1]market_value_etf!$1:$1,0))*2 + INDEX([1]mkt_pt_etf!$1:$1048576,MATCH($A1393,[1]mkt_pt_etf!$A:$A,0),MATCH(AD$2,[1]mkt_pt_etf!$1:$1,0))*2,0)</f>
        <v>123130481500</v>
      </c>
      <c r="AE1393" s="90">
        <f>IFERROR(INDEX([1]market_value_etf!$1:$1048576,MATCH($A1393,[1]market_value_etf!$A:$A,0),MATCH(AE$2,[1]market_value_etf!$1:$1,0))*2 + INDEX([1]mkt_pt_etf!$1:$1048576,MATCH($A1393,[1]mkt_pt_etf!$A:$A,0),MATCH(AE$2,[1]mkt_pt_etf!$1:$1,0))*2,0)</f>
        <v>1141180000</v>
      </c>
      <c r="AF1393" s="90">
        <f>IFERROR(INDEX([1]market_value_etf!$1:$1048576,MATCH($A1393,[1]market_value_etf!$A:$A,0),MATCH(AF$2,[1]market_value_etf!$1:$1,0))*2 + INDEX([1]mkt_pt_etf!$1:$1048576,MATCH($A1393,[1]mkt_pt_etf!$A:$A,0),MATCH(AF$2,[1]mkt_pt_etf!$1:$1,0))*2,0)</f>
        <v>26969549120</v>
      </c>
      <c r="AG1393" s="90">
        <f>IFERROR(INDEX([1]market_value_etf!$1:$1048576,MATCH($A1393,[1]market_value_etf!$A:$A,0),MATCH(AG$2,[1]market_value_etf!$1:$1,0))*2 + INDEX([1]mkt_pt_etf!$1:$1048576,MATCH($A1393,[1]mkt_pt_etf!$A:$A,0),MATCH(AG$2,[1]mkt_pt_etf!$1:$1,0))*2,0)</f>
        <v>191630759920</v>
      </c>
      <c r="AH1393" s="90">
        <f>IFERROR(INDEX([1]market_value_etf!$1:$1048576,MATCH($A1393,[1]market_value_etf!$A:$A,0),MATCH(AH$2,[1]market_value_etf!$1:$1,0))*2 + INDEX([1]mkt_pt_etf!$1:$1048576,MATCH($A1393,[1]mkt_pt_etf!$A:$A,0),MATCH(AH$2,[1]mkt_pt_etf!$1:$1,0))*2,0)</f>
        <v>2768060000</v>
      </c>
      <c r="AI1393" s="90">
        <f>IFERROR(INDEX([1]market_value_etf!$1:$1048576,MATCH($A1393,[1]market_value_etf!$A:$A,0),MATCH(AI$2,[1]market_value_etf!$1:$1,0))*2 + INDEX([1]mkt_pt_etf!$1:$1048576,MATCH($A1393,[1]mkt_pt_etf!$A:$A,0),MATCH(AI$2,[1]mkt_pt_etf!$1:$1,0))*2,0)</f>
        <v>656142000</v>
      </c>
      <c r="AJ1393" s="90">
        <f>IFERROR(INDEX([1]market_value_etf!$1:$1048576,MATCH($A1393,[1]market_value_etf!$A:$A,0),MATCH(AJ$2,[1]market_value_etf!$1:$1,0))*2 + INDEX([1]mkt_pt_etf!$1:$1048576,MATCH($A1393,[1]mkt_pt_etf!$A:$A,0),MATCH(AJ$2,[1]mkt_pt_etf!$1:$1,0))*2,0)</f>
        <v>1049789200</v>
      </c>
      <c r="AK1393" s="90">
        <f>IFERROR(INDEX([1]market_value_etf!$1:$1048576,MATCH($A1393,[1]market_value_etf!$A:$A,0),MATCH(AK$2,[1]market_value_etf!$1:$1,0))*2 + INDEX([1]mkt_pt_etf!$1:$1048576,MATCH($A1393,[1]mkt_pt_etf!$A:$A,0),MATCH(AK$2,[1]mkt_pt_etf!$1:$1,0))*2,0)</f>
        <v>768516904000</v>
      </c>
      <c r="AL1393" s="90">
        <f>IFERROR(INDEX([1]market_value_etf!$1:$1048576,MATCH($A1393,[1]market_value_etf!$A:$A,0),MATCH(AL$2,[1]market_value_etf!$1:$1,0))*2 + INDEX([1]mkt_pt_etf!$1:$1048576,MATCH($A1393,[1]mkt_pt_etf!$A:$A,0),MATCH(AL$2,[1]mkt_pt_etf!$1:$1,0))*2,0)</f>
        <v>186724000</v>
      </c>
      <c r="AM1393" s="90">
        <f>IFERROR(INDEX([1]market_value_etf!$1:$1048576,MATCH($A1393,[1]market_value_etf!$A:$A,0),MATCH(AM$2,[1]market_value_etf!$1:$1,0))*2 + INDEX([1]mkt_pt_etf!$1:$1048576,MATCH($A1393,[1]mkt_pt_etf!$A:$A,0),MATCH(AM$2,[1]mkt_pt_etf!$1:$1,0))*2,0)</f>
        <v>9644000</v>
      </c>
      <c r="AN1393" s="90">
        <f>IFERROR(INDEX([1]market_value_etf!$1:$1048576,MATCH($A1393,[1]market_value_etf!$A:$A,0),MATCH(AN$2,[1]market_value_etf!$1:$1,0))*2 + INDEX([1]mkt_pt_etf!$1:$1048576,MATCH($A1393,[1]mkt_pt_etf!$A:$A,0),MATCH(AN$2,[1]mkt_pt_etf!$1:$1,0))*2,0)</f>
        <v>148140000</v>
      </c>
      <c r="AO1393" s="90">
        <f>IFERROR(INDEX([1]market_value_etf!$1:$1048576,MATCH($A1393,[1]market_value_etf!$A:$A,0),MATCH(AO$2,[1]market_value_etf!$1:$1,0))*2 + INDEX([1]mkt_pt_etf!$1:$1048576,MATCH($A1393,[1]mkt_pt_etf!$A:$A,0),MATCH(AO$2,[1]mkt_pt_etf!$1:$1,0))*2,0)</f>
        <v>10780000</v>
      </c>
      <c r="AP1393" s="90"/>
    </row>
    <row r="1394" spans="1:42" ht="12.75" customHeight="1">
      <c r="A1394" s="81">
        <v>45436</v>
      </c>
      <c r="B1394" s="90" cm="1">
        <f t="array" ref="B1394">SUM(_xlfn._xlws.FILTER([1]market_value_exchange!$B:$D,[1]market_value_exchange!$A:$A=A1394,0))*2</f>
        <v>80698448590000</v>
      </c>
      <c r="C1394" s="90">
        <f>SUM(AD1394:AN1394)</f>
        <v>633529485380</v>
      </c>
      <c r="D1394" s="203">
        <f>F1394+H1394+J1394+L1394+N1394+P1394+R1394+T1394+V1394+Z1394</f>
        <v>370968229000</v>
      </c>
      <c r="E1394" s="208">
        <f>INDEX([2]Daily_stats!$1:$1048576,MATCH($A1394,[2]Daily_stats!$H:$H,0),MATCH(E$1,[2]Daily_stats!$1:$1,0))</f>
        <v>599661899000</v>
      </c>
      <c r="F1394" s="90">
        <f>IFERROR(INDEX([1]kis_etf_trade_data!$1:$1048576,MATCH($A1394,[1]kis_etf_trade_data!$A:$A,0),MATCH(F$3,[1]kis_etf_trade_data!$1:$1,0)),0)</f>
        <v>166008856000</v>
      </c>
      <c r="G1394" s="85">
        <f>F1394/AD1394</f>
        <v>0.81901473437286387</v>
      </c>
      <c r="H1394" s="90">
        <f>IFERROR(INDEX([1]kis_etf_trade_data!$1:$1048576,MATCH($A1394,[1]kis_etf_trade_data!$A:$A,0),MATCH(H$3,[1]kis_etf_trade_data!$1:$1,0)),0)</f>
        <v>192587000</v>
      </c>
      <c r="I1394" s="85">
        <f>H1394/AE1394</f>
        <v>0.31781816141499686</v>
      </c>
      <c r="J1394" s="90">
        <f>IFERROR(INDEX([1]kis_etf_trade_data!$1:$1048576,MATCH($A1394,[1]kis_etf_trade_data!$A:$A,0),MATCH(J$3,[1]kis_etf_trade_data!$1:$1,0)),0)</f>
        <v>17615251000</v>
      </c>
      <c r="K1394" s="85">
        <f>J1394/AF1394</f>
        <v>0.32248168187352544</v>
      </c>
      <c r="L1394" s="90">
        <f>IFERROR(INDEX([1]kis_etf_trade_data!$1:$1048576,MATCH($A1394,[1]kis_etf_trade_data!$A:$A,0),MATCH(L$3,[1]kis_etf_trade_data!$1:$1,0)),0)</f>
        <v>181881004000</v>
      </c>
      <c r="M1394" s="85">
        <f>L1394/AG1394</f>
        <v>0.50063508849279148</v>
      </c>
      <c r="N1394" s="90">
        <f>IFERROR(INDEX([1]kis_etf_trade_data!$1:$1048576,MATCH($A1394,[1]kis_etf_trade_data!$A:$A,0),MATCH(N$3,[1]kis_etf_trade_data!$1:$1,0)),0)</f>
        <v>3386019000</v>
      </c>
      <c r="O1394" s="85">
        <f>N1394/AH1394</f>
        <v>0.41566360457134105</v>
      </c>
      <c r="P1394" s="90">
        <f>IFERROR(INDEX([1]kis_etf_trade_data!$1:$1048576,MATCH($A1394,[1]kis_etf_trade_data!$A:$A,0),MATCH(P$3,[1]kis_etf_trade_data!$1:$1,0)),0)</f>
        <v>103854000</v>
      </c>
      <c r="Q1394" s="85">
        <f>P1394/AI1394</f>
        <v>0.39625017169543519</v>
      </c>
      <c r="R1394" s="90">
        <f>IFERROR(INDEX([1]kis_etf_trade_data!$1:$1048576,MATCH($A1394,[1]kis_etf_trade_data!$A:$A,0),MATCH(R$3,[1]kis_etf_trade_data!$1:$1,0)),0)</f>
        <v>0</v>
      </c>
      <c r="S1394" s="85">
        <f>R1394/AJ1394</f>
        <v>0</v>
      </c>
      <c r="T1394" s="90">
        <f>IFERROR(INDEX([1]kis_etf_trade_data!$1:$1048576,MATCH($A1394,[1]kis_etf_trade_data!$A:$A,0),MATCH(T$3,[1]kis_etf_trade_data!$1:$1,0)),0)</f>
        <v>868367000</v>
      </c>
      <c r="U1394" s="85">
        <f>T1394/AK1394</f>
        <v>0.49558895372196654</v>
      </c>
      <c r="V1394" s="90">
        <f>IFERROR(INDEX([1]kis_etf_trade_data!$1:$1048576,MATCH($A1394,[1]kis_etf_trade_data!$A:$A,0),MATCH(V$3,[1]kis_etf_trade_data!$1:$1,0)),0)</f>
        <v>912291000</v>
      </c>
      <c r="W1394" s="85">
        <f>V1394/AL1394</f>
        <v>0.48382257012393998</v>
      </c>
      <c r="X1394" s="90">
        <f>IFERROR(INDEX([1]kis_etf_trade_data!$1:$1048576,MATCH($A1394,[1]kis_etf_trade_data!$A:$A,0),MATCH(X$3,[1]kis_etf_trade_data!$1:$1,0)),0)</f>
        <v>0</v>
      </c>
      <c r="Y1394" s="85" t="e">
        <f t="shared" si="15"/>
        <v>#DIV/0!</v>
      </c>
      <c r="Z1394" s="90">
        <f>IFERROR(INDEX([1]kis_etf_trade_data!$1:$1048576,MATCH($A1394,[1]kis_etf_trade_data!$A:$A,0),MATCH(Z$3,[1]kis_etf_trade_data!$1:$1,0)),0)</f>
        <v>0</v>
      </c>
      <c r="AA1394" s="85">
        <f>Z1394/AO1394</f>
        <v>0</v>
      </c>
      <c r="AB1394" s="85"/>
      <c r="AC1394" s="85"/>
      <c r="AD1394" s="90">
        <f>IFERROR(INDEX([1]market_value_etf!$1:$1048576,MATCH($A1394,[1]market_value_etf!$A:$A,0),MATCH(AD$2,[1]market_value_etf!$1:$1,0))*2 + INDEX([1]mkt_pt_etf!$1:$1048576,MATCH($A1394,[1]mkt_pt_etf!$A:$A,0),MATCH(AD$2,[1]mkt_pt_etf!$1:$1,0))*2,0)</f>
        <v>202693369280</v>
      </c>
      <c r="AE1394" s="90">
        <f>IFERROR(INDEX([1]market_value_etf!$1:$1048576,MATCH($A1394,[1]market_value_etf!$A:$A,0),MATCH(AE$2,[1]market_value_etf!$1:$1,0))*2 + INDEX([1]mkt_pt_etf!$1:$1048576,MATCH($A1394,[1]mkt_pt_etf!$A:$A,0),MATCH(AE$2,[1]mkt_pt_etf!$1:$1,0))*2,0)</f>
        <v>605966000</v>
      </c>
      <c r="AF1394" s="90">
        <f>IFERROR(INDEX([1]market_value_etf!$1:$1048576,MATCH($A1394,[1]market_value_etf!$A:$A,0),MATCH(AF$2,[1]market_value_etf!$1:$1,0))*2 + INDEX([1]mkt_pt_etf!$1:$1048576,MATCH($A1394,[1]mkt_pt_etf!$A:$A,0),MATCH(AF$2,[1]mkt_pt_etf!$1:$1,0))*2,0)</f>
        <v>54624036000</v>
      </c>
      <c r="AG1394" s="90">
        <f>IFERROR(INDEX([1]market_value_etf!$1:$1048576,MATCH($A1394,[1]market_value_etf!$A:$A,0),MATCH(AG$2,[1]market_value_etf!$1:$1,0))*2 + INDEX([1]mkt_pt_etf!$1:$1048576,MATCH($A1394,[1]mkt_pt_etf!$A:$A,0),MATCH(AG$2,[1]mkt_pt_etf!$1:$1,0))*2,0)</f>
        <v>363300552000</v>
      </c>
      <c r="AH1394" s="90">
        <f>IFERROR(INDEX([1]market_value_etf!$1:$1048576,MATCH($A1394,[1]market_value_etf!$A:$A,0),MATCH(AH$2,[1]market_value_etf!$1:$1,0))*2 + INDEX([1]mkt_pt_etf!$1:$1048576,MATCH($A1394,[1]mkt_pt_etf!$A:$A,0),MATCH(AH$2,[1]mkt_pt_etf!$1:$1,0))*2,0)</f>
        <v>8146056000</v>
      </c>
      <c r="AI1394" s="90">
        <f>IFERROR(INDEX([1]market_value_etf!$1:$1048576,MATCH($A1394,[1]market_value_etf!$A:$A,0),MATCH(AI$2,[1]market_value_etf!$1:$1,0))*2 + INDEX([1]mkt_pt_etf!$1:$1048576,MATCH($A1394,[1]mkt_pt_etf!$A:$A,0),MATCH(AI$2,[1]mkt_pt_etf!$1:$1,0))*2,0)</f>
        <v>262092000</v>
      </c>
      <c r="AJ1394" s="90">
        <f>IFERROR(INDEX([1]market_value_etf!$1:$1048576,MATCH($A1394,[1]market_value_etf!$A:$A,0),MATCH(AJ$2,[1]market_value_etf!$1:$1,0))*2 + INDEX([1]mkt_pt_etf!$1:$1048576,MATCH($A1394,[1]mkt_pt_etf!$A:$A,0),MATCH(AJ$2,[1]mkt_pt_etf!$1:$1,0))*2,0)</f>
        <v>230162100</v>
      </c>
      <c r="AK1394" s="90">
        <f>IFERROR(INDEX([1]market_value_etf!$1:$1048576,MATCH($A1394,[1]market_value_etf!$A:$A,0),MATCH(AK$2,[1]market_value_etf!$1:$1,0))*2 + INDEX([1]mkt_pt_etf!$1:$1048576,MATCH($A1394,[1]mkt_pt_etf!$A:$A,0),MATCH(AK$2,[1]mkt_pt_etf!$1:$1,0))*2,0)</f>
        <v>1752192000</v>
      </c>
      <c r="AL1394" s="90">
        <f>IFERROR(INDEX([1]market_value_etf!$1:$1048576,MATCH($A1394,[1]market_value_etf!$A:$A,0),MATCH(AL$2,[1]market_value_etf!$1:$1,0))*2 + INDEX([1]mkt_pt_etf!$1:$1048576,MATCH($A1394,[1]mkt_pt_etf!$A:$A,0),MATCH(AL$2,[1]mkt_pt_etf!$1:$1,0))*2,0)</f>
        <v>1885590000</v>
      </c>
      <c r="AM1394" s="90">
        <f>IFERROR(INDEX([1]market_value_etf!$1:$1048576,MATCH($A1394,[1]market_value_etf!$A:$A,0),MATCH(AM$2,[1]market_value_etf!$1:$1,0))*2 + INDEX([1]mkt_pt_etf!$1:$1048576,MATCH($A1394,[1]mkt_pt_etf!$A:$A,0),MATCH(AM$2,[1]mkt_pt_etf!$1:$1,0))*2,0)</f>
        <v>0</v>
      </c>
      <c r="AN1394" s="90">
        <f>IFERROR(INDEX([1]market_value_etf!$1:$1048576,MATCH($A1394,[1]market_value_etf!$A:$A,0),MATCH(AN$2,[1]market_value_etf!$1:$1,0))*2 + INDEX([1]mkt_pt_etf!$1:$1048576,MATCH($A1394,[1]mkt_pt_etf!$A:$A,0),MATCH(AN$2,[1]mkt_pt_etf!$1:$1,0))*2,0)</f>
        <v>29470000</v>
      </c>
      <c r="AO1394" s="90">
        <f>IFERROR(INDEX([1]market_value_etf!$1:$1048576,MATCH($A1394,[1]market_value_etf!$A:$A,0),MATCH(AO$2,[1]market_value_etf!$1:$1,0))*2 + INDEX([1]mkt_pt_etf!$1:$1048576,MATCH($A1394,[1]mkt_pt_etf!$A:$A,0),MATCH(AO$2,[1]mkt_pt_etf!$1:$1,0))*2,0)</f>
        <v>8012000</v>
      </c>
      <c r="AP1394" s="90"/>
    </row>
    <row r="1395" spans="1:42" s="116" customFormat="1" ht="12.75" customHeight="1">
      <c r="A1395" s="110"/>
      <c r="B1395" s="113"/>
      <c r="C1395" s="113"/>
      <c r="D1395" s="203">
        <v>0</v>
      </c>
      <c r="E1395" s="208"/>
      <c r="F1395" s="113"/>
      <c r="G1395" s="135"/>
      <c r="H1395" s="113"/>
      <c r="I1395" s="113"/>
      <c r="J1395" s="113"/>
      <c r="K1395" s="113"/>
      <c r="L1395" s="113"/>
      <c r="M1395" s="113"/>
      <c r="N1395" s="113"/>
      <c r="O1395" s="113"/>
      <c r="P1395" s="113"/>
      <c r="Q1395" s="113"/>
      <c r="R1395" s="113"/>
      <c r="S1395" s="113"/>
      <c r="T1395" s="113"/>
      <c r="U1395" s="113"/>
      <c r="V1395" s="113"/>
      <c r="W1395" s="113"/>
      <c r="X1395" s="113"/>
      <c r="Y1395" s="85" t="e">
        <f t="shared" ref="Y1395:Y1400" si="16">X1395/AM1395</f>
        <v>#DIV/0!</v>
      </c>
      <c r="Z1395" s="113"/>
      <c r="AA1395" s="113"/>
      <c r="AB1395" s="113"/>
      <c r="AC1395" s="113"/>
      <c r="AD1395" s="113"/>
      <c r="AE1395" s="113"/>
      <c r="AF1395" s="113"/>
      <c r="AG1395" s="113"/>
      <c r="AH1395" s="113"/>
      <c r="AI1395" s="126"/>
      <c r="AJ1395" s="113"/>
      <c r="AK1395" s="113"/>
      <c r="AL1395" s="113"/>
      <c r="AM1395" s="113"/>
      <c r="AN1395" s="113"/>
      <c r="AO1395" s="113"/>
      <c r="AP1395" s="113"/>
    </row>
    <row r="1396" spans="1:42" ht="12.75" customHeight="1">
      <c r="A1396" s="81">
        <v>45439</v>
      </c>
      <c r="B1396" s="90" cm="1">
        <f t="array" ref="B1396">SUM(_xlfn._xlws.FILTER([1]market_value_exchange!$B:$D,[1]market_value_exchange!$A:$A=A1396,0))*2</f>
        <v>39742067900400</v>
      </c>
      <c r="C1396" s="90">
        <f>SUM(AD1396:AN1396)</f>
        <v>256362518840</v>
      </c>
      <c r="D1396" s="203">
        <f>F1396+H1396+J1396+L1396+N1396+P1396+R1396+T1396+V1396+Z1396</f>
        <v>204981280000</v>
      </c>
      <c r="E1396" s="208">
        <f>INDEX([2]Daily_stats!$1:$1048576,MATCH($A1396,[2]Daily_stats!$H:$H,0),MATCH(E$1,[2]Daily_stats!$1:$1,0))</f>
        <v>372044262578.75</v>
      </c>
      <c r="F1396" s="90">
        <f>IFERROR(INDEX([1]kis_etf_trade_data!$1:$1048576,MATCH($A1396,[1]kis_etf_trade_data!$A:$A,0),MATCH(F$3,[1]kis_etf_trade_data!$1:$1,0)),0)</f>
        <v>84991026000</v>
      </c>
      <c r="G1396" s="85">
        <f>F1396/AD1396</f>
        <v>0.92810602398674091</v>
      </c>
      <c r="H1396" s="90">
        <f>IFERROR(INDEX([1]kis_etf_trade_data!$1:$1048576,MATCH($A1396,[1]kis_etf_trade_data!$A:$A,0),MATCH(H$3,[1]kis_etf_trade_data!$1:$1,0)),0)</f>
        <v>458514000</v>
      </c>
      <c r="I1396" s="85">
        <f>H1396/AE1396</f>
        <v>0.45781903071138014</v>
      </c>
      <c r="J1396" s="90">
        <f>IFERROR(INDEX([1]kis_etf_trade_data!$1:$1048576,MATCH($A1396,[1]kis_etf_trade_data!$A:$A,0),MATCH(J$3,[1]kis_etf_trade_data!$1:$1,0)),0)</f>
        <v>3008482000</v>
      </c>
      <c r="K1396" s="85">
        <f>J1396/AF1396</f>
        <v>0.44978602705220866</v>
      </c>
      <c r="L1396" s="90">
        <f>IFERROR(INDEX([1]kis_etf_trade_data!$1:$1048576,MATCH($A1396,[1]kis_etf_trade_data!$A:$A,0),MATCH(L$3,[1]kis_etf_trade_data!$1:$1,0)),0)</f>
        <v>72043396000</v>
      </c>
      <c r="M1396" s="85">
        <f>L1396/AG1396</f>
        <v>0.66819986759804118</v>
      </c>
      <c r="N1396" s="90">
        <f>IFERROR(INDEX([1]kis_etf_trade_data!$1:$1048576,MATCH($A1396,[1]kis_etf_trade_data!$A:$A,0),MATCH(N$3,[1]kis_etf_trade_data!$1:$1,0)),0)</f>
        <v>1428211000</v>
      </c>
      <c r="O1396" s="85">
        <f>N1396/AH1396</f>
        <v>0.38880531354094866</v>
      </c>
      <c r="P1396" s="90">
        <f>IFERROR(INDEX([1]kis_etf_trade_data!$1:$1048576,MATCH($A1396,[1]kis_etf_trade_data!$A:$A,0),MATCH(P$3,[1]kis_etf_trade_data!$1:$1,0)),0)</f>
        <v>71587000</v>
      </c>
      <c r="Q1396" s="85">
        <f>P1396/AI1396</f>
        <v>0.25883488686572131</v>
      </c>
      <c r="R1396" s="90">
        <f>IFERROR(INDEX([1]kis_etf_trade_data!$1:$1048576,MATCH($A1396,[1]kis_etf_trade_data!$A:$A,0),MATCH(R$3,[1]kis_etf_trade_data!$1:$1,0)),0)</f>
        <v>0</v>
      </c>
      <c r="S1396" s="85">
        <f>R1396/AJ1396</f>
        <v>0</v>
      </c>
      <c r="T1396" s="90">
        <f>IFERROR(INDEX([1]kis_etf_trade_data!$1:$1048576,MATCH($A1396,[1]kis_etf_trade_data!$A:$A,0),MATCH(T$3,[1]kis_etf_trade_data!$1:$1,0)),0)</f>
        <v>42676052000</v>
      </c>
      <c r="U1396" s="85">
        <f>T1396/AK1396</f>
        <v>0.99131271422744327</v>
      </c>
      <c r="V1396" s="90">
        <f>IFERROR(INDEX([1]kis_etf_trade_data!$1:$1048576,MATCH($A1396,[1]kis_etf_trade_data!$A:$A,0),MATCH(V$3,[1]kis_etf_trade_data!$1:$1,0)),0)</f>
        <v>304012000</v>
      </c>
      <c r="W1396" s="85">
        <f>V1396/AL1396</f>
        <v>0.47033742283831242</v>
      </c>
      <c r="X1396" s="90">
        <f>IFERROR(INDEX([1]kis_etf_trade_data!$1:$1048576,MATCH($A1396,[1]kis_etf_trade_data!$A:$A,0),MATCH(X$3,[1]kis_etf_trade_data!$1:$1,0)),0)</f>
        <v>634836000</v>
      </c>
      <c r="Y1396" s="85">
        <f t="shared" si="16"/>
        <v>0.5</v>
      </c>
      <c r="Z1396" s="90">
        <f>IFERROR(INDEX([1]kis_etf_trade_data!$1:$1048576,MATCH($A1396,[1]kis_etf_trade_data!$A:$A,0),MATCH(Z$3,[1]kis_etf_trade_data!$1:$1,0)),0)</f>
        <v>0</v>
      </c>
      <c r="AA1396" s="85">
        <f>Z1396/AO1396</f>
        <v>0</v>
      </c>
      <c r="AB1396" s="85"/>
      <c r="AC1396" s="85"/>
      <c r="AD1396" s="90">
        <f>IFERROR(INDEX([1]market_value_etf!$1:$1048576,MATCH($A1396,[1]market_value_etf!$A:$A,0),MATCH(AD$2,[1]market_value_etf!$1:$1,0))*2 + INDEX([1]mkt_pt_etf!$1:$1048576,MATCH($A1396,[1]mkt_pt_etf!$A:$A,0),MATCH(AD$2,[1]mkt_pt_etf!$1:$1,0))*2,0)</f>
        <v>91574694920</v>
      </c>
      <c r="AE1396" s="90">
        <f>IFERROR(INDEX([1]market_value_etf!$1:$1048576,MATCH($A1396,[1]market_value_etf!$A:$A,0),MATCH(AE$2,[1]market_value_etf!$1:$1,0))*2 + INDEX([1]mkt_pt_etf!$1:$1048576,MATCH($A1396,[1]mkt_pt_etf!$A:$A,0),MATCH(AE$2,[1]mkt_pt_etf!$1:$1,0))*2,0)</f>
        <v>1001518000</v>
      </c>
      <c r="AF1396" s="90">
        <f>IFERROR(INDEX([1]market_value_etf!$1:$1048576,MATCH($A1396,[1]market_value_etf!$A:$A,0),MATCH(AF$2,[1]market_value_etf!$1:$1,0))*2 + INDEX([1]mkt_pt_etf!$1:$1048576,MATCH($A1396,[1]mkt_pt_etf!$A:$A,0),MATCH(AF$2,[1]mkt_pt_etf!$1:$1,0))*2,0)</f>
        <v>6688696000</v>
      </c>
      <c r="AG1396" s="90">
        <f>IFERROR(INDEX([1]market_value_etf!$1:$1048576,MATCH($A1396,[1]market_value_etf!$A:$A,0),MATCH(AG$2,[1]market_value_etf!$1:$1,0))*2 + INDEX([1]mkt_pt_etf!$1:$1048576,MATCH($A1396,[1]mkt_pt_etf!$A:$A,0),MATCH(AG$2,[1]mkt_pt_etf!$1:$1,0))*2,0)</f>
        <v>107817136000</v>
      </c>
      <c r="AH1396" s="90">
        <f>IFERROR(INDEX([1]market_value_etf!$1:$1048576,MATCH($A1396,[1]market_value_etf!$A:$A,0),MATCH(AH$2,[1]market_value_etf!$1:$1,0))*2 + INDEX([1]mkt_pt_etf!$1:$1048576,MATCH($A1396,[1]mkt_pt_etf!$A:$A,0),MATCH(AH$2,[1]mkt_pt_etf!$1:$1,0))*2,0)</f>
        <v>3673332000</v>
      </c>
      <c r="AI1396" s="90">
        <f>IFERROR(INDEX([1]market_value_etf!$1:$1048576,MATCH($A1396,[1]market_value_etf!$A:$A,0),MATCH(AI$2,[1]market_value_etf!$1:$1,0))*2 + INDEX([1]mkt_pt_etf!$1:$1048576,MATCH($A1396,[1]mkt_pt_etf!$A:$A,0),MATCH(AI$2,[1]mkt_pt_etf!$1:$1,0))*2,0)</f>
        <v>276574000</v>
      </c>
      <c r="AJ1396" s="90">
        <f>IFERROR(INDEX([1]market_value_etf!$1:$1048576,MATCH($A1396,[1]market_value_etf!$A:$A,0),MATCH(AJ$2,[1]market_value_etf!$1:$1,0))*2 + INDEX([1]mkt_pt_etf!$1:$1048576,MATCH($A1396,[1]mkt_pt_etf!$A:$A,0),MATCH(AJ$2,[1]mkt_pt_etf!$1:$1,0))*2,0)</f>
        <v>279609920</v>
      </c>
      <c r="AK1396" s="90">
        <f>IFERROR(INDEX([1]market_value_etf!$1:$1048576,MATCH($A1396,[1]market_value_etf!$A:$A,0),MATCH(AK$2,[1]market_value_etf!$1:$1,0))*2 + INDEX([1]mkt_pt_etf!$1:$1048576,MATCH($A1396,[1]mkt_pt_etf!$A:$A,0),MATCH(AK$2,[1]mkt_pt_etf!$1:$1,0))*2,0)</f>
        <v>43050040000</v>
      </c>
      <c r="AL1396" s="90">
        <f>IFERROR(INDEX([1]market_value_etf!$1:$1048576,MATCH($A1396,[1]market_value_etf!$A:$A,0),MATCH(AL$2,[1]market_value_etf!$1:$1,0))*2 + INDEX([1]mkt_pt_etf!$1:$1048576,MATCH($A1396,[1]mkt_pt_etf!$A:$A,0),MATCH(AL$2,[1]mkt_pt_etf!$1:$1,0))*2,0)</f>
        <v>646370000</v>
      </c>
      <c r="AM1396" s="90">
        <f>IFERROR(INDEX([1]market_value_etf!$1:$1048576,MATCH($A1396,[1]market_value_etf!$A:$A,0),MATCH(AM$2,[1]market_value_etf!$1:$1,0))*2 + INDEX([1]mkt_pt_etf!$1:$1048576,MATCH($A1396,[1]mkt_pt_etf!$A:$A,0),MATCH(AM$2,[1]mkt_pt_etf!$1:$1,0))*2,0)</f>
        <v>1269672000</v>
      </c>
      <c r="AN1396" s="90">
        <f>IFERROR(INDEX([1]market_value_etf!$1:$1048576,MATCH($A1396,[1]market_value_etf!$A:$A,0),MATCH(AN$2,[1]market_value_etf!$1:$1,0))*2 + INDEX([1]mkt_pt_etf!$1:$1048576,MATCH($A1396,[1]mkt_pt_etf!$A:$A,0),MATCH(AN$2,[1]mkt_pt_etf!$1:$1,0))*2,0)</f>
        <v>84876000</v>
      </c>
      <c r="AO1396" s="90">
        <f>IFERROR(INDEX([1]market_value_etf!$1:$1048576,MATCH($A1396,[1]market_value_etf!$A:$A,0),MATCH(AO$2,[1]market_value_etf!$1:$1,0))*2 + INDEX([1]mkt_pt_etf!$1:$1048576,MATCH($A1396,[1]mkt_pt_etf!$A:$A,0),MATCH(AO$2,[1]mkt_pt_etf!$1:$1,0))*2,0)</f>
        <v>42580000</v>
      </c>
      <c r="AP1396" s="90"/>
    </row>
    <row r="1397" spans="1:42" ht="12.75" customHeight="1">
      <c r="A1397" s="81">
        <v>45440</v>
      </c>
      <c r="B1397" s="90" cm="1">
        <f t="array" ref="B1397">SUM(_xlfn._xlws.FILTER([1]market_value_exchange!$B:$D,[1]market_value_exchange!$A:$A=A1397,0))*2</f>
        <v>50002010527800</v>
      </c>
      <c r="C1397" s="90">
        <f>SUM(AD1397:AN1397)</f>
        <v>232949979740</v>
      </c>
      <c r="D1397" s="203">
        <f>F1397+H1397+J1397+L1397+N1397+P1397+R1397+T1397+V1397+Z1397</f>
        <v>115073830000</v>
      </c>
      <c r="E1397" s="208">
        <f>INDEX([2]Daily_stats!$1:$1048576,MATCH($A1397,[2]Daily_stats!$H:$H,0),MATCH(E$1,[2]Daily_stats!$1:$1,0))</f>
        <v>328316048000</v>
      </c>
      <c r="F1397" s="90">
        <f>IFERROR(INDEX([1]kis_etf_trade_data!$1:$1048576,MATCH($A1397,[1]kis_etf_trade_data!$A:$A,0),MATCH(F$3,[1]kis_etf_trade_data!$1:$1,0)),0)</f>
        <v>29961895000</v>
      </c>
      <c r="G1397" s="85">
        <f>F1397/AD1397</f>
        <v>0.63739486515969035</v>
      </c>
      <c r="H1397" s="90">
        <f>IFERROR(INDEX([1]kis_etf_trade_data!$1:$1048576,MATCH($A1397,[1]kis_etf_trade_data!$A:$A,0),MATCH(H$3,[1]kis_etf_trade_data!$1:$1,0)),0)</f>
        <v>194404000</v>
      </c>
      <c r="I1397" s="85">
        <f>H1397/AE1397</f>
        <v>0.46741393653495672</v>
      </c>
      <c r="J1397" s="90">
        <f>IFERROR(INDEX([1]kis_etf_trade_data!$1:$1048576,MATCH($A1397,[1]kis_etf_trade_data!$A:$A,0),MATCH(J$3,[1]kis_etf_trade_data!$1:$1,0)),0)</f>
        <v>11373411000</v>
      </c>
      <c r="K1397" s="85">
        <f>J1397/AF1397</f>
        <v>0.18413213596567468</v>
      </c>
      <c r="L1397" s="90">
        <f>IFERROR(INDEX([1]kis_etf_trade_data!$1:$1048576,MATCH($A1397,[1]kis_etf_trade_data!$A:$A,0),MATCH(L$3,[1]kis_etf_trade_data!$1:$1,0)),0)</f>
        <v>71096698000</v>
      </c>
      <c r="M1397" s="85">
        <f>L1397/AG1397</f>
        <v>0.60998140084964092</v>
      </c>
      <c r="N1397" s="90">
        <f>IFERROR(INDEX([1]kis_etf_trade_data!$1:$1048576,MATCH($A1397,[1]kis_etf_trade_data!$A:$A,0),MATCH(N$3,[1]kis_etf_trade_data!$1:$1,0)),0)</f>
        <v>1892772000</v>
      </c>
      <c r="O1397" s="85">
        <f>N1397/AH1397</f>
        <v>0.42164819478082344</v>
      </c>
      <c r="P1397" s="90">
        <f>IFERROR(INDEX([1]kis_etf_trade_data!$1:$1048576,MATCH($A1397,[1]kis_etf_trade_data!$A:$A,0),MATCH(P$3,[1]kis_etf_trade_data!$1:$1,0)),0)</f>
        <v>185343000</v>
      </c>
      <c r="Q1397" s="85">
        <f>P1397/AI1397</f>
        <v>0.35205224101728572</v>
      </c>
      <c r="R1397" s="90">
        <f>IFERROR(INDEX([1]kis_etf_trade_data!$1:$1048576,MATCH($A1397,[1]kis_etf_trade_data!$A:$A,0),MATCH(R$3,[1]kis_etf_trade_data!$1:$1,0)),0)</f>
        <v>0</v>
      </c>
      <c r="S1397" s="85">
        <f>R1397/AJ1397</f>
        <v>0</v>
      </c>
      <c r="T1397" s="90">
        <f>IFERROR(INDEX([1]kis_etf_trade_data!$1:$1048576,MATCH($A1397,[1]kis_etf_trade_data!$A:$A,0),MATCH(T$3,[1]kis_etf_trade_data!$1:$1,0)),0)</f>
        <v>865000</v>
      </c>
      <c r="U1397" s="85">
        <f>T1397/AK1397</f>
        <v>2.1979976622452609E-2</v>
      </c>
      <c r="V1397" s="90">
        <f>IFERROR(INDEX([1]kis_etf_trade_data!$1:$1048576,MATCH($A1397,[1]kis_etf_trade_data!$A:$A,0),MATCH(V$3,[1]kis_etf_trade_data!$1:$1,0)),0)</f>
        <v>368442000</v>
      </c>
      <c r="W1397" s="85">
        <f>V1397/AL1397</f>
        <v>0.46220720178238095</v>
      </c>
      <c r="X1397" s="90">
        <f>IFERROR(INDEX([1]kis_etf_trade_data!$1:$1048576,MATCH($A1397,[1]kis_etf_trade_data!$A:$A,0),MATCH(X$3,[1]kis_etf_trade_data!$1:$1,0)),0)</f>
        <v>1221000</v>
      </c>
      <c r="Y1397" s="85">
        <f t="shared" si="16"/>
        <v>0.5</v>
      </c>
      <c r="Z1397" s="90">
        <f>IFERROR(INDEX([1]kis_etf_trade_data!$1:$1048576,MATCH($A1397,[1]kis_etf_trade_data!$A:$A,0),MATCH(Z$3,[1]kis_etf_trade_data!$1:$1,0)),0)</f>
        <v>0</v>
      </c>
      <c r="AA1397" s="85">
        <f>Z1397/AO1397</f>
        <v>0</v>
      </c>
      <c r="AB1397" s="85"/>
      <c r="AC1397" s="85"/>
      <c r="AD1397" s="90">
        <f>IFERROR(INDEX([1]market_value_etf!$1:$1048576,MATCH($A1397,[1]market_value_etf!$A:$A,0),MATCH(AD$2,[1]market_value_etf!$1:$1,0))*2 + INDEX([1]mkt_pt_etf!$1:$1048576,MATCH($A1397,[1]mkt_pt_etf!$A:$A,0),MATCH(AD$2,[1]mkt_pt_etf!$1:$1,0))*2,0)</f>
        <v>47006803220</v>
      </c>
      <c r="AE1397" s="90">
        <f>IFERROR(INDEX([1]market_value_etf!$1:$1048576,MATCH($A1397,[1]market_value_etf!$A:$A,0),MATCH(AE$2,[1]market_value_etf!$1:$1,0))*2 + INDEX([1]mkt_pt_etf!$1:$1048576,MATCH($A1397,[1]mkt_pt_etf!$A:$A,0),MATCH(AE$2,[1]mkt_pt_etf!$1:$1,0))*2,0)</f>
        <v>415914000</v>
      </c>
      <c r="AF1397" s="90">
        <f>IFERROR(INDEX([1]market_value_etf!$1:$1048576,MATCH($A1397,[1]market_value_etf!$A:$A,0),MATCH(AF$2,[1]market_value_etf!$1:$1,0))*2 + INDEX([1]mkt_pt_etf!$1:$1048576,MATCH($A1397,[1]mkt_pt_etf!$A:$A,0),MATCH(AF$2,[1]mkt_pt_etf!$1:$1,0))*2,0)</f>
        <v>61767659080</v>
      </c>
      <c r="AG1397" s="90">
        <f>IFERROR(INDEX([1]market_value_etf!$1:$1048576,MATCH($A1397,[1]market_value_etf!$A:$A,0),MATCH(AG$2,[1]market_value_etf!$1:$1,0))*2 + INDEX([1]mkt_pt_etf!$1:$1048576,MATCH($A1397,[1]mkt_pt_etf!$A:$A,0),MATCH(AG$2,[1]mkt_pt_etf!$1:$1,0))*2,0)</f>
        <v>116555517760</v>
      </c>
      <c r="AH1397" s="90">
        <f>IFERROR(INDEX([1]market_value_etf!$1:$1048576,MATCH($A1397,[1]market_value_etf!$A:$A,0),MATCH(AH$2,[1]market_value_etf!$1:$1,0))*2 + INDEX([1]mkt_pt_etf!$1:$1048576,MATCH($A1397,[1]mkt_pt_etf!$A:$A,0),MATCH(AH$2,[1]mkt_pt_etf!$1:$1,0))*2,0)</f>
        <v>4488984000</v>
      </c>
      <c r="AI1397" s="90">
        <f>IFERROR(INDEX([1]market_value_etf!$1:$1048576,MATCH($A1397,[1]market_value_etf!$A:$A,0),MATCH(AI$2,[1]market_value_etf!$1:$1,0))*2 + INDEX([1]mkt_pt_etf!$1:$1048576,MATCH($A1397,[1]mkt_pt_etf!$A:$A,0),MATCH(AI$2,[1]mkt_pt_etf!$1:$1,0))*2,0)</f>
        <v>526464480</v>
      </c>
      <c r="AJ1397" s="90">
        <f>IFERROR(INDEX([1]market_value_etf!$1:$1048576,MATCH($A1397,[1]market_value_etf!$A:$A,0),MATCH(AJ$2,[1]market_value_etf!$1:$1,0))*2 + INDEX([1]mkt_pt_etf!$1:$1048576,MATCH($A1397,[1]mkt_pt_etf!$A:$A,0),MATCH(AJ$2,[1]mkt_pt_etf!$1:$1,0))*2,0)</f>
        <v>1059157200</v>
      </c>
      <c r="AK1397" s="90">
        <f>IFERROR(INDEX([1]market_value_etf!$1:$1048576,MATCH($A1397,[1]market_value_etf!$A:$A,0),MATCH(AK$2,[1]market_value_etf!$1:$1,0))*2 + INDEX([1]mkt_pt_etf!$1:$1048576,MATCH($A1397,[1]mkt_pt_etf!$A:$A,0),MATCH(AK$2,[1]mkt_pt_etf!$1:$1,0))*2,0)</f>
        <v>39354000</v>
      </c>
      <c r="AL1397" s="90">
        <f>IFERROR(INDEX([1]market_value_etf!$1:$1048576,MATCH($A1397,[1]market_value_etf!$A:$A,0),MATCH(AL$2,[1]market_value_etf!$1:$1,0))*2 + INDEX([1]mkt_pt_etf!$1:$1048576,MATCH($A1397,[1]mkt_pt_etf!$A:$A,0),MATCH(AL$2,[1]mkt_pt_etf!$1:$1,0))*2,0)</f>
        <v>797136000</v>
      </c>
      <c r="AM1397" s="90">
        <f>IFERROR(INDEX([1]market_value_etf!$1:$1048576,MATCH($A1397,[1]market_value_etf!$A:$A,0),MATCH(AM$2,[1]market_value_etf!$1:$1,0))*2 + INDEX([1]mkt_pt_etf!$1:$1048576,MATCH($A1397,[1]mkt_pt_etf!$A:$A,0),MATCH(AM$2,[1]mkt_pt_etf!$1:$1,0))*2,0)</f>
        <v>2442000</v>
      </c>
      <c r="AN1397" s="90">
        <f>IFERROR(INDEX([1]market_value_etf!$1:$1048576,MATCH($A1397,[1]market_value_etf!$A:$A,0),MATCH(AN$2,[1]market_value_etf!$1:$1,0))*2 + INDEX([1]mkt_pt_etf!$1:$1048576,MATCH($A1397,[1]mkt_pt_etf!$A:$A,0),MATCH(AN$2,[1]mkt_pt_etf!$1:$1,0))*2,0)</f>
        <v>290548000</v>
      </c>
      <c r="AO1397" s="90">
        <f>IFERROR(INDEX([1]market_value_etf!$1:$1048576,MATCH($A1397,[1]market_value_etf!$A:$A,0),MATCH(AO$2,[1]market_value_etf!$1:$1,0))*2 + INDEX([1]mkt_pt_etf!$1:$1048576,MATCH($A1397,[1]mkt_pt_etf!$A:$A,0),MATCH(AO$2,[1]mkt_pt_etf!$1:$1,0))*2,0)</f>
        <v>13366000</v>
      </c>
      <c r="AP1397" s="90"/>
    </row>
    <row r="1398" spans="1:42" ht="12.75" customHeight="1">
      <c r="A1398" s="81">
        <v>45441</v>
      </c>
      <c r="B1398" s="90" cm="1">
        <f t="array" ref="B1398">SUM(_xlfn._xlws.FILTER([1]market_value_exchange!$B:$D,[1]market_value_exchange!$A:$A=A1398,0))*2</f>
        <v>57294454666000</v>
      </c>
      <c r="C1398" s="90">
        <f>SUM(AD1398:AN1398)</f>
        <v>309131230240</v>
      </c>
      <c r="D1398" s="203">
        <f>F1398+H1398+J1398+L1398+N1398+P1398+R1398+T1398+V1398+Z1398</f>
        <v>163250344000</v>
      </c>
      <c r="E1398" s="208">
        <f>INDEX([2]Daily_stats!$1:$1048576,MATCH($A1398,[2]Daily_stats!$H:$H,0),MATCH(E$1,[2]Daily_stats!$1:$1,0))</f>
        <v>417940164000</v>
      </c>
      <c r="F1398" s="90">
        <f>IFERROR(INDEX([1]kis_etf_trade_data!$1:$1048576,MATCH($A1398,[1]kis_etf_trade_data!$A:$A,0),MATCH(F$3,[1]kis_etf_trade_data!$1:$1,0)),0)</f>
        <v>115504069000</v>
      </c>
      <c r="G1398" s="85">
        <f>F1398/AD1398</f>
        <v>0.80964039787974262</v>
      </c>
      <c r="H1398" s="90">
        <f>IFERROR(INDEX([1]kis_etf_trade_data!$1:$1048576,MATCH($A1398,[1]kis_etf_trade_data!$A:$A,0),MATCH(H$3,[1]kis_etf_trade_data!$1:$1,0)),0)</f>
        <v>110503000</v>
      </c>
      <c r="I1398" s="85">
        <f>H1398/AE1398</f>
        <v>0.44526420978829367</v>
      </c>
      <c r="J1398" s="90">
        <f>IFERROR(INDEX([1]kis_etf_trade_data!$1:$1048576,MATCH($A1398,[1]kis_etf_trade_data!$A:$A,0),MATCH(J$3,[1]kis_etf_trade_data!$1:$1,0)),0)</f>
        <v>8207915000</v>
      </c>
      <c r="K1398" s="85">
        <f>J1398/AF1398</f>
        <v>0.13247108453262019</v>
      </c>
      <c r="L1398" s="90">
        <f>IFERROR(INDEX([1]kis_etf_trade_data!$1:$1048576,MATCH($A1398,[1]kis_etf_trade_data!$A:$A,0),MATCH(L$3,[1]kis_etf_trade_data!$1:$1,0)),0)</f>
        <v>36821102000</v>
      </c>
      <c r="M1398" s="85">
        <f>L1398/AG1398</f>
        <v>0.37757295067581603</v>
      </c>
      <c r="N1398" s="90">
        <f>IFERROR(INDEX([1]kis_etf_trade_data!$1:$1048576,MATCH($A1398,[1]kis_etf_trade_data!$A:$A,0),MATCH(N$3,[1]kis_etf_trade_data!$1:$1,0)),0)</f>
        <v>2239876000</v>
      </c>
      <c r="O1398" s="85">
        <f>N1398/AH1398</f>
        <v>0.42839088241931844</v>
      </c>
      <c r="P1398" s="90">
        <f>IFERROR(INDEX([1]kis_etf_trade_data!$1:$1048576,MATCH($A1398,[1]kis_etf_trade_data!$A:$A,0),MATCH(P$3,[1]kis_etf_trade_data!$1:$1,0)),0)</f>
        <v>160054000</v>
      </c>
      <c r="Q1398" s="85">
        <f>P1398/AI1398</f>
        <v>0.34618917215681649</v>
      </c>
      <c r="R1398" s="90">
        <f>IFERROR(INDEX([1]kis_etf_trade_data!$1:$1048576,MATCH($A1398,[1]kis_etf_trade_data!$A:$A,0),MATCH(R$3,[1]kis_etf_trade_data!$1:$1,0)),0)</f>
        <v>0</v>
      </c>
      <c r="S1398" s="85">
        <f>R1398/AJ1398</f>
        <v>0</v>
      </c>
      <c r="T1398" s="90">
        <f>IFERROR(INDEX([1]kis_etf_trade_data!$1:$1048576,MATCH($A1398,[1]kis_etf_trade_data!$A:$A,0),MATCH(T$3,[1]kis_etf_trade_data!$1:$1,0)),0)</f>
        <v>150589000</v>
      </c>
      <c r="U1398" s="85">
        <f>T1398/AK1398</f>
        <v>0.49717389151176994</v>
      </c>
      <c r="V1398" s="90">
        <f>IFERROR(INDEX([1]kis_etf_trade_data!$1:$1048576,MATCH($A1398,[1]kis_etf_trade_data!$A:$A,0),MATCH(V$3,[1]kis_etf_trade_data!$1:$1,0)),0)</f>
        <v>56236000</v>
      </c>
      <c r="W1398" s="85">
        <f>V1398/AL1398</f>
        <v>0.24777716093442956</v>
      </c>
      <c r="X1398" s="90">
        <f>IFERROR(INDEX([1]kis_etf_trade_data!$1:$1048576,MATCH($A1398,[1]kis_etf_trade_data!$A:$A,0),MATCH(X$3,[1]kis_etf_trade_data!$1:$1,0)),0)</f>
        <v>0</v>
      </c>
      <c r="Y1398" s="85">
        <f t="shared" si="16"/>
        <v>0</v>
      </c>
      <c r="Z1398" s="90">
        <f>IFERROR(INDEX([1]kis_etf_trade_data!$1:$1048576,MATCH($A1398,[1]kis_etf_trade_data!$A:$A,0),MATCH(Z$3,[1]kis_etf_trade_data!$1:$1,0)),0)</f>
        <v>0</v>
      </c>
      <c r="AA1398" s="85">
        <f>Z1398/AO1398</f>
        <v>0</v>
      </c>
      <c r="AB1398" s="85"/>
      <c r="AC1398" s="85"/>
      <c r="AD1398" s="90">
        <f>IFERROR(INDEX([1]market_value_etf!$1:$1048576,MATCH($A1398,[1]market_value_etf!$A:$A,0),MATCH(AD$2,[1]market_value_etf!$1:$1,0))*2 + INDEX([1]mkt_pt_etf!$1:$1048576,MATCH($A1398,[1]mkt_pt_etf!$A:$A,0),MATCH(AD$2,[1]mkt_pt_etf!$1:$1,0))*2,0)</f>
        <v>142660950840</v>
      </c>
      <c r="AE1398" s="90">
        <f>IFERROR(INDEX([1]market_value_etf!$1:$1048576,MATCH($A1398,[1]market_value_etf!$A:$A,0),MATCH(AE$2,[1]market_value_etf!$1:$1,0))*2 + INDEX([1]mkt_pt_etf!$1:$1048576,MATCH($A1398,[1]mkt_pt_etf!$A:$A,0),MATCH(AE$2,[1]mkt_pt_etf!$1:$1,0))*2,0)</f>
        <v>248174000</v>
      </c>
      <c r="AF1398" s="90">
        <f>IFERROR(INDEX([1]market_value_etf!$1:$1048576,MATCH($A1398,[1]market_value_etf!$A:$A,0),MATCH(AF$2,[1]market_value_etf!$1:$1,0))*2 + INDEX([1]mkt_pt_etf!$1:$1048576,MATCH($A1398,[1]mkt_pt_etf!$A:$A,0),MATCH(AF$2,[1]mkt_pt_etf!$1:$1,0))*2,0)</f>
        <v>61960049840</v>
      </c>
      <c r="AG1398" s="90">
        <f>IFERROR(INDEX([1]market_value_etf!$1:$1048576,MATCH($A1398,[1]market_value_etf!$A:$A,0),MATCH(AG$2,[1]market_value_etf!$1:$1,0))*2 + INDEX([1]mkt_pt_etf!$1:$1048576,MATCH($A1398,[1]mkt_pt_etf!$A:$A,0),MATCH(AG$2,[1]mkt_pt_etf!$1:$1,0))*2,0)</f>
        <v>97520497520</v>
      </c>
      <c r="AH1398" s="90">
        <f>IFERROR(INDEX([1]market_value_etf!$1:$1048576,MATCH($A1398,[1]market_value_etf!$A:$A,0),MATCH(AH$2,[1]market_value_etf!$1:$1,0))*2 + INDEX([1]mkt_pt_etf!$1:$1048576,MATCH($A1398,[1]mkt_pt_etf!$A:$A,0),MATCH(AH$2,[1]mkt_pt_etf!$1:$1,0))*2,0)</f>
        <v>5228580000</v>
      </c>
      <c r="AI1398" s="90">
        <f>IFERROR(INDEX([1]market_value_etf!$1:$1048576,MATCH($A1398,[1]market_value_etf!$A:$A,0),MATCH(AI$2,[1]market_value_etf!$1:$1,0))*2 + INDEX([1]mkt_pt_etf!$1:$1048576,MATCH($A1398,[1]mkt_pt_etf!$A:$A,0),MATCH(AI$2,[1]mkt_pt_etf!$1:$1,0))*2,0)</f>
        <v>462331040</v>
      </c>
      <c r="AJ1398" s="90">
        <f>IFERROR(INDEX([1]market_value_etf!$1:$1048576,MATCH($A1398,[1]market_value_etf!$A:$A,0),MATCH(AJ$2,[1]market_value_etf!$1:$1,0))*2 + INDEX([1]mkt_pt_etf!$1:$1048576,MATCH($A1398,[1]mkt_pt_etf!$A:$A,0),MATCH(AJ$2,[1]mkt_pt_etf!$1:$1,0))*2,0)</f>
        <v>427155000</v>
      </c>
      <c r="AK1398" s="90">
        <f>IFERROR(INDEX([1]market_value_etf!$1:$1048576,MATCH($A1398,[1]market_value_etf!$A:$A,0),MATCH(AK$2,[1]market_value_etf!$1:$1,0))*2 + INDEX([1]mkt_pt_etf!$1:$1048576,MATCH($A1398,[1]mkt_pt_etf!$A:$A,0),MATCH(AK$2,[1]mkt_pt_etf!$1:$1,0))*2,0)</f>
        <v>302890000</v>
      </c>
      <c r="AL1398" s="90">
        <f>IFERROR(INDEX([1]market_value_etf!$1:$1048576,MATCH($A1398,[1]market_value_etf!$A:$A,0),MATCH(AL$2,[1]market_value_etf!$1:$1,0))*2 + INDEX([1]mkt_pt_etf!$1:$1048576,MATCH($A1398,[1]mkt_pt_etf!$A:$A,0),MATCH(AL$2,[1]mkt_pt_etf!$1:$1,0))*2,0)</f>
        <v>226962000</v>
      </c>
      <c r="AM1398" s="90">
        <f>IFERROR(INDEX([1]market_value_etf!$1:$1048576,MATCH($A1398,[1]market_value_etf!$A:$A,0),MATCH(AM$2,[1]market_value_etf!$1:$1,0))*2 + INDEX([1]mkt_pt_etf!$1:$1048576,MATCH($A1398,[1]mkt_pt_etf!$A:$A,0),MATCH(AM$2,[1]mkt_pt_etf!$1:$1,0))*2,0)</f>
        <v>2428000</v>
      </c>
      <c r="AN1398" s="90">
        <f>IFERROR(INDEX([1]market_value_etf!$1:$1048576,MATCH($A1398,[1]market_value_etf!$A:$A,0),MATCH(AN$2,[1]market_value_etf!$1:$1,0))*2 + INDEX([1]mkt_pt_etf!$1:$1048576,MATCH($A1398,[1]mkt_pt_etf!$A:$A,0),MATCH(AN$2,[1]mkt_pt_etf!$1:$1,0))*2,0)</f>
        <v>91212000</v>
      </c>
      <c r="AO1398" s="90">
        <f>IFERROR(INDEX([1]market_value_etf!$1:$1048576,MATCH($A1398,[1]market_value_etf!$A:$A,0),MATCH(AO$2,[1]market_value_etf!$1:$1,0))*2 + INDEX([1]mkt_pt_etf!$1:$1048576,MATCH($A1398,[1]mkt_pt_etf!$A:$A,0),MATCH(AO$2,[1]mkt_pt_etf!$1:$1,0))*2,0)</f>
        <v>991464000</v>
      </c>
      <c r="AP1398" s="90"/>
    </row>
    <row r="1399" spans="1:42" ht="12.75" customHeight="1">
      <c r="A1399" s="81">
        <v>45442</v>
      </c>
      <c r="B1399" s="90" cm="1">
        <f t="array" ref="B1399">SUM(_xlfn._xlws.FILTER([1]market_value_exchange!$B:$D,[1]market_value_exchange!$A:$A=A1399,0))*2</f>
        <v>62848579150400</v>
      </c>
      <c r="C1399" s="90">
        <f>SUM(AD1399:AN1399)</f>
        <v>167339512720</v>
      </c>
      <c r="D1399" s="203">
        <f>F1399+H1399+J1399+L1399+N1399+P1399+R1399+T1399+V1399+Z1399</f>
        <v>69934980000</v>
      </c>
      <c r="E1399" s="208">
        <f>INDEX([2]Daily_stats!$1:$1048576,MATCH($A1399,[2]Daily_stats!$H:$H,0),MATCH(E$1,[2]Daily_stats!$1:$1,0))</f>
        <v>235367400000</v>
      </c>
      <c r="F1399" s="90">
        <f>IFERROR(INDEX([1]kis_etf_trade_data!$1:$1048576,MATCH($A1399,[1]kis_etf_trade_data!$A:$A,0),MATCH(F$3,[1]kis_etf_trade_data!$1:$1,0)),0)</f>
        <v>45142062000</v>
      </c>
      <c r="G1399" s="85">
        <f>F1399/AD1399</f>
        <v>0.56837200532892129</v>
      </c>
      <c r="H1399" s="90">
        <f>IFERROR(INDEX([1]kis_etf_trade_data!$1:$1048576,MATCH($A1399,[1]kis_etf_trade_data!$A:$A,0),MATCH(H$3,[1]kis_etf_trade_data!$1:$1,0)),0)</f>
        <v>248411000</v>
      </c>
      <c r="I1399" s="85">
        <f>H1399/AE1399</f>
        <v>0.4219796833593803</v>
      </c>
      <c r="J1399" s="90">
        <f>IFERROR(INDEX([1]kis_etf_trade_data!$1:$1048576,MATCH($A1399,[1]kis_etf_trade_data!$A:$A,0),MATCH(J$3,[1]kis_etf_trade_data!$1:$1,0)),0)</f>
        <v>8128603000</v>
      </c>
      <c r="K1399" s="85">
        <f>J1399/AF1399</f>
        <v>0.18646806996419979</v>
      </c>
      <c r="L1399" s="90">
        <f>IFERROR(INDEX([1]kis_etf_trade_data!$1:$1048576,MATCH($A1399,[1]kis_etf_trade_data!$A:$A,0),MATCH(L$3,[1]kis_etf_trade_data!$1:$1,0)),0)</f>
        <v>14498801000</v>
      </c>
      <c r="M1399" s="85">
        <f>L1399/AG1399</f>
        <v>0.37887079223312314</v>
      </c>
      <c r="N1399" s="90">
        <f>IFERROR(INDEX([1]kis_etf_trade_data!$1:$1048576,MATCH($A1399,[1]kis_etf_trade_data!$A:$A,0),MATCH(N$3,[1]kis_etf_trade_data!$1:$1,0)),0)</f>
        <v>1602512000</v>
      </c>
      <c r="O1399" s="85">
        <f>N1399/AH1399</f>
        <v>0.36791147232362192</v>
      </c>
      <c r="P1399" s="90">
        <f>IFERROR(INDEX([1]kis_etf_trade_data!$1:$1048576,MATCH($A1399,[1]kis_etf_trade_data!$A:$A,0),MATCH(P$3,[1]kis_etf_trade_data!$1:$1,0)),0)</f>
        <v>165605000</v>
      </c>
      <c r="Q1399" s="85">
        <f>P1399/AI1399</f>
        <v>0.40620392018118112</v>
      </c>
      <c r="R1399" s="90">
        <f>IFERROR(INDEX([1]kis_etf_trade_data!$1:$1048576,MATCH($A1399,[1]kis_etf_trade_data!$A:$A,0),MATCH(R$3,[1]kis_etf_trade_data!$1:$1,0)),0)</f>
        <v>0</v>
      </c>
      <c r="S1399" s="85">
        <f>R1399/AJ1399</f>
        <v>0</v>
      </c>
      <c r="T1399" s="90">
        <f>IFERROR(INDEX([1]kis_etf_trade_data!$1:$1048576,MATCH($A1399,[1]kis_etf_trade_data!$A:$A,0),MATCH(T$3,[1]kis_etf_trade_data!$1:$1,0)),0)</f>
        <v>25389000</v>
      </c>
      <c r="U1399" s="85">
        <f>T1399/AK1399</f>
        <v>0.5</v>
      </c>
      <c r="V1399" s="90">
        <f>IFERROR(INDEX([1]kis_etf_trade_data!$1:$1048576,MATCH($A1399,[1]kis_etf_trade_data!$A:$A,0),MATCH(V$3,[1]kis_etf_trade_data!$1:$1,0)),0)</f>
        <v>123597000</v>
      </c>
      <c r="W1399" s="85">
        <f>V1399/AL1399</f>
        <v>0.36203411873601332</v>
      </c>
      <c r="X1399" s="90">
        <f>IFERROR(INDEX([1]kis_etf_trade_data!$1:$1048576,MATCH($A1399,[1]kis_etf_trade_data!$A:$A,0),MATCH(X$3,[1]kis_etf_trade_data!$1:$1,0)),0)</f>
        <v>5995000</v>
      </c>
      <c r="Y1399" s="85">
        <f t="shared" si="16"/>
        <v>0.41643512086690748</v>
      </c>
      <c r="Z1399" s="90">
        <f>IFERROR(INDEX([1]kis_etf_trade_data!$1:$1048576,MATCH($A1399,[1]kis_etf_trade_data!$A:$A,0),MATCH(Z$3,[1]kis_etf_trade_data!$1:$1,0)),0)</f>
        <v>0</v>
      </c>
      <c r="AA1399" s="85">
        <f>Z1399/AO1399</f>
        <v>0</v>
      </c>
      <c r="AB1399" s="85"/>
      <c r="AC1399" s="85"/>
      <c r="AD1399" s="90">
        <f>IFERROR(INDEX([1]market_value_etf!$1:$1048576,MATCH($A1399,[1]market_value_etf!$A:$A,0),MATCH(AD$2,[1]market_value_etf!$1:$1,0))*2 + INDEX([1]mkt_pt_etf!$1:$1048576,MATCH($A1399,[1]mkt_pt_etf!$A:$A,0),MATCH(AD$2,[1]mkt_pt_etf!$1:$1,0))*2,0)</f>
        <v>79423443760</v>
      </c>
      <c r="AE1399" s="90">
        <f>IFERROR(INDEX([1]market_value_etf!$1:$1048576,MATCH($A1399,[1]market_value_etf!$A:$A,0),MATCH(AE$2,[1]market_value_etf!$1:$1,0))*2 + INDEX([1]mkt_pt_etf!$1:$1048576,MATCH($A1399,[1]mkt_pt_etf!$A:$A,0),MATCH(AE$2,[1]mkt_pt_etf!$1:$1,0))*2,0)</f>
        <v>588680000</v>
      </c>
      <c r="AF1399" s="90">
        <f>IFERROR(INDEX([1]market_value_etf!$1:$1048576,MATCH($A1399,[1]market_value_etf!$A:$A,0),MATCH(AF$2,[1]market_value_etf!$1:$1,0))*2 + INDEX([1]mkt_pt_etf!$1:$1048576,MATCH($A1399,[1]mkt_pt_etf!$A:$A,0),MATCH(AF$2,[1]mkt_pt_etf!$1:$1,0))*2,0)</f>
        <v>43592466000</v>
      </c>
      <c r="AG1399" s="90">
        <f>IFERROR(INDEX([1]market_value_etf!$1:$1048576,MATCH($A1399,[1]market_value_etf!$A:$A,0),MATCH(AG$2,[1]market_value_etf!$1:$1,0))*2 + INDEX([1]mkt_pt_etf!$1:$1048576,MATCH($A1399,[1]mkt_pt_etf!$A:$A,0),MATCH(AG$2,[1]mkt_pt_etf!$1:$1,0))*2,0)</f>
        <v>38268458000</v>
      </c>
      <c r="AH1399" s="90">
        <f>IFERROR(INDEX([1]market_value_etf!$1:$1048576,MATCH($A1399,[1]market_value_etf!$A:$A,0),MATCH(AH$2,[1]market_value_etf!$1:$1,0))*2 + INDEX([1]mkt_pt_etf!$1:$1048576,MATCH($A1399,[1]mkt_pt_etf!$A:$A,0),MATCH(AH$2,[1]mkt_pt_etf!$1:$1,0))*2,0)</f>
        <v>4355700000</v>
      </c>
      <c r="AI1399" s="90">
        <f>IFERROR(INDEX([1]market_value_etf!$1:$1048576,MATCH($A1399,[1]market_value_etf!$A:$A,0),MATCH(AI$2,[1]market_value_etf!$1:$1,0))*2 + INDEX([1]mkt_pt_etf!$1:$1048576,MATCH($A1399,[1]mkt_pt_etf!$A:$A,0),MATCH(AI$2,[1]mkt_pt_etf!$1:$1,0))*2,0)</f>
        <v>407689320</v>
      </c>
      <c r="AJ1399" s="90">
        <f>IFERROR(INDEX([1]market_value_etf!$1:$1048576,MATCH($A1399,[1]market_value_etf!$A:$A,0),MATCH(AJ$2,[1]market_value_etf!$1:$1,0))*2 + INDEX([1]mkt_pt_etf!$1:$1048576,MATCH($A1399,[1]mkt_pt_etf!$A:$A,0),MATCH(AJ$2,[1]mkt_pt_etf!$1:$1,0))*2,0)</f>
        <v>296505640</v>
      </c>
      <c r="AK1399" s="90">
        <f>IFERROR(INDEX([1]market_value_etf!$1:$1048576,MATCH($A1399,[1]market_value_etf!$A:$A,0),MATCH(AK$2,[1]market_value_etf!$1:$1,0))*2 + INDEX([1]mkt_pt_etf!$1:$1048576,MATCH($A1399,[1]mkt_pt_etf!$A:$A,0),MATCH(AK$2,[1]mkt_pt_etf!$1:$1,0))*2,0)</f>
        <v>50778000</v>
      </c>
      <c r="AL1399" s="90">
        <f>IFERROR(INDEX([1]market_value_etf!$1:$1048576,MATCH($A1399,[1]market_value_etf!$A:$A,0),MATCH(AL$2,[1]market_value_etf!$1:$1,0))*2 + INDEX([1]mkt_pt_etf!$1:$1048576,MATCH($A1399,[1]mkt_pt_etf!$A:$A,0),MATCH(AL$2,[1]mkt_pt_etf!$1:$1,0))*2,0)</f>
        <v>341396000</v>
      </c>
      <c r="AM1399" s="90">
        <f>IFERROR(INDEX([1]market_value_etf!$1:$1048576,MATCH($A1399,[1]market_value_etf!$A:$A,0),MATCH(AM$2,[1]market_value_etf!$1:$1,0))*2 + INDEX([1]mkt_pt_etf!$1:$1048576,MATCH($A1399,[1]mkt_pt_etf!$A:$A,0),MATCH(AM$2,[1]mkt_pt_etf!$1:$1,0))*2,0)</f>
        <v>14396000</v>
      </c>
      <c r="AN1399" s="90">
        <f>IFERROR(INDEX([1]market_value_etf!$1:$1048576,MATCH($A1399,[1]market_value_etf!$A:$A,0),MATCH(AN$2,[1]market_value_etf!$1:$1,0))*2 + INDEX([1]mkt_pt_etf!$1:$1048576,MATCH($A1399,[1]mkt_pt_etf!$A:$A,0),MATCH(AN$2,[1]mkt_pt_etf!$1:$1,0))*2,0)</f>
        <v>0</v>
      </c>
      <c r="AO1399" s="90">
        <f>IFERROR(INDEX([1]market_value_etf!$1:$1048576,MATCH($A1399,[1]market_value_etf!$A:$A,0),MATCH(AO$2,[1]market_value_etf!$1:$1,0))*2 + INDEX([1]mkt_pt_etf!$1:$1048576,MATCH($A1399,[1]mkt_pt_etf!$A:$A,0),MATCH(AO$2,[1]mkt_pt_etf!$1:$1,0))*2,0)</f>
        <v>15826000</v>
      </c>
      <c r="AP1399" s="90"/>
    </row>
    <row r="1400" spans="1:42" ht="12.75" customHeight="1">
      <c r="A1400" s="81">
        <v>45443</v>
      </c>
      <c r="B1400" s="90" cm="1">
        <f t="array" ref="B1400">SUM(_xlfn._xlws.FILTER([1]market_value_exchange!$B:$D,[1]market_value_exchange!$A:$A=A1400,0))*2</f>
        <v>42390034997000</v>
      </c>
      <c r="C1400" s="90">
        <f>SUM(AD1400:AN1400)</f>
        <v>179975387040</v>
      </c>
      <c r="D1400" s="203">
        <f>F1400+H1400+J1400+L1400+N1400+P1400+R1400+T1400+V1400+Z1400</f>
        <v>115583461000</v>
      </c>
      <c r="E1400" s="208">
        <f>INDEX([2]Daily_stats!$1:$1048576,MATCH($A1400,[2]Daily_stats!$H:$H,0),MATCH(E$1,[2]Daily_stats!$1:$1,0))</f>
        <v>217347251000</v>
      </c>
      <c r="F1400" s="90">
        <f>IFERROR(INDEX([1]kis_etf_trade_data!$1:$1048576,MATCH($A1400,[1]kis_etf_trade_data!$A:$A,0),MATCH(F$3,[1]kis_etf_trade_data!$1:$1,0)),0)</f>
        <v>90184084000</v>
      </c>
      <c r="G1400" s="85">
        <f>F1400/AD1400</f>
        <v>0.83439390994416307</v>
      </c>
      <c r="H1400" s="90">
        <f>IFERROR(INDEX([1]kis_etf_trade_data!$1:$1048576,MATCH($A1400,[1]kis_etf_trade_data!$A:$A,0),MATCH(H$3,[1]kis_etf_trade_data!$1:$1,0)),0)</f>
        <v>108182000</v>
      </c>
      <c r="I1400" s="85">
        <f>H1400/AE1400</f>
        <v>0.43799444520919534</v>
      </c>
      <c r="J1400" s="90">
        <f>IFERROR(INDEX([1]kis_etf_trade_data!$1:$1048576,MATCH($A1400,[1]kis_etf_trade_data!$A:$A,0),MATCH(J$3,[1]kis_etf_trade_data!$1:$1,0)),0)</f>
        <v>1277472000</v>
      </c>
      <c r="K1400" s="85">
        <f>J1400/AF1400</f>
        <v>4.1462360666374945E-2</v>
      </c>
      <c r="L1400" s="90">
        <f>IFERROR(INDEX([1]kis_etf_trade_data!$1:$1048576,MATCH($A1400,[1]kis_etf_trade_data!$A:$A,0),MATCH(L$3,[1]kis_etf_trade_data!$1:$1,0)),0)</f>
        <v>22764463000</v>
      </c>
      <c r="M1400" s="85">
        <f>L1400/AG1400</f>
        <v>0.63343154420479797</v>
      </c>
      <c r="N1400" s="90">
        <f>IFERROR(INDEX([1]kis_etf_trade_data!$1:$1048576,MATCH($A1400,[1]kis_etf_trade_data!$A:$A,0),MATCH(N$3,[1]kis_etf_trade_data!$1:$1,0)),0)</f>
        <v>587353000</v>
      </c>
      <c r="O1400" s="85">
        <f>N1400/AH1400</f>
        <v>0.29694377232691305</v>
      </c>
      <c r="P1400" s="90">
        <f>IFERROR(INDEX([1]kis_etf_trade_data!$1:$1048576,MATCH($A1400,[1]kis_etf_trade_data!$A:$A,0),MATCH(P$3,[1]kis_etf_trade_data!$1:$1,0)),0)</f>
        <v>34868000</v>
      </c>
      <c r="Q1400" s="85">
        <f>P1400/AI1400</f>
        <v>0.22454341722263724</v>
      </c>
      <c r="R1400" s="90">
        <f>IFERROR(INDEX([1]kis_etf_trade_data!$1:$1048576,MATCH($A1400,[1]kis_etf_trade_data!$A:$A,0),MATCH(R$3,[1]kis_etf_trade_data!$1:$1,0)),0)</f>
        <v>0</v>
      </c>
      <c r="S1400" s="85">
        <f>R1400/AJ1400</f>
        <v>0</v>
      </c>
      <c r="T1400" s="90">
        <f>IFERROR(INDEX([1]kis_etf_trade_data!$1:$1048576,MATCH($A1400,[1]kis_etf_trade_data!$A:$A,0),MATCH(T$3,[1]kis_etf_trade_data!$1:$1,0)),0)</f>
        <v>161824000</v>
      </c>
      <c r="U1400" s="85">
        <f>T1400/AK1400</f>
        <v>0.5</v>
      </c>
      <c r="V1400" s="90">
        <f>IFERROR(INDEX([1]kis_etf_trade_data!$1:$1048576,MATCH($A1400,[1]kis_etf_trade_data!$A:$A,0),MATCH(V$3,[1]kis_etf_trade_data!$1:$1,0)),0)</f>
        <v>465215000</v>
      </c>
      <c r="W1400" s="85">
        <f>V1400/AL1400</f>
        <v>0.80260129668031899</v>
      </c>
      <c r="X1400" s="90">
        <f>IFERROR(INDEX([1]kis_etf_trade_data!$1:$1048576,MATCH($A1400,[1]kis_etf_trade_data!$A:$A,0),MATCH(X$3,[1]kis_etf_trade_data!$1:$1,0)),0)</f>
        <v>632616000</v>
      </c>
      <c r="Y1400" s="85">
        <f t="shared" si="16"/>
        <v>0.49904390465552168</v>
      </c>
      <c r="Z1400" s="90">
        <f>IFERROR(INDEX([1]kis_etf_trade_data!$1:$1048576,MATCH($A1400,[1]kis_etf_trade_data!$A:$A,0),MATCH(Z$3,[1]kis_etf_trade_data!$1:$1,0)),0)</f>
        <v>0</v>
      </c>
      <c r="AA1400" s="85">
        <f>Z1400/AO1400</f>
        <v>0</v>
      </c>
      <c r="AB1400" s="85"/>
      <c r="AC1400" s="85"/>
      <c r="AD1400" s="90">
        <f>IFERROR(INDEX([1]market_value_etf!$1:$1048576,MATCH($A1400,[1]market_value_etf!$A:$A,0),MATCH(AD$2,[1]market_value_etf!$1:$1,0))*2 + INDEX([1]mkt_pt_etf!$1:$1048576,MATCH($A1400,[1]mkt_pt_etf!$A:$A,0),MATCH(AD$2,[1]mkt_pt_etf!$1:$1,0))*2,0)</f>
        <v>108083344000</v>
      </c>
      <c r="AE1400" s="90">
        <f>IFERROR(INDEX([1]market_value_etf!$1:$1048576,MATCH($A1400,[1]market_value_etf!$A:$A,0),MATCH(AE$2,[1]market_value_etf!$1:$1,0))*2 + INDEX([1]mkt_pt_etf!$1:$1048576,MATCH($A1400,[1]mkt_pt_etf!$A:$A,0),MATCH(AE$2,[1]mkt_pt_etf!$1:$1,0))*2,0)</f>
        <v>246994000</v>
      </c>
      <c r="AF1400" s="90">
        <f>IFERROR(INDEX([1]market_value_etf!$1:$1048576,MATCH($A1400,[1]market_value_etf!$A:$A,0),MATCH(AF$2,[1]market_value_etf!$1:$1,0))*2 + INDEX([1]mkt_pt_etf!$1:$1048576,MATCH($A1400,[1]mkt_pt_etf!$A:$A,0),MATCH(AF$2,[1]mkt_pt_etf!$1:$1,0))*2,0)</f>
        <v>30810402000</v>
      </c>
      <c r="AG1400" s="90">
        <f>IFERROR(INDEX([1]market_value_etf!$1:$1048576,MATCH($A1400,[1]market_value_etf!$A:$A,0),MATCH(AG$2,[1]market_value_etf!$1:$1,0))*2 + INDEX([1]mkt_pt_etf!$1:$1048576,MATCH($A1400,[1]mkt_pt_etf!$A:$A,0),MATCH(AG$2,[1]mkt_pt_etf!$1:$1,0))*2,0)</f>
        <v>35938316000</v>
      </c>
      <c r="AH1400" s="90">
        <f>IFERROR(INDEX([1]market_value_etf!$1:$1048576,MATCH($A1400,[1]market_value_etf!$A:$A,0),MATCH(AH$2,[1]market_value_etf!$1:$1,0))*2 + INDEX([1]mkt_pt_etf!$1:$1048576,MATCH($A1400,[1]mkt_pt_etf!$A:$A,0),MATCH(AH$2,[1]mkt_pt_etf!$1:$1,0))*2,0)</f>
        <v>1977994000</v>
      </c>
      <c r="AI1400" s="90">
        <f>IFERROR(INDEX([1]market_value_etf!$1:$1048576,MATCH($A1400,[1]market_value_etf!$A:$A,0),MATCH(AI$2,[1]market_value_etf!$1:$1,0))*2 + INDEX([1]mkt_pt_etf!$1:$1048576,MATCH($A1400,[1]mkt_pt_etf!$A:$A,0),MATCH(AI$2,[1]mkt_pt_etf!$1:$1,0))*2,0)</f>
        <v>155284000</v>
      </c>
      <c r="AJ1400" s="90">
        <f>IFERROR(INDEX([1]market_value_etf!$1:$1048576,MATCH($A1400,[1]market_value_etf!$A:$A,0),MATCH(AJ$2,[1]market_value_etf!$1:$1,0))*2 + INDEX([1]mkt_pt_etf!$1:$1048576,MATCH($A1400,[1]mkt_pt_etf!$A:$A,0),MATCH(AJ$2,[1]mkt_pt_etf!$1:$1,0))*2,0)</f>
        <v>560697040</v>
      </c>
      <c r="AK1400" s="90">
        <f>IFERROR(INDEX([1]market_value_etf!$1:$1048576,MATCH($A1400,[1]market_value_etf!$A:$A,0),MATCH(AK$2,[1]market_value_etf!$1:$1,0))*2 + INDEX([1]mkt_pt_etf!$1:$1048576,MATCH($A1400,[1]mkt_pt_etf!$A:$A,0),MATCH(AK$2,[1]mkt_pt_etf!$1:$1,0))*2,0)</f>
        <v>323648000</v>
      </c>
      <c r="AL1400" s="90">
        <f>IFERROR(INDEX([1]market_value_etf!$1:$1048576,MATCH($A1400,[1]market_value_etf!$A:$A,0),MATCH(AL$2,[1]market_value_etf!$1:$1,0))*2 + INDEX([1]mkt_pt_etf!$1:$1048576,MATCH($A1400,[1]mkt_pt_etf!$A:$A,0),MATCH(AL$2,[1]mkt_pt_etf!$1:$1,0))*2,0)</f>
        <v>579634000</v>
      </c>
      <c r="AM1400" s="90">
        <f>IFERROR(INDEX([1]market_value_etf!$1:$1048576,MATCH($A1400,[1]market_value_etf!$A:$A,0),MATCH(AM$2,[1]market_value_etf!$1:$1,0))*2 + INDEX([1]mkt_pt_etf!$1:$1048576,MATCH($A1400,[1]mkt_pt_etf!$A:$A,0),MATCH(AM$2,[1]mkt_pt_etf!$1:$1,0))*2,0)</f>
        <v>1267656000</v>
      </c>
      <c r="AN1400" s="90">
        <f>IFERROR(INDEX([1]market_value_etf!$1:$1048576,MATCH($A1400,[1]market_value_etf!$A:$A,0),MATCH(AN$2,[1]market_value_etf!$1:$1,0))*2 + INDEX([1]mkt_pt_etf!$1:$1048576,MATCH($A1400,[1]mkt_pt_etf!$A:$A,0),MATCH(AN$2,[1]mkt_pt_etf!$1:$1,0))*2,0)</f>
        <v>31418000</v>
      </c>
      <c r="AO1400" s="90">
        <f>IFERROR(INDEX([1]market_value_etf!$1:$1048576,MATCH($A1400,[1]market_value_etf!$A:$A,0),MATCH(AO$2,[1]market_value_etf!$1:$1,0))*2 + INDEX([1]mkt_pt_etf!$1:$1048576,MATCH($A1400,[1]mkt_pt_etf!$A:$A,0),MATCH(AO$2,[1]mkt_pt_etf!$1:$1,0))*2,0)</f>
        <v>13368000</v>
      </c>
      <c r="AP1400" s="90"/>
    </row>
    <row r="1401" spans="1:42" s="116" customFormat="1" ht="12.75" customHeight="1">
      <c r="A1401" s="110"/>
      <c r="B1401" s="113"/>
      <c r="C1401" s="113"/>
      <c r="D1401" s="203">
        <v>0</v>
      </c>
      <c r="E1401" s="208"/>
      <c r="F1401" s="113"/>
      <c r="G1401" s="135"/>
      <c r="H1401" s="113"/>
      <c r="I1401" s="113"/>
      <c r="J1401" s="113"/>
      <c r="K1401" s="113"/>
      <c r="L1401" s="113"/>
      <c r="M1401" s="113"/>
      <c r="N1401" s="113"/>
      <c r="O1401" s="113"/>
      <c r="P1401" s="113"/>
      <c r="Q1401" s="113"/>
      <c r="R1401" s="113"/>
      <c r="S1401" s="113"/>
      <c r="T1401" s="113"/>
      <c r="U1401" s="113"/>
      <c r="V1401" s="113"/>
      <c r="W1401" s="113"/>
      <c r="X1401" s="113"/>
      <c r="Y1401" s="85" t="e">
        <f t="shared" si="15"/>
        <v>#DIV/0!</v>
      </c>
      <c r="Z1401" s="113"/>
      <c r="AA1401" s="113"/>
      <c r="AB1401" s="113"/>
      <c r="AC1401" s="113"/>
      <c r="AD1401" s="113"/>
      <c r="AE1401" s="113"/>
      <c r="AF1401" s="113"/>
      <c r="AG1401" s="113"/>
      <c r="AH1401" s="113"/>
      <c r="AI1401" s="126"/>
      <c r="AJ1401" s="113"/>
      <c r="AK1401" s="113"/>
      <c r="AL1401" s="113"/>
      <c r="AM1401" s="113"/>
      <c r="AN1401" s="113"/>
      <c r="AO1401" s="113"/>
      <c r="AP1401" s="113"/>
    </row>
    <row r="1402" spans="1:42" ht="12.75" customHeight="1">
      <c r="A1402" s="81">
        <v>45446</v>
      </c>
      <c r="B1402" s="90" cm="1">
        <f t="array" ref="B1402">SUM(_xlfn._xlws.FILTER([1]market_value_exchange!$B:$D,[1]market_value_exchange!$A:$A=A1402,0))*2</f>
        <v>57679948244800</v>
      </c>
      <c r="C1402" s="90">
        <f>SUM(AD1402:AN1402)</f>
        <v>224222242980</v>
      </c>
      <c r="D1402" s="203">
        <f>F1402+H1402+J1402+L1402+N1402+P1402+R1402+T1402+V1402+Z1402</f>
        <v>84687760000</v>
      </c>
      <c r="E1402" s="208">
        <f>INDEX([2]Daily_stats!$1:$1048576,MATCH($A1402,[2]Daily_stats!$H:$H,0),MATCH(E$1,[2]Daily_stats!$1:$1,0))</f>
        <v>279426151000</v>
      </c>
      <c r="F1402" s="90">
        <f>IFERROR(INDEX([1]kis_etf_trade_data!$1:$1048576,MATCH($A1402,[1]kis_etf_trade_data!$A:$A,0),MATCH(F$3,[1]kis_etf_trade_data!$1:$1,0)),0)</f>
        <v>28206830000</v>
      </c>
      <c r="G1402" s="85">
        <f>F1402/AD1402</f>
        <v>0.33367020927378921</v>
      </c>
      <c r="H1402" s="90">
        <f>IFERROR(INDEX([1]kis_etf_trade_data!$1:$1048576,MATCH($A1402,[1]kis_etf_trade_data!$A:$A,0),MATCH(H$3,[1]kis_etf_trade_data!$1:$1,0)),0)</f>
        <v>916174000</v>
      </c>
      <c r="I1402" s="85">
        <f>H1402/AE1402</f>
        <v>0.4493917196171282</v>
      </c>
      <c r="J1402" s="90">
        <f>IFERROR(INDEX([1]kis_etf_trade_data!$1:$1048576,MATCH($A1402,[1]kis_etf_trade_data!$A:$A,0),MATCH(J$3,[1]kis_etf_trade_data!$1:$1,0)),0)</f>
        <v>14810922000</v>
      </c>
      <c r="K1402" s="85">
        <f>J1402/AF1402</f>
        <v>0.44129869738968763</v>
      </c>
      <c r="L1402" s="90">
        <f>IFERROR(INDEX([1]kis_etf_trade_data!$1:$1048576,MATCH($A1402,[1]kis_etf_trade_data!$A:$A,0),MATCH(L$3,[1]kis_etf_trade_data!$1:$1,0)),0)</f>
        <v>39336853000</v>
      </c>
      <c r="M1402" s="85">
        <f>L1402/AG1402</f>
        <v>0.40360546793577717</v>
      </c>
      <c r="N1402" s="90">
        <f>IFERROR(INDEX([1]kis_etf_trade_data!$1:$1048576,MATCH($A1402,[1]kis_etf_trade_data!$A:$A,0),MATCH(N$3,[1]kis_etf_trade_data!$1:$1,0)),0)</f>
        <v>1061141000</v>
      </c>
      <c r="O1402" s="85">
        <f>N1402/AH1402</f>
        <v>0.25301792874283252</v>
      </c>
      <c r="P1402" s="90">
        <f>IFERROR(INDEX([1]kis_etf_trade_data!$1:$1048576,MATCH($A1402,[1]kis_etf_trade_data!$A:$A,0),MATCH(P$3,[1]kis_etf_trade_data!$1:$1,0)),0)</f>
        <v>147778000</v>
      </c>
      <c r="Q1402" s="85">
        <f>P1402/AI1402</f>
        <v>0.25293689243532502</v>
      </c>
      <c r="R1402" s="90">
        <f>IFERROR(INDEX([1]kis_etf_trade_data!$1:$1048576,MATCH($A1402,[1]kis_etf_trade_data!$A:$A,0),MATCH(R$3,[1]kis_etf_trade_data!$1:$1,0)),0)</f>
        <v>0</v>
      </c>
      <c r="S1402" s="85">
        <f>R1402/AJ1402</f>
        <v>0</v>
      </c>
      <c r="T1402" s="90">
        <f>IFERROR(INDEX([1]kis_etf_trade_data!$1:$1048576,MATCH($A1402,[1]kis_etf_trade_data!$A:$A,0),MATCH(T$3,[1]kis_etf_trade_data!$1:$1,0)),0)</f>
        <v>122502000</v>
      </c>
      <c r="U1402" s="85">
        <f>T1402/AK1402</f>
        <v>0.47015973656132704</v>
      </c>
      <c r="V1402" s="90">
        <f>IFERROR(INDEX([1]kis_etf_trade_data!$1:$1048576,MATCH($A1402,[1]kis_etf_trade_data!$A:$A,0),MATCH(V$3,[1]kis_etf_trade_data!$1:$1,0)),0)</f>
        <v>85560000</v>
      </c>
      <c r="W1402" s="85">
        <f>V1402/AL1402</f>
        <v>0.11499938172375418</v>
      </c>
      <c r="X1402" s="90">
        <f>IFERROR(INDEX([1]kis_etf_trade_data!$1:$1048576,MATCH($A1402,[1]kis_etf_trade_data!$A:$A,0),MATCH(X$3,[1]kis_etf_trade_data!$1:$1,0)),0)</f>
        <v>2454000</v>
      </c>
      <c r="Y1402" s="85">
        <f t="shared" si="15"/>
        <v>0.5</v>
      </c>
      <c r="Z1402" s="90">
        <f>IFERROR(INDEX([1]kis_etf_trade_data!$1:$1048576,MATCH($A1402,[1]kis_etf_trade_data!$A:$A,0),MATCH(Z$3,[1]kis_etf_trade_data!$1:$1,0)),0)</f>
        <v>0</v>
      </c>
      <c r="AA1402" s="85">
        <f>Z1402/AO1402</f>
        <v>0</v>
      </c>
      <c r="AB1402" s="85"/>
      <c r="AC1402" s="85"/>
      <c r="AD1402" s="90">
        <f>IFERROR(INDEX([1]market_value_etf!$1:$1048576,MATCH($A1402,[1]market_value_etf!$A:$A,0),MATCH(AD$2,[1]market_value_etf!$1:$1,0))*2 + INDEX([1]mkt_pt_etf!$1:$1048576,MATCH($A1402,[1]mkt_pt_etf!$A:$A,0),MATCH(AD$2,[1]mkt_pt_etf!$1:$1,0))*2,0)</f>
        <v>84535056520</v>
      </c>
      <c r="AE1402" s="90">
        <f>IFERROR(INDEX([1]market_value_etf!$1:$1048576,MATCH($A1402,[1]market_value_etf!$A:$A,0),MATCH(AE$2,[1]market_value_etf!$1:$1,0))*2 + INDEX([1]mkt_pt_etf!$1:$1048576,MATCH($A1402,[1]mkt_pt_etf!$A:$A,0),MATCH(AE$2,[1]mkt_pt_etf!$1:$1,0))*2,0)</f>
        <v>2038698000</v>
      </c>
      <c r="AF1402" s="90">
        <f>IFERROR(INDEX([1]market_value_etf!$1:$1048576,MATCH($A1402,[1]market_value_etf!$A:$A,0),MATCH(AF$2,[1]market_value_etf!$1:$1,0))*2 + INDEX([1]mkt_pt_etf!$1:$1048576,MATCH($A1402,[1]mkt_pt_etf!$A:$A,0),MATCH(AF$2,[1]mkt_pt_etf!$1:$1,0))*2,0)</f>
        <v>33562124900</v>
      </c>
      <c r="AG1402" s="90">
        <f>IFERROR(INDEX([1]market_value_etf!$1:$1048576,MATCH($A1402,[1]market_value_etf!$A:$A,0),MATCH(AG$2,[1]market_value_etf!$1:$1,0))*2 + INDEX([1]mkt_pt_etf!$1:$1048576,MATCH($A1402,[1]mkt_pt_etf!$A:$A,0),MATCH(AG$2,[1]mkt_pt_etf!$1:$1,0))*2,0)</f>
        <v>97463627540</v>
      </c>
      <c r="AH1402" s="90">
        <f>IFERROR(INDEX([1]market_value_etf!$1:$1048576,MATCH($A1402,[1]market_value_etf!$A:$A,0),MATCH(AH$2,[1]market_value_etf!$1:$1,0))*2 + INDEX([1]mkt_pt_etf!$1:$1048576,MATCH($A1402,[1]mkt_pt_etf!$A:$A,0),MATCH(AH$2,[1]mkt_pt_etf!$1:$1,0))*2,0)</f>
        <v>4193936000</v>
      </c>
      <c r="AI1402" s="90">
        <f>IFERROR(INDEX([1]market_value_etf!$1:$1048576,MATCH($A1402,[1]market_value_etf!$A:$A,0),MATCH(AI$2,[1]market_value_etf!$1:$1,0))*2 + INDEX([1]mkt_pt_etf!$1:$1048576,MATCH($A1402,[1]mkt_pt_etf!$A:$A,0),MATCH(AI$2,[1]mkt_pt_etf!$1:$1,0))*2,0)</f>
        <v>584248500</v>
      </c>
      <c r="AJ1402" s="90">
        <f>IFERROR(INDEX([1]market_value_etf!$1:$1048576,MATCH($A1402,[1]market_value_etf!$A:$A,0),MATCH(AJ$2,[1]market_value_etf!$1:$1,0))*2 + INDEX([1]mkt_pt_etf!$1:$1048576,MATCH($A1402,[1]mkt_pt_etf!$A:$A,0),MATCH(AJ$2,[1]mkt_pt_etf!$1:$1,0))*2,0)</f>
        <v>733555520</v>
      </c>
      <c r="AK1402" s="90">
        <f>IFERROR(INDEX([1]market_value_etf!$1:$1048576,MATCH($A1402,[1]market_value_etf!$A:$A,0),MATCH(AK$2,[1]market_value_etf!$1:$1,0))*2 + INDEX([1]mkt_pt_etf!$1:$1048576,MATCH($A1402,[1]mkt_pt_etf!$A:$A,0),MATCH(AK$2,[1]mkt_pt_etf!$1:$1,0))*2,0)</f>
        <v>260554000</v>
      </c>
      <c r="AL1402" s="90">
        <f>IFERROR(INDEX([1]market_value_etf!$1:$1048576,MATCH($A1402,[1]market_value_etf!$A:$A,0),MATCH(AL$2,[1]market_value_etf!$1:$1,0))*2 + INDEX([1]mkt_pt_etf!$1:$1048576,MATCH($A1402,[1]mkt_pt_etf!$A:$A,0),MATCH(AL$2,[1]mkt_pt_etf!$1:$1,0))*2,0)</f>
        <v>744004000</v>
      </c>
      <c r="AM1402" s="90">
        <f>IFERROR(INDEX([1]market_value_etf!$1:$1048576,MATCH($A1402,[1]market_value_etf!$A:$A,0),MATCH(AM$2,[1]market_value_etf!$1:$1,0))*2 + INDEX([1]mkt_pt_etf!$1:$1048576,MATCH($A1402,[1]mkt_pt_etf!$A:$A,0),MATCH(AM$2,[1]mkt_pt_etf!$1:$1,0))*2,0)</f>
        <v>4908000</v>
      </c>
      <c r="AN1402" s="90">
        <f>IFERROR(INDEX([1]market_value_etf!$1:$1048576,MATCH($A1402,[1]market_value_etf!$A:$A,0),MATCH(AN$2,[1]market_value_etf!$1:$1,0))*2 + INDEX([1]mkt_pt_etf!$1:$1048576,MATCH($A1402,[1]mkt_pt_etf!$A:$A,0),MATCH(AN$2,[1]mkt_pt_etf!$1:$1,0))*2,0)</f>
        <v>101530000</v>
      </c>
      <c r="AO1402" s="90">
        <f>IFERROR(INDEX([1]market_value_etf!$1:$1048576,MATCH($A1402,[1]market_value_etf!$A:$A,0),MATCH(AO$2,[1]market_value_etf!$1:$1,0))*2 + INDEX([1]mkt_pt_etf!$1:$1048576,MATCH($A1402,[1]mkt_pt_etf!$A:$A,0),MATCH(AO$2,[1]mkt_pt_etf!$1:$1,0))*2,0)</f>
        <v>2710000</v>
      </c>
      <c r="AP1402" s="90"/>
    </row>
    <row r="1403" spans="1:42" ht="12.75" customHeight="1">
      <c r="A1403" s="81">
        <v>45447</v>
      </c>
      <c r="B1403" s="90" cm="1">
        <f t="array" ref="B1403">SUM(_xlfn._xlws.FILTER([1]market_value_exchange!$B:$D,[1]market_value_exchange!$A:$A=A1403,0))*2</f>
        <v>53423540259200</v>
      </c>
      <c r="C1403" s="90">
        <f>SUM(AD1403:AN1403)</f>
        <v>351109283120</v>
      </c>
      <c r="D1403" s="203">
        <f>F1403+H1403+J1403+L1403+N1403+P1403+R1403+T1403+V1403+Z1403</f>
        <v>140053778000</v>
      </c>
      <c r="E1403" s="208">
        <f>INDEX([2]Daily_stats!$1:$1048576,MATCH($A1403,[2]Daily_stats!$H:$H,0),MATCH(E$1,[2]Daily_stats!$1:$1,0))</f>
        <v>281902608000</v>
      </c>
      <c r="F1403" s="90">
        <f>IFERROR(INDEX([1]kis_etf_trade_data!$1:$1048576,MATCH($A1403,[1]kis_etf_trade_data!$A:$A,0),MATCH(F$3,[1]kis_etf_trade_data!$1:$1,0)),0)</f>
        <v>88520833000</v>
      </c>
      <c r="G1403" s="85">
        <f>F1403/AD1403</f>
        <v>0.7823176761076539</v>
      </c>
      <c r="H1403" s="90">
        <f>IFERROR(INDEX([1]kis_etf_trade_data!$1:$1048576,MATCH($A1403,[1]kis_etf_trade_data!$A:$A,0),MATCH(H$3,[1]kis_etf_trade_data!$1:$1,0)),0)</f>
        <v>29445000</v>
      </c>
      <c r="I1403" s="85">
        <f>H1403/AE1403</f>
        <v>0.14446003493141277</v>
      </c>
      <c r="J1403" s="90">
        <f>IFERROR(INDEX([1]kis_etf_trade_data!$1:$1048576,MATCH($A1403,[1]kis_etf_trade_data!$A:$A,0),MATCH(J$3,[1]kis_etf_trade_data!$1:$1,0)),0)</f>
        <v>2102023000</v>
      </c>
      <c r="K1403" s="85">
        <f>J1403/AF1403</f>
        <v>2.1911009597131506E-2</v>
      </c>
      <c r="L1403" s="90">
        <f>IFERROR(INDEX([1]kis_etf_trade_data!$1:$1048576,MATCH($A1403,[1]kis_etf_trade_data!$A:$A,0),MATCH(L$3,[1]kis_etf_trade_data!$1:$1,0)),0)</f>
        <v>47414262000</v>
      </c>
      <c r="M1403" s="85">
        <f>L1403/AG1403</f>
        <v>0.3532840455611555</v>
      </c>
      <c r="N1403" s="90">
        <f>IFERROR(INDEX([1]kis_etf_trade_data!$1:$1048576,MATCH($A1403,[1]kis_etf_trade_data!$A:$A,0),MATCH(N$3,[1]kis_etf_trade_data!$1:$1,0)),0)</f>
        <v>188427000</v>
      </c>
      <c r="O1403" s="85">
        <f>N1403/AH1403</f>
        <v>5.7736926482376216E-2</v>
      </c>
      <c r="P1403" s="90">
        <f>IFERROR(INDEX([1]kis_etf_trade_data!$1:$1048576,MATCH($A1403,[1]kis_etf_trade_data!$A:$A,0),MATCH(P$3,[1]kis_etf_trade_data!$1:$1,0)),0)</f>
        <v>1769252000</v>
      </c>
      <c r="Q1403" s="85">
        <f>P1403/AI1403</f>
        <v>0.47290570008252564</v>
      </c>
      <c r="R1403" s="90">
        <f>IFERROR(INDEX([1]kis_etf_trade_data!$1:$1048576,MATCH($A1403,[1]kis_etf_trade_data!$A:$A,0),MATCH(R$3,[1]kis_etf_trade_data!$1:$1,0)),0)</f>
        <v>0</v>
      </c>
      <c r="S1403" s="85">
        <f>R1403/AJ1403</f>
        <v>0</v>
      </c>
      <c r="T1403" s="90">
        <f>IFERROR(INDEX([1]kis_etf_trade_data!$1:$1048576,MATCH($A1403,[1]kis_etf_trade_data!$A:$A,0),MATCH(T$3,[1]kis_etf_trade_data!$1:$1,0)),0)</f>
        <v>3471000</v>
      </c>
      <c r="U1403" s="85">
        <f>T1403/AK1403</f>
        <v>0.16724486845909223</v>
      </c>
      <c r="V1403" s="90">
        <f>IFERROR(INDEX([1]kis_etf_trade_data!$1:$1048576,MATCH($A1403,[1]kis_etf_trade_data!$A:$A,0),MATCH(V$3,[1]kis_etf_trade_data!$1:$1,0)),0)</f>
        <v>26065000</v>
      </c>
      <c r="W1403" s="85">
        <f>V1403/AL1403</f>
        <v>0.11271448834152079</v>
      </c>
      <c r="X1403" s="90">
        <f>IFERROR(INDEX([1]kis_etf_trade_data!$1:$1048576,MATCH($A1403,[1]kis_etf_trade_data!$A:$A,0),MATCH(X$3,[1]kis_etf_trade_data!$1:$1,0)),0)</f>
        <v>0</v>
      </c>
      <c r="Y1403" s="85" t="e">
        <f t="shared" si="15"/>
        <v>#DIV/0!</v>
      </c>
      <c r="Z1403" s="90">
        <f>IFERROR(INDEX([1]kis_etf_trade_data!$1:$1048576,MATCH($A1403,[1]kis_etf_trade_data!$A:$A,0),MATCH(Z$3,[1]kis_etf_trade_data!$1:$1,0)),0)</f>
        <v>0</v>
      </c>
      <c r="AA1403" s="85">
        <f>Z1403/AO1403</f>
        <v>0</v>
      </c>
      <c r="AB1403" s="85"/>
      <c r="AC1403" s="85"/>
      <c r="AD1403" s="90">
        <f>IFERROR(INDEX([1]market_value_etf!$1:$1048576,MATCH($A1403,[1]market_value_etf!$A:$A,0),MATCH(AD$2,[1]market_value_etf!$1:$1,0))*2 + INDEX([1]mkt_pt_etf!$1:$1048576,MATCH($A1403,[1]mkt_pt_etf!$A:$A,0),MATCH(AD$2,[1]mkt_pt_etf!$1:$1,0))*2,0)</f>
        <v>113152029800</v>
      </c>
      <c r="AE1403" s="90">
        <f>IFERROR(INDEX([1]market_value_etf!$1:$1048576,MATCH($A1403,[1]market_value_etf!$A:$A,0),MATCH(AE$2,[1]market_value_etf!$1:$1,0))*2 + INDEX([1]mkt_pt_etf!$1:$1048576,MATCH($A1403,[1]mkt_pt_etf!$A:$A,0),MATCH(AE$2,[1]mkt_pt_etf!$1:$1,0))*2,0)</f>
        <v>203828000</v>
      </c>
      <c r="AF1403" s="90">
        <f>IFERROR(INDEX([1]market_value_etf!$1:$1048576,MATCH($A1403,[1]market_value_etf!$A:$A,0),MATCH(AF$2,[1]market_value_etf!$1:$1,0))*2 + INDEX([1]mkt_pt_etf!$1:$1048576,MATCH($A1403,[1]mkt_pt_etf!$A:$A,0),MATCH(AF$2,[1]mkt_pt_etf!$1:$1,0))*2,0)</f>
        <v>95934557040</v>
      </c>
      <c r="AG1403" s="90">
        <f>IFERROR(INDEX([1]market_value_etf!$1:$1048576,MATCH($A1403,[1]market_value_etf!$A:$A,0),MATCH(AG$2,[1]market_value_etf!$1:$1,0))*2 + INDEX([1]mkt_pt_etf!$1:$1048576,MATCH($A1403,[1]mkt_pt_etf!$A:$A,0),MATCH(AG$2,[1]mkt_pt_etf!$1:$1,0))*2,0)</f>
        <v>134210029000</v>
      </c>
      <c r="AH1403" s="90">
        <f>IFERROR(INDEX([1]market_value_etf!$1:$1048576,MATCH($A1403,[1]market_value_etf!$A:$A,0),MATCH(AH$2,[1]market_value_etf!$1:$1,0))*2 + INDEX([1]mkt_pt_etf!$1:$1048576,MATCH($A1403,[1]mkt_pt_etf!$A:$A,0),MATCH(AH$2,[1]mkt_pt_etf!$1:$1,0))*2,0)</f>
        <v>3263544000</v>
      </c>
      <c r="AI1403" s="90">
        <f>IFERROR(INDEX([1]market_value_etf!$1:$1048576,MATCH($A1403,[1]market_value_etf!$A:$A,0),MATCH(AI$2,[1]market_value_etf!$1:$1,0))*2 + INDEX([1]mkt_pt_etf!$1:$1048576,MATCH($A1403,[1]mkt_pt_etf!$A:$A,0),MATCH(AI$2,[1]mkt_pt_etf!$1:$1,0))*2,0)</f>
        <v>3741236360</v>
      </c>
      <c r="AJ1403" s="90">
        <f>IFERROR(INDEX([1]market_value_etf!$1:$1048576,MATCH($A1403,[1]market_value_etf!$A:$A,0),MATCH(AJ$2,[1]market_value_etf!$1:$1,0))*2 + INDEX([1]mkt_pt_etf!$1:$1048576,MATCH($A1403,[1]mkt_pt_etf!$A:$A,0),MATCH(AJ$2,[1]mkt_pt_etf!$1:$1,0))*2,0)</f>
        <v>291204920</v>
      </c>
      <c r="AK1403" s="90">
        <f>IFERROR(INDEX([1]market_value_etf!$1:$1048576,MATCH($A1403,[1]market_value_etf!$A:$A,0),MATCH(AK$2,[1]market_value_etf!$1:$1,0))*2 + INDEX([1]mkt_pt_etf!$1:$1048576,MATCH($A1403,[1]mkt_pt_etf!$A:$A,0),MATCH(AK$2,[1]mkt_pt_etf!$1:$1,0))*2,0)</f>
        <v>20754000</v>
      </c>
      <c r="AL1403" s="90">
        <f>IFERROR(INDEX([1]market_value_etf!$1:$1048576,MATCH($A1403,[1]market_value_etf!$A:$A,0),MATCH(AL$2,[1]market_value_etf!$1:$1,0))*2 + INDEX([1]mkt_pt_etf!$1:$1048576,MATCH($A1403,[1]mkt_pt_etf!$A:$A,0),MATCH(AL$2,[1]mkt_pt_etf!$1:$1,0))*2,0)</f>
        <v>231248000</v>
      </c>
      <c r="AM1403" s="90">
        <f>IFERROR(INDEX([1]market_value_etf!$1:$1048576,MATCH($A1403,[1]market_value_etf!$A:$A,0),MATCH(AM$2,[1]market_value_etf!$1:$1,0))*2 + INDEX([1]mkt_pt_etf!$1:$1048576,MATCH($A1403,[1]mkt_pt_etf!$A:$A,0),MATCH(AM$2,[1]mkt_pt_etf!$1:$1,0))*2,0)</f>
        <v>0</v>
      </c>
      <c r="AN1403" s="90">
        <f>IFERROR(INDEX([1]market_value_etf!$1:$1048576,MATCH($A1403,[1]market_value_etf!$A:$A,0),MATCH(AN$2,[1]market_value_etf!$1:$1,0))*2 + INDEX([1]mkt_pt_etf!$1:$1048576,MATCH($A1403,[1]mkt_pt_etf!$A:$A,0),MATCH(AN$2,[1]mkt_pt_etf!$1:$1,0))*2,0)</f>
        <v>60852000</v>
      </c>
      <c r="AO1403" s="90">
        <f>IFERROR(INDEX([1]market_value_etf!$1:$1048576,MATCH($A1403,[1]market_value_etf!$A:$A,0),MATCH(AO$2,[1]market_value_etf!$1:$1,0))*2 + INDEX([1]mkt_pt_etf!$1:$1048576,MATCH($A1403,[1]mkt_pt_etf!$A:$A,0),MATCH(AO$2,[1]mkt_pt_etf!$1:$1,0))*2,0)</f>
        <v>54234000</v>
      </c>
      <c r="AP1403" s="90"/>
    </row>
    <row r="1404" spans="1:42" ht="12.75" customHeight="1">
      <c r="A1404" s="81">
        <v>45448</v>
      </c>
      <c r="B1404" s="90" cm="1">
        <f t="array" ref="B1404">SUM(_xlfn._xlws.FILTER([1]market_value_exchange!$B:$D,[1]market_value_exchange!$A:$A=A1404,0))*2</f>
        <v>55379989321800</v>
      </c>
      <c r="C1404" s="90">
        <f>SUM(AD1404:AN1404)</f>
        <v>344546189640</v>
      </c>
      <c r="D1404" s="203">
        <f>F1404+H1404+J1404+L1404+N1404+P1404+R1404+T1404+V1404+Z1404</f>
        <v>173752032000</v>
      </c>
      <c r="E1404" s="208">
        <f>INDEX([2]Daily_stats!$1:$1048576,MATCH($A1404,[2]Daily_stats!$H:$H,0),MATCH(E$1,[2]Daily_stats!$1:$1,0))</f>
        <v>322366527000</v>
      </c>
      <c r="F1404" s="90">
        <f>IFERROR(INDEX([1]kis_etf_trade_data!$1:$1048576,MATCH($A1404,[1]kis_etf_trade_data!$A:$A,0),MATCH(F$3,[1]kis_etf_trade_data!$1:$1,0)),0)</f>
        <v>55450538000</v>
      </c>
      <c r="G1404" s="85">
        <f>F1404/AD1404</f>
        <v>0.55405166088951896</v>
      </c>
      <c r="H1404" s="90">
        <f>IFERROR(INDEX([1]kis_etf_trade_data!$1:$1048576,MATCH($A1404,[1]kis_etf_trade_data!$A:$A,0),MATCH(H$3,[1]kis_etf_trade_data!$1:$1,0)),0)</f>
        <v>624881000</v>
      </c>
      <c r="I1404" s="85">
        <f>H1404/AE1404</f>
        <v>0.46623307438169453</v>
      </c>
      <c r="J1404" s="90">
        <f>IFERROR(INDEX([1]kis_etf_trade_data!$1:$1048576,MATCH($A1404,[1]kis_etf_trade_data!$A:$A,0),MATCH(J$3,[1]kis_etf_trade_data!$1:$1,0)),0)</f>
        <v>14932247000</v>
      </c>
      <c r="K1404" s="85">
        <f>J1404/AF1404</f>
        <v>0.41557278236734679</v>
      </c>
      <c r="L1404" s="90">
        <f>IFERROR(INDEX([1]kis_etf_trade_data!$1:$1048576,MATCH($A1404,[1]kis_etf_trade_data!$A:$A,0),MATCH(L$3,[1]kis_etf_trade_data!$1:$1,0)),0)</f>
        <v>100153114000</v>
      </c>
      <c r="M1404" s="85">
        <f>L1404/AG1404</f>
        <v>0.51136929318589275</v>
      </c>
      <c r="N1404" s="90">
        <f>IFERROR(INDEX([1]kis_etf_trade_data!$1:$1048576,MATCH($A1404,[1]kis_etf_trade_data!$A:$A,0),MATCH(N$3,[1]kis_etf_trade_data!$1:$1,0)),0)</f>
        <v>753552000</v>
      </c>
      <c r="O1404" s="85">
        <f>N1404/AH1404</f>
        <v>0.11030623934524041</v>
      </c>
      <c r="P1404" s="90">
        <f>IFERROR(INDEX([1]kis_etf_trade_data!$1:$1048576,MATCH($A1404,[1]kis_etf_trade_data!$A:$A,0),MATCH(P$3,[1]kis_etf_trade_data!$1:$1,0)),0)</f>
        <v>882333000</v>
      </c>
      <c r="Q1404" s="85">
        <f>P1404/AI1404</f>
        <v>0.44154357821579632</v>
      </c>
      <c r="R1404" s="90">
        <f>IFERROR(INDEX([1]kis_etf_trade_data!$1:$1048576,MATCH($A1404,[1]kis_etf_trade_data!$A:$A,0),MATCH(R$3,[1]kis_etf_trade_data!$1:$1,0)),0)</f>
        <v>121290000</v>
      </c>
      <c r="S1404" s="85">
        <f>R1404/AJ1404</f>
        <v>0.44684658716636266</v>
      </c>
      <c r="T1404" s="90">
        <f>IFERROR(INDEX([1]kis_etf_trade_data!$1:$1048576,MATCH($A1404,[1]kis_etf_trade_data!$A:$A,0),MATCH(T$3,[1]kis_etf_trade_data!$1:$1,0)),0)</f>
        <v>457119000</v>
      </c>
      <c r="U1404" s="85">
        <f>T1404/AK1404</f>
        <v>0.49905346451638261</v>
      </c>
      <c r="V1404" s="90">
        <f>IFERROR(INDEX([1]kis_etf_trade_data!$1:$1048576,MATCH($A1404,[1]kis_etf_trade_data!$A:$A,0),MATCH(V$3,[1]kis_etf_trade_data!$1:$1,0)),0)</f>
        <v>350018000</v>
      </c>
      <c r="W1404" s="85">
        <f>V1404/AL1404</f>
        <v>0.28481478226622792</v>
      </c>
      <c r="X1404" s="90">
        <f>IFERROR(INDEX([1]kis_etf_trade_data!$1:$1048576,MATCH($A1404,[1]kis_etf_trade_data!$A:$A,0),MATCH(X$3,[1]kis_etf_trade_data!$1:$1,0)),0)</f>
        <v>1229000</v>
      </c>
      <c r="Y1404" s="85">
        <f t="shared" si="15"/>
        <v>0.24959382615759546</v>
      </c>
      <c r="Z1404" s="90">
        <f>IFERROR(INDEX([1]kis_etf_trade_data!$1:$1048576,MATCH($A1404,[1]kis_etf_trade_data!$A:$A,0),MATCH(Z$3,[1]kis_etf_trade_data!$1:$1,0)),0)</f>
        <v>26940000</v>
      </c>
      <c r="AA1404" s="85">
        <f>Z1404/AO1404</f>
        <v>0.41646054909720504</v>
      </c>
      <c r="AB1404" s="85"/>
      <c r="AC1404" s="85"/>
      <c r="AD1404" s="90">
        <f>IFERROR(INDEX([1]market_value_etf!$1:$1048576,MATCH($A1404,[1]market_value_etf!$A:$A,0),MATCH(AD$2,[1]market_value_etf!$1:$1,0))*2 + INDEX([1]mkt_pt_etf!$1:$1048576,MATCH($A1404,[1]mkt_pt_etf!$A:$A,0),MATCH(AD$2,[1]mkt_pt_etf!$1:$1,0))*2,0)</f>
        <v>100081891120</v>
      </c>
      <c r="AE1404" s="90">
        <f>IFERROR(INDEX([1]market_value_etf!$1:$1048576,MATCH($A1404,[1]market_value_etf!$A:$A,0),MATCH(AE$2,[1]market_value_etf!$1:$1,0))*2 + INDEX([1]mkt_pt_etf!$1:$1048576,MATCH($A1404,[1]mkt_pt_etf!$A:$A,0),MATCH(AE$2,[1]mkt_pt_etf!$1:$1,0))*2,0)</f>
        <v>1340276000</v>
      </c>
      <c r="AF1404" s="90">
        <f>IFERROR(INDEX([1]market_value_etf!$1:$1048576,MATCH($A1404,[1]market_value_etf!$A:$A,0),MATCH(AF$2,[1]market_value_etf!$1:$1,0))*2 + INDEX([1]mkt_pt_etf!$1:$1048576,MATCH($A1404,[1]mkt_pt_etf!$A:$A,0),MATCH(AF$2,[1]mkt_pt_etf!$1:$1,0))*2,0)</f>
        <v>35931725160</v>
      </c>
      <c r="AG1404" s="90">
        <f>IFERROR(INDEX([1]market_value_etf!$1:$1048576,MATCH($A1404,[1]market_value_etf!$A:$A,0),MATCH(AG$2,[1]market_value_etf!$1:$1,0))*2 + INDEX([1]mkt_pt_etf!$1:$1048576,MATCH($A1404,[1]mkt_pt_etf!$A:$A,0),MATCH(AG$2,[1]mkt_pt_etf!$1:$1,0))*2,0)</f>
        <v>195852811920</v>
      </c>
      <c r="AH1404" s="90">
        <f>IFERROR(INDEX([1]market_value_etf!$1:$1048576,MATCH($A1404,[1]market_value_etf!$A:$A,0),MATCH(AH$2,[1]market_value_etf!$1:$1,0))*2 + INDEX([1]mkt_pt_etf!$1:$1048576,MATCH($A1404,[1]mkt_pt_etf!$A:$A,0),MATCH(AH$2,[1]mkt_pt_etf!$1:$1,0))*2,0)</f>
        <v>6831454000</v>
      </c>
      <c r="AI1404" s="90">
        <f>IFERROR(INDEX([1]market_value_etf!$1:$1048576,MATCH($A1404,[1]market_value_etf!$A:$A,0),MATCH(AI$2,[1]market_value_etf!$1:$1,0))*2 + INDEX([1]mkt_pt_etf!$1:$1048576,MATCH($A1404,[1]mkt_pt_etf!$A:$A,0),MATCH(AI$2,[1]mkt_pt_etf!$1:$1,0))*2,0)</f>
        <v>1998292000</v>
      </c>
      <c r="AJ1404" s="90">
        <f>IFERROR(INDEX([1]market_value_etf!$1:$1048576,MATCH($A1404,[1]market_value_etf!$A:$A,0),MATCH(AJ$2,[1]market_value_etf!$1:$1,0))*2 + INDEX([1]mkt_pt_etf!$1:$1048576,MATCH($A1404,[1]mkt_pt_etf!$A:$A,0),MATCH(AJ$2,[1]mkt_pt_etf!$1:$1,0))*2,0)</f>
        <v>271435440</v>
      </c>
      <c r="AK1404" s="90">
        <f>IFERROR(INDEX([1]market_value_etf!$1:$1048576,MATCH($A1404,[1]market_value_etf!$A:$A,0),MATCH(AK$2,[1]market_value_etf!$1:$1,0))*2 + INDEX([1]mkt_pt_etf!$1:$1048576,MATCH($A1404,[1]mkt_pt_etf!$A:$A,0),MATCH(AK$2,[1]mkt_pt_etf!$1:$1,0))*2,0)</f>
        <v>915972000</v>
      </c>
      <c r="AL1404" s="90">
        <f>IFERROR(INDEX([1]market_value_etf!$1:$1048576,MATCH($A1404,[1]market_value_etf!$A:$A,0),MATCH(AL$2,[1]market_value_etf!$1:$1,0))*2 + INDEX([1]mkt_pt_etf!$1:$1048576,MATCH($A1404,[1]mkt_pt_etf!$A:$A,0),MATCH(AL$2,[1]mkt_pt_etf!$1:$1,0))*2,0)</f>
        <v>1228932000</v>
      </c>
      <c r="AM1404" s="90">
        <f>IFERROR(INDEX([1]market_value_etf!$1:$1048576,MATCH($A1404,[1]market_value_etf!$A:$A,0),MATCH(AM$2,[1]market_value_etf!$1:$1,0))*2 + INDEX([1]mkt_pt_etf!$1:$1048576,MATCH($A1404,[1]mkt_pt_etf!$A:$A,0),MATCH(AM$2,[1]mkt_pt_etf!$1:$1,0))*2,0)</f>
        <v>4924000</v>
      </c>
      <c r="AN1404" s="90">
        <f>IFERROR(INDEX([1]market_value_etf!$1:$1048576,MATCH($A1404,[1]market_value_etf!$A:$A,0),MATCH(AN$2,[1]market_value_etf!$1:$1,0))*2 + INDEX([1]mkt_pt_etf!$1:$1048576,MATCH($A1404,[1]mkt_pt_etf!$A:$A,0),MATCH(AN$2,[1]mkt_pt_etf!$1:$1,0))*2,0)</f>
        <v>88476000</v>
      </c>
      <c r="AO1404" s="90">
        <f>IFERROR(INDEX([1]market_value_etf!$1:$1048576,MATCH($A1404,[1]market_value_etf!$A:$A,0),MATCH(AO$2,[1]market_value_etf!$1:$1,0))*2 + INDEX([1]mkt_pt_etf!$1:$1048576,MATCH($A1404,[1]mkt_pt_etf!$A:$A,0),MATCH(AO$2,[1]mkt_pt_etf!$1:$1,0))*2,0)</f>
        <v>64688000</v>
      </c>
      <c r="AP1404" s="90"/>
    </row>
    <row r="1405" spans="1:42" ht="12.75" customHeight="1">
      <c r="A1405" s="81">
        <v>45449</v>
      </c>
      <c r="B1405" s="90" cm="1">
        <f t="array" ref="B1405">SUM(_xlfn._xlws.FILTER([1]market_value_exchange!$B:$D,[1]market_value_exchange!$A:$A=A1405,0))*2</f>
        <v>49955405211800</v>
      </c>
      <c r="C1405" s="90">
        <f>SUM(AD1405:AN1405)</f>
        <v>271822098440</v>
      </c>
      <c r="D1405" s="203">
        <f>F1405+H1405+J1405+L1405+N1405+P1405+R1405+T1405+V1405+Z1405</f>
        <v>157462658000</v>
      </c>
      <c r="E1405" s="208">
        <f>INDEX([2]Daily_stats!$1:$1048576,MATCH($A1405,[2]Daily_stats!$H:$H,0),MATCH(E$1,[2]Daily_stats!$1:$1,0))</f>
        <v>349803833000</v>
      </c>
      <c r="F1405" s="90">
        <f>IFERROR(INDEX([1]kis_etf_trade_data!$1:$1048576,MATCH($A1405,[1]kis_etf_trade_data!$A:$A,0),MATCH(F$3,[1]kis_etf_trade_data!$1:$1,0)),0)</f>
        <v>27494862000</v>
      </c>
      <c r="G1405" s="85">
        <f>F1405/AD1405</f>
        <v>0.6304577282009024</v>
      </c>
      <c r="H1405" s="90">
        <f>IFERROR(INDEX([1]kis_etf_trade_data!$1:$1048576,MATCH($A1405,[1]kis_etf_trade_data!$A:$A,0),MATCH(H$3,[1]kis_etf_trade_data!$1:$1,0)),0)</f>
        <v>3924000</v>
      </c>
      <c r="I1405" s="85">
        <f>H1405/AE1405</f>
        <v>2.3732626918750228E-2</v>
      </c>
      <c r="J1405" s="90">
        <f>IFERROR(INDEX([1]kis_etf_trade_data!$1:$1048576,MATCH($A1405,[1]kis_etf_trade_data!$A:$A,0),MATCH(J$3,[1]kis_etf_trade_data!$1:$1,0)),0)</f>
        <v>9510905000</v>
      </c>
      <c r="K1405" s="85">
        <f>J1405/AF1405</f>
        <v>0.21914940095001603</v>
      </c>
      <c r="L1405" s="90">
        <f>IFERROR(INDEX([1]kis_etf_trade_data!$1:$1048576,MATCH($A1405,[1]kis_etf_trade_data!$A:$A,0),MATCH(L$3,[1]kis_etf_trade_data!$1:$1,0)),0)</f>
        <v>119607620000</v>
      </c>
      <c r="M1405" s="85">
        <f>L1405/AG1405</f>
        <v>0.66176259528967918</v>
      </c>
      <c r="N1405" s="90">
        <f>IFERROR(INDEX([1]kis_etf_trade_data!$1:$1048576,MATCH($A1405,[1]kis_etf_trade_data!$A:$A,0),MATCH(N$3,[1]kis_etf_trade_data!$1:$1,0)),0)</f>
        <v>457362000</v>
      </c>
      <c r="O1405" s="85">
        <f>N1405/AH1405</f>
        <v>0.27473116277281678</v>
      </c>
      <c r="P1405" s="90">
        <f>IFERROR(INDEX([1]kis_etf_trade_data!$1:$1048576,MATCH($A1405,[1]kis_etf_trade_data!$A:$A,0),MATCH(P$3,[1]kis_etf_trade_data!$1:$1,0)),0)</f>
        <v>71323000</v>
      </c>
      <c r="Q1405" s="85">
        <f>P1405/AI1405</f>
        <v>0.23309553272834754</v>
      </c>
      <c r="R1405" s="90">
        <f>IFERROR(INDEX([1]kis_etf_trade_data!$1:$1048576,MATCH($A1405,[1]kis_etf_trade_data!$A:$A,0),MATCH(R$3,[1]kis_etf_trade_data!$1:$1,0)),0)</f>
        <v>0</v>
      </c>
      <c r="S1405" s="85">
        <f>R1405/AJ1405</f>
        <v>0</v>
      </c>
      <c r="T1405" s="90">
        <f>IFERROR(INDEX([1]kis_etf_trade_data!$1:$1048576,MATCH($A1405,[1]kis_etf_trade_data!$A:$A,0),MATCH(T$3,[1]kis_etf_trade_data!$1:$1,0)),0)</f>
        <v>23456000</v>
      </c>
      <c r="U1405" s="85">
        <f>T1405/AK1405</f>
        <v>0.48213771839671121</v>
      </c>
      <c r="V1405" s="90">
        <f>IFERROR(INDEX([1]kis_etf_trade_data!$1:$1048576,MATCH($A1405,[1]kis_etf_trade_data!$A:$A,0),MATCH(V$3,[1]kis_etf_trade_data!$1:$1,0)),0)</f>
        <v>293206000</v>
      </c>
      <c r="W1405" s="85">
        <f>V1405/AL1405</f>
        <v>0.45738968741517716</v>
      </c>
      <c r="X1405" s="90">
        <f>IFERROR(INDEX([1]kis_etf_trade_data!$1:$1048576,MATCH($A1405,[1]kis_etf_trade_data!$A:$A,0),MATCH(X$3,[1]kis_etf_trade_data!$1:$1,0)),0)</f>
        <v>0</v>
      </c>
      <c r="Y1405" s="85" t="e">
        <f t="shared" si="15"/>
        <v>#DIV/0!</v>
      </c>
      <c r="Z1405" s="90">
        <f>IFERROR(INDEX([1]kis_etf_trade_data!$1:$1048576,MATCH($A1405,[1]kis_etf_trade_data!$A:$A,0),MATCH(Z$3,[1]kis_etf_trade_data!$1:$1,0)),0)</f>
        <v>0</v>
      </c>
      <c r="AA1405" s="85">
        <f>Z1405/AO1405</f>
        <v>0</v>
      </c>
      <c r="AB1405" s="85"/>
      <c r="AC1405" s="85"/>
      <c r="AD1405" s="90">
        <f>IFERROR(INDEX([1]market_value_etf!$1:$1048576,MATCH($A1405,[1]market_value_etf!$A:$A,0),MATCH(AD$2,[1]market_value_etf!$1:$1,0))*2 + INDEX([1]mkt_pt_etf!$1:$1048576,MATCH($A1405,[1]mkt_pt_etf!$A:$A,0),MATCH(AD$2,[1]mkt_pt_etf!$1:$1,0))*2,0)</f>
        <v>43610952440</v>
      </c>
      <c r="AE1405" s="90">
        <f>IFERROR(INDEX([1]market_value_etf!$1:$1048576,MATCH($A1405,[1]market_value_etf!$A:$A,0),MATCH(AE$2,[1]market_value_etf!$1:$1,0))*2 + INDEX([1]mkt_pt_etf!$1:$1048576,MATCH($A1405,[1]mkt_pt_etf!$A:$A,0),MATCH(AE$2,[1]mkt_pt_etf!$1:$1,0))*2,0)</f>
        <v>165342000</v>
      </c>
      <c r="AF1405" s="90">
        <f>IFERROR(INDEX([1]market_value_etf!$1:$1048576,MATCH($A1405,[1]market_value_etf!$A:$A,0),MATCH(AF$2,[1]market_value_etf!$1:$1,0))*2 + INDEX([1]mkt_pt_etf!$1:$1048576,MATCH($A1405,[1]mkt_pt_etf!$A:$A,0),MATCH(AF$2,[1]mkt_pt_etf!$1:$1,0))*2,0)</f>
        <v>43399183200</v>
      </c>
      <c r="AG1405" s="90">
        <f>IFERROR(INDEX([1]market_value_etf!$1:$1048576,MATCH($A1405,[1]market_value_etf!$A:$A,0),MATCH(AG$2,[1]market_value_etf!$1:$1,0))*2 + INDEX([1]mkt_pt_etf!$1:$1048576,MATCH($A1405,[1]mkt_pt_etf!$A:$A,0),MATCH(AG$2,[1]mkt_pt_etf!$1:$1,0))*2,0)</f>
        <v>180740980000</v>
      </c>
      <c r="AH1405" s="90">
        <f>IFERROR(INDEX([1]market_value_etf!$1:$1048576,MATCH($A1405,[1]market_value_etf!$A:$A,0),MATCH(AH$2,[1]market_value_etf!$1:$1,0))*2 + INDEX([1]mkt_pt_etf!$1:$1048576,MATCH($A1405,[1]mkt_pt_etf!$A:$A,0),MATCH(AH$2,[1]mkt_pt_etf!$1:$1,0))*2,0)</f>
        <v>1664762000</v>
      </c>
      <c r="AI1405" s="90">
        <f>IFERROR(INDEX([1]market_value_etf!$1:$1048576,MATCH($A1405,[1]market_value_etf!$A:$A,0),MATCH(AI$2,[1]market_value_etf!$1:$1,0))*2 + INDEX([1]mkt_pt_etf!$1:$1048576,MATCH($A1405,[1]mkt_pt_etf!$A:$A,0),MATCH(AI$2,[1]mkt_pt_etf!$1:$1,0))*2,0)</f>
        <v>305981840</v>
      </c>
      <c r="AJ1405" s="90">
        <f>IFERROR(INDEX([1]market_value_etf!$1:$1048576,MATCH($A1405,[1]market_value_etf!$A:$A,0),MATCH(AJ$2,[1]market_value_etf!$1:$1,0))*2 + INDEX([1]mkt_pt_etf!$1:$1048576,MATCH($A1405,[1]mkt_pt_etf!$A:$A,0),MATCH(AJ$2,[1]mkt_pt_etf!$1:$1,0))*2,0)</f>
        <v>1205204960</v>
      </c>
      <c r="AK1405" s="90">
        <f>IFERROR(INDEX([1]market_value_etf!$1:$1048576,MATCH($A1405,[1]market_value_etf!$A:$A,0),MATCH(AK$2,[1]market_value_etf!$1:$1,0))*2 + INDEX([1]mkt_pt_etf!$1:$1048576,MATCH($A1405,[1]mkt_pt_etf!$A:$A,0),MATCH(AK$2,[1]mkt_pt_etf!$1:$1,0))*2,0)</f>
        <v>48650000</v>
      </c>
      <c r="AL1405" s="90">
        <f>IFERROR(INDEX([1]market_value_etf!$1:$1048576,MATCH($A1405,[1]market_value_etf!$A:$A,0),MATCH(AL$2,[1]market_value_etf!$1:$1,0))*2 + INDEX([1]mkt_pt_etf!$1:$1048576,MATCH($A1405,[1]mkt_pt_etf!$A:$A,0),MATCH(AL$2,[1]mkt_pt_etf!$1:$1,0))*2,0)</f>
        <v>641042000</v>
      </c>
      <c r="AM1405" s="90">
        <f>IFERROR(INDEX([1]market_value_etf!$1:$1048576,MATCH($A1405,[1]market_value_etf!$A:$A,0),MATCH(AM$2,[1]market_value_etf!$1:$1,0))*2 + INDEX([1]mkt_pt_etf!$1:$1048576,MATCH($A1405,[1]mkt_pt_etf!$A:$A,0),MATCH(AM$2,[1]mkt_pt_etf!$1:$1,0))*2,0)</f>
        <v>0</v>
      </c>
      <c r="AN1405" s="90">
        <f>IFERROR(INDEX([1]market_value_etf!$1:$1048576,MATCH($A1405,[1]market_value_etf!$A:$A,0),MATCH(AN$2,[1]market_value_etf!$1:$1,0))*2 + INDEX([1]mkt_pt_etf!$1:$1048576,MATCH($A1405,[1]mkt_pt_etf!$A:$A,0),MATCH(AN$2,[1]mkt_pt_etf!$1:$1,0))*2,0)</f>
        <v>40000000</v>
      </c>
      <c r="AO1405" s="90">
        <f>IFERROR(INDEX([1]market_value_etf!$1:$1048576,MATCH($A1405,[1]market_value_etf!$A:$A,0),MATCH(AO$2,[1]market_value_etf!$1:$1,0))*2 + INDEX([1]mkt_pt_etf!$1:$1048576,MATCH($A1405,[1]mkt_pt_etf!$A:$A,0),MATCH(AO$2,[1]mkt_pt_etf!$1:$1,0))*2,0)</f>
        <v>2710000</v>
      </c>
      <c r="AP1405" s="90"/>
    </row>
    <row r="1406" spans="1:42" ht="12.75" customHeight="1">
      <c r="A1406" s="81">
        <v>45450</v>
      </c>
      <c r="B1406" s="90" cm="1">
        <f t="array" ref="B1406">SUM(_xlfn._xlws.FILTER([1]market_value_exchange!$B:$D,[1]market_value_exchange!$A:$A=A1406,0))*2</f>
        <v>41172187823400</v>
      </c>
      <c r="C1406" s="90">
        <f>SUM(AD1406:AN1406)</f>
        <v>271213619860</v>
      </c>
      <c r="D1406" s="203">
        <f>F1406+H1406+J1406+L1406+N1406+P1406+R1406+T1406+V1406+Z1406</f>
        <v>176475323000</v>
      </c>
      <c r="E1406" s="208">
        <f>INDEX([2]Daily_stats!$1:$1048576,MATCH($A1406,[2]Daily_stats!$H:$H,0),MATCH(E$1,[2]Daily_stats!$1:$1,0))</f>
        <v>333131468000</v>
      </c>
      <c r="F1406" s="90">
        <f>IFERROR(INDEX([1]kis_etf_trade_data!$1:$1048576,MATCH($A1406,[1]kis_etf_trade_data!$A:$A,0),MATCH(F$3,[1]kis_etf_trade_data!$1:$1,0)),0)</f>
        <v>95986544000</v>
      </c>
      <c r="G1406" s="85">
        <f>F1406/AD1406</f>
        <v>0.88321606968148947</v>
      </c>
      <c r="H1406" s="90">
        <f>IFERROR(INDEX([1]kis_etf_trade_data!$1:$1048576,MATCH($A1406,[1]kis_etf_trade_data!$A:$A,0),MATCH(H$3,[1]kis_etf_trade_data!$1:$1,0)),0)</f>
        <v>597448000</v>
      </c>
      <c r="I1406" s="85">
        <f>H1406/AE1406</f>
        <v>0.44432479064717167</v>
      </c>
      <c r="J1406" s="90">
        <f>IFERROR(INDEX([1]kis_etf_trade_data!$1:$1048576,MATCH($A1406,[1]kis_etf_trade_data!$A:$A,0),MATCH(J$3,[1]kis_etf_trade_data!$1:$1,0)),0)</f>
        <v>7954634000</v>
      </c>
      <c r="K1406" s="85">
        <f>J1406/AF1406</f>
        <v>0.23859362040590917</v>
      </c>
      <c r="L1406" s="90">
        <f>IFERROR(INDEX([1]kis_etf_trade_data!$1:$1048576,MATCH($A1406,[1]kis_etf_trade_data!$A:$A,0),MATCH(L$3,[1]kis_etf_trade_data!$1:$1,0)),0)</f>
        <v>71162473000</v>
      </c>
      <c r="M1406" s="85">
        <f>L1406/AG1406</f>
        <v>0.57009033967583522</v>
      </c>
      <c r="N1406" s="90">
        <f>IFERROR(INDEX([1]kis_etf_trade_data!$1:$1048576,MATCH($A1406,[1]kis_etf_trade_data!$A:$A,0),MATCH(N$3,[1]kis_etf_trade_data!$1:$1,0)),0)</f>
        <v>347828000</v>
      </c>
      <c r="O1406" s="85">
        <f>N1406/AH1406</f>
        <v>0.19038100503007646</v>
      </c>
      <c r="P1406" s="90">
        <f>IFERROR(INDEX([1]kis_etf_trade_data!$1:$1048576,MATCH($A1406,[1]kis_etf_trade_data!$A:$A,0),MATCH(P$3,[1]kis_etf_trade_data!$1:$1,0)),0)</f>
        <v>32378000</v>
      </c>
      <c r="Q1406" s="85">
        <f>P1406/AI1406</f>
        <v>0.18845674772708754</v>
      </c>
      <c r="R1406" s="90">
        <f>IFERROR(INDEX([1]kis_etf_trade_data!$1:$1048576,MATCH($A1406,[1]kis_etf_trade_data!$A:$A,0),MATCH(R$3,[1]kis_etf_trade_data!$1:$1,0)),0)</f>
        <v>0</v>
      </c>
      <c r="S1406" s="85">
        <f>R1406/AJ1406</f>
        <v>0</v>
      </c>
      <c r="T1406" s="90">
        <f>IFERROR(INDEX([1]kis_etf_trade_data!$1:$1048576,MATCH($A1406,[1]kis_etf_trade_data!$A:$A,0),MATCH(T$3,[1]kis_etf_trade_data!$1:$1,0)),0)</f>
        <v>7806000</v>
      </c>
      <c r="U1406" s="85">
        <f>T1406/AK1406</f>
        <v>0.21390989805984872</v>
      </c>
      <c r="V1406" s="90">
        <f>IFERROR(INDEX([1]kis_etf_trade_data!$1:$1048576,MATCH($A1406,[1]kis_etf_trade_data!$A:$A,0),MATCH(V$3,[1]kis_etf_trade_data!$1:$1,0)),0)</f>
        <v>386212000</v>
      </c>
      <c r="W1406" s="85">
        <f>V1406/AL1406</f>
        <v>0.49524644862138034</v>
      </c>
      <c r="X1406" s="90">
        <f>IFERROR(INDEX([1]kis_etf_trade_data!$1:$1048576,MATCH($A1406,[1]kis_etf_trade_data!$A:$A,0),MATCH(X$3,[1]kis_etf_trade_data!$1:$1,0)),0)</f>
        <v>0</v>
      </c>
      <c r="Y1406" s="85">
        <f t="shared" si="15"/>
        <v>0</v>
      </c>
      <c r="Z1406" s="90">
        <f>IFERROR(INDEX([1]kis_etf_trade_data!$1:$1048576,MATCH($A1406,[1]kis_etf_trade_data!$A:$A,0),MATCH(Z$3,[1]kis_etf_trade_data!$1:$1,0)),0)</f>
        <v>0</v>
      </c>
      <c r="AA1406" s="85">
        <f>Z1406/AO1406</f>
        <v>0</v>
      </c>
      <c r="AB1406" s="85"/>
      <c r="AC1406" s="85"/>
      <c r="AD1406" s="90">
        <f>IFERROR(INDEX([1]market_value_etf!$1:$1048576,MATCH($A1406,[1]market_value_etf!$A:$A,0),MATCH(AD$2,[1]market_value_etf!$1:$1,0))*2 + INDEX([1]mkt_pt_etf!$1:$1048576,MATCH($A1406,[1]mkt_pt_etf!$A:$A,0),MATCH(AD$2,[1]mkt_pt_etf!$1:$1,0))*2,0)</f>
        <v>108678439280</v>
      </c>
      <c r="AE1406" s="90">
        <f>IFERROR(INDEX([1]market_value_etf!$1:$1048576,MATCH($A1406,[1]market_value_etf!$A:$A,0),MATCH(AE$2,[1]market_value_etf!$1:$1,0))*2 + INDEX([1]mkt_pt_etf!$1:$1048576,MATCH($A1406,[1]mkt_pt_etf!$A:$A,0),MATCH(AE$2,[1]mkt_pt_etf!$1:$1,0))*2,0)</f>
        <v>1344620000</v>
      </c>
      <c r="AF1406" s="90">
        <f>IFERROR(INDEX([1]market_value_etf!$1:$1048576,MATCH($A1406,[1]market_value_etf!$A:$A,0),MATCH(AF$2,[1]market_value_etf!$1:$1,0))*2 + INDEX([1]mkt_pt_etf!$1:$1048576,MATCH($A1406,[1]mkt_pt_etf!$A:$A,0),MATCH(AF$2,[1]mkt_pt_etf!$1:$1,0))*2,0)</f>
        <v>33339676000</v>
      </c>
      <c r="AG1406" s="90">
        <f>IFERROR(INDEX([1]market_value_etf!$1:$1048576,MATCH($A1406,[1]market_value_etf!$A:$A,0),MATCH(AG$2,[1]market_value_etf!$1:$1,0))*2 + INDEX([1]mkt_pt_etf!$1:$1048576,MATCH($A1406,[1]mkt_pt_etf!$A:$A,0),MATCH(AG$2,[1]mkt_pt_etf!$1:$1,0))*2,0)</f>
        <v>124826660000</v>
      </c>
      <c r="AH1406" s="90">
        <f>IFERROR(INDEX([1]market_value_etf!$1:$1048576,MATCH($A1406,[1]market_value_etf!$A:$A,0),MATCH(AH$2,[1]market_value_etf!$1:$1,0))*2 + INDEX([1]mkt_pt_etf!$1:$1048576,MATCH($A1406,[1]mkt_pt_etf!$A:$A,0),MATCH(AH$2,[1]mkt_pt_etf!$1:$1,0))*2,0)</f>
        <v>1827010000</v>
      </c>
      <c r="AI1406" s="90">
        <f>IFERROR(INDEX([1]market_value_etf!$1:$1048576,MATCH($A1406,[1]market_value_etf!$A:$A,0),MATCH(AI$2,[1]market_value_etf!$1:$1,0))*2 + INDEX([1]mkt_pt_etf!$1:$1048576,MATCH($A1406,[1]mkt_pt_etf!$A:$A,0),MATCH(AI$2,[1]mkt_pt_etf!$1:$1,0))*2,0)</f>
        <v>171806000</v>
      </c>
      <c r="AJ1406" s="90">
        <f>IFERROR(INDEX([1]market_value_etf!$1:$1048576,MATCH($A1406,[1]market_value_etf!$A:$A,0),MATCH(AJ$2,[1]market_value_etf!$1:$1,0))*2 + INDEX([1]mkt_pt_etf!$1:$1048576,MATCH($A1406,[1]mkt_pt_etf!$A:$A,0),MATCH(AJ$2,[1]mkt_pt_etf!$1:$1,0))*2,0)</f>
        <v>183880580</v>
      </c>
      <c r="AK1406" s="90">
        <f>IFERROR(INDEX([1]market_value_etf!$1:$1048576,MATCH($A1406,[1]market_value_etf!$A:$A,0),MATCH(AK$2,[1]market_value_etf!$1:$1,0))*2 + INDEX([1]mkt_pt_etf!$1:$1048576,MATCH($A1406,[1]mkt_pt_etf!$A:$A,0),MATCH(AK$2,[1]mkt_pt_etf!$1:$1,0))*2,0)</f>
        <v>36492000</v>
      </c>
      <c r="AL1406" s="90">
        <f>IFERROR(INDEX([1]market_value_etf!$1:$1048576,MATCH($A1406,[1]market_value_etf!$A:$A,0),MATCH(AL$2,[1]market_value_etf!$1:$1,0))*2 + INDEX([1]mkt_pt_etf!$1:$1048576,MATCH($A1406,[1]mkt_pt_etf!$A:$A,0),MATCH(AL$2,[1]mkt_pt_etf!$1:$1,0))*2,0)</f>
        <v>779838000</v>
      </c>
      <c r="AM1406" s="90">
        <f>IFERROR(INDEX([1]market_value_etf!$1:$1048576,MATCH($A1406,[1]market_value_etf!$A:$A,0),MATCH(AM$2,[1]market_value_etf!$1:$1,0))*2 + INDEX([1]mkt_pt_etf!$1:$1048576,MATCH($A1406,[1]mkt_pt_etf!$A:$A,0),MATCH(AM$2,[1]mkt_pt_etf!$1:$1,0))*2,0)</f>
        <v>2478000</v>
      </c>
      <c r="AN1406" s="90">
        <f>IFERROR(INDEX([1]market_value_etf!$1:$1048576,MATCH($A1406,[1]market_value_etf!$A:$A,0),MATCH(AN$2,[1]market_value_etf!$1:$1,0))*2 + INDEX([1]mkt_pt_etf!$1:$1048576,MATCH($A1406,[1]mkt_pt_etf!$A:$A,0),MATCH(AN$2,[1]mkt_pt_etf!$1:$1,0))*2,0)</f>
        <v>22720000</v>
      </c>
      <c r="AO1406" s="90">
        <f>IFERROR(INDEX([1]market_value_etf!$1:$1048576,MATCH($A1406,[1]market_value_etf!$A:$A,0),MATCH(AO$2,[1]market_value_etf!$1:$1,0))*2 + INDEX([1]mkt_pt_etf!$1:$1048576,MATCH($A1406,[1]mkt_pt_etf!$A:$A,0),MATCH(AO$2,[1]mkt_pt_etf!$1:$1,0))*2,0)</f>
        <v>18990000</v>
      </c>
      <c r="AP1406" s="90"/>
    </row>
    <row r="1407" spans="1:42" s="116" customFormat="1" ht="12.75" customHeight="1">
      <c r="A1407" s="110"/>
      <c r="B1407" s="113"/>
      <c r="C1407" s="113"/>
      <c r="D1407" s="203">
        <v>0</v>
      </c>
      <c r="E1407" s="208"/>
      <c r="F1407" s="113"/>
      <c r="G1407" s="135"/>
      <c r="H1407" s="113"/>
      <c r="I1407" s="113"/>
      <c r="J1407" s="113"/>
      <c r="K1407" s="113"/>
      <c r="L1407" s="113"/>
      <c r="M1407" s="113"/>
      <c r="N1407" s="113"/>
      <c r="O1407" s="113"/>
      <c r="P1407" s="113"/>
      <c r="Q1407" s="113"/>
      <c r="R1407" s="113"/>
      <c r="S1407" s="113"/>
      <c r="T1407" s="113"/>
      <c r="U1407" s="113"/>
      <c r="V1407" s="113"/>
      <c r="W1407" s="113"/>
      <c r="X1407" s="113"/>
      <c r="Y1407" s="85" t="e">
        <f t="shared" si="15"/>
        <v>#DIV/0!</v>
      </c>
      <c r="Z1407" s="113"/>
      <c r="AA1407" s="113"/>
      <c r="AB1407" s="113"/>
      <c r="AC1407" s="113"/>
      <c r="AD1407" s="113"/>
      <c r="AE1407" s="113"/>
      <c r="AF1407" s="113"/>
      <c r="AG1407" s="113"/>
      <c r="AH1407" s="113"/>
      <c r="AI1407" s="126"/>
      <c r="AJ1407" s="113"/>
      <c r="AK1407" s="113"/>
      <c r="AL1407" s="113"/>
      <c r="AM1407" s="113"/>
      <c r="AN1407" s="113"/>
      <c r="AO1407" s="113"/>
      <c r="AP1407" s="113"/>
    </row>
    <row r="1408" spans="1:42" ht="12.75" customHeight="1">
      <c r="A1408" s="81">
        <v>45453</v>
      </c>
      <c r="B1408" s="90" cm="1">
        <f t="array" ref="B1408">SUM(_xlfn._xlws.FILTER([1]market_value_exchange!$B:$D,[1]market_value_exchange!$A:$A=A1408,0))*2</f>
        <v>49543544209800</v>
      </c>
      <c r="C1408" s="90">
        <f>SUM(AD1408:AN1408)</f>
        <v>171537624080</v>
      </c>
      <c r="D1408" s="203">
        <f>F1408+H1408+J1408+L1408+N1408+P1408+R1408+T1408+V1408+Z1408</f>
        <v>52421691000</v>
      </c>
      <c r="E1408" s="208">
        <f>INDEX([2]Daily_stats!$1:$1048576,MATCH($A1408,[2]Daily_stats!$H:$H,0),MATCH(E$1,[2]Daily_stats!$1:$1,0))</f>
        <v>101355581000</v>
      </c>
      <c r="F1408" s="90">
        <f>IFERROR(INDEX([1]kis_etf_trade_data!$1:$1048576,MATCH($A1408,[1]kis_etf_trade_data!$A:$A,0),MATCH(F$3,[1]kis_etf_trade_data!$1:$1,0)),0)</f>
        <v>25741318000</v>
      </c>
      <c r="G1408" s="85">
        <f>F1408/AD1408</f>
        <v>0.51077795071614063</v>
      </c>
      <c r="H1408" s="90">
        <f>IFERROR(INDEX([1]kis_etf_trade_data!$1:$1048576,MATCH($A1408,[1]kis_etf_trade_data!$A:$A,0),MATCH(H$3,[1]kis_etf_trade_data!$1:$1,0)),0)</f>
        <v>197574000</v>
      </c>
      <c r="I1408" s="85">
        <f>H1408/AE1408</f>
        <v>0.26874965993797267</v>
      </c>
      <c r="J1408" s="90">
        <f>IFERROR(INDEX([1]kis_etf_trade_data!$1:$1048576,MATCH($A1408,[1]kis_etf_trade_data!$A:$A,0),MATCH(J$3,[1]kis_etf_trade_data!$1:$1,0)),0)</f>
        <v>6570914000</v>
      </c>
      <c r="K1408" s="85">
        <f>J1408/AF1408</f>
        <v>0.13880719873060074</v>
      </c>
      <c r="L1408" s="90">
        <f>IFERROR(INDEX([1]kis_etf_trade_data!$1:$1048576,MATCH($A1408,[1]kis_etf_trade_data!$A:$A,0),MATCH(L$3,[1]kis_etf_trade_data!$1:$1,0)),0)</f>
        <v>17946965000</v>
      </c>
      <c r="M1408" s="85">
        <f>L1408/AG1408</f>
        <v>0.27700762261020595</v>
      </c>
      <c r="N1408" s="90">
        <f>IFERROR(INDEX([1]kis_etf_trade_data!$1:$1048576,MATCH($A1408,[1]kis_etf_trade_data!$A:$A,0),MATCH(N$3,[1]kis_etf_trade_data!$1:$1,0)),0)</f>
        <v>881706000</v>
      </c>
      <c r="O1408" s="85">
        <f>N1408/AH1408</f>
        <v>0.24945650144235068</v>
      </c>
      <c r="P1408" s="90">
        <f>IFERROR(INDEX([1]kis_etf_trade_data!$1:$1048576,MATCH($A1408,[1]kis_etf_trade_data!$A:$A,0),MATCH(P$3,[1]kis_etf_trade_data!$1:$1,0)),0)</f>
        <v>58604000</v>
      </c>
      <c r="Q1408" s="85">
        <f>P1408/AI1408</f>
        <v>0.2142804908370263</v>
      </c>
      <c r="R1408" s="90">
        <f>IFERROR(INDEX([1]kis_etf_trade_data!$1:$1048576,MATCH($A1408,[1]kis_etf_trade_data!$A:$A,0),MATCH(R$3,[1]kis_etf_trade_data!$1:$1,0)),0)</f>
        <v>0</v>
      </c>
      <c r="S1408" s="85">
        <f>R1408/AJ1408</f>
        <v>0</v>
      </c>
      <c r="T1408" s="90">
        <f>IFERROR(INDEX([1]kis_etf_trade_data!$1:$1048576,MATCH($A1408,[1]kis_etf_trade_data!$A:$A,0),MATCH(T$3,[1]kis_etf_trade_data!$1:$1,0)),0)</f>
        <v>876000</v>
      </c>
      <c r="U1408" s="85">
        <f>T1408/AK1408</f>
        <v>1.2553740326741187E-2</v>
      </c>
      <c r="V1408" s="90">
        <f>IFERROR(INDEX([1]kis_etf_trade_data!$1:$1048576,MATCH($A1408,[1]kis_etf_trade_data!$A:$A,0),MATCH(V$3,[1]kis_etf_trade_data!$1:$1,0)),0)</f>
        <v>1023734000</v>
      </c>
      <c r="W1408" s="85">
        <f>V1408/AL1408</f>
        <v>0.26337353910621136</v>
      </c>
      <c r="X1408" s="90">
        <f>IFERROR(INDEX([1]kis_etf_trade_data!$1:$1048576,MATCH($A1408,[1]kis_etf_trade_data!$A:$A,0),MATCH(X$3,[1]kis_etf_trade_data!$1:$1,0)),0)</f>
        <v>0</v>
      </c>
      <c r="Y1408" s="85" t="e">
        <f t="shared" si="15"/>
        <v>#DIV/0!</v>
      </c>
      <c r="Z1408" s="90">
        <f>IFERROR(INDEX([1]kis_etf_trade_data!$1:$1048576,MATCH($A1408,[1]kis_etf_trade_data!$A:$A,0),MATCH(Z$3,[1]kis_etf_trade_data!$1:$1,0)),0)</f>
        <v>0</v>
      </c>
      <c r="AA1408" s="85">
        <f>Z1408/AO1408</f>
        <v>0</v>
      </c>
      <c r="AB1408" s="85"/>
      <c r="AC1408" s="85"/>
      <c r="AD1408" s="90">
        <f>IFERROR(INDEX([1]market_value_etf!$1:$1048576,MATCH($A1408,[1]market_value_etf!$A:$A,0),MATCH(AD$2,[1]market_value_etf!$1:$1,0))*2 + INDEX([1]mkt_pt_etf!$1:$1048576,MATCH($A1408,[1]mkt_pt_etf!$A:$A,0),MATCH(AD$2,[1]mkt_pt_etf!$1:$1,0))*2,0)</f>
        <v>50396298360</v>
      </c>
      <c r="AE1408" s="90">
        <f>IFERROR(INDEX([1]market_value_etf!$1:$1048576,MATCH($A1408,[1]market_value_etf!$A:$A,0),MATCH(AE$2,[1]market_value_etf!$1:$1,0))*2 + INDEX([1]mkt_pt_etf!$1:$1048576,MATCH($A1408,[1]mkt_pt_etf!$A:$A,0),MATCH(AE$2,[1]mkt_pt_etf!$1:$1,0))*2,0)</f>
        <v>735160000</v>
      </c>
      <c r="AF1408" s="90">
        <f>IFERROR(INDEX([1]market_value_etf!$1:$1048576,MATCH($A1408,[1]market_value_etf!$A:$A,0),MATCH(AF$2,[1]market_value_etf!$1:$1,0))*2 + INDEX([1]mkt_pt_etf!$1:$1048576,MATCH($A1408,[1]mkt_pt_etf!$A:$A,0),MATCH(AF$2,[1]mkt_pt_etf!$1:$1,0))*2,0)</f>
        <v>47338423800</v>
      </c>
      <c r="AG1408" s="90">
        <f>IFERROR(INDEX([1]market_value_etf!$1:$1048576,MATCH($A1408,[1]market_value_etf!$A:$A,0),MATCH(AG$2,[1]market_value_etf!$1:$1,0))*2 + INDEX([1]mkt_pt_etf!$1:$1048576,MATCH($A1408,[1]mkt_pt_etf!$A:$A,0),MATCH(AG$2,[1]mkt_pt_etf!$1:$1,0))*2,0)</f>
        <v>64788704480</v>
      </c>
      <c r="AH1408" s="90">
        <f>IFERROR(INDEX([1]market_value_etf!$1:$1048576,MATCH($A1408,[1]market_value_etf!$A:$A,0),MATCH(AH$2,[1]market_value_etf!$1:$1,0))*2 + INDEX([1]mkt_pt_etf!$1:$1048576,MATCH($A1408,[1]mkt_pt_etf!$A:$A,0),MATCH(AH$2,[1]mkt_pt_etf!$1:$1,0))*2,0)</f>
        <v>3534508000</v>
      </c>
      <c r="AI1408" s="90">
        <f>IFERROR(INDEX([1]market_value_etf!$1:$1048576,MATCH($A1408,[1]market_value_etf!$A:$A,0),MATCH(AI$2,[1]market_value_etf!$1:$1,0))*2 + INDEX([1]mkt_pt_etf!$1:$1048576,MATCH($A1408,[1]mkt_pt_etf!$A:$A,0),MATCH(AI$2,[1]mkt_pt_etf!$1:$1,0))*2,0)</f>
        <v>273492000</v>
      </c>
      <c r="AJ1408" s="90">
        <f>IFERROR(INDEX([1]market_value_etf!$1:$1048576,MATCH($A1408,[1]market_value_etf!$A:$A,0),MATCH(AJ$2,[1]market_value_etf!$1:$1,0))*2 + INDEX([1]mkt_pt_etf!$1:$1048576,MATCH($A1408,[1]mkt_pt_etf!$A:$A,0),MATCH(AJ$2,[1]mkt_pt_etf!$1:$1,0))*2,0)</f>
        <v>506053440</v>
      </c>
      <c r="AK1408" s="90">
        <f>IFERROR(INDEX([1]market_value_etf!$1:$1048576,MATCH($A1408,[1]market_value_etf!$A:$A,0),MATCH(AK$2,[1]market_value_etf!$1:$1,0))*2 + INDEX([1]mkt_pt_etf!$1:$1048576,MATCH($A1408,[1]mkt_pt_etf!$A:$A,0),MATCH(AK$2,[1]mkt_pt_etf!$1:$1,0))*2,0)</f>
        <v>69780000</v>
      </c>
      <c r="AL1408" s="90">
        <f>IFERROR(INDEX([1]market_value_etf!$1:$1048576,MATCH($A1408,[1]market_value_etf!$A:$A,0),MATCH(AL$2,[1]market_value_etf!$1:$1,0))*2 + INDEX([1]mkt_pt_etf!$1:$1048576,MATCH($A1408,[1]mkt_pt_etf!$A:$A,0),MATCH(AL$2,[1]mkt_pt_etf!$1:$1,0))*2,0)</f>
        <v>3887004000</v>
      </c>
      <c r="AM1408" s="90">
        <f>IFERROR(INDEX([1]market_value_etf!$1:$1048576,MATCH($A1408,[1]market_value_etf!$A:$A,0),MATCH(AM$2,[1]market_value_etf!$1:$1,0))*2 + INDEX([1]mkt_pt_etf!$1:$1048576,MATCH($A1408,[1]mkt_pt_etf!$A:$A,0),MATCH(AM$2,[1]mkt_pt_etf!$1:$1,0))*2,0)</f>
        <v>0</v>
      </c>
      <c r="AN1408" s="90">
        <f>IFERROR(INDEX([1]market_value_etf!$1:$1048576,MATCH($A1408,[1]market_value_etf!$A:$A,0),MATCH(AN$2,[1]market_value_etf!$1:$1,0))*2 + INDEX([1]mkt_pt_etf!$1:$1048576,MATCH($A1408,[1]mkt_pt_etf!$A:$A,0),MATCH(AN$2,[1]mkt_pt_etf!$1:$1,0))*2,0)</f>
        <v>8200000</v>
      </c>
      <c r="AO1408" s="90">
        <f>IFERROR(INDEX([1]market_value_etf!$1:$1048576,MATCH($A1408,[1]market_value_etf!$A:$A,0),MATCH(AO$2,[1]market_value_etf!$1:$1,0))*2 + INDEX([1]mkt_pt_etf!$1:$1048576,MATCH($A1408,[1]mkt_pt_etf!$A:$A,0),MATCH(AO$2,[1]mkt_pt_etf!$1:$1,0))*2,0)</f>
        <v>2758000</v>
      </c>
      <c r="AP1408" s="90"/>
    </row>
    <row r="1409" spans="1:42" ht="12.75" customHeight="1">
      <c r="A1409" s="81">
        <v>45454</v>
      </c>
      <c r="B1409" s="90" cm="1">
        <f t="array" ref="B1409">SUM(_xlfn._xlws.FILTER([1]market_value_exchange!$B:$D,[1]market_value_exchange!$A:$A=A1409,0))*2</f>
        <v>57504190582800</v>
      </c>
      <c r="C1409" s="90">
        <f>SUM(AD1409:AN1409)</f>
        <v>254576705420</v>
      </c>
      <c r="D1409" s="203">
        <f>F1409+H1409+J1409+L1409+N1409+P1409+R1409+T1409+V1409+Z1409</f>
        <v>48257978000</v>
      </c>
      <c r="E1409" s="208">
        <f>INDEX([2]Daily_stats!$1:$1048576,MATCH($A1409,[2]Daily_stats!$H:$H,0),MATCH(E$1,[2]Daily_stats!$1:$1,0))</f>
        <v>209251998450</v>
      </c>
      <c r="F1409" s="90">
        <f>IFERROR(INDEX([1]kis_etf_trade_data!$1:$1048576,MATCH($A1409,[1]kis_etf_trade_data!$A:$A,0),MATCH(F$3,[1]kis_etf_trade_data!$1:$1,0)),0)</f>
        <v>1503862000</v>
      </c>
      <c r="G1409" s="85">
        <f>F1409/AD1409</f>
        <v>0.23967945031868818</v>
      </c>
      <c r="H1409" s="90">
        <f>IFERROR(INDEX([1]kis_etf_trade_data!$1:$1048576,MATCH($A1409,[1]kis_etf_trade_data!$A:$A,0),MATCH(H$3,[1]kis_etf_trade_data!$1:$1,0)),0)</f>
        <v>332385000</v>
      </c>
      <c r="I1409" s="85">
        <f>H1409/AE1409</f>
        <v>0.43323522971366601</v>
      </c>
      <c r="J1409" s="90">
        <f>IFERROR(INDEX([1]kis_etf_trade_data!$1:$1048576,MATCH($A1409,[1]kis_etf_trade_data!$A:$A,0),MATCH(J$3,[1]kis_etf_trade_data!$1:$1,0)),0)</f>
        <v>5095328000</v>
      </c>
      <c r="K1409" s="85">
        <f>J1409/AF1409</f>
        <v>0.16141526238789455</v>
      </c>
      <c r="L1409" s="90">
        <f>IFERROR(INDEX([1]kis_etf_trade_data!$1:$1048576,MATCH($A1409,[1]kis_etf_trade_data!$A:$A,0),MATCH(L$3,[1]kis_etf_trade_data!$1:$1,0)),0)</f>
        <v>39481875000</v>
      </c>
      <c r="M1409" s="85">
        <f>L1409/AG1409</f>
        <v>0.1878619466904258</v>
      </c>
      <c r="N1409" s="90">
        <f>IFERROR(INDEX([1]kis_etf_trade_data!$1:$1048576,MATCH($A1409,[1]kis_etf_trade_data!$A:$A,0),MATCH(N$3,[1]kis_etf_trade_data!$1:$1,0)),0)</f>
        <v>1067756000</v>
      </c>
      <c r="O1409" s="85">
        <f>N1409/AH1409</f>
        <v>0.33520395605941122</v>
      </c>
      <c r="P1409" s="90">
        <f>IFERROR(INDEX([1]kis_etf_trade_data!$1:$1048576,MATCH($A1409,[1]kis_etf_trade_data!$A:$A,0),MATCH(P$3,[1]kis_etf_trade_data!$1:$1,0)),0)</f>
        <v>136102000</v>
      </c>
      <c r="Q1409" s="85">
        <f>P1409/AI1409</f>
        <v>0.3109001214342953</v>
      </c>
      <c r="R1409" s="90">
        <f>IFERROR(INDEX([1]kis_etf_trade_data!$1:$1048576,MATCH($A1409,[1]kis_etf_trade_data!$A:$A,0),MATCH(R$3,[1]kis_etf_trade_data!$1:$1,0)),0)</f>
        <v>0</v>
      </c>
      <c r="S1409" s="85">
        <f>R1409/AJ1409</f>
        <v>0</v>
      </c>
      <c r="T1409" s="90">
        <f>IFERROR(INDEX([1]kis_etf_trade_data!$1:$1048576,MATCH($A1409,[1]kis_etf_trade_data!$A:$A,0),MATCH(T$3,[1]kis_etf_trade_data!$1:$1,0)),0)</f>
        <v>141385000</v>
      </c>
      <c r="U1409" s="85">
        <f>T1409/AK1409</f>
        <v>0.48208854457916772</v>
      </c>
      <c r="V1409" s="90">
        <f>IFERROR(INDEX([1]kis_etf_trade_data!$1:$1048576,MATCH($A1409,[1]kis_etf_trade_data!$A:$A,0),MATCH(V$3,[1]kis_etf_trade_data!$1:$1,0)),0)</f>
        <v>499285000</v>
      </c>
      <c r="W1409" s="85">
        <f>V1409/AL1409</f>
        <v>0.48201349253546905</v>
      </c>
      <c r="X1409" s="90">
        <f>IFERROR(INDEX([1]kis_etf_trade_data!$1:$1048576,MATCH($A1409,[1]kis_etf_trade_data!$A:$A,0),MATCH(X$3,[1]kis_etf_trade_data!$1:$1,0)),0)</f>
        <v>1241000</v>
      </c>
      <c r="Y1409" s="85">
        <f t="shared" si="15"/>
        <v>0.5</v>
      </c>
      <c r="Z1409" s="90">
        <f>IFERROR(INDEX([1]kis_etf_trade_data!$1:$1048576,MATCH($A1409,[1]kis_etf_trade_data!$A:$A,0),MATCH(Z$3,[1]kis_etf_trade_data!$1:$1,0)),0)</f>
        <v>0</v>
      </c>
      <c r="AA1409" s="85">
        <f>Z1409/AO1409</f>
        <v>0</v>
      </c>
      <c r="AB1409" s="85"/>
      <c r="AC1409" s="85"/>
      <c r="AD1409" s="90">
        <f>IFERROR(INDEX([1]market_value_etf!$1:$1048576,MATCH($A1409,[1]market_value_etf!$A:$A,0),MATCH(AD$2,[1]market_value_etf!$1:$1,0))*2 + INDEX([1]mkt_pt_etf!$1:$1048576,MATCH($A1409,[1]mkt_pt_etf!$A:$A,0),MATCH(AD$2,[1]mkt_pt_etf!$1:$1,0))*2,0)</f>
        <v>6274472000</v>
      </c>
      <c r="AE1409" s="90">
        <f>IFERROR(INDEX([1]market_value_etf!$1:$1048576,MATCH($A1409,[1]market_value_etf!$A:$A,0),MATCH(AE$2,[1]market_value_etf!$1:$1,0))*2 + INDEX([1]mkt_pt_etf!$1:$1048576,MATCH($A1409,[1]mkt_pt_etf!$A:$A,0),MATCH(AE$2,[1]mkt_pt_etf!$1:$1,0))*2,0)</f>
        <v>767216000</v>
      </c>
      <c r="AF1409" s="90">
        <f>IFERROR(INDEX([1]market_value_etf!$1:$1048576,MATCH($A1409,[1]market_value_etf!$A:$A,0),MATCH(AF$2,[1]market_value_etf!$1:$1,0))*2 + INDEX([1]mkt_pt_etf!$1:$1048576,MATCH($A1409,[1]mkt_pt_etf!$A:$A,0),MATCH(AF$2,[1]mkt_pt_etf!$1:$1,0))*2,0)</f>
        <v>31566581280</v>
      </c>
      <c r="AG1409" s="90">
        <f>IFERROR(INDEX([1]market_value_etf!$1:$1048576,MATCH($A1409,[1]market_value_etf!$A:$A,0),MATCH(AG$2,[1]market_value_etf!$1:$1,0))*2 + INDEX([1]mkt_pt_etf!$1:$1048576,MATCH($A1409,[1]mkt_pt_etf!$A:$A,0),MATCH(AG$2,[1]mkt_pt_etf!$1:$1,0))*2,0)</f>
        <v>210164302540</v>
      </c>
      <c r="AH1409" s="90">
        <f>IFERROR(INDEX([1]market_value_etf!$1:$1048576,MATCH($A1409,[1]market_value_etf!$A:$A,0),MATCH(AH$2,[1]market_value_etf!$1:$1,0))*2 + INDEX([1]mkt_pt_etf!$1:$1048576,MATCH($A1409,[1]mkt_pt_etf!$A:$A,0),MATCH(AH$2,[1]mkt_pt_etf!$1:$1,0))*2,0)</f>
        <v>3185392000</v>
      </c>
      <c r="AI1409" s="90">
        <f>IFERROR(INDEX([1]market_value_etf!$1:$1048576,MATCH($A1409,[1]market_value_etf!$A:$A,0),MATCH(AI$2,[1]market_value_etf!$1:$1,0))*2 + INDEX([1]mkt_pt_etf!$1:$1048576,MATCH($A1409,[1]mkt_pt_etf!$A:$A,0),MATCH(AI$2,[1]mkt_pt_etf!$1:$1,0))*2,0)</f>
        <v>437767600</v>
      </c>
      <c r="AJ1409" s="90">
        <f>IFERROR(INDEX([1]market_value_etf!$1:$1048576,MATCH($A1409,[1]market_value_etf!$A:$A,0),MATCH(AJ$2,[1]market_value_etf!$1:$1,0))*2 + INDEX([1]mkt_pt_etf!$1:$1048576,MATCH($A1409,[1]mkt_pt_etf!$A:$A,0),MATCH(AJ$2,[1]mkt_pt_etf!$1:$1,0))*2,0)</f>
        <v>520240000</v>
      </c>
      <c r="AK1409" s="90">
        <f>IFERROR(INDEX([1]market_value_etf!$1:$1048576,MATCH($A1409,[1]market_value_etf!$A:$A,0),MATCH(AK$2,[1]market_value_etf!$1:$1,0))*2 + INDEX([1]mkt_pt_etf!$1:$1048576,MATCH($A1409,[1]mkt_pt_etf!$A:$A,0),MATCH(AK$2,[1]mkt_pt_etf!$1:$1,0))*2,0)</f>
        <v>293276000</v>
      </c>
      <c r="AL1409" s="90">
        <f>IFERROR(INDEX([1]market_value_etf!$1:$1048576,MATCH($A1409,[1]market_value_etf!$A:$A,0),MATCH(AL$2,[1]market_value_etf!$1:$1,0))*2 + INDEX([1]mkt_pt_etf!$1:$1048576,MATCH($A1409,[1]mkt_pt_etf!$A:$A,0),MATCH(AL$2,[1]mkt_pt_etf!$1:$1,0))*2,0)</f>
        <v>1035832000</v>
      </c>
      <c r="AM1409" s="90">
        <f>IFERROR(INDEX([1]market_value_etf!$1:$1048576,MATCH($A1409,[1]market_value_etf!$A:$A,0),MATCH(AM$2,[1]market_value_etf!$1:$1,0))*2 + INDEX([1]mkt_pt_etf!$1:$1048576,MATCH($A1409,[1]mkt_pt_etf!$A:$A,0),MATCH(AM$2,[1]mkt_pt_etf!$1:$1,0))*2,0)</f>
        <v>2482000</v>
      </c>
      <c r="AN1409" s="90">
        <f>IFERROR(INDEX([1]market_value_etf!$1:$1048576,MATCH($A1409,[1]market_value_etf!$A:$A,0),MATCH(AN$2,[1]market_value_etf!$1:$1,0))*2 + INDEX([1]mkt_pt_etf!$1:$1048576,MATCH($A1409,[1]mkt_pt_etf!$A:$A,0),MATCH(AN$2,[1]mkt_pt_etf!$1:$1,0))*2,0)</f>
        <v>329144000</v>
      </c>
      <c r="AO1409" s="90">
        <f>IFERROR(INDEX([1]market_value_etf!$1:$1048576,MATCH($A1409,[1]market_value_etf!$A:$A,0),MATCH(AO$2,[1]market_value_etf!$1:$1,0))*2 + INDEX([1]mkt_pt_etf!$1:$1048576,MATCH($A1409,[1]mkt_pt_etf!$A:$A,0),MATCH(AO$2,[1]mkt_pt_etf!$1:$1,0))*2,0)</f>
        <v>8216000</v>
      </c>
      <c r="AP1409" s="90"/>
    </row>
    <row r="1410" spans="1:42" ht="12.75" customHeight="1">
      <c r="A1410" s="81">
        <v>45455</v>
      </c>
      <c r="B1410" s="90" cm="1">
        <f t="array" ref="B1410">SUM(_xlfn._xlws.FILTER([1]market_value_exchange!$B:$D,[1]market_value_exchange!$A:$A=A1410,0))*2</f>
        <v>52742001669200</v>
      </c>
      <c r="C1410" s="90">
        <f>SUM(AD1410:AN1410)</f>
        <v>259052022880</v>
      </c>
      <c r="D1410" s="203">
        <f>F1410+H1410+J1410+L1410+N1410+P1410+R1410+T1410+V1410+Z1410</f>
        <v>73112318000</v>
      </c>
      <c r="E1410" s="208">
        <f>INDEX([2]Daily_stats!$1:$1048576,MATCH($A1410,[2]Daily_stats!$H:$H,0),MATCH(E$1,[2]Daily_stats!$1:$1,0))</f>
        <v>371790878000</v>
      </c>
      <c r="F1410" s="90">
        <f>IFERROR(INDEX([1]kis_etf_trade_data!$1:$1048576,MATCH($A1410,[1]kis_etf_trade_data!$A:$A,0),MATCH(F$3,[1]kis_etf_trade_data!$1:$1,0)),0)</f>
        <v>8241034000</v>
      </c>
      <c r="G1410" s="85">
        <f>F1410/AD1410</f>
        <v>0.2935973943792986</v>
      </c>
      <c r="H1410" s="90">
        <f>IFERROR(INDEX([1]kis_etf_trade_data!$1:$1048576,MATCH($A1410,[1]kis_etf_trade_data!$A:$A,0),MATCH(H$3,[1]kis_etf_trade_data!$1:$1,0)),0)</f>
        <v>482166000</v>
      </c>
      <c r="I1410" s="85">
        <f>H1410/AE1410</f>
        <v>0.37096792062973283</v>
      </c>
      <c r="J1410" s="90">
        <f>IFERROR(INDEX([1]kis_etf_trade_data!$1:$1048576,MATCH($A1410,[1]kis_etf_trade_data!$A:$A,0),MATCH(J$3,[1]kis_etf_trade_data!$1:$1,0)),0)</f>
        <v>14395400000</v>
      </c>
      <c r="K1410" s="85">
        <f>J1410/AF1410</f>
        <v>0.37959397467805417</v>
      </c>
      <c r="L1410" s="90">
        <f>IFERROR(INDEX([1]kis_etf_trade_data!$1:$1048576,MATCH($A1410,[1]kis_etf_trade_data!$A:$A,0),MATCH(L$3,[1]kis_etf_trade_data!$1:$1,0)),0)</f>
        <v>45083671000</v>
      </c>
      <c r="M1410" s="85">
        <f>L1410/AG1410</f>
        <v>0.25142344384683757</v>
      </c>
      <c r="N1410" s="90">
        <f>IFERROR(INDEX([1]kis_etf_trade_data!$1:$1048576,MATCH($A1410,[1]kis_etf_trade_data!$A:$A,0),MATCH(N$3,[1]kis_etf_trade_data!$1:$1,0)),0)</f>
        <v>2683574000</v>
      </c>
      <c r="O1410" s="85">
        <f>N1410/AH1410</f>
        <v>0.41119920370370938</v>
      </c>
      <c r="P1410" s="90">
        <f>IFERROR(INDEX([1]kis_etf_trade_data!$1:$1048576,MATCH($A1410,[1]kis_etf_trade_data!$A:$A,0),MATCH(P$3,[1]kis_etf_trade_data!$1:$1,0)),0)</f>
        <v>382631000</v>
      </c>
      <c r="Q1410" s="85">
        <f>P1410/AI1410</f>
        <v>0.42550203170211487</v>
      </c>
      <c r="R1410" s="90">
        <f>IFERROR(INDEX([1]kis_etf_trade_data!$1:$1048576,MATCH($A1410,[1]kis_etf_trade_data!$A:$A,0),MATCH(R$3,[1]kis_etf_trade_data!$1:$1,0)),0)</f>
        <v>0</v>
      </c>
      <c r="S1410" s="85">
        <f>R1410/AJ1410</f>
        <v>0</v>
      </c>
      <c r="T1410" s="90">
        <f>IFERROR(INDEX([1]kis_etf_trade_data!$1:$1048576,MATCH($A1410,[1]kis_etf_trade_data!$A:$A,0),MATCH(T$3,[1]kis_etf_trade_data!$1:$1,0)),0)</f>
        <v>975318000</v>
      </c>
      <c r="U1410" s="85">
        <f>T1410/AK1410</f>
        <v>0.48132571622589959</v>
      </c>
      <c r="V1410" s="90">
        <f>IFERROR(INDEX([1]kis_etf_trade_data!$1:$1048576,MATCH($A1410,[1]kis_etf_trade_data!$A:$A,0),MATCH(V$3,[1]kis_etf_trade_data!$1:$1,0)),0)</f>
        <v>868524000</v>
      </c>
      <c r="W1410" s="85">
        <f>V1410/AL1410</f>
        <v>0.47187619527799995</v>
      </c>
      <c r="X1410" s="90">
        <f>IFERROR(INDEX([1]kis_etf_trade_data!$1:$1048576,MATCH($A1410,[1]kis_etf_trade_data!$A:$A,0),MATCH(X$3,[1]kis_etf_trade_data!$1:$1,0)),0)</f>
        <v>3762000</v>
      </c>
      <c r="Y1410" s="85">
        <f t="shared" si="15"/>
        <v>0.5</v>
      </c>
      <c r="Z1410" s="90">
        <f>IFERROR(INDEX([1]kis_etf_trade_data!$1:$1048576,MATCH($A1410,[1]kis_etf_trade_data!$A:$A,0),MATCH(Z$3,[1]kis_etf_trade_data!$1:$1,0)),0)</f>
        <v>0</v>
      </c>
      <c r="AA1410" s="85">
        <f>Z1410/AO1410</f>
        <v>0</v>
      </c>
      <c r="AB1410" s="85"/>
      <c r="AC1410" s="85"/>
      <c r="AD1410" s="90">
        <f>IFERROR(INDEX([1]market_value_etf!$1:$1048576,MATCH($A1410,[1]market_value_etf!$A:$A,0),MATCH(AD$2,[1]market_value_etf!$1:$1,0))*2 + INDEX([1]mkt_pt_etf!$1:$1048576,MATCH($A1410,[1]mkt_pt_etf!$A:$A,0),MATCH(AD$2,[1]mkt_pt_etf!$1:$1,0))*2,0)</f>
        <v>28069166000</v>
      </c>
      <c r="AE1410" s="90">
        <f>IFERROR(INDEX([1]market_value_etf!$1:$1048576,MATCH($A1410,[1]market_value_etf!$A:$A,0),MATCH(AE$2,[1]market_value_etf!$1:$1,0))*2 + INDEX([1]mkt_pt_etf!$1:$1048576,MATCH($A1410,[1]mkt_pt_etf!$A:$A,0),MATCH(AE$2,[1]mkt_pt_etf!$1:$1,0))*2,0)</f>
        <v>1299751200</v>
      </c>
      <c r="AF1410" s="90">
        <f>IFERROR(INDEX([1]market_value_etf!$1:$1048576,MATCH($A1410,[1]market_value_etf!$A:$A,0),MATCH(AF$2,[1]market_value_etf!$1:$1,0))*2 + INDEX([1]mkt_pt_etf!$1:$1048576,MATCH($A1410,[1]mkt_pt_etf!$A:$A,0),MATCH(AF$2,[1]mkt_pt_etf!$1:$1,0))*2,0)</f>
        <v>37923152000</v>
      </c>
      <c r="AG1410" s="90">
        <f>IFERROR(INDEX([1]market_value_etf!$1:$1048576,MATCH($A1410,[1]market_value_etf!$A:$A,0),MATCH(AG$2,[1]market_value_etf!$1:$1,0))*2 + INDEX([1]mkt_pt_etf!$1:$1048576,MATCH($A1410,[1]mkt_pt_etf!$A:$A,0),MATCH(AG$2,[1]mkt_pt_etf!$1:$1,0))*2,0)</f>
        <v>179313712000</v>
      </c>
      <c r="AH1410" s="90">
        <f>IFERROR(INDEX([1]market_value_etf!$1:$1048576,MATCH($A1410,[1]market_value_etf!$A:$A,0),MATCH(AH$2,[1]market_value_etf!$1:$1,0))*2 + INDEX([1]mkt_pt_etf!$1:$1048576,MATCH($A1410,[1]mkt_pt_etf!$A:$A,0),MATCH(AH$2,[1]mkt_pt_etf!$1:$1,0))*2,0)</f>
        <v>6526214000</v>
      </c>
      <c r="AI1410" s="90">
        <f>IFERROR(INDEX([1]market_value_etf!$1:$1048576,MATCH($A1410,[1]market_value_etf!$A:$A,0),MATCH(AI$2,[1]market_value_etf!$1:$1,0))*2 + INDEX([1]mkt_pt_etf!$1:$1048576,MATCH($A1410,[1]mkt_pt_etf!$A:$A,0),MATCH(AI$2,[1]mkt_pt_etf!$1:$1,0))*2,0)</f>
        <v>899246000</v>
      </c>
      <c r="AJ1410" s="90">
        <f>IFERROR(INDEX([1]market_value_etf!$1:$1048576,MATCH($A1410,[1]market_value_etf!$A:$A,0),MATCH(AJ$2,[1]market_value_etf!$1:$1,0))*2 + INDEX([1]mkt_pt_etf!$1:$1048576,MATCH($A1410,[1]mkt_pt_etf!$A:$A,0),MATCH(AJ$2,[1]mkt_pt_etf!$1:$1,0))*2,0)</f>
        <v>834719680</v>
      </c>
      <c r="AK1410" s="90">
        <f>IFERROR(INDEX([1]market_value_etf!$1:$1048576,MATCH($A1410,[1]market_value_etf!$A:$A,0),MATCH(AK$2,[1]market_value_etf!$1:$1,0))*2 + INDEX([1]mkt_pt_etf!$1:$1048576,MATCH($A1410,[1]mkt_pt_etf!$A:$A,0),MATCH(AK$2,[1]mkt_pt_etf!$1:$1,0))*2,0)</f>
        <v>2026316000</v>
      </c>
      <c r="AL1410" s="90">
        <f>IFERROR(INDEX([1]market_value_etf!$1:$1048576,MATCH($A1410,[1]market_value_etf!$A:$A,0),MATCH(AL$2,[1]market_value_etf!$1:$1,0))*2 + INDEX([1]mkt_pt_etf!$1:$1048576,MATCH($A1410,[1]mkt_pt_etf!$A:$A,0),MATCH(AL$2,[1]mkt_pt_etf!$1:$1,0))*2,0)</f>
        <v>1840576000</v>
      </c>
      <c r="AM1410" s="90">
        <f>IFERROR(INDEX([1]market_value_etf!$1:$1048576,MATCH($A1410,[1]market_value_etf!$A:$A,0),MATCH(AM$2,[1]market_value_etf!$1:$1,0))*2 + INDEX([1]mkt_pt_etf!$1:$1048576,MATCH($A1410,[1]mkt_pt_etf!$A:$A,0),MATCH(AM$2,[1]mkt_pt_etf!$1:$1,0))*2,0)</f>
        <v>7524000</v>
      </c>
      <c r="AN1410" s="90">
        <f>IFERROR(INDEX([1]market_value_etf!$1:$1048576,MATCH($A1410,[1]market_value_etf!$A:$A,0),MATCH(AN$2,[1]market_value_etf!$1:$1,0))*2 + INDEX([1]mkt_pt_etf!$1:$1048576,MATCH($A1410,[1]mkt_pt_etf!$A:$A,0),MATCH(AN$2,[1]mkt_pt_etf!$1:$1,0))*2,0)</f>
        <v>311646000</v>
      </c>
      <c r="AO1410" s="90">
        <f>IFERROR(INDEX([1]market_value_etf!$1:$1048576,MATCH($A1410,[1]market_value_etf!$A:$A,0),MATCH(AO$2,[1]market_value_etf!$1:$1,0))*2 + INDEX([1]mkt_pt_etf!$1:$1048576,MATCH($A1410,[1]mkt_pt_etf!$A:$A,0),MATCH(AO$2,[1]mkt_pt_etf!$1:$1,0))*2,0)</f>
        <v>8348000</v>
      </c>
      <c r="AP1410" s="90"/>
    </row>
    <row r="1411" spans="1:42" ht="12.75" customHeight="1">
      <c r="A1411" s="81">
        <v>45456</v>
      </c>
      <c r="B1411" s="90" cm="1">
        <f t="array" ref="B1411">SUM(_xlfn._xlws.FILTER([1]market_value_exchange!$B:$D,[1]market_value_exchange!$A:$A=A1411,0))*2</f>
        <v>51557555978000</v>
      </c>
      <c r="C1411" s="90">
        <f>SUM(AD1411:AN1411)</f>
        <v>230125071180</v>
      </c>
      <c r="D1411" s="203">
        <f>F1411+H1411+J1411+L1411+N1411+P1411+R1411+T1411+V1411+Z1411</f>
        <v>111620790000</v>
      </c>
      <c r="E1411" s="208">
        <f>INDEX([2]Daily_stats!$1:$1048576,MATCH($A1411,[2]Daily_stats!$H:$H,0),MATCH(E$1,[2]Daily_stats!$1:$1,0))</f>
        <v>185294156500</v>
      </c>
      <c r="F1411" s="90">
        <f>IFERROR(INDEX([1]kis_etf_trade_data!$1:$1048576,MATCH($A1411,[1]kis_etf_trade_data!$A:$A,0),MATCH(F$3,[1]kis_etf_trade_data!$1:$1,0)),0)</f>
        <v>31481280000</v>
      </c>
      <c r="G1411" s="85">
        <f>F1411/AD1411</f>
        <v>0.54721354848883175</v>
      </c>
      <c r="H1411" s="90">
        <f>IFERROR(INDEX([1]kis_etf_trade_data!$1:$1048576,MATCH($A1411,[1]kis_etf_trade_data!$A:$A,0),MATCH(H$3,[1]kis_etf_trade_data!$1:$1,0)),0)</f>
        <v>634955000</v>
      </c>
      <c r="I1411" s="85">
        <f>H1411/AE1411</f>
        <v>0.39918710942902769</v>
      </c>
      <c r="J1411" s="90">
        <f>IFERROR(INDEX([1]kis_etf_trade_data!$1:$1048576,MATCH($A1411,[1]kis_etf_trade_data!$A:$A,0),MATCH(J$3,[1]kis_etf_trade_data!$1:$1,0)),0)</f>
        <v>23645659000</v>
      </c>
      <c r="K1411" s="85">
        <f>J1411/AF1411</f>
        <v>0.39786485189559573</v>
      </c>
      <c r="L1411" s="90">
        <f>IFERROR(INDEX([1]kis_etf_trade_data!$1:$1048576,MATCH($A1411,[1]kis_etf_trade_data!$A:$A,0),MATCH(L$3,[1]kis_etf_trade_data!$1:$1,0)),0)</f>
        <v>53931958000</v>
      </c>
      <c r="M1411" s="85">
        <f>L1411/AG1411</f>
        <v>0.51704273889172814</v>
      </c>
      <c r="N1411" s="90">
        <f>IFERROR(INDEX([1]kis_etf_trade_data!$1:$1048576,MATCH($A1411,[1]kis_etf_trade_data!$A:$A,0),MATCH(N$3,[1]kis_etf_trade_data!$1:$1,0)),0)</f>
        <v>290554000</v>
      </c>
      <c r="O1411" s="85">
        <f>N1411/AH1411</f>
        <v>0.10013847904651421</v>
      </c>
      <c r="P1411" s="90">
        <f>IFERROR(INDEX([1]kis_etf_trade_data!$1:$1048576,MATCH($A1411,[1]kis_etf_trade_data!$A:$A,0),MATCH(P$3,[1]kis_etf_trade_data!$1:$1,0)),0)</f>
        <v>741508000</v>
      </c>
      <c r="Q1411" s="85">
        <f>P1411/AI1411</f>
        <v>0.46670770377251847</v>
      </c>
      <c r="R1411" s="90">
        <f>IFERROR(INDEX([1]kis_etf_trade_data!$1:$1048576,MATCH($A1411,[1]kis_etf_trade_data!$A:$A,0),MATCH(R$3,[1]kis_etf_trade_data!$1:$1,0)),0)</f>
        <v>0</v>
      </c>
      <c r="S1411" s="85">
        <f>R1411/AJ1411</f>
        <v>0</v>
      </c>
      <c r="T1411" s="90">
        <f>IFERROR(INDEX([1]kis_etf_trade_data!$1:$1048576,MATCH($A1411,[1]kis_etf_trade_data!$A:$A,0),MATCH(T$3,[1]kis_etf_trade_data!$1:$1,0)),0)</f>
        <v>480390000</v>
      </c>
      <c r="U1411" s="85">
        <f>T1411/AK1411</f>
        <v>0.49908471526437287</v>
      </c>
      <c r="V1411" s="90">
        <f>IFERROR(INDEX([1]kis_etf_trade_data!$1:$1048576,MATCH($A1411,[1]kis_etf_trade_data!$A:$A,0),MATCH(V$3,[1]kis_etf_trade_data!$1:$1,0)),0)</f>
        <v>414486000</v>
      </c>
      <c r="W1411" s="85">
        <f>V1411/AL1411</f>
        <v>0.47023733889998187</v>
      </c>
      <c r="X1411" s="90">
        <f>IFERROR(INDEX([1]kis_etf_trade_data!$1:$1048576,MATCH($A1411,[1]kis_etf_trade_data!$A:$A,0),MATCH(X$3,[1]kis_etf_trade_data!$1:$1,0)),0)</f>
        <v>1269000</v>
      </c>
      <c r="Y1411" s="85">
        <f t="shared" si="15"/>
        <v>0.5</v>
      </c>
      <c r="Z1411" s="90">
        <f>IFERROR(INDEX([1]kis_etf_trade_data!$1:$1048576,MATCH($A1411,[1]kis_etf_trade_data!$A:$A,0),MATCH(Z$3,[1]kis_etf_trade_data!$1:$1,0)),0)</f>
        <v>0</v>
      </c>
      <c r="AA1411" s="85">
        <f>Z1411/AO1411</f>
        <v>0</v>
      </c>
      <c r="AB1411" s="85"/>
      <c r="AC1411" s="85"/>
      <c r="AD1411" s="90">
        <f>IFERROR(INDEX([1]market_value_etf!$1:$1048576,MATCH($A1411,[1]market_value_etf!$A:$A,0),MATCH(AD$2,[1]market_value_etf!$1:$1,0))*2 + INDEX([1]mkt_pt_etf!$1:$1048576,MATCH($A1411,[1]mkt_pt_etf!$A:$A,0),MATCH(AD$2,[1]mkt_pt_etf!$1:$1,0))*2,0)</f>
        <v>57530154520</v>
      </c>
      <c r="AE1411" s="90">
        <f>IFERROR(INDEX([1]market_value_etf!$1:$1048576,MATCH($A1411,[1]market_value_etf!$A:$A,0),MATCH(AE$2,[1]market_value_etf!$1:$1,0))*2 + INDEX([1]mkt_pt_etf!$1:$1048576,MATCH($A1411,[1]mkt_pt_etf!$A:$A,0),MATCH(AE$2,[1]mkt_pt_etf!$1:$1,0))*2,0)</f>
        <v>1590620000</v>
      </c>
      <c r="AF1411" s="90">
        <f>IFERROR(INDEX([1]market_value_etf!$1:$1048576,MATCH($A1411,[1]market_value_etf!$A:$A,0),MATCH(AF$2,[1]market_value_etf!$1:$1,0))*2 + INDEX([1]mkt_pt_etf!$1:$1048576,MATCH($A1411,[1]mkt_pt_etf!$A:$A,0),MATCH(AF$2,[1]mkt_pt_etf!$1:$1,0))*2,0)</f>
        <v>59431384520</v>
      </c>
      <c r="AG1411" s="90">
        <f>IFERROR(INDEX([1]market_value_etf!$1:$1048576,MATCH($A1411,[1]market_value_etf!$A:$A,0),MATCH(AG$2,[1]market_value_etf!$1:$1,0))*2 + INDEX([1]mkt_pt_etf!$1:$1048576,MATCH($A1411,[1]mkt_pt_etf!$A:$A,0),MATCH(AG$2,[1]mkt_pt_etf!$1:$1,0))*2,0)</f>
        <v>104308510580</v>
      </c>
      <c r="AH1411" s="90">
        <f>IFERROR(INDEX([1]market_value_etf!$1:$1048576,MATCH($A1411,[1]market_value_etf!$A:$A,0),MATCH(AH$2,[1]market_value_etf!$1:$1,0))*2 + INDEX([1]mkt_pt_etf!$1:$1048576,MATCH($A1411,[1]mkt_pt_etf!$A:$A,0),MATCH(AH$2,[1]mkt_pt_etf!$1:$1,0))*2,0)</f>
        <v>2901522000</v>
      </c>
      <c r="AI1411" s="90">
        <f>IFERROR(INDEX([1]market_value_etf!$1:$1048576,MATCH($A1411,[1]market_value_etf!$A:$A,0),MATCH(AI$2,[1]market_value_etf!$1:$1,0))*2 + INDEX([1]mkt_pt_etf!$1:$1048576,MATCH($A1411,[1]mkt_pt_etf!$A:$A,0),MATCH(AI$2,[1]mkt_pt_etf!$1:$1,0))*2,0)</f>
        <v>1588806000</v>
      </c>
      <c r="AJ1411" s="90">
        <f>IFERROR(INDEX([1]market_value_etf!$1:$1048576,MATCH($A1411,[1]market_value_etf!$A:$A,0),MATCH(AJ$2,[1]market_value_etf!$1:$1,0))*2 + INDEX([1]mkt_pt_etf!$1:$1048576,MATCH($A1411,[1]mkt_pt_etf!$A:$A,0),MATCH(AJ$2,[1]mkt_pt_etf!$1:$1,0))*2,0)</f>
        <v>685167560</v>
      </c>
      <c r="AK1411" s="90">
        <f>IFERROR(INDEX([1]market_value_etf!$1:$1048576,MATCH($A1411,[1]market_value_etf!$A:$A,0),MATCH(AK$2,[1]market_value_etf!$1:$1,0))*2 + INDEX([1]mkt_pt_etf!$1:$1048576,MATCH($A1411,[1]mkt_pt_etf!$A:$A,0),MATCH(AK$2,[1]mkt_pt_etf!$1:$1,0))*2,0)</f>
        <v>962542000</v>
      </c>
      <c r="AL1411" s="90">
        <f>IFERROR(INDEX([1]market_value_etf!$1:$1048576,MATCH($A1411,[1]market_value_etf!$A:$A,0),MATCH(AL$2,[1]market_value_etf!$1:$1,0))*2 + INDEX([1]mkt_pt_etf!$1:$1048576,MATCH($A1411,[1]mkt_pt_etf!$A:$A,0),MATCH(AL$2,[1]mkt_pt_etf!$1:$1,0))*2,0)</f>
        <v>881440000</v>
      </c>
      <c r="AM1411" s="90">
        <f>IFERROR(INDEX([1]market_value_etf!$1:$1048576,MATCH($A1411,[1]market_value_etf!$A:$A,0),MATCH(AM$2,[1]market_value_etf!$1:$1,0))*2 + INDEX([1]mkt_pt_etf!$1:$1048576,MATCH($A1411,[1]mkt_pt_etf!$A:$A,0),MATCH(AM$2,[1]mkt_pt_etf!$1:$1,0))*2,0)</f>
        <v>2538000</v>
      </c>
      <c r="AN1411" s="90">
        <f>IFERROR(INDEX([1]market_value_etf!$1:$1048576,MATCH($A1411,[1]market_value_etf!$A:$A,0),MATCH(AN$2,[1]market_value_etf!$1:$1,0))*2 + INDEX([1]mkt_pt_etf!$1:$1048576,MATCH($A1411,[1]mkt_pt_etf!$A:$A,0),MATCH(AN$2,[1]mkt_pt_etf!$1:$1,0))*2,0)</f>
        <v>242386000</v>
      </c>
      <c r="AO1411" s="90">
        <f>IFERROR(INDEX([1]market_value_etf!$1:$1048576,MATCH($A1411,[1]market_value_etf!$A:$A,0),MATCH(AO$2,[1]market_value_etf!$1:$1,0))*2 + INDEX([1]mkt_pt_etf!$1:$1048576,MATCH($A1411,[1]mkt_pt_etf!$A:$A,0),MATCH(AO$2,[1]mkt_pt_etf!$1:$1,0))*2,0)</f>
        <v>30832000</v>
      </c>
      <c r="AP1411" s="90"/>
    </row>
    <row r="1412" spans="1:42" ht="12.75" customHeight="1">
      <c r="A1412" s="81">
        <v>45457</v>
      </c>
      <c r="B1412" s="90" cm="1">
        <f t="array" ref="B1412">SUM(_xlfn._xlws.FILTER([1]market_value_exchange!$B:$D,[1]market_value_exchange!$A:$A=A1412,0))*2</f>
        <v>66264331172000</v>
      </c>
      <c r="C1412" s="90">
        <f>SUM(AD1412:AN1412)</f>
        <v>267334197660</v>
      </c>
      <c r="D1412" s="203">
        <f>F1412+H1412+J1412+L1412+N1412+P1412+R1412+T1412+V1412+Z1412</f>
        <v>98803083000</v>
      </c>
      <c r="E1412" s="208">
        <f>INDEX([2]Daily_stats!$1:$1048576,MATCH($A1412,[2]Daily_stats!$H:$H,0),MATCH(E$1,[2]Daily_stats!$1:$1,0))</f>
        <v>197359767000</v>
      </c>
      <c r="F1412" s="90">
        <f>IFERROR(INDEX([1]kis_etf_trade_data!$1:$1048576,MATCH($A1412,[1]kis_etf_trade_data!$A:$A,0),MATCH(F$3,[1]kis_etf_trade_data!$1:$1,0)),0)</f>
        <v>46426997000</v>
      </c>
      <c r="G1412" s="85">
        <f>F1412/AD1412</f>
        <v>0.60110161664541717</v>
      </c>
      <c r="H1412" s="90">
        <f>IFERROR(INDEX([1]kis_etf_trade_data!$1:$1048576,MATCH($A1412,[1]kis_etf_trade_data!$A:$A,0),MATCH(H$3,[1]kis_etf_trade_data!$1:$1,0)),0)</f>
        <v>305367000</v>
      </c>
      <c r="I1412" s="85">
        <f>H1412/AE1412</f>
        <v>0.38724655974649069</v>
      </c>
      <c r="J1412" s="90">
        <f>IFERROR(INDEX([1]kis_etf_trade_data!$1:$1048576,MATCH($A1412,[1]kis_etf_trade_data!$A:$A,0),MATCH(J$3,[1]kis_etf_trade_data!$1:$1,0)),0)</f>
        <v>31781111000</v>
      </c>
      <c r="K1412" s="85">
        <f>J1412/AF1412</f>
        <v>0.29883804688380805</v>
      </c>
      <c r="L1412" s="90">
        <f>IFERROR(INDEX([1]kis_etf_trade_data!$1:$1048576,MATCH($A1412,[1]kis_etf_trade_data!$A:$A,0),MATCH(L$3,[1]kis_etf_trade_data!$1:$1,0)),0)</f>
        <v>19025133000</v>
      </c>
      <c r="M1412" s="85">
        <f>L1412/AG1412</f>
        <v>0.24615598514059928</v>
      </c>
      <c r="N1412" s="90">
        <f>IFERROR(INDEX([1]kis_etf_trade_data!$1:$1048576,MATCH($A1412,[1]kis_etf_trade_data!$A:$A,0),MATCH(N$3,[1]kis_etf_trade_data!$1:$1,0)),0)</f>
        <v>460846000</v>
      </c>
      <c r="O1412" s="85">
        <f>N1412/AH1412</f>
        <v>0.14731148218022247</v>
      </c>
      <c r="P1412" s="90">
        <f>IFERROR(INDEX([1]kis_etf_trade_data!$1:$1048576,MATCH($A1412,[1]kis_etf_trade_data!$A:$A,0),MATCH(P$3,[1]kis_etf_trade_data!$1:$1,0)),0)</f>
        <v>562044000</v>
      </c>
      <c r="Q1412" s="85">
        <f>P1412/AI1412</f>
        <v>0.45460235995214332</v>
      </c>
      <c r="R1412" s="90">
        <f>IFERROR(INDEX([1]kis_etf_trade_data!$1:$1048576,MATCH($A1412,[1]kis_etf_trade_data!$A:$A,0),MATCH(R$3,[1]kis_etf_trade_data!$1:$1,0)),0)</f>
        <v>0</v>
      </c>
      <c r="S1412" s="85">
        <f>R1412/AJ1412</f>
        <v>0</v>
      </c>
      <c r="T1412" s="90">
        <f>IFERROR(INDEX([1]kis_etf_trade_data!$1:$1048576,MATCH($A1412,[1]kis_etf_trade_data!$A:$A,0),MATCH(T$3,[1]kis_etf_trade_data!$1:$1,0)),0)</f>
        <v>223955000</v>
      </c>
      <c r="U1412" s="85">
        <f>T1412/AK1412</f>
        <v>0.49220879120879119</v>
      </c>
      <c r="V1412" s="90">
        <f>IFERROR(INDEX([1]kis_etf_trade_data!$1:$1048576,MATCH($A1412,[1]kis_etf_trade_data!$A:$A,0),MATCH(V$3,[1]kis_etf_trade_data!$1:$1,0)),0)</f>
        <v>17630000</v>
      </c>
      <c r="W1412" s="85">
        <f>V1412/AL1412</f>
        <v>7.9168350621940817E-2</v>
      </c>
      <c r="X1412" s="90">
        <f>IFERROR(INDEX([1]kis_etf_trade_data!$1:$1048576,MATCH($A1412,[1]kis_etf_trade_data!$A:$A,0),MATCH(X$3,[1]kis_etf_trade_data!$1:$1,0)),0)</f>
        <v>1253000</v>
      </c>
      <c r="Y1412" s="85">
        <f t="shared" si="15"/>
        <v>0.5</v>
      </c>
      <c r="Z1412" s="90">
        <f>IFERROR(INDEX([1]kis_etf_trade_data!$1:$1048576,MATCH($A1412,[1]kis_etf_trade_data!$A:$A,0),MATCH(Z$3,[1]kis_etf_trade_data!$1:$1,0)),0)</f>
        <v>0</v>
      </c>
      <c r="AA1412" s="85">
        <f>Z1412/AO1412</f>
        <v>0</v>
      </c>
      <c r="AB1412" s="85"/>
      <c r="AC1412" s="85"/>
      <c r="AD1412" s="90">
        <f>IFERROR(INDEX([1]market_value_etf!$1:$1048576,MATCH($A1412,[1]market_value_etf!$A:$A,0),MATCH(AD$2,[1]market_value_etf!$1:$1,0))*2 + INDEX([1]mkt_pt_etf!$1:$1048576,MATCH($A1412,[1]mkt_pt_etf!$A:$A,0),MATCH(AD$2,[1]mkt_pt_etf!$1:$1,0))*2,0)</f>
        <v>77236519940</v>
      </c>
      <c r="AE1412" s="90">
        <f>IFERROR(INDEX([1]market_value_etf!$1:$1048576,MATCH($A1412,[1]market_value_etf!$A:$A,0),MATCH(AE$2,[1]market_value_etf!$1:$1,0))*2 + INDEX([1]mkt_pt_etf!$1:$1048576,MATCH($A1412,[1]mkt_pt_etf!$A:$A,0),MATCH(AE$2,[1]mkt_pt_etf!$1:$1,0))*2,0)</f>
        <v>788559620</v>
      </c>
      <c r="AF1412" s="90">
        <f>IFERROR(INDEX([1]market_value_etf!$1:$1048576,MATCH($A1412,[1]market_value_etf!$A:$A,0),MATCH(AF$2,[1]market_value_etf!$1:$1,0))*2 + INDEX([1]mkt_pt_etf!$1:$1048576,MATCH($A1412,[1]mkt_pt_etf!$A:$A,0),MATCH(AF$2,[1]mkt_pt_etf!$1:$1,0))*2,0)</f>
        <v>106348944960</v>
      </c>
      <c r="AG1412" s="90">
        <f>IFERROR(INDEX([1]market_value_etf!$1:$1048576,MATCH($A1412,[1]market_value_etf!$A:$A,0),MATCH(AG$2,[1]market_value_etf!$1:$1,0))*2 + INDEX([1]mkt_pt_etf!$1:$1048576,MATCH($A1412,[1]mkt_pt_etf!$A:$A,0),MATCH(AG$2,[1]mkt_pt_etf!$1:$1,0))*2,0)</f>
        <v>77288931200</v>
      </c>
      <c r="AH1412" s="90">
        <f>IFERROR(INDEX([1]market_value_etf!$1:$1048576,MATCH($A1412,[1]market_value_etf!$A:$A,0),MATCH(AH$2,[1]market_value_etf!$1:$1,0))*2 + INDEX([1]mkt_pt_etf!$1:$1048576,MATCH($A1412,[1]mkt_pt_etf!$A:$A,0),MATCH(AH$2,[1]mkt_pt_etf!$1:$1,0))*2,0)</f>
        <v>3128378000</v>
      </c>
      <c r="AI1412" s="90">
        <f>IFERROR(INDEX([1]market_value_etf!$1:$1048576,MATCH($A1412,[1]market_value_etf!$A:$A,0),MATCH(AI$2,[1]market_value_etf!$1:$1,0))*2 + INDEX([1]mkt_pt_etf!$1:$1048576,MATCH($A1412,[1]mkt_pt_etf!$A:$A,0),MATCH(AI$2,[1]mkt_pt_etf!$1:$1,0))*2,0)</f>
        <v>1236342020</v>
      </c>
      <c r="AJ1412" s="90">
        <f>IFERROR(INDEX([1]market_value_etf!$1:$1048576,MATCH($A1412,[1]market_value_etf!$A:$A,0),MATCH(AJ$2,[1]market_value_etf!$1:$1,0))*2 + INDEX([1]mkt_pt_etf!$1:$1048576,MATCH($A1412,[1]mkt_pt_etf!$A:$A,0),MATCH(AJ$2,[1]mkt_pt_etf!$1:$1,0))*2,0)</f>
        <v>586433920</v>
      </c>
      <c r="AK1412" s="90">
        <f>IFERROR(INDEX([1]market_value_etf!$1:$1048576,MATCH($A1412,[1]market_value_etf!$A:$A,0),MATCH(AK$2,[1]market_value_etf!$1:$1,0))*2 + INDEX([1]mkt_pt_etf!$1:$1048576,MATCH($A1412,[1]mkt_pt_etf!$A:$A,0),MATCH(AK$2,[1]mkt_pt_etf!$1:$1,0))*2,0)</f>
        <v>455000000</v>
      </c>
      <c r="AL1412" s="90">
        <f>IFERROR(INDEX([1]market_value_etf!$1:$1048576,MATCH($A1412,[1]market_value_etf!$A:$A,0),MATCH(AL$2,[1]market_value_etf!$1:$1,0))*2 + INDEX([1]mkt_pt_etf!$1:$1048576,MATCH($A1412,[1]mkt_pt_etf!$A:$A,0),MATCH(AL$2,[1]mkt_pt_etf!$1:$1,0))*2,0)</f>
        <v>222690000</v>
      </c>
      <c r="AM1412" s="90">
        <f>IFERROR(INDEX([1]market_value_etf!$1:$1048576,MATCH($A1412,[1]market_value_etf!$A:$A,0),MATCH(AM$2,[1]market_value_etf!$1:$1,0))*2 + INDEX([1]mkt_pt_etf!$1:$1048576,MATCH($A1412,[1]mkt_pt_etf!$A:$A,0),MATCH(AM$2,[1]mkt_pt_etf!$1:$1,0))*2,0)</f>
        <v>2506000</v>
      </c>
      <c r="AN1412" s="90">
        <f>IFERROR(INDEX([1]market_value_etf!$1:$1048576,MATCH($A1412,[1]market_value_etf!$A:$A,0),MATCH(AN$2,[1]market_value_etf!$1:$1,0))*2 + INDEX([1]mkt_pt_etf!$1:$1048576,MATCH($A1412,[1]mkt_pt_etf!$A:$A,0),MATCH(AN$2,[1]mkt_pt_etf!$1:$1,0))*2,0)</f>
        <v>39892000</v>
      </c>
      <c r="AO1412" s="90">
        <f>IFERROR(INDEX([1]market_value_etf!$1:$1048576,MATCH($A1412,[1]market_value_etf!$A:$A,0),MATCH(AO$2,[1]market_value_etf!$1:$1,0))*2 + INDEX([1]mkt_pt_etf!$1:$1048576,MATCH($A1412,[1]mkt_pt_etf!$A:$A,0),MATCH(AO$2,[1]mkt_pt_etf!$1:$1,0))*2,0)</f>
        <v>565676000</v>
      </c>
      <c r="AP1412" s="90"/>
    </row>
    <row r="1413" spans="1:42" s="116" customFormat="1" ht="12.75" customHeight="1">
      <c r="A1413" s="110"/>
      <c r="B1413" s="113"/>
      <c r="C1413" s="113"/>
      <c r="D1413" s="203">
        <v>0</v>
      </c>
      <c r="E1413" s="208"/>
      <c r="F1413" s="113"/>
      <c r="G1413" s="135"/>
      <c r="H1413" s="113"/>
      <c r="I1413" s="113"/>
      <c r="J1413" s="113"/>
      <c r="K1413" s="113"/>
      <c r="L1413" s="113"/>
      <c r="M1413" s="113"/>
      <c r="N1413" s="113"/>
      <c r="O1413" s="113"/>
      <c r="P1413" s="113"/>
      <c r="Q1413" s="113"/>
      <c r="R1413" s="113"/>
      <c r="S1413" s="113"/>
      <c r="T1413" s="113"/>
      <c r="U1413" s="113"/>
      <c r="V1413" s="113"/>
      <c r="W1413" s="113"/>
      <c r="X1413" s="113"/>
      <c r="Y1413" s="85" t="e">
        <f t="shared" si="15"/>
        <v>#DIV/0!</v>
      </c>
      <c r="Z1413" s="113"/>
      <c r="AA1413" s="113"/>
      <c r="AB1413" s="113"/>
      <c r="AC1413" s="113"/>
      <c r="AD1413" s="113"/>
      <c r="AE1413" s="113"/>
      <c r="AF1413" s="113"/>
      <c r="AG1413" s="113"/>
      <c r="AH1413" s="113"/>
      <c r="AI1413" s="126"/>
      <c r="AJ1413" s="113"/>
      <c r="AK1413" s="113"/>
      <c r="AL1413" s="113"/>
      <c r="AM1413" s="113"/>
      <c r="AN1413" s="113"/>
      <c r="AO1413" s="113"/>
      <c r="AP1413" s="113"/>
    </row>
    <row r="1414" spans="1:42" ht="12.75" customHeight="1">
      <c r="A1414" s="81">
        <v>45460</v>
      </c>
      <c r="B1414" s="90" cm="1">
        <f t="array" ref="B1414">SUM(_xlfn._xlws.FILTER([1]market_value_exchange!$B:$D,[1]market_value_exchange!$A:$A=A1414,0))*2</f>
        <v>51045785890800</v>
      </c>
      <c r="C1414" s="90">
        <f>SUM(AD1414:AN1414)</f>
        <v>354341954460</v>
      </c>
      <c r="D1414" s="203">
        <f>F1414+H1414+J1414+L1414+N1414+P1414+R1414+T1414+V1414+Z1414</f>
        <v>248427421000</v>
      </c>
      <c r="E1414" s="208">
        <f>INDEX([2]Daily_stats!$1:$1048576,MATCH($A1414,[2]Daily_stats!$H:$H,0),MATCH(E$1,[2]Daily_stats!$1:$1,0))</f>
        <v>377392011000</v>
      </c>
      <c r="F1414" s="90">
        <f>IFERROR(INDEX([1]kis_etf_trade_data!$1:$1048576,MATCH($A1414,[1]kis_etf_trade_data!$A:$A,0),MATCH(F$3,[1]kis_etf_trade_data!$1:$1,0)),0)</f>
        <v>40688282000</v>
      </c>
      <c r="G1414" s="85">
        <f>F1414/AD1414</f>
        <v>0.77696505829528162</v>
      </c>
      <c r="H1414" s="90">
        <f>IFERROR(INDEX([1]kis_etf_trade_data!$1:$1048576,MATCH($A1414,[1]kis_etf_trade_data!$A:$A,0),MATCH(H$3,[1]kis_etf_trade_data!$1:$1,0)),0)</f>
        <v>512215000</v>
      </c>
      <c r="I1414" s="85">
        <f>H1414/AE1414</f>
        <v>0.3486585682954621</v>
      </c>
      <c r="J1414" s="90">
        <f>IFERROR(INDEX([1]kis_etf_trade_data!$1:$1048576,MATCH($A1414,[1]kis_etf_trade_data!$A:$A,0),MATCH(J$3,[1]kis_etf_trade_data!$1:$1,0)),0)</f>
        <v>10095094000</v>
      </c>
      <c r="K1414" s="85">
        <f>J1414/AF1414</f>
        <v>0.41982730331170848</v>
      </c>
      <c r="L1414" s="90">
        <f>IFERROR(INDEX([1]kis_etf_trade_data!$1:$1048576,MATCH($A1414,[1]kis_etf_trade_data!$A:$A,0),MATCH(L$3,[1]kis_etf_trade_data!$1:$1,0)),0)</f>
        <v>194268907000</v>
      </c>
      <c r="M1414" s="85">
        <f>L1414/AG1414</f>
        <v>0.72945550117946212</v>
      </c>
      <c r="N1414" s="90">
        <f>IFERROR(INDEX([1]kis_etf_trade_data!$1:$1048576,MATCH($A1414,[1]kis_etf_trade_data!$A:$A,0),MATCH(N$3,[1]kis_etf_trade_data!$1:$1,0)),0)</f>
        <v>1630294000</v>
      </c>
      <c r="O1414" s="85">
        <f>N1414/AH1414</f>
        <v>0.246984379767416</v>
      </c>
      <c r="P1414" s="90">
        <f>IFERROR(INDEX([1]kis_etf_trade_data!$1:$1048576,MATCH($A1414,[1]kis_etf_trade_data!$A:$A,0),MATCH(P$3,[1]kis_etf_trade_data!$1:$1,0)),0)</f>
        <v>751796000</v>
      </c>
      <c r="Q1414" s="85">
        <f>P1414/AI1414</f>
        <v>0.47367565366516901</v>
      </c>
      <c r="R1414" s="90">
        <f>IFERROR(INDEX([1]kis_etf_trade_data!$1:$1048576,MATCH($A1414,[1]kis_etf_trade_data!$A:$A,0),MATCH(R$3,[1]kis_etf_trade_data!$1:$1,0)),0)</f>
        <v>0</v>
      </c>
      <c r="S1414" s="85">
        <f>R1414/AJ1414</f>
        <v>0</v>
      </c>
      <c r="T1414" s="90">
        <f>IFERROR(INDEX([1]kis_etf_trade_data!$1:$1048576,MATCH($A1414,[1]kis_etf_trade_data!$A:$A,0),MATCH(T$3,[1]kis_etf_trade_data!$1:$1,0)),0)</f>
        <v>224743000</v>
      </c>
      <c r="U1414" s="85">
        <f>T1414/AK1414</f>
        <v>0.48306064722470599</v>
      </c>
      <c r="V1414" s="90">
        <f>IFERROR(INDEX([1]kis_etf_trade_data!$1:$1048576,MATCH($A1414,[1]kis_etf_trade_data!$A:$A,0),MATCH(V$3,[1]kis_etf_trade_data!$1:$1,0)),0)</f>
        <v>256090000</v>
      </c>
      <c r="W1414" s="85">
        <f>V1414/AL1414</f>
        <v>0.29868554566766581</v>
      </c>
      <c r="X1414" s="90">
        <f>IFERROR(INDEX([1]kis_etf_trade_data!$1:$1048576,MATCH($A1414,[1]kis_etf_trade_data!$A:$A,0),MATCH(X$3,[1]kis_etf_trade_data!$1:$1,0)),0)</f>
        <v>9941000</v>
      </c>
      <c r="Y1414" s="85">
        <f t="shared" si="15"/>
        <v>0.5</v>
      </c>
      <c r="Z1414" s="90">
        <f>IFERROR(INDEX([1]kis_etf_trade_data!$1:$1048576,MATCH($A1414,[1]kis_etf_trade_data!$A:$A,0),MATCH(Z$3,[1]kis_etf_trade_data!$1:$1,0)),0)</f>
        <v>0</v>
      </c>
      <c r="AA1414" s="85">
        <f>Z1414/AO1414</f>
        <v>0</v>
      </c>
      <c r="AB1414" s="85"/>
      <c r="AC1414" s="85"/>
      <c r="AD1414" s="90">
        <f>IFERROR(INDEX([1]market_value_etf!$1:$1048576,MATCH($A1414,[1]market_value_etf!$A:$A,0),MATCH(AD$2,[1]market_value_etf!$1:$1,0))*2 + INDEX([1]mkt_pt_etf!$1:$1048576,MATCH($A1414,[1]mkt_pt_etf!$A:$A,0),MATCH(AD$2,[1]mkt_pt_etf!$1:$1,0))*2,0)</f>
        <v>52368226300</v>
      </c>
      <c r="AE1414" s="90">
        <f>IFERROR(INDEX([1]market_value_etf!$1:$1048576,MATCH($A1414,[1]market_value_etf!$A:$A,0),MATCH(AE$2,[1]market_value_etf!$1:$1,0))*2 + INDEX([1]mkt_pt_etf!$1:$1048576,MATCH($A1414,[1]mkt_pt_etf!$A:$A,0),MATCH(AE$2,[1]mkt_pt_etf!$1:$1,0))*2,0)</f>
        <v>1469102000</v>
      </c>
      <c r="AF1414" s="90">
        <f>IFERROR(INDEX([1]market_value_etf!$1:$1048576,MATCH($A1414,[1]market_value_etf!$A:$A,0),MATCH(AF$2,[1]market_value_etf!$1:$1,0))*2 + INDEX([1]mkt_pt_etf!$1:$1048576,MATCH($A1414,[1]mkt_pt_etf!$A:$A,0),MATCH(AF$2,[1]mkt_pt_etf!$1:$1,0))*2,0)</f>
        <v>24045825320</v>
      </c>
      <c r="AG1414" s="90">
        <f>IFERROR(INDEX([1]market_value_etf!$1:$1048576,MATCH($A1414,[1]market_value_etf!$A:$A,0),MATCH(AG$2,[1]market_value_etf!$1:$1,0))*2 + INDEX([1]mkt_pt_etf!$1:$1048576,MATCH($A1414,[1]mkt_pt_etf!$A:$A,0),MATCH(AG$2,[1]mkt_pt_etf!$1:$1,0))*2,0)</f>
        <v>266320435840</v>
      </c>
      <c r="AH1414" s="90">
        <f>IFERROR(INDEX([1]market_value_etf!$1:$1048576,MATCH($A1414,[1]market_value_etf!$A:$A,0),MATCH(AH$2,[1]market_value_etf!$1:$1,0))*2 + INDEX([1]mkt_pt_etf!$1:$1048576,MATCH($A1414,[1]mkt_pt_etf!$A:$A,0),MATCH(AH$2,[1]mkt_pt_etf!$1:$1,0))*2,0)</f>
        <v>6600798000</v>
      </c>
      <c r="AI1414" s="90">
        <f>IFERROR(INDEX([1]market_value_etf!$1:$1048576,MATCH($A1414,[1]market_value_etf!$A:$A,0),MATCH(AI$2,[1]market_value_etf!$1:$1,0))*2 + INDEX([1]mkt_pt_etf!$1:$1048576,MATCH($A1414,[1]mkt_pt_etf!$A:$A,0),MATCH(AI$2,[1]mkt_pt_etf!$1:$1,0))*2,0)</f>
        <v>1587153560</v>
      </c>
      <c r="AJ1414" s="90">
        <f>IFERROR(INDEX([1]market_value_etf!$1:$1048576,MATCH($A1414,[1]market_value_etf!$A:$A,0),MATCH(AJ$2,[1]market_value_etf!$1:$1,0))*2 + INDEX([1]mkt_pt_etf!$1:$1048576,MATCH($A1414,[1]mkt_pt_etf!$A:$A,0),MATCH(AJ$2,[1]mkt_pt_etf!$1:$1,0))*2,0)</f>
        <v>592085440</v>
      </c>
      <c r="AK1414" s="90">
        <f>IFERROR(INDEX([1]market_value_etf!$1:$1048576,MATCH($A1414,[1]market_value_etf!$A:$A,0),MATCH(AK$2,[1]market_value_etf!$1:$1,0))*2 + INDEX([1]mkt_pt_etf!$1:$1048576,MATCH($A1414,[1]mkt_pt_etf!$A:$A,0),MATCH(AK$2,[1]mkt_pt_etf!$1:$1,0))*2,0)</f>
        <v>465248000</v>
      </c>
      <c r="AL1414" s="90">
        <f>IFERROR(INDEX([1]market_value_etf!$1:$1048576,MATCH($A1414,[1]market_value_etf!$A:$A,0),MATCH(AL$2,[1]market_value_etf!$1:$1,0))*2 + INDEX([1]mkt_pt_etf!$1:$1048576,MATCH($A1414,[1]mkt_pt_etf!$A:$A,0),MATCH(AL$2,[1]mkt_pt_etf!$1:$1,0))*2,0)</f>
        <v>857390000</v>
      </c>
      <c r="AM1414" s="90">
        <f>IFERROR(INDEX([1]market_value_etf!$1:$1048576,MATCH($A1414,[1]market_value_etf!$A:$A,0),MATCH(AM$2,[1]market_value_etf!$1:$1,0))*2 + INDEX([1]mkt_pt_etf!$1:$1048576,MATCH($A1414,[1]mkt_pt_etf!$A:$A,0),MATCH(AM$2,[1]mkt_pt_etf!$1:$1,0))*2,0)</f>
        <v>19882000</v>
      </c>
      <c r="AN1414" s="90">
        <f>IFERROR(INDEX([1]market_value_etf!$1:$1048576,MATCH($A1414,[1]market_value_etf!$A:$A,0),MATCH(AN$2,[1]market_value_etf!$1:$1,0))*2 + INDEX([1]mkt_pt_etf!$1:$1048576,MATCH($A1414,[1]mkt_pt_etf!$A:$A,0),MATCH(AN$2,[1]mkt_pt_etf!$1:$1,0))*2,0)</f>
        <v>15808000</v>
      </c>
      <c r="AO1414" s="90">
        <f>IFERROR(INDEX([1]market_value_etf!$1:$1048576,MATCH($A1414,[1]market_value_etf!$A:$A,0),MATCH(AO$2,[1]market_value_etf!$1:$1,0))*2 + INDEX([1]mkt_pt_etf!$1:$1048576,MATCH($A1414,[1]mkt_pt_etf!$A:$A,0),MATCH(AO$2,[1]mkt_pt_etf!$1:$1,0))*2,0)</f>
        <v>30112000</v>
      </c>
      <c r="AP1414" s="90"/>
    </row>
    <row r="1415" spans="1:42" ht="12.75" customHeight="1">
      <c r="A1415" s="81">
        <v>45461</v>
      </c>
      <c r="B1415" s="90" cm="1">
        <f t="array" ref="B1415">SUM(_xlfn._xlws.FILTER([1]market_value_exchange!$B:$D,[1]market_value_exchange!$A:$A=A1415,0))*2</f>
        <v>50126598022400</v>
      </c>
      <c r="C1415" s="90">
        <f>SUM(AD1415:AN1415)</f>
        <v>144567844440</v>
      </c>
      <c r="D1415" s="203">
        <f>F1415+H1415+J1415+L1415+N1415+P1415+R1415+T1415+V1415+Z1415</f>
        <v>86767538000</v>
      </c>
      <c r="E1415" s="208">
        <f>INDEX([2]Daily_stats!$1:$1048576,MATCH($A1415,[2]Daily_stats!$H:$H,0),MATCH(E$1,[2]Daily_stats!$1:$1,0))</f>
        <v>126420940000</v>
      </c>
      <c r="F1415" s="90">
        <f>IFERROR(INDEX([1]kis_etf_trade_data!$1:$1048576,MATCH($A1415,[1]kis_etf_trade_data!$A:$A,0),MATCH(F$3,[1]kis_etf_trade_data!$1:$1,0)),0)</f>
        <v>21135245000</v>
      </c>
      <c r="G1415" s="85">
        <f>F1415/AD1415</f>
        <v>0.67093021181340284</v>
      </c>
      <c r="H1415" s="90">
        <f>IFERROR(INDEX([1]kis_etf_trade_data!$1:$1048576,MATCH($A1415,[1]kis_etf_trade_data!$A:$A,0),MATCH(H$3,[1]kis_etf_trade_data!$1:$1,0)),0)</f>
        <v>210587000</v>
      </c>
      <c r="I1415" s="85">
        <f>H1415/AE1415</f>
        <v>0.25350059466773239</v>
      </c>
      <c r="J1415" s="90">
        <f>IFERROR(INDEX([1]kis_etf_trade_data!$1:$1048576,MATCH($A1415,[1]kis_etf_trade_data!$A:$A,0),MATCH(J$3,[1]kis_etf_trade_data!$1:$1,0)),0)</f>
        <v>2216882000</v>
      </c>
      <c r="K1415" s="85">
        <f>J1415/AF1415</f>
        <v>0.41927528277528486</v>
      </c>
      <c r="L1415" s="90">
        <f>IFERROR(INDEX([1]kis_etf_trade_data!$1:$1048576,MATCH($A1415,[1]kis_etf_trade_data!$A:$A,0),MATCH(L$3,[1]kis_etf_trade_data!$1:$1,0)),0)</f>
        <v>46504388000</v>
      </c>
      <c r="M1415" s="85">
        <f>L1415/AG1415</f>
        <v>0.5449798551114845</v>
      </c>
      <c r="N1415" s="90">
        <f>IFERROR(INDEX([1]kis_etf_trade_data!$1:$1048576,MATCH($A1415,[1]kis_etf_trade_data!$A:$A,0),MATCH(N$3,[1]kis_etf_trade_data!$1:$1,0)),0)</f>
        <v>1659939000</v>
      </c>
      <c r="O1415" s="85">
        <f>N1415/AH1415</f>
        <v>0.3686171375072394</v>
      </c>
      <c r="P1415" s="90">
        <f>IFERROR(INDEX([1]kis_etf_trade_data!$1:$1048576,MATCH($A1415,[1]kis_etf_trade_data!$A:$A,0),MATCH(P$3,[1]kis_etf_trade_data!$1:$1,0)),0)</f>
        <v>286725000</v>
      </c>
      <c r="Q1415" s="85">
        <f>P1415/AI1415</f>
        <v>0.32846502100984737</v>
      </c>
      <c r="R1415" s="90">
        <f>IFERROR(INDEX([1]kis_etf_trade_data!$1:$1048576,MATCH($A1415,[1]kis_etf_trade_data!$A:$A,0),MATCH(R$3,[1]kis_etf_trade_data!$1:$1,0)),0)</f>
        <v>0</v>
      </c>
      <c r="S1415" s="85">
        <f>R1415/AJ1415</f>
        <v>0</v>
      </c>
      <c r="T1415" s="90">
        <f>IFERROR(INDEX([1]kis_etf_trade_data!$1:$1048576,MATCH($A1415,[1]kis_etf_trade_data!$A:$A,0),MATCH(T$3,[1]kis_etf_trade_data!$1:$1,0)),0)</f>
        <v>14310175000</v>
      </c>
      <c r="U1415" s="85">
        <f>T1415/AK1415</f>
        <v>0.98127609589919385</v>
      </c>
      <c r="V1415" s="90">
        <f>IFERROR(INDEX([1]kis_etf_trade_data!$1:$1048576,MATCH($A1415,[1]kis_etf_trade_data!$A:$A,0),MATCH(V$3,[1]kis_etf_trade_data!$1:$1,0)),0)</f>
        <v>443597000</v>
      </c>
      <c r="W1415" s="85">
        <f>V1415/AL1415</f>
        <v>0.45235366219272682</v>
      </c>
      <c r="X1415" s="90">
        <f>IFERROR(INDEX([1]kis_etf_trade_data!$1:$1048576,MATCH($A1415,[1]kis_etf_trade_data!$A:$A,0),MATCH(X$3,[1]kis_etf_trade_data!$1:$1,0)),0)</f>
        <v>0</v>
      </c>
      <c r="Y1415" s="85" t="e">
        <f t="shared" si="15"/>
        <v>#DIV/0!</v>
      </c>
      <c r="Z1415" s="90">
        <f>IFERROR(INDEX([1]kis_etf_trade_data!$1:$1048576,MATCH($A1415,[1]kis_etf_trade_data!$A:$A,0),MATCH(Z$3,[1]kis_etf_trade_data!$1:$1,0)),0)</f>
        <v>0</v>
      </c>
      <c r="AA1415" s="85">
        <f>Z1415/AO1415</f>
        <v>0</v>
      </c>
      <c r="AB1415" s="85"/>
      <c r="AC1415" s="85"/>
      <c r="AD1415" s="90">
        <f>IFERROR(INDEX([1]market_value_etf!$1:$1048576,MATCH($A1415,[1]market_value_etf!$A:$A,0),MATCH(AD$2,[1]market_value_etf!$1:$1,0))*2 + INDEX([1]mkt_pt_etf!$1:$1048576,MATCH($A1415,[1]mkt_pt_etf!$A:$A,0),MATCH(AD$2,[1]mkt_pt_etf!$1:$1,0))*2,0)</f>
        <v>31501406000</v>
      </c>
      <c r="AE1415" s="90">
        <f>IFERROR(INDEX([1]market_value_etf!$1:$1048576,MATCH($A1415,[1]market_value_etf!$A:$A,0),MATCH(AE$2,[1]market_value_etf!$1:$1,0))*2 + INDEX([1]mkt_pt_etf!$1:$1048576,MATCH($A1415,[1]mkt_pt_etf!$A:$A,0),MATCH(AE$2,[1]mkt_pt_etf!$1:$1,0))*2,0)</f>
        <v>830716000</v>
      </c>
      <c r="AF1415" s="90">
        <f>IFERROR(INDEX([1]market_value_etf!$1:$1048576,MATCH($A1415,[1]market_value_etf!$A:$A,0),MATCH(AF$2,[1]market_value_etf!$1:$1,0))*2 + INDEX([1]mkt_pt_etf!$1:$1048576,MATCH($A1415,[1]mkt_pt_etf!$A:$A,0),MATCH(AF$2,[1]mkt_pt_etf!$1:$1,0))*2,0)</f>
        <v>5287414000</v>
      </c>
      <c r="AG1415" s="90">
        <f>IFERROR(INDEX([1]market_value_etf!$1:$1048576,MATCH($A1415,[1]market_value_etf!$A:$A,0),MATCH(AG$2,[1]market_value_etf!$1:$1,0))*2 + INDEX([1]mkt_pt_etf!$1:$1048576,MATCH($A1415,[1]mkt_pt_etf!$A:$A,0),MATCH(AG$2,[1]mkt_pt_etf!$1:$1,0))*2,0)</f>
        <v>85332306440</v>
      </c>
      <c r="AH1415" s="90">
        <f>IFERROR(INDEX([1]market_value_etf!$1:$1048576,MATCH($A1415,[1]market_value_etf!$A:$A,0),MATCH(AH$2,[1]market_value_etf!$1:$1,0))*2 + INDEX([1]mkt_pt_etf!$1:$1048576,MATCH($A1415,[1]mkt_pt_etf!$A:$A,0),MATCH(AH$2,[1]mkt_pt_etf!$1:$1,0))*2,0)</f>
        <v>4503152000</v>
      </c>
      <c r="AI1415" s="90">
        <f>IFERROR(INDEX([1]market_value_etf!$1:$1048576,MATCH($A1415,[1]market_value_etf!$A:$A,0),MATCH(AI$2,[1]market_value_etf!$1:$1,0))*2 + INDEX([1]mkt_pt_etf!$1:$1048576,MATCH($A1415,[1]mkt_pt_etf!$A:$A,0),MATCH(AI$2,[1]mkt_pt_etf!$1:$1,0))*2,0)</f>
        <v>872924000</v>
      </c>
      <c r="AJ1415" s="90">
        <f>IFERROR(INDEX([1]market_value_etf!$1:$1048576,MATCH($A1415,[1]market_value_etf!$A:$A,0),MATCH(AJ$2,[1]market_value_etf!$1:$1,0))*2 + INDEX([1]mkt_pt_etf!$1:$1048576,MATCH($A1415,[1]mkt_pt_etf!$A:$A,0),MATCH(AJ$2,[1]mkt_pt_etf!$1:$1,0))*2,0)</f>
        <v>624302000</v>
      </c>
      <c r="AK1415" s="90">
        <f>IFERROR(INDEX([1]market_value_etf!$1:$1048576,MATCH($A1415,[1]market_value_etf!$A:$A,0),MATCH(AK$2,[1]market_value_etf!$1:$1,0))*2 + INDEX([1]mkt_pt_etf!$1:$1048576,MATCH($A1415,[1]mkt_pt_etf!$A:$A,0),MATCH(AK$2,[1]mkt_pt_etf!$1:$1,0))*2,0)</f>
        <v>14583230000</v>
      </c>
      <c r="AL1415" s="90">
        <f>IFERROR(INDEX([1]market_value_etf!$1:$1048576,MATCH($A1415,[1]market_value_etf!$A:$A,0),MATCH(AL$2,[1]market_value_etf!$1:$1,0))*2 + INDEX([1]mkt_pt_etf!$1:$1048576,MATCH($A1415,[1]mkt_pt_etf!$A:$A,0),MATCH(AL$2,[1]mkt_pt_etf!$1:$1,0))*2,0)</f>
        <v>980642000</v>
      </c>
      <c r="AM1415" s="90">
        <f>IFERROR(INDEX([1]market_value_etf!$1:$1048576,MATCH($A1415,[1]market_value_etf!$A:$A,0),MATCH(AM$2,[1]market_value_etf!$1:$1,0))*2 + INDEX([1]mkt_pt_etf!$1:$1048576,MATCH($A1415,[1]mkt_pt_etf!$A:$A,0),MATCH(AM$2,[1]mkt_pt_etf!$1:$1,0))*2,0)</f>
        <v>0</v>
      </c>
      <c r="AN1415" s="90">
        <f>IFERROR(INDEX([1]market_value_etf!$1:$1048576,MATCH($A1415,[1]market_value_etf!$A:$A,0),MATCH(AN$2,[1]market_value_etf!$1:$1,0))*2 + INDEX([1]mkt_pt_etf!$1:$1048576,MATCH($A1415,[1]mkt_pt_etf!$A:$A,0),MATCH(AN$2,[1]mkt_pt_etf!$1:$1,0))*2,0)</f>
        <v>51752000</v>
      </c>
      <c r="AO1415" s="90">
        <f>IFERROR(INDEX([1]market_value_etf!$1:$1048576,MATCH($A1415,[1]market_value_etf!$A:$A,0),MATCH(AO$2,[1]market_value_etf!$1:$1,0))*2 + INDEX([1]mkt_pt_etf!$1:$1048576,MATCH($A1415,[1]mkt_pt_etf!$A:$A,0),MATCH(AO$2,[1]mkt_pt_etf!$1:$1,0))*2,0)</f>
        <v>2770000</v>
      </c>
      <c r="AP1415" s="90"/>
    </row>
    <row r="1416" spans="1:42" ht="12.75" customHeight="1">
      <c r="A1416" s="81">
        <v>45462</v>
      </c>
      <c r="B1416" s="90" cm="1">
        <f t="array" ref="B1416">SUM(_xlfn._xlws.FILTER([1]market_value_exchange!$B:$D,[1]market_value_exchange!$A:$A=A1416,0))*2</f>
        <v>57107867946600</v>
      </c>
      <c r="C1416" s="90">
        <f>SUM(AD1416:AN1416)</f>
        <v>438754102120</v>
      </c>
      <c r="D1416" s="203">
        <f>F1416+H1416+J1416+L1416+N1416+P1416+R1416+T1416+V1416+Z1416</f>
        <v>170408612000</v>
      </c>
      <c r="E1416" s="208">
        <f>INDEX([2]Daily_stats!$1:$1048576,MATCH($A1416,[2]Daily_stats!$H:$H,0),MATCH(E$1,[2]Daily_stats!$1:$1,0))</f>
        <v>277321367000</v>
      </c>
      <c r="F1416" s="90">
        <f>IFERROR(INDEX([1]kis_etf_trade_data!$1:$1048576,MATCH($A1416,[1]kis_etf_trade_data!$A:$A,0),MATCH(F$3,[1]kis_etf_trade_data!$1:$1,0)),0)</f>
        <v>117205732000</v>
      </c>
      <c r="G1416" s="85">
        <f>F1416/AD1416</f>
        <v>0.71438795793385368</v>
      </c>
      <c r="H1416" s="90">
        <f>IFERROR(INDEX([1]kis_etf_trade_data!$1:$1048576,MATCH($A1416,[1]kis_etf_trade_data!$A:$A,0),MATCH(H$3,[1]kis_etf_trade_data!$1:$1,0)),0)</f>
        <v>470131000</v>
      </c>
      <c r="I1416" s="85">
        <f>H1416/AE1416</f>
        <v>0.44224314714127144</v>
      </c>
      <c r="J1416" s="90">
        <f>IFERROR(INDEX([1]kis_etf_trade_data!$1:$1048576,MATCH($A1416,[1]kis_etf_trade_data!$A:$A,0),MATCH(J$3,[1]kis_etf_trade_data!$1:$1,0)),0)</f>
        <v>18868470000</v>
      </c>
      <c r="K1416" s="85">
        <f>J1416/AF1416</f>
        <v>0.46229344517907328</v>
      </c>
      <c r="L1416" s="90">
        <f>IFERROR(INDEX([1]kis_etf_trade_data!$1:$1048576,MATCH($A1416,[1]kis_etf_trade_data!$A:$A,0),MATCH(L$3,[1]kis_etf_trade_data!$1:$1,0)),0)</f>
        <v>30639386000</v>
      </c>
      <c r="M1416" s="85">
        <f>L1416/AG1416</f>
        <v>0.13585606192282207</v>
      </c>
      <c r="N1416" s="90">
        <f>IFERROR(INDEX([1]kis_etf_trade_data!$1:$1048576,MATCH($A1416,[1]kis_etf_trade_data!$A:$A,0),MATCH(N$3,[1]kis_etf_trade_data!$1:$1,0)),0)</f>
        <v>2316446000</v>
      </c>
      <c r="O1416" s="85">
        <f>N1416/AH1416</f>
        <v>0.4600109777680339</v>
      </c>
      <c r="P1416" s="90">
        <f>IFERROR(INDEX([1]kis_etf_trade_data!$1:$1048576,MATCH($A1416,[1]kis_etf_trade_data!$A:$A,0),MATCH(P$3,[1]kis_etf_trade_data!$1:$1,0)),0)</f>
        <v>215472000</v>
      </c>
      <c r="Q1416" s="85">
        <f>P1416/AI1416</f>
        <v>0.45575792238755963</v>
      </c>
      <c r="R1416" s="90">
        <f>IFERROR(INDEX([1]kis_etf_trade_data!$1:$1048576,MATCH($A1416,[1]kis_etf_trade_data!$A:$A,0),MATCH(R$3,[1]kis_etf_trade_data!$1:$1,0)),0)</f>
        <v>0</v>
      </c>
      <c r="S1416" s="85">
        <f>R1416/AJ1416</f>
        <v>0</v>
      </c>
      <c r="T1416" s="90">
        <f>IFERROR(INDEX([1]kis_etf_trade_data!$1:$1048576,MATCH($A1416,[1]kis_etf_trade_data!$A:$A,0),MATCH(T$3,[1]kis_etf_trade_data!$1:$1,0)),0)</f>
        <v>256950000</v>
      </c>
      <c r="U1416" s="85">
        <f>T1416/AK1416</f>
        <v>0.43768353921521869</v>
      </c>
      <c r="V1416" s="90">
        <f>IFERROR(INDEX([1]kis_etf_trade_data!$1:$1048576,MATCH($A1416,[1]kis_etf_trade_data!$A:$A,0),MATCH(V$3,[1]kis_etf_trade_data!$1:$1,0)),0)</f>
        <v>436025000</v>
      </c>
      <c r="W1416" s="85">
        <f>V1416/AL1416</f>
        <v>0.4797789182265923</v>
      </c>
      <c r="X1416" s="90">
        <f>IFERROR(INDEX([1]kis_etf_trade_data!$1:$1048576,MATCH($A1416,[1]kis_etf_trade_data!$A:$A,0),MATCH(X$3,[1]kis_etf_trade_data!$1:$1,0)),0)</f>
        <v>0</v>
      </c>
      <c r="Y1416" s="85" t="e">
        <f t="shared" si="15"/>
        <v>#DIV/0!</v>
      </c>
      <c r="Z1416" s="90">
        <f>IFERROR(INDEX([1]kis_etf_trade_data!$1:$1048576,MATCH($A1416,[1]kis_etf_trade_data!$A:$A,0),MATCH(Z$3,[1]kis_etf_trade_data!$1:$1,0)),0)</f>
        <v>0</v>
      </c>
      <c r="AA1416" s="85">
        <f>Z1416/AO1416</f>
        <v>0</v>
      </c>
      <c r="AB1416" s="85"/>
      <c r="AC1416" s="85"/>
      <c r="AD1416" s="90">
        <f>IFERROR(INDEX([1]market_value_etf!$1:$1048576,MATCH($A1416,[1]market_value_etf!$A:$A,0),MATCH(AD$2,[1]market_value_etf!$1:$1,0))*2 + INDEX([1]mkt_pt_etf!$1:$1048576,MATCH($A1416,[1]mkt_pt_etf!$A:$A,0),MATCH(AD$2,[1]mkt_pt_etf!$1:$1,0))*2,0)</f>
        <v>164064540420</v>
      </c>
      <c r="AE1416" s="90">
        <f>IFERROR(INDEX([1]market_value_etf!$1:$1048576,MATCH($A1416,[1]market_value_etf!$A:$A,0),MATCH(AE$2,[1]market_value_etf!$1:$1,0))*2 + INDEX([1]mkt_pt_etf!$1:$1048576,MATCH($A1416,[1]mkt_pt_etf!$A:$A,0),MATCH(AE$2,[1]mkt_pt_etf!$1:$1,0))*2,0)</f>
        <v>1063060000</v>
      </c>
      <c r="AF1416" s="90">
        <f>IFERROR(INDEX([1]market_value_etf!$1:$1048576,MATCH($A1416,[1]market_value_etf!$A:$A,0),MATCH(AF$2,[1]market_value_etf!$1:$1,0))*2 + INDEX([1]mkt_pt_etf!$1:$1048576,MATCH($A1416,[1]mkt_pt_etf!$A:$A,0),MATCH(AF$2,[1]mkt_pt_etf!$1:$1,0))*2,0)</f>
        <v>40814920040</v>
      </c>
      <c r="AG1416" s="90">
        <f>IFERROR(INDEX([1]market_value_etf!$1:$1048576,MATCH($A1416,[1]market_value_etf!$A:$A,0),MATCH(AG$2,[1]market_value_etf!$1:$1,0))*2 + INDEX([1]mkt_pt_etf!$1:$1048576,MATCH($A1416,[1]mkt_pt_etf!$A:$A,0),MATCH(AG$2,[1]mkt_pt_etf!$1:$1,0))*2,0)</f>
        <v>225528294920</v>
      </c>
      <c r="AH1416" s="90">
        <f>IFERROR(INDEX([1]market_value_etf!$1:$1048576,MATCH($A1416,[1]market_value_etf!$A:$A,0),MATCH(AH$2,[1]market_value_etf!$1:$1,0))*2 + INDEX([1]mkt_pt_etf!$1:$1048576,MATCH($A1416,[1]mkt_pt_etf!$A:$A,0),MATCH(AH$2,[1]mkt_pt_etf!$1:$1,0))*2,0)</f>
        <v>5035632000</v>
      </c>
      <c r="AI1416" s="90">
        <f>IFERROR(INDEX([1]market_value_etf!$1:$1048576,MATCH($A1416,[1]market_value_etf!$A:$A,0),MATCH(AI$2,[1]market_value_etf!$1:$1,0))*2 + INDEX([1]mkt_pt_etf!$1:$1048576,MATCH($A1416,[1]mkt_pt_etf!$A:$A,0),MATCH(AI$2,[1]mkt_pt_etf!$1:$1,0))*2,0)</f>
        <v>472777300</v>
      </c>
      <c r="AJ1416" s="90">
        <f>IFERROR(INDEX([1]market_value_etf!$1:$1048576,MATCH($A1416,[1]market_value_etf!$A:$A,0),MATCH(AJ$2,[1]market_value_etf!$1:$1,0))*2 + INDEX([1]mkt_pt_etf!$1:$1048576,MATCH($A1416,[1]mkt_pt_etf!$A:$A,0),MATCH(AJ$2,[1]mkt_pt_etf!$1:$1,0))*2,0)</f>
        <v>257097440</v>
      </c>
      <c r="AK1416" s="90">
        <f>IFERROR(INDEX([1]market_value_etf!$1:$1048576,MATCH($A1416,[1]market_value_etf!$A:$A,0),MATCH(AK$2,[1]market_value_etf!$1:$1,0))*2 + INDEX([1]mkt_pt_etf!$1:$1048576,MATCH($A1416,[1]mkt_pt_etf!$A:$A,0),MATCH(AK$2,[1]mkt_pt_etf!$1:$1,0))*2,0)</f>
        <v>587068000</v>
      </c>
      <c r="AL1416" s="90">
        <f>IFERROR(INDEX([1]market_value_etf!$1:$1048576,MATCH($A1416,[1]market_value_etf!$A:$A,0),MATCH(AL$2,[1]market_value_etf!$1:$1,0))*2 + INDEX([1]mkt_pt_etf!$1:$1048576,MATCH($A1416,[1]mkt_pt_etf!$A:$A,0),MATCH(AL$2,[1]mkt_pt_etf!$1:$1,0))*2,0)</f>
        <v>908804000</v>
      </c>
      <c r="AM1416" s="90">
        <f>IFERROR(INDEX([1]market_value_etf!$1:$1048576,MATCH($A1416,[1]market_value_etf!$A:$A,0),MATCH(AM$2,[1]market_value_etf!$1:$1,0))*2 + INDEX([1]mkt_pt_etf!$1:$1048576,MATCH($A1416,[1]mkt_pt_etf!$A:$A,0),MATCH(AM$2,[1]mkt_pt_etf!$1:$1,0))*2,0)</f>
        <v>0</v>
      </c>
      <c r="AN1416" s="90">
        <f>IFERROR(INDEX([1]market_value_etf!$1:$1048576,MATCH($A1416,[1]market_value_etf!$A:$A,0),MATCH(AN$2,[1]market_value_etf!$1:$1,0))*2 + INDEX([1]mkt_pt_etf!$1:$1048576,MATCH($A1416,[1]mkt_pt_etf!$A:$A,0),MATCH(AN$2,[1]mkt_pt_etf!$1:$1,0))*2,0)</f>
        <v>21908000</v>
      </c>
      <c r="AO1416" s="90">
        <f>IFERROR(INDEX([1]market_value_etf!$1:$1048576,MATCH($A1416,[1]market_value_etf!$A:$A,0),MATCH(AO$2,[1]market_value_etf!$1:$1,0))*2 + INDEX([1]mkt_pt_etf!$1:$1048576,MATCH($A1416,[1]mkt_pt_etf!$A:$A,0),MATCH(AO$2,[1]mkt_pt_etf!$1:$1,0))*2,0)</f>
        <v>2776000</v>
      </c>
      <c r="AP1416" s="90"/>
    </row>
    <row r="1417" spans="1:42" ht="12.75" customHeight="1">
      <c r="A1417" s="81">
        <v>45463</v>
      </c>
      <c r="B1417" s="90" cm="1">
        <f t="array" ref="B1417">SUM(_xlfn._xlws.FILTER([1]market_value_exchange!$B:$D,[1]market_value_exchange!$A:$A=A1417,0))*2</f>
        <v>53247308247600</v>
      </c>
      <c r="C1417" s="90">
        <f>SUM(AD1417:AN1417)</f>
        <v>540106826920</v>
      </c>
      <c r="D1417" s="203">
        <f>F1417+H1417+J1417+L1417+N1417+P1417+R1417+T1417+V1417+Z1417</f>
        <v>298814111000</v>
      </c>
      <c r="E1417" s="208">
        <f>INDEX([2]Daily_stats!$1:$1048576,MATCH($A1417,[2]Daily_stats!$H:$H,0),MATCH(E$1,[2]Daily_stats!$1:$1,0))</f>
        <v>409686798000</v>
      </c>
      <c r="F1417" s="90">
        <f>IFERROR(INDEX([1]kis_etf_trade_data!$1:$1048576,MATCH($A1417,[1]kis_etf_trade_data!$A:$A,0),MATCH(F$3,[1]kis_etf_trade_data!$1:$1,0)),0)</f>
        <v>29364386000</v>
      </c>
      <c r="G1417" s="85">
        <f>F1417/AD1417</f>
        <v>0.51985715269532051</v>
      </c>
      <c r="H1417" s="90">
        <f>IFERROR(INDEX([1]kis_etf_trade_data!$1:$1048576,MATCH($A1417,[1]kis_etf_trade_data!$A:$A,0),MATCH(H$3,[1]kis_etf_trade_data!$1:$1,0)),0)</f>
        <v>81623000</v>
      </c>
      <c r="I1417" s="85">
        <f>H1417/AE1417</f>
        <v>0.34769588590609746</v>
      </c>
      <c r="J1417" s="90">
        <f>IFERROR(INDEX([1]kis_etf_trade_data!$1:$1048576,MATCH($A1417,[1]kis_etf_trade_data!$A:$A,0),MATCH(J$3,[1]kis_etf_trade_data!$1:$1,0)),0)</f>
        <v>18056533000</v>
      </c>
      <c r="K1417" s="85">
        <f>J1417/AF1417</f>
        <v>0.49311190305754221</v>
      </c>
      <c r="L1417" s="90">
        <f>IFERROR(INDEX([1]kis_etf_trade_data!$1:$1048576,MATCH($A1417,[1]kis_etf_trade_data!$A:$A,0),MATCH(L$3,[1]kis_etf_trade_data!$1:$1,0)),0)</f>
        <v>57391609000</v>
      </c>
      <c r="M1417" s="85">
        <f>L1417/AG1417</f>
        <v>0.23072214908565072</v>
      </c>
      <c r="N1417" s="90">
        <f>IFERROR(INDEX([1]kis_etf_trade_data!$1:$1048576,MATCH($A1417,[1]kis_etf_trade_data!$A:$A,0),MATCH(N$3,[1]kis_etf_trade_data!$1:$1,0)),0)</f>
        <v>909077000</v>
      </c>
      <c r="O1417" s="85">
        <f>N1417/AH1417</f>
        <v>0.25125756334526222</v>
      </c>
      <c r="P1417" s="90">
        <f>IFERROR(INDEX([1]kis_etf_trade_data!$1:$1048576,MATCH($A1417,[1]kis_etf_trade_data!$A:$A,0),MATCH(P$3,[1]kis_etf_trade_data!$1:$1,0)),0)</f>
        <v>688112000</v>
      </c>
      <c r="Q1417" s="85">
        <f>P1417/AI1417</f>
        <v>0.45353116728357956</v>
      </c>
      <c r="R1417" s="90">
        <f>IFERROR(INDEX([1]kis_etf_trade_data!$1:$1048576,MATCH($A1417,[1]kis_etf_trade_data!$A:$A,0),MATCH(R$3,[1]kis_etf_trade_data!$1:$1,0)),0)</f>
        <v>0</v>
      </c>
      <c r="S1417" s="85">
        <f>R1417/AJ1417</f>
        <v>0</v>
      </c>
      <c r="T1417" s="90">
        <f>IFERROR(INDEX([1]kis_etf_trade_data!$1:$1048576,MATCH($A1417,[1]kis_etf_trade_data!$A:$A,0),MATCH(T$3,[1]kis_etf_trade_data!$1:$1,0)),0)</f>
        <v>191920485000</v>
      </c>
      <c r="U1417" s="85">
        <f>T1417/AK1417</f>
        <v>1.0000165018979683</v>
      </c>
      <c r="V1417" s="90">
        <f>IFERROR(INDEX([1]kis_etf_trade_data!$1:$1048576,MATCH($A1417,[1]kis_etf_trade_data!$A:$A,0),MATCH(V$3,[1]kis_etf_trade_data!$1:$1,0)),0)</f>
        <v>402286000</v>
      </c>
      <c r="W1417" s="85">
        <f>V1417/AL1417</f>
        <v>0.46037627886750132</v>
      </c>
      <c r="X1417" s="90">
        <f>IFERROR(INDEX([1]kis_etf_trade_data!$1:$1048576,MATCH($A1417,[1]kis_etf_trade_data!$A:$A,0),MATCH(X$3,[1]kis_etf_trade_data!$1:$1,0)),0)</f>
        <v>1247000</v>
      </c>
      <c r="Y1417" s="85">
        <f t="shared" si="15"/>
        <v>0.5</v>
      </c>
      <c r="Z1417" s="90">
        <f>IFERROR(INDEX([1]kis_etf_trade_data!$1:$1048576,MATCH($A1417,[1]kis_etf_trade_data!$A:$A,0),MATCH(Z$3,[1]kis_etf_trade_data!$1:$1,0)),0)</f>
        <v>0</v>
      </c>
      <c r="AA1417" s="85">
        <f>Z1417/AO1417</f>
        <v>0</v>
      </c>
      <c r="AB1417" s="85"/>
      <c r="AC1417" s="85"/>
      <c r="AD1417" s="90">
        <f>IFERROR(INDEX([1]market_value_etf!$1:$1048576,MATCH($A1417,[1]market_value_etf!$A:$A,0),MATCH(AD$2,[1]market_value_etf!$1:$1,0))*2 + INDEX([1]mkt_pt_etf!$1:$1048576,MATCH($A1417,[1]mkt_pt_etf!$A:$A,0),MATCH(AD$2,[1]mkt_pt_etf!$1:$1,0))*2,0)</f>
        <v>56485490000</v>
      </c>
      <c r="AE1417" s="90">
        <f>IFERROR(INDEX([1]market_value_etf!$1:$1048576,MATCH($A1417,[1]market_value_etf!$A:$A,0),MATCH(AE$2,[1]market_value_etf!$1:$1,0))*2 + INDEX([1]mkt_pt_etf!$1:$1048576,MATCH($A1417,[1]mkt_pt_etf!$A:$A,0),MATCH(AE$2,[1]mkt_pt_etf!$1:$1,0))*2,0)</f>
        <v>234754000</v>
      </c>
      <c r="AF1417" s="90">
        <f>IFERROR(INDEX([1]market_value_etf!$1:$1048576,MATCH($A1417,[1]market_value_etf!$A:$A,0),MATCH(AF$2,[1]market_value_etf!$1:$1,0))*2 + INDEX([1]mkt_pt_etf!$1:$1048576,MATCH($A1417,[1]mkt_pt_etf!$A:$A,0),MATCH(AF$2,[1]mkt_pt_etf!$1:$1,0))*2,0)</f>
        <v>36617516000</v>
      </c>
      <c r="AG1417" s="90">
        <f>IFERROR(INDEX([1]market_value_etf!$1:$1048576,MATCH($A1417,[1]market_value_etf!$A:$A,0),MATCH(AG$2,[1]market_value_etf!$1:$1,0))*2 + INDEX([1]mkt_pt_etf!$1:$1048576,MATCH($A1417,[1]mkt_pt_etf!$A:$A,0),MATCH(AG$2,[1]mkt_pt_etf!$1:$1,0))*2,0)</f>
        <v>248747722000</v>
      </c>
      <c r="AH1417" s="90">
        <f>IFERROR(INDEX([1]market_value_etf!$1:$1048576,MATCH($A1417,[1]market_value_etf!$A:$A,0),MATCH(AH$2,[1]market_value_etf!$1:$1,0))*2 + INDEX([1]mkt_pt_etf!$1:$1048576,MATCH($A1417,[1]mkt_pt_etf!$A:$A,0),MATCH(AH$2,[1]mkt_pt_etf!$1:$1,0))*2,0)</f>
        <v>3618108000</v>
      </c>
      <c r="AI1417" s="90">
        <f>IFERROR(INDEX([1]market_value_etf!$1:$1048576,MATCH($A1417,[1]market_value_etf!$A:$A,0),MATCH(AI$2,[1]market_value_etf!$1:$1,0))*2 + INDEX([1]mkt_pt_etf!$1:$1048576,MATCH($A1417,[1]mkt_pt_etf!$A:$A,0),MATCH(AI$2,[1]mkt_pt_etf!$1:$1,0))*2,0)</f>
        <v>1517232000</v>
      </c>
      <c r="AJ1417" s="90">
        <f>IFERROR(INDEX([1]market_value_etf!$1:$1048576,MATCH($A1417,[1]market_value_etf!$A:$A,0),MATCH(AJ$2,[1]market_value_etf!$1:$1,0))*2 + INDEX([1]mkt_pt_etf!$1:$1048576,MATCH($A1417,[1]mkt_pt_etf!$A:$A,0),MATCH(AJ$2,[1]mkt_pt_etf!$1:$1,0))*2,0)</f>
        <v>92372920</v>
      </c>
      <c r="AK1417" s="90">
        <f>IFERROR(INDEX([1]market_value_etf!$1:$1048576,MATCH($A1417,[1]market_value_etf!$A:$A,0),MATCH(AK$2,[1]market_value_etf!$1:$1,0))*2 + INDEX([1]mkt_pt_etf!$1:$1048576,MATCH($A1417,[1]mkt_pt_etf!$A:$A,0),MATCH(AK$2,[1]mkt_pt_etf!$1:$1,0))*2,0)</f>
        <v>191917318000</v>
      </c>
      <c r="AL1417" s="90">
        <f>IFERROR(INDEX([1]market_value_etf!$1:$1048576,MATCH($A1417,[1]market_value_etf!$A:$A,0),MATCH(AL$2,[1]market_value_etf!$1:$1,0))*2 + INDEX([1]mkt_pt_etf!$1:$1048576,MATCH($A1417,[1]mkt_pt_etf!$A:$A,0),MATCH(AL$2,[1]mkt_pt_etf!$1:$1,0))*2,0)</f>
        <v>873820000</v>
      </c>
      <c r="AM1417" s="90">
        <f>IFERROR(INDEX([1]market_value_etf!$1:$1048576,MATCH($A1417,[1]market_value_etf!$A:$A,0),MATCH(AM$2,[1]market_value_etf!$1:$1,0))*2 + INDEX([1]mkt_pt_etf!$1:$1048576,MATCH($A1417,[1]mkt_pt_etf!$A:$A,0),MATCH(AM$2,[1]mkt_pt_etf!$1:$1,0))*2,0)</f>
        <v>2494000</v>
      </c>
      <c r="AN1417" s="90">
        <f>IFERROR(INDEX([1]market_value_etf!$1:$1048576,MATCH($A1417,[1]market_value_etf!$A:$A,0),MATCH(AN$2,[1]market_value_etf!$1:$1,0))*2 + INDEX([1]mkt_pt_etf!$1:$1048576,MATCH($A1417,[1]mkt_pt_etf!$A:$A,0),MATCH(AN$2,[1]mkt_pt_etf!$1:$1,0))*2,0)</f>
        <v>0</v>
      </c>
      <c r="AO1417" s="90">
        <f>IFERROR(INDEX([1]market_value_etf!$1:$1048576,MATCH($A1417,[1]market_value_etf!$A:$A,0),MATCH(AO$2,[1]market_value_etf!$1:$1,0))*2 + INDEX([1]mkt_pt_etf!$1:$1048576,MATCH($A1417,[1]mkt_pt_etf!$A:$A,0),MATCH(AO$2,[1]mkt_pt_etf!$1:$1,0))*2,0)</f>
        <v>30620000</v>
      </c>
      <c r="AP1417" s="90"/>
    </row>
    <row r="1418" spans="1:42" ht="12.75" customHeight="1">
      <c r="A1418" s="81">
        <v>45464</v>
      </c>
      <c r="B1418" s="90" cm="1">
        <f t="array" ref="B1418">SUM(_xlfn._xlws.FILTER([1]market_value_exchange!$B:$D,[1]market_value_exchange!$A:$A=A1418,0))*2</f>
        <v>50016081109800</v>
      </c>
      <c r="C1418" s="90">
        <f>SUM(AD1418:AN1418)</f>
        <v>161214772780</v>
      </c>
      <c r="D1418" s="203">
        <f>F1418+H1418+J1418+L1418+N1418+P1418+R1418+T1418+V1418+Z1418</f>
        <v>25772589000</v>
      </c>
      <c r="E1418" s="208">
        <f>INDEX([2]Daily_stats!$1:$1048576,MATCH($A1418,[2]Daily_stats!$H:$H,0),MATCH(E$1,[2]Daily_stats!$1:$1,0))</f>
        <v>130367160000</v>
      </c>
      <c r="F1418" s="90">
        <f>IFERROR(INDEX([1]kis_etf_trade_data!$1:$1048576,MATCH($A1418,[1]kis_etf_trade_data!$A:$A,0),MATCH(F$3,[1]kis_etf_trade_data!$1:$1,0)),0)</f>
        <v>324302000</v>
      </c>
      <c r="G1418" s="85">
        <f>F1418/AD1418</f>
        <v>0.10248421209321666</v>
      </c>
      <c r="H1418" s="90">
        <f>IFERROR(INDEX([1]kis_etf_trade_data!$1:$1048576,MATCH($A1418,[1]kis_etf_trade_data!$A:$A,0),MATCH(H$3,[1]kis_etf_trade_data!$1:$1,0)),0)</f>
        <v>234809000</v>
      </c>
      <c r="I1418" s="85">
        <f>H1418/AE1418</f>
        <v>0.47199686419554554</v>
      </c>
      <c r="J1418" s="90">
        <f>IFERROR(INDEX([1]kis_etf_trade_data!$1:$1048576,MATCH($A1418,[1]kis_etf_trade_data!$A:$A,0),MATCH(J$3,[1]kis_etf_trade_data!$1:$1,0)),0)</f>
        <v>8551808000</v>
      </c>
      <c r="K1418" s="85">
        <f>J1418/AF1418</f>
        <v>0.47993085518196238</v>
      </c>
      <c r="L1418" s="90">
        <f>IFERROR(INDEX([1]kis_etf_trade_data!$1:$1048576,MATCH($A1418,[1]kis_etf_trade_data!$A:$A,0),MATCH(L$3,[1]kis_etf_trade_data!$1:$1,0)),0)</f>
        <v>15199629000</v>
      </c>
      <c r="M1418" s="85">
        <f>L1418/AG1418</f>
        <v>0.11424261692449775</v>
      </c>
      <c r="N1418" s="90">
        <f>IFERROR(INDEX([1]kis_etf_trade_data!$1:$1048576,MATCH($A1418,[1]kis_etf_trade_data!$A:$A,0),MATCH(N$3,[1]kis_etf_trade_data!$1:$1,0)),0)</f>
        <v>1197113000</v>
      </c>
      <c r="O1418" s="85">
        <f>N1418/AH1418</f>
        <v>0.34924754032742733</v>
      </c>
      <c r="P1418" s="90">
        <f>IFERROR(INDEX([1]kis_etf_trade_data!$1:$1048576,MATCH($A1418,[1]kis_etf_trade_data!$A:$A,0),MATCH(P$3,[1]kis_etf_trade_data!$1:$1,0)),0)</f>
        <v>144110000</v>
      </c>
      <c r="Q1418" s="85">
        <f>P1418/AI1418</f>
        <v>0.35763199228739845</v>
      </c>
      <c r="R1418" s="90">
        <f>IFERROR(INDEX([1]kis_etf_trade_data!$1:$1048576,MATCH($A1418,[1]kis_etf_trade_data!$A:$A,0),MATCH(R$3,[1]kis_etf_trade_data!$1:$1,0)),0)</f>
        <v>0</v>
      </c>
      <c r="S1418" s="85">
        <f>R1418/AJ1418</f>
        <v>0</v>
      </c>
      <c r="T1418" s="90">
        <f>IFERROR(INDEX([1]kis_etf_trade_data!$1:$1048576,MATCH($A1418,[1]kis_etf_trade_data!$A:$A,0),MATCH(T$3,[1]kis_etf_trade_data!$1:$1,0)),0)</f>
        <v>881000</v>
      </c>
      <c r="U1418" s="85">
        <f>T1418/AK1418</f>
        <v>5.5221261125736491E-2</v>
      </c>
      <c r="V1418" s="90">
        <f>IFERROR(INDEX([1]kis_etf_trade_data!$1:$1048576,MATCH($A1418,[1]kis_etf_trade_data!$A:$A,0),MATCH(V$3,[1]kis_etf_trade_data!$1:$1,0)),0)</f>
        <v>119937000</v>
      </c>
      <c r="W1418" s="85">
        <f>V1418/AL1418</f>
        <v>4.4042670387779086E-2</v>
      </c>
      <c r="X1418" s="90">
        <f>IFERROR(INDEX([1]kis_etf_trade_data!$1:$1048576,MATCH($A1418,[1]kis_etf_trade_data!$A:$A,0),MATCH(X$3,[1]kis_etf_trade_data!$1:$1,0)),0)</f>
        <v>0</v>
      </c>
      <c r="Y1418" s="85" t="e">
        <f t="shared" si="15"/>
        <v>#DIV/0!</v>
      </c>
      <c r="Z1418" s="90">
        <f>IFERROR(INDEX([1]kis_etf_trade_data!$1:$1048576,MATCH($A1418,[1]kis_etf_trade_data!$A:$A,0),MATCH(Z$3,[1]kis_etf_trade_data!$1:$1,0)),0)</f>
        <v>0</v>
      </c>
      <c r="AA1418" s="85">
        <f>Z1418/AO1418</f>
        <v>0</v>
      </c>
      <c r="AB1418" s="85"/>
      <c r="AC1418" s="85"/>
      <c r="AD1418" s="90">
        <f>IFERROR(INDEX([1]market_value_etf!$1:$1048576,MATCH($A1418,[1]market_value_etf!$A:$A,0),MATCH(AD$2,[1]market_value_etf!$1:$1,0))*2 + INDEX([1]mkt_pt_etf!$1:$1048576,MATCH($A1418,[1]mkt_pt_etf!$A:$A,0),MATCH(AD$2,[1]mkt_pt_etf!$1:$1,0))*2,0)</f>
        <v>3164409360</v>
      </c>
      <c r="AE1418" s="90">
        <f>IFERROR(INDEX([1]market_value_etf!$1:$1048576,MATCH($A1418,[1]market_value_etf!$A:$A,0),MATCH(AE$2,[1]market_value_etf!$1:$1,0))*2 + INDEX([1]mkt_pt_etf!$1:$1048576,MATCH($A1418,[1]mkt_pt_etf!$A:$A,0),MATCH(AE$2,[1]mkt_pt_etf!$1:$1,0))*2,0)</f>
        <v>497480000</v>
      </c>
      <c r="AF1418" s="90">
        <f>IFERROR(INDEX([1]market_value_etf!$1:$1048576,MATCH($A1418,[1]market_value_etf!$A:$A,0),MATCH(AF$2,[1]market_value_etf!$1:$1,0))*2 + INDEX([1]mkt_pt_etf!$1:$1048576,MATCH($A1418,[1]mkt_pt_etf!$A:$A,0),MATCH(AF$2,[1]mkt_pt_etf!$1:$1,0))*2,0)</f>
        <v>17818833500</v>
      </c>
      <c r="AG1418" s="90">
        <f>IFERROR(INDEX([1]market_value_etf!$1:$1048576,MATCH($A1418,[1]market_value_etf!$A:$A,0),MATCH(AG$2,[1]market_value_etf!$1:$1,0))*2 + INDEX([1]mkt_pt_etf!$1:$1048576,MATCH($A1418,[1]mkt_pt_etf!$A:$A,0),MATCH(AG$2,[1]mkt_pt_etf!$1:$1,0))*2,0)</f>
        <v>133046926000</v>
      </c>
      <c r="AH1418" s="90">
        <f>IFERROR(INDEX([1]market_value_etf!$1:$1048576,MATCH($A1418,[1]market_value_etf!$A:$A,0),MATCH(AH$2,[1]market_value_etf!$1:$1,0))*2 + INDEX([1]mkt_pt_etf!$1:$1048576,MATCH($A1418,[1]mkt_pt_etf!$A:$A,0),MATCH(AH$2,[1]mkt_pt_etf!$1:$1,0))*2,0)</f>
        <v>3427692000</v>
      </c>
      <c r="AI1418" s="90">
        <f>IFERROR(INDEX([1]market_value_etf!$1:$1048576,MATCH($A1418,[1]market_value_etf!$A:$A,0),MATCH(AI$2,[1]market_value_etf!$1:$1,0))*2 + INDEX([1]mkt_pt_etf!$1:$1048576,MATCH($A1418,[1]mkt_pt_etf!$A:$A,0),MATCH(AI$2,[1]mkt_pt_etf!$1:$1,0))*2,0)</f>
        <v>402956120</v>
      </c>
      <c r="AJ1418" s="90">
        <f>IFERROR(INDEX([1]market_value_etf!$1:$1048576,MATCH($A1418,[1]market_value_etf!$A:$A,0),MATCH(AJ$2,[1]market_value_etf!$1:$1,0))*2 + INDEX([1]mkt_pt_etf!$1:$1048576,MATCH($A1418,[1]mkt_pt_etf!$A:$A,0),MATCH(AJ$2,[1]mkt_pt_etf!$1:$1,0))*2,0)</f>
        <v>117321800</v>
      </c>
      <c r="AK1418" s="90">
        <f>IFERROR(INDEX([1]market_value_etf!$1:$1048576,MATCH($A1418,[1]market_value_etf!$A:$A,0),MATCH(AK$2,[1]market_value_etf!$1:$1,0))*2 + INDEX([1]mkt_pt_etf!$1:$1048576,MATCH($A1418,[1]mkt_pt_etf!$A:$A,0),MATCH(AK$2,[1]mkt_pt_etf!$1:$1,0))*2,0)</f>
        <v>15954000</v>
      </c>
      <c r="AL1418" s="90">
        <f>IFERROR(INDEX([1]market_value_etf!$1:$1048576,MATCH($A1418,[1]market_value_etf!$A:$A,0),MATCH(AL$2,[1]market_value_etf!$1:$1,0))*2 + INDEX([1]mkt_pt_etf!$1:$1048576,MATCH($A1418,[1]mkt_pt_etf!$A:$A,0),MATCH(AL$2,[1]mkt_pt_etf!$1:$1,0))*2,0)</f>
        <v>2723200000</v>
      </c>
      <c r="AM1418" s="90">
        <f>IFERROR(INDEX([1]market_value_etf!$1:$1048576,MATCH($A1418,[1]market_value_etf!$A:$A,0),MATCH(AM$2,[1]market_value_etf!$1:$1,0))*2 + INDEX([1]mkt_pt_etf!$1:$1048576,MATCH($A1418,[1]mkt_pt_etf!$A:$A,0),MATCH(AM$2,[1]mkt_pt_etf!$1:$1,0))*2,0)</f>
        <v>0</v>
      </c>
      <c r="AN1418" s="90">
        <f>IFERROR(INDEX([1]market_value_etf!$1:$1048576,MATCH($A1418,[1]market_value_etf!$A:$A,0),MATCH(AN$2,[1]market_value_etf!$1:$1,0))*2 + INDEX([1]mkt_pt_etf!$1:$1048576,MATCH($A1418,[1]mkt_pt_etf!$A:$A,0),MATCH(AN$2,[1]mkt_pt_etf!$1:$1,0))*2,0)</f>
        <v>0</v>
      </c>
      <c r="AO1418" s="90">
        <f>IFERROR(INDEX([1]market_value_etf!$1:$1048576,MATCH($A1418,[1]market_value_etf!$A:$A,0),MATCH(AO$2,[1]market_value_etf!$1:$1,0))*2 + INDEX([1]mkt_pt_etf!$1:$1048576,MATCH($A1418,[1]mkt_pt_etf!$A:$A,0),MATCH(AO$2,[1]mkt_pt_etf!$1:$1,0))*2,0)</f>
        <v>2804000</v>
      </c>
      <c r="AP1418" s="90"/>
    </row>
    <row r="1419" spans="1:42" s="116" customFormat="1" ht="12.75" customHeight="1">
      <c r="A1419" s="110"/>
      <c r="B1419" s="113"/>
      <c r="C1419" s="113"/>
      <c r="D1419" s="203">
        <v>0</v>
      </c>
      <c r="E1419" s="208"/>
      <c r="F1419" s="113"/>
      <c r="G1419" s="135"/>
      <c r="H1419" s="113"/>
      <c r="I1419" s="113"/>
      <c r="J1419" s="113"/>
      <c r="K1419" s="113"/>
      <c r="L1419" s="113"/>
      <c r="M1419" s="113"/>
      <c r="N1419" s="113"/>
      <c r="O1419" s="113"/>
      <c r="P1419" s="113"/>
      <c r="Q1419" s="113"/>
      <c r="R1419" s="113"/>
      <c r="S1419" s="113"/>
      <c r="T1419" s="113"/>
      <c r="U1419" s="113"/>
      <c r="V1419" s="113"/>
      <c r="W1419" s="113"/>
      <c r="X1419" s="113"/>
      <c r="Y1419" s="85" t="e">
        <f t="shared" si="15"/>
        <v>#DIV/0!</v>
      </c>
      <c r="Z1419" s="113"/>
      <c r="AA1419" s="113"/>
      <c r="AB1419" s="113"/>
      <c r="AC1419" s="113"/>
      <c r="AD1419" s="113"/>
      <c r="AE1419" s="113"/>
      <c r="AF1419" s="113"/>
      <c r="AG1419" s="113"/>
      <c r="AH1419" s="113"/>
      <c r="AI1419" s="126"/>
      <c r="AJ1419" s="113"/>
      <c r="AK1419" s="113"/>
      <c r="AL1419" s="113"/>
      <c r="AM1419" s="113"/>
      <c r="AN1419" s="113"/>
      <c r="AO1419" s="113"/>
      <c r="AP1419" s="113"/>
    </row>
    <row r="1420" spans="1:42" ht="12.75" customHeight="1">
      <c r="A1420" s="81">
        <v>45467</v>
      </c>
      <c r="B1420" s="90" cm="1">
        <f t="array" ref="B1420">SUM(_xlfn._xlws.FILTER([1]market_value_exchange!$B:$D,[1]market_value_exchange!$A:$A=A1420,0))*2</f>
        <v>72545741873400</v>
      </c>
      <c r="C1420" s="90">
        <f>SUM(AD1420:AN1420)</f>
        <v>438255490460</v>
      </c>
      <c r="D1420" s="203">
        <f>F1420+H1420+J1420+L1420+N1420+P1420+R1420+T1420+V1420+Z1420</f>
        <v>278896879000</v>
      </c>
      <c r="E1420" s="208">
        <f>INDEX([2]Daily_stats!$1:$1048576,MATCH($A1420,[2]Daily_stats!$H:$H,0),MATCH(E$1,[2]Daily_stats!$1:$1,0))</f>
        <v>552306659000</v>
      </c>
      <c r="F1420" s="90">
        <f>IFERROR(INDEX([1]kis_etf_trade_data!$1:$1048576,MATCH($A1420,[1]kis_etf_trade_data!$A:$A,0),MATCH(F$3,[1]kis_etf_trade_data!$1:$1,0)),0)</f>
        <v>156356152000</v>
      </c>
      <c r="G1420" s="85">
        <f>F1420/AD1420</f>
        <v>0.76961869139015682</v>
      </c>
      <c r="H1420" s="90">
        <f>IFERROR(INDEX([1]kis_etf_trade_data!$1:$1048576,MATCH($A1420,[1]kis_etf_trade_data!$A:$A,0),MATCH(H$3,[1]kis_etf_trade_data!$1:$1,0)),0)</f>
        <v>1244727000</v>
      </c>
      <c r="I1420" s="85">
        <f>H1420/AE1420</f>
        <v>0.46490486968603634</v>
      </c>
      <c r="J1420" s="90">
        <f>IFERROR(INDEX([1]kis_etf_trade_data!$1:$1048576,MATCH($A1420,[1]kis_etf_trade_data!$A:$A,0),MATCH(J$3,[1]kis_etf_trade_data!$1:$1,0)),0)</f>
        <v>14334383000</v>
      </c>
      <c r="K1420" s="85">
        <f>J1420/AF1420</f>
        <v>0.34781807858333558</v>
      </c>
      <c r="L1420" s="90">
        <f>IFERROR(INDEX([1]kis_etf_trade_data!$1:$1048576,MATCH($A1420,[1]kis_etf_trade_data!$A:$A,0),MATCH(L$3,[1]kis_etf_trade_data!$1:$1,0)),0)</f>
        <v>48994128000</v>
      </c>
      <c r="M1420" s="85">
        <f>L1420/AG1420</f>
        <v>0.39309048320108614</v>
      </c>
      <c r="N1420" s="90">
        <f>IFERROR(INDEX([1]kis_etf_trade_data!$1:$1048576,MATCH($A1420,[1]kis_etf_trade_data!$A:$A,0),MATCH(N$3,[1]kis_etf_trade_data!$1:$1,0)),0)</f>
        <v>3085262000</v>
      </c>
      <c r="O1420" s="85">
        <f>N1420/AH1420</f>
        <v>0.37923959392235651</v>
      </c>
      <c r="P1420" s="90">
        <f>IFERROR(INDEX([1]kis_etf_trade_data!$1:$1048576,MATCH($A1420,[1]kis_etf_trade_data!$A:$A,0),MATCH(P$3,[1]kis_etf_trade_data!$1:$1,0)),0)</f>
        <v>521698000</v>
      </c>
      <c r="Q1420" s="85">
        <f>P1420/AI1420</f>
        <v>0.43276350678581088</v>
      </c>
      <c r="R1420" s="90">
        <f>IFERROR(INDEX([1]kis_etf_trade_data!$1:$1048576,MATCH($A1420,[1]kis_etf_trade_data!$A:$A,0),MATCH(R$3,[1]kis_etf_trade_data!$1:$1,0)),0)</f>
        <v>0</v>
      </c>
      <c r="S1420" s="85">
        <f>R1420/AJ1420</f>
        <v>0</v>
      </c>
      <c r="T1420" s="90">
        <f>IFERROR(INDEX([1]kis_etf_trade_data!$1:$1048576,MATCH($A1420,[1]kis_etf_trade_data!$A:$A,0),MATCH(T$3,[1]kis_etf_trade_data!$1:$1,0)),0)</f>
        <v>52312152000</v>
      </c>
      <c r="U1420" s="85">
        <f>T1420/AK1420</f>
        <v>0.99782756829792463</v>
      </c>
      <c r="V1420" s="90">
        <f>IFERROR(INDEX([1]kis_etf_trade_data!$1:$1048576,MATCH($A1420,[1]kis_etf_trade_data!$A:$A,0),MATCH(V$3,[1]kis_etf_trade_data!$1:$1,0)),0)</f>
        <v>2048377000</v>
      </c>
      <c r="W1420" s="85">
        <f>V1420/AL1420</f>
        <v>0.44151803381302224</v>
      </c>
      <c r="X1420" s="90">
        <f>IFERROR(INDEX([1]kis_etf_trade_data!$1:$1048576,MATCH($A1420,[1]kis_etf_trade_data!$A:$A,0),MATCH(X$3,[1]kis_etf_trade_data!$1:$1,0)),0)</f>
        <v>3640000</v>
      </c>
      <c r="Y1420" s="85">
        <f t="shared" si="15"/>
        <v>0.5</v>
      </c>
      <c r="Z1420" s="90">
        <f>IFERROR(INDEX([1]kis_etf_trade_data!$1:$1048576,MATCH($A1420,[1]kis_etf_trade_data!$A:$A,0),MATCH(Z$3,[1]kis_etf_trade_data!$1:$1,0)),0)</f>
        <v>0</v>
      </c>
      <c r="AA1420" s="85">
        <f>Z1420/AO1420</f>
        <v>0</v>
      </c>
      <c r="AB1420" s="85"/>
      <c r="AC1420" s="85"/>
      <c r="AD1420" s="90">
        <f>IFERROR(INDEX([1]market_value_etf!$1:$1048576,MATCH($A1420,[1]market_value_etf!$A:$A,0),MATCH(AD$2,[1]market_value_etf!$1:$1,0))*2 + INDEX([1]mkt_pt_etf!$1:$1048576,MATCH($A1420,[1]mkt_pt_etf!$A:$A,0),MATCH(AD$2,[1]mkt_pt_etf!$1:$1,0))*2,0)</f>
        <v>203160543980</v>
      </c>
      <c r="AE1420" s="90">
        <f>IFERROR(INDEX([1]market_value_etf!$1:$1048576,MATCH($A1420,[1]market_value_etf!$A:$A,0),MATCH(AE$2,[1]market_value_etf!$1:$1,0))*2 + INDEX([1]mkt_pt_etf!$1:$1048576,MATCH($A1420,[1]mkt_pt_etf!$A:$A,0),MATCH(AE$2,[1]mkt_pt_etf!$1:$1,0))*2,0)</f>
        <v>2677380000</v>
      </c>
      <c r="AF1420" s="90">
        <f>IFERROR(INDEX([1]market_value_etf!$1:$1048576,MATCH($A1420,[1]market_value_etf!$A:$A,0),MATCH(AF$2,[1]market_value_etf!$1:$1,0))*2 + INDEX([1]mkt_pt_etf!$1:$1048576,MATCH($A1420,[1]mkt_pt_etf!$A:$A,0),MATCH(AF$2,[1]mkt_pt_etf!$1:$1,0))*2,0)</f>
        <v>41212300000</v>
      </c>
      <c r="AG1420" s="90">
        <f>IFERROR(INDEX([1]market_value_etf!$1:$1048576,MATCH($A1420,[1]market_value_etf!$A:$A,0),MATCH(AG$2,[1]market_value_etf!$1:$1,0))*2 + INDEX([1]mkt_pt_etf!$1:$1048576,MATCH($A1420,[1]mkt_pt_etf!$A:$A,0),MATCH(AG$2,[1]mkt_pt_etf!$1:$1,0))*2,0)</f>
        <v>124638296000</v>
      </c>
      <c r="AH1420" s="90">
        <f>IFERROR(INDEX([1]market_value_etf!$1:$1048576,MATCH($A1420,[1]market_value_etf!$A:$A,0),MATCH(AH$2,[1]market_value_etf!$1:$1,0))*2 + INDEX([1]mkt_pt_etf!$1:$1048576,MATCH($A1420,[1]mkt_pt_etf!$A:$A,0),MATCH(AH$2,[1]mkt_pt_etf!$1:$1,0))*2,0)</f>
        <v>8135390000</v>
      </c>
      <c r="AI1420" s="90">
        <f>IFERROR(INDEX([1]market_value_etf!$1:$1048576,MATCH($A1420,[1]market_value_etf!$A:$A,0),MATCH(AI$2,[1]market_value_etf!$1:$1,0))*2 + INDEX([1]mkt_pt_etf!$1:$1048576,MATCH($A1420,[1]mkt_pt_etf!$A:$A,0),MATCH(AI$2,[1]mkt_pt_etf!$1:$1,0))*2,0)</f>
        <v>1205503680</v>
      </c>
      <c r="AJ1420" s="90">
        <f>IFERROR(INDEX([1]market_value_etf!$1:$1048576,MATCH($A1420,[1]market_value_etf!$A:$A,0),MATCH(AJ$2,[1]market_value_etf!$1:$1,0))*2 + INDEX([1]mkt_pt_etf!$1:$1048576,MATCH($A1420,[1]mkt_pt_etf!$A:$A,0),MATCH(AJ$2,[1]mkt_pt_etf!$1:$1,0))*2,0)</f>
        <v>131008800</v>
      </c>
      <c r="AK1420" s="90">
        <f>IFERROR(INDEX([1]market_value_etf!$1:$1048576,MATCH($A1420,[1]market_value_etf!$A:$A,0),MATCH(AK$2,[1]market_value_etf!$1:$1,0))*2 + INDEX([1]mkt_pt_etf!$1:$1048576,MATCH($A1420,[1]mkt_pt_etf!$A:$A,0),MATCH(AK$2,[1]mkt_pt_etf!$1:$1,0))*2,0)</f>
        <v>52426044000</v>
      </c>
      <c r="AL1420" s="90">
        <f>IFERROR(INDEX([1]market_value_etf!$1:$1048576,MATCH($A1420,[1]market_value_etf!$A:$A,0),MATCH(AL$2,[1]market_value_etf!$1:$1,0))*2 + INDEX([1]mkt_pt_etf!$1:$1048576,MATCH($A1420,[1]mkt_pt_etf!$A:$A,0),MATCH(AL$2,[1]mkt_pt_etf!$1:$1,0))*2,0)</f>
        <v>4639396000</v>
      </c>
      <c r="AM1420" s="90">
        <f>IFERROR(INDEX([1]market_value_etf!$1:$1048576,MATCH($A1420,[1]market_value_etf!$A:$A,0),MATCH(AM$2,[1]market_value_etf!$1:$1,0))*2 + INDEX([1]mkt_pt_etf!$1:$1048576,MATCH($A1420,[1]mkt_pt_etf!$A:$A,0),MATCH(AM$2,[1]mkt_pt_etf!$1:$1,0))*2,0)</f>
        <v>7280000</v>
      </c>
      <c r="AN1420" s="90">
        <f>IFERROR(INDEX([1]market_value_etf!$1:$1048576,MATCH($A1420,[1]market_value_etf!$A:$A,0),MATCH(AN$2,[1]market_value_etf!$1:$1,0))*2 + INDEX([1]mkt_pt_etf!$1:$1048576,MATCH($A1420,[1]mkt_pt_etf!$A:$A,0),MATCH(AN$2,[1]mkt_pt_etf!$1:$1,0))*2,0)</f>
        <v>22348000</v>
      </c>
      <c r="AO1420" s="90">
        <f>IFERROR(INDEX([1]market_value_etf!$1:$1048576,MATCH($A1420,[1]market_value_etf!$A:$A,0),MATCH(AO$2,[1]market_value_etf!$1:$1,0))*2 + INDEX([1]mkt_pt_etf!$1:$1048576,MATCH($A1420,[1]mkt_pt_etf!$A:$A,0),MATCH(AO$2,[1]mkt_pt_etf!$1:$1,0))*2,0)</f>
        <v>115352000</v>
      </c>
      <c r="AP1420" s="90"/>
    </row>
    <row r="1421" spans="1:42" ht="12.75" customHeight="1">
      <c r="A1421" s="81">
        <v>45468</v>
      </c>
      <c r="B1421" s="90" cm="1">
        <f t="array" ref="B1421">SUM(_xlfn._xlws.FILTER([1]market_value_exchange!$B:$D,[1]market_value_exchange!$A:$A=A1421,0))*2</f>
        <v>47620984350200</v>
      </c>
      <c r="C1421" s="90">
        <f>SUM(AD1421:AN1421)</f>
        <v>1508052740120</v>
      </c>
      <c r="D1421" s="203">
        <f>F1421+H1421+J1421+L1421+N1421+P1421+R1421+T1421+V1421+Z1421</f>
        <v>217370369000</v>
      </c>
      <c r="E1421" s="208">
        <f>INDEX([2]Daily_stats!$1:$1048576,MATCH($A1421,[2]Daily_stats!$H:$H,0),MATCH(E$1,[2]Daily_stats!$1:$1,0))</f>
        <v>344632494000</v>
      </c>
      <c r="F1421" s="90">
        <f>IFERROR(INDEX([1]kis_etf_trade_data!$1:$1048576,MATCH($A1421,[1]kis_etf_trade_data!$A:$A,0),MATCH(F$3,[1]kis_etf_trade_data!$1:$1,0)),0)</f>
        <v>147603888000</v>
      </c>
      <c r="G1421" s="85">
        <f>F1421/AD1421</f>
        <v>0.90401547695465623</v>
      </c>
      <c r="H1421" s="90">
        <f>IFERROR(INDEX([1]kis_etf_trade_data!$1:$1048576,MATCH($A1421,[1]kis_etf_trade_data!$A:$A,0),MATCH(H$3,[1]kis_etf_trade_data!$1:$1,0)),0)</f>
        <v>473021000</v>
      </c>
      <c r="I1421" s="85">
        <f>H1421/AE1421</f>
        <v>0.2615068983894544</v>
      </c>
      <c r="J1421" s="90">
        <f>IFERROR(INDEX([1]kis_etf_trade_data!$1:$1048576,MATCH($A1421,[1]kis_etf_trade_data!$A:$A,0),MATCH(J$3,[1]kis_etf_trade_data!$1:$1,0)),0)</f>
        <v>7968960000</v>
      </c>
      <c r="K1421" s="85">
        <f>J1421/AF1421</f>
        <v>0.35578838171239358</v>
      </c>
      <c r="L1421" s="90">
        <f>IFERROR(INDEX([1]kis_etf_trade_data!$1:$1048576,MATCH($A1421,[1]kis_etf_trade_data!$A:$A,0),MATCH(L$3,[1]kis_etf_trade_data!$1:$1,0)),0)</f>
        <v>57353993000</v>
      </c>
      <c r="M1421" s="85">
        <f>L1421/AG1421</f>
        <v>4.3771615034628238E-2</v>
      </c>
      <c r="N1421" s="90">
        <f>IFERROR(INDEX([1]kis_etf_trade_data!$1:$1048576,MATCH($A1421,[1]kis_etf_trade_data!$A:$A,0),MATCH(N$3,[1]kis_etf_trade_data!$1:$1,0)),0)</f>
        <v>3514632000</v>
      </c>
      <c r="O1421" s="85">
        <f>N1421/AH1421</f>
        <v>0.38340455695937409</v>
      </c>
      <c r="P1421" s="90">
        <f>IFERROR(INDEX([1]kis_etf_trade_data!$1:$1048576,MATCH($A1421,[1]kis_etf_trade_data!$A:$A,0),MATCH(P$3,[1]kis_etf_trade_data!$1:$1,0)),0)</f>
        <v>365510000</v>
      </c>
      <c r="Q1421" s="85">
        <f>P1421/AI1421</f>
        <v>0.46330426405719211</v>
      </c>
      <c r="R1421" s="90">
        <f>IFERROR(INDEX([1]kis_etf_trade_data!$1:$1048576,MATCH($A1421,[1]kis_etf_trade_data!$A:$A,0),MATCH(R$3,[1]kis_etf_trade_data!$1:$1,0)),0)</f>
        <v>0</v>
      </c>
      <c r="S1421" s="85">
        <f>R1421/AJ1421</f>
        <v>0</v>
      </c>
      <c r="T1421" s="90">
        <f>IFERROR(INDEX([1]kis_etf_trade_data!$1:$1048576,MATCH($A1421,[1]kis_etf_trade_data!$A:$A,0),MATCH(T$3,[1]kis_etf_trade_data!$1:$1,0)),0)</f>
        <v>0</v>
      </c>
      <c r="U1421" s="85">
        <f>T1421/AK1421</f>
        <v>0</v>
      </c>
      <c r="V1421" s="90">
        <f>IFERROR(INDEX([1]kis_etf_trade_data!$1:$1048576,MATCH($A1421,[1]kis_etf_trade_data!$A:$A,0),MATCH(V$3,[1]kis_etf_trade_data!$1:$1,0)),0)</f>
        <v>90365000</v>
      </c>
      <c r="W1421" s="85">
        <f>V1421/AL1421</f>
        <v>0.48077230019472433</v>
      </c>
      <c r="X1421" s="90">
        <f>IFERROR(INDEX([1]kis_etf_trade_data!$1:$1048576,MATCH($A1421,[1]kis_etf_trade_data!$A:$A,0),MATCH(X$3,[1]kis_etf_trade_data!$1:$1,0)),0)</f>
        <v>0</v>
      </c>
      <c r="Y1421" s="85" t="e">
        <f t="shared" si="15"/>
        <v>#DIV/0!</v>
      </c>
      <c r="Z1421" s="90">
        <f>IFERROR(INDEX([1]kis_etf_trade_data!$1:$1048576,MATCH($A1421,[1]kis_etf_trade_data!$A:$A,0),MATCH(Z$3,[1]kis_etf_trade_data!$1:$1,0)),0)</f>
        <v>0</v>
      </c>
      <c r="AA1421" s="85">
        <f>Z1421/AO1421</f>
        <v>0</v>
      </c>
      <c r="AB1421" s="85"/>
      <c r="AC1421" s="85"/>
      <c r="AD1421" s="90">
        <f>IFERROR(INDEX([1]market_value_etf!$1:$1048576,MATCH($A1421,[1]market_value_etf!$A:$A,0),MATCH(AD$2,[1]market_value_etf!$1:$1,0))*2 + INDEX([1]mkt_pt_etf!$1:$1048576,MATCH($A1421,[1]mkt_pt_etf!$A:$A,0),MATCH(AD$2,[1]mkt_pt_etf!$1:$1,0))*2,0)</f>
        <v>163275841800</v>
      </c>
      <c r="AE1421" s="90">
        <f>IFERROR(INDEX([1]market_value_etf!$1:$1048576,MATCH($A1421,[1]market_value_etf!$A:$A,0),MATCH(AE$2,[1]market_value_etf!$1:$1,0))*2 + INDEX([1]mkt_pt_etf!$1:$1048576,MATCH($A1421,[1]mkt_pt_etf!$A:$A,0),MATCH(AE$2,[1]mkt_pt_etf!$1:$1,0))*2,0)</f>
        <v>1808828000</v>
      </c>
      <c r="AF1421" s="90">
        <f>IFERROR(INDEX([1]market_value_etf!$1:$1048576,MATCH($A1421,[1]market_value_etf!$A:$A,0),MATCH(AF$2,[1]market_value_etf!$1:$1,0))*2 + INDEX([1]mkt_pt_etf!$1:$1048576,MATCH($A1421,[1]mkt_pt_etf!$A:$A,0),MATCH(AF$2,[1]mkt_pt_etf!$1:$1,0))*2,0)</f>
        <v>22398033240</v>
      </c>
      <c r="AG1421" s="90">
        <f>IFERROR(INDEX([1]market_value_etf!$1:$1048576,MATCH($A1421,[1]market_value_etf!$A:$A,0),MATCH(AG$2,[1]market_value_etf!$1:$1,0))*2 + INDEX([1]mkt_pt_etf!$1:$1048576,MATCH($A1421,[1]mkt_pt_etf!$A:$A,0),MATCH(AG$2,[1]mkt_pt_etf!$1:$1,0))*2,0)</f>
        <v>1310301046800</v>
      </c>
      <c r="AH1421" s="90">
        <f>IFERROR(INDEX([1]market_value_etf!$1:$1048576,MATCH($A1421,[1]market_value_etf!$A:$A,0),MATCH(AH$2,[1]market_value_etf!$1:$1,0))*2 + INDEX([1]mkt_pt_etf!$1:$1048576,MATCH($A1421,[1]mkt_pt_etf!$A:$A,0),MATCH(AH$2,[1]mkt_pt_etf!$1:$1,0))*2,0)</f>
        <v>9166902000</v>
      </c>
      <c r="AI1421" s="90">
        <f>IFERROR(INDEX([1]market_value_etf!$1:$1048576,MATCH($A1421,[1]market_value_etf!$A:$A,0),MATCH(AI$2,[1]market_value_etf!$1:$1,0))*2 + INDEX([1]mkt_pt_etf!$1:$1048576,MATCH($A1421,[1]mkt_pt_etf!$A:$A,0),MATCH(AI$2,[1]mkt_pt_etf!$1:$1,0))*2,0)</f>
        <v>788920000</v>
      </c>
      <c r="AJ1421" s="90">
        <f>IFERROR(INDEX([1]market_value_etf!$1:$1048576,MATCH($A1421,[1]market_value_etf!$A:$A,0),MATCH(AJ$2,[1]market_value_etf!$1:$1,0))*2 + INDEX([1]mkt_pt_etf!$1:$1048576,MATCH($A1421,[1]mkt_pt_etf!$A:$A,0),MATCH(AJ$2,[1]mkt_pt_etf!$1:$1,0))*2,0)</f>
        <v>107558280</v>
      </c>
      <c r="AK1421" s="90">
        <f>IFERROR(INDEX([1]market_value_etf!$1:$1048576,MATCH($A1421,[1]market_value_etf!$A:$A,0),MATCH(AK$2,[1]market_value_etf!$1:$1,0))*2 + INDEX([1]mkt_pt_etf!$1:$1048576,MATCH($A1421,[1]mkt_pt_etf!$A:$A,0),MATCH(AK$2,[1]mkt_pt_etf!$1:$1,0))*2,0)</f>
        <v>17652000</v>
      </c>
      <c r="AL1421" s="90">
        <f>IFERROR(INDEX([1]market_value_etf!$1:$1048576,MATCH($A1421,[1]market_value_etf!$A:$A,0),MATCH(AL$2,[1]market_value_etf!$1:$1,0))*2 + INDEX([1]mkt_pt_etf!$1:$1048576,MATCH($A1421,[1]mkt_pt_etf!$A:$A,0),MATCH(AL$2,[1]mkt_pt_etf!$1:$1,0))*2,0)</f>
        <v>187958000</v>
      </c>
      <c r="AM1421" s="90">
        <f>IFERROR(INDEX([1]market_value_etf!$1:$1048576,MATCH($A1421,[1]market_value_etf!$A:$A,0),MATCH(AM$2,[1]market_value_etf!$1:$1,0))*2 + INDEX([1]mkt_pt_etf!$1:$1048576,MATCH($A1421,[1]mkt_pt_etf!$A:$A,0),MATCH(AM$2,[1]mkt_pt_etf!$1:$1,0))*2,0)</f>
        <v>0</v>
      </c>
      <c r="AN1421" s="90">
        <f>IFERROR(INDEX([1]market_value_etf!$1:$1048576,MATCH($A1421,[1]market_value_etf!$A:$A,0),MATCH(AN$2,[1]market_value_etf!$1:$1,0))*2 + INDEX([1]mkt_pt_etf!$1:$1048576,MATCH($A1421,[1]mkt_pt_etf!$A:$A,0),MATCH(AN$2,[1]mkt_pt_etf!$1:$1,0))*2,0)</f>
        <v>0</v>
      </c>
      <c r="AO1421" s="90">
        <f>IFERROR(INDEX([1]market_value_etf!$1:$1048576,MATCH($A1421,[1]market_value_etf!$A:$A,0),MATCH(AO$2,[1]market_value_etf!$1:$1,0))*2 + INDEX([1]mkt_pt_etf!$1:$1048576,MATCH($A1421,[1]mkt_pt_etf!$A:$A,0),MATCH(AO$2,[1]mkt_pt_etf!$1:$1,0))*2,0)</f>
        <v>122432000</v>
      </c>
      <c r="AP1421" s="90"/>
    </row>
    <row r="1422" spans="1:42" ht="12.75" customHeight="1">
      <c r="A1422" s="81">
        <v>45469</v>
      </c>
      <c r="B1422" s="90" cm="1">
        <f t="array" ref="B1422">SUM(_xlfn._xlws.FILTER([1]market_value_exchange!$B:$D,[1]market_value_exchange!$A:$A=A1422,0))*2</f>
        <v>46092232278400</v>
      </c>
      <c r="C1422" s="90">
        <f>SUM(AD1422:AN1422)</f>
        <v>753248761520</v>
      </c>
      <c r="D1422" s="203">
        <f>F1422+H1422+J1422+L1422+N1422+P1422+R1422+T1422+V1422+Z1422</f>
        <v>222221794000</v>
      </c>
      <c r="E1422" s="208">
        <f>INDEX([2]Daily_stats!$1:$1048576,MATCH($A1422,[2]Daily_stats!$H:$H,0),MATCH(E$1,[2]Daily_stats!$1:$1,0))</f>
        <v>352094667000</v>
      </c>
      <c r="F1422" s="90">
        <f>IFERROR(INDEX([1]kis_etf_trade_data!$1:$1048576,MATCH($A1422,[1]kis_etf_trade_data!$A:$A,0),MATCH(F$3,[1]kis_etf_trade_data!$1:$1,0)),0)</f>
        <v>22662825000</v>
      </c>
      <c r="G1422" s="85">
        <f>F1422/AD1422</f>
        <v>0.69830371778402089</v>
      </c>
      <c r="H1422" s="90">
        <f>IFERROR(INDEX([1]kis_etf_trade_data!$1:$1048576,MATCH($A1422,[1]kis_etf_trade_data!$A:$A,0),MATCH(H$3,[1]kis_etf_trade_data!$1:$1,0)),0)</f>
        <v>282706000</v>
      </c>
      <c r="I1422" s="85">
        <f>H1422/AE1422</f>
        <v>0.4965643464881157</v>
      </c>
      <c r="J1422" s="90">
        <f>IFERROR(INDEX([1]kis_etf_trade_data!$1:$1048576,MATCH($A1422,[1]kis_etf_trade_data!$A:$A,0),MATCH(J$3,[1]kis_etf_trade_data!$1:$1,0)),0)</f>
        <v>7391050000</v>
      </c>
      <c r="K1422" s="85">
        <f>J1422/AF1422</f>
        <v>0.20172842782753736</v>
      </c>
      <c r="L1422" s="90">
        <f>IFERROR(INDEX([1]kis_etf_trade_data!$1:$1048576,MATCH($A1422,[1]kis_etf_trade_data!$A:$A,0),MATCH(L$3,[1]kis_etf_trade_data!$1:$1,0)),0)</f>
        <v>189421564000</v>
      </c>
      <c r="M1422" s="85">
        <f>L1422/AG1422</f>
        <v>0.28099481049207503</v>
      </c>
      <c r="N1422" s="90">
        <f>IFERROR(INDEX([1]kis_etf_trade_data!$1:$1048576,MATCH($A1422,[1]kis_etf_trade_data!$A:$A,0),MATCH(N$3,[1]kis_etf_trade_data!$1:$1,0)),0)</f>
        <v>2027191000</v>
      </c>
      <c r="O1422" s="85">
        <f>N1422/AH1422</f>
        <v>0.31164597524162202</v>
      </c>
      <c r="P1422" s="90">
        <f>IFERROR(INDEX([1]kis_etf_trade_data!$1:$1048576,MATCH($A1422,[1]kis_etf_trade_data!$A:$A,0),MATCH(P$3,[1]kis_etf_trade_data!$1:$1,0)),0)</f>
        <v>129757000</v>
      </c>
      <c r="Q1422" s="85">
        <f>P1422/AI1422</f>
        <v>0.11679856376211255</v>
      </c>
      <c r="R1422" s="90">
        <f>IFERROR(INDEX([1]kis_etf_trade_data!$1:$1048576,MATCH($A1422,[1]kis_etf_trade_data!$A:$A,0),MATCH(R$3,[1]kis_etf_trade_data!$1:$1,0)),0)</f>
        <v>0</v>
      </c>
      <c r="S1422" s="85">
        <f>R1422/AJ1422</f>
        <v>0</v>
      </c>
      <c r="T1422" s="90">
        <f>IFERROR(INDEX([1]kis_etf_trade_data!$1:$1048576,MATCH($A1422,[1]kis_etf_trade_data!$A:$A,0),MATCH(T$3,[1]kis_etf_trade_data!$1:$1,0)),0)</f>
        <v>283790000</v>
      </c>
      <c r="U1422" s="85">
        <f>T1422/AK1422</f>
        <v>0.49848937291410506</v>
      </c>
      <c r="V1422" s="90">
        <f>IFERROR(INDEX([1]kis_etf_trade_data!$1:$1048576,MATCH($A1422,[1]kis_etf_trade_data!$A:$A,0),MATCH(V$3,[1]kis_etf_trade_data!$1:$1,0)),0)</f>
        <v>22911000</v>
      </c>
      <c r="W1422" s="85">
        <f>V1422/AL1422</f>
        <v>0.5</v>
      </c>
      <c r="X1422" s="90">
        <f>IFERROR(INDEX([1]kis_etf_trade_data!$1:$1048576,MATCH($A1422,[1]kis_etf_trade_data!$A:$A,0),MATCH(X$3,[1]kis_etf_trade_data!$1:$1,0)),0)</f>
        <v>4868000</v>
      </c>
      <c r="Y1422" s="85">
        <f t="shared" si="15"/>
        <v>0.5</v>
      </c>
      <c r="Z1422" s="90">
        <f>IFERROR(INDEX([1]kis_etf_trade_data!$1:$1048576,MATCH($A1422,[1]kis_etf_trade_data!$A:$A,0),MATCH(Z$3,[1]kis_etf_trade_data!$1:$1,0)),0)</f>
        <v>0</v>
      </c>
      <c r="AA1422" s="85">
        <f>Z1422/AO1422</f>
        <v>0</v>
      </c>
      <c r="AB1422" s="85"/>
      <c r="AC1422" s="85"/>
      <c r="AD1422" s="90">
        <f>IFERROR(INDEX([1]market_value_etf!$1:$1048576,MATCH($A1422,[1]market_value_etf!$A:$A,0),MATCH(AD$2,[1]market_value_etf!$1:$1,0))*2 + INDEX([1]mkt_pt_etf!$1:$1048576,MATCH($A1422,[1]mkt_pt_etf!$A:$A,0),MATCH(AD$2,[1]mkt_pt_etf!$1:$1,0))*2,0)</f>
        <v>32454109040</v>
      </c>
      <c r="AE1422" s="90">
        <f>IFERROR(INDEX([1]market_value_etf!$1:$1048576,MATCH($A1422,[1]market_value_etf!$A:$A,0),MATCH(AE$2,[1]market_value_etf!$1:$1,0))*2 + INDEX([1]mkt_pt_etf!$1:$1048576,MATCH($A1422,[1]mkt_pt_etf!$A:$A,0),MATCH(AE$2,[1]mkt_pt_etf!$1:$1,0))*2,0)</f>
        <v>569324000</v>
      </c>
      <c r="AF1422" s="90">
        <f>IFERROR(INDEX([1]market_value_etf!$1:$1048576,MATCH($A1422,[1]market_value_etf!$A:$A,0),MATCH(AF$2,[1]market_value_etf!$1:$1,0))*2 + INDEX([1]mkt_pt_etf!$1:$1048576,MATCH($A1422,[1]mkt_pt_etf!$A:$A,0),MATCH(AF$2,[1]mkt_pt_etf!$1:$1,0))*2,0)</f>
        <v>36638614000</v>
      </c>
      <c r="AG1422" s="90">
        <f>IFERROR(INDEX([1]market_value_etf!$1:$1048576,MATCH($A1422,[1]market_value_etf!$A:$A,0),MATCH(AG$2,[1]market_value_etf!$1:$1,0))*2 + INDEX([1]mkt_pt_etf!$1:$1048576,MATCH($A1422,[1]mkt_pt_etf!$A:$A,0),MATCH(AG$2,[1]mkt_pt_etf!$1:$1,0))*2,0)</f>
        <v>674110542000</v>
      </c>
      <c r="AH1422" s="90">
        <f>IFERROR(INDEX([1]market_value_etf!$1:$1048576,MATCH($A1422,[1]market_value_etf!$A:$A,0),MATCH(AH$2,[1]market_value_etf!$1:$1,0))*2 + INDEX([1]mkt_pt_etf!$1:$1048576,MATCH($A1422,[1]mkt_pt_etf!$A:$A,0),MATCH(AH$2,[1]mkt_pt_etf!$1:$1,0))*2,0)</f>
        <v>6504788000</v>
      </c>
      <c r="AI1422" s="90">
        <f>IFERROR(INDEX([1]market_value_etf!$1:$1048576,MATCH($A1422,[1]market_value_etf!$A:$A,0),MATCH(AI$2,[1]market_value_etf!$1:$1,0))*2 + INDEX([1]mkt_pt_etf!$1:$1048576,MATCH($A1422,[1]mkt_pt_etf!$A:$A,0),MATCH(AI$2,[1]mkt_pt_etf!$1:$1,0))*2,0)</f>
        <v>1110946880</v>
      </c>
      <c r="AJ1422" s="90">
        <f>IFERROR(INDEX([1]market_value_etf!$1:$1048576,MATCH($A1422,[1]market_value_etf!$A:$A,0),MATCH(AJ$2,[1]market_value_etf!$1:$1,0))*2 + INDEX([1]mkt_pt_etf!$1:$1048576,MATCH($A1422,[1]mkt_pt_etf!$A:$A,0),MATCH(AJ$2,[1]mkt_pt_etf!$1:$1,0))*2,0)</f>
        <v>1228723600</v>
      </c>
      <c r="AK1422" s="90">
        <f>IFERROR(INDEX([1]market_value_etf!$1:$1048576,MATCH($A1422,[1]market_value_etf!$A:$A,0),MATCH(AK$2,[1]market_value_etf!$1:$1,0))*2 + INDEX([1]mkt_pt_etf!$1:$1048576,MATCH($A1422,[1]mkt_pt_etf!$A:$A,0),MATCH(AK$2,[1]mkt_pt_etf!$1:$1,0))*2,0)</f>
        <v>569300000</v>
      </c>
      <c r="AL1422" s="90">
        <f>IFERROR(INDEX([1]market_value_etf!$1:$1048576,MATCH($A1422,[1]market_value_etf!$A:$A,0),MATCH(AL$2,[1]market_value_etf!$1:$1,0))*2 + INDEX([1]mkt_pt_etf!$1:$1048576,MATCH($A1422,[1]mkt_pt_etf!$A:$A,0),MATCH(AL$2,[1]mkt_pt_etf!$1:$1,0))*2,0)</f>
        <v>45822000</v>
      </c>
      <c r="AM1422" s="90">
        <f>IFERROR(INDEX([1]market_value_etf!$1:$1048576,MATCH($A1422,[1]market_value_etf!$A:$A,0),MATCH(AM$2,[1]market_value_etf!$1:$1,0))*2 + INDEX([1]mkt_pt_etf!$1:$1048576,MATCH($A1422,[1]mkt_pt_etf!$A:$A,0),MATCH(AM$2,[1]mkt_pt_etf!$1:$1,0))*2,0)</f>
        <v>9736000</v>
      </c>
      <c r="AN1422" s="90">
        <f>IFERROR(INDEX([1]market_value_etf!$1:$1048576,MATCH($A1422,[1]market_value_etf!$A:$A,0),MATCH(AN$2,[1]market_value_etf!$1:$1,0))*2 + INDEX([1]mkt_pt_etf!$1:$1048576,MATCH($A1422,[1]mkt_pt_etf!$A:$A,0),MATCH(AN$2,[1]mkt_pt_etf!$1:$1,0))*2,0)</f>
        <v>6856000</v>
      </c>
      <c r="AO1422" s="90">
        <f>IFERROR(INDEX([1]market_value_etf!$1:$1048576,MATCH($A1422,[1]market_value_etf!$A:$A,0),MATCH(AO$2,[1]market_value_etf!$1:$1,0))*2 + INDEX([1]mkt_pt_etf!$1:$1048576,MATCH($A1422,[1]mkt_pt_etf!$A:$A,0),MATCH(AO$2,[1]mkt_pt_etf!$1:$1,0))*2,0)</f>
        <v>16104000</v>
      </c>
      <c r="AP1422" s="90"/>
    </row>
    <row r="1423" spans="1:42" ht="12.75" customHeight="1">
      <c r="A1423" s="81">
        <v>45470</v>
      </c>
      <c r="B1423" s="90" cm="1">
        <f t="array" ref="B1423">SUM(_xlfn._xlws.FILTER([1]market_value_exchange!$B:$D,[1]market_value_exchange!$A:$A=A1423,0))*2</f>
        <v>34817541843000</v>
      </c>
      <c r="C1423" s="90">
        <f>SUM(AD1423:AN1423)</f>
        <v>1783299756700</v>
      </c>
      <c r="D1423" s="203">
        <f>F1423+H1423+J1423+L1423+N1423+P1423+R1423+T1423+V1423+Z1423</f>
        <v>123215025000</v>
      </c>
      <c r="E1423" s="208">
        <f>INDEX([2]Daily_stats!$1:$1048576,MATCH($A1423,[2]Daily_stats!$H:$H,0),MATCH(E$1,[2]Daily_stats!$1:$1,0))</f>
        <v>377692294000</v>
      </c>
      <c r="F1423" s="90">
        <f>IFERROR(INDEX([1]kis_etf_trade_data!$1:$1048576,MATCH($A1423,[1]kis_etf_trade_data!$A:$A,0),MATCH(F$3,[1]kis_etf_trade_data!$1:$1,0)),0)</f>
        <v>35978212000</v>
      </c>
      <c r="G1423" s="85">
        <f>F1423/AD1423</f>
        <v>0.81615328689197297</v>
      </c>
      <c r="H1423" s="90">
        <f>IFERROR(INDEX([1]kis_etf_trade_data!$1:$1048576,MATCH($A1423,[1]kis_etf_trade_data!$A:$A,0),MATCH(H$3,[1]kis_etf_trade_data!$1:$1,0)),0)</f>
        <v>313948000</v>
      </c>
      <c r="I1423" s="85">
        <f>H1423/AE1423</f>
        <v>0.49067408530390882</v>
      </c>
      <c r="J1423" s="90">
        <f>IFERROR(INDEX([1]kis_etf_trade_data!$1:$1048576,MATCH($A1423,[1]kis_etf_trade_data!$A:$A,0),MATCH(J$3,[1]kis_etf_trade_data!$1:$1,0)),0)</f>
        <v>9066991000</v>
      </c>
      <c r="K1423" s="85">
        <f>J1423/AF1423</f>
        <v>0.47119064667916954</v>
      </c>
      <c r="L1423" s="90">
        <f>IFERROR(INDEX([1]kis_etf_trade_data!$1:$1048576,MATCH($A1423,[1]kis_etf_trade_data!$A:$A,0),MATCH(L$3,[1]kis_etf_trade_data!$1:$1,0)),0)</f>
        <v>71150463000</v>
      </c>
      <c r="M1423" s="85">
        <f>L1423/AG1423</f>
        <v>4.1605189089383536E-2</v>
      </c>
      <c r="N1423" s="90">
        <f>IFERROR(INDEX([1]kis_etf_trade_data!$1:$1048576,MATCH($A1423,[1]kis_etf_trade_data!$A:$A,0),MATCH(N$3,[1]kis_etf_trade_data!$1:$1,0)),0)</f>
        <v>1315109000</v>
      </c>
      <c r="O1423" s="85">
        <f>N1423/AH1423</f>
        <v>0.3966629386457029</v>
      </c>
      <c r="P1423" s="90">
        <f>IFERROR(INDEX([1]kis_etf_trade_data!$1:$1048576,MATCH($A1423,[1]kis_etf_trade_data!$A:$A,0),MATCH(P$3,[1]kis_etf_trade_data!$1:$1,0)),0)</f>
        <v>158806000</v>
      </c>
      <c r="Q1423" s="85">
        <f>P1423/AI1423</f>
        <v>0.42551458390774294</v>
      </c>
      <c r="R1423" s="90">
        <f>IFERROR(INDEX([1]kis_etf_trade_data!$1:$1048576,MATCH($A1423,[1]kis_etf_trade_data!$A:$A,0),MATCH(R$3,[1]kis_etf_trade_data!$1:$1,0)),0)</f>
        <v>0</v>
      </c>
      <c r="S1423" s="85">
        <f>R1423/AJ1423</f>
        <v>0</v>
      </c>
      <c r="T1423" s="90">
        <f>IFERROR(INDEX([1]kis_etf_trade_data!$1:$1048576,MATCH($A1423,[1]kis_etf_trade_data!$A:$A,0),MATCH(T$3,[1]kis_etf_trade_data!$1:$1,0)),0)</f>
        <v>5198908000</v>
      </c>
      <c r="U1423" s="85">
        <f>T1423/AK1423</f>
        <v>0.98772456454995894</v>
      </c>
      <c r="V1423" s="90">
        <f>IFERROR(INDEX([1]kis_etf_trade_data!$1:$1048576,MATCH($A1423,[1]kis_etf_trade_data!$A:$A,0),MATCH(V$3,[1]kis_etf_trade_data!$1:$1,0)),0)</f>
        <v>32588000</v>
      </c>
      <c r="W1423" s="85">
        <f>V1423/AL1423</f>
        <v>0.5</v>
      </c>
      <c r="X1423" s="90">
        <f>IFERROR(INDEX([1]kis_etf_trade_data!$1:$1048576,MATCH($A1423,[1]kis_etf_trade_data!$A:$A,0),MATCH(X$3,[1]kis_etf_trade_data!$1:$1,0)),0)</f>
        <v>0</v>
      </c>
      <c r="Y1423" s="85" t="e">
        <f t="shared" si="15"/>
        <v>#DIV/0!</v>
      </c>
      <c r="Z1423" s="90">
        <f>IFERROR(INDEX([1]kis_etf_trade_data!$1:$1048576,MATCH($A1423,[1]kis_etf_trade_data!$A:$A,0),MATCH(Z$3,[1]kis_etf_trade_data!$1:$1,0)),0)</f>
        <v>0</v>
      </c>
      <c r="AA1423" s="85">
        <f>Z1423/AO1423</f>
        <v>0</v>
      </c>
      <c r="AB1423" s="85"/>
      <c r="AC1423" s="85"/>
      <c r="AD1423" s="90">
        <f>IFERROR(INDEX([1]market_value_etf!$1:$1048576,MATCH($A1423,[1]market_value_etf!$A:$A,0),MATCH(AD$2,[1]market_value_etf!$1:$1,0))*2 + INDEX([1]mkt_pt_etf!$1:$1048576,MATCH($A1423,[1]mkt_pt_etf!$A:$A,0),MATCH(AD$2,[1]mkt_pt_etf!$1:$1,0))*2,0)</f>
        <v>44082665080</v>
      </c>
      <c r="AE1423" s="90">
        <f>IFERROR(INDEX([1]market_value_etf!$1:$1048576,MATCH($A1423,[1]market_value_etf!$A:$A,0),MATCH(AE$2,[1]market_value_etf!$1:$1,0))*2 + INDEX([1]mkt_pt_etf!$1:$1048576,MATCH($A1423,[1]mkt_pt_etf!$A:$A,0),MATCH(AE$2,[1]mkt_pt_etf!$1:$1,0))*2,0)</f>
        <v>639830000</v>
      </c>
      <c r="AF1423" s="90">
        <f>IFERROR(INDEX([1]market_value_etf!$1:$1048576,MATCH($A1423,[1]market_value_etf!$A:$A,0),MATCH(AF$2,[1]market_value_etf!$1:$1,0))*2 + INDEX([1]mkt_pt_etf!$1:$1048576,MATCH($A1423,[1]mkt_pt_etf!$A:$A,0),MATCH(AF$2,[1]mkt_pt_etf!$1:$1,0))*2,0)</f>
        <v>19242722800</v>
      </c>
      <c r="AG1423" s="90">
        <f>IFERROR(INDEX([1]market_value_etf!$1:$1048576,MATCH($A1423,[1]market_value_etf!$A:$A,0),MATCH(AG$2,[1]market_value_etf!$1:$1,0))*2 + INDEX([1]mkt_pt_etf!$1:$1048576,MATCH($A1423,[1]mkt_pt_etf!$A:$A,0),MATCH(AG$2,[1]mkt_pt_etf!$1:$1,0))*2,0)</f>
        <v>1710134350000</v>
      </c>
      <c r="AH1423" s="90">
        <f>IFERROR(INDEX([1]market_value_etf!$1:$1048576,MATCH($A1423,[1]market_value_etf!$A:$A,0),MATCH(AH$2,[1]market_value_etf!$1:$1,0))*2 + INDEX([1]mkt_pt_etf!$1:$1048576,MATCH($A1423,[1]mkt_pt_etf!$A:$A,0),MATCH(AH$2,[1]mkt_pt_etf!$1:$1,0))*2,0)</f>
        <v>3315432000</v>
      </c>
      <c r="AI1423" s="90">
        <f>IFERROR(INDEX([1]market_value_etf!$1:$1048576,MATCH($A1423,[1]market_value_etf!$A:$A,0),MATCH(AI$2,[1]market_value_etf!$1:$1,0))*2 + INDEX([1]mkt_pt_etf!$1:$1048576,MATCH($A1423,[1]mkt_pt_etf!$A:$A,0),MATCH(AI$2,[1]mkt_pt_etf!$1:$1,0))*2,0)</f>
        <v>373209300</v>
      </c>
      <c r="AJ1423" s="90">
        <f>IFERROR(INDEX([1]market_value_etf!$1:$1048576,MATCH($A1423,[1]market_value_etf!$A:$A,0),MATCH(AJ$2,[1]market_value_etf!$1:$1,0))*2 + INDEX([1]mkt_pt_etf!$1:$1048576,MATCH($A1423,[1]mkt_pt_etf!$A:$A,0),MATCH(AJ$2,[1]mkt_pt_etf!$1:$1,0))*2,0)</f>
        <v>182851520</v>
      </c>
      <c r="AK1423" s="90">
        <f>IFERROR(INDEX([1]market_value_etf!$1:$1048576,MATCH($A1423,[1]market_value_etf!$A:$A,0),MATCH(AK$2,[1]market_value_etf!$1:$1,0))*2 + INDEX([1]mkt_pt_etf!$1:$1048576,MATCH($A1423,[1]mkt_pt_etf!$A:$A,0),MATCH(AK$2,[1]mkt_pt_etf!$1:$1,0))*2,0)</f>
        <v>5263520000</v>
      </c>
      <c r="AL1423" s="90">
        <f>IFERROR(INDEX([1]market_value_etf!$1:$1048576,MATCH($A1423,[1]market_value_etf!$A:$A,0),MATCH(AL$2,[1]market_value_etf!$1:$1,0))*2 + INDEX([1]mkt_pt_etf!$1:$1048576,MATCH($A1423,[1]mkt_pt_etf!$A:$A,0),MATCH(AL$2,[1]mkt_pt_etf!$1:$1,0))*2,0)</f>
        <v>65176000</v>
      </c>
      <c r="AM1423" s="90">
        <f>IFERROR(INDEX([1]market_value_etf!$1:$1048576,MATCH($A1423,[1]market_value_etf!$A:$A,0),MATCH(AM$2,[1]market_value_etf!$1:$1,0))*2 + INDEX([1]mkt_pt_etf!$1:$1048576,MATCH($A1423,[1]mkt_pt_etf!$A:$A,0),MATCH(AM$2,[1]mkt_pt_etf!$1:$1,0))*2,0)</f>
        <v>0</v>
      </c>
      <c r="AN1423" s="90">
        <f>IFERROR(INDEX([1]market_value_etf!$1:$1048576,MATCH($A1423,[1]market_value_etf!$A:$A,0),MATCH(AN$2,[1]market_value_etf!$1:$1,0))*2 + INDEX([1]mkt_pt_etf!$1:$1048576,MATCH($A1423,[1]mkt_pt_etf!$A:$A,0),MATCH(AN$2,[1]mkt_pt_etf!$1:$1,0))*2,0)</f>
        <v>0</v>
      </c>
      <c r="AO1423" s="90">
        <f>IFERROR(INDEX([1]market_value_etf!$1:$1048576,MATCH($A1423,[1]market_value_etf!$A:$A,0),MATCH(AO$2,[1]market_value_etf!$1:$1,0))*2 + INDEX([1]mkt_pt_etf!$1:$1048576,MATCH($A1423,[1]mkt_pt_etf!$A:$A,0),MATCH(AO$2,[1]mkt_pt_etf!$1:$1,0))*2,0)</f>
        <v>5432000</v>
      </c>
      <c r="AP1423" s="90"/>
    </row>
    <row r="1424" spans="1:42" ht="12.75" customHeight="1">
      <c r="A1424" s="81">
        <v>45471</v>
      </c>
      <c r="B1424" s="90" cm="1">
        <f t="array" ref="B1424">SUM(_xlfn._xlws.FILTER([1]market_value_exchange!$B:$D,[1]market_value_exchange!$A:$A=A1424,0))*2</f>
        <v>46977694916400</v>
      </c>
      <c r="C1424" s="90">
        <f>SUM(AD1424:AN1424)</f>
        <v>895971524160</v>
      </c>
      <c r="D1424" s="203">
        <f>F1424+H1424+J1424+L1424+N1424+P1424+R1424+T1424+V1424+Z1424</f>
        <v>165889800000</v>
      </c>
      <c r="E1424" s="208">
        <f>INDEX([2]Daily_stats!$1:$1048576,MATCH($A1424,[2]Daily_stats!$H:$H,0),MATCH(E$1,[2]Daily_stats!$1:$1,0))</f>
        <v>259568052000</v>
      </c>
      <c r="F1424" s="90">
        <f>IFERROR(INDEX([1]kis_etf_trade_data!$1:$1048576,MATCH($A1424,[1]kis_etf_trade_data!$A:$A,0),MATCH(F$3,[1]kis_etf_trade_data!$1:$1,0)),0)</f>
        <v>27138324000</v>
      </c>
      <c r="G1424" s="85">
        <f>F1424/AD1424</f>
        <v>0.44386770499938871</v>
      </c>
      <c r="H1424" s="90">
        <f>IFERROR(INDEX([1]kis_etf_trade_data!$1:$1048576,MATCH($A1424,[1]kis_etf_trade_data!$A:$A,0),MATCH(H$3,[1]kis_etf_trade_data!$1:$1,0)),0)</f>
        <v>1004644000</v>
      </c>
      <c r="I1424" s="85">
        <f>H1424/AE1424</f>
        <v>0.44196387721632141</v>
      </c>
      <c r="J1424" s="90">
        <f>IFERROR(INDEX([1]kis_etf_trade_data!$1:$1048576,MATCH($A1424,[1]kis_etf_trade_data!$A:$A,0),MATCH(J$3,[1]kis_etf_trade_data!$1:$1,0)),0)</f>
        <v>14017325000</v>
      </c>
      <c r="K1424" s="85">
        <f>J1424/AF1424</f>
        <v>0.46492215419065908</v>
      </c>
      <c r="L1424" s="90">
        <f>IFERROR(INDEX([1]kis_etf_trade_data!$1:$1048576,MATCH($A1424,[1]kis_etf_trade_data!$A:$A,0),MATCH(L$3,[1]kis_etf_trade_data!$1:$1,0)),0)</f>
        <v>117269761000</v>
      </c>
      <c r="M1424" s="85">
        <f>L1424/AG1424</f>
        <v>0.15482607396501363</v>
      </c>
      <c r="N1424" s="90">
        <f>IFERROR(INDEX([1]kis_etf_trade_data!$1:$1048576,MATCH($A1424,[1]kis_etf_trade_data!$A:$A,0),MATCH(N$3,[1]kis_etf_trade_data!$1:$1,0)),0)</f>
        <v>2812515000</v>
      </c>
      <c r="O1424" s="85">
        <f>N1424/AH1424</f>
        <v>0.41078150746734726</v>
      </c>
      <c r="P1424" s="90">
        <f>IFERROR(INDEX([1]kis_etf_trade_data!$1:$1048576,MATCH($A1424,[1]kis_etf_trade_data!$A:$A,0),MATCH(P$3,[1]kis_etf_trade_data!$1:$1,0)),0)</f>
        <v>156128000</v>
      </c>
      <c r="Q1424" s="85">
        <f>P1424/AI1424</f>
        <v>0.26130586185193166</v>
      </c>
      <c r="R1424" s="90">
        <f>IFERROR(INDEX([1]kis_etf_trade_data!$1:$1048576,MATCH($A1424,[1]kis_etf_trade_data!$A:$A,0),MATCH(R$3,[1]kis_etf_trade_data!$1:$1,0)),0)</f>
        <v>0</v>
      </c>
      <c r="S1424" s="85">
        <f>R1424/AJ1424</f>
        <v>0</v>
      </c>
      <c r="T1424" s="90">
        <f>IFERROR(INDEX([1]kis_etf_trade_data!$1:$1048576,MATCH($A1424,[1]kis_etf_trade_data!$A:$A,0),MATCH(T$3,[1]kis_etf_trade_data!$1:$1,0)),0)</f>
        <v>3433426000</v>
      </c>
      <c r="U1424" s="85">
        <f>T1424/AK1424</f>
        <v>0.99858650502023394</v>
      </c>
      <c r="V1424" s="90">
        <f>IFERROR(INDEX([1]kis_etf_trade_data!$1:$1048576,MATCH($A1424,[1]kis_etf_trade_data!$A:$A,0),MATCH(V$3,[1]kis_etf_trade_data!$1:$1,0)),0)</f>
        <v>57677000</v>
      </c>
      <c r="W1424" s="85">
        <f>V1424/AL1424</f>
        <v>5.7957956992315948E-3</v>
      </c>
      <c r="X1424" s="90">
        <f>IFERROR(INDEX([1]kis_etf_trade_data!$1:$1048576,MATCH($A1424,[1]kis_etf_trade_data!$A:$A,0),MATCH(X$3,[1]kis_etf_trade_data!$1:$1,0)),0)</f>
        <v>23376674000</v>
      </c>
      <c r="Y1424" s="85">
        <f t="shared" si="15"/>
        <v>0.97524136486133461</v>
      </c>
      <c r="Z1424" s="90">
        <f>IFERROR(INDEX([1]kis_etf_trade_data!$1:$1048576,MATCH($A1424,[1]kis_etf_trade_data!$A:$A,0),MATCH(Z$3,[1]kis_etf_trade_data!$1:$1,0)),0)</f>
        <v>0</v>
      </c>
      <c r="AA1424" s="85">
        <f>Z1424/AO1424</f>
        <v>0</v>
      </c>
      <c r="AB1424" s="85"/>
      <c r="AC1424" s="85"/>
      <c r="AD1424" s="90">
        <f>IFERROR(INDEX([1]market_value_etf!$1:$1048576,MATCH($A1424,[1]market_value_etf!$A:$A,0),MATCH(AD$2,[1]market_value_etf!$1:$1,0))*2 + INDEX([1]mkt_pt_etf!$1:$1048576,MATCH($A1424,[1]mkt_pt_etf!$A:$A,0),MATCH(AD$2,[1]mkt_pt_etf!$1:$1,0))*2,0)</f>
        <v>61140568900</v>
      </c>
      <c r="AE1424" s="90">
        <f>IFERROR(INDEX([1]market_value_etf!$1:$1048576,MATCH($A1424,[1]market_value_etf!$A:$A,0),MATCH(AE$2,[1]market_value_etf!$1:$1,0))*2 + INDEX([1]mkt_pt_etf!$1:$1048576,MATCH($A1424,[1]mkt_pt_etf!$A:$A,0),MATCH(AE$2,[1]mkt_pt_etf!$1:$1,0))*2,0)</f>
        <v>2273136000</v>
      </c>
      <c r="AF1424" s="90">
        <f>IFERROR(INDEX([1]market_value_etf!$1:$1048576,MATCH($A1424,[1]market_value_etf!$A:$A,0),MATCH(AF$2,[1]market_value_etf!$1:$1,0))*2 + INDEX([1]mkt_pt_etf!$1:$1048576,MATCH($A1424,[1]mkt_pt_etf!$A:$A,0),MATCH(AF$2,[1]mkt_pt_etf!$1:$1,0))*2,0)</f>
        <v>30149832340</v>
      </c>
      <c r="AG1424" s="90">
        <f>IFERROR(INDEX([1]market_value_etf!$1:$1048576,MATCH($A1424,[1]market_value_etf!$A:$A,0),MATCH(AG$2,[1]market_value_etf!$1:$1,0))*2 + INDEX([1]mkt_pt_etf!$1:$1048576,MATCH($A1424,[1]mkt_pt_etf!$A:$A,0),MATCH(AG$2,[1]mkt_pt_etf!$1:$1,0))*2,0)</f>
        <v>757429016940</v>
      </c>
      <c r="AH1424" s="90">
        <f>IFERROR(INDEX([1]market_value_etf!$1:$1048576,MATCH($A1424,[1]market_value_etf!$A:$A,0),MATCH(AH$2,[1]market_value_etf!$1:$1,0))*2 + INDEX([1]mkt_pt_etf!$1:$1048576,MATCH($A1424,[1]mkt_pt_etf!$A:$A,0),MATCH(AH$2,[1]mkt_pt_etf!$1:$1,0))*2,0)</f>
        <v>6846742000</v>
      </c>
      <c r="AI1424" s="90">
        <f>IFERROR(INDEX([1]market_value_etf!$1:$1048576,MATCH($A1424,[1]market_value_etf!$A:$A,0),MATCH(AI$2,[1]market_value_etf!$1:$1,0))*2 + INDEX([1]mkt_pt_etf!$1:$1048576,MATCH($A1424,[1]mkt_pt_etf!$A:$A,0),MATCH(AI$2,[1]mkt_pt_etf!$1:$1,0))*2,0)</f>
        <v>597491380</v>
      </c>
      <c r="AJ1424" s="90">
        <f>IFERROR(INDEX([1]market_value_etf!$1:$1048576,MATCH($A1424,[1]market_value_etf!$A:$A,0),MATCH(AJ$2,[1]market_value_etf!$1:$1,0))*2 + INDEX([1]mkt_pt_etf!$1:$1048576,MATCH($A1424,[1]mkt_pt_etf!$A:$A,0),MATCH(AJ$2,[1]mkt_pt_etf!$1:$1,0))*2,0)</f>
        <v>173026600</v>
      </c>
      <c r="AK1424" s="90">
        <f>IFERROR(INDEX([1]market_value_etf!$1:$1048576,MATCH($A1424,[1]market_value_etf!$A:$A,0),MATCH(AK$2,[1]market_value_etf!$1:$1,0))*2 + INDEX([1]mkt_pt_etf!$1:$1048576,MATCH($A1424,[1]mkt_pt_etf!$A:$A,0),MATCH(AK$2,[1]mkt_pt_etf!$1:$1,0))*2,0)</f>
        <v>3438286000</v>
      </c>
      <c r="AL1424" s="90">
        <f>IFERROR(INDEX([1]market_value_etf!$1:$1048576,MATCH($A1424,[1]market_value_etf!$A:$A,0),MATCH(AL$2,[1]market_value_etf!$1:$1,0))*2 + INDEX([1]mkt_pt_etf!$1:$1048576,MATCH($A1424,[1]mkt_pt_etf!$A:$A,0),MATCH(AL$2,[1]mkt_pt_etf!$1:$1,0))*2,0)</f>
        <v>9951524000</v>
      </c>
      <c r="AM1424" s="90">
        <f>IFERROR(INDEX([1]market_value_etf!$1:$1048576,MATCH($A1424,[1]market_value_etf!$A:$A,0),MATCH(AM$2,[1]market_value_etf!$1:$1,0))*2 + INDEX([1]mkt_pt_etf!$1:$1048576,MATCH($A1424,[1]mkt_pt_etf!$A:$A,0),MATCH(AM$2,[1]mkt_pt_etf!$1:$1,0))*2,0)</f>
        <v>23970142000</v>
      </c>
      <c r="AN1424" s="90">
        <f>IFERROR(INDEX([1]market_value_etf!$1:$1048576,MATCH($A1424,[1]market_value_etf!$A:$A,0),MATCH(AN$2,[1]market_value_etf!$1:$1,0))*2 + INDEX([1]mkt_pt_etf!$1:$1048576,MATCH($A1424,[1]mkt_pt_etf!$A:$A,0),MATCH(AN$2,[1]mkt_pt_etf!$1:$1,0))*2,0)</f>
        <v>1758000</v>
      </c>
      <c r="AO1424" s="90">
        <f>IFERROR(INDEX([1]market_value_etf!$1:$1048576,MATCH($A1424,[1]market_value_etf!$A:$A,0),MATCH(AO$2,[1]market_value_etf!$1:$1,0))*2 + INDEX([1]mkt_pt_etf!$1:$1048576,MATCH($A1424,[1]mkt_pt_etf!$A:$A,0),MATCH(AO$2,[1]mkt_pt_etf!$1:$1,0))*2,0)</f>
        <v>154408000</v>
      </c>
      <c r="AP1424" s="90"/>
    </row>
    <row r="1425" spans="1:42" s="116" customFormat="1" ht="12.75" customHeight="1">
      <c r="A1425" s="110"/>
      <c r="B1425" s="113"/>
      <c r="C1425" s="113"/>
      <c r="D1425" s="203">
        <v>0</v>
      </c>
      <c r="E1425" s="208"/>
      <c r="F1425" s="113"/>
      <c r="G1425" s="135"/>
      <c r="H1425" s="113"/>
      <c r="I1425" s="113"/>
      <c r="J1425" s="113"/>
      <c r="K1425" s="113"/>
      <c r="L1425" s="113"/>
      <c r="M1425" s="113"/>
      <c r="N1425" s="113"/>
      <c r="O1425" s="113"/>
      <c r="P1425" s="113"/>
      <c r="Q1425" s="113"/>
      <c r="R1425" s="113"/>
      <c r="S1425" s="113"/>
      <c r="T1425" s="113"/>
      <c r="U1425" s="113"/>
      <c r="V1425" s="113"/>
      <c r="W1425" s="113"/>
      <c r="X1425" s="113"/>
      <c r="Y1425" s="85" t="e">
        <f t="shared" si="15"/>
        <v>#DIV/0!</v>
      </c>
      <c r="Z1425" s="113"/>
      <c r="AA1425" s="113"/>
      <c r="AB1425" s="113"/>
      <c r="AC1425" s="113"/>
      <c r="AD1425" s="113"/>
      <c r="AE1425" s="113"/>
      <c r="AF1425" s="113"/>
      <c r="AG1425" s="113"/>
      <c r="AH1425" s="113"/>
      <c r="AI1425" s="126"/>
      <c r="AJ1425" s="113"/>
      <c r="AK1425" s="113"/>
      <c r="AL1425" s="113"/>
      <c r="AM1425" s="113"/>
      <c r="AN1425" s="113"/>
      <c r="AO1425" s="113"/>
      <c r="AP1425" s="113"/>
    </row>
    <row r="1426" spans="1:42" ht="12.75" customHeight="1">
      <c r="A1426" s="81">
        <v>45474</v>
      </c>
      <c r="B1426" s="90" cm="1">
        <f t="array" ref="B1426">SUM(_xlfn._xlws.FILTER([1]market_value_exchange!$B:$D,[1]market_value_exchange!$A:$A=A1426,0))*2</f>
        <v>29772777433800</v>
      </c>
      <c r="C1426" s="90">
        <f>SUM(AD1426:AN1426)</f>
        <v>851943184000</v>
      </c>
      <c r="D1426" s="203">
        <f>F1426+H1426+J1426+L1426+N1426+P1426+R1426+T1426+V1426+Z1426</f>
        <v>200853321000</v>
      </c>
      <c r="E1426" s="208">
        <f>INDEX([2]Daily_stats!$1:$1048576,MATCH($A1426,[2]Daily_stats!$H:$H,0),MATCH(E$1,[2]Daily_stats!$1:$1,0))</f>
        <v>390445734500</v>
      </c>
      <c r="F1426" s="90">
        <f>IFERROR(INDEX([1]kis_etf_trade_data!$1:$1048576,MATCH($A1426,[1]kis_etf_trade_data!$A:$A,0),MATCH(F$3,[1]kis_etf_trade_data!$1:$1,0)),0)</f>
        <v>6594475000</v>
      </c>
      <c r="G1426" s="85">
        <f>F1426/AD1426</f>
        <v>0.44851538091543325</v>
      </c>
      <c r="H1426" s="90">
        <f>IFERROR(INDEX([1]kis_etf_trade_data!$1:$1048576,MATCH($A1426,[1]kis_etf_trade_data!$A:$A,0),MATCH(H$3,[1]kis_etf_trade_data!$1:$1,0)),0)</f>
        <v>526844000</v>
      </c>
      <c r="I1426" s="85">
        <f>H1426/AE1426</f>
        <v>0.32308279132974138</v>
      </c>
      <c r="J1426" s="90">
        <f>IFERROR(INDEX([1]kis_etf_trade_data!$1:$1048576,MATCH($A1426,[1]kis_etf_trade_data!$A:$A,0),MATCH(J$3,[1]kis_etf_trade_data!$1:$1,0)),0)</f>
        <v>85054000</v>
      </c>
      <c r="K1426" s="85">
        <f>J1426/AF1426</f>
        <v>8.4383153926286023E-2</v>
      </c>
      <c r="L1426" s="90">
        <f>IFERROR(INDEX([1]kis_etf_trade_data!$1:$1048576,MATCH($A1426,[1]kis_etf_trade_data!$A:$A,0),MATCH(L$3,[1]kis_etf_trade_data!$1:$1,0)),0)</f>
        <v>186034219000</v>
      </c>
      <c r="M1426" s="85">
        <f>L1426/AG1426</f>
        <v>0.23639304016627319</v>
      </c>
      <c r="N1426" s="90">
        <f>IFERROR(INDEX([1]kis_etf_trade_data!$1:$1048576,MATCH($A1426,[1]kis_etf_trade_data!$A:$A,0),MATCH(N$3,[1]kis_etf_trade_data!$1:$1,0)),0)</f>
        <v>1988128000</v>
      </c>
      <c r="O1426" s="85">
        <f>N1426/AH1426</f>
        <v>0.38587508622433114</v>
      </c>
      <c r="P1426" s="90">
        <f>IFERROR(INDEX([1]kis_etf_trade_data!$1:$1048576,MATCH($A1426,[1]kis_etf_trade_data!$A:$A,0),MATCH(P$3,[1]kis_etf_trade_data!$1:$1,0)),0)</f>
        <v>198006000</v>
      </c>
      <c r="Q1426" s="85">
        <f>P1426/AI1426</f>
        <v>0.34448766841109008</v>
      </c>
      <c r="R1426" s="90">
        <f>IFERROR(INDEX([1]kis_etf_trade_data!$1:$1048576,MATCH($A1426,[1]kis_etf_trade_data!$A:$A,0),MATCH(R$3,[1]kis_etf_trade_data!$1:$1,0)),0)</f>
        <v>0</v>
      </c>
      <c r="S1426" s="85">
        <f>R1426/AJ1426</f>
        <v>0</v>
      </c>
      <c r="T1426" s="90">
        <f>IFERROR(INDEX([1]kis_etf_trade_data!$1:$1048576,MATCH($A1426,[1]kis_etf_trade_data!$A:$A,0),MATCH(T$3,[1]kis_etf_trade_data!$1:$1,0)),0)</f>
        <v>5290407000</v>
      </c>
      <c r="U1426" s="85">
        <f>T1426/AK1426</f>
        <v>0.96390235636864519</v>
      </c>
      <c r="V1426" s="90">
        <f>IFERROR(INDEX([1]kis_etf_trade_data!$1:$1048576,MATCH($A1426,[1]kis_etf_trade_data!$A:$A,0),MATCH(V$3,[1]kis_etf_trade_data!$1:$1,0)),0)</f>
        <v>136188000</v>
      </c>
      <c r="W1426" s="85">
        <f>V1426/AL1426</f>
        <v>0.41594790724949299</v>
      </c>
      <c r="X1426" s="90">
        <f>IFERROR(INDEX([1]kis_etf_trade_data!$1:$1048576,MATCH($A1426,[1]kis_etf_trade_data!$A:$A,0),MATCH(X$3,[1]kis_etf_trade_data!$1:$1,0)),0)</f>
        <v>35717767000</v>
      </c>
      <c r="Y1426" s="85">
        <f t="shared" si="15"/>
        <v>0.99962360642861969</v>
      </c>
      <c r="Z1426" s="90">
        <f>IFERROR(INDEX([1]kis_etf_trade_data!$1:$1048576,MATCH($A1426,[1]kis_etf_trade_data!$A:$A,0),MATCH(Z$3,[1]kis_etf_trade_data!$1:$1,0)),0)</f>
        <v>0</v>
      </c>
      <c r="AA1426" s="85">
        <f>Z1426/AO1426</f>
        <v>0</v>
      </c>
      <c r="AB1426" s="85"/>
      <c r="AC1426" s="85"/>
      <c r="AD1426" s="90">
        <f>IFERROR(INDEX([1]market_value_etf!$1:$1048576,MATCH($A1426,[1]market_value_etf!$A:$A,0),MATCH(AD$2,[1]market_value_etf!$1:$1,0))*2 + INDEX([1]mkt_pt_etf!$1:$1048576,MATCH($A1426,[1]mkt_pt_etf!$A:$A,0),MATCH(AD$2,[1]mkt_pt_etf!$1:$1,0))*2,0)</f>
        <v>14702896000</v>
      </c>
      <c r="AE1426" s="90">
        <f>IFERROR(INDEX([1]market_value_etf!$1:$1048576,MATCH($A1426,[1]market_value_etf!$A:$A,0),MATCH(AE$2,[1]market_value_etf!$1:$1,0))*2 + INDEX([1]mkt_pt_etf!$1:$1048576,MATCH($A1426,[1]mkt_pt_etf!$A:$A,0),MATCH(AE$2,[1]mkt_pt_etf!$1:$1,0))*2,0)</f>
        <v>1630678000</v>
      </c>
      <c r="AF1426" s="90">
        <f>IFERROR(INDEX([1]market_value_etf!$1:$1048576,MATCH($A1426,[1]market_value_etf!$A:$A,0),MATCH(AF$2,[1]market_value_etf!$1:$1,0))*2 + INDEX([1]mkt_pt_etf!$1:$1048576,MATCH($A1426,[1]mkt_pt_etf!$A:$A,0),MATCH(AF$2,[1]mkt_pt_etf!$1:$1,0))*2,0)</f>
        <v>1007950000</v>
      </c>
      <c r="AG1426" s="90">
        <f>IFERROR(INDEX([1]market_value_etf!$1:$1048576,MATCH($A1426,[1]market_value_etf!$A:$A,0),MATCH(AG$2,[1]market_value_etf!$1:$1,0))*2 + INDEX([1]mkt_pt_etf!$1:$1048576,MATCH($A1426,[1]mkt_pt_etf!$A:$A,0),MATCH(AG$2,[1]mkt_pt_etf!$1:$1,0))*2,0)</f>
        <v>786969950000</v>
      </c>
      <c r="AH1426" s="90">
        <f>IFERROR(INDEX([1]market_value_etf!$1:$1048576,MATCH($A1426,[1]market_value_etf!$A:$A,0),MATCH(AH$2,[1]market_value_etf!$1:$1,0))*2 + INDEX([1]mkt_pt_etf!$1:$1048576,MATCH($A1426,[1]mkt_pt_etf!$A:$A,0),MATCH(AH$2,[1]mkt_pt_etf!$1:$1,0))*2,0)</f>
        <v>5152258000</v>
      </c>
      <c r="AI1426" s="90">
        <f>IFERROR(INDEX([1]market_value_etf!$1:$1048576,MATCH($A1426,[1]market_value_etf!$A:$A,0),MATCH(AI$2,[1]market_value_etf!$1:$1,0))*2 + INDEX([1]mkt_pt_etf!$1:$1048576,MATCH($A1426,[1]mkt_pt_etf!$A:$A,0),MATCH(AI$2,[1]mkt_pt_etf!$1:$1,0))*2,0)</f>
        <v>574784000</v>
      </c>
      <c r="AJ1426" s="90">
        <f>IFERROR(INDEX([1]market_value_etf!$1:$1048576,MATCH($A1426,[1]market_value_etf!$A:$A,0),MATCH(AJ$2,[1]market_value_etf!$1:$1,0))*2 + INDEX([1]mkt_pt_etf!$1:$1048576,MATCH($A1426,[1]mkt_pt_etf!$A:$A,0),MATCH(AJ$2,[1]mkt_pt_etf!$1:$1,0))*2,0)</f>
        <v>324644000</v>
      </c>
      <c r="AK1426" s="90">
        <f>IFERROR(INDEX([1]market_value_etf!$1:$1048576,MATCH($A1426,[1]market_value_etf!$A:$A,0),MATCH(AK$2,[1]market_value_etf!$1:$1,0))*2 + INDEX([1]mkt_pt_etf!$1:$1048576,MATCH($A1426,[1]mkt_pt_etf!$A:$A,0),MATCH(AK$2,[1]mkt_pt_etf!$1:$1,0))*2,0)</f>
        <v>5488530000</v>
      </c>
      <c r="AL1426" s="90">
        <f>IFERROR(INDEX([1]market_value_etf!$1:$1048576,MATCH($A1426,[1]market_value_etf!$A:$A,0),MATCH(AL$2,[1]market_value_etf!$1:$1,0))*2 + INDEX([1]mkt_pt_etf!$1:$1048576,MATCH($A1426,[1]mkt_pt_etf!$A:$A,0),MATCH(AL$2,[1]mkt_pt_etf!$1:$1,0))*2,0)</f>
        <v>327416000</v>
      </c>
      <c r="AM1426" s="90">
        <f>IFERROR(INDEX([1]market_value_etf!$1:$1048576,MATCH($A1426,[1]market_value_etf!$A:$A,0),MATCH(AM$2,[1]market_value_etf!$1:$1,0))*2 + INDEX([1]mkt_pt_etf!$1:$1048576,MATCH($A1426,[1]mkt_pt_etf!$A:$A,0),MATCH(AM$2,[1]mkt_pt_etf!$1:$1,0))*2,0)</f>
        <v>35731216000</v>
      </c>
      <c r="AN1426" s="90">
        <f>IFERROR(INDEX([1]market_value_etf!$1:$1048576,MATCH($A1426,[1]market_value_etf!$A:$A,0),MATCH(AN$2,[1]market_value_etf!$1:$1,0))*2 + INDEX([1]mkt_pt_etf!$1:$1048576,MATCH($A1426,[1]mkt_pt_etf!$A:$A,0),MATCH(AN$2,[1]mkt_pt_etf!$1:$1,0))*2,0)</f>
        <v>32862000</v>
      </c>
      <c r="AO1426" s="90">
        <f>IFERROR(INDEX([1]market_value_etf!$1:$1048576,MATCH($A1426,[1]market_value_etf!$A:$A,0),MATCH(AO$2,[1]market_value_etf!$1:$1,0))*2 + INDEX([1]mkt_pt_etf!$1:$1048576,MATCH($A1426,[1]mkt_pt_etf!$A:$A,0),MATCH(AO$2,[1]mkt_pt_etf!$1:$1,0))*2,0)</f>
        <v>5406000</v>
      </c>
      <c r="AP1426" s="90"/>
    </row>
    <row r="1427" spans="1:42" ht="12.75" customHeight="1">
      <c r="A1427" s="81">
        <v>45475</v>
      </c>
      <c r="B1427" s="90" cm="1">
        <f t="array" ref="B1427">SUM(_xlfn._xlws.FILTER([1]market_value_exchange!$B:$D,[1]market_value_exchange!$A:$A=A1427,0))*2</f>
        <v>31383642980600</v>
      </c>
      <c r="C1427" s="90">
        <f>SUM(AD1427:AN1427)</f>
        <v>148576193140</v>
      </c>
      <c r="D1427" s="203">
        <f>F1427+H1427+J1427+L1427+N1427+P1427+R1427+T1427+V1427+Z1427</f>
        <v>87159290000</v>
      </c>
      <c r="E1427" s="208">
        <f>INDEX([2]Daily_stats!$1:$1048576,MATCH($A1427,[2]Daily_stats!$H:$H,0),MATCH(E$1,[2]Daily_stats!$1:$1,0))</f>
        <v>349577566700</v>
      </c>
      <c r="F1427" s="90">
        <f>IFERROR(INDEX([1]kis_etf_trade_data!$1:$1048576,MATCH($A1427,[1]kis_etf_trade_data!$A:$A,0),MATCH(F$3,[1]kis_etf_trade_data!$1:$1,0)),0)</f>
        <v>44152033000</v>
      </c>
      <c r="G1427" s="85">
        <f>F1427/AD1427</f>
        <v>0.88166341111683688</v>
      </c>
      <c r="H1427" s="90">
        <f>IFERROR(INDEX([1]kis_etf_trade_data!$1:$1048576,MATCH($A1427,[1]kis_etf_trade_data!$A:$A,0),MATCH(H$3,[1]kis_etf_trade_data!$1:$1,0)),0)</f>
        <v>44759000</v>
      </c>
      <c r="I1427" s="85">
        <f>H1427/AE1427</f>
        <v>0.25548541029270744</v>
      </c>
      <c r="J1427" s="90">
        <f>IFERROR(INDEX([1]kis_etf_trade_data!$1:$1048576,MATCH($A1427,[1]kis_etf_trade_data!$A:$A,0),MATCH(J$3,[1]kis_etf_trade_data!$1:$1,0)),0)</f>
        <v>100379000</v>
      </c>
      <c r="K1427" s="85">
        <f>J1427/AF1427</f>
        <v>0.13380476945840386</v>
      </c>
      <c r="L1427" s="90">
        <f>IFERROR(INDEX([1]kis_etf_trade_data!$1:$1048576,MATCH($A1427,[1]kis_etf_trade_data!$A:$A,0),MATCH(L$3,[1]kis_etf_trade_data!$1:$1,0)),0)</f>
        <v>41548209000</v>
      </c>
      <c r="M1427" s="85">
        <f>L1427/AG1427</f>
        <v>0.67944731912381762</v>
      </c>
      <c r="N1427" s="90">
        <f>IFERROR(INDEX([1]kis_etf_trade_data!$1:$1048576,MATCH($A1427,[1]kis_etf_trade_data!$A:$A,0),MATCH(N$3,[1]kis_etf_trade_data!$1:$1,0)),0)</f>
        <v>809043000</v>
      </c>
      <c r="O1427" s="85">
        <f>N1427/AH1427</f>
        <v>0.35142198889930404</v>
      </c>
      <c r="P1427" s="90">
        <f>IFERROR(INDEX([1]kis_etf_trade_data!$1:$1048576,MATCH($A1427,[1]kis_etf_trade_data!$A:$A,0),MATCH(P$3,[1]kis_etf_trade_data!$1:$1,0)),0)</f>
        <v>282467000</v>
      </c>
      <c r="Q1427" s="85">
        <f>P1427/AI1427</f>
        <v>0.425139597537665</v>
      </c>
      <c r="R1427" s="90">
        <f>IFERROR(INDEX([1]kis_etf_trade_data!$1:$1048576,MATCH($A1427,[1]kis_etf_trade_data!$A:$A,0),MATCH(R$3,[1]kis_etf_trade_data!$1:$1,0)),0)</f>
        <v>0</v>
      </c>
      <c r="S1427" s="85">
        <f>R1427/AJ1427</f>
        <v>0</v>
      </c>
      <c r="T1427" s="90">
        <f>IFERROR(INDEX([1]kis_etf_trade_data!$1:$1048576,MATCH($A1427,[1]kis_etf_trade_data!$A:$A,0),MATCH(T$3,[1]kis_etf_trade_data!$1:$1,0)),0)</f>
        <v>6888000</v>
      </c>
      <c r="U1427" s="85">
        <f>T1427/AK1427</f>
        <v>0.26784881007932804</v>
      </c>
      <c r="V1427" s="90">
        <f>IFERROR(INDEX([1]kis_etf_trade_data!$1:$1048576,MATCH($A1427,[1]kis_etf_trade_data!$A:$A,0),MATCH(V$3,[1]kis_etf_trade_data!$1:$1,0)),0)</f>
        <v>215512000</v>
      </c>
      <c r="W1427" s="85">
        <f>V1427/AL1427</f>
        <v>0.39741244504764994</v>
      </c>
      <c r="X1427" s="90">
        <f>IFERROR(INDEX([1]kis_etf_trade_data!$1:$1048576,MATCH($A1427,[1]kis_etf_trade_data!$A:$A,0),MATCH(X$3,[1]kis_etf_trade_data!$1:$1,0)),0)</f>
        <v>32835701000</v>
      </c>
      <c r="Y1427" s="85">
        <f t="shared" si="15"/>
        <v>0.99988991853545306</v>
      </c>
      <c r="Z1427" s="90">
        <f>IFERROR(INDEX([1]kis_etf_trade_data!$1:$1048576,MATCH($A1427,[1]kis_etf_trade_data!$A:$A,0),MATCH(Z$3,[1]kis_etf_trade_data!$1:$1,0)),0)</f>
        <v>0</v>
      </c>
      <c r="AA1427" s="85">
        <f>Z1427/AO1427</f>
        <v>0</v>
      </c>
      <c r="AB1427" s="85"/>
      <c r="AC1427" s="85"/>
      <c r="AD1427" s="90">
        <f>IFERROR(INDEX([1]market_value_etf!$1:$1048576,MATCH($A1427,[1]market_value_etf!$A:$A,0),MATCH(AD$2,[1]market_value_etf!$1:$1,0))*2 + INDEX([1]mkt_pt_etf!$1:$1048576,MATCH($A1427,[1]mkt_pt_etf!$A:$A,0),MATCH(AD$2,[1]mkt_pt_etf!$1:$1,0))*2,0)</f>
        <v>50078105140</v>
      </c>
      <c r="AE1427" s="90">
        <f>IFERROR(INDEX([1]market_value_etf!$1:$1048576,MATCH($A1427,[1]market_value_etf!$A:$A,0),MATCH(AE$2,[1]market_value_etf!$1:$1,0))*2 + INDEX([1]mkt_pt_etf!$1:$1048576,MATCH($A1427,[1]mkt_pt_etf!$A:$A,0),MATCH(AE$2,[1]mkt_pt_etf!$1:$1,0))*2,0)</f>
        <v>175192000</v>
      </c>
      <c r="AF1427" s="90">
        <f>IFERROR(INDEX([1]market_value_etf!$1:$1048576,MATCH($A1427,[1]market_value_etf!$A:$A,0),MATCH(AF$2,[1]market_value_etf!$1:$1,0))*2 + INDEX([1]mkt_pt_etf!$1:$1048576,MATCH($A1427,[1]mkt_pt_etf!$A:$A,0),MATCH(AF$2,[1]mkt_pt_etf!$1:$1,0))*2,0)</f>
        <v>750190000</v>
      </c>
      <c r="AG1427" s="90">
        <f>IFERROR(INDEX([1]market_value_etf!$1:$1048576,MATCH($A1427,[1]market_value_etf!$A:$A,0),MATCH(AG$2,[1]market_value_etf!$1:$1,0))*2 + INDEX([1]mkt_pt_etf!$1:$1048576,MATCH($A1427,[1]mkt_pt_etf!$A:$A,0),MATCH(AG$2,[1]mkt_pt_etf!$1:$1,0))*2,0)</f>
        <v>61150008000</v>
      </c>
      <c r="AH1427" s="90">
        <f>IFERROR(INDEX([1]market_value_etf!$1:$1048576,MATCH($A1427,[1]market_value_etf!$A:$A,0),MATCH(AH$2,[1]market_value_etf!$1:$1,0))*2 + INDEX([1]mkt_pt_etf!$1:$1048576,MATCH($A1427,[1]mkt_pt_etf!$A:$A,0),MATCH(AH$2,[1]mkt_pt_etf!$1:$1,0))*2,0)</f>
        <v>2302198000</v>
      </c>
      <c r="AI1427" s="90">
        <f>IFERROR(INDEX([1]market_value_etf!$1:$1048576,MATCH($A1427,[1]market_value_etf!$A:$A,0),MATCH(AI$2,[1]market_value_etf!$1:$1,0))*2 + INDEX([1]mkt_pt_etf!$1:$1048576,MATCH($A1427,[1]mkt_pt_etf!$A:$A,0),MATCH(AI$2,[1]mkt_pt_etf!$1:$1,0))*2,0)</f>
        <v>664410000</v>
      </c>
      <c r="AJ1427" s="90">
        <f>IFERROR(INDEX([1]market_value_etf!$1:$1048576,MATCH($A1427,[1]market_value_etf!$A:$A,0),MATCH(AJ$2,[1]market_value_etf!$1:$1,0))*2 + INDEX([1]mkt_pt_etf!$1:$1048576,MATCH($A1427,[1]mkt_pt_etf!$A:$A,0),MATCH(AJ$2,[1]mkt_pt_etf!$1:$1,0))*2,0)</f>
        <v>27900000</v>
      </c>
      <c r="AK1427" s="90">
        <f>IFERROR(INDEX([1]market_value_etf!$1:$1048576,MATCH($A1427,[1]market_value_etf!$A:$A,0),MATCH(AK$2,[1]market_value_etf!$1:$1,0))*2 + INDEX([1]mkt_pt_etf!$1:$1048576,MATCH($A1427,[1]mkt_pt_etf!$A:$A,0),MATCH(AK$2,[1]mkt_pt_etf!$1:$1,0))*2,0)</f>
        <v>25716000</v>
      </c>
      <c r="AL1427" s="90">
        <f>IFERROR(INDEX([1]market_value_etf!$1:$1048576,MATCH($A1427,[1]market_value_etf!$A:$A,0),MATCH(AL$2,[1]market_value_etf!$1:$1,0))*2 + INDEX([1]mkt_pt_etf!$1:$1048576,MATCH($A1427,[1]mkt_pt_etf!$A:$A,0),MATCH(AL$2,[1]mkt_pt_etf!$1:$1,0))*2,0)</f>
        <v>542288000</v>
      </c>
      <c r="AM1427" s="90">
        <f>IFERROR(INDEX([1]market_value_etf!$1:$1048576,MATCH($A1427,[1]market_value_etf!$A:$A,0),MATCH(AM$2,[1]market_value_etf!$1:$1,0))*2 + INDEX([1]mkt_pt_etf!$1:$1048576,MATCH($A1427,[1]mkt_pt_etf!$A:$A,0),MATCH(AM$2,[1]mkt_pt_etf!$1:$1,0))*2,0)</f>
        <v>32839316000</v>
      </c>
      <c r="AN1427" s="90">
        <f>IFERROR(INDEX([1]market_value_etf!$1:$1048576,MATCH($A1427,[1]market_value_etf!$A:$A,0),MATCH(AN$2,[1]market_value_etf!$1:$1,0))*2 + INDEX([1]mkt_pt_etf!$1:$1048576,MATCH($A1427,[1]mkt_pt_etf!$A:$A,0),MATCH(AN$2,[1]mkt_pt_etf!$1:$1,0))*2,0)</f>
        <v>20870000</v>
      </c>
      <c r="AO1427" s="90">
        <f>IFERROR(INDEX([1]market_value_etf!$1:$1048576,MATCH($A1427,[1]market_value_etf!$A:$A,0),MATCH(AO$2,[1]market_value_etf!$1:$1,0))*2 + INDEX([1]mkt_pt_etf!$1:$1048576,MATCH($A1427,[1]mkt_pt_etf!$A:$A,0),MATCH(AO$2,[1]mkt_pt_etf!$1:$1,0))*2,0)</f>
        <v>21816000</v>
      </c>
      <c r="AP1427" s="90"/>
    </row>
    <row r="1428" spans="1:42" ht="12.75" customHeight="1">
      <c r="A1428" s="81">
        <v>45476</v>
      </c>
      <c r="B1428" s="90" cm="1">
        <f t="array" ref="B1428">SUM(_xlfn._xlws.FILTER([1]market_value_exchange!$B:$D,[1]market_value_exchange!$A:$A=A1428,0))*2</f>
        <v>35491750038400</v>
      </c>
      <c r="C1428" s="90">
        <f>SUM(AD1428:AN1428)</f>
        <v>163025079600</v>
      </c>
      <c r="D1428" s="203">
        <f>F1428+H1428+J1428+L1428+N1428+P1428+R1428+T1428+V1428+Z1428</f>
        <v>89089079000</v>
      </c>
      <c r="E1428" s="208">
        <f>INDEX([2]Daily_stats!$1:$1048576,MATCH($A1428,[2]Daily_stats!$H:$H,0),MATCH(E$1,[2]Daily_stats!$1:$1,0))</f>
        <v>270677034000</v>
      </c>
      <c r="F1428" s="90">
        <f>IFERROR(INDEX([1]kis_etf_trade_data!$1:$1048576,MATCH($A1428,[1]kis_etf_trade_data!$A:$A,0),MATCH(F$3,[1]kis_etf_trade_data!$1:$1,0)),0)</f>
        <v>30159415000</v>
      </c>
      <c r="G1428" s="85">
        <f>F1428/AD1428</f>
        <v>0.70499278939210996</v>
      </c>
      <c r="H1428" s="90">
        <f>IFERROR(INDEX([1]kis_etf_trade_data!$1:$1048576,MATCH($A1428,[1]kis_etf_trade_data!$A:$A,0),MATCH(H$3,[1]kis_etf_trade_data!$1:$1,0)),0)</f>
        <v>111622000</v>
      </c>
      <c r="I1428" s="85">
        <f>H1428/AE1428</f>
        <v>0.47487003207718947</v>
      </c>
      <c r="J1428" s="90">
        <f>IFERROR(INDEX([1]kis_etf_trade_data!$1:$1048576,MATCH($A1428,[1]kis_etf_trade_data!$A:$A,0),MATCH(J$3,[1]kis_etf_trade_data!$1:$1,0)),0)</f>
        <v>7149454000</v>
      </c>
      <c r="K1428" s="85">
        <f>J1428/AF1428</f>
        <v>0.48608205113735742</v>
      </c>
      <c r="L1428" s="90">
        <f>IFERROR(INDEX([1]kis_etf_trade_data!$1:$1048576,MATCH($A1428,[1]kis_etf_trade_data!$A:$A,0),MATCH(L$3,[1]kis_etf_trade_data!$1:$1,0)),0)</f>
        <v>50528535000</v>
      </c>
      <c r="M1428" s="85">
        <f>L1428/AG1428</f>
        <v>0.56438378358786767</v>
      </c>
      <c r="N1428" s="90">
        <f>IFERROR(INDEX([1]kis_etf_trade_data!$1:$1048576,MATCH($A1428,[1]kis_etf_trade_data!$A:$A,0),MATCH(N$3,[1]kis_etf_trade_data!$1:$1,0)),0)</f>
        <v>487669000</v>
      </c>
      <c r="O1428" s="85">
        <f>N1428/AH1428</f>
        <v>0.29563150467026839</v>
      </c>
      <c r="P1428" s="90">
        <f>IFERROR(INDEX([1]kis_etf_trade_data!$1:$1048576,MATCH($A1428,[1]kis_etf_trade_data!$A:$A,0),MATCH(P$3,[1]kis_etf_trade_data!$1:$1,0)),0)</f>
        <v>104846000</v>
      </c>
      <c r="Q1428" s="85">
        <f>P1428/AI1428</f>
        <v>0.19888144127301119</v>
      </c>
      <c r="R1428" s="90">
        <f>IFERROR(INDEX([1]kis_etf_trade_data!$1:$1048576,MATCH($A1428,[1]kis_etf_trade_data!$A:$A,0),MATCH(R$3,[1]kis_etf_trade_data!$1:$1,0)),0)</f>
        <v>0</v>
      </c>
      <c r="S1428" s="85">
        <f>R1428/AJ1428</f>
        <v>0</v>
      </c>
      <c r="T1428" s="90">
        <f>IFERROR(INDEX([1]kis_etf_trade_data!$1:$1048576,MATCH($A1428,[1]kis_etf_trade_data!$A:$A,0),MATCH(T$3,[1]kis_etf_trade_data!$1:$1,0)),0)</f>
        <v>475226000</v>
      </c>
      <c r="U1428" s="85">
        <f>T1428/AK1428</f>
        <v>0.49106987856192186</v>
      </c>
      <c r="V1428" s="90">
        <f>IFERROR(INDEX([1]kis_etf_trade_data!$1:$1048576,MATCH($A1428,[1]kis_etf_trade_data!$A:$A,0),MATCH(V$3,[1]kis_etf_trade_data!$1:$1,0)),0)</f>
        <v>72312000</v>
      </c>
      <c r="W1428" s="85">
        <f>V1428/AL1428</f>
        <v>5.8104880305328644E-3</v>
      </c>
      <c r="X1428" s="90">
        <f>IFERROR(INDEX([1]kis_etf_trade_data!$1:$1048576,MATCH($A1428,[1]kis_etf_trade_data!$A:$A,0),MATCH(X$3,[1]kis_etf_trade_data!$1:$1,0)),0)</f>
        <v>6146000</v>
      </c>
      <c r="Y1428" s="85">
        <f t="shared" si="15"/>
        <v>0.41650853889943074</v>
      </c>
      <c r="Z1428" s="90">
        <f>IFERROR(INDEX([1]kis_etf_trade_data!$1:$1048576,MATCH($A1428,[1]kis_etf_trade_data!$A:$A,0),MATCH(Z$3,[1]kis_etf_trade_data!$1:$1,0)),0)</f>
        <v>0</v>
      </c>
      <c r="AA1428" s="85" t="e">
        <f>Z1428/AO1428</f>
        <v>#DIV/0!</v>
      </c>
      <c r="AB1428" s="85"/>
      <c r="AC1428" s="85"/>
      <c r="AD1428" s="90">
        <f>IFERROR(INDEX([1]market_value_etf!$1:$1048576,MATCH($A1428,[1]market_value_etf!$A:$A,0),MATCH(AD$2,[1]market_value_etf!$1:$1,0))*2 + INDEX([1]mkt_pt_etf!$1:$1048576,MATCH($A1428,[1]mkt_pt_etf!$A:$A,0),MATCH(AD$2,[1]mkt_pt_etf!$1:$1,0))*2,0)</f>
        <v>42779749600</v>
      </c>
      <c r="AE1428" s="90">
        <f>IFERROR(INDEX([1]market_value_etf!$1:$1048576,MATCH($A1428,[1]market_value_etf!$A:$A,0),MATCH(AE$2,[1]market_value_etf!$1:$1,0))*2 + INDEX([1]mkt_pt_etf!$1:$1048576,MATCH($A1428,[1]mkt_pt_etf!$A:$A,0),MATCH(AE$2,[1]mkt_pt_etf!$1:$1,0))*2,0)</f>
        <v>235058000</v>
      </c>
      <c r="AF1428" s="90">
        <f>IFERROR(INDEX([1]market_value_etf!$1:$1048576,MATCH($A1428,[1]market_value_etf!$A:$A,0),MATCH(AF$2,[1]market_value_etf!$1:$1,0))*2 + INDEX([1]mkt_pt_etf!$1:$1048576,MATCH($A1428,[1]mkt_pt_etf!$A:$A,0),MATCH(AF$2,[1]mkt_pt_etf!$1:$1,0))*2,0)</f>
        <v>14708327500</v>
      </c>
      <c r="AG1428" s="90">
        <f>IFERROR(INDEX([1]market_value_etf!$1:$1048576,MATCH($A1428,[1]market_value_etf!$A:$A,0),MATCH(AG$2,[1]market_value_etf!$1:$1,0))*2 + INDEX([1]mkt_pt_etf!$1:$1048576,MATCH($A1428,[1]mkt_pt_etf!$A:$A,0),MATCH(AG$2,[1]mkt_pt_etf!$1:$1,0))*2,0)</f>
        <v>89528679720</v>
      </c>
      <c r="AH1428" s="90">
        <f>IFERROR(INDEX([1]market_value_etf!$1:$1048576,MATCH($A1428,[1]market_value_etf!$A:$A,0),MATCH(AH$2,[1]market_value_etf!$1:$1,0))*2 + INDEX([1]mkt_pt_etf!$1:$1048576,MATCH($A1428,[1]mkt_pt_etf!$A:$A,0),MATCH(AH$2,[1]mkt_pt_etf!$1:$1,0))*2,0)</f>
        <v>1649584000</v>
      </c>
      <c r="AI1428" s="90">
        <f>IFERROR(INDEX([1]market_value_etf!$1:$1048576,MATCH($A1428,[1]market_value_etf!$A:$A,0),MATCH(AI$2,[1]market_value_etf!$1:$1,0))*2 + INDEX([1]mkt_pt_etf!$1:$1048576,MATCH($A1428,[1]mkt_pt_etf!$A:$A,0),MATCH(AI$2,[1]mkt_pt_etf!$1:$1,0))*2,0)</f>
        <v>527178400</v>
      </c>
      <c r="AJ1428" s="90">
        <f>IFERROR(INDEX([1]market_value_etf!$1:$1048576,MATCH($A1428,[1]market_value_etf!$A:$A,0),MATCH(AJ$2,[1]market_value_etf!$1:$1,0))*2 + INDEX([1]mkt_pt_etf!$1:$1048576,MATCH($A1428,[1]mkt_pt_etf!$A:$A,0),MATCH(AJ$2,[1]mkt_pt_etf!$1:$1,0))*2,0)</f>
        <v>158156380</v>
      </c>
      <c r="AK1428" s="90">
        <f>IFERROR(INDEX([1]market_value_etf!$1:$1048576,MATCH($A1428,[1]market_value_etf!$A:$A,0),MATCH(AK$2,[1]market_value_etf!$1:$1,0))*2 + INDEX([1]mkt_pt_etf!$1:$1048576,MATCH($A1428,[1]mkt_pt_etf!$A:$A,0),MATCH(AK$2,[1]mkt_pt_etf!$1:$1,0))*2,0)</f>
        <v>967736000</v>
      </c>
      <c r="AL1428" s="90">
        <f>IFERROR(INDEX([1]market_value_etf!$1:$1048576,MATCH($A1428,[1]market_value_etf!$A:$A,0),MATCH(AL$2,[1]market_value_etf!$1:$1,0))*2 + INDEX([1]mkt_pt_etf!$1:$1048576,MATCH($A1428,[1]mkt_pt_etf!$A:$A,0),MATCH(AL$2,[1]mkt_pt_etf!$1:$1,0))*2,0)</f>
        <v>12445082000</v>
      </c>
      <c r="AM1428" s="90">
        <f>IFERROR(INDEX([1]market_value_etf!$1:$1048576,MATCH($A1428,[1]market_value_etf!$A:$A,0),MATCH(AM$2,[1]market_value_etf!$1:$1,0))*2 + INDEX([1]mkt_pt_etf!$1:$1048576,MATCH($A1428,[1]mkt_pt_etf!$A:$A,0),MATCH(AM$2,[1]mkt_pt_etf!$1:$1,0))*2,0)</f>
        <v>14756000</v>
      </c>
      <c r="AN1428" s="90">
        <f>IFERROR(INDEX([1]market_value_etf!$1:$1048576,MATCH($A1428,[1]market_value_etf!$A:$A,0),MATCH(AN$2,[1]market_value_etf!$1:$1,0))*2 + INDEX([1]mkt_pt_etf!$1:$1048576,MATCH($A1428,[1]mkt_pt_etf!$A:$A,0),MATCH(AN$2,[1]mkt_pt_etf!$1:$1,0))*2,0)</f>
        <v>10772000</v>
      </c>
      <c r="AO1428" s="90">
        <f>IFERROR(INDEX([1]market_value_etf!$1:$1048576,MATCH($A1428,[1]market_value_etf!$A:$A,0),MATCH(AO$2,[1]market_value_etf!$1:$1,0))*2 + INDEX([1]mkt_pt_etf!$1:$1048576,MATCH($A1428,[1]mkt_pt_etf!$A:$A,0),MATCH(AO$2,[1]mkt_pt_etf!$1:$1,0))*2,0)</f>
        <v>0</v>
      </c>
      <c r="AP1428" s="90"/>
    </row>
    <row r="1429" spans="1:42" ht="12.75" customHeight="1">
      <c r="A1429" s="81">
        <v>45477</v>
      </c>
      <c r="B1429" s="90" cm="1">
        <f t="array" ref="B1429">SUM(_xlfn._xlws.FILTER([1]market_value_exchange!$B:$D,[1]market_value_exchange!$A:$A=A1429,0))*2</f>
        <v>32623730021200</v>
      </c>
      <c r="C1429" s="90">
        <f>SUM(AD1429:AN1429)</f>
        <v>281118365520</v>
      </c>
      <c r="D1429" s="203">
        <f>F1429+H1429+J1429+L1429+N1429+P1429+R1429+T1429+V1429+Z1429</f>
        <v>193369997000</v>
      </c>
      <c r="E1429" s="208">
        <f>INDEX([2]Daily_stats!$1:$1048576,MATCH($A1429,[2]Daily_stats!$H:$H,0),MATCH(E$1,[2]Daily_stats!$1:$1,0))</f>
        <v>318327874000</v>
      </c>
      <c r="F1429" s="90">
        <f>IFERROR(INDEX([1]kis_etf_trade_data!$1:$1048576,MATCH($A1429,[1]kis_etf_trade_data!$A:$A,0),MATCH(F$3,[1]kis_etf_trade_data!$1:$1,0)),0)</f>
        <v>91452026000</v>
      </c>
      <c r="G1429" s="85">
        <f>F1429/AD1429</f>
        <v>0.92519091238030171</v>
      </c>
      <c r="H1429" s="90">
        <f>IFERROR(INDEX([1]kis_etf_trade_data!$1:$1048576,MATCH($A1429,[1]kis_etf_trade_data!$A:$A,0),MATCH(H$3,[1]kis_etf_trade_data!$1:$1,0)),0)</f>
        <v>92902000</v>
      </c>
      <c r="I1429" s="85">
        <f>H1429/AE1429</f>
        <v>0.28352824844963131</v>
      </c>
      <c r="J1429" s="90">
        <f>IFERROR(INDEX([1]kis_etf_trade_data!$1:$1048576,MATCH($A1429,[1]kis_etf_trade_data!$A:$A,0),MATCH(J$3,[1]kis_etf_trade_data!$1:$1,0)),0)</f>
        <v>4321797000</v>
      </c>
      <c r="K1429" s="85">
        <f>J1429/AF1429</f>
        <v>7.633152667680794E-2</v>
      </c>
      <c r="L1429" s="90">
        <f>IFERROR(INDEX([1]kis_etf_trade_data!$1:$1048576,MATCH($A1429,[1]kis_etf_trade_data!$A:$A,0),MATCH(L$3,[1]kis_etf_trade_data!$1:$1,0)),0)</f>
        <v>96206520000</v>
      </c>
      <c r="M1429" s="85">
        <f>L1429/AG1429</f>
        <v>0.7940307198414186</v>
      </c>
      <c r="N1429" s="90">
        <f>IFERROR(INDEX([1]kis_etf_trade_data!$1:$1048576,MATCH($A1429,[1]kis_etf_trade_data!$A:$A,0),MATCH(N$3,[1]kis_etf_trade_data!$1:$1,0)),0)</f>
        <v>1170033000</v>
      </c>
      <c r="O1429" s="85">
        <f>N1429/AH1429</f>
        <v>0.33150031109151756</v>
      </c>
      <c r="P1429" s="90">
        <f>IFERROR(INDEX([1]kis_etf_trade_data!$1:$1048576,MATCH($A1429,[1]kis_etf_trade_data!$A:$A,0),MATCH(P$3,[1]kis_etf_trade_data!$1:$1,0)),0)</f>
        <v>104064000</v>
      </c>
      <c r="Q1429" s="85">
        <f>P1429/AI1429</f>
        <v>0.22806248575486088</v>
      </c>
      <c r="R1429" s="90">
        <f>IFERROR(INDEX([1]kis_etf_trade_data!$1:$1048576,MATCH($A1429,[1]kis_etf_trade_data!$A:$A,0),MATCH(R$3,[1]kis_etf_trade_data!$1:$1,0)),0)</f>
        <v>0</v>
      </c>
      <c r="S1429" s="85">
        <f>R1429/AJ1429</f>
        <v>0</v>
      </c>
      <c r="T1429" s="90">
        <f>IFERROR(INDEX([1]kis_etf_trade_data!$1:$1048576,MATCH($A1429,[1]kis_etf_trade_data!$A:$A,0),MATCH(T$3,[1]kis_etf_trade_data!$1:$1,0)),0)</f>
        <v>7838000</v>
      </c>
      <c r="U1429" s="85">
        <f>T1429/AK1429</f>
        <v>0.5</v>
      </c>
      <c r="V1429" s="90">
        <f>IFERROR(INDEX([1]kis_etf_trade_data!$1:$1048576,MATCH($A1429,[1]kis_etf_trade_data!$A:$A,0),MATCH(V$3,[1]kis_etf_trade_data!$1:$1,0)),0)</f>
        <v>14817000</v>
      </c>
      <c r="W1429" s="85">
        <f>V1429/AL1429</f>
        <v>0.26075249894410812</v>
      </c>
      <c r="X1429" s="90">
        <f>IFERROR(INDEX([1]kis_etf_trade_data!$1:$1048576,MATCH($A1429,[1]kis_etf_trade_data!$A:$A,0),MATCH(X$3,[1]kis_etf_trade_data!$1:$1,0)),0)</f>
        <v>19658000</v>
      </c>
      <c r="Y1429" s="85">
        <f t="shared" si="15"/>
        <v>0.5</v>
      </c>
      <c r="Z1429" s="90">
        <f>IFERROR(INDEX([1]kis_etf_trade_data!$1:$1048576,MATCH($A1429,[1]kis_etf_trade_data!$A:$A,0),MATCH(Z$3,[1]kis_etf_trade_data!$1:$1,0)),0)</f>
        <v>0</v>
      </c>
      <c r="AA1429" s="85">
        <f>Z1429/AO1429</f>
        <v>0</v>
      </c>
      <c r="AB1429" s="85"/>
      <c r="AC1429" s="85"/>
      <c r="AD1429" s="90">
        <f>IFERROR(INDEX([1]market_value_etf!$1:$1048576,MATCH($A1429,[1]market_value_etf!$A:$A,0),MATCH(AD$2,[1]market_value_etf!$1:$1,0))*2 + INDEX([1]mkt_pt_etf!$1:$1048576,MATCH($A1429,[1]mkt_pt_etf!$A:$A,0),MATCH(AD$2,[1]mkt_pt_etf!$1:$1,0))*2,0)</f>
        <v>98846654000</v>
      </c>
      <c r="AE1429" s="90">
        <f>IFERROR(INDEX([1]market_value_etf!$1:$1048576,MATCH($A1429,[1]market_value_etf!$A:$A,0),MATCH(AE$2,[1]market_value_etf!$1:$1,0))*2 + INDEX([1]mkt_pt_etf!$1:$1048576,MATCH($A1429,[1]mkt_pt_etf!$A:$A,0),MATCH(AE$2,[1]mkt_pt_etf!$1:$1,0))*2,0)</f>
        <v>327664000</v>
      </c>
      <c r="AF1429" s="90">
        <f>IFERROR(INDEX([1]market_value_etf!$1:$1048576,MATCH($A1429,[1]market_value_etf!$A:$A,0),MATCH(AF$2,[1]market_value_etf!$1:$1,0))*2 + INDEX([1]mkt_pt_etf!$1:$1048576,MATCH($A1429,[1]mkt_pt_etf!$A:$A,0),MATCH(AF$2,[1]mkt_pt_etf!$1:$1,0))*2,0)</f>
        <v>56618768000</v>
      </c>
      <c r="AG1429" s="90">
        <f>IFERROR(INDEX([1]market_value_etf!$1:$1048576,MATCH($A1429,[1]market_value_etf!$A:$A,0),MATCH(AG$2,[1]market_value_etf!$1:$1,0))*2 + INDEX([1]mkt_pt_etf!$1:$1048576,MATCH($A1429,[1]mkt_pt_etf!$A:$A,0),MATCH(AG$2,[1]mkt_pt_etf!$1:$1,0))*2,0)</f>
        <v>121162214000</v>
      </c>
      <c r="AH1429" s="90">
        <f>IFERROR(INDEX([1]market_value_etf!$1:$1048576,MATCH($A1429,[1]market_value_etf!$A:$A,0),MATCH(AH$2,[1]market_value_etf!$1:$1,0))*2 + INDEX([1]mkt_pt_etf!$1:$1048576,MATCH($A1429,[1]mkt_pt_etf!$A:$A,0),MATCH(AH$2,[1]mkt_pt_etf!$1:$1,0))*2,0)</f>
        <v>3529508000</v>
      </c>
      <c r="AI1429" s="90">
        <f>IFERROR(INDEX([1]market_value_etf!$1:$1048576,MATCH($A1429,[1]market_value_etf!$A:$A,0),MATCH(AI$2,[1]market_value_etf!$1:$1,0))*2 + INDEX([1]mkt_pt_etf!$1:$1048576,MATCH($A1429,[1]mkt_pt_etf!$A:$A,0),MATCH(AI$2,[1]mkt_pt_etf!$1:$1,0))*2,0)</f>
        <v>456296000</v>
      </c>
      <c r="AJ1429" s="90">
        <f>IFERROR(INDEX([1]market_value_etf!$1:$1048576,MATCH($A1429,[1]market_value_etf!$A:$A,0),MATCH(AJ$2,[1]market_value_etf!$1:$1,0))*2 + INDEX([1]mkt_pt_etf!$1:$1048576,MATCH($A1429,[1]mkt_pt_etf!$A:$A,0),MATCH(AJ$2,[1]mkt_pt_etf!$1:$1,0))*2,0)</f>
        <v>58355520</v>
      </c>
      <c r="AK1429" s="90">
        <f>IFERROR(INDEX([1]market_value_etf!$1:$1048576,MATCH($A1429,[1]market_value_etf!$A:$A,0),MATCH(AK$2,[1]market_value_etf!$1:$1,0))*2 + INDEX([1]mkt_pt_etf!$1:$1048576,MATCH($A1429,[1]mkt_pt_etf!$A:$A,0),MATCH(AK$2,[1]mkt_pt_etf!$1:$1,0))*2,0)</f>
        <v>15676000</v>
      </c>
      <c r="AL1429" s="90">
        <f>IFERROR(INDEX([1]market_value_etf!$1:$1048576,MATCH($A1429,[1]market_value_etf!$A:$A,0),MATCH(AL$2,[1]market_value_etf!$1:$1,0))*2 + INDEX([1]mkt_pt_etf!$1:$1048576,MATCH($A1429,[1]mkt_pt_etf!$A:$A,0),MATCH(AL$2,[1]mkt_pt_etf!$1:$1,0))*2,0)</f>
        <v>56824000</v>
      </c>
      <c r="AM1429" s="90">
        <f>IFERROR(INDEX([1]market_value_etf!$1:$1048576,MATCH($A1429,[1]market_value_etf!$A:$A,0),MATCH(AM$2,[1]market_value_etf!$1:$1,0))*2 + INDEX([1]mkt_pt_etf!$1:$1048576,MATCH($A1429,[1]mkt_pt_etf!$A:$A,0),MATCH(AM$2,[1]mkt_pt_etf!$1:$1,0))*2,0)</f>
        <v>39316000</v>
      </c>
      <c r="AN1429" s="90">
        <f>IFERROR(INDEX([1]market_value_etf!$1:$1048576,MATCH($A1429,[1]market_value_etf!$A:$A,0),MATCH(AN$2,[1]market_value_etf!$1:$1,0))*2 + INDEX([1]mkt_pt_etf!$1:$1048576,MATCH($A1429,[1]mkt_pt_etf!$A:$A,0),MATCH(AN$2,[1]mkt_pt_etf!$1:$1,0))*2,0)</f>
        <v>7090000</v>
      </c>
      <c r="AO1429" s="90">
        <f>IFERROR(INDEX([1]market_value_etf!$1:$1048576,MATCH($A1429,[1]market_value_etf!$A:$A,0),MATCH(AO$2,[1]market_value_etf!$1:$1,0))*2 + INDEX([1]mkt_pt_etf!$1:$1048576,MATCH($A1429,[1]mkt_pt_etf!$A:$A,0),MATCH(AO$2,[1]mkt_pt_etf!$1:$1,0))*2,0)</f>
        <v>2770000</v>
      </c>
      <c r="AP1429" s="90"/>
    </row>
    <row r="1430" spans="1:42" ht="12.75" customHeight="1">
      <c r="A1430" s="81">
        <v>45478</v>
      </c>
      <c r="B1430" s="90" cm="1">
        <f t="array" ref="B1430">SUM(_xlfn._xlws.FILTER([1]market_value_exchange!$B:$D,[1]market_value_exchange!$A:$A=A1430,0))*2</f>
        <v>36301292985400</v>
      </c>
      <c r="C1430" s="90">
        <f>SUM(AD1430:AN1430)</f>
        <v>439957937720</v>
      </c>
      <c r="D1430" s="203">
        <f>F1430+H1430+J1430+L1430+N1430+P1430+R1430+T1430+V1430+Z1430</f>
        <v>159615481000</v>
      </c>
      <c r="E1430" s="208">
        <f>INDEX([2]Daily_stats!$1:$1048576,MATCH($A1430,[2]Daily_stats!$H:$H,0),MATCH(E$1,[2]Daily_stats!$1:$1,0))</f>
        <v>254536498000</v>
      </c>
      <c r="F1430" s="90">
        <f>IFERROR(INDEX([1]kis_etf_trade_data!$1:$1048576,MATCH($A1430,[1]kis_etf_trade_data!$A:$A,0),MATCH(F$3,[1]kis_etf_trade_data!$1:$1,0)),0)</f>
        <v>28020388000</v>
      </c>
      <c r="G1430" s="85">
        <f>F1430/AD1430</f>
        <v>0.40544421916926343</v>
      </c>
      <c r="H1430" s="90">
        <f>IFERROR(INDEX([1]kis_etf_trade_data!$1:$1048576,MATCH($A1430,[1]kis_etf_trade_data!$A:$A,0),MATCH(H$3,[1]kis_etf_trade_data!$1:$1,0)),0)</f>
        <v>63378000</v>
      </c>
      <c r="I1430" s="85">
        <f>H1430/AE1430</f>
        <v>0.23197879987994408</v>
      </c>
      <c r="J1430" s="90">
        <f>IFERROR(INDEX([1]kis_etf_trade_data!$1:$1048576,MATCH($A1430,[1]kis_etf_trade_data!$A:$A,0),MATCH(J$3,[1]kis_etf_trade_data!$1:$1,0)),0)</f>
        <v>30135540000</v>
      </c>
      <c r="K1430" s="85">
        <f>J1430/AF1430</f>
        <v>0.41502989759281189</v>
      </c>
      <c r="L1430" s="90">
        <f>IFERROR(INDEX([1]kis_etf_trade_data!$1:$1048576,MATCH($A1430,[1]kis_etf_trade_data!$A:$A,0),MATCH(L$3,[1]kis_etf_trade_data!$1:$1,0)),0)</f>
        <v>100271298000</v>
      </c>
      <c r="M1430" s="85">
        <f>L1430/AG1430</f>
        <v>0.37519470669398819</v>
      </c>
      <c r="N1430" s="90">
        <f>IFERROR(INDEX([1]kis_etf_trade_data!$1:$1048576,MATCH($A1430,[1]kis_etf_trade_data!$A:$A,0),MATCH(N$3,[1]kis_etf_trade_data!$1:$1,0)),0)</f>
        <v>1029106000</v>
      </c>
      <c r="O1430" s="85">
        <f>N1430/AH1430</f>
        <v>0.3565265351061051</v>
      </c>
      <c r="P1430" s="90">
        <f>IFERROR(INDEX([1]kis_etf_trade_data!$1:$1048576,MATCH($A1430,[1]kis_etf_trade_data!$A:$A,0),MATCH(P$3,[1]kis_etf_trade_data!$1:$1,0)),0)</f>
        <v>24412000</v>
      </c>
      <c r="Q1430" s="85">
        <f>P1430/AI1430</f>
        <v>8.3376594988934127E-2</v>
      </c>
      <c r="R1430" s="90">
        <f>IFERROR(INDEX([1]kis_etf_trade_data!$1:$1048576,MATCH($A1430,[1]kis_etf_trade_data!$A:$A,0),MATCH(R$3,[1]kis_etf_trade_data!$1:$1,0)),0)</f>
        <v>0</v>
      </c>
      <c r="S1430" s="85">
        <f>R1430/AJ1430</f>
        <v>0</v>
      </c>
      <c r="T1430" s="90">
        <f>IFERROR(INDEX([1]kis_etf_trade_data!$1:$1048576,MATCH($A1430,[1]kis_etf_trade_data!$A:$A,0),MATCH(T$3,[1]kis_etf_trade_data!$1:$1,0)),0)</f>
        <v>33169000</v>
      </c>
      <c r="U1430" s="85">
        <f>T1430/AK1430</f>
        <v>0.37998625272081565</v>
      </c>
      <c r="V1430" s="90">
        <f>IFERROR(INDEX([1]kis_etf_trade_data!$1:$1048576,MATCH($A1430,[1]kis_etf_trade_data!$A:$A,0),MATCH(V$3,[1]kis_etf_trade_data!$1:$1,0)),0)</f>
        <v>38190000</v>
      </c>
      <c r="W1430" s="85">
        <f>V1430/AL1430</f>
        <v>1.4057868799114196E-3</v>
      </c>
      <c r="X1430" s="90">
        <f>IFERROR(INDEX([1]kis_etf_trade_data!$1:$1048576,MATCH($A1430,[1]kis_etf_trade_data!$A:$A,0),MATCH(X$3,[1]kis_etf_trade_data!$1:$1,0)),0)</f>
        <v>4968000</v>
      </c>
      <c r="Y1430" s="85">
        <f t="shared" si="15"/>
        <v>0.5</v>
      </c>
      <c r="Z1430" s="90">
        <f>IFERROR(INDEX([1]kis_etf_trade_data!$1:$1048576,MATCH($A1430,[1]kis_etf_trade_data!$A:$A,0),MATCH(Z$3,[1]kis_etf_trade_data!$1:$1,0)),0)</f>
        <v>0</v>
      </c>
      <c r="AA1430" s="85">
        <f>Z1430/AO1430</f>
        <v>0</v>
      </c>
      <c r="AB1430" s="85"/>
      <c r="AC1430" s="85"/>
      <c r="AD1430" s="90">
        <f>IFERROR(INDEX([1]market_value_etf!$1:$1048576,MATCH($A1430,[1]market_value_etf!$A:$A,0),MATCH(AD$2,[1]market_value_etf!$1:$1,0))*2 + INDEX([1]mkt_pt_etf!$1:$1048576,MATCH($A1430,[1]mkt_pt_etf!$A:$A,0),MATCH(AD$2,[1]mkt_pt_etf!$1:$1,0))*2,0)</f>
        <v>69110340400</v>
      </c>
      <c r="AE1430" s="90">
        <f>IFERROR(INDEX([1]market_value_etf!$1:$1048576,MATCH($A1430,[1]market_value_etf!$A:$A,0),MATCH(AE$2,[1]market_value_etf!$1:$1,0))*2 + INDEX([1]mkt_pt_etf!$1:$1048576,MATCH($A1430,[1]mkt_pt_etf!$A:$A,0),MATCH(AE$2,[1]mkt_pt_etf!$1:$1,0))*2,0)</f>
        <v>273206000</v>
      </c>
      <c r="AF1430" s="90">
        <f>IFERROR(INDEX([1]market_value_etf!$1:$1048576,MATCH($A1430,[1]market_value_etf!$A:$A,0),MATCH(AF$2,[1]market_value_etf!$1:$1,0))*2 + INDEX([1]mkt_pt_etf!$1:$1048576,MATCH($A1430,[1]mkt_pt_etf!$A:$A,0),MATCH(AF$2,[1]mkt_pt_etf!$1:$1,0))*2,0)</f>
        <v>72610528000</v>
      </c>
      <c r="AG1430" s="90">
        <f>IFERROR(INDEX([1]market_value_etf!$1:$1048576,MATCH($A1430,[1]market_value_etf!$A:$A,0),MATCH(AG$2,[1]market_value_etf!$1:$1,0))*2 + INDEX([1]mkt_pt_etf!$1:$1048576,MATCH($A1430,[1]mkt_pt_etf!$A:$A,0),MATCH(AG$2,[1]mkt_pt_etf!$1:$1,0))*2,0)</f>
        <v>267251366320</v>
      </c>
      <c r="AH1430" s="90">
        <f>IFERROR(INDEX([1]market_value_etf!$1:$1048576,MATCH($A1430,[1]market_value_etf!$A:$A,0),MATCH(AH$2,[1]market_value_etf!$1:$1,0))*2 + INDEX([1]mkt_pt_etf!$1:$1048576,MATCH($A1430,[1]mkt_pt_etf!$A:$A,0),MATCH(AH$2,[1]mkt_pt_etf!$1:$1,0))*2,0)</f>
        <v>2886478000</v>
      </c>
      <c r="AI1430" s="90">
        <f>IFERROR(INDEX([1]market_value_etf!$1:$1048576,MATCH($A1430,[1]market_value_etf!$A:$A,0),MATCH(AI$2,[1]market_value_etf!$1:$1,0))*2 + INDEX([1]mkt_pt_etf!$1:$1048576,MATCH($A1430,[1]mkt_pt_etf!$A:$A,0),MATCH(AI$2,[1]mkt_pt_etf!$1:$1,0))*2,0)</f>
        <v>292792000</v>
      </c>
      <c r="AJ1430" s="90">
        <f>IFERROR(INDEX([1]market_value_etf!$1:$1048576,MATCH($A1430,[1]market_value_etf!$A:$A,0),MATCH(AJ$2,[1]market_value_etf!$1:$1,0))*2 + INDEX([1]mkt_pt_etf!$1:$1048576,MATCH($A1430,[1]mkt_pt_etf!$A:$A,0),MATCH(AJ$2,[1]mkt_pt_etf!$1:$1,0))*2,0)</f>
        <v>269721000</v>
      </c>
      <c r="AK1430" s="90">
        <f>IFERROR(INDEX([1]market_value_etf!$1:$1048576,MATCH($A1430,[1]market_value_etf!$A:$A,0),MATCH(AK$2,[1]market_value_etf!$1:$1,0))*2 + INDEX([1]mkt_pt_etf!$1:$1048576,MATCH($A1430,[1]mkt_pt_etf!$A:$A,0),MATCH(AK$2,[1]mkt_pt_etf!$1:$1,0))*2,0)</f>
        <v>87290000</v>
      </c>
      <c r="AL1430" s="90">
        <f>IFERROR(INDEX([1]market_value_etf!$1:$1048576,MATCH($A1430,[1]market_value_etf!$A:$A,0),MATCH(AL$2,[1]market_value_etf!$1:$1,0))*2 + INDEX([1]mkt_pt_etf!$1:$1048576,MATCH($A1430,[1]mkt_pt_etf!$A:$A,0),MATCH(AL$2,[1]mkt_pt_etf!$1:$1,0))*2,0)</f>
        <v>27166280000</v>
      </c>
      <c r="AM1430" s="90">
        <f>IFERROR(INDEX([1]market_value_etf!$1:$1048576,MATCH($A1430,[1]market_value_etf!$A:$A,0),MATCH(AM$2,[1]market_value_etf!$1:$1,0))*2 + INDEX([1]mkt_pt_etf!$1:$1048576,MATCH($A1430,[1]mkt_pt_etf!$A:$A,0),MATCH(AM$2,[1]mkt_pt_etf!$1:$1,0))*2,0)</f>
        <v>9936000</v>
      </c>
      <c r="AN1430" s="90">
        <f>IFERROR(INDEX([1]market_value_etf!$1:$1048576,MATCH($A1430,[1]market_value_etf!$A:$A,0),MATCH(AN$2,[1]market_value_etf!$1:$1,0))*2 + INDEX([1]mkt_pt_etf!$1:$1048576,MATCH($A1430,[1]mkt_pt_etf!$A:$A,0),MATCH(AN$2,[1]mkt_pt_etf!$1:$1,0))*2,0)</f>
        <v>0</v>
      </c>
      <c r="AO1430" s="90">
        <f>IFERROR(INDEX([1]market_value_etf!$1:$1048576,MATCH($A1430,[1]market_value_etf!$A:$A,0),MATCH(AO$2,[1]market_value_etf!$1:$1,0))*2 + INDEX([1]mkt_pt_etf!$1:$1048576,MATCH($A1430,[1]mkt_pt_etf!$A:$A,0),MATCH(AO$2,[1]mkt_pt_etf!$1:$1,0))*2,0)</f>
        <v>13854000</v>
      </c>
      <c r="AP1430" s="90"/>
    </row>
    <row r="1431" spans="1:42" s="116" customFormat="1" ht="12.75" customHeight="1">
      <c r="A1431" s="110"/>
      <c r="B1431" s="113"/>
      <c r="C1431" s="113"/>
      <c r="D1431" s="203">
        <v>0</v>
      </c>
      <c r="E1431" s="208"/>
      <c r="F1431" s="113"/>
      <c r="G1431" s="135"/>
      <c r="H1431" s="113"/>
      <c r="I1431" s="113"/>
      <c r="J1431" s="113"/>
      <c r="K1431" s="113"/>
      <c r="L1431" s="113"/>
      <c r="M1431" s="113"/>
      <c r="N1431" s="113"/>
      <c r="O1431" s="113"/>
      <c r="P1431" s="113"/>
      <c r="Q1431" s="113"/>
      <c r="R1431" s="113"/>
      <c r="S1431" s="113"/>
      <c r="T1431" s="113"/>
      <c r="U1431" s="113"/>
      <c r="V1431" s="113"/>
      <c r="W1431" s="113"/>
      <c r="X1431" s="113"/>
      <c r="Y1431" s="85" t="e">
        <f t="shared" si="15"/>
        <v>#DIV/0!</v>
      </c>
      <c r="Z1431" s="113"/>
      <c r="AA1431" s="113"/>
      <c r="AB1431" s="113"/>
      <c r="AC1431" s="113"/>
      <c r="AD1431" s="113"/>
      <c r="AE1431" s="113"/>
      <c r="AF1431" s="113"/>
      <c r="AG1431" s="113"/>
      <c r="AH1431" s="113"/>
      <c r="AI1431" s="126"/>
      <c r="AJ1431" s="113"/>
      <c r="AK1431" s="113"/>
      <c r="AL1431" s="113"/>
      <c r="AM1431" s="113"/>
      <c r="AN1431" s="113"/>
      <c r="AO1431" s="113"/>
      <c r="AP1431" s="113"/>
    </row>
    <row r="1432" spans="1:42" ht="12.75" customHeight="1">
      <c r="A1432" s="81">
        <v>45481</v>
      </c>
      <c r="B1432" s="90" cm="1">
        <f t="array" ref="B1432">SUM(_xlfn._xlws.FILTER([1]market_value_exchange!$B:$D,[1]market_value_exchange!$A:$A=A1432,0))*2</f>
        <v>45272412578200</v>
      </c>
      <c r="C1432" s="90">
        <f>SUM(AD1432:AN1432)</f>
        <v>229751717640</v>
      </c>
      <c r="D1432" s="203">
        <f>F1432+H1432+J1432+L1432+N1432+P1432+R1432+T1432+V1432+Z1432</f>
        <v>72501327000</v>
      </c>
      <c r="E1432" s="208">
        <f>INDEX([2]Daily_stats!$1:$1048576,MATCH($A1432,[2]Daily_stats!$H:$H,0),MATCH(E$1,[2]Daily_stats!$1:$1,0))</f>
        <v>310392646000</v>
      </c>
      <c r="F1432" s="90">
        <f>IFERROR(INDEX([1]kis_etf_trade_data!$1:$1048576,MATCH($A1432,[1]kis_etf_trade_data!$A:$A,0),MATCH(F$3,[1]kis_etf_trade_data!$1:$1,0)),0)</f>
        <v>27496622000</v>
      </c>
      <c r="G1432" s="85">
        <f>F1432/AD1432</f>
        <v>0.43863105540354724</v>
      </c>
      <c r="H1432" s="90">
        <f>IFERROR(INDEX([1]kis_etf_trade_data!$1:$1048576,MATCH($A1432,[1]kis_etf_trade_data!$A:$A,0),MATCH(H$3,[1]kis_etf_trade_data!$1:$1,0)),0)</f>
        <v>184291000</v>
      </c>
      <c r="I1432" s="85">
        <f>H1432/AE1432</f>
        <v>0.21629586682190341</v>
      </c>
      <c r="J1432" s="90">
        <f>IFERROR(INDEX([1]kis_etf_trade_data!$1:$1048576,MATCH($A1432,[1]kis_etf_trade_data!$A:$A,0),MATCH(J$3,[1]kis_etf_trade_data!$1:$1,0)),0)</f>
        <v>7799941000</v>
      </c>
      <c r="K1432" s="85">
        <f>J1432/AF1432</f>
        <v>0.27978679688802183</v>
      </c>
      <c r="L1432" s="90">
        <f>IFERROR(INDEX([1]kis_etf_trade_data!$1:$1048576,MATCH($A1432,[1]kis_etf_trade_data!$A:$A,0),MATCH(L$3,[1]kis_etf_trade_data!$1:$1,0)),0)</f>
        <v>34712163000</v>
      </c>
      <c r="M1432" s="85">
        <f>L1432/AG1432</f>
        <v>0.29805186506903386</v>
      </c>
      <c r="N1432" s="90">
        <f>IFERROR(INDEX([1]kis_etf_trade_data!$1:$1048576,MATCH($A1432,[1]kis_etf_trade_data!$A:$A,0),MATCH(N$3,[1]kis_etf_trade_data!$1:$1,0)),0)</f>
        <v>1638566000</v>
      </c>
      <c r="O1432" s="85">
        <f>N1432/AH1432</f>
        <v>0.32449884424841291</v>
      </c>
      <c r="P1432" s="90">
        <f>IFERROR(INDEX([1]kis_etf_trade_data!$1:$1048576,MATCH($A1432,[1]kis_etf_trade_data!$A:$A,0),MATCH(P$3,[1]kis_etf_trade_data!$1:$1,0)),0)</f>
        <v>74919000</v>
      </c>
      <c r="Q1432" s="85">
        <f>P1432/AI1432</f>
        <v>0.16663775156141569</v>
      </c>
      <c r="R1432" s="90">
        <f>IFERROR(INDEX([1]kis_etf_trade_data!$1:$1048576,MATCH($A1432,[1]kis_etf_trade_data!$A:$A,0),MATCH(R$3,[1]kis_etf_trade_data!$1:$1,0)),0)</f>
        <v>0</v>
      </c>
      <c r="S1432" s="85">
        <f>R1432/AJ1432</f>
        <v>0</v>
      </c>
      <c r="T1432" s="90">
        <f>IFERROR(INDEX([1]kis_etf_trade_data!$1:$1048576,MATCH($A1432,[1]kis_etf_trade_data!$A:$A,0),MATCH(T$3,[1]kis_etf_trade_data!$1:$1,0)),0)</f>
        <v>443461000</v>
      </c>
      <c r="U1432" s="85">
        <f>T1432/AK1432</f>
        <v>0.49610020874958327</v>
      </c>
      <c r="V1432" s="90">
        <f>IFERROR(INDEX([1]kis_etf_trade_data!$1:$1048576,MATCH($A1432,[1]kis_etf_trade_data!$A:$A,0),MATCH(V$3,[1]kis_etf_trade_data!$1:$1,0)),0)</f>
        <v>151364000</v>
      </c>
      <c r="W1432" s="85">
        <f>V1432/AL1432</f>
        <v>9.8996509575775583E-3</v>
      </c>
      <c r="X1432" s="90">
        <f>IFERROR(INDEX([1]kis_etf_trade_data!$1:$1048576,MATCH($A1432,[1]kis_etf_trade_data!$A:$A,0),MATCH(X$3,[1]kis_etf_trade_data!$1:$1,0)),0)</f>
        <v>17296000</v>
      </c>
      <c r="Y1432" s="85">
        <f t="shared" si="15"/>
        <v>0.5</v>
      </c>
      <c r="Z1432" s="90">
        <f>IFERROR(INDEX([1]kis_etf_trade_data!$1:$1048576,MATCH($A1432,[1]kis_etf_trade_data!$A:$A,0),MATCH(Z$3,[1]kis_etf_trade_data!$1:$1,0)),0)</f>
        <v>0</v>
      </c>
      <c r="AA1432" s="85">
        <f>Z1432/AO1432</f>
        <v>0</v>
      </c>
      <c r="AB1432" s="85"/>
      <c r="AC1432" s="85"/>
      <c r="AD1432" s="90">
        <f>IFERROR(INDEX([1]market_value_etf!$1:$1048576,MATCH($A1432,[1]market_value_etf!$A:$A,0),MATCH(AD$2,[1]market_value_etf!$1:$1,0))*2 + INDEX([1]mkt_pt_etf!$1:$1048576,MATCH($A1432,[1]mkt_pt_etf!$A:$A,0),MATCH(AD$2,[1]mkt_pt_etf!$1:$1,0))*2,0)</f>
        <v>62687358000</v>
      </c>
      <c r="AE1432" s="90">
        <f>IFERROR(INDEX([1]market_value_etf!$1:$1048576,MATCH($A1432,[1]market_value_etf!$A:$A,0),MATCH(AE$2,[1]market_value_etf!$1:$1,0))*2 + INDEX([1]mkt_pt_etf!$1:$1048576,MATCH($A1432,[1]mkt_pt_etf!$A:$A,0),MATCH(AE$2,[1]mkt_pt_etf!$1:$1,0))*2,0)</f>
        <v>852032000</v>
      </c>
      <c r="AF1432" s="90">
        <f>IFERROR(INDEX([1]market_value_etf!$1:$1048576,MATCH($A1432,[1]market_value_etf!$A:$A,0),MATCH(AF$2,[1]market_value_etf!$1:$1,0))*2 + INDEX([1]mkt_pt_etf!$1:$1048576,MATCH($A1432,[1]mkt_pt_etf!$A:$A,0),MATCH(AF$2,[1]mkt_pt_etf!$1:$1,0))*2,0)</f>
        <v>27878159680</v>
      </c>
      <c r="AG1432" s="90">
        <f>IFERROR(INDEX([1]market_value_etf!$1:$1048576,MATCH($A1432,[1]market_value_etf!$A:$A,0),MATCH(AG$2,[1]market_value_etf!$1:$1,0))*2 + INDEX([1]mkt_pt_etf!$1:$1048576,MATCH($A1432,[1]mkt_pt_etf!$A:$A,0),MATCH(AG$2,[1]mkt_pt_etf!$1:$1,0))*2,0)</f>
        <v>116463498700</v>
      </c>
      <c r="AH1432" s="90">
        <f>IFERROR(INDEX([1]market_value_etf!$1:$1048576,MATCH($A1432,[1]market_value_etf!$A:$A,0),MATCH(AH$2,[1]market_value_etf!$1:$1,0))*2 + INDEX([1]mkt_pt_etf!$1:$1048576,MATCH($A1432,[1]mkt_pt_etf!$A:$A,0),MATCH(AH$2,[1]mkt_pt_etf!$1:$1,0))*2,0)</f>
        <v>5049528000</v>
      </c>
      <c r="AI1432" s="90">
        <f>IFERROR(INDEX([1]market_value_etf!$1:$1048576,MATCH($A1432,[1]market_value_etf!$A:$A,0),MATCH(AI$2,[1]market_value_etf!$1:$1,0))*2 + INDEX([1]mkt_pt_etf!$1:$1048576,MATCH($A1432,[1]mkt_pt_etf!$A:$A,0),MATCH(AI$2,[1]mkt_pt_etf!$1:$1,0))*2,0)</f>
        <v>449592000</v>
      </c>
      <c r="AJ1432" s="90">
        <f>IFERROR(INDEX([1]market_value_etf!$1:$1048576,MATCH($A1432,[1]market_value_etf!$A:$A,0),MATCH(AJ$2,[1]market_value_etf!$1:$1,0))*2 + INDEX([1]mkt_pt_etf!$1:$1048576,MATCH($A1432,[1]mkt_pt_etf!$A:$A,0),MATCH(AJ$2,[1]mkt_pt_etf!$1:$1,0))*2,0)</f>
        <v>153231260</v>
      </c>
      <c r="AK1432" s="90">
        <f>IFERROR(INDEX([1]market_value_etf!$1:$1048576,MATCH($A1432,[1]market_value_etf!$A:$A,0),MATCH(AK$2,[1]market_value_etf!$1:$1,0))*2 + INDEX([1]mkt_pt_etf!$1:$1048576,MATCH($A1432,[1]mkt_pt_etf!$A:$A,0),MATCH(AK$2,[1]mkt_pt_etf!$1:$1,0))*2,0)</f>
        <v>893894000</v>
      </c>
      <c r="AL1432" s="90">
        <f>IFERROR(INDEX([1]market_value_etf!$1:$1048576,MATCH($A1432,[1]market_value_etf!$A:$A,0),MATCH(AL$2,[1]market_value_etf!$1:$1,0))*2 + INDEX([1]mkt_pt_etf!$1:$1048576,MATCH($A1432,[1]mkt_pt_etf!$A:$A,0),MATCH(AL$2,[1]mkt_pt_etf!$1:$1,0))*2,0)</f>
        <v>15289832000</v>
      </c>
      <c r="AM1432" s="90">
        <f>IFERROR(INDEX([1]market_value_etf!$1:$1048576,MATCH($A1432,[1]market_value_etf!$A:$A,0),MATCH(AM$2,[1]market_value_etf!$1:$1,0))*2 + INDEX([1]mkt_pt_etf!$1:$1048576,MATCH($A1432,[1]mkt_pt_etf!$A:$A,0),MATCH(AM$2,[1]mkt_pt_etf!$1:$1,0))*2,0)</f>
        <v>34592000</v>
      </c>
      <c r="AN1432" s="90">
        <f>IFERROR(INDEX([1]market_value_etf!$1:$1048576,MATCH($A1432,[1]market_value_etf!$A:$A,0),MATCH(AN$2,[1]market_value_etf!$1:$1,0))*2 + INDEX([1]mkt_pt_etf!$1:$1048576,MATCH($A1432,[1]mkt_pt_etf!$A:$A,0),MATCH(AN$2,[1]mkt_pt_etf!$1:$1,0))*2,0)</f>
        <v>0</v>
      </c>
      <c r="AO1432" s="90">
        <f>IFERROR(INDEX([1]market_value_etf!$1:$1048576,MATCH($A1432,[1]market_value_etf!$A:$A,0),MATCH(AO$2,[1]market_value_etf!$1:$1,0))*2 + INDEX([1]mkt_pt_etf!$1:$1048576,MATCH($A1432,[1]mkt_pt_etf!$A:$A,0),MATCH(AO$2,[1]mkt_pt_etf!$1:$1,0))*2,0)</f>
        <v>185406000</v>
      </c>
      <c r="AP1432" s="90"/>
    </row>
    <row r="1433" spans="1:42" ht="12.75" customHeight="1">
      <c r="A1433" s="81">
        <v>45482</v>
      </c>
      <c r="B1433" s="90" cm="1">
        <f t="array" ref="B1433">SUM(_xlfn._xlws.FILTER([1]market_value_exchange!$B:$D,[1]market_value_exchange!$A:$A=A1433,0))*2</f>
        <v>49485822708400</v>
      </c>
      <c r="C1433" s="90">
        <f>SUM(AD1433:AN1433)</f>
        <v>361145314720</v>
      </c>
      <c r="D1433" s="203">
        <f>F1433+H1433+J1433+L1433+N1433+P1433+R1433+T1433+V1433+Z1433</f>
        <v>190706183000</v>
      </c>
      <c r="E1433" s="208">
        <f>INDEX([2]Daily_stats!$1:$1048576,MATCH($A1433,[2]Daily_stats!$H:$H,0),MATCH(E$1,[2]Daily_stats!$1:$1,0))</f>
        <v>368480923000</v>
      </c>
      <c r="F1433" s="90">
        <f>IFERROR(INDEX([1]kis_etf_trade_data!$1:$1048576,MATCH($A1433,[1]kis_etf_trade_data!$A:$A,0),MATCH(F$3,[1]kis_etf_trade_data!$1:$1,0)),0)</f>
        <v>77666586000</v>
      </c>
      <c r="G1433" s="85">
        <f>F1433/AD1433</f>
        <v>0.69105988099394788</v>
      </c>
      <c r="H1433" s="90">
        <f>IFERROR(INDEX([1]kis_etf_trade_data!$1:$1048576,MATCH($A1433,[1]kis_etf_trade_data!$A:$A,0),MATCH(H$3,[1]kis_etf_trade_data!$1:$1,0)),0)</f>
        <v>302148000</v>
      </c>
      <c r="I1433" s="85">
        <f>H1433/AE1433</f>
        <v>0.38559450733164025</v>
      </c>
      <c r="J1433" s="90">
        <f>IFERROR(INDEX([1]kis_etf_trade_data!$1:$1048576,MATCH($A1433,[1]kis_etf_trade_data!$A:$A,0),MATCH(J$3,[1]kis_etf_trade_data!$1:$1,0)),0)</f>
        <v>69234938000</v>
      </c>
      <c r="K1433" s="85">
        <f>J1433/AF1433</f>
        <v>0.47883314019348888</v>
      </c>
      <c r="L1433" s="90">
        <f>IFERROR(INDEX([1]kis_etf_trade_data!$1:$1048576,MATCH($A1433,[1]kis_etf_trade_data!$A:$A,0),MATCH(L$3,[1]kis_etf_trade_data!$1:$1,0)),0)</f>
        <v>40713905000</v>
      </c>
      <c r="M1433" s="85">
        <f>L1433/AG1433</f>
        <v>0.42424734163311206</v>
      </c>
      <c r="N1433" s="90">
        <f>IFERROR(INDEX([1]kis_etf_trade_data!$1:$1048576,MATCH($A1433,[1]kis_etf_trade_data!$A:$A,0),MATCH(N$3,[1]kis_etf_trade_data!$1:$1,0)),0)</f>
        <v>2525093000</v>
      </c>
      <c r="O1433" s="85">
        <f>N1433/AH1433</f>
        <v>0.38058566132650545</v>
      </c>
      <c r="P1433" s="90">
        <f>IFERROR(INDEX([1]kis_etf_trade_data!$1:$1048576,MATCH($A1433,[1]kis_etf_trade_data!$A:$A,0),MATCH(P$3,[1]kis_etf_trade_data!$1:$1,0)),0)</f>
        <v>186111000</v>
      </c>
      <c r="Q1433" s="85">
        <f>P1433/AI1433</f>
        <v>0.35904643212667936</v>
      </c>
      <c r="R1433" s="90">
        <f>IFERROR(INDEX([1]kis_etf_trade_data!$1:$1048576,MATCH($A1433,[1]kis_etf_trade_data!$A:$A,0),MATCH(R$3,[1]kis_etf_trade_data!$1:$1,0)),0)</f>
        <v>0</v>
      </c>
      <c r="S1433" s="85">
        <f>R1433/AJ1433</f>
        <v>0</v>
      </c>
      <c r="T1433" s="90">
        <f>IFERROR(INDEX([1]kis_etf_trade_data!$1:$1048576,MATCH($A1433,[1]kis_etf_trade_data!$A:$A,0),MATCH(T$3,[1]kis_etf_trade_data!$1:$1,0)),0)</f>
        <v>2618000</v>
      </c>
      <c r="U1433" s="85">
        <f>T1433/AK1433</f>
        <v>0.5</v>
      </c>
      <c r="V1433" s="90">
        <f>IFERROR(INDEX([1]kis_etf_trade_data!$1:$1048576,MATCH($A1433,[1]kis_etf_trade_data!$A:$A,0),MATCH(V$3,[1]kis_etf_trade_data!$1:$1,0)),0)</f>
        <v>74784000</v>
      </c>
      <c r="W1433" s="85">
        <f>V1433/AL1433</f>
        <v>0.45461398176291795</v>
      </c>
      <c r="X1433" s="90">
        <f>IFERROR(INDEX([1]kis_etf_trade_data!$1:$1048576,MATCH($A1433,[1]kis_etf_trade_data!$A:$A,0),MATCH(X$3,[1]kis_etf_trade_data!$1:$1,0)),0)</f>
        <v>3721000</v>
      </c>
      <c r="Y1433" s="85">
        <f t="shared" si="15"/>
        <v>0.5</v>
      </c>
      <c r="Z1433" s="90">
        <f>IFERROR(INDEX([1]kis_etf_trade_data!$1:$1048576,MATCH($A1433,[1]kis_etf_trade_data!$A:$A,0),MATCH(Z$3,[1]kis_etf_trade_data!$1:$1,0)),0)</f>
        <v>0</v>
      </c>
      <c r="AA1433" s="85">
        <f>Z1433/AO1433</f>
        <v>0</v>
      </c>
      <c r="AB1433" s="85"/>
      <c r="AC1433" s="85"/>
      <c r="AD1433" s="90">
        <f>IFERROR(INDEX([1]market_value_etf!$1:$1048576,MATCH($A1433,[1]market_value_etf!$A:$A,0),MATCH(AD$2,[1]market_value_etf!$1:$1,0))*2 + INDEX([1]mkt_pt_etf!$1:$1048576,MATCH($A1433,[1]mkt_pt_etf!$A:$A,0),MATCH(AD$2,[1]mkt_pt_etf!$1:$1,0))*2,0)</f>
        <v>112387635480</v>
      </c>
      <c r="AE1433" s="90">
        <f>IFERROR(INDEX([1]market_value_etf!$1:$1048576,MATCH($A1433,[1]market_value_etf!$A:$A,0),MATCH(AE$2,[1]market_value_etf!$1:$1,0))*2 + INDEX([1]mkt_pt_etf!$1:$1048576,MATCH($A1433,[1]mkt_pt_etf!$A:$A,0),MATCH(AE$2,[1]mkt_pt_etf!$1:$1,0))*2,0)</f>
        <v>783590000</v>
      </c>
      <c r="AF1433" s="90">
        <f>IFERROR(INDEX([1]market_value_etf!$1:$1048576,MATCH($A1433,[1]market_value_etf!$A:$A,0),MATCH(AF$2,[1]market_value_etf!$1:$1,0))*2 + INDEX([1]mkt_pt_etf!$1:$1048576,MATCH($A1433,[1]mkt_pt_etf!$A:$A,0),MATCH(AF$2,[1]mkt_pt_etf!$1:$1,0))*2,0)</f>
        <v>144590948680</v>
      </c>
      <c r="AG1433" s="90">
        <f>IFERROR(INDEX([1]market_value_etf!$1:$1048576,MATCH($A1433,[1]market_value_etf!$A:$A,0),MATCH(AG$2,[1]market_value_etf!$1:$1,0))*2 + INDEX([1]mkt_pt_etf!$1:$1048576,MATCH($A1433,[1]mkt_pt_etf!$A:$A,0),MATCH(AG$2,[1]mkt_pt_etf!$1:$1,0))*2,0)</f>
        <v>95967378000</v>
      </c>
      <c r="AH1433" s="90">
        <f>IFERROR(INDEX([1]market_value_etf!$1:$1048576,MATCH($A1433,[1]market_value_etf!$A:$A,0),MATCH(AH$2,[1]market_value_etf!$1:$1,0))*2 + INDEX([1]mkt_pt_etf!$1:$1048576,MATCH($A1433,[1]mkt_pt_etf!$A:$A,0),MATCH(AH$2,[1]mkt_pt_etf!$1:$1,0))*2,0)</f>
        <v>6634756000</v>
      </c>
      <c r="AI1433" s="90">
        <f>IFERROR(INDEX([1]market_value_etf!$1:$1048576,MATCH($A1433,[1]market_value_etf!$A:$A,0),MATCH(AI$2,[1]market_value_etf!$1:$1,0))*2 + INDEX([1]mkt_pt_etf!$1:$1048576,MATCH($A1433,[1]mkt_pt_etf!$A:$A,0),MATCH(AI$2,[1]mkt_pt_etf!$1:$1,0))*2,0)</f>
        <v>518348000</v>
      </c>
      <c r="AJ1433" s="90">
        <f>IFERROR(INDEX([1]market_value_etf!$1:$1048576,MATCH($A1433,[1]market_value_etf!$A:$A,0),MATCH(AJ$2,[1]market_value_etf!$1:$1,0))*2 + INDEX([1]mkt_pt_etf!$1:$1048576,MATCH($A1433,[1]mkt_pt_etf!$A:$A,0),MATCH(AJ$2,[1]mkt_pt_etf!$1:$1,0))*2,0)</f>
        <v>80200560</v>
      </c>
      <c r="AK1433" s="90">
        <f>IFERROR(INDEX([1]market_value_etf!$1:$1048576,MATCH($A1433,[1]market_value_etf!$A:$A,0),MATCH(AK$2,[1]market_value_etf!$1:$1,0))*2 + INDEX([1]mkt_pt_etf!$1:$1048576,MATCH($A1433,[1]mkt_pt_etf!$A:$A,0),MATCH(AK$2,[1]mkt_pt_etf!$1:$1,0))*2,0)</f>
        <v>5236000</v>
      </c>
      <c r="AL1433" s="90">
        <f>IFERROR(INDEX([1]market_value_etf!$1:$1048576,MATCH($A1433,[1]market_value_etf!$A:$A,0),MATCH(AL$2,[1]market_value_etf!$1:$1,0))*2 + INDEX([1]mkt_pt_etf!$1:$1048576,MATCH($A1433,[1]mkt_pt_etf!$A:$A,0),MATCH(AL$2,[1]mkt_pt_etf!$1:$1,0))*2,0)</f>
        <v>164500000</v>
      </c>
      <c r="AM1433" s="90">
        <f>IFERROR(INDEX([1]market_value_etf!$1:$1048576,MATCH($A1433,[1]market_value_etf!$A:$A,0),MATCH(AM$2,[1]market_value_etf!$1:$1,0))*2 + INDEX([1]mkt_pt_etf!$1:$1048576,MATCH($A1433,[1]mkt_pt_etf!$A:$A,0),MATCH(AM$2,[1]mkt_pt_etf!$1:$1,0))*2,0)</f>
        <v>7442000</v>
      </c>
      <c r="AN1433" s="90">
        <f>IFERROR(INDEX([1]market_value_etf!$1:$1048576,MATCH($A1433,[1]market_value_etf!$A:$A,0),MATCH(AN$2,[1]market_value_etf!$1:$1,0))*2 + INDEX([1]mkt_pt_etf!$1:$1048576,MATCH($A1433,[1]mkt_pt_etf!$A:$A,0),MATCH(AN$2,[1]mkt_pt_etf!$1:$1,0))*2,0)</f>
        <v>5280000</v>
      </c>
      <c r="AO1433" s="90">
        <f>IFERROR(INDEX([1]market_value_etf!$1:$1048576,MATCH($A1433,[1]market_value_etf!$A:$A,0),MATCH(AO$2,[1]market_value_etf!$1:$1,0))*2 + INDEX([1]mkt_pt_etf!$1:$1048576,MATCH($A1433,[1]mkt_pt_etf!$A:$A,0),MATCH(AO$2,[1]mkt_pt_etf!$1:$1,0))*2,0)</f>
        <v>16754000</v>
      </c>
      <c r="AP1433" s="90"/>
    </row>
    <row r="1434" spans="1:42" ht="12.75" customHeight="1">
      <c r="A1434" s="81">
        <v>45483</v>
      </c>
      <c r="B1434" s="90" cm="1">
        <f t="array" ref="B1434">SUM(_xlfn._xlws.FILTER([1]market_value_exchange!$B:$D,[1]market_value_exchange!$A:$A=A1434,0))*2</f>
        <v>49246572242800</v>
      </c>
      <c r="C1434" s="90">
        <f>SUM(AD1434:AN1434)</f>
        <v>332255959020</v>
      </c>
      <c r="D1434" s="203">
        <f>F1434+H1434+J1434+L1434+N1434+P1434+R1434+T1434+V1434+Z1434</f>
        <v>148454274000</v>
      </c>
      <c r="E1434" s="208">
        <f>INDEX([2]Daily_stats!$1:$1048576,MATCH($A1434,[2]Daily_stats!$H:$H,0),MATCH(E$1,[2]Daily_stats!$1:$1,0))</f>
        <v>296195645000</v>
      </c>
      <c r="F1434" s="90">
        <f>IFERROR(INDEX([1]kis_etf_trade_data!$1:$1048576,MATCH($A1434,[1]kis_etf_trade_data!$A:$A,0),MATCH(F$3,[1]kis_etf_trade_data!$1:$1,0)),0)</f>
        <v>48762085000</v>
      </c>
      <c r="G1434" s="85">
        <f>F1434/AD1434</f>
        <v>0.61328341694794164</v>
      </c>
      <c r="H1434" s="90">
        <f>IFERROR(INDEX([1]kis_etf_trade_data!$1:$1048576,MATCH($A1434,[1]kis_etf_trade_data!$A:$A,0),MATCH(H$3,[1]kis_etf_trade_data!$1:$1,0)),0)</f>
        <v>187462000</v>
      </c>
      <c r="I1434" s="85">
        <f>H1434/AE1434</f>
        <v>0.25354013779149503</v>
      </c>
      <c r="J1434" s="90">
        <f>IFERROR(INDEX([1]kis_etf_trade_data!$1:$1048576,MATCH($A1434,[1]kis_etf_trade_data!$A:$A,0),MATCH(J$3,[1]kis_etf_trade_data!$1:$1,0)),0)</f>
        <v>21822976000</v>
      </c>
      <c r="K1434" s="85">
        <f>J1434/AF1434</f>
        <v>0.3305960020911663</v>
      </c>
      <c r="L1434" s="90">
        <f>IFERROR(INDEX([1]kis_etf_trade_data!$1:$1048576,MATCH($A1434,[1]kis_etf_trade_data!$A:$A,0),MATCH(L$3,[1]kis_etf_trade_data!$1:$1,0)),0)</f>
        <v>73930008000</v>
      </c>
      <c r="M1434" s="85">
        <f>L1434/AG1434</f>
        <v>0.42210744722495586</v>
      </c>
      <c r="N1434" s="90">
        <f>IFERROR(INDEX([1]kis_etf_trade_data!$1:$1048576,MATCH($A1434,[1]kis_etf_trade_data!$A:$A,0),MATCH(N$3,[1]kis_etf_trade_data!$1:$1,0)),0)</f>
        <v>2107755000</v>
      </c>
      <c r="O1434" s="85">
        <f>N1434/AH1434</f>
        <v>0.36530904265773462</v>
      </c>
      <c r="P1434" s="90">
        <f>IFERROR(INDEX([1]kis_etf_trade_data!$1:$1048576,MATCH($A1434,[1]kis_etf_trade_data!$A:$A,0),MATCH(P$3,[1]kis_etf_trade_data!$1:$1,0)),0)</f>
        <v>417908000</v>
      </c>
      <c r="Q1434" s="85">
        <f>P1434/AI1434</f>
        <v>0.41413297090372708</v>
      </c>
      <c r="R1434" s="90">
        <f>IFERROR(INDEX([1]kis_etf_trade_data!$1:$1048576,MATCH($A1434,[1]kis_etf_trade_data!$A:$A,0),MATCH(R$3,[1]kis_etf_trade_data!$1:$1,0)),0)</f>
        <v>628600000</v>
      </c>
      <c r="S1434" s="85">
        <f>R1434/AJ1434</f>
        <v>0.23659586917312853</v>
      </c>
      <c r="T1434" s="90">
        <f>IFERROR(INDEX([1]kis_etf_trade_data!$1:$1048576,MATCH($A1434,[1]kis_etf_trade_data!$A:$A,0),MATCH(T$3,[1]kis_etf_trade_data!$1:$1,0)),0)</f>
        <v>173250000</v>
      </c>
      <c r="U1434" s="85">
        <f>T1434/AK1434</f>
        <v>0.47826086956521741</v>
      </c>
      <c r="V1434" s="90">
        <f>IFERROR(INDEX([1]kis_etf_trade_data!$1:$1048576,MATCH($A1434,[1]kis_etf_trade_data!$A:$A,0),MATCH(V$3,[1]kis_etf_trade_data!$1:$1,0)),0)</f>
        <v>424230000</v>
      </c>
      <c r="W1434" s="85">
        <f>V1434/AL1434</f>
        <v>0.47088845328188927</v>
      </c>
      <c r="X1434" s="90">
        <f>IFERROR(INDEX([1]kis_etf_trade_data!$1:$1048576,MATCH($A1434,[1]kis_etf_trade_data!$A:$A,0),MATCH(X$3,[1]kis_etf_trade_data!$1:$1,0)),0)</f>
        <v>1248000</v>
      </c>
      <c r="Y1434" s="85">
        <f t="shared" si="15"/>
        <v>0.5</v>
      </c>
      <c r="Z1434" s="90">
        <f>IFERROR(INDEX([1]kis_etf_trade_data!$1:$1048576,MATCH($A1434,[1]kis_etf_trade_data!$A:$A,0),MATCH(Z$3,[1]kis_etf_trade_data!$1:$1,0)),0)</f>
        <v>0</v>
      </c>
      <c r="AA1434" s="85">
        <f>Z1434/AO1434</f>
        <v>0</v>
      </c>
      <c r="AB1434" s="85"/>
      <c r="AC1434" s="85"/>
      <c r="AD1434" s="90">
        <f>IFERROR(INDEX([1]market_value_etf!$1:$1048576,MATCH($A1434,[1]market_value_etf!$A:$A,0),MATCH(AD$2,[1]market_value_etf!$1:$1,0))*2 + INDEX([1]mkt_pt_etf!$1:$1048576,MATCH($A1434,[1]mkt_pt_etf!$A:$A,0),MATCH(AD$2,[1]mkt_pt_etf!$1:$1,0))*2,0)</f>
        <v>79509870400</v>
      </c>
      <c r="AE1434" s="90">
        <f>IFERROR(INDEX([1]market_value_etf!$1:$1048576,MATCH($A1434,[1]market_value_etf!$A:$A,0),MATCH(AE$2,[1]market_value_etf!$1:$1,0))*2 + INDEX([1]mkt_pt_etf!$1:$1048576,MATCH($A1434,[1]mkt_pt_etf!$A:$A,0),MATCH(AE$2,[1]mkt_pt_etf!$1:$1,0))*2,0)</f>
        <v>739378000</v>
      </c>
      <c r="AF1434" s="90">
        <f>IFERROR(INDEX([1]market_value_etf!$1:$1048576,MATCH($A1434,[1]market_value_etf!$A:$A,0),MATCH(AF$2,[1]market_value_etf!$1:$1,0))*2 + INDEX([1]mkt_pt_etf!$1:$1048576,MATCH($A1434,[1]mkt_pt_etf!$A:$A,0),MATCH(AF$2,[1]mkt_pt_etf!$1:$1,0))*2,0)</f>
        <v>66011010000</v>
      </c>
      <c r="AG1434" s="90">
        <f>IFERROR(INDEX([1]market_value_etf!$1:$1048576,MATCH($A1434,[1]market_value_etf!$A:$A,0),MATCH(AG$2,[1]market_value_etf!$1:$1,0))*2 + INDEX([1]mkt_pt_etf!$1:$1048576,MATCH($A1434,[1]mkt_pt_etf!$A:$A,0),MATCH(AG$2,[1]mkt_pt_etf!$1:$1,0))*2,0)</f>
        <v>175144998000</v>
      </c>
      <c r="AH1434" s="90">
        <f>IFERROR(INDEX([1]market_value_etf!$1:$1048576,MATCH($A1434,[1]market_value_etf!$A:$A,0),MATCH(AH$2,[1]market_value_etf!$1:$1,0))*2 + INDEX([1]mkt_pt_etf!$1:$1048576,MATCH($A1434,[1]mkt_pt_etf!$A:$A,0),MATCH(AH$2,[1]mkt_pt_etf!$1:$1,0))*2,0)</f>
        <v>5769786000</v>
      </c>
      <c r="AI1434" s="90">
        <f>IFERROR(INDEX([1]market_value_etf!$1:$1048576,MATCH($A1434,[1]market_value_etf!$A:$A,0),MATCH(AI$2,[1]market_value_etf!$1:$1,0))*2 + INDEX([1]mkt_pt_etf!$1:$1048576,MATCH($A1434,[1]mkt_pt_etf!$A:$A,0),MATCH(AI$2,[1]mkt_pt_etf!$1:$1,0))*2,0)</f>
        <v>1009115500</v>
      </c>
      <c r="AJ1434" s="90">
        <f>IFERROR(INDEX([1]market_value_etf!$1:$1048576,MATCH($A1434,[1]market_value_etf!$A:$A,0),MATCH(AJ$2,[1]market_value_etf!$1:$1,0))*2 + INDEX([1]mkt_pt_etf!$1:$1048576,MATCH($A1434,[1]mkt_pt_etf!$A:$A,0),MATCH(AJ$2,[1]mkt_pt_etf!$1:$1,0))*2,0)</f>
        <v>2656851120</v>
      </c>
      <c r="AK1434" s="90">
        <f>IFERROR(INDEX([1]market_value_etf!$1:$1048576,MATCH($A1434,[1]market_value_etf!$A:$A,0),MATCH(AK$2,[1]market_value_etf!$1:$1,0))*2 + INDEX([1]mkt_pt_etf!$1:$1048576,MATCH($A1434,[1]mkt_pt_etf!$A:$A,0),MATCH(AK$2,[1]mkt_pt_etf!$1:$1,0))*2,0)</f>
        <v>362250000</v>
      </c>
      <c r="AL1434" s="90">
        <f>IFERROR(INDEX([1]market_value_etf!$1:$1048576,MATCH($A1434,[1]market_value_etf!$A:$A,0),MATCH(AL$2,[1]market_value_etf!$1:$1,0))*2 + INDEX([1]mkt_pt_etf!$1:$1048576,MATCH($A1434,[1]mkt_pt_etf!$A:$A,0),MATCH(AL$2,[1]mkt_pt_etf!$1:$1,0))*2,0)</f>
        <v>900914000</v>
      </c>
      <c r="AM1434" s="90">
        <f>IFERROR(INDEX([1]market_value_etf!$1:$1048576,MATCH($A1434,[1]market_value_etf!$A:$A,0),MATCH(AM$2,[1]market_value_etf!$1:$1,0))*2 + INDEX([1]mkt_pt_etf!$1:$1048576,MATCH($A1434,[1]mkt_pt_etf!$A:$A,0),MATCH(AM$2,[1]mkt_pt_etf!$1:$1,0))*2,0)</f>
        <v>2496000</v>
      </c>
      <c r="AN1434" s="90">
        <f>IFERROR(INDEX([1]market_value_etf!$1:$1048576,MATCH($A1434,[1]market_value_etf!$A:$A,0),MATCH(AN$2,[1]market_value_etf!$1:$1,0))*2 + INDEX([1]mkt_pt_etf!$1:$1048576,MATCH($A1434,[1]mkt_pt_etf!$A:$A,0),MATCH(AN$2,[1]mkt_pt_etf!$1:$1,0))*2,0)</f>
        <v>149290000</v>
      </c>
      <c r="AO1434" s="90">
        <f>IFERROR(INDEX([1]market_value_etf!$1:$1048576,MATCH($A1434,[1]market_value_etf!$A:$A,0),MATCH(AO$2,[1]market_value_etf!$1:$1,0))*2 + INDEX([1]mkt_pt_etf!$1:$1048576,MATCH($A1434,[1]mkt_pt_etf!$A:$A,0),MATCH(AO$2,[1]mkt_pt_etf!$1:$1,0))*2,0)</f>
        <v>33682000</v>
      </c>
      <c r="AP1434" s="90"/>
    </row>
    <row r="1435" spans="1:42" ht="12.75" customHeight="1">
      <c r="A1435" s="81">
        <v>45484</v>
      </c>
      <c r="B1435" s="90" cm="1">
        <f t="array" ref="B1435">SUM(_xlfn._xlws.FILTER([1]market_value_exchange!$B:$D,[1]market_value_exchange!$A:$A=A1435,0))*2</f>
        <v>42131589832400</v>
      </c>
      <c r="C1435" s="90">
        <f>SUM(AD1435:AN1435)</f>
        <v>166191422180</v>
      </c>
      <c r="D1435" s="203">
        <f>F1435+H1435+J1435+L1435+N1435+P1435+R1435+T1435+V1435+Z1435</f>
        <v>86742814000</v>
      </c>
      <c r="E1435" s="208">
        <f>INDEX([2]Daily_stats!$1:$1048576,MATCH($A1435,[2]Daily_stats!$H:$H,0),MATCH(E$1,[2]Daily_stats!$1:$1,0))</f>
        <v>226029556000</v>
      </c>
      <c r="F1435" s="90">
        <f>IFERROR(INDEX([1]kis_etf_trade_data!$1:$1048576,MATCH($A1435,[1]kis_etf_trade_data!$A:$A,0),MATCH(F$3,[1]kis_etf_trade_data!$1:$1,0)),0)</f>
        <v>22919409000</v>
      </c>
      <c r="G1435" s="85">
        <f>F1435/AD1435</f>
        <v>0.80193664071257298</v>
      </c>
      <c r="H1435" s="90">
        <f>IFERROR(INDEX([1]kis_etf_trade_data!$1:$1048576,MATCH($A1435,[1]kis_etf_trade_data!$A:$A,0),MATCH(H$3,[1]kis_etf_trade_data!$1:$1,0)),0)</f>
        <v>144733000</v>
      </c>
      <c r="I1435" s="85">
        <f>H1435/AE1435</f>
        <v>0.31159417169725206</v>
      </c>
      <c r="J1435" s="90">
        <f>IFERROR(INDEX([1]kis_etf_trade_data!$1:$1048576,MATCH($A1435,[1]kis_etf_trade_data!$A:$A,0),MATCH(J$3,[1]kis_etf_trade_data!$1:$1,0)),0)</f>
        <v>9204381000</v>
      </c>
      <c r="K1435" s="85">
        <f>J1435/AF1435</f>
        <v>0.27280313679560203</v>
      </c>
      <c r="L1435" s="90">
        <f>IFERROR(INDEX([1]kis_etf_trade_data!$1:$1048576,MATCH($A1435,[1]kis_etf_trade_data!$A:$A,0),MATCH(L$3,[1]kis_etf_trade_data!$1:$1,0)),0)</f>
        <v>50890346000</v>
      </c>
      <c r="M1435" s="85">
        <f>L1435/AG1435</f>
        <v>0.53821711046238296</v>
      </c>
      <c r="N1435" s="90">
        <f>IFERROR(INDEX([1]kis_etf_trade_data!$1:$1048576,MATCH($A1435,[1]kis_etf_trade_data!$A:$A,0),MATCH(N$3,[1]kis_etf_trade_data!$1:$1,0)),0)</f>
        <v>3006806000</v>
      </c>
      <c r="O1435" s="85">
        <f>N1435/AH1435</f>
        <v>0.45139266700054165</v>
      </c>
      <c r="P1435" s="90">
        <f>IFERROR(INDEX([1]kis_etf_trade_data!$1:$1048576,MATCH($A1435,[1]kis_etf_trade_data!$A:$A,0),MATCH(P$3,[1]kis_etf_trade_data!$1:$1,0)),0)</f>
        <v>210445000</v>
      </c>
      <c r="Q1435" s="85">
        <f>P1435/AI1435</f>
        <v>0.23457476809484426</v>
      </c>
      <c r="R1435" s="90">
        <f>IFERROR(INDEX([1]kis_etf_trade_data!$1:$1048576,MATCH($A1435,[1]kis_etf_trade_data!$A:$A,0),MATCH(R$3,[1]kis_etf_trade_data!$1:$1,0)),0)</f>
        <v>0</v>
      </c>
      <c r="S1435" s="85">
        <f>R1435/AJ1435</f>
        <v>0</v>
      </c>
      <c r="T1435" s="90">
        <f>IFERROR(INDEX([1]kis_etf_trade_data!$1:$1048576,MATCH($A1435,[1]kis_etf_trade_data!$A:$A,0),MATCH(T$3,[1]kis_etf_trade_data!$1:$1,0)),0)</f>
        <v>275644000</v>
      </c>
      <c r="U1435" s="85">
        <f>T1435/AK1435</f>
        <v>0.48756690593017371</v>
      </c>
      <c r="V1435" s="90">
        <f>IFERROR(INDEX([1]kis_etf_trade_data!$1:$1048576,MATCH($A1435,[1]kis_etf_trade_data!$A:$A,0),MATCH(V$3,[1]kis_etf_trade_data!$1:$1,0)),0)</f>
        <v>91050000</v>
      </c>
      <c r="W1435" s="85">
        <f>V1435/AL1435</f>
        <v>0.25684496775685906</v>
      </c>
      <c r="X1435" s="90">
        <f>IFERROR(INDEX([1]kis_etf_trade_data!$1:$1048576,MATCH($A1435,[1]kis_etf_trade_data!$A:$A,0),MATCH(X$3,[1]kis_etf_trade_data!$1:$1,0)),0)</f>
        <v>11178000</v>
      </c>
      <c r="Y1435" s="85">
        <f t="shared" si="15"/>
        <v>0.5</v>
      </c>
      <c r="Z1435" s="90">
        <f>IFERROR(INDEX([1]kis_etf_trade_data!$1:$1048576,MATCH($A1435,[1]kis_etf_trade_data!$A:$A,0),MATCH(Z$3,[1]kis_etf_trade_data!$1:$1,0)),0)</f>
        <v>0</v>
      </c>
      <c r="AA1435" s="85" t="e">
        <f>Z1435/AO1435</f>
        <v>#DIV/0!</v>
      </c>
      <c r="AB1435" s="85"/>
      <c r="AC1435" s="85"/>
      <c r="AD1435" s="90">
        <f>IFERROR(INDEX([1]market_value_etf!$1:$1048576,MATCH($A1435,[1]market_value_etf!$A:$A,0),MATCH(AD$2,[1]market_value_etf!$1:$1,0))*2 + INDEX([1]mkt_pt_etf!$1:$1048576,MATCH($A1435,[1]mkt_pt_etf!$A:$A,0),MATCH(AD$2,[1]mkt_pt_etf!$1:$1,0))*2,0)</f>
        <v>28580074580</v>
      </c>
      <c r="AE1435" s="90">
        <f>IFERROR(INDEX([1]market_value_etf!$1:$1048576,MATCH($A1435,[1]market_value_etf!$A:$A,0),MATCH(AE$2,[1]market_value_etf!$1:$1,0))*2 + INDEX([1]mkt_pt_etf!$1:$1048576,MATCH($A1435,[1]mkt_pt_etf!$A:$A,0),MATCH(AE$2,[1]mkt_pt_etf!$1:$1,0))*2,0)</f>
        <v>464492000</v>
      </c>
      <c r="AF1435" s="90">
        <f>IFERROR(INDEX([1]market_value_etf!$1:$1048576,MATCH($A1435,[1]market_value_etf!$A:$A,0),MATCH(AF$2,[1]market_value_etf!$1:$1,0))*2 + INDEX([1]mkt_pt_etf!$1:$1048576,MATCH($A1435,[1]mkt_pt_etf!$A:$A,0),MATCH(AF$2,[1]mkt_pt_etf!$1:$1,0))*2,0)</f>
        <v>33740011600</v>
      </c>
      <c r="AG1435" s="90">
        <f>IFERROR(INDEX([1]market_value_etf!$1:$1048576,MATCH($A1435,[1]market_value_etf!$A:$A,0),MATCH(AG$2,[1]market_value_etf!$1:$1,0))*2 + INDEX([1]mkt_pt_etf!$1:$1048576,MATCH($A1435,[1]mkt_pt_etf!$A:$A,0),MATCH(AG$2,[1]mkt_pt_etf!$1:$1,0))*2,0)</f>
        <v>94553564000</v>
      </c>
      <c r="AH1435" s="90">
        <f>IFERROR(INDEX([1]market_value_etf!$1:$1048576,MATCH($A1435,[1]market_value_etf!$A:$A,0),MATCH(AH$2,[1]market_value_etf!$1:$1,0))*2 + INDEX([1]mkt_pt_etf!$1:$1048576,MATCH($A1435,[1]mkt_pt_etf!$A:$A,0),MATCH(AH$2,[1]mkt_pt_etf!$1:$1,0))*2,0)</f>
        <v>6661176000</v>
      </c>
      <c r="AI1435" s="90">
        <f>IFERROR(INDEX([1]market_value_etf!$1:$1048576,MATCH($A1435,[1]market_value_etf!$A:$A,0),MATCH(AI$2,[1]market_value_etf!$1:$1,0))*2 + INDEX([1]mkt_pt_etf!$1:$1048576,MATCH($A1435,[1]mkt_pt_etf!$A:$A,0),MATCH(AI$2,[1]mkt_pt_etf!$1:$1,0))*2,0)</f>
        <v>897134000</v>
      </c>
      <c r="AJ1435" s="90">
        <f>IFERROR(INDEX([1]market_value_etf!$1:$1048576,MATCH($A1435,[1]market_value_etf!$A:$A,0),MATCH(AJ$2,[1]market_value_etf!$1:$1,0))*2 + INDEX([1]mkt_pt_etf!$1:$1048576,MATCH($A1435,[1]mkt_pt_etf!$A:$A,0),MATCH(AJ$2,[1]mkt_pt_etf!$1:$1,0))*2,0)</f>
        <v>62586000</v>
      </c>
      <c r="AK1435" s="90">
        <f>IFERROR(INDEX([1]market_value_etf!$1:$1048576,MATCH($A1435,[1]market_value_etf!$A:$A,0),MATCH(AK$2,[1]market_value_etf!$1:$1,0))*2 + INDEX([1]mkt_pt_etf!$1:$1048576,MATCH($A1435,[1]mkt_pt_etf!$A:$A,0),MATCH(AK$2,[1]mkt_pt_etf!$1:$1,0))*2,0)</f>
        <v>565346000</v>
      </c>
      <c r="AL1435" s="90">
        <f>IFERROR(INDEX([1]market_value_etf!$1:$1048576,MATCH($A1435,[1]market_value_etf!$A:$A,0),MATCH(AL$2,[1]market_value_etf!$1:$1,0))*2 + INDEX([1]mkt_pt_etf!$1:$1048576,MATCH($A1435,[1]mkt_pt_etf!$A:$A,0),MATCH(AL$2,[1]mkt_pt_etf!$1:$1,0))*2,0)</f>
        <v>354494000</v>
      </c>
      <c r="AM1435" s="90">
        <f>IFERROR(INDEX([1]market_value_etf!$1:$1048576,MATCH($A1435,[1]market_value_etf!$A:$A,0),MATCH(AM$2,[1]market_value_etf!$1:$1,0))*2 + INDEX([1]mkt_pt_etf!$1:$1048576,MATCH($A1435,[1]mkt_pt_etf!$A:$A,0),MATCH(AM$2,[1]mkt_pt_etf!$1:$1,0))*2,0)</f>
        <v>22356000</v>
      </c>
      <c r="AN1435" s="90">
        <f>IFERROR(INDEX([1]market_value_etf!$1:$1048576,MATCH($A1435,[1]market_value_etf!$A:$A,0),MATCH(AN$2,[1]market_value_etf!$1:$1,0))*2 + INDEX([1]mkt_pt_etf!$1:$1048576,MATCH($A1435,[1]mkt_pt_etf!$A:$A,0),MATCH(AN$2,[1]mkt_pt_etf!$1:$1,0))*2,0)</f>
        <v>290188000</v>
      </c>
      <c r="AO1435" s="90">
        <f>IFERROR(INDEX([1]market_value_etf!$1:$1048576,MATCH($A1435,[1]market_value_etf!$A:$A,0),MATCH(AO$2,[1]market_value_etf!$1:$1,0))*2 + INDEX([1]mkt_pt_etf!$1:$1048576,MATCH($A1435,[1]mkt_pt_etf!$A:$A,0),MATCH(AO$2,[1]mkt_pt_etf!$1:$1,0))*2,0)</f>
        <v>0</v>
      </c>
      <c r="AP1435" s="90"/>
    </row>
    <row r="1436" spans="1:42" ht="12.75" customHeight="1">
      <c r="A1436" s="81">
        <v>45485</v>
      </c>
      <c r="B1436" s="90" cm="1">
        <f t="array" ref="B1436">SUM(_xlfn._xlws.FILTER([1]market_value_exchange!$B:$D,[1]market_value_exchange!$A:$A=A1436,0))*2</f>
        <v>34687093755000</v>
      </c>
      <c r="C1436" s="90">
        <f>SUM(AD1436:AN1436)</f>
        <v>217505152020</v>
      </c>
      <c r="D1436" s="203">
        <f>F1436+H1436+J1436+L1436+N1436+P1436+R1436+T1436+V1436+Z1436</f>
        <v>125891983000</v>
      </c>
      <c r="E1436" s="208">
        <f>INDEX([2]Daily_stats!$1:$1048576,MATCH($A1436,[2]Daily_stats!$H:$H,0),MATCH(E$1,[2]Daily_stats!$1:$1,0))</f>
        <v>240227199000</v>
      </c>
      <c r="F1436" s="90">
        <f>IFERROR(INDEX([1]kis_etf_trade_data!$1:$1048576,MATCH($A1436,[1]kis_etf_trade_data!$A:$A,0),MATCH(F$3,[1]kis_etf_trade_data!$1:$1,0)),0)</f>
        <v>82250641000</v>
      </c>
      <c r="G1436" s="85">
        <f>F1436/AD1436</f>
        <v>0.92038131030021386</v>
      </c>
      <c r="H1436" s="90">
        <f>IFERROR(INDEX([1]kis_etf_trade_data!$1:$1048576,MATCH($A1436,[1]kis_etf_trade_data!$A:$A,0),MATCH(H$3,[1]kis_etf_trade_data!$1:$1,0)),0)</f>
        <v>286427000</v>
      </c>
      <c r="I1436" s="85">
        <f>H1436/AE1436</f>
        <v>0.35715132728688909</v>
      </c>
      <c r="J1436" s="90">
        <f>IFERROR(INDEX([1]kis_etf_trade_data!$1:$1048576,MATCH($A1436,[1]kis_etf_trade_data!$A:$A,0),MATCH(J$3,[1]kis_etf_trade_data!$1:$1,0)),0)</f>
        <v>22528829000</v>
      </c>
      <c r="K1436" s="85">
        <f>J1436/AF1436</f>
        <v>0.33472488359422581</v>
      </c>
      <c r="L1436" s="90">
        <f>IFERROR(INDEX([1]kis_etf_trade_data!$1:$1048576,MATCH($A1436,[1]kis_etf_trade_data!$A:$A,0),MATCH(L$3,[1]kis_etf_trade_data!$1:$1,0)),0)</f>
        <v>18707840000</v>
      </c>
      <c r="M1436" s="85">
        <f>L1436/AG1436</f>
        <v>0.34299802270252705</v>
      </c>
      <c r="N1436" s="90">
        <f>IFERROR(INDEX([1]kis_etf_trade_data!$1:$1048576,MATCH($A1436,[1]kis_etf_trade_data!$A:$A,0),MATCH(N$3,[1]kis_etf_trade_data!$1:$1,0)),0)</f>
        <v>1829384000</v>
      </c>
      <c r="O1436" s="85">
        <f>N1436/AH1436</f>
        <v>0.39409035937201775</v>
      </c>
      <c r="P1436" s="90">
        <f>IFERROR(INDEX([1]kis_etf_trade_data!$1:$1048576,MATCH($A1436,[1]kis_etf_trade_data!$A:$A,0),MATCH(P$3,[1]kis_etf_trade_data!$1:$1,0)),0)</f>
        <v>66511000</v>
      </c>
      <c r="Q1436" s="85">
        <f>P1436/AI1436</f>
        <v>0.32150901134975973</v>
      </c>
      <c r="R1436" s="90">
        <f>IFERROR(INDEX([1]kis_etf_trade_data!$1:$1048576,MATCH($A1436,[1]kis_etf_trade_data!$A:$A,0),MATCH(R$3,[1]kis_etf_trade_data!$1:$1,0)),0)</f>
        <v>0</v>
      </c>
      <c r="S1436" s="85">
        <f>R1436/AJ1436</f>
        <v>0</v>
      </c>
      <c r="T1436" s="90">
        <f>IFERROR(INDEX([1]kis_etf_trade_data!$1:$1048576,MATCH($A1436,[1]kis_etf_trade_data!$A:$A,0),MATCH(T$3,[1]kis_etf_trade_data!$1:$1,0)),0)</f>
        <v>12216000</v>
      </c>
      <c r="U1436" s="85">
        <f>T1436/AK1436</f>
        <v>0.5</v>
      </c>
      <c r="V1436" s="90">
        <f>IFERROR(INDEX([1]kis_etf_trade_data!$1:$1048576,MATCH($A1436,[1]kis_etf_trade_data!$A:$A,0),MATCH(V$3,[1]kis_etf_trade_data!$1:$1,0)),0)</f>
        <v>210135000</v>
      </c>
      <c r="W1436" s="85">
        <f>V1436/AL1436</f>
        <v>0.49129792337870631</v>
      </c>
      <c r="X1436" s="90">
        <f>IFERROR(INDEX([1]kis_etf_trade_data!$1:$1048576,MATCH($A1436,[1]kis_etf_trade_data!$A:$A,0),MATCH(X$3,[1]kis_etf_trade_data!$1:$1,0)),0)</f>
        <v>0</v>
      </c>
      <c r="Y1436" s="85" t="e">
        <f t="shared" si="15"/>
        <v>#DIV/0!</v>
      </c>
      <c r="Z1436" s="90">
        <f>IFERROR(INDEX([1]kis_etf_trade_data!$1:$1048576,MATCH($A1436,[1]kis_etf_trade_data!$A:$A,0),MATCH(Z$3,[1]kis_etf_trade_data!$1:$1,0)),0)</f>
        <v>0</v>
      </c>
      <c r="AA1436" s="85">
        <f>Z1436/AO1436</f>
        <v>0</v>
      </c>
      <c r="AB1436" s="85"/>
      <c r="AC1436" s="85"/>
      <c r="AD1436" s="90">
        <f>IFERROR(INDEX([1]market_value_etf!$1:$1048576,MATCH($A1436,[1]market_value_etf!$A:$A,0),MATCH(AD$2,[1]market_value_etf!$1:$1,0))*2 + INDEX([1]mkt_pt_etf!$1:$1048576,MATCH($A1436,[1]mkt_pt_etf!$A:$A,0),MATCH(AD$2,[1]mkt_pt_etf!$1:$1,0))*2,0)</f>
        <v>89365831400</v>
      </c>
      <c r="AE1436" s="90">
        <f>IFERROR(INDEX([1]market_value_etf!$1:$1048576,MATCH($A1436,[1]market_value_etf!$A:$A,0),MATCH(AE$2,[1]market_value_etf!$1:$1,0))*2 + INDEX([1]mkt_pt_etf!$1:$1048576,MATCH($A1436,[1]mkt_pt_etf!$A:$A,0),MATCH(AE$2,[1]mkt_pt_etf!$1:$1,0))*2,0)</f>
        <v>801976580</v>
      </c>
      <c r="AF1436" s="90">
        <f>IFERROR(INDEX([1]market_value_etf!$1:$1048576,MATCH($A1436,[1]market_value_etf!$A:$A,0),MATCH(AF$2,[1]market_value_etf!$1:$1,0))*2 + INDEX([1]mkt_pt_etf!$1:$1048576,MATCH($A1436,[1]mkt_pt_etf!$A:$A,0),MATCH(AF$2,[1]mkt_pt_etf!$1:$1,0))*2,0)</f>
        <v>67305510000</v>
      </c>
      <c r="AG1436" s="90">
        <f>IFERROR(INDEX([1]market_value_etf!$1:$1048576,MATCH($A1436,[1]market_value_etf!$A:$A,0),MATCH(AG$2,[1]market_value_etf!$1:$1,0))*2 + INDEX([1]mkt_pt_etf!$1:$1048576,MATCH($A1436,[1]mkt_pt_etf!$A:$A,0),MATCH(AG$2,[1]mkt_pt_etf!$1:$1,0))*2,0)</f>
        <v>54542122000</v>
      </c>
      <c r="AH1436" s="90">
        <f>IFERROR(INDEX([1]market_value_etf!$1:$1048576,MATCH($A1436,[1]market_value_etf!$A:$A,0),MATCH(AH$2,[1]market_value_etf!$1:$1,0))*2 + INDEX([1]mkt_pt_etf!$1:$1048576,MATCH($A1436,[1]mkt_pt_etf!$A:$A,0),MATCH(AH$2,[1]mkt_pt_etf!$1:$1,0))*2,0)</f>
        <v>4642042000</v>
      </c>
      <c r="AI1436" s="90">
        <f>IFERROR(INDEX([1]market_value_etf!$1:$1048576,MATCH($A1436,[1]market_value_etf!$A:$A,0),MATCH(AI$2,[1]market_value_etf!$1:$1,0))*2 + INDEX([1]mkt_pt_etf!$1:$1048576,MATCH($A1436,[1]mkt_pt_etf!$A:$A,0),MATCH(AI$2,[1]mkt_pt_etf!$1:$1,0))*2,0)</f>
        <v>206871340</v>
      </c>
      <c r="AJ1436" s="90">
        <f>IFERROR(INDEX([1]market_value_etf!$1:$1048576,MATCH($A1436,[1]market_value_etf!$A:$A,0),MATCH(AJ$2,[1]market_value_etf!$1:$1,0))*2 + INDEX([1]mkt_pt_etf!$1:$1048576,MATCH($A1436,[1]mkt_pt_etf!$A:$A,0),MATCH(AJ$2,[1]mkt_pt_etf!$1:$1,0))*2,0)</f>
        <v>135432700</v>
      </c>
      <c r="AK1436" s="90">
        <f>IFERROR(INDEX([1]market_value_etf!$1:$1048576,MATCH($A1436,[1]market_value_etf!$A:$A,0),MATCH(AK$2,[1]market_value_etf!$1:$1,0))*2 + INDEX([1]mkt_pt_etf!$1:$1048576,MATCH($A1436,[1]mkt_pt_etf!$A:$A,0),MATCH(AK$2,[1]mkt_pt_etf!$1:$1,0))*2,0)</f>
        <v>24432000</v>
      </c>
      <c r="AL1436" s="90">
        <f>IFERROR(INDEX([1]market_value_etf!$1:$1048576,MATCH($A1436,[1]market_value_etf!$A:$A,0),MATCH(AL$2,[1]market_value_etf!$1:$1,0))*2 + INDEX([1]mkt_pt_etf!$1:$1048576,MATCH($A1436,[1]mkt_pt_etf!$A:$A,0),MATCH(AL$2,[1]mkt_pt_etf!$1:$1,0))*2,0)</f>
        <v>427714000</v>
      </c>
      <c r="AM1436" s="90">
        <f>IFERROR(INDEX([1]market_value_etf!$1:$1048576,MATCH($A1436,[1]market_value_etf!$A:$A,0),MATCH(AM$2,[1]market_value_etf!$1:$1,0))*2 + INDEX([1]mkt_pt_etf!$1:$1048576,MATCH($A1436,[1]mkt_pt_etf!$A:$A,0),MATCH(AM$2,[1]mkt_pt_etf!$1:$1,0))*2,0)</f>
        <v>0</v>
      </c>
      <c r="AN1436" s="90">
        <f>IFERROR(INDEX([1]market_value_etf!$1:$1048576,MATCH($A1436,[1]market_value_etf!$A:$A,0),MATCH(AN$2,[1]market_value_etf!$1:$1,0))*2 + INDEX([1]mkt_pt_etf!$1:$1048576,MATCH($A1436,[1]mkt_pt_etf!$A:$A,0),MATCH(AN$2,[1]mkt_pt_etf!$1:$1,0))*2,0)</f>
        <v>53220000</v>
      </c>
      <c r="AO1436" s="90">
        <f>IFERROR(INDEX([1]market_value_etf!$1:$1048576,MATCH($A1436,[1]market_value_etf!$A:$A,0),MATCH(AO$2,[1]market_value_etf!$1:$1,0))*2 + INDEX([1]mkt_pt_etf!$1:$1048576,MATCH($A1436,[1]mkt_pt_etf!$A:$A,0),MATCH(AO$2,[1]mkt_pt_etf!$1:$1,0))*2,0)</f>
        <v>8334000</v>
      </c>
      <c r="AP1436" s="90"/>
    </row>
    <row r="1437" spans="1:42" s="116" customFormat="1" ht="12.75" customHeight="1">
      <c r="A1437" s="110"/>
      <c r="B1437" s="113"/>
      <c r="C1437" s="113"/>
      <c r="D1437" s="203">
        <v>0</v>
      </c>
      <c r="E1437" s="208"/>
      <c r="F1437" s="113"/>
      <c r="G1437" s="135"/>
      <c r="H1437" s="113"/>
      <c r="I1437" s="113"/>
      <c r="J1437" s="113"/>
      <c r="K1437" s="113"/>
      <c r="L1437" s="113"/>
      <c r="M1437" s="113"/>
      <c r="N1437" s="113"/>
      <c r="O1437" s="113"/>
      <c r="P1437" s="113"/>
      <c r="Q1437" s="113"/>
      <c r="R1437" s="113"/>
      <c r="S1437" s="113"/>
      <c r="T1437" s="113"/>
      <c r="U1437" s="113"/>
      <c r="V1437" s="113"/>
      <c r="W1437" s="113"/>
      <c r="X1437" s="113"/>
      <c r="Y1437" s="85" t="e">
        <f t="shared" si="15"/>
        <v>#DIV/0!</v>
      </c>
      <c r="Z1437" s="113"/>
      <c r="AA1437" s="113"/>
      <c r="AB1437" s="113"/>
      <c r="AC1437" s="113"/>
      <c r="AD1437" s="113"/>
      <c r="AE1437" s="113"/>
      <c r="AF1437" s="113"/>
      <c r="AG1437" s="113"/>
      <c r="AH1437" s="113"/>
      <c r="AI1437" s="126"/>
      <c r="AJ1437" s="113"/>
      <c r="AK1437" s="113"/>
      <c r="AL1437" s="113"/>
      <c r="AM1437" s="113"/>
      <c r="AN1437" s="113"/>
      <c r="AO1437" s="113"/>
      <c r="AP1437" s="113"/>
    </row>
    <row r="1438" spans="1:42" ht="12.75" customHeight="1">
      <c r="A1438" s="81">
        <v>45488</v>
      </c>
      <c r="B1438" s="90" cm="1">
        <f t="array" ref="B1438">SUM(_xlfn._xlws.FILTER([1]market_value_exchange!$B:$D,[1]market_value_exchange!$A:$A=A1438,0))*2</f>
        <v>33096451604200</v>
      </c>
      <c r="C1438" s="90">
        <f>SUM(AD1438:AN1438)</f>
        <v>99766193520</v>
      </c>
      <c r="D1438" s="203">
        <f>F1438+H1438+J1438+L1438+N1438+P1438+R1438+T1438+V1438+Z1438</f>
        <v>68576019000</v>
      </c>
      <c r="E1438" s="208">
        <f>INDEX([2]Daily_stats!$1:$1048576,MATCH($A1438,[2]Daily_stats!$H:$H,0),MATCH(E$1,[2]Daily_stats!$1:$1,0))</f>
        <v>200977955000</v>
      </c>
      <c r="F1438" s="90">
        <f>IFERROR(INDEX([1]kis_etf_trade_data!$1:$1048576,MATCH($A1438,[1]kis_etf_trade_data!$A:$A,0),MATCH(F$3,[1]kis_etf_trade_data!$1:$1,0)),0)</f>
        <v>36317525000</v>
      </c>
      <c r="G1438" s="85">
        <f>F1438/AD1438</f>
        <v>0.88140044146716656</v>
      </c>
      <c r="H1438" s="90">
        <f>IFERROR(INDEX([1]kis_etf_trade_data!$1:$1048576,MATCH($A1438,[1]kis_etf_trade_data!$A:$A,0),MATCH(H$3,[1]kis_etf_trade_data!$1:$1,0)),0)</f>
        <v>403391000</v>
      </c>
      <c r="I1438" s="85">
        <f>H1438/AE1438</f>
        <v>0.44749027125127017</v>
      </c>
      <c r="J1438" s="90">
        <f>IFERROR(INDEX([1]kis_etf_trade_data!$1:$1048576,MATCH($A1438,[1]kis_etf_trade_data!$A:$A,0),MATCH(J$3,[1]kis_etf_trade_data!$1:$1,0)),0)</f>
        <v>2273958000</v>
      </c>
      <c r="K1438" s="85">
        <f>J1438/AF1438</f>
        <v>0.46359545572487026</v>
      </c>
      <c r="L1438" s="90">
        <f>IFERROR(INDEX([1]kis_etf_trade_data!$1:$1048576,MATCH($A1438,[1]kis_etf_trade_data!$A:$A,0),MATCH(L$3,[1]kis_etf_trade_data!$1:$1,0)),0)</f>
        <v>26946137000</v>
      </c>
      <c r="M1438" s="85">
        <f>L1438/AG1438</f>
        <v>0.58550711468141303</v>
      </c>
      <c r="N1438" s="90">
        <f>IFERROR(INDEX([1]kis_etf_trade_data!$1:$1048576,MATCH($A1438,[1]kis_etf_trade_data!$A:$A,0),MATCH(N$3,[1]kis_etf_trade_data!$1:$1,0)),0)</f>
        <v>2324681000</v>
      </c>
      <c r="O1438" s="85">
        <f>N1438/AH1438</f>
        <v>0.44458386212604889</v>
      </c>
      <c r="P1438" s="90">
        <f>IFERROR(INDEX([1]kis_etf_trade_data!$1:$1048576,MATCH($A1438,[1]kis_etf_trade_data!$A:$A,0),MATCH(P$3,[1]kis_etf_trade_data!$1:$1,0)),0)</f>
        <v>169831000</v>
      </c>
      <c r="Q1438" s="85">
        <f>P1438/AI1438</f>
        <v>0.37678882675842956</v>
      </c>
      <c r="R1438" s="90">
        <f>IFERROR(INDEX([1]kis_etf_trade_data!$1:$1048576,MATCH($A1438,[1]kis_etf_trade_data!$A:$A,0),MATCH(R$3,[1]kis_etf_trade_data!$1:$1,0)),0)</f>
        <v>0</v>
      </c>
      <c r="S1438" s="85">
        <f>R1438/AJ1438</f>
        <v>0</v>
      </c>
      <c r="T1438" s="90">
        <f>IFERROR(INDEX([1]kis_etf_trade_data!$1:$1048576,MATCH($A1438,[1]kis_etf_trade_data!$A:$A,0),MATCH(T$3,[1]kis_etf_trade_data!$1:$1,0)),0)</f>
        <v>30285000</v>
      </c>
      <c r="U1438" s="85">
        <f>T1438/AK1438</f>
        <v>0.48608436055469956</v>
      </c>
      <c r="V1438" s="90">
        <f>IFERROR(INDEX([1]kis_etf_trade_data!$1:$1048576,MATCH($A1438,[1]kis_etf_trade_data!$A:$A,0),MATCH(V$3,[1]kis_etf_trade_data!$1:$1,0)),0)</f>
        <v>110211000</v>
      </c>
      <c r="W1438" s="85">
        <f>V1438/AL1438</f>
        <v>0.43198993430645488</v>
      </c>
      <c r="X1438" s="90">
        <f>IFERROR(INDEX([1]kis_etf_trade_data!$1:$1048576,MATCH($A1438,[1]kis_etf_trade_data!$A:$A,0),MATCH(X$3,[1]kis_etf_trade_data!$1:$1,0)),0)</f>
        <v>1232000</v>
      </c>
      <c r="Y1438" s="85">
        <f t="shared" si="15"/>
        <v>0.5</v>
      </c>
      <c r="Z1438" s="90">
        <f>IFERROR(INDEX([1]kis_etf_trade_data!$1:$1048576,MATCH($A1438,[1]kis_etf_trade_data!$A:$A,0),MATCH(Z$3,[1]kis_etf_trade_data!$1:$1,0)),0)</f>
        <v>0</v>
      </c>
      <c r="AA1438" s="85">
        <f>Z1438/AO1438</f>
        <v>0</v>
      </c>
      <c r="AB1438" s="85"/>
      <c r="AC1438" s="85"/>
      <c r="AD1438" s="90">
        <f>IFERROR(INDEX([1]market_value_etf!$1:$1048576,MATCH($A1438,[1]market_value_etf!$A:$A,0),MATCH(AD$2,[1]market_value_etf!$1:$1,0))*2 + INDEX([1]mkt_pt_etf!$1:$1048576,MATCH($A1438,[1]mkt_pt_etf!$A:$A,0),MATCH(AD$2,[1]mkt_pt_etf!$1:$1,0))*2,0)</f>
        <v>41204341740</v>
      </c>
      <c r="AE1438" s="90">
        <f>IFERROR(INDEX([1]market_value_etf!$1:$1048576,MATCH($A1438,[1]market_value_etf!$A:$A,0),MATCH(AE$2,[1]market_value_etf!$1:$1,0))*2 + INDEX([1]mkt_pt_etf!$1:$1048576,MATCH($A1438,[1]mkt_pt_etf!$A:$A,0),MATCH(AE$2,[1]mkt_pt_etf!$1:$1,0))*2,0)</f>
        <v>901452000</v>
      </c>
      <c r="AF1438" s="90">
        <f>IFERROR(INDEX([1]market_value_etf!$1:$1048576,MATCH($A1438,[1]market_value_etf!$A:$A,0),MATCH(AF$2,[1]market_value_etf!$1:$1,0))*2 + INDEX([1]mkt_pt_etf!$1:$1048576,MATCH($A1438,[1]mkt_pt_etf!$A:$A,0),MATCH(AF$2,[1]mkt_pt_etf!$1:$1,0))*2,0)</f>
        <v>4905048080</v>
      </c>
      <c r="AG1438" s="90">
        <f>IFERROR(INDEX([1]market_value_etf!$1:$1048576,MATCH($A1438,[1]market_value_etf!$A:$A,0),MATCH(AG$2,[1]market_value_etf!$1:$1,0))*2 + INDEX([1]mkt_pt_etf!$1:$1048576,MATCH($A1438,[1]mkt_pt_etf!$A:$A,0),MATCH(AG$2,[1]mkt_pt_etf!$1:$1,0))*2,0)</f>
        <v>46021878000</v>
      </c>
      <c r="AH1438" s="90">
        <f>IFERROR(INDEX([1]market_value_etf!$1:$1048576,MATCH($A1438,[1]market_value_etf!$A:$A,0),MATCH(AH$2,[1]market_value_etf!$1:$1,0))*2 + INDEX([1]mkt_pt_etf!$1:$1048576,MATCH($A1438,[1]mkt_pt_etf!$A:$A,0),MATCH(AH$2,[1]mkt_pt_etf!$1:$1,0))*2,0)</f>
        <v>5228892000</v>
      </c>
      <c r="AI1438" s="90">
        <f>IFERROR(INDEX([1]market_value_etf!$1:$1048576,MATCH($A1438,[1]market_value_etf!$A:$A,0),MATCH(AI$2,[1]market_value_etf!$1:$1,0))*2 + INDEX([1]mkt_pt_etf!$1:$1048576,MATCH($A1438,[1]mkt_pt_etf!$A:$A,0),MATCH(AI$2,[1]mkt_pt_etf!$1:$1,0))*2,0)</f>
        <v>450732580</v>
      </c>
      <c r="AJ1438" s="90">
        <f>IFERROR(INDEX([1]market_value_etf!$1:$1048576,MATCH($A1438,[1]market_value_etf!$A:$A,0),MATCH(AJ$2,[1]market_value_etf!$1:$1,0))*2 + INDEX([1]mkt_pt_etf!$1:$1048576,MATCH($A1438,[1]mkt_pt_etf!$A:$A,0),MATCH(AJ$2,[1]mkt_pt_etf!$1:$1,0))*2,0)</f>
        <v>721357120</v>
      </c>
      <c r="AK1438" s="90">
        <f>IFERROR(INDEX([1]market_value_etf!$1:$1048576,MATCH($A1438,[1]market_value_etf!$A:$A,0),MATCH(AK$2,[1]market_value_etf!$1:$1,0))*2 + INDEX([1]mkt_pt_etf!$1:$1048576,MATCH($A1438,[1]mkt_pt_etf!$A:$A,0),MATCH(AK$2,[1]mkt_pt_etf!$1:$1,0))*2,0)</f>
        <v>62304000</v>
      </c>
      <c r="AL1438" s="90">
        <f>IFERROR(INDEX([1]market_value_etf!$1:$1048576,MATCH($A1438,[1]market_value_etf!$A:$A,0),MATCH(AL$2,[1]market_value_etf!$1:$1,0))*2 + INDEX([1]mkt_pt_etf!$1:$1048576,MATCH($A1438,[1]mkt_pt_etf!$A:$A,0),MATCH(AL$2,[1]mkt_pt_etf!$1:$1,0))*2,0)</f>
        <v>255124000</v>
      </c>
      <c r="AM1438" s="90">
        <f>IFERROR(INDEX([1]market_value_etf!$1:$1048576,MATCH($A1438,[1]market_value_etf!$A:$A,0),MATCH(AM$2,[1]market_value_etf!$1:$1,0))*2 + INDEX([1]mkt_pt_etf!$1:$1048576,MATCH($A1438,[1]mkt_pt_etf!$A:$A,0),MATCH(AM$2,[1]mkt_pt_etf!$1:$1,0))*2,0)</f>
        <v>2464000</v>
      </c>
      <c r="AN1438" s="90">
        <f>IFERROR(INDEX([1]market_value_etf!$1:$1048576,MATCH($A1438,[1]market_value_etf!$A:$A,0),MATCH(AN$2,[1]market_value_etf!$1:$1,0))*2 + INDEX([1]mkt_pt_etf!$1:$1048576,MATCH($A1438,[1]mkt_pt_etf!$A:$A,0),MATCH(AN$2,[1]mkt_pt_etf!$1:$1,0))*2,0)</f>
        <v>12600000</v>
      </c>
      <c r="AO1438" s="90">
        <f>IFERROR(INDEX([1]market_value_etf!$1:$1048576,MATCH($A1438,[1]market_value_etf!$A:$A,0),MATCH(AO$2,[1]market_value_etf!$1:$1,0))*2 + INDEX([1]mkt_pt_etf!$1:$1048576,MATCH($A1438,[1]mkt_pt_etf!$A:$A,0),MATCH(AO$2,[1]mkt_pt_etf!$1:$1,0))*2,0)</f>
        <v>19462000</v>
      </c>
      <c r="AP1438" s="90"/>
    </row>
    <row r="1439" spans="1:42" ht="12.75" customHeight="1">
      <c r="A1439" s="81">
        <v>45489</v>
      </c>
      <c r="B1439" s="90" cm="1">
        <f t="array" ref="B1439">SUM(_xlfn._xlws.FILTER([1]market_value_exchange!$B:$D,[1]market_value_exchange!$A:$A=A1439,0))*2</f>
        <v>37348442708600</v>
      </c>
      <c r="C1439" s="90">
        <f>SUM(AD1439:AN1439)</f>
        <v>113463880160</v>
      </c>
      <c r="D1439" s="203">
        <f>F1439+H1439+J1439+L1439+N1439+P1439+R1439+T1439+V1439+Z1439</f>
        <v>61103678040</v>
      </c>
      <c r="E1439" s="208">
        <f>INDEX([2]Daily_stats!$1:$1048576,MATCH($A1439,[2]Daily_stats!$H:$H,0),MATCH(E$1,[2]Daily_stats!$1:$1,0))</f>
        <v>156761756040</v>
      </c>
      <c r="F1439" s="90">
        <f>IFERROR(INDEX([1]kis_etf_trade_data!$1:$1048576,MATCH($A1439,[1]kis_etf_trade_data!$A:$A,0),MATCH(F$3,[1]kis_etf_trade_data!$1:$1,0)),0)</f>
        <v>32199251000</v>
      </c>
      <c r="G1439" s="85">
        <f>F1439/AD1439</f>
        <v>0.67233729886595262</v>
      </c>
      <c r="H1439" s="90">
        <f>IFERROR(INDEX([1]kis_etf_trade_data!$1:$1048576,MATCH($A1439,[1]kis_etf_trade_data!$A:$A,0),MATCH(H$3,[1]kis_etf_trade_data!$1:$1,0)),0)</f>
        <v>256489000</v>
      </c>
      <c r="I1439" s="85">
        <f>H1439/AE1439</f>
        <v>0.41134725612396439</v>
      </c>
      <c r="J1439" s="90">
        <f>IFERROR(INDEX([1]kis_etf_trade_data!$1:$1048576,MATCH($A1439,[1]kis_etf_trade_data!$A:$A,0),MATCH(J$3,[1]kis_etf_trade_data!$1:$1,0)),0)</f>
        <v>3493273000</v>
      </c>
      <c r="K1439" s="85">
        <f>J1439/AF1439</f>
        <v>0.44438418863925772</v>
      </c>
      <c r="L1439" s="90">
        <f>IFERROR(INDEX([1]kis_etf_trade_data!$1:$1048576,MATCH($A1439,[1]kis_etf_trade_data!$A:$A,0),MATCH(L$3,[1]kis_etf_trade_data!$1:$1,0)),0)</f>
        <v>23330841040</v>
      </c>
      <c r="M1439" s="85">
        <f>L1439/AG1439</f>
        <v>0.463054027545581</v>
      </c>
      <c r="N1439" s="90">
        <f>IFERROR(INDEX([1]kis_etf_trade_data!$1:$1048576,MATCH($A1439,[1]kis_etf_trade_data!$A:$A,0),MATCH(N$3,[1]kis_etf_trade_data!$1:$1,0)),0)</f>
        <v>1265255000</v>
      </c>
      <c r="O1439" s="85">
        <f>N1439/AH1439</f>
        <v>0.4002666852260181</v>
      </c>
      <c r="P1439" s="90">
        <f>IFERROR(INDEX([1]kis_etf_trade_data!$1:$1048576,MATCH($A1439,[1]kis_etf_trade_data!$A:$A,0),MATCH(P$3,[1]kis_etf_trade_data!$1:$1,0)),0)</f>
        <v>209069000</v>
      </c>
      <c r="Q1439" s="85">
        <f>P1439/AI1439</f>
        <v>0.33773209399099896</v>
      </c>
      <c r="R1439" s="90">
        <f>IFERROR(INDEX([1]kis_etf_trade_data!$1:$1048576,MATCH($A1439,[1]kis_etf_trade_data!$A:$A,0),MATCH(R$3,[1]kis_etf_trade_data!$1:$1,0)),0)</f>
        <v>0</v>
      </c>
      <c r="S1439" s="85">
        <f>R1439/AJ1439</f>
        <v>0</v>
      </c>
      <c r="T1439" s="90">
        <f>IFERROR(INDEX([1]kis_etf_trade_data!$1:$1048576,MATCH($A1439,[1]kis_etf_trade_data!$A:$A,0),MATCH(T$3,[1]kis_etf_trade_data!$1:$1,0)),0)</f>
        <v>8692000</v>
      </c>
      <c r="U1439" s="85">
        <f>T1439/AK1439</f>
        <v>0.38463580847862644</v>
      </c>
      <c r="V1439" s="90">
        <f>IFERROR(INDEX([1]kis_etf_trade_data!$1:$1048576,MATCH($A1439,[1]kis_etf_trade_data!$A:$A,0),MATCH(V$3,[1]kis_etf_trade_data!$1:$1,0)),0)</f>
        <v>340808000</v>
      </c>
      <c r="W1439" s="85">
        <f>V1439/AL1439</f>
        <v>0.29901681228186233</v>
      </c>
      <c r="X1439" s="90">
        <f>IFERROR(INDEX([1]kis_etf_trade_data!$1:$1048576,MATCH($A1439,[1]kis_etf_trade_data!$A:$A,0),MATCH(X$3,[1]kis_etf_trade_data!$1:$1,0)),0)</f>
        <v>621906000</v>
      </c>
      <c r="Y1439" s="85">
        <f t="shared" si="15"/>
        <v>0.41704734135723159</v>
      </c>
      <c r="Z1439" s="90">
        <f>IFERROR(INDEX([1]kis_etf_trade_data!$1:$1048576,MATCH($A1439,[1]kis_etf_trade_data!$A:$A,0),MATCH(Z$3,[1]kis_etf_trade_data!$1:$1,0)),0)</f>
        <v>0</v>
      </c>
      <c r="AA1439" s="85">
        <f>Z1439/AO1439</f>
        <v>0</v>
      </c>
      <c r="AB1439" s="85"/>
      <c r="AC1439" s="85"/>
      <c r="AD1439" s="90">
        <f>IFERROR(INDEX([1]market_value_etf!$1:$1048576,MATCH($A1439,[1]market_value_etf!$A:$A,0),MATCH(AD$2,[1]market_value_etf!$1:$1,0))*2 + INDEX([1]mkt_pt_etf!$1:$1048576,MATCH($A1439,[1]mkt_pt_etf!$A:$A,0),MATCH(AD$2,[1]mkt_pt_etf!$1:$1,0))*2,0)</f>
        <v>47891513760</v>
      </c>
      <c r="AE1439" s="90">
        <f>IFERROR(INDEX([1]market_value_etf!$1:$1048576,MATCH($A1439,[1]market_value_etf!$A:$A,0),MATCH(AE$2,[1]market_value_etf!$1:$1,0))*2 + INDEX([1]mkt_pt_etf!$1:$1048576,MATCH($A1439,[1]mkt_pt_etf!$A:$A,0),MATCH(AE$2,[1]mkt_pt_etf!$1:$1,0))*2,0)</f>
        <v>623534000</v>
      </c>
      <c r="AF1439" s="90">
        <f>IFERROR(INDEX([1]market_value_etf!$1:$1048576,MATCH($A1439,[1]market_value_etf!$A:$A,0),MATCH(AF$2,[1]market_value_etf!$1:$1,0))*2 + INDEX([1]mkt_pt_etf!$1:$1048576,MATCH($A1439,[1]mkt_pt_etf!$A:$A,0),MATCH(AF$2,[1]mkt_pt_etf!$1:$1,0))*2,0)</f>
        <v>7860930000</v>
      </c>
      <c r="AG1439" s="90">
        <f>IFERROR(INDEX([1]market_value_etf!$1:$1048576,MATCH($A1439,[1]market_value_etf!$A:$A,0),MATCH(AG$2,[1]market_value_etf!$1:$1,0))*2 + INDEX([1]mkt_pt_etf!$1:$1048576,MATCH($A1439,[1]mkt_pt_etf!$A:$A,0),MATCH(AG$2,[1]mkt_pt_etf!$1:$1,0))*2,0)</f>
        <v>50384706000</v>
      </c>
      <c r="AH1439" s="90">
        <f>IFERROR(INDEX([1]market_value_etf!$1:$1048576,MATCH($A1439,[1]market_value_etf!$A:$A,0),MATCH(AH$2,[1]market_value_etf!$1:$1,0))*2 + INDEX([1]mkt_pt_etf!$1:$1048576,MATCH($A1439,[1]mkt_pt_etf!$A:$A,0),MATCH(AH$2,[1]mkt_pt_etf!$1:$1,0))*2,0)</f>
        <v>3161030000</v>
      </c>
      <c r="AI1439" s="90">
        <f>IFERROR(INDEX([1]market_value_etf!$1:$1048576,MATCH($A1439,[1]market_value_etf!$A:$A,0),MATCH(AI$2,[1]market_value_etf!$1:$1,0))*2 + INDEX([1]mkt_pt_etf!$1:$1048576,MATCH($A1439,[1]mkt_pt_etf!$A:$A,0),MATCH(AI$2,[1]mkt_pt_etf!$1:$1,0))*2,0)</f>
        <v>619038000</v>
      </c>
      <c r="AJ1439" s="90">
        <f>IFERROR(INDEX([1]market_value_etf!$1:$1048576,MATCH($A1439,[1]market_value_etf!$A:$A,0),MATCH(AJ$2,[1]market_value_etf!$1:$1,0))*2 + INDEX([1]mkt_pt_etf!$1:$1048576,MATCH($A1439,[1]mkt_pt_etf!$A:$A,0),MATCH(AJ$2,[1]mkt_pt_etf!$1:$1,0))*2,0)</f>
        <v>235996400</v>
      </c>
      <c r="AK1439" s="90">
        <f>IFERROR(INDEX([1]market_value_etf!$1:$1048576,MATCH($A1439,[1]market_value_etf!$A:$A,0),MATCH(AK$2,[1]market_value_etf!$1:$1,0))*2 + INDEX([1]mkt_pt_etf!$1:$1048576,MATCH($A1439,[1]mkt_pt_etf!$A:$A,0),MATCH(AK$2,[1]mkt_pt_etf!$1:$1,0))*2,0)</f>
        <v>22598000</v>
      </c>
      <c r="AL1439" s="90">
        <f>IFERROR(INDEX([1]market_value_etf!$1:$1048576,MATCH($A1439,[1]market_value_etf!$A:$A,0),MATCH(AL$2,[1]market_value_etf!$1:$1,0))*2 + INDEX([1]mkt_pt_etf!$1:$1048576,MATCH($A1439,[1]mkt_pt_etf!$A:$A,0),MATCH(AL$2,[1]mkt_pt_etf!$1:$1,0))*2,0)</f>
        <v>1139762000</v>
      </c>
      <c r="AM1439" s="90">
        <f>IFERROR(INDEX([1]market_value_etf!$1:$1048576,MATCH($A1439,[1]market_value_etf!$A:$A,0),MATCH(AM$2,[1]market_value_etf!$1:$1,0))*2 + INDEX([1]mkt_pt_etf!$1:$1048576,MATCH($A1439,[1]mkt_pt_etf!$A:$A,0),MATCH(AM$2,[1]mkt_pt_etf!$1:$1,0))*2,0)</f>
        <v>1491212000</v>
      </c>
      <c r="AN1439" s="90">
        <f>IFERROR(INDEX([1]market_value_etf!$1:$1048576,MATCH($A1439,[1]market_value_etf!$A:$A,0),MATCH(AN$2,[1]market_value_etf!$1:$1,0))*2 + INDEX([1]mkt_pt_etf!$1:$1048576,MATCH($A1439,[1]mkt_pt_etf!$A:$A,0),MATCH(AN$2,[1]mkt_pt_etf!$1:$1,0))*2,0)</f>
        <v>33560000</v>
      </c>
      <c r="AO1439" s="90">
        <f>IFERROR(INDEX([1]market_value_etf!$1:$1048576,MATCH($A1439,[1]market_value_etf!$A:$A,0),MATCH(AO$2,[1]market_value_etf!$1:$1,0))*2 + INDEX([1]mkt_pt_etf!$1:$1048576,MATCH($A1439,[1]mkt_pt_etf!$A:$A,0),MATCH(AO$2,[1]mkt_pt_etf!$1:$1,0))*2,0)</f>
        <v>2798000</v>
      </c>
      <c r="AP1439" s="90"/>
    </row>
    <row r="1440" spans="1:42" ht="12.75" customHeight="1">
      <c r="A1440" s="81">
        <v>45490</v>
      </c>
      <c r="B1440" s="90" cm="1">
        <f t="array" ref="B1440">SUM(_xlfn._xlws.FILTER([1]market_value_exchange!$B:$D,[1]market_value_exchange!$A:$A=A1440,0))*2</f>
        <v>66162494289400</v>
      </c>
      <c r="C1440" s="90">
        <f>SUM(AD1440:AN1440)</f>
        <v>356418852660</v>
      </c>
      <c r="D1440" s="203">
        <f>F1440+H1440+J1440+L1440+N1440+P1440+R1440+T1440+V1440+Z1440</f>
        <v>189640311000</v>
      </c>
      <c r="E1440" s="208">
        <f>INDEX([2]Daily_stats!$1:$1048576,MATCH($A1440,[2]Daily_stats!$H:$H,0),MATCH(E$1,[2]Daily_stats!$1:$1,0))</f>
        <v>438578443000</v>
      </c>
      <c r="F1440" s="90">
        <f>IFERROR(INDEX([1]kis_etf_trade_data!$1:$1048576,MATCH($A1440,[1]kis_etf_trade_data!$A:$A,0),MATCH(F$3,[1]kis_etf_trade_data!$1:$1,0)),0)</f>
        <v>64614746000</v>
      </c>
      <c r="G1440" s="85">
        <f>F1440/AD1440</f>
        <v>0.6629881241035126</v>
      </c>
      <c r="H1440" s="90">
        <f>IFERROR(INDEX([1]kis_etf_trade_data!$1:$1048576,MATCH($A1440,[1]kis_etf_trade_data!$A:$A,0),MATCH(H$3,[1]kis_etf_trade_data!$1:$1,0)),0)</f>
        <v>288764000</v>
      </c>
      <c r="I1440" s="85">
        <f>H1440/AE1440</f>
        <v>0.32790466868188145</v>
      </c>
      <c r="J1440" s="90">
        <f>IFERROR(INDEX([1]kis_etf_trade_data!$1:$1048576,MATCH($A1440,[1]kis_etf_trade_data!$A:$A,0),MATCH(J$3,[1]kis_etf_trade_data!$1:$1,0)),0)</f>
        <v>27010507000</v>
      </c>
      <c r="K1440" s="85">
        <f>J1440/AF1440</f>
        <v>0.45556888522581573</v>
      </c>
      <c r="L1440" s="90">
        <f>IFERROR(INDEX([1]kis_etf_trade_data!$1:$1048576,MATCH($A1440,[1]kis_etf_trade_data!$A:$A,0),MATCH(L$3,[1]kis_etf_trade_data!$1:$1,0)),0)</f>
        <v>89101501000</v>
      </c>
      <c r="M1440" s="85">
        <f>L1440/AG1440</f>
        <v>0.4856729387226692</v>
      </c>
      <c r="N1440" s="90">
        <f>IFERROR(INDEX([1]kis_etf_trade_data!$1:$1048576,MATCH($A1440,[1]kis_etf_trade_data!$A:$A,0),MATCH(N$3,[1]kis_etf_trade_data!$1:$1,0)),0)</f>
        <v>1311399000</v>
      </c>
      <c r="O1440" s="85">
        <f>N1440/AH1440</f>
        <v>0.36723784507334123</v>
      </c>
      <c r="P1440" s="90">
        <f>IFERROR(INDEX([1]kis_etf_trade_data!$1:$1048576,MATCH($A1440,[1]kis_etf_trade_data!$A:$A,0),MATCH(P$3,[1]kis_etf_trade_data!$1:$1,0)),0)</f>
        <v>346051000</v>
      </c>
      <c r="Q1440" s="85">
        <f>P1440/AI1440</f>
        <v>0.38463274098246958</v>
      </c>
      <c r="R1440" s="90">
        <f>IFERROR(INDEX([1]kis_etf_trade_data!$1:$1048576,MATCH($A1440,[1]kis_etf_trade_data!$A:$A,0),MATCH(R$3,[1]kis_etf_trade_data!$1:$1,0)),0)</f>
        <v>4688700000</v>
      </c>
      <c r="S1440" s="85">
        <f>R1440/AJ1440</f>
        <v>0.94045713867041814</v>
      </c>
      <c r="T1440" s="90">
        <f>IFERROR(INDEX([1]kis_etf_trade_data!$1:$1048576,MATCH($A1440,[1]kis_etf_trade_data!$A:$A,0),MATCH(T$3,[1]kis_etf_trade_data!$1:$1,0)),0)</f>
        <v>2602000</v>
      </c>
      <c r="U1440" s="85">
        <f>T1440/AK1440</f>
        <v>0.29963150621833257</v>
      </c>
      <c r="V1440" s="90">
        <f>IFERROR(INDEX([1]kis_etf_trade_data!$1:$1048576,MATCH($A1440,[1]kis_etf_trade_data!$A:$A,0),MATCH(V$3,[1]kis_etf_trade_data!$1:$1,0)),0)</f>
        <v>2276041000</v>
      </c>
      <c r="W1440" s="85">
        <f>V1440/AL1440</f>
        <v>0.44977260807686942</v>
      </c>
      <c r="X1440" s="90">
        <f>IFERROR(INDEX([1]kis_etf_trade_data!$1:$1048576,MATCH($A1440,[1]kis_etf_trade_data!$A:$A,0),MATCH(X$3,[1]kis_etf_trade_data!$1:$1,0)),0)</f>
        <v>382692000</v>
      </c>
      <c r="Y1440" s="85">
        <f t="shared" si="15"/>
        <v>0.5</v>
      </c>
      <c r="Z1440" s="90">
        <f>IFERROR(INDEX([1]kis_etf_trade_data!$1:$1048576,MATCH($A1440,[1]kis_etf_trade_data!$A:$A,0),MATCH(Z$3,[1]kis_etf_trade_data!$1:$1,0)),0)</f>
        <v>0</v>
      </c>
      <c r="AA1440" s="85">
        <f>Z1440/AO1440</f>
        <v>0</v>
      </c>
      <c r="AB1440" s="85"/>
      <c r="AC1440" s="85"/>
      <c r="AD1440" s="90">
        <f>IFERROR(INDEX([1]market_value_etf!$1:$1048576,MATCH($A1440,[1]market_value_etf!$A:$A,0),MATCH(AD$2,[1]market_value_etf!$1:$1,0))*2 + INDEX([1]mkt_pt_etf!$1:$1048576,MATCH($A1440,[1]mkt_pt_etf!$A:$A,0),MATCH(AD$2,[1]mkt_pt_etf!$1:$1,0))*2,0)</f>
        <v>97459884500</v>
      </c>
      <c r="AE1440" s="90">
        <f>IFERROR(INDEX([1]market_value_etf!$1:$1048576,MATCH($A1440,[1]market_value_etf!$A:$A,0),MATCH(AE$2,[1]market_value_etf!$1:$1,0))*2 + INDEX([1]mkt_pt_etf!$1:$1048576,MATCH($A1440,[1]mkt_pt_etf!$A:$A,0),MATCH(AE$2,[1]mkt_pt_etf!$1:$1,0))*2,0)</f>
        <v>880634000</v>
      </c>
      <c r="AF1440" s="90">
        <f>IFERROR(INDEX([1]market_value_etf!$1:$1048576,MATCH($A1440,[1]market_value_etf!$A:$A,0),MATCH(AF$2,[1]market_value_etf!$1:$1,0))*2 + INDEX([1]mkt_pt_etf!$1:$1048576,MATCH($A1440,[1]mkt_pt_etf!$A:$A,0),MATCH(AF$2,[1]mkt_pt_etf!$1:$1,0))*2,0)</f>
        <v>59289622000</v>
      </c>
      <c r="AG1440" s="90">
        <f>IFERROR(INDEX([1]market_value_etf!$1:$1048576,MATCH($A1440,[1]market_value_etf!$A:$A,0),MATCH(AG$2,[1]market_value_etf!$1:$1,0))*2 + INDEX([1]mkt_pt_etf!$1:$1048576,MATCH($A1440,[1]mkt_pt_etf!$A:$A,0),MATCH(AG$2,[1]mkt_pt_etf!$1:$1,0))*2,0)</f>
        <v>183459884000</v>
      </c>
      <c r="AH1440" s="90">
        <f>IFERROR(INDEX([1]market_value_etf!$1:$1048576,MATCH($A1440,[1]market_value_etf!$A:$A,0),MATCH(AH$2,[1]market_value_etf!$1:$1,0))*2 + INDEX([1]mkt_pt_etf!$1:$1048576,MATCH($A1440,[1]mkt_pt_etf!$A:$A,0),MATCH(AH$2,[1]mkt_pt_etf!$1:$1,0))*2,0)</f>
        <v>3570980000</v>
      </c>
      <c r="AI1440" s="90">
        <f>IFERROR(INDEX([1]market_value_etf!$1:$1048576,MATCH($A1440,[1]market_value_etf!$A:$A,0),MATCH(AI$2,[1]market_value_etf!$1:$1,0))*2 + INDEX([1]mkt_pt_etf!$1:$1048576,MATCH($A1440,[1]mkt_pt_etf!$A:$A,0),MATCH(AI$2,[1]mkt_pt_etf!$1:$1,0))*2,0)</f>
        <v>899692000</v>
      </c>
      <c r="AJ1440" s="90">
        <f>IFERROR(INDEX([1]market_value_etf!$1:$1048576,MATCH($A1440,[1]market_value_etf!$A:$A,0),MATCH(AJ$2,[1]market_value_etf!$1:$1,0))*2 + INDEX([1]mkt_pt_etf!$1:$1048576,MATCH($A1440,[1]mkt_pt_etf!$A:$A,0),MATCH(AJ$2,[1]mkt_pt_etf!$1:$1,0))*2,0)</f>
        <v>4985554160</v>
      </c>
      <c r="AK1440" s="90">
        <f>IFERROR(INDEX([1]market_value_etf!$1:$1048576,MATCH($A1440,[1]market_value_etf!$A:$A,0),MATCH(AK$2,[1]market_value_etf!$1:$1,0))*2 + INDEX([1]mkt_pt_etf!$1:$1048576,MATCH($A1440,[1]mkt_pt_etf!$A:$A,0),MATCH(AK$2,[1]mkt_pt_etf!$1:$1,0))*2,0)</f>
        <v>8684000</v>
      </c>
      <c r="AL1440" s="90">
        <f>IFERROR(INDEX([1]market_value_etf!$1:$1048576,MATCH($A1440,[1]market_value_etf!$A:$A,0),MATCH(AL$2,[1]market_value_etf!$1:$1,0))*2 + INDEX([1]mkt_pt_etf!$1:$1048576,MATCH($A1440,[1]mkt_pt_etf!$A:$A,0),MATCH(AL$2,[1]mkt_pt_etf!$1:$1,0))*2,0)</f>
        <v>5060426000</v>
      </c>
      <c r="AM1440" s="90">
        <f>IFERROR(INDEX([1]market_value_etf!$1:$1048576,MATCH($A1440,[1]market_value_etf!$A:$A,0),MATCH(AM$2,[1]market_value_etf!$1:$1,0))*2 + INDEX([1]mkt_pt_etf!$1:$1048576,MATCH($A1440,[1]mkt_pt_etf!$A:$A,0),MATCH(AM$2,[1]mkt_pt_etf!$1:$1,0))*2,0)</f>
        <v>765384000</v>
      </c>
      <c r="AN1440" s="90">
        <f>IFERROR(INDEX([1]market_value_etf!$1:$1048576,MATCH($A1440,[1]market_value_etf!$A:$A,0),MATCH(AN$2,[1]market_value_etf!$1:$1,0))*2 + INDEX([1]mkt_pt_etf!$1:$1048576,MATCH($A1440,[1]mkt_pt_etf!$A:$A,0),MATCH(AN$2,[1]mkt_pt_etf!$1:$1,0))*2,0)</f>
        <v>38108000</v>
      </c>
      <c r="AO1440" s="90">
        <f>IFERROR(INDEX([1]market_value_etf!$1:$1048576,MATCH($A1440,[1]market_value_etf!$A:$A,0),MATCH(AO$2,[1]market_value_etf!$1:$1,0))*2 + INDEX([1]mkt_pt_etf!$1:$1048576,MATCH($A1440,[1]mkt_pt_etf!$A:$A,0),MATCH(AO$2,[1]mkt_pt_etf!$1:$1,0))*2,0)</f>
        <v>117498000</v>
      </c>
      <c r="AP1440" s="90"/>
    </row>
    <row r="1441" spans="1:42" ht="12.75" customHeight="1">
      <c r="A1441" s="81">
        <v>45491</v>
      </c>
      <c r="B1441" s="90" cm="1">
        <f t="array" ref="B1441">SUM(_xlfn._xlws.FILTER([1]market_value_exchange!$B:$D,[1]market_value_exchange!$A:$A=A1441,0))*2</f>
        <v>42911910898000</v>
      </c>
      <c r="C1441" s="90">
        <f>SUM(AD1441:AN1441)</f>
        <v>240777700000</v>
      </c>
      <c r="D1441" s="203">
        <f>F1441+H1441+J1441+L1441+N1441+P1441+R1441+T1441+V1441+Z1441</f>
        <v>142157020000</v>
      </c>
      <c r="E1441" s="208">
        <f>INDEX([2]Daily_stats!$1:$1048576,MATCH($A1441,[2]Daily_stats!$H:$H,0),MATCH(E$1,[2]Daily_stats!$1:$1,0))</f>
        <v>538129555000</v>
      </c>
      <c r="F1441" s="90">
        <f>IFERROR(INDEX([1]kis_etf_trade_data!$1:$1048576,MATCH($A1441,[1]kis_etf_trade_data!$A:$A,0),MATCH(F$3,[1]kis_etf_trade_data!$1:$1,0)),0)</f>
        <v>56535056000</v>
      </c>
      <c r="G1441" s="85">
        <f>F1441/AD1441</f>
        <v>0.727715240796725</v>
      </c>
      <c r="H1441" s="90">
        <f>IFERROR(INDEX([1]kis_etf_trade_data!$1:$1048576,MATCH($A1441,[1]kis_etf_trade_data!$A:$A,0),MATCH(H$3,[1]kis_etf_trade_data!$1:$1,0)),0)</f>
        <v>292278000</v>
      </c>
      <c r="I1441" s="85">
        <f>H1441/AE1441</f>
        <v>0.38005367703278353</v>
      </c>
      <c r="J1441" s="90">
        <f>IFERROR(INDEX([1]kis_etf_trade_data!$1:$1048576,MATCH($A1441,[1]kis_etf_trade_data!$A:$A,0),MATCH(J$3,[1]kis_etf_trade_data!$1:$1,0)),0)</f>
        <v>28131761000</v>
      </c>
      <c r="K1441" s="85">
        <f>J1441/AF1441</f>
        <v>0.42288850091878161</v>
      </c>
      <c r="L1441" s="90">
        <f>IFERROR(INDEX([1]kis_etf_trade_data!$1:$1048576,MATCH($A1441,[1]kis_etf_trade_data!$A:$A,0),MATCH(L$3,[1]kis_etf_trade_data!$1:$1,0)),0)</f>
        <v>51822271000</v>
      </c>
      <c r="M1441" s="85">
        <f>L1441/AG1441</f>
        <v>0.61934066414742384</v>
      </c>
      <c r="N1441" s="90">
        <f>IFERROR(INDEX([1]kis_etf_trade_data!$1:$1048576,MATCH($A1441,[1]kis_etf_trade_data!$A:$A,0),MATCH(N$3,[1]kis_etf_trade_data!$1:$1,0)),0)</f>
        <v>3615577000</v>
      </c>
      <c r="O1441" s="85">
        <f>N1441/AH1441</f>
        <v>0.4456224061889601</v>
      </c>
      <c r="P1441" s="90">
        <f>IFERROR(INDEX([1]kis_etf_trade_data!$1:$1048576,MATCH($A1441,[1]kis_etf_trade_data!$A:$A,0),MATCH(P$3,[1]kis_etf_trade_data!$1:$1,0)),0)</f>
        <v>457338000</v>
      </c>
      <c r="Q1441" s="85">
        <f>P1441/AI1441</f>
        <v>0.3562732536037243</v>
      </c>
      <c r="R1441" s="90">
        <f>IFERROR(INDEX([1]kis_etf_trade_data!$1:$1048576,MATCH($A1441,[1]kis_etf_trade_data!$A:$A,0),MATCH(R$3,[1]kis_etf_trade_data!$1:$1,0)),0)</f>
        <v>1560000</v>
      </c>
      <c r="S1441" s="85">
        <f>R1441/AJ1441</f>
        <v>3.5509423654739143E-2</v>
      </c>
      <c r="T1441" s="90">
        <f>IFERROR(INDEX([1]kis_etf_trade_data!$1:$1048576,MATCH($A1441,[1]kis_etf_trade_data!$A:$A,0),MATCH(T$3,[1]kis_etf_trade_data!$1:$1,0)),0)</f>
        <v>43415000</v>
      </c>
      <c r="U1441" s="85">
        <f>T1441/AK1441</f>
        <v>0.5</v>
      </c>
      <c r="V1441" s="90">
        <f>IFERROR(INDEX([1]kis_etf_trade_data!$1:$1048576,MATCH($A1441,[1]kis_etf_trade_data!$A:$A,0),MATCH(V$3,[1]kis_etf_trade_data!$1:$1,0)),0)</f>
        <v>1257764000</v>
      </c>
      <c r="W1441" s="85">
        <f>V1441/AL1441</f>
        <v>0.48542299931919963</v>
      </c>
      <c r="X1441" s="90">
        <f>IFERROR(INDEX([1]kis_etf_trade_data!$1:$1048576,MATCH($A1441,[1]kis_etf_trade_data!$A:$A,0),MATCH(X$3,[1]kis_etf_trade_data!$1:$1,0)),0)</f>
        <v>2504000</v>
      </c>
      <c r="Y1441" s="85">
        <f t="shared" si="15"/>
        <v>0.5</v>
      </c>
      <c r="Z1441" s="90">
        <f>IFERROR(INDEX([1]kis_etf_trade_data!$1:$1048576,MATCH($A1441,[1]kis_etf_trade_data!$A:$A,0),MATCH(Z$3,[1]kis_etf_trade_data!$1:$1,0)),0)</f>
        <v>0</v>
      </c>
      <c r="AA1441" s="85">
        <f>Z1441/AO1441</f>
        <v>0</v>
      </c>
      <c r="AB1441" s="85"/>
      <c r="AC1441" s="85"/>
      <c r="AD1441" s="90">
        <f>IFERROR(INDEX([1]market_value_etf!$1:$1048576,MATCH($A1441,[1]market_value_etf!$A:$A,0),MATCH(AD$2,[1]market_value_etf!$1:$1,0))*2 + INDEX([1]mkt_pt_etf!$1:$1048576,MATCH($A1441,[1]mkt_pt_etf!$A:$A,0),MATCH(AD$2,[1]mkt_pt_etf!$1:$1,0))*2,0)</f>
        <v>77688432000</v>
      </c>
      <c r="AE1441" s="90">
        <f>IFERROR(INDEX([1]market_value_etf!$1:$1048576,MATCH($A1441,[1]market_value_etf!$A:$A,0),MATCH(AE$2,[1]market_value_etf!$1:$1,0))*2 + INDEX([1]mkt_pt_etf!$1:$1048576,MATCH($A1441,[1]mkt_pt_etf!$A:$A,0),MATCH(AE$2,[1]mkt_pt_etf!$1:$1,0))*2,0)</f>
        <v>769044000</v>
      </c>
      <c r="AF1441" s="90">
        <f>IFERROR(INDEX([1]market_value_etf!$1:$1048576,MATCH($A1441,[1]market_value_etf!$A:$A,0),MATCH(AF$2,[1]market_value_etf!$1:$1,0))*2 + INDEX([1]mkt_pt_etf!$1:$1048576,MATCH($A1441,[1]mkt_pt_etf!$A:$A,0),MATCH(AF$2,[1]mkt_pt_etf!$1:$1,0))*2,0)</f>
        <v>66522880000</v>
      </c>
      <c r="AG1441" s="90">
        <f>IFERROR(INDEX([1]market_value_etf!$1:$1048576,MATCH($A1441,[1]market_value_etf!$A:$A,0),MATCH(AG$2,[1]market_value_etf!$1:$1,0))*2 + INDEX([1]mkt_pt_etf!$1:$1048576,MATCH($A1441,[1]mkt_pt_etf!$A:$A,0),MATCH(AG$2,[1]mkt_pt_etf!$1:$1,0))*2,0)</f>
        <v>83673290000</v>
      </c>
      <c r="AH1441" s="90">
        <f>IFERROR(INDEX([1]market_value_etf!$1:$1048576,MATCH($A1441,[1]market_value_etf!$A:$A,0),MATCH(AH$2,[1]market_value_etf!$1:$1,0))*2 + INDEX([1]mkt_pt_etf!$1:$1048576,MATCH($A1441,[1]mkt_pt_etf!$A:$A,0),MATCH(AH$2,[1]mkt_pt_etf!$1:$1,0))*2,0)</f>
        <v>8113544000</v>
      </c>
      <c r="AI1441" s="90">
        <f>IFERROR(INDEX([1]market_value_etf!$1:$1048576,MATCH($A1441,[1]market_value_etf!$A:$A,0),MATCH(AI$2,[1]market_value_etf!$1:$1,0))*2 + INDEX([1]mkt_pt_etf!$1:$1048576,MATCH($A1441,[1]mkt_pt_etf!$A:$A,0),MATCH(AI$2,[1]mkt_pt_etf!$1:$1,0))*2,0)</f>
        <v>1283672000</v>
      </c>
      <c r="AJ1441" s="90">
        <f>IFERROR(INDEX([1]market_value_etf!$1:$1048576,MATCH($A1441,[1]market_value_etf!$A:$A,0),MATCH(AJ$2,[1]market_value_etf!$1:$1,0))*2 + INDEX([1]mkt_pt_etf!$1:$1048576,MATCH($A1441,[1]mkt_pt_etf!$A:$A,0),MATCH(AJ$2,[1]mkt_pt_etf!$1:$1,0))*2,0)</f>
        <v>43932000</v>
      </c>
      <c r="AK1441" s="90">
        <f>IFERROR(INDEX([1]market_value_etf!$1:$1048576,MATCH($A1441,[1]market_value_etf!$A:$A,0),MATCH(AK$2,[1]market_value_etf!$1:$1,0))*2 + INDEX([1]mkt_pt_etf!$1:$1048576,MATCH($A1441,[1]mkt_pt_etf!$A:$A,0),MATCH(AK$2,[1]mkt_pt_etf!$1:$1,0))*2,0)</f>
        <v>86830000</v>
      </c>
      <c r="AL1441" s="90">
        <f>IFERROR(INDEX([1]market_value_etf!$1:$1048576,MATCH($A1441,[1]market_value_etf!$A:$A,0),MATCH(AL$2,[1]market_value_etf!$1:$1,0))*2 + INDEX([1]mkt_pt_etf!$1:$1048576,MATCH($A1441,[1]mkt_pt_etf!$A:$A,0),MATCH(AL$2,[1]mkt_pt_etf!$1:$1,0))*2,0)</f>
        <v>2591068000</v>
      </c>
      <c r="AM1441" s="90">
        <f>IFERROR(INDEX([1]market_value_etf!$1:$1048576,MATCH($A1441,[1]market_value_etf!$A:$A,0),MATCH(AM$2,[1]market_value_etf!$1:$1,0))*2 + INDEX([1]mkt_pt_etf!$1:$1048576,MATCH($A1441,[1]mkt_pt_etf!$A:$A,0),MATCH(AM$2,[1]mkt_pt_etf!$1:$1,0))*2,0)</f>
        <v>5008000</v>
      </c>
      <c r="AN1441" s="90">
        <f>IFERROR(INDEX([1]market_value_etf!$1:$1048576,MATCH($A1441,[1]market_value_etf!$A:$A,0),MATCH(AN$2,[1]market_value_etf!$1:$1,0))*2 + INDEX([1]mkt_pt_etf!$1:$1048576,MATCH($A1441,[1]mkt_pt_etf!$A:$A,0),MATCH(AN$2,[1]mkt_pt_etf!$1:$1,0))*2,0)</f>
        <v>0</v>
      </c>
      <c r="AO1441" s="90">
        <f>IFERROR(INDEX([1]market_value_etf!$1:$1048576,MATCH($A1441,[1]market_value_etf!$A:$A,0),MATCH(AO$2,[1]market_value_etf!$1:$1,0))*2 + INDEX([1]mkt_pt_etf!$1:$1048576,MATCH($A1441,[1]mkt_pt_etf!$A:$A,0),MATCH(AO$2,[1]mkt_pt_etf!$1:$1,0))*2,0)</f>
        <v>2754000</v>
      </c>
      <c r="AP1441" s="90"/>
    </row>
    <row r="1442" spans="1:42" ht="12.75" customHeight="1">
      <c r="A1442" s="81">
        <v>45492</v>
      </c>
      <c r="B1442" s="90" cm="1">
        <f t="array" ref="B1442">SUM(_xlfn._xlws.FILTER([1]market_value_exchange!$B:$D,[1]market_value_exchange!$A:$A=A1442,0))*2</f>
        <v>41097467388200</v>
      </c>
      <c r="C1442" s="90">
        <f>SUM(AD1442:AN1442)</f>
        <v>154882348080</v>
      </c>
      <c r="D1442" s="203">
        <f>F1442+H1442+J1442+L1442+N1442+P1442+R1442+T1442+V1442+Z1442</f>
        <v>69997715000</v>
      </c>
      <c r="E1442" s="208">
        <f>INDEX([2]Daily_stats!$1:$1048576,MATCH($A1442,[2]Daily_stats!$H:$H,0),MATCH(E$1,[2]Daily_stats!$1:$1,0))</f>
        <v>187637474000.77008</v>
      </c>
      <c r="F1442" s="90">
        <f>IFERROR(INDEX([1]kis_etf_trade_data!$1:$1048576,MATCH($A1442,[1]kis_etf_trade_data!$A:$A,0),MATCH(F$3,[1]kis_etf_trade_data!$1:$1,0)),0)</f>
        <v>23783927000</v>
      </c>
      <c r="G1442" s="85">
        <f>F1442/AD1442</f>
        <v>0.49016341798446922</v>
      </c>
      <c r="H1442" s="90">
        <f>IFERROR(INDEX([1]kis_etf_trade_data!$1:$1048576,MATCH($A1442,[1]kis_etf_trade_data!$A:$A,0),MATCH(H$3,[1]kis_etf_trade_data!$1:$1,0)),0)</f>
        <v>169404000</v>
      </c>
      <c r="I1442" s="85">
        <f>H1442/AE1442</f>
        <v>0.44266638793801771</v>
      </c>
      <c r="J1442" s="90">
        <f>IFERROR(INDEX([1]kis_etf_trade_data!$1:$1048576,MATCH($A1442,[1]kis_etf_trade_data!$A:$A,0),MATCH(J$3,[1]kis_etf_trade_data!$1:$1,0)),0)</f>
        <v>15220138000</v>
      </c>
      <c r="K1442" s="85">
        <f>J1442/AF1442</f>
        <v>0.50312463348595304</v>
      </c>
      <c r="L1442" s="90">
        <f>IFERROR(INDEX([1]kis_etf_trade_data!$1:$1048576,MATCH($A1442,[1]kis_etf_trade_data!$A:$A,0),MATCH(L$3,[1]kis_etf_trade_data!$1:$1,0)),0)</f>
        <v>27690984000</v>
      </c>
      <c r="M1442" s="85">
        <f>L1442/AG1442</f>
        <v>0.40851336984733799</v>
      </c>
      <c r="N1442" s="90">
        <f>IFERROR(INDEX([1]kis_etf_trade_data!$1:$1048576,MATCH($A1442,[1]kis_etf_trade_data!$A:$A,0),MATCH(N$3,[1]kis_etf_trade_data!$1:$1,0)),0)</f>
        <v>2452604000</v>
      </c>
      <c r="O1442" s="85">
        <f>N1442/AH1442</f>
        <v>0.44735955056179777</v>
      </c>
      <c r="P1442" s="90">
        <f>IFERROR(INDEX([1]kis_etf_trade_data!$1:$1048576,MATCH($A1442,[1]kis_etf_trade_data!$A:$A,0),MATCH(P$3,[1]kis_etf_trade_data!$1:$1,0)),0)</f>
        <v>74640000</v>
      </c>
      <c r="Q1442" s="85">
        <f>P1442/AI1442</f>
        <v>0.33823955916473319</v>
      </c>
      <c r="R1442" s="90">
        <f>IFERROR(INDEX([1]kis_etf_trade_data!$1:$1048576,MATCH($A1442,[1]kis_etf_trade_data!$A:$A,0),MATCH(R$3,[1]kis_etf_trade_data!$1:$1,0)),0)</f>
        <v>0</v>
      </c>
      <c r="S1442" s="85">
        <f>R1442/AJ1442</f>
        <v>0</v>
      </c>
      <c r="T1442" s="90">
        <f>IFERROR(INDEX([1]kis_etf_trade_data!$1:$1048576,MATCH($A1442,[1]kis_etf_trade_data!$A:$A,0),MATCH(T$3,[1]kis_etf_trade_data!$1:$1,0)),0)</f>
        <v>10436000</v>
      </c>
      <c r="U1442" s="85">
        <f>T1442/AK1442</f>
        <v>0.35314022739577694</v>
      </c>
      <c r="V1442" s="90">
        <f>IFERROR(INDEX([1]kis_etf_trade_data!$1:$1048576,MATCH($A1442,[1]kis_etf_trade_data!$A:$A,0),MATCH(V$3,[1]kis_etf_trade_data!$1:$1,0)),0)</f>
        <v>595582000</v>
      </c>
      <c r="W1442" s="85">
        <f>V1442/AL1442</f>
        <v>0.43680509513779286</v>
      </c>
      <c r="X1442" s="90">
        <f>IFERROR(INDEX([1]kis_etf_trade_data!$1:$1048576,MATCH($A1442,[1]kis_etf_trade_data!$A:$A,0),MATCH(X$3,[1]kis_etf_trade_data!$1:$1,0)),0)</f>
        <v>363372000</v>
      </c>
      <c r="Y1442" s="85">
        <f t="shared" si="15"/>
        <v>0.5</v>
      </c>
      <c r="Z1442" s="90">
        <f>IFERROR(INDEX([1]kis_etf_trade_data!$1:$1048576,MATCH($A1442,[1]kis_etf_trade_data!$A:$A,0),MATCH(Z$3,[1]kis_etf_trade_data!$1:$1,0)),0)</f>
        <v>0</v>
      </c>
      <c r="AA1442" s="85">
        <f>Z1442/AO1442</f>
        <v>0</v>
      </c>
      <c r="AB1442" s="85"/>
      <c r="AC1442" s="85"/>
      <c r="AD1442" s="90">
        <f>IFERROR(INDEX([1]market_value_etf!$1:$1048576,MATCH($A1442,[1]market_value_etf!$A:$A,0),MATCH(AD$2,[1]market_value_etf!$1:$1,0))*2 + INDEX([1]mkt_pt_etf!$1:$1048576,MATCH($A1442,[1]mkt_pt_etf!$A:$A,0),MATCH(AD$2,[1]mkt_pt_etf!$1:$1,0))*2,0)</f>
        <v>48522444000</v>
      </c>
      <c r="AE1442" s="90">
        <f>IFERROR(INDEX([1]market_value_etf!$1:$1048576,MATCH($A1442,[1]market_value_etf!$A:$A,0),MATCH(AE$2,[1]market_value_etf!$1:$1,0))*2 + INDEX([1]mkt_pt_etf!$1:$1048576,MATCH($A1442,[1]mkt_pt_etf!$A:$A,0),MATCH(AE$2,[1]mkt_pt_etf!$1:$1,0))*2,0)</f>
        <v>382690000</v>
      </c>
      <c r="AF1442" s="90">
        <f>IFERROR(INDEX([1]market_value_etf!$1:$1048576,MATCH($A1442,[1]market_value_etf!$A:$A,0),MATCH(AF$2,[1]market_value_etf!$1:$1,0))*2 + INDEX([1]mkt_pt_etf!$1:$1048576,MATCH($A1442,[1]mkt_pt_etf!$A:$A,0),MATCH(AF$2,[1]mkt_pt_etf!$1:$1,0))*2,0)</f>
        <v>30251228000</v>
      </c>
      <c r="AG1442" s="90">
        <f>IFERROR(INDEX([1]market_value_etf!$1:$1048576,MATCH($A1442,[1]market_value_etf!$A:$A,0),MATCH(AG$2,[1]market_value_etf!$1:$1,0))*2 + INDEX([1]mkt_pt_etf!$1:$1048576,MATCH($A1442,[1]mkt_pt_etf!$A:$A,0),MATCH(AG$2,[1]mkt_pt_etf!$1:$1,0))*2,0)</f>
        <v>67784768000</v>
      </c>
      <c r="AH1442" s="90">
        <f>IFERROR(INDEX([1]market_value_etf!$1:$1048576,MATCH($A1442,[1]market_value_etf!$A:$A,0),MATCH(AH$2,[1]market_value_etf!$1:$1,0))*2 + INDEX([1]mkt_pt_etf!$1:$1048576,MATCH($A1442,[1]mkt_pt_etf!$A:$A,0),MATCH(AH$2,[1]mkt_pt_etf!$1:$1,0))*2,0)</f>
        <v>5482400000</v>
      </c>
      <c r="AI1442" s="90">
        <f>IFERROR(INDEX([1]market_value_etf!$1:$1048576,MATCH($A1442,[1]market_value_etf!$A:$A,0),MATCH(AI$2,[1]market_value_etf!$1:$1,0))*2 + INDEX([1]mkt_pt_etf!$1:$1048576,MATCH($A1442,[1]mkt_pt_etf!$A:$A,0),MATCH(AI$2,[1]mkt_pt_etf!$1:$1,0))*2,0)</f>
        <v>220672000</v>
      </c>
      <c r="AJ1442" s="90">
        <f>IFERROR(INDEX([1]market_value_etf!$1:$1048576,MATCH($A1442,[1]market_value_etf!$A:$A,0),MATCH(AJ$2,[1]market_value_etf!$1:$1,0))*2 + INDEX([1]mkt_pt_etf!$1:$1048576,MATCH($A1442,[1]mkt_pt_etf!$A:$A,0),MATCH(AJ$2,[1]mkt_pt_etf!$1:$1,0))*2,0)</f>
        <v>111410080</v>
      </c>
      <c r="AK1442" s="90">
        <f>IFERROR(INDEX([1]market_value_etf!$1:$1048576,MATCH($A1442,[1]market_value_etf!$A:$A,0),MATCH(AK$2,[1]market_value_etf!$1:$1,0))*2 + INDEX([1]mkt_pt_etf!$1:$1048576,MATCH($A1442,[1]mkt_pt_etf!$A:$A,0),MATCH(AK$2,[1]mkt_pt_etf!$1:$1,0))*2,0)</f>
        <v>29552000</v>
      </c>
      <c r="AL1442" s="90">
        <f>IFERROR(INDEX([1]market_value_etf!$1:$1048576,MATCH($A1442,[1]market_value_etf!$A:$A,0),MATCH(AL$2,[1]market_value_etf!$1:$1,0))*2 + INDEX([1]mkt_pt_etf!$1:$1048576,MATCH($A1442,[1]mkt_pt_etf!$A:$A,0),MATCH(AL$2,[1]mkt_pt_etf!$1:$1,0))*2,0)</f>
        <v>1363496000</v>
      </c>
      <c r="AM1442" s="90">
        <f>IFERROR(INDEX([1]market_value_etf!$1:$1048576,MATCH($A1442,[1]market_value_etf!$A:$A,0),MATCH(AM$2,[1]market_value_etf!$1:$1,0))*2 + INDEX([1]mkt_pt_etf!$1:$1048576,MATCH($A1442,[1]mkt_pt_etf!$A:$A,0),MATCH(AM$2,[1]mkt_pt_etf!$1:$1,0))*2,0)</f>
        <v>726744000</v>
      </c>
      <c r="AN1442" s="90">
        <f>IFERROR(INDEX([1]market_value_etf!$1:$1048576,MATCH($A1442,[1]market_value_etf!$A:$A,0),MATCH(AN$2,[1]market_value_etf!$1:$1,0))*2 + INDEX([1]mkt_pt_etf!$1:$1048576,MATCH($A1442,[1]mkt_pt_etf!$A:$A,0),MATCH(AN$2,[1]mkt_pt_etf!$1:$1,0))*2,0)</f>
        <v>6944000</v>
      </c>
      <c r="AO1442" s="90">
        <f>IFERROR(INDEX([1]market_value_etf!$1:$1048576,MATCH($A1442,[1]market_value_etf!$A:$A,0),MATCH(AO$2,[1]market_value_etf!$1:$1,0))*2 + INDEX([1]mkt_pt_etf!$1:$1048576,MATCH($A1442,[1]mkt_pt_etf!$A:$A,0),MATCH(AO$2,[1]mkt_pt_etf!$1:$1,0))*2,0)</f>
        <v>16532000</v>
      </c>
      <c r="AP1442" s="90"/>
    </row>
    <row r="1443" spans="1:42" s="116" customFormat="1" ht="12.75" customHeight="1">
      <c r="A1443" s="110"/>
      <c r="B1443" s="113"/>
      <c r="C1443" s="113"/>
      <c r="D1443" s="203">
        <v>0</v>
      </c>
      <c r="E1443" s="208"/>
      <c r="F1443" s="113"/>
      <c r="G1443" s="135"/>
      <c r="H1443" s="113"/>
      <c r="I1443" s="113"/>
      <c r="J1443" s="113"/>
      <c r="K1443" s="113"/>
      <c r="L1443" s="113"/>
      <c r="M1443" s="113"/>
      <c r="N1443" s="113"/>
      <c r="O1443" s="113"/>
      <c r="P1443" s="113"/>
      <c r="Q1443" s="113"/>
      <c r="R1443" s="113"/>
      <c r="S1443" s="113"/>
      <c r="T1443" s="113"/>
      <c r="U1443" s="113"/>
      <c r="V1443" s="113"/>
      <c r="W1443" s="113"/>
      <c r="X1443" s="113"/>
      <c r="Y1443" s="85" t="e">
        <f t="shared" si="15"/>
        <v>#DIV/0!</v>
      </c>
      <c r="Z1443" s="113"/>
      <c r="AA1443" s="113"/>
      <c r="AB1443" s="113"/>
      <c r="AC1443" s="113"/>
      <c r="AD1443" s="113"/>
      <c r="AE1443" s="113"/>
      <c r="AF1443" s="113"/>
      <c r="AG1443" s="113"/>
      <c r="AH1443" s="113"/>
      <c r="AI1443" s="126"/>
      <c r="AJ1443" s="113"/>
      <c r="AK1443" s="113"/>
      <c r="AL1443" s="113"/>
      <c r="AM1443" s="113"/>
      <c r="AN1443" s="113"/>
      <c r="AO1443" s="113"/>
      <c r="AP1443" s="113"/>
    </row>
    <row r="1444" spans="1:42" ht="12.75" customHeight="1">
      <c r="A1444" s="81">
        <v>45495</v>
      </c>
      <c r="B1444" s="90" cm="1">
        <f t="array" ref="B1444">SUM(_xlfn._xlws.FILTER([1]market_value_exchange!$B:$D,[1]market_value_exchange!$A:$A=A1444,0))*2</f>
        <v>47740295905000</v>
      </c>
      <c r="C1444" s="90">
        <f>SUM(AD1444:AN1444)</f>
        <v>189509614840</v>
      </c>
      <c r="D1444" s="203">
        <f>F1444+H1444+J1444+L1444+N1444+P1444+R1444+T1444+V1444+Z1444</f>
        <v>93594638000</v>
      </c>
      <c r="E1444" s="208">
        <f>INDEX([2]Daily_stats!$1:$1048576,MATCH($A1444,[2]Daily_stats!$H:$H,0),MATCH(E$1,[2]Daily_stats!$1:$1,0))</f>
        <v>347939316000</v>
      </c>
      <c r="F1444" s="90">
        <f>IFERROR(INDEX([1]kis_etf_trade_data!$1:$1048576,MATCH($A1444,[1]kis_etf_trade_data!$A:$A,0),MATCH(F$3,[1]kis_etf_trade_data!$1:$1,0)),0)</f>
        <v>312880000</v>
      </c>
      <c r="G1444" s="85">
        <f>F1444/AD1444</f>
        <v>5.2600751420092517E-2</v>
      </c>
      <c r="H1444" s="90">
        <f>IFERROR(INDEX([1]kis_etf_trade_data!$1:$1048576,MATCH($A1444,[1]kis_etf_trade_data!$A:$A,0),MATCH(H$3,[1]kis_etf_trade_data!$1:$1,0)),0)</f>
        <v>344895000</v>
      </c>
      <c r="I1444" s="85">
        <f>H1444/AE1444</f>
        <v>0.48342673084416588</v>
      </c>
      <c r="J1444" s="90">
        <f>IFERROR(INDEX([1]kis_etf_trade_data!$1:$1048576,MATCH($A1444,[1]kis_etf_trade_data!$A:$A,0),MATCH(J$3,[1]kis_etf_trade_data!$1:$1,0)),0)</f>
        <v>18201706000</v>
      </c>
      <c r="K1444" s="85">
        <f>J1444/AF1444</f>
        <v>0.49044830965318748</v>
      </c>
      <c r="L1444" s="90">
        <f>IFERROR(INDEX([1]kis_etf_trade_data!$1:$1048576,MATCH($A1444,[1]kis_etf_trade_data!$A:$A,0),MATCH(L$3,[1]kis_etf_trade_data!$1:$1,0)),0)</f>
        <v>44589218000</v>
      </c>
      <c r="M1444" s="85">
        <f>L1444/AG1444</f>
        <v>0.40875547770822673</v>
      </c>
      <c r="N1444" s="90">
        <f>IFERROR(INDEX([1]kis_etf_trade_data!$1:$1048576,MATCH($A1444,[1]kis_etf_trade_data!$A:$A,0),MATCH(N$3,[1]kis_etf_trade_data!$1:$1,0)),0)</f>
        <v>3052494000</v>
      </c>
      <c r="O1444" s="85">
        <f>N1444/AH1444</f>
        <v>0.41018364707124944</v>
      </c>
      <c r="P1444" s="90">
        <f>IFERROR(INDEX([1]kis_etf_trade_data!$1:$1048576,MATCH($A1444,[1]kis_etf_trade_data!$A:$A,0),MATCH(P$3,[1]kis_etf_trade_data!$1:$1,0)),0)</f>
        <v>185669000</v>
      </c>
      <c r="Q1444" s="85">
        <f>P1444/AI1444</f>
        <v>0.28181820058436119</v>
      </c>
      <c r="R1444" s="90">
        <f>IFERROR(INDEX([1]kis_etf_trade_data!$1:$1048576,MATCH($A1444,[1]kis_etf_trade_data!$A:$A,0),MATCH(R$3,[1]kis_etf_trade_data!$1:$1,0)),0)</f>
        <v>0</v>
      </c>
      <c r="S1444" s="85">
        <f>R1444/AJ1444</f>
        <v>0</v>
      </c>
      <c r="T1444" s="90">
        <f>IFERROR(INDEX([1]kis_etf_trade_data!$1:$1048576,MATCH($A1444,[1]kis_etf_trade_data!$A:$A,0),MATCH(T$3,[1]kis_etf_trade_data!$1:$1,0)),0)</f>
        <v>25846449000</v>
      </c>
      <c r="U1444" s="85">
        <f>T1444/AK1444</f>
        <v>0.99929498462072841</v>
      </c>
      <c r="V1444" s="90">
        <f>IFERROR(INDEX([1]kis_etf_trade_data!$1:$1048576,MATCH($A1444,[1]kis_etf_trade_data!$A:$A,0),MATCH(V$3,[1]kis_etf_trade_data!$1:$1,0)),0)</f>
        <v>1061327000</v>
      </c>
      <c r="W1444" s="85">
        <f>V1444/AL1444</f>
        <v>0.48728491002469188</v>
      </c>
      <c r="X1444" s="90">
        <f>IFERROR(INDEX([1]kis_etf_trade_data!$1:$1048576,MATCH($A1444,[1]kis_etf_trade_data!$A:$A,0),MATCH(X$3,[1]kis_etf_trade_data!$1:$1,0)),0)</f>
        <v>2503000</v>
      </c>
      <c r="Y1444" s="85">
        <f t="shared" si="15"/>
        <v>0.5</v>
      </c>
      <c r="Z1444" s="90">
        <f>IFERROR(INDEX([1]kis_etf_trade_data!$1:$1048576,MATCH($A1444,[1]kis_etf_trade_data!$A:$A,0),MATCH(Z$3,[1]kis_etf_trade_data!$1:$1,0)),0)</f>
        <v>0</v>
      </c>
      <c r="AA1444" s="85">
        <f>Z1444/AO1444</f>
        <v>0</v>
      </c>
      <c r="AB1444" s="85"/>
      <c r="AC1444" s="85"/>
      <c r="AD1444" s="90">
        <f>IFERROR(INDEX([1]market_value_etf!$1:$1048576,MATCH($A1444,[1]market_value_etf!$A:$A,0),MATCH(AD$2,[1]market_value_etf!$1:$1,0))*2 + INDEX([1]mkt_pt_etf!$1:$1048576,MATCH($A1444,[1]mkt_pt_etf!$A:$A,0),MATCH(AD$2,[1]mkt_pt_etf!$1:$1,0))*2,0)</f>
        <v>5948204000</v>
      </c>
      <c r="AE1444" s="90">
        <f>IFERROR(INDEX([1]market_value_etf!$1:$1048576,MATCH($A1444,[1]market_value_etf!$A:$A,0),MATCH(AE$2,[1]market_value_etf!$1:$1,0))*2 + INDEX([1]mkt_pt_etf!$1:$1048576,MATCH($A1444,[1]mkt_pt_etf!$A:$A,0),MATCH(AE$2,[1]mkt_pt_etf!$1:$1,0))*2,0)</f>
        <v>713438000</v>
      </c>
      <c r="AF1444" s="90">
        <f>IFERROR(INDEX([1]market_value_etf!$1:$1048576,MATCH($A1444,[1]market_value_etf!$A:$A,0),MATCH(AF$2,[1]market_value_etf!$1:$1,0))*2 + INDEX([1]mkt_pt_etf!$1:$1048576,MATCH($A1444,[1]mkt_pt_etf!$A:$A,0),MATCH(AF$2,[1]mkt_pt_etf!$1:$1,0))*2,0)</f>
        <v>37112384000</v>
      </c>
      <c r="AG1444" s="90">
        <f>IFERROR(INDEX([1]market_value_etf!$1:$1048576,MATCH($A1444,[1]market_value_etf!$A:$A,0),MATCH(AG$2,[1]market_value_etf!$1:$1,0))*2 + INDEX([1]mkt_pt_etf!$1:$1048576,MATCH($A1444,[1]mkt_pt_etf!$A:$A,0),MATCH(AG$2,[1]mkt_pt_etf!$1:$1,0))*2,0)</f>
        <v>109085310000</v>
      </c>
      <c r="AH1444" s="90">
        <f>IFERROR(INDEX([1]market_value_etf!$1:$1048576,MATCH($A1444,[1]market_value_etf!$A:$A,0),MATCH(AH$2,[1]market_value_etf!$1:$1,0))*2 + INDEX([1]mkt_pt_etf!$1:$1048576,MATCH($A1444,[1]mkt_pt_etf!$A:$A,0),MATCH(AH$2,[1]mkt_pt_etf!$1:$1,0))*2,0)</f>
        <v>7441774000</v>
      </c>
      <c r="AI1444" s="90">
        <f>IFERROR(INDEX([1]market_value_etf!$1:$1048576,MATCH($A1444,[1]market_value_etf!$A:$A,0),MATCH(AI$2,[1]market_value_etf!$1:$1,0))*2 + INDEX([1]mkt_pt_etf!$1:$1048576,MATCH($A1444,[1]mkt_pt_etf!$A:$A,0),MATCH(AI$2,[1]mkt_pt_etf!$1:$1,0))*2,0)</f>
        <v>658825440</v>
      </c>
      <c r="AJ1444" s="90">
        <f>IFERROR(INDEX([1]market_value_etf!$1:$1048576,MATCH($A1444,[1]market_value_etf!$A:$A,0),MATCH(AJ$2,[1]market_value_etf!$1:$1,0))*2 + INDEX([1]mkt_pt_etf!$1:$1048576,MATCH($A1444,[1]mkt_pt_etf!$A:$A,0),MATCH(AJ$2,[1]mkt_pt_etf!$1:$1,0))*2,0)</f>
        <v>491731400</v>
      </c>
      <c r="AK1444" s="90">
        <f>IFERROR(INDEX([1]market_value_etf!$1:$1048576,MATCH($A1444,[1]market_value_etf!$A:$A,0),MATCH(AK$2,[1]market_value_etf!$1:$1,0))*2 + INDEX([1]mkt_pt_etf!$1:$1048576,MATCH($A1444,[1]mkt_pt_etf!$A:$A,0),MATCH(AK$2,[1]mkt_pt_etf!$1:$1,0))*2,0)</f>
        <v>25864684000</v>
      </c>
      <c r="AL1444" s="90">
        <f>IFERROR(INDEX([1]market_value_etf!$1:$1048576,MATCH($A1444,[1]market_value_etf!$A:$A,0),MATCH(AL$2,[1]market_value_etf!$1:$1,0))*2 + INDEX([1]mkt_pt_etf!$1:$1048576,MATCH($A1444,[1]mkt_pt_etf!$A:$A,0),MATCH(AL$2,[1]mkt_pt_etf!$1:$1,0))*2,0)</f>
        <v>2178042000</v>
      </c>
      <c r="AM1444" s="90">
        <f>IFERROR(INDEX([1]market_value_etf!$1:$1048576,MATCH($A1444,[1]market_value_etf!$A:$A,0),MATCH(AM$2,[1]market_value_etf!$1:$1,0))*2 + INDEX([1]mkt_pt_etf!$1:$1048576,MATCH($A1444,[1]mkt_pt_etf!$A:$A,0),MATCH(AM$2,[1]mkt_pt_etf!$1:$1,0))*2,0)</f>
        <v>5006000</v>
      </c>
      <c r="AN1444" s="90">
        <f>IFERROR(INDEX([1]market_value_etf!$1:$1048576,MATCH($A1444,[1]market_value_etf!$A:$A,0),MATCH(AN$2,[1]market_value_etf!$1:$1,0))*2 + INDEX([1]mkt_pt_etf!$1:$1048576,MATCH($A1444,[1]mkt_pt_etf!$A:$A,0),MATCH(AN$2,[1]mkt_pt_etf!$1:$1,0))*2,0)</f>
        <v>10216000</v>
      </c>
      <c r="AO1444" s="90">
        <f>IFERROR(INDEX([1]market_value_etf!$1:$1048576,MATCH($A1444,[1]market_value_etf!$A:$A,0),MATCH(AO$2,[1]market_value_etf!$1:$1,0))*2 + INDEX([1]mkt_pt_etf!$1:$1048576,MATCH($A1444,[1]mkt_pt_etf!$A:$A,0),MATCH(AO$2,[1]mkt_pt_etf!$1:$1,0))*2,0)</f>
        <v>46330000</v>
      </c>
      <c r="AP1444" s="90"/>
    </row>
    <row r="1445" spans="1:42" ht="12.75" customHeight="1">
      <c r="A1445" s="81">
        <v>45496</v>
      </c>
      <c r="B1445" s="90" cm="1">
        <f t="array" ref="B1445">SUM(_xlfn._xlws.FILTER([1]market_value_exchange!$B:$D,[1]market_value_exchange!$A:$A=A1445,0))*2</f>
        <v>40449225625400</v>
      </c>
      <c r="C1445" s="90">
        <f>SUM(AD1445:AN1445)</f>
        <v>250215596080</v>
      </c>
      <c r="D1445" s="203">
        <f>F1445+H1445+J1445+L1445+N1445+P1445+R1445+T1445+V1445+Z1445</f>
        <v>111084633000</v>
      </c>
      <c r="E1445" s="208">
        <f>INDEX([2]Daily_stats!$1:$1048576,MATCH($A1445,[2]Daily_stats!$H:$H,0),MATCH(E$1,[2]Daily_stats!$1:$1,0))</f>
        <v>334675522000</v>
      </c>
      <c r="F1445" s="90">
        <f>IFERROR(INDEX([1]kis_etf_trade_data!$1:$1048576,MATCH($A1445,[1]kis_etf_trade_data!$A:$A,0),MATCH(F$3,[1]kis_etf_trade_data!$1:$1,0)),0)</f>
        <v>23584257000</v>
      </c>
      <c r="G1445" s="85">
        <f>F1445/AD1445</f>
        <v>0.62462136946565994</v>
      </c>
      <c r="H1445" s="90">
        <f>IFERROR(INDEX([1]kis_etf_trade_data!$1:$1048576,MATCH($A1445,[1]kis_etf_trade_data!$A:$A,0),MATCH(H$3,[1]kis_etf_trade_data!$1:$1,0)),0)</f>
        <v>381111000</v>
      </c>
      <c r="I1445" s="85">
        <f>H1445/AE1445</f>
        <v>0.47328870895633601</v>
      </c>
      <c r="J1445" s="90">
        <f>IFERROR(INDEX([1]kis_etf_trade_data!$1:$1048576,MATCH($A1445,[1]kis_etf_trade_data!$A:$A,0),MATCH(J$3,[1]kis_etf_trade_data!$1:$1,0)),0)</f>
        <v>22047978000</v>
      </c>
      <c r="K1445" s="85">
        <f>J1445/AF1445</f>
        <v>0.44157768043707579</v>
      </c>
      <c r="L1445" s="90">
        <f>IFERROR(INDEX([1]kis_etf_trade_data!$1:$1048576,MATCH($A1445,[1]kis_etf_trade_data!$A:$A,0),MATCH(L$3,[1]kis_etf_trade_data!$1:$1,0)),0)</f>
        <v>62814896000</v>
      </c>
      <c r="M1445" s="85">
        <f>L1445/AG1445</f>
        <v>0.40476149543237028</v>
      </c>
      <c r="N1445" s="90">
        <f>IFERROR(INDEX([1]kis_etf_trade_data!$1:$1048576,MATCH($A1445,[1]kis_etf_trade_data!$A:$A,0),MATCH(N$3,[1]kis_etf_trade_data!$1:$1,0)),0)</f>
        <v>1374546000</v>
      </c>
      <c r="O1445" s="85">
        <f>N1445/AH1445</f>
        <v>0.31299506556850709</v>
      </c>
      <c r="P1445" s="90">
        <f>IFERROR(INDEX([1]kis_etf_trade_data!$1:$1048576,MATCH($A1445,[1]kis_etf_trade_data!$A:$A,0),MATCH(P$3,[1]kis_etf_trade_data!$1:$1,0)),0)</f>
        <v>262857000</v>
      </c>
      <c r="Q1445" s="85">
        <f>P1445/AI1445</f>
        <v>0.34661699742862795</v>
      </c>
      <c r="R1445" s="90">
        <f>IFERROR(INDEX([1]kis_etf_trade_data!$1:$1048576,MATCH($A1445,[1]kis_etf_trade_data!$A:$A,0),MATCH(R$3,[1]kis_etf_trade_data!$1:$1,0)),0)</f>
        <v>0</v>
      </c>
      <c r="S1445" s="85">
        <f>R1445/AJ1445</f>
        <v>0</v>
      </c>
      <c r="T1445" s="90">
        <f>IFERROR(INDEX([1]kis_etf_trade_data!$1:$1048576,MATCH($A1445,[1]kis_etf_trade_data!$A:$A,0),MATCH(T$3,[1]kis_etf_trade_data!$1:$1,0)),0)</f>
        <v>12068000</v>
      </c>
      <c r="U1445" s="85">
        <f>T1445/AK1445</f>
        <v>0.46655841645403234</v>
      </c>
      <c r="V1445" s="90">
        <f>IFERROR(INDEX([1]kis_etf_trade_data!$1:$1048576,MATCH($A1445,[1]kis_etf_trade_data!$A:$A,0),MATCH(V$3,[1]kis_etf_trade_data!$1:$1,0)),0)</f>
        <v>606920000</v>
      </c>
      <c r="W1445" s="85">
        <f>V1445/AL1445</f>
        <v>0.48209653051271012</v>
      </c>
      <c r="X1445" s="90">
        <f>IFERROR(INDEX([1]kis_etf_trade_data!$1:$1048576,MATCH($A1445,[1]kis_etf_trade_data!$A:$A,0),MATCH(X$3,[1]kis_etf_trade_data!$1:$1,0)),0)</f>
        <v>2475000</v>
      </c>
      <c r="Y1445" s="85">
        <f t="shared" si="15"/>
        <v>0.5</v>
      </c>
      <c r="Z1445" s="90">
        <f>IFERROR(INDEX([1]kis_etf_trade_data!$1:$1048576,MATCH($A1445,[1]kis_etf_trade_data!$A:$A,0),MATCH(Z$3,[1]kis_etf_trade_data!$1:$1,0)),0)</f>
        <v>0</v>
      </c>
      <c r="AA1445" s="85">
        <f>Z1445/AO1445</f>
        <v>0</v>
      </c>
      <c r="AB1445" s="85"/>
      <c r="AC1445" s="85"/>
      <c r="AD1445" s="90">
        <f>IFERROR(INDEX([1]market_value_etf!$1:$1048576,MATCH($A1445,[1]market_value_etf!$A:$A,0),MATCH(AD$2,[1]market_value_etf!$1:$1,0))*2 + INDEX([1]mkt_pt_etf!$1:$1048576,MATCH($A1445,[1]mkt_pt_etf!$A:$A,0),MATCH(AD$2,[1]mkt_pt_etf!$1:$1,0))*2,0)</f>
        <v>37757685140</v>
      </c>
      <c r="AE1445" s="90">
        <f>IFERROR(INDEX([1]market_value_etf!$1:$1048576,MATCH($A1445,[1]market_value_etf!$A:$A,0),MATCH(AE$2,[1]market_value_etf!$1:$1,0))*2 + INDEX([1]mkt_pt_etf!$1:$1048576,MATCH($A1445,[1]mkt_pt_etf!$A:$A,0),MATCH(AE$2,[1]mkt_pt_etf!$1:$1,0))*2,0)</f>
        <v>805240000</v>
      </c>
      <c r="AF1445" s="90">
        <f>IFERROR(INDEX([1]market_value_etf!$1:$1048576,MATCH($A1445,[1]market_value_etf!$A:$A,0),MATCH(AF$2,[1]market_value_etf!$1:$1,0))*2 + INDEX([1]mkt_pt_etf!$1:$1048576,MATCH($A1445,[1]mkt_pt_etf!$A:$A,0),MATCH(AF$2,[1]mkt_pt_etf!$1:$1,0))*2,0)</f>
        <v>49930010000</v>
      </c>
      <c r="AG1445" s="90">
        <f>IFERROR(INDEX([1]market_value_etf!$1:$1048576,MATCH($A1445,[1]market_value_etf!$A:$A,0),MATCH(AG$2,[1]market_value_etf!$1:$1,0))*2 + INDEX([1]mkt_pt_etf!$1:$1048576,MATCH($A1445,[1]mkt_pt_etf!$A:$A,0),MATCH(AG$2,[1]mkt_pt_etf!$1:$1,0))*2,0)</f>
        <v>155189900000</v>
      </c>
      <c r="AH1445" s="90">
        <f>IFERROR(INDEX([1]market_value_etf!$1:$1048576,MATCH($A1445,[1]market_value_etf!$A:$A,0),MATCH(AH$2,[1]market_value_etf!$1:$1,0))*2 + INDEX([1]mkt_pt_etf!$1:$1048576,MATCH($A1445,[1]mkt_pt_etf!$A:$A,0),MATCH(AH$2,[1]mkt_pt_etf!$1:$1,0))*2,0)</f>
        <v>4391590000</v>
      </c>
      <c r="AI1445" s="90">
        <f>IFERROR(INDEX([1]market_value_etf!$1:$1048576,MATCH($A1445,[1]market_value_etf!$A:$A,0),MATCH(AI$2,[1]market_value_etf!$1:$1,0))*2 + INDEX([1]mkt_pt_etf!$1:$1048576,MATCH($A1445,[1]mkt_pt_etf!$A:$A,0),MATCH(AI$2,[1]mkt_pt_etf!$1:$1,0))*2,0)</f>
        <v>758350000</v>
      </c>
      <c r="AJ1445" s="90">
        <f>IFERROR(INDEX([1]market_value_etf!$1:$1048576,MATCH($A1445,[1]market_value_etf!$A:$A,0),MATCH(AJ$2,[1]market_value_etf!$1:$1,0))*2 + INDEX([1]mkt_pt_etf!$1:$1048576,MATCH($A1445,[1]mkt_pt_etf!$A:$A,0),MATCH(AJ$2,[1]mkt_pt_etf!$1:$1,0))*2,0)</f>
        <v>42646940</v>
      </c>
      <c r="AK1445" s="90">
        <f>IFERROR(INDEX([1]market_value_etf!$1:$1048576,MATCH($A1445,[1]market_value_etf!$A:$A,0),MATCH(AK$2,[1]market_value_etf!$1:$1,0))*2 + INDEX([1]mkt_pt_etf!$1:$1048576,MATCH($A1445,[1]mkt_pt_etf!$A:$A,0),MATCH(AK$2,[1]mkt_pt_etf!$1:$1,0))*2,0)</f>
        <v>25866000</v>
      </c>
      <c r="AL1445" s="90">
        <f>IFERROR(INDEX([1]market_value_etf!$1:$1048576,MATCH($A1445,[1]market_value_etf!$A:$A,0),MATCH(AL$2,[1]market_value_etf!$1:$1,0))*2 + INDEX([1]mkt_pt_etf!$1:$1048576,MATCH($A1445,[1]mkt_pt_etf!$A:$A,0),MATCH(AL$2,[1]mkt_pt_etf!$1:$1,0))*2,0)</f>
        <v>1258918000</v>
      </c>
      <c r="AM1445" s="90">
        <f>IFERROR(INDEX([1]market_value_etf!$1:$1048576,MATCH($A1445,[1]market_value_etf!$A:$A,0),MATCH(AM$2,[1]market_value_etf!$1:$1,0))*2 + INDEX([1]mkt_pt_etf!$1:$1048576,MATCH($A1445,[1]mkt_pt_etf!$A:$A,0),MATCH(AM$2,[1]mkt_pt_etf!$1:$1,0))*2,0)</f>
        <v>4950000</v>
      </c>
      <c r="AN1445" s="90">
        <f>IFERROR(INDEX([1]market_value_etf!$1:$1048576,MATCH($A1445,[1]market_value_etf!$A:$A,0),MATCH(AN$2,[1]market_value_etf!$1:$1,0))*2 + INDEX([1]mkt_pt_etf!$1:$1048576,MATCH($A1445,[1]mkt_pt_etf!$A:$A,0),MATCH(AN$2,[1]mkt_pt_etf!$1:$1,0))*2,0)</f>
        <v>50440000</v>
      </c>
      <c r="AO1445" s="90">
        <f>IFERROR(INDEX([1]market_value_etf!$1:$1048576,MATCH($A1445,[1]market_value_etf!$A:$A,0),MATCH(AO$2,[1]market_value_etf!$1:$1,0))*2 + INDEX([1]mkt_pt_etf!$1:$1048576,MATCH($A1445,[1]mkt_pt_etf!$A:$A,0),MATCH(AO$2,[1]mkt_pt_etf!$1:$1,0))*2,0)</f>
        <v>1626080000</v>
      </c>
      <c r="AP1445" s="90"/>
    </row>
    <row r="1446" spans="1:42" ht="12.75" customHeight="1">
      <c r="A1446" s="81">
        <v>45497</v>
      </c>
      <c r="B1446" s="90" cm="1">
        <f t="array" ref="B1446">SUM(_xlfn._xlws.FILTER([1]market_value_exchange!$B:$D,[1]market_value_exchange!$A:$A=A1446,0))*2</f>
        <v>39967604814000</v>
      </c>
      <c r="C1446" s="90">
        <f>SUM(AD1446:AN1446)</f>
        <v>375497214480</v>
      </c>
      <c r="D1446" s="203">
        <f>F1446+H1446+J1446+L1446+N1446+P1446+R1446+T1446+V1446+Z1446</f>
        <v>321775114000</v>
      </c>
      <c r="E1446" s="208">
        <f>INDEX([2]Daily_stats!$1:$1048576,MATCH($A1446,[2]Daily_stats!$H:$H,0),MATCH(E$1,[2]Daily_stats!$1:$1,0))</f>
        <v>630914685000</v>
      </c>
      <c r="F1446" s="90">
        <f>IFERROR(INDEX([1]kis_etf_trade_data!$1:$1048576,MATCH($A1446,[1]kis_etf_trade_data!$A:$A,0),MATCH(F$3,[1]kis_etf_trade_data!$1:$1,0)),0)</f>
        <v>78241557000</v>
      </c>
      <c r="G1446" s="85">
        <f>F1446/AD1446</f>
        <v>0.88647695440315699</v>
      </c>
      <c r="H1446" s="90">
        <f>IFERROR(INDEX([1]kis_etf_trade_data!$1:$1048576,MATCH($A1446,[1]kis_etf_trade_data!$A:$A,0),MATCH(H$3,[1]kis_etf_trade_data!$1:$1,0)),0)</f>
        <v>297379000</v>
      </c>
      <c r="I1446" s="85">
        <f>H1446/AE1446</f>
        <v>0.458284532498274</v>
      </c>
      <c r="J1446" s="90">
        <f>IFERROR(INDEX([1]kis_etf_trade_data!$1:$1048576,MATCH($A1446,[1]kis_etf_trade_data!$A:$A,0),MATCH(J$3,[1]kis_etf_trade_data!$1:$1,0)),0)</f>
        <v>9373738000</v>
      </c>
      <c r="K1446" s="85">
        <f>J1446/AF1446</f>
        <v>0.41922591398410186</v>
      </c>
      <c r="L1446" s="90">
        <f>IFERROR(INDEX([1]kis_etf_trade_data!$1:$1048576,MATCH($A1446,[1]kis_etf_trade_data!$A:$A,0),MATCH(L$3,[1]kis_etf_trade_data!$1:$1,0)),0)</f>
        <v>13829548000</v>
      </c>
      <c r="M1446" s="85">
        <f>L1446/AG1446</f>
        <v>0.41304971530894707</v>
      </c>
      <c r="N1446" s="90">
        <f>IFERROR(INDEX([1]kis_etf_trade_data!$1:$1048576,MATCH($A1446,[1]kis_etf_trade_data!$A:$A,0),MATCH(N$3,[1]kis_etf_trade_data!$1:$1,0)),0)</f>
        <v>6757133000</v>
      </c>
      <c r="O1446" s="85">
        <f>N1446/AH1446</f>
        <v>0.4768470844942006</v>
      </c>
      <c r="P1446" s="90">
        <f>IFERROR(INDEX([1]kis_etf_trade_data!$1:$1048576,MATCH($A1446,[1]kis_etf_trade_data!$A:$A,0),MATCH(P$3,[1]kis_etf_trade_data!$1:$1,0)),0)</f>
        <v>926916000</v>
      </c>
      <c r="Q1446" s="85">
        <f>P1446/AI1446</f>
        <v>0.47619624967891089</v>
      </c>
      <c r="R1446" s="90">
        <f>IFERROR(INDEX([1]kis_etf_trade_data!$1:$1048576,MATCH($A1446,[1]kis_etf_trade_data!$A:$A,0),MATCH(R$3,[1]kis_etf_trade_data!$1:$1,0)),0)</f>
        <v>0</v>
      </c>
      <c r="S1446" s="85">
        <f>R1446/AJ1446</f>
        <v>0</v>
      </c>
      <c r="T1446" s="90">
        <f>IFERROR(INDEX([1]kis_etf_trade_data!$1:$1048576,MATCH($A1446,[1]kis_etf_trade_data!$A:$A,0),MATCH(T$3,[1]kis_etf_trade_data!$1:$1,0)),0)</f>
        <v>204675852000</v>
      </c>
      <c r="U1446" s="85">
        <f>T1446/AK1446</f>
        <v>1.0003624016738395</v>
      </c>
      <c r="V1446" s="90">
        <f>IFERROR(INDEX([1]kis_etf_trade_data!$1:$1048576,MATCH($A1446,[1]kis_etf_trade_data!$A:$A,0),MATCH(V$3,[1]kis_etf_trade_data!$1:$1,0)),0)</f>
        <v>6327991000</v>
      </c>
      <c r="W1446" s="85">
        <f>V1446/AL1446</f>
        <v>0.70825709410923565</v>
      </c>
      <c r="X1446" s="90">
        <f>IFERROR(INDEX([1]kis_etf_trade_data!$1:$1048576,MATCH($A1446,[1]kis_etf_trade_data!$A:$A,0),MATCH(X$3,[1]kis_etf_trade_data!$1:$1,0)),0)</f>
        <v>3657000</v>
      </c>
      <c r="Y1446" s="85">
        <f t="shared" si="15"/>
        <v>0.5</v>
      </c>
      <c r="Z1446" s="90">
        <f>IFERROR(INDEX([1]kis_etf_trade_data!$1:$1048576,MATCH($A1446,[1]kis_etf_trade_data!$A:$A,0),MATCH(Z$3,[1]kis_etf_trade_data!$1:$1,0)),0)</f>
        <v>1345000000</v>
      </c>
      <c r="AA1446" s="85">
        <f>Z1446/AO1446</f>
        <v>0.22688956837675611</v>
      </c>
      <c r="AB1446" s="85"/>
      <c r="AC1446" s="85"/>
      <c r="AD1446" s="90">
        <f>IFERROR(INDEX([1]market_value_etf!$1:$1048576,MATCH($A1446,[1]market_value_etf!$A:$A,0),MATCH(AD$2,[1]market_value_etf!$1:$1,0))*2 + INDEX([1]mkt_pt_etf!$1:$1048576,MATCH($A1446,[1]mkt_pt_etf!$A:$A,0),MATCH(AD$2,[1]mkt_pt_etf!$1:$1,0))*2,0)</f>
        <v>88261242000</v>
      </c>
      <c r="AE1446" s="90">
        <f>IFERROR(INDEX([1]market_value_etf!$1:$1048576,MATCH($A1446,[1]market_value_etf!$A:$A,0),MATCH(AE$2,[1]market_value_etf!$1:$1,0))*2 + INDEX([1]mkt_pt_etf!$1:$1048576,MATCH($A1446,[1]mkt_pt_etf!$A:$A,0),MATCH(AE$2,[1]mkt_pt_etf!$1:$1,0))*2,0)</f>
        <v>648896000</v>
      </c>
      <c r="AF1446" s="90">
        <f>IFERROR(INDEX([1]market_value_etf!$1:$1048576,MATCH($A1446,[1]market_value_etf!$A:$A,0),MATCH(AF$2,[1]market_value_etf!$1:$1,0))*2 + INDEX([1]mkt_pt_etf!$1:$1048576,MATCH($A1446,[1]mkt_pt_etf!$A:$A,0),MATCH(AF$2,[1]mkt_pt_etf!$1:$1,0))*2,0)</f>
        <v>22359634000</v>
      </c>
      <c r="AG1446" s="90">
        <f>IFERROR(INDEX([1]market_value_etf!$1:$1048576,MATCH($A1446,[1]market_value_etf!$A:$A,0),MATCH(AG$2,[1]market_value_etf!$1:$1,0))*2 + INDEX([1]mkt_pt_etf!$1:$1048576,MATCH($A1446,[1]mkt_pt_etf!$A:$A,0),MATCH(AG$2,[1]mkt_pt_etf!$1:$1,0))*2,0)</f>
        <v>33481558000</v>
      </c>
      <c r="AH1446" s="90">
        <f>IFERROR(INDEX([1]market_value_etf!$1:$1048576,MATCH($A1446,[1]market_value_etf!$A:$A,0),MATCH(AH$2,[1]market_value_etf!$1:$1,0))*2 + INDEX([1]mkt_pt_etf!$1:$1048576,MATCH($A1446,[1]mkt_pt_etf!$A:$A,0),MATCH(AH$2,[1]mkt_pt_etf!$1:$1,0))*2,0)</f>
        <v>14170440000</v>
      </c>
      <c r="AI1446" s="90">
        <f>IFERROR(INDEX([1]market_value_etf!$1:$1048576,MATCH($A1446,[1]market_value_etf!$A:$A,0),MATCH(AI$2,[1]market_value_etf!$1:$1,0))*2 + INDEX([1]mkt_pt_etf!$1:$1048576,MATCH($A1446,[1]mkt_pt_etf!$A:$A,0),MATCH(AI$2,[1]mkt_pt_etf!$1:$1,0))*2,0)</f>
        <v>1946500000</v>
      </c>
      <c r="AJ1446" s="90">
        <f>IFERROR(INDEX([1]market_value_etf!$1:$1048576,MATCH($A1446,[1]market_value_etf!$A:$A,0),MATCH(AJ$2,[1]market_value_etf!$1:$1,0))*2 + INDEX([1]mkt_pt_etf!$1:$1048576,MATCH($A1446,[1]mkt_pt_etf!$A:$A,0),MATCH(AJ$2,[1]mkt_pt_etf!$1:$1,0))*2,0)</f>
        <v>1085330480</v>
      </c>
      <c r="AK1446" s="90">
        <f>IFERROR(INDEX([1]market_value_etf!$1:$1048576,MATCH($A1446,[1]market_value_etf!$A:$A,0),MATCH(AK$2,[1]market_value_etf!$1:$1,0))*2 + INDEX([1]mkt_pt_etf!$1:$1048576,MATCH($A1446,[1]mkt_pt_etf!$A:$A,0),MATCH(AK$2,[1]mkt_pt_etf!$1:$1,0))*2,0)</f>
        <v>204601704000</v>
      </c>
      <c r="AL1446" s="90">
        <f>IFERROR(INDEX([1]market_value_etf!$1:$1048576,MATCH($A1446,[1]market_value_etf!$A:$A,0),MATCH(AL$2,[1]market_value_etf!$1:$1,0))*2 + INDEX([1]mkt_pt_etf!$1:$1048576,MATCH($A1446,[1]mkt_pt_etf!$A:$A,0),MATCH(AL$2,[1]mkt_pt_etf!$1:$1,0))*2,0)</f>
        <v>8934596000</v>
      </c>
      <c r="AM1446" s="90">
        <f>IFERROR(INDEX([1]market_value_etf!$1:$1048576,MATCH($A1446,[1]market_value_etf!$A:$A,0),MATCH(AM$2,[1]market_value_etf!$1:$1,0))*2 + INDEX([1]mkt_pt_etf!$1:$1048576,MATCH($A1446,[1]mkt_pt_etf!$A:$A,0),MATCH(AM$2,[1]mkt_pt_etf!$1:$1,0))*2,0)</f>
        <v>7314000</v>
      </c>
      <c r="AN1446" s="90">
        <f>IFERROR(INDEX([1]market_value_etf!$1:$1048576,MATCH($A1446,[1]market_value_etf!$A:$A,0),MATCH(AN$2,[1]market_value_etf!$1:$1,0))*2 + INDEX([1]mkt_pt_etf!$1:$1048576,MATCH($A1446,[1]mkt_pt_etf!$A:$A,0),MATCH(AN$2,[1]mkt_pt_etf!$1:$1,0))*2,0)</f>
        <v>0</v>
      </c>
      <c r="AO1446" s="90">
        <f>IFERROR(INDEX([1]market_value_etf!$1:$1048576,MATCH($A1446,[1]market_value_etf!$A:$A,0),MATCH(AO$2,[1]market_value_etf!$1:$1,0))*2 + INDEX([1]mkt_pt_etf!$1:$1048576,MATCH($A1446,[1]mkt_pt_etf!$A:$A,0),MATCH(AO$2,[1]mkt_pt_etf!$1:$1,0))*2,0)</f>
        <v>5927994000</v>
      </c>
      <c r="AP1446" s="90"/>
    </row>
    <row r="1447" spans="1:42" ht="12.75" customHeight="1">
      <c r="A1447" s="81">
        <v>45498</v>
      </c>
      <c r="B1447" s="90" cm="1">
        <f t="array" ref="B1447">SUM(_xlfn._xlws.FILTER([1]market_value_exchange!$B:$D,[1]market_value_exchange!$A:$A=A1447,0))*2</f>
        <v>25855773038000</v>
      </c>
      <c r="C1447" s="90">
        <f>SUM(AD1447:AN1447)</f>
        <v>174887524260</v>
      </c>
      <c r="D1447" s="203">
        <f>F1447+H1447+J1447+L1447+N1447+P1447+R1447+T1447+V1447+Z1447</f>
        <v>113382783000</v>
      </c>
      <c r="E1447" s="208">
        <f>INDEX([2]Daily_stats!$1:$1048576,MATCH($A1447,[2]Daily_stats!$H:$H,0),MATCH(E$1,[2]Daily_stats!$1:$1,0))</f>
        <v>229545803000</v>
      </c>
      <c r="F1447" s="90">
        <f>IFERROR(INDEX([1]kis_etf_trade_data!$1:$1048576,MATCH($A1447,[1]kis_etf_trade_data!$A:$A,0),MATCH(F$3,[1]kis_etf_trade_data!$1:$1,0)),0)</f>
        <v>65979513000</v>
      </c>
      <c r="G1447" s="85">
        <f>F1447/AD1447</f>
        <v>0.77034959949960768</v>
      </c>
      <c r="H1447" s="90">
        <f>IFERROR(INDEX([1]kis_etf_trade_data!$1:$1048576,MATCH($A1447,[1]kis_etf_trade_data!$A:$A,0),MATCH(H$3,[1]kis_etf_trade_data!$1:$1,0)),0)</f>
        <v>637542000</v>
      </c>
      <c r="I1447" s="85">
        <f>H1447/AE1447</f>
        <v>0.48964027826631912</v>
      </c>
      <c r="J1447" s="90">
        <f>IFERROR(INDEX([1]kis_etf_trade_data!$1:$1048576,MATCH($A1447,[1]kis_etf_trade_data!$A:$A,0),MATCH(J$3,[1]kis_etf_trade_data!$1:$1,0)),0)</f>
        <v>12198787000</v>
      </c>
      <c r="K1447" s="85">
        <f>J1447/AF1447</f>
        <v>0.46614306971213187</v>
      </c>
      <c r="L1447" s="90">
        <f>IFERROR(INDEX([1]kis_etf_trade_data!$1:$1048576,MATCH($A1447,[1]kis_etf_trade_data!$A:$A,0),MATCH(L$3,[1]kis_etf_trade_data!$1:$1,0)),0)</f>
        <v>7001382000</v>
      </c>
      <c r="M1447" s="85">
        <f>L1447/AG1447</f>
        <v>0.21611224753426014</v>
      </c>
      <c r="N1447" s="90">
        <f>IFERROR(INDEX([1]kis_etf_trade_data!$1:$1048576,MATCH($A1447,[1]kis_etf_trade_data!$A:$A,0),MATCH(N$3,[1]kis_etf_trade_data!$1:$1,0)),0)</f>
        <v>1694461000</v>
      </c>
      <c r="O1447" s="85">
        <f>N1447/AH1447</f>
        <v>0.44040617586087161</v>
      </c>
      <c r="P1447" s="90">
        <f>IFERROR(INDEX([1]kis_etf_trade_data!$1:$1048576,MATCH($A1447,[1]kis_etf_trade_data!$A:$A,0),MATCH(P$3,[1]kis_etf_trade_data!$1:$1,0)),0)</f>
        <v>117382000</v>
      </c>
      <c r="Q1447" s="85">
        <f>P1447/AI1447</f>
        <v>0.41111367950630773</v>
      </c>
      <c r="R1447" s="90">
        <f>IFERROR(INDEX([1]kis_etf_trade_data!$1:$1048576,MATCH($A1447,[1]kis_etf_trade_data!$A:$A,0),MATCH(R$3,[1]kis_etf_trade_data!$1:$1,0)),0)</f>
        <v>0</v>
      </c>
      <c r="S1447" s="85">
        <f>R1447/AJ1447</f>
        <v>0</v>
      </c>
      <c r="T1447" s="90">
        <f>IFERROR(INDEX([1]kis_etf_trade_data!$1:$1048576,MATCH($A1447,[1]kis_etf_trade_data!$A:$A,0),MATCH(T$3,[1]kis_etf_trade_data!$1:$1,0)),0)</f>
        <v>20339200000</v>
      </c>
      <c r="U1447" s="85">
        <f>T1447/AK1447</f>
        <v>0.99919599386231761</v>
      </c>
      <c r="V1447" s="90">
        <f>IFERROR(INDEX([1]kis_etf_trade_data!$1:$1048576,MATCH($A1447,[1]kis_etf_trade_data!$A:$A,0),MATCH(V$3,[1]kis_etf_trade_data!$1:$1,0)),0)</f>
        <v>4067716000</v>
      </c>
      <c r="W1447" s="85">
        <f>V1447/AL1447</f>
        <v>0.95376048904974631</v>
      </c>
      <c r="X1447" s="90">
        <f>IFERROR(INDEX([1]kis_etf_trade_data!$1:$1048576,MATCH($A1447,[1]kis_etf_trade_data!$A:$A,0),MATCH(X$3,[1]kis_etf_trade_data!$1:$1,0)),0)</f>
        <v>7263000</v>
      </c>
      <c r="Y1447" s="85">
        <f t="shared" si="15"/>
        <v>0.5</v>
      </c>
      <c r="Z1447" s="90">
        <f>IFERROR(INDEX([1]kis_etf_trade_data!$1:$1048576,MATCH($A1447,[1]kis_etf_trade_data!$A:$A,0),MATCH(Z$3,[1]kis_etf_trade_data!$1:$1,0)),0)</f>
        <v>1346800000</v>
      </c>
      <c r="AA1447" s="85">
        <f>Z1447/AO1447</f>
        <v>0.91937137606712749</v>
      </c>
      <c r="AB1447" s="85"/>
      <c r="AC1447" s="85"/>
      <c r="AD1447" s="90">
        <f>IFERROR(INDEX([1]market_value_etf!$1:$1048576,MATCH($A1447,[1]market_value_etf!$A:$A,0),MATCH(AD$2,[1]market_value_etf!$1:$1,0))*2 + INDEX([1]mkt_pt_etf!$1:$1048576,MATCH($A1447,[1]mkt_pt_etf!$A:$A,0),MATCH(AD$2,[1]mkt_pt_etf!$1:$1,0))*2,0)</f>
        <v>85648792500</v>
      </c>
      <c r="AE1447" s="90">
        <f>IFERROR(INDEX([1]market_value_etf!$1:$1048576,MATCH($A1447,[1]market_value_etf!$A:$A,0),MATCH(AE$2,[1]market_value_etf!$1:$1,0))*2 + INDEX([1]mkt_pt_etf!$1:$1048576,MATCH($A1447,[1]mkt_pt_etf!$A:$A,0),MATCH(AE$2,[1]mkt_pt_etf!$1:$1,0))*2,0)</f>
        <v>1302062000</v>
      </c>
      <c r="AF1447" s="90">
        <f>IFERROR(INDEX([1]market_value_etf!$1:$1048576,MATCH($A1447,[1]market_value_etf!$A:$A,0),MATCH(AF$2,[1]market_value_etf!$1:$1,0))*2 + INDEX([1]mkt_pt_etf!$1:$1048576,MATCH($A1447,[1]mkt_pt_etf!$A:$A,0),MATCH(AF$2,[1]mkt_pt_etf!$1:$1,0))*2,0)</f>
        <v>26169620000</v>
      </c>
      <c r="AG1447" s="90">
        <f>IFERROR(INDEX([1]market_value_etf!$1:$1048576,MATCH($A1447,[1]market_value_etf!$A:$A,0),MATCH(AG$2,[1]market_value_etf!$1:$1,0))*2 + INDEX([1]mkt_pt_etf!$1:$1048576,MATCH($A1447,[1]mkt_pt_etf!$A:$A,0),MATCH(AG$2,[1]mkt_pt_etf!$1:$1,0))*2,0)</f>
        <v>32396970000</v>
      </c>
      <c r="AH1447" s="90">
        <f>IFERROR(INDEX([1]market_value_etf!$1:$1048576,MATCH($A1447,[1]market_value_etf!$A:$A,0),MATCH(AH$2,[1]market_value_etf!$1:$1,0))*2 + INDEX([1]mkt_pt_etf!$1:$1048576,MATCH($A1447,[1]mkt_pt_etf!$A:$A,0),MATCH(AH$2,[1]mkt_pt_etf!$1:$1,0))*2,0)</f>
        <v>3847496000</v>
      </c>
      <c r="AI1447" s="90">
        <f>IFERROR(INDEX([1]market_value_etf!$1:$1048576,MATCH($A1447,[1]market_value_etf!$A:$A,0),MATCH(AI$2,[1]market_value_etf!$1:$1,0))*2 + INDEX([1]mkt_pt_etf!$1:$1048576,MATCH($A1447,[1]mkt_pt_etf!$A:$A,0),MATCH(AI$2,[1]mkt_pt_etf!$1:$1,0))*2,0)</f>
        <v>285522000</v>
      </c>
      <c r="AJ1447" s="90">
        <f>IFERROR(INDEX([1]market_value_etf!$1:$1048576,MATCH($A1447,[1]market_value_etf!$A:$A,0),MATCH(AJ$2,[1]market_value_etf!$1:$1,0))*2 + INDEX([1]mkt_pt_etf!$1:$1048576,MATCH($A1447,[1]mkt_pt_etf!$A:$A,0),MATCH(AJ$2,[1]mkt_pt_etf!$1:$1,0))*2,0)</f>
        <v>534833760</v>
      </c>
      <c r="AK1447" s="90">
        <f>IFERROR(INDEX([1]market_value_etf!$1:$1048576,MATCH($A1447,[1]market_value_etf!$A:$A,0),MATCH(AK$2,[1]market_value_etf!$1:$1,0))*2 + INDEX([1]mkt_pt_etf!$1:$1048576,MATCH($A1447,[1]mkt_pt_etf!$A:$A,0),MATCH(AK$2,[1]mkt_pt_etf!$1:$1,0))*2,0)</f>
        <v>20355566000</v>
      </c>
      <c r="AL1447" s="90">
        <f>IFERROR(INDEX([1]market_value_etf!$1:$1048576,MATCH($A1447,[1]market_value_etf!$A:$A,0),MATCH(AL$2,[1]market_value_etf!$1:$1,0))*2 + INDEX([1]mkt_pt_etf!$1:$1048576,MATCH($A1447,[1]mkt_pt_etf!$A:$A,0),MATCH(AL$2,[1]mkt_pt_etf!$1:$1,0))*2,0)</f>
        <v>4264924000</v>
      </c>
      <c r="AM1447" s="90">
        <f>IFERROR(INDEX([1]market_value_etf!$1:$1048576,MATCH($A1447,[1]market_value_etf!$A:$A,0),MATCH(AM$2,[1]market_value_etf!$1:$1,0))*2 + INDEX([1]mkt_pt_etf!$1:$1048576,MATCH($A1447,[1]mkt_pt_etf!$A:$A,0),MATCH(AM$2,[1]mkt_pt_etf!$1:$1,0))*2,0)</f>
        <v>14526000</v>
      </c>
      <c r="AN1447" s="90">
        <f>IFERROR(INDEX([1]market_value_etf!$1:$1048576,MATCH($A1447,[1]market_value_etf!$A:$A,0),MATCH(AN$2,[1]market_value_etf!$1:$1,0))*2 + INDEX([1]mkt_pt_etf!$1:$1048576,MATCH($A1447,[1]mkt_pt_etf!$A:$A,0),MATCH(AN$2,[1]mkt_pt_etf!$1:$1,0))*2,0)</f>
        <v>67212000</v>
      </c>
      <c r="AO1447" s="90">
        <f>IFERROR(INDEX([1]market_value_etf!$1:$1048576,MATCH($A1447,[1]market_value_etf!$A:$A,0),MATCH(AO$2,[1]market_value_etf!$1:$1,0))*2 + INDEX([1]mkt_pt_etf!$1:$1048576,MATCH($A1447,[1]mkt_pt_etf!$A:$A,0),MATCH(AO$2,[1]mkt_pt_etf!$1:$1,0))*2,0)</f>
        <v>1464914000</v>
      </c>
      <c r="AP1447" s="90"/>
    </row>
    <row r="1448" spans="1:42" ht="12.75" customHeight="1">
      <c r="A1448" s="81">
        <v>45499</v>
      </c>
      <c r="B1448" s="90" cm="1">
        <f t="array" ref="B1448">SUM(_xlfn._xlws.FILTER([1]market_value_exchange!$B:$D,[1]market_value_exchange!$A:$A=A1448,0))*2</f>
        <v>26307865247000</v>
      </c>
      <c r="C1448" s="90">
        <f>SUM(AD1448:AN1448)</f>
        <v>56948112840</v>
      </c>
      <c r="D1448" s="203">
        <f>F1448+H1448+J1448+L1448+N1448+P1448+R1448+T1448+V1448+Z1448</f>
        <v>12935426000</v>
      </c>
      <c r="E1448" s="208">
        <f>INDEX([2]Daily_stats!$1:$1048576,MATCH($A1448,[2]Daily_stats!$H:$H,0),MATCH(E$1,[2]Daily_stats!$1:$1,0))</f>
        <v>152551578000</v>
      </c>
      <c r="F1448" s="90">
        <f>IFERROR(INDEX([1]kis_etf_trade_data!$1:$1048576,MATCH($A1448,[1]kis_etf_trade_data!$A:$A,0),MATCH(F$3,[1]kis_etf_trade_data!$1:$1,0)),0)</f>
        <v>9376903000</v>
      </c>
      <c r="G1448" s="85">
        <f>F1448/AD1448</f>
        <v>0.62061918539927463</v>
      </c>
      <c r="H1448" s="90">
        <f>IFERROR(INDEX([1]kis_etf_trade_data!$1:$1048576,MATCH($A1448,[1]kis_etf_trade_data!$A:$A,0),MATCH(H$3,[1]kis_etf_trade_data!$1:$1,0)),0)</f>
        <v>210084000</v>
      </c>
      <c r="I1448" s="85">
        <f>H1448/AE1448</f>
        <v>0.49534794890053147</v>
      </c>
      <c r="J1448" s="90">
        <f>IFERROR(INDEX([1]kis_etf_trade_data!$1:$1048576,MATCH($A1448,[1]kis_etf_trade_data!$A:$A,0),MATCH(J$3,[1]kis_etf_trade_data!$1:$1,0)),0)</f>
        <v>14358000</v>
      </c>
      <c r="K1448" s="85">
        <f>J1448/AF1448</f>
        <v>1.6771953760898618E-2</v>
      </c>
      <c r="L1448" s="90">
        <f>IFERROR(INDEX([1]kis_etf_trade_data!$1:$1048576,MATCH($A1448,[1]kis_etf_trade_data!$A:$A,0),MATCH(L$3,[1]kis_etf_trade_data!$1:$1,0)),0)</f>
        <v>557285000</v>
      </c>
      <c r="M1448" s="85">
        <f>L1448/AG1448</f>
        <v>1.6150031425741007E-2</v>
      </c>
      <c r="N1448" s="90">
        <f>IFERROR(INDEX([1]kis_etf_trade_data!$1:$1048576,MATCH($A1448,[1]kis_etf_trade_data!$A:$A,0),MATCH(N$3,[1]kis_etf_trade_data!$1:$1,0)),0)</f>
        <v>2338254000</v>
      </c>
      <c r="O1448" s="85">
        <f>N1448/AH1448</f>
        <v>0.46849390162536503</v>
      </c>
      <c r="P1448" s="90">
        <f>IFERROR(INDEX([1]kis_etf_trade_data!$1:$1048576,MATCH($A1448,[1]kis_etf_trade_data!$A:$A,0),MATCH(P$3,[1]kis_etf_trade_data!$1:$1,0)),0)</f>
        <v>291194000</v>
      </c>
      <c r="Q1448" s="85">
        <f>P1448/AI1448</f>
        <v>0.46436647434609413</v>
      </c>
      <c r="R1448" s="90">
        <f>IFERROR(INDEX([1]kis_etf_trade_data!$1:$1048576,MATCH($A1448,[1]kis_etf_trade_data!$A:$A,0),MATCH(R$3,[1]kis_etf_trade_data!$1:$1,0)),0)</f>
        <v>0</v>
      </c>
      <c r="S1448" s="85">
        <f>R1448/AJ1448</f>
        <v>0</v>
      </c>
      <c r="T1448" s="90">
        <f>IFERROR(INDEX([1]kis_etf_trade_data!$1:$1048576,MATCH($A1448,[1]kis_etf_trade_data!$A:$A,0),MATCH(T$3,[1]kis_etf_trade_data!$1:$1,0)),0)</f>
        <v>0</v>
      </c>
      <c r="U1448" s="85" t="e">
        <f>T1448/AK1448</f>
        <v>#DIV/0!</v>
      </c>
      <c r="V1448" s="90">
        <f>IFERROR(INDEX([1]kis_etf_trade_data!$1:$1048576,MATCH($A1448,[1]kis_etf_trade_data!$A:$A,0),MATCH(V$3,[1]kis_etf_trade_data!$1:$1,0)),0)</f>
        <v>147348000</v>
      </c>
      <c r="W1448" s="85">
        <f>V1448/AL1448</f>
        <v>0.41396166834295089</v>
      </c>
      <c r="X1448" s="90">
        <f>IFERROR(INDEX([1]kis_etf_trade_data!$1:$1048576,MATCH($A1448,[1]kis_etf_trade_data!$A:$A,0),MATCH(X$3,[1]kis_etf_trade_data!$1:$1,0)),0)</f>
        <v>7302000</v>
      </c>
      <c r="Y1448" s="85">
        <f t="shared" si="15"/>
        <v>0.5</v>
      </c>
      <c r="Z1448" s="90">
        <f>IFERROR(INDEX([1]kis_etf_trade_data!$1:$1048576,MATCH($A1448,[1]kis_etf_trade_data!$A:$A,0),MATCH(Z$3,[1]kis_etf_trade_data!$1:$1,0)),0)</f>
        <v>0</v>
      </c>
      <c r="AA1448" s="85">
        <f>Z1448/AO1448</f>
        <v>0</v>
      </c>
      <c r="AB1448" s="85"/>
      <c r="AC1448" s="85"/>
      <c r="AD1448" s="90">
        <f>IFERROR(INDEX([1]market_value_etf!$1:$1048576,MATCH($A1448,[1]market_value_etf!$A:$A,0),MATCH(AD$2,[1]market_value_etf!$1:$1,0))*2 + INDEX([1]mkt_pt_etf!$1:$1048576,MATCH($A1448,[1]mkt_pt_etf!$A:$A,0),MATCH(AD$2,[1]mkt_pt_etf!$1:$1,0))*2,0)</f>
        <v>15108948000</v>
      </c>
      <c r="AE1448" s="90">
        <f>IFERROR(INDEX([1]market_value_etf!$1:$1048576,MATCH($A1448,[1]market_value_etf!$A:$A,0),MATCH(AE$2,[1]market_value_etf!$1:$1,0))*2 + INDEX([1]mkt_pt_etf!$1:$1048576,MATCH($A1448,[1]mkt_pt_etf!$A:$A,0),MATCH(AE$2,[1]mkt_pt_etf!$1:$1,0))*2,0)</f>
        <v>424114000</v>
      </c>
      <c r="AF1448" s="90">
        <f>IFERROR(INDEX([1]market_value_etf!$1:$1048576,MATCH($A1448,[1]market_value_etf!$A:$A,0),MATCH(AF$2,[1]market_value_etf!$1:$1,0))*2 + INDEX([1]mkt_pt_etf!$1:$1048576,MATCH($A1448,[1]mkt_pt_etf!$A:$A,0),MATCH(AF$2,[1]mkt_pt_etf!$1:$1,0))*2,0)</f>
        <v>856072000</v>
      </c>
      <c r="AG1448" s="90">
        <f>IFERROR(INDEX([1]market_value_etf!$1:$1048576,MATCH($A1448,[1]market_value_etf!$A:$A,0),MATCH(AG$2,[1]market_value_etf!$1:$1,0))*2 + INDEX([1]mkt_pt_etf!$1:$1048576,MATCH($A1448,[1]mkt_pt_etf!$A:$A,0),MATCH(AG$2,[1]mkt_pt_etf!$1:$1,0))*2,0)</f>
        <v>34506744000</v>
      </c>
      <c r="AH1448" s="90">
        <f>IFERROR(INDEX([1]market_value_etf!$1:$1048576,MATCH($A1448,[1]market_value_etf!$A:$A,0),MATCH(AH$2,[1]market_value_etf!$1:$1,0))*2 + INDEX([1]mkt_pt_etf!$1:$1048576,MATCH($A1448,[1]mkt_pt_etf!$A:$A,0),MATCH(AH$2,[1]mkt_pt_etf!$1:$1,0))*2,0)</f>
        <v>4991002000</v>
      </c>
      <c r="AI1448" s="90">
        <f>IFERROR(INDEX([1]market_value_etf!$1:$1048576,MATCH($A1448,[1]market_value_etf!$A:$A,0),MATCH(AI$2,[1]market_value_etf!$1:$1,0))*2 + INDEX([1]mkt_pt_etf!$1:$1048576,MATCH($A1448,[1]mkt_pt_etf!$A:$A,0),MATCH(AI$2,[1]mkt_pt_etf!$1:$1,0))*2,0)</f>
        <v>627078000</v>
      </c>
      <c r="AJ1448" s="90">
        <f>IFERROR(INDEX([1]market_value_etf!$1:$1048576,MATCH($A1448,[1]market_value_etf!$A:$A,0),MATCH(AJ$2,[1]market_value_etf!$1:$1,0))*2 + INDEX([1]mkt_pt_etf!$1:$1048576,MATCH($A1448,[1]mkt_pt_etf!$A:$A,0),MATCH(AJ$2,[1]mkt_pt_etf!$1:$1,0))*2,0)</f>
        <v>58336840</v>
      </c>
      <c r="AK1448" s="90">
        <f>IFERROR(INDEX([1]market_value_etf!$1:$1048576,MATCH($A1448,[1]market_value_etf!$A:$A,0),MATCH(AK$2,[1]market_value_etf!$1:$1,0))*2 + INDEX([1]mkt_pt_etf!$1:$1048576,MATCH($A1448,[1]mkt_pt_etf!$A:$A,0),MATCH(AK$2,[1]mkt_pt_etf!$1:$1,0))*2,0)</f>
        <v>0</v>
      </c>
      <c r="AL1448" s="90">
        <f>IFERROR(INDEX([1]market_value_etf!$1:$1048576,MATCH($A1448,[1]market_value_etf!$A:$A,0),MATCH(AL$2,[1]market_value_etf!$1:$1,0))*2 + INDEX([1]mkt_pt_etf!$1:$1048576,MATCH($A1448,[1]mkt_pt_etf!$A:$A,0),MATCH(AL$2,[1]mkt_pt_etf!$1:$1,0))*2,0)</f>
        <v>355946000</v>
      </c>
      <c r="AM1448" s="90">
        <f>IFERROR(INDEX([1]market_value_etf!$1:$1048576,MATCH($A1448,[1]market_value_etf!$A:$A,0),MATCH(AM$2,[1]market_value_etf!$1:$1,0))*2 + INDEX([1]mkt_pt_etf!$1:$1048576,MATCH($A1448,[1]mkt_pt_etf!$A:$A,0),MATCH(AM$2,[1]mkt_pt_etf!$1:$1,0))*2,0)</f>
        <v>14604000</v>
      </c>
      <c r="AN1448" s="90">
        <f>IFERROR(INDEX([1]market_value_etf!$1:$1048576,MATCH($A1448,[1]market_value_etf!$A:$A,0),MATCH(AN$2,[1]market_value_etf!$1:$1,0))*2 + INDEX([1]mkt_pt_etf!$1:$1048576,MATCH($A1448,[1]mkt_pt_etf!$A:$A,0),MATCH(AN$2,[1]mkt_pt_etf!$1:$1,0))*2,0)</f>
        <v>5268000</v>
      </c>
      <c r="AO1448" s="90">
        <f>IFERROR(INDEX([1]market_value_etf!$1:$1048576,MATCH($A1448,[1]market_value_etf!$A:$A,0),MATCH(AO$2,[1]market_value_etf!$1:$1,0))*2 + INDEX([1]mkt_pt_etf!$1:$1048576,MATCH($A1448,[1]mkt_pt_etf!$A:$A,0),MATCH(AO$2,[1]mkt_pt_etf!$1:$1,0))*2,0)</f>
        <v>19120000</v>
      </c>
      <c r="AP1448" s="90"/>
    </row>
    <row r="1449" spans="1:42" s="116" customFormat="1" ht="12.75" customHeight="1">
      <c r="A1449" s="110"/>
      <c r="B1449" s="113"/>
      <c r="C1449" s="113"/>
      <c r="D1449" s="203">
        <v>0</v>
      </c>
      <c r="E1449" s="208"/>
      <c r="F1449" s="113"/>
      <c r="G1449" s="135"/>
      <c r="H1449" s="113"/>
      <c r="I1449" s="113"/>
      <c r="J1449" s="113"/>
      <c r="K1449" s="113"/>
      <c r="L1449" s="113"/>
      <c r="M1449" s="113"/>
      <c r="N1449" s="113"/>
      <c r="O1449" s="113"/>
      <c r="P1449" s="113"/>
      <c r="Q1449" s="113"/>
      <c r="R1449" s="113"/>
      <c r="S1449" s="113"/>
      <c r="T1449" s="113"/>
      <c r="U1449" s="113"/>
      <c r="V1449" s="113"/>
      <c r="W1449" s="113"/>
      <c r="X1449" s="113"/>
      <c r="Y1449" s="85" t="e">
        <f t="shared" si="15"/>
        <v>#DIV/0!</v>
      </c>
      <c r="Z1449" s="113"/>
      <c r="AA1449" s="113"/>
      <c r="AB1449" s="113"/>
      <c r="AC1449" s="113"/>
      <c r="AD1449" s="113"/>
      <c r="AE1449" s="113"/>
      <c r="AF1449" s="113"/>
      <c r="AG1449" s="113"/>
      <c r="AH1449" s="113"/>
      <c r="AI1449" s="126"/>
      <c r="AJ1449" s="113"/>
      <c r="AK1449" s="113"/>
      <c r="AL1449" s="113"/>
      <c r="AM1449" s="113"/>
      <c r="AN1449" s="113"/>
      <c r="AO1449" s="113"/>
      <c r="AP1449" s="113"/>
    </row>
    <row r="1450" spans="1:42" ht="12.75" customHeight="1">
      <c r="A1450" s="81">
        <v>45502</v>
      </c>
      <c r="B1450" s="90" cm="1">
        <f t="array" ref="B1450">SUM(_xlfn._xlws.FILTER([1]market_value_exchange!$B:$D,[1]market_value_exchange!$A:$A=A1450,0))*2</f>
        <v>25846230010400</v>
      </c>
      <c r="C1450" s="90">
        <f>SUM(AD1450:AN1450)</f>
        <v>77794276480</v>
      </c>
      <c r="D1450" s="203">
        <f>F1450+H1450+J1450+L1450+N1450+P1450+R1450+T1450+V1450+Z1450</f>
        <v>34612897000</v>
      </c>
      <c r="E1450" s="208">
        <f>INDEX([2]Daily_stats!$1:$1048576,MATCH($A1450,[2]Daily_stats!$H:$H,0),MATCH(E$1,[2]Daily_stats!$1:$1,0))</f>
        <v>93584160000</v>
      </c>
      <c r="F1450" s="90">
        <f>IFERROR(INDEX([1]kis_etf_trade_data!$1:$1048576,MATCH($A1450,[1]kis_etf_trade_data!$A:$A,0),MATCH(F$3,[1]kis_etf_trade_data!$1:$1,0)),0)</f>
        <v>162289000</v>
      </c>
      <c r="G1450" s="85">
        <f>F1450/AD1450</f>
        <v>3.6920616767788086E-2</v>
      </c>
      <c r="H1450" s="90">
        <f>IFERROR(INDEX([1]kis_etf_trade_data!$1:$1048576,MATCH($A1450,[1]kis_etf_trade_data!$A:$A,0),MATCH(H$3,[1]kis_etf_trade_data!$1:$1,0)),0)</f>
        <v>73984000</v>
      </c>
      <c r="I1450" s="85">
        <f>H1450/AE1450</f>
        <v>0.23040653748653075</v>
      </c>
      <c r="J1450" s="90">
        <f>IFERROR(INDEX([1]kis_etf_trade_data!$1:$1048576,MATCH($A1450,[1]kis_etf_trade_data!$A:$A,0),MATCH(J$3,[1]kis_etf_trade_data!$1:$1,0)),0)</f>
        <v>11039592000</v>
      </c>
      <c r="K1450" s="85">
        <f>J1450/AF1450</f>
        <v>0.74885372509034254</v>
      </c>
      <c r="L1450" s="90">
        <f>IFERROR(INDEX([1]kis_etf_trade_data!$1:$1048576,MATCH($A1450,[1]kis_etf_trade_data!$A:$A,0),MATCH(L$3,[1]kis_etf_trade_data!$1:$1,0)),0)</f>
        <v>22563014000</v>
      </c>
      <c r="M1450" s="85">
        <f>L1450/AG1450</f>
        <v>0.40861407854005755</v>
      </c>
      <c r="N1450" s="90">
        <f>IFERROR(INDEX([1]kis_etf_trade_data!$1:$1048576,MATCH($A1450,[1]kis_etf_trade_data!$A:$A,0),MATCH(N$3,[1]kis_etf_trade_data!$1:$1,0)),0)</f>
        <v>393175000</v>
      </c>
      <c r="O1450" s="85">
        <f>N1450/AH1450</f>
        <v>0.20973114086699363</v>
      </c>
      <c r="P1450" s="90">
        <f>IFERROR(INDEX([1]kis_etf_trade_data!$1:$1048576,MATCH($A1450,[1]kis_etf_trade_data!$A:$A,0),MATCH(P$3,[1]kis_etf_trade_data!$1:$1,0)),0)</f>
        <v>319899000</v>
      </c>
      <c r="Q1450" s="85">
        <f>P1450/AI1450</f>
        <v>0.36312215653690033</v>
      </c>
      <c r="R1450" s="90">
        <f>IFERROR(INDEX([1]kis_etf_trade_data!$1:$1048576,MATCH($A1450,[1]kis_etf_trade_data!$A:$A,0),MATCH(R$3,[1]kis_etf_trade_data!$1:$1,0)),0)</f>
        <v>0</v>
      </c>
      <c r="S1450" s="85">
        <f>R1450/AJ1450</f>
        <v>0</v>
      </c>
      <c r="T1450" s="90">
        <f>IFERROR(INDEX([1]kis_etf_trade_data!$1:$1048576,MATCH($A1450,[1]kis_etf_trade_data!$A:$A,0),MATCH(T$3,[1]kis_etf_trade_data!$1:$1,0)),0)</f>
        <v>14604000</v>
      </c>
      <c r="U1450" s="85">
        <f>T1450/AK1450</f>
        <v>0.38626745662293693</v>
      </c>
      <c r="V1450" s="90">
        <f>IFERROR(INDEX([1]kis_etf_trade_data!$1:$1048576,MATCH($A1450,[1]kis_etf_trade_data!$A:$A,0),MATCH(V$3,[1]kis_etf_trade_data!$1:$1,0)),0)</f>
        <v>46340000</v>
      </c>
      <c r="W1450" s="85">
        <f>V1450/AL1450</f>
        <v>0.20147826086956522</v>
      </c>
      <c r="X1450" s="90">
        <f>IFERROR(INDEX([1]kis_etf_trade_data!$1:$1048576,MATCH($A1450,[1]kis_etf_trade_data!$A:$A,0),MATCH(X$3,[1]kis_etf_trade_data!$1:$1,0)),0)</f>
        <v>0</v>
      </c>
      <c r="Y1450" s="85" t="e">
        <f t="shared" si="15"/>
        <v>#DIV/0!</v>
      </c>
      <c r="Z1450" s="90">
        <f>IFERROR(INDEX([1]kis_etf_trade_data!$1:$1048576,MATCH($A1450,[1]kis_etf_trade_data!$A:$A,0),MATCH(Z$3,[1]kis_etf_trade_data!$1:$1,0)),0)</f>
        <v>0</v>
      </c>
      <c r="AA1450" s="85">
        <f>Z1450/AO1450</f>
        <v>0</v>
      </c>
      <c r="AB1450" s="85"/>
      <c r="AC1450" s="85"/>
      <c r="AD1450" s="90">
        <f>IFERROR(INDEX([1]market_value_etf!$1:$1048576,MATCH($A1450,[1]market_value_etf!$A:$A,0),MATCH(AD$2,[1]market_value_etf!$1:$1,0))*2 + INDEX([1]mkt_pt_etf!$1:$1048576,MATCH($A1450,[1]mkt_pt_etf!$A:$A,0),MATCH(AD$2,[1]mkt_pt_etf!$1:$1,0))*2,0)</f>
        <v>4395619960</v>
      </c>
      <c r="AE1450" s="90">
        <f>IFERROR(INDEX([1]market_value_etf!$1:$1048576,MATCH($A1450,[1]market_value_etf!$A:$A,0),MATCH(AE$2,[1]market_value_etf!$1:$1,0))*2 + INDEX([1]mkt_pt_etf!$1:$1048576,MATCH($A1450,[1]mkt_pt_etf!$A:$A,0),MATCH(AE$2,[1]mkt_pt_etf!$1:$1,0))*2,0)</f>
        <v>321102000</v>
      </c>
      <c r="AF1450" s="90">
        <f>IFERROR(INDEX([1]market_value_etf!$1:$1048576,MATCH($A1450,[1]market_value_etf!$A:$A,0),MATCH(AF$2,[1]market_value_etf!$1:$1,0))*2 + INDEX([1]mkt_pt_etf!$1:$1048576,MATCH($A1450,[1]mkt_pt_etf!$A:$A,0),MATCH(AF$2,[1]mkt_pt_etf!$1:$1,0))*2,0)</f>
        <v>14741987160</v>
      </c>
      <c r="AG1450" s="90">
        <f>IFERROR(INDEX([1]market_value_etf!$1:$1048576,MATCH($A1450,[1]market_value_etf!$A:$A,0),MATCH(AG$2,[1]market_value_etf!$1:$1,0))*2 + INDEX([1]mkt_pt_etf!$1:$1048576,MATCH($A1450,[1]mkt_pt_etf!$A:$A,0),MATCH(AG$2,[1]mkt_pt_etf!$1:$1,0))*2,0)</f>
        <v>55218396000</v>
      </c>
      <c r="AH1450" s="90">
        <f>IFERROR(INDEX([1]market_value_etf!$1:$1048576,MATCH($A1450,[1]market_value_etf!$A:$A,0),MATCH(AH$2,[1]market_value_etf!$1:$1,0))*2 + INDEX([1]mkt_pt_etf!$1:$1048576,MATCH($A1450,[1]mkt_pt_etf!$A:$A,0),MATCH(AH$2,[1]mkt_pt_etf!$1:$1,0))*2,0)</f>
        <v>1874662000</v>
      </c>
      <c r="AI1450" s="90">
        <f>IFERROR(INDEX([1]market_value_etf!$1:$1048576,MATCH($A1450,[1]market_value_etf!$A:$A,0),MATCH(AI$2,[1]market_value_etf!$1:$1,0))*2 + INDEX([1]mkt_pt_etf!$1:$1048576,MATCH($A1450,[1]mkt_pt_etf!$A:$A,0),MATCH(AI$2,[1]mkt_pt_etf!$1:$1,0))*2,0)</f>
        <v>880968000</v>
      </c>
      <c r="AJ1450" s="90">
        <f>IFERROR(INDEX([1]market_value_etf!$1:$1048576,MATCH($A1450,[1]market_value_etf!$A:$A,0),MATCH(AJ$2,[1]market_value_etf!$1:$1,0))*2 + INDEX([1]mkt_pt_etf!$1:$1048576,MATCH($A1450,[1]mkt_pt_etf!$A:$A,0),MATCH(AJ$2,[1]mkt_pt_etf!$1:$1,0))*2,0)</f>
        <v>90155360</v>
      </c>
      <c r="AK1450" s="90">
        <f>IFERROR(INDEX([1]market_value_etf!$1:$1048576,MATCH($A1450,[1]market_value_etf!$A:$A,0),MATCH(AK$2,[1]market_value_etf!$1:$1,0))*2 + INDEX([1]mkt_pt_etf!$1:$1048576,MATCH($A1450,[1]mkt_pt_etf!$A:$A,0),MATCH(AK$2,[1]mkt_pt_etf!$1:$1,0))*2,0)</f>
        <v>37808000</v>
      </c>
      <c r="AL1450" s="90">
        <f>IFERROR(INDEX([1]market_value_etf!$1:$1048576,MATCH($A1450,[1]market_value_etf!$A:$A,0),MATCH(AL$2,[1]market_value_etf!$1:$1,0))*2 + INDEX([1]mkt_pt_etf!$1:$1048576,MATCH($A1450,[1]mkt_pt_etf!$A:$A,0),MATCH(AL$2,[1]mkt_pt_etf!$1:$1,0))*2,0)</f>
        <v>230000000</v>
      </c>
      <c r="AM1450" s="90">
        <f>IFERROR(INDEX([1]market_value_etf!$1:$1048576,MATCH($A1450,[1]market_value_etf!$A:$A,0),MATCH(AM$2,[1]market_value_etf!$1:$1,0))*2 + INDEX([1]mkt_pt_etf!$1:$1048576,MATCH($A1450,[1]mkt_pt_etf!$A:$A,0),MATCH(AM$2,[1]mkt_pt_etf!$1:$1,0))*2,0)</f>
        <v>0</v>
      </c>
      <c r="AN1450" s="90">
        <f>IFERROR(INDEX([1]market_value_etf!$1:$1048576,MATCH($A1450,[1]market_value_etf!$A:$A,0),MATCH(AN$2,[1]market_value_etf!$1:$1,0))*2 + INDEX([1]mkt_pt_etf!$1:$1048576,MATCH($A1450,[1]mkt_pt_etf!$A:$A,0),MATCH(AN$2,[1]mkt_pt_etf!$1:$1,0))*2,0)</f>
        <v>3578000</v>
      </c>
      <c r="AO1450" s="90">
        <f>IFERROR(INDEX([1]market_value_etf!$1:$1048576,MATCH($A1450,[1]market_value_etf!$A:$A,0),MATCH(AO$2,[1]market_value_etf!$1:$1,0))*2 + INDEX([1]mkt_pt_etf!$1:$1048576,MATCH($A1450,[1]mkt_pt_etf!$A:$A,0),MATCH(AO$2,[1]mkt_pt_etf!$1:$1,0))*2,0)</f>
        <v>5514000</v>
      </c>
      <c r="AP1450" s="90"/>
    </row>
    <row r="1451" spans="1:42" ht="12.75" customHeight="1">
      <c r="A1451" s="81">
        <v>45503</v>
      </c>
      <c r="B1451" s="90" cm="1">
        <f t="array" ref="B1451">SUM(_xlfn._xlws.FILTER([1]market_value_exchange!$B:$D,[1]market_value_exchange!$A:$A=A1451,0))*2</f>
        <v>31066863916640</v>
      </c>
      <c r="C1451" s="90">
        <f>SUM(AD1451:AN1451)</f>
        <v>160683301380</v>
      </c>
      <c r="D1451" s="203">
        <f>F1451+H1451+J1451+L1451+N1451+P1451+R1451+T1451+V1451+Z1451</f>
        <v>89136902000</v>
      </c>
      <c r="E1451" s="208">
        <f>INDEX([2]Daily_stats!$1:$1048576,MATCH($A1451,[2]Daily_stats!$H:$H,0),MATCH(E$1,[2]Daily_stats!$1:$1,0))</f>
        <v>226536675000</v>
      </c>
      <c r="F1451" s="90">
        <f>IFERROR(INDEX([1]kis_etf_trade_data!$1:$1048576,MATCH($A1451,[1]kis_etf_trade_data!$A:$A,0),MATCH(F$3,[1]kis_etf_trade_data!$1:$1,0)),0)</f>
        <v>9570777000</v>
      </c>
      <c r="G1451" s="85">
        <f>F1451/AD1451</f>
        <v>0.5147774535956684</v>
      </c>
      <c r="H1451" s="90">
        <f>IFERROR(INDEX([1]kis_etf_trade_data!$1:$1048576,MATCH($A1451,[1]kis_etf_trade_data!$A:$A,0),MATCH(H$3,[1]kis_etf_trade_data!$1:$1,0)),0)</f>
        <v>234873000</v>
      </c>
      <c r="I1451" s="85">
        <f>H1451/AE1451</f>
        <v>0.43542735739922284</v>
      </c>
      <c r="J1451" s="90">
        <f>IFERROR(INDEX([1]kis_etf_trade_data!$1:$1048576,MATCH($A1451,[1]kis_etf_trade_data!$A:$A,0),MATCH(J$3,[1]kis_etf_trade_data!$1:$1,0)),0)</f>
        <v>14343000</v>
      </c>
      <c r="K1451" s="85">
        <f>J1451/AF1451</f>
        <v>2.7686001557658498E-2</v>
      </c>
      <c r="L1451" s="90">
        <f>IFERROR(INDEX([1]kis_etf_trade_data!$1:$1048576,MATCH($A1451,[1]kis_etf_trade_data!$A:$A,0),MATCH(L$3,[1]kis_etf_trade_data!$1:$1,0)),0)</f>
        <v>26339186000</v>
      </c>
      <c r="M1451" s="85">
        <f>L1451/AG1451</f>
        <v>0.30925347826175353</v>
      </c>
      <c r="N1451" s="90">
        <f>IFERROR(INDEX([1]kis_etf_trade_data!$1:$1048576,MATCH($A1451,[1]kis_etf_trade_data!$A:$A,0),MATCH(N$3,[1]kis_etf_trade_data!$1:$1,0)),0)</f>
        <v>946146000</v>
      </c>
      <c r="O1451" s="85">
        <f>N1451/AH1451</f>
        <v>0.36296502032827538</v>
      </c>
      <c r="P1451" s="90">
        <f>IFERROR(INDEX([1]kis_etf_trade_data!$1:$1048576,MATCH($A1451,[1]kis_etf_trade_data!$A:$A,0),MATCH(P$3,[1]kis_etf_trade_data!$1:$1,0)),0)</f>
        <v>472039000</v>
      </c>
      <c r="Q1451" s="85">
        <f>P1451/AI1451</f>
        <v>0.47801392550152783</v>
      </c>
      <c r="R1451" s="90">
        <f>IFERROR(INDEX([1]kis_etf_trade_data!$1:$1048576,MATCH($A1451,[1]kis_etf_trade_data!$A:$A,0),MATCH(R$3,[1]kis_etf_trade_data!$1:$1,0)),0)</f>
        <v>0</v>
      </c>
      <c r="S1451" s="85">
        <f>R1451/AJ1451</f>
        <v>0</v>
      </c>
      <c r="T1451" s="90">
        <f>IFERROR(INDEX([1]kis_etf_trade_data!$1:$1048576,MATCH($A1451,[1]kis_etf_trade_data!$A:$A,0),MATCH(T$3,[1]kis_etf_trade_data!$1:$1,0)),0)</f>
        <v>51447432000</v>
      </c>
      <c r="U1451" s="85">
        <f>T1451/AK1451</f>
        <v>1.0002995020923537</v>
      </c>
      <c r="V1451" s="90">
        <f>IFERROR(INDEX([1]kis_etf_trade_data!$1:$1048576,MATCH($A1451,[1]kis_etf_trade_data!$A:$A,0),MATCH(V$3,[1]kis_etf_trade_data!$1:$1,0)),0)</f>
        <v>112106000</v>
      </c>
      <c r="W1451" s="85">
        <f>V1451/AL1451</f>
        <v>0.28625926909484606</v>
      </c>
      <c r="X1451" s="90">
        <f>IFERROR(INDEX([1]kis_etf_trade_data!$1:$1048576,MATCH($A1451,[1]kis_etf_trade_data!$A:$A,0),MATCH(X$3,[1]kis_etf_trade_data!$1:$1,0)),0)</f>
        <v>1217000</v>
      </c>
      <c r="Y1451" s="85">
        <f t="shared" ref="Y1451:Y1478" si="17">X1451/AM1451</f>
        <v>0.5</v>
      </c>
      <c r="Z1451" s="90">
        <f>IFERROR(INDEX([1]kis_etf_trade_data!$1:$1048576,MATCH($A1451,[1]kis_etf_trade_data!$A:$A,0),MATCH(Z$3,[1]kis_etf_trade_data!$1:$1,0)),0)</f>
        <v>0</v>
      </c>
      <c r="AA1451" s="85">
        <f>Z1451/AO1451</f>
        <v>0</v>
      </c>
      <c r="AB1451" s="85"/>
      <c r="AC1451" s="85"/>
      <c r="AD1451" s="90">
        <f>IFERROR(INDEX([1]market_value_etf!$1:$1048576,MATCH($A1451,[1]market_value_etf!$A:$A,0),MATCH(AD$2,[1]market_value_etf!$1:$1,0))*2 + INDEX([1]mkt_pt_etf!$1:$1048576,MATCH($A1451,[1]mkt_pt_etf!$A:$A,0),MATCH(AD$2,[1]mkt_pt_etf!$1:$1,0))*2,0)</f>
        <v>18592067180</v>
      </c>
      <c r="AE1451" s="90">
        <f>IFERROR(INDEX([1]market_value_etf!$1:$1048576,MATCH($A1451,[1]market_value_etf!$A:$A,0),MATCH(AE$2,[1]market_value_etf!$1:$1,0))*2 + INDEX([1]mkt_pt_etf!$1:$1048576,MATCH($A1451,[1]mkt_pt_etf!$A:$A,0),MATCH(AE$2,[1]mkt_pt_etf!$1:$1,0))*2,0)</f>
        <v>539408000</v>
      </c>
      <c r="AF1451" s="90">
        <f>IFERROR(INDEX([1]market_value_etf!$1:$1048576,MATCH($A1451,[1]market_value_etf!$A:$A,0),MATCH(AF$2,[1]market_value_etf!$1:$1,0))*2 + INDEX([1]mkt_pt_etf!$1:$1048576,MATCH($A1451,[1]mkt_pt_etf!$A:$A,0),MATCH(AF$2,[1]mkt_pt_etf!$1:$1,0))*2,0)</f>
        <v>518059640</v>
      </c>
      <c r="AG1451" s="90">
        <f>IFERROR(INDEX([1]market_value_etf!$1:$1048576,MATCH($A1451,[1]market_value_etf!$A:$A,0),MATCH(AG$2,[1]market_value_etf!$1:$1,0))*2 + INDEX([1]mkt_pt_etf!$1:$1048576,MATCH($A1451,[1]mkt_pt_etf!$A:$A,0),MATCH(AG$2,[1]mkt_pt_etf!$1:$1,0))*2,0)</f>
        <v>85170217480</v>
      </c>
      <c r="AH1451" s="90">
        <f>IFERROR(INDEX([1]market_value_etf!$1:$1048576,MATCH($A1451,[1]market_value_etf!$A:$A,0),MATCH(AH$2,[1]market_value_etf!$1:$1,0))*2 + INDEX([1]mkt_pt_etf!$1:$1048576,MATCH($A1451,[1]mkt_pt_etf!$A:$A,0),MATCH(AH$2,[1]mkt_pt_etf!$1:$1,0))*2,0)</f>
        <v>2606714000</v>
      </c>
      <c r="AI1451" s="90">
        <f>IFERROR(INDEX([1]market_value_etf!$1:$1048576,MATCH($A1451,[1]market_value_etf!$A:$A,0),MATCH(AI$2,[1]market_value_etf!$1:$1,0))*2 + INDEX([1]mkt_pt_etf!$1:$1048576,MATCH($A1451,[1]mkt_pt_etf!$A:$A,0),MATCH(AI$2,[1]mkt_pt_etf!$1:$1,0))*2,0)</f>
        <v>987500520</v>
      </c>
      <c r="AJ1451" s="90">
        <f>IFERROR(INDEX([1]market_value_etf!$1:$1048576,MATCH($A1451,[1]market_value_etf!$A:$A,0),MATCH(AJ$2,[1]market_value_etf!$1:$1,0))*2 + INDEX([1]mkt_pt_etf!$1:$1048576,MATCH($A1451,[1]mkt_pt_etf!$A:$A,0),MATCH(AJ$2,[1]mkt_pt_etf!$1:$1,0))*2,0)</f>
        <v>439790560</v>
      </c>
      <c r="AK1451" s="90">
        <f>IFERROR(INDEX([1]market_value_etf!$1:$1048576,MATCH($A1451,[1]market_value_etf!$A:$A,0),MATCH(AK$2,[1]market_value_etf!$1:$1,0))*2 + INDEX([1]mkt_pt_etf!$1:$1048576,MATCH($A1451,[1]mkt_pt_etf!$A:$A,0),MATCH(AK$2,[1]mkt_pt_etf!$1:$1,0))*2,0)</f>
        <v>51432028000</v>
      </c>
      <c r="AL1451" s="90">
        <f>IFERROR(INDEX([1]market_value_etf!$1:$1048576,MATCH($A1451,[1]market_value_etf!$A:$A,0),MATCH(AL$2,[1]market_value_etf!$1:$1,0))*2 + INDEX([1]mkt_pt_etf!$1:$1048576,MATCH($A1451,[1]mkt_pt_etf!$A:$A,0),MATCH(AL$2,[1]mkt_pt_etf!$1:$1,0))*2,0)</f>
        <v>391624000</v>
      </c>
      <c r="AM1451" s="90">
        <f>IFERROR(INDEX([1]market_value_etf!$1:$1048576,MATCH($A1451,[1]market_value_etf!$A:$A,0),MATCH(AM$2,[1]market_value_etf!$1:$1,0))*2 + INDEX([1]mkt_pt_etf!$1:$1048576,MATCH($A1451,[1]mkt_pt_etf!$A:$A,0),MATCH(AM$2,[1]mkt_pt_etf!$1:$1,0))*2,0)</f>
        <v>2434000</v>
      </c>
      <c r="AN1451" s="90">
        <f>IFERROR(INDEX([1]market_value_etf!$1:$1048576,MATCH($A1451,[1]market_value_etf!$A:$A,0),MATCH(AN$2,[1]market_value_etf!$1:$1,0))*2 + INDEX([1]mkt_pt_etf!$1:$1048576,MATCH($A1451,[1]mkt_pt_etf!$A:$A,0),MATCH(AN$2,[1]mkt_pt_etf!$1:$1,0))*2,0)</f>
        <v>3458000</v>
      </c>
      <c r="AO1451" s="90">
        <f>IFERROR(INDEX([1]market_value_etf!$1:$1048576,MATCH($A1451,[1]market_value_etf!$A:$A,0),MATCH(AO$2,[1]market_value_etf!$1:$1,0))*2 + INDEX([1]mkt_pt_etf!$1:$1048576,MATCH($A1451,[1]mkt_pt_etf!$A:$A,0),MATCH(AO$2,[1]mkt_pt_etf!$1:$1,0))*2,0)</f>
        <v>27440000</v>
      </c>
      <c r="AP1451" s="90"/>
    </row>
    <row r="1452" spans="1:42" ht="12.75" customHeight="1">
      <c r="A1452" s="81">
        <v>45504</v>
      </c>
      <c r="B1452" s="90" cm="1">
        <f t="array" ref="B1452">SUM(_xlfn._xlws.FILTER([1]market_value_exchange!$B:$D,[1]market_value_exchange!$A:$A=A1452,0))*2</f>
        <v>38836789089400</v>
      </c>
      <c r="C1452" s="90">
        <f>SUM(AD1452:AN1452)</f>
        <v>62955494800</v>
      </c>
      <c r="D1452" s="203">
        <f>F1452+H1452+J1452+L1452+N1452+P1452+R1452+T1452+V1452+Z1452</f>
        <v>8419243000</v>
      </c>
      <c r="E1452" s="208">
        <f>INDEX([2]Daily_stats!$1:$1048576,MATCH($A1452,[2]Daily_stats!$H:$H,0),MATCH(E$1,[2]Daily_stats!$1:$1,0))</f>
        <v>170576313000</v>
      </c>
      <c r="F1452" s="90">
        <f>IFERROR(INDEX([1]kis_etf_trade_data!$1:$1048576,MATCH($A1452,[1]kis_etf_trade_data!$A:$A,0),MATCH(F$3,[1]kis_etf_trade_data!$1:$1,0)),0)</f>
        <v>935571000</v>
      </c>
      <c r="G1452" s="85">
        <f>F1452/AD1452</f>
        <v>0.26947783738196296</v>
      </c>
      <c r="H1452" s="90">
        <f>IFERROR(INDEX([1]kis_etf_trade_data!$1:$1048576,MATCH($A1452,[1]kis_etf_trade_data!$A:$A,0),MATCH(H$3,[1]kis_etf_trade_data!$1:$1,0)),0)</f>
        <v>243283000</v>
      </c>
      <c r="I1452" s="85">
        <f>H1452/AE1452</f>
        <v>0.47710220074600229</v>
      </c>
      <c r="J1452" s="90">
        <f>IFERROR(INDEX([1]kis_etf_trade_data!$1:$1048576,MATCH($A1452,[1]kis_etf_trade_data!$A:$A,0),MATCH(J$3,[1]kis_etf_trade_data!$1:$1,0)),0)</f>
        <v>93111000</v>
      </c>
      <c r="K1452" s="85">
        <f>J1452/AF1452</f>
        <v>2.8044750398980556E-3</v>
      </c>
      <c r="L1452" s="90">
        <f>IFERROR(INDEX([1]kis_etf_trade_data!$1:$1048576,MATCH($A1452,[1]kis_etf_trade_data!$A:$A,0),MATCH(L$3,[1]kis_etf_trade_data!$1:$1,0)),0)</f>
        <v>6320562000</v>
      </c>
      <c r="M1452" s="85">
        <f>L1452/AG1452</f>
        <v>0.28100537950301202</v>
      </c>
      <c r="N1452" s="90">
        <f>IFERROR(INDEX([1]kis_etf_trade_data!$1:$1048576,MATCH($A1452,[1]kis_etf_trade_data!$A:$A,0),MATCH(N$3,[1]kis_etf_trade_data!$1:$1,0)),0)</f>
        <v>344107000</v>
      </c>
      <c r="O1452" s="85">
        <f>N1452/AH1452</f>
        <v>0.18137662107657829</v>
      </c>
      <c r="P1452" s="90">
        <f>IFERROR(INDEX([1]kis_etf_trade_data!$1:$1048576,MATCH($A1452,[1]kis_etf_trade_data!$A:$A,0),MATCH(P$3,[1]kis_etf_trade_data!$1:$1,0)),0)</f>
        <v>243482000</v>
      </c>
      <c r="Q1452" s="85">
        <f>P1452/AI1452</f>
        <v>0.4037402208050197</v>
      </c>
      <c r="R1452" s="90">
        <f>IFERROR(INDEX([1]kis_etf_trade_data!$1:$1048576,MATCH($A1452,[1]kis_etf_trade_data!$A:$A,0),MATCH(R$3,[1]kis_etf_trade_data!$1:$1,0)),0)</f>
        <v>0</v>
      </c>
      <c r="S1452" s="85">
        <f>R1452/AJ1452</f>
        <v>0</v>
      </c>
      <c r="T1452" s="90">
        <f>IFERROR(INDEX([1]kis_etf_trade_data!$1:$1048576,MATCH($A1452,[1]kis_etf_trade_data!$A:$A,0),MATCH(T$3,[1]kis_etf_trade_data!$1:$1,0)),0)</f>
        <v>6053000</v>
      </c>
      <c r="U1452" s="85">
        <f>T1452/AK1452</f>
        <v>0.21847253302533748</v>
      </c>
      <c r="V1452" s="90">
        <f>IFERROR(INDEX([1]kis_etf_trade_data!$1:$1048576,MATCH($A1452,[1]kis_etf_trade_data!$A:$A,0),MATCH(V$3,[1]kis_etf_trade_data!$1:$1,0)),0)</f>
        <v>233074000</v>
      </c>
      <c r="W1452" s="85">
        <f>V1452/AL1452</f>
        <v>0.37794108585457292</v>
      </c>
      <c r="X1452" s="90">
        <f>IFERROR(INDEX([1]kis_etf_trade_data!$1:$1048576,MATCH($A1452,[1]kis_etf_trade_data!$A:$A,0),MATCH(X$3,[1]kis_etf_trade_data!$1:$1,0)),0)</f>
        <v>4904000</v>
      </c>
      <c r="Y1452" s="85">
        <f t="shared" si="17"/>
        <v>0.5</v>
      </c>
      <c r="Z1452" s="90">
        <f>IFERROR(INDEX([1]kis_etf_trade_data!$1:$1048576,MATCH($A1452,[1]kis_etf_trade_data!$A:$A,0),MATCH(Z$3,[1]kis_etf_trade_data!$1:$1,0)),0)</f>
        <v>0</v>
      </c>
      <c r="AA1452" s="85">
        <f>Z1452/AO1452</f>
        <v>0</v>
      </c>
      <c r="AB1452" s="85"/>
      <c r="AC1452" s="85"/>
      <c r="AD1452" s="90">
        <f>IFERROR(INDEX([1]market_value_etf!$1:$1048576,MATCH($A1452,[1]market_value_etf!$A:$A,0),MATCH(AD$2,[1]market_value_etf!$1:$1,0))*2 + INDEX([1]mkt_pt_etf!$1:$1048576,MATCH($A1452,[1]mkt_pt_etf!$A:$A,0),MATCH(AD$2,[1]mkt_pt_etf!$1:$1,0))*2,0)</f>
        <v>3471792000</v>
      </c>
      <c r="AE1452" s="90">
        <f>IFERROR(INDEX([1]market_value_etf!$1:$1048576,MATCH($A1452,[1]market_value_etf!$A:$A,0),MATCH(AE$2,[1]market_value_etf!$1:$1,0))*2 + INDEX([1]mkt_pt_etf!$1:$1048576,MATCH($A1452,[1]mkt_pt_etf!$A:$A,0),MATCH(AE$2,[1]mkt_pt_etf!$1:$1,0))*2,0)</f>
        <v>509918000</v>
      </c>
      <c r="AF1452" s="90">
        <f>IFERROR(INDEX([1]market_value_etf!$1:$1048576,MATCH($A1452,[1]market_value_etf!$A:$A,0),MATCH(AF$2,[1]market_value_etf!$1:$1,0))*2 + INDEX([1]mkt_pt_etf!$1:$1048576,MATCH($A1452,[1]mkt_pt_etf!$A:$A,0),MATCH(AF$2,[1]mkt_pt_etf!$1:$1,0))*2,0)</f>
        <v>33200866000</v>
      </c>
      <c r="AG1452" s="90">
        <f>IFERROR(INDEX([1]market_value_etf!$1:$1048576,MATCH($A1452,[1]market_value_etf!$A:$A,0),MATCH(AG$2,[1]market_value_etf!$1:$1,0))*2 + INDEX([1]mkt_pt_etf!$1:$1048576,MATCH($A1452,[1]mkt_pt_etf!$A:$A,0),MATCH(AG$2,[1]mkt_pt_etf!$1:$1,0))*2,0)</f>
        <v>22492672600</v>
      </c>
      <c r="AH1452" s="90">
        <f>IFERROR(INDEX([1]market_value_etf!$1:$1048576,MATCH($A1452,[1]market_value_etf!$A:$A,0),MATCH(AH$2,[1]market_value_etf!$1:$1,0))*2 + INDEX([1]mkt_pt_etf!$1:$1048576,MATCH($A1452,[1]mkt_pt_etf!$A:$A,0),MATCH(AH$2,[1]mkt_pt_etf!$1:$1,0))*2,0)</f>
        <v>1897196000</v>
      </c>
      <c r="AI1452" s="90">
        <f>IFERROR(INDEX([1]market_value_etf!$1:$1048576,MATCH($A1452,[1]market_value_etf!$A:$A,0),MATCH(AI$2,[1]market_value_etf!$1:$1,0))*2 + INDEX([1]mkt_pt_etf!$1:$1048576,MATCH($A1452,[1]mkt_pt_etf!$A:$A,0),MATCH(AI$2,[1]mkt_pt_etf!$1:$1,0))*2,0)</f>
        <v>603066000</v>
      </c>
      <c r="AJ1452" s="90">
        <f>IFERROR(INDEX([1]market_value_etf!$1:$1048576,MATCH($A1452,[1]market_value_etf!$A:$A,0),MATCH(AJ$2,[1]market_value_etf!$1:$1,0))*2 + INDEX([1]mkt_pt_etf!$1:$1048576,MATCH($A1452,[1]mkt_pt_etf!$A:$A,0),MATCH(AJ$2,[1]mkt_pt_etf!$1:$1,0))*2,0)</f>
        <v>112088200</v>
      </c>
      <c r="AK1452" s="90">
        <f>IFERROR(INDEX([1]market_value_etf!$1:$1048576,MATCH($A1452,[1]market_value_etf!$A:$A,0),MATCH(AK$2,[1]market_value_etf!$1:$1,0))*2 + INDEX([1]mkt_pt_etf!$1:$1048576,MATCH($A1452,[1]mkt_pt_etf!$A:$A,0),MATCH(AK$2,[1]mkt_pt_etf!$1:$1,0))*2,0)</f>
        <v>27706000</v>
      </c>
      <c r="AL1452" s="90">
        <f>IFERROR(INDEX([1]market_value_etf!$1:$1048576,MATCH($A1452,[1]market_value_etf!$A:$A,0),MATCH(AL$2,[1]market_value_etf!$1:$1,0))*2 + INDEX([1]mkt_pt_etf!$1:$1048576,MATCH($A1452,[1]mkt_pt_etf!$A:$A,0),MATCH(AL$2,[1]mkt_pt_etf!$1:$1,0))*2,0)</f>
        <v>616694000</v>
      </c>
      <c r="AM1452" s="90">
        <f>IFERROR(INDEX([1]market_value_etf!$1:$1048576,MATCH($A1452,[1]market_value_etf!$A:$A,0),MATCH(AM$2,[1]market_value_etf!$1:$1,0))*2 + INDEX([1]mkt_pt_etf!$1:$1048576,MATCH($A1452,[1]mkt_pt_etf!$A:$A,0),MATCH(AM$2,[1]mkt_pt_etf!$1:$1,0))*2,0)</f>
        <v>9808000</v>
      </c>
      <c r="AN1452" s="90">
        <f>IFERROR(INDEX([1]market_value_etf!$1:$1048576,MATCH($A1452,[1]market_value_etf!$A:$A,0),MATCH(AN$2,[1]market_value_etf!$1:$1,0))*2 + INDEX([1]mkt_pt_etf!$1:$1048576,MATCH($A1452,[1]mkt_pt_etf!$A:$A,0),MATCH(AN$2,[1]mkt_pt_etf!$1:$1,0))*2,0)</f>
        <v>13688000</v>
      </c>
      <c r="AO1452" s="90">
        <f>IFERROR(INDEX([1]market_value_etf!$1:$1048576,MATCH($A1452,[1]market_value_etf!$A:$A,0),MATCH(AO$2,[1]market_value_etf!$1:$1,0))*2 + INDEX([1]mkt_pt_etf!$1:$1048576,MATCH($A1452,[1]mkt_pt_etf!$A:$A,0),MATCH(AO$2,[1]mkt_pt_etf!$1:$1,0))*2,0)</f>
        <v>104638000</v>
      </c>
      <c r="AP1452" s="90"/>
    </row>
    <row r="1453" spans="1:42" ht="12.75" customHeight="1">
      <c r="A1453" s="81">
        <v>45505</v>
      </c>
      <c r="B1453" s="90" cm="1">
        <f t="array" ref="B1453">SUM(_xlfn._xlws.FILTER([1]market_value_exchange!$B:$D,[1]market_value_exchange!$A:$A=A1453,0))*2</f>
        <v>48427633722400</v>
      </c>
      <c r="C1453" s="90">
        <f>SUM(AD1453:AN1453)</f>
        <v>346250472340</v>
      </c>
      <c r="D1453" s="203">
        <f>F1453+H1453+J1453+L1453+N1453+P1453+R1453+T1453+V1453+Z1453</f>
        <v>191277240000</v>
      </c>
      <c r="E1453" s="208">
        <f>INDEX([2]Daily_stats!$1:$1048576,MATCH($A1453,[2]Daily_stats!$H:$H,0),MATCH(E$1,[2]Daily_stats!$1:$1,0))</f>
        <v>481147081000</v>
      </c>
      <c r="F1453" s="90">
        <f>IFERROR(INDEX([1]kis_etf_trade_data!$1:$1048576,MATCH($A1453,[1]kis_etf_trade_data!$A:$A,0),MATCH(F$3,[1]kis_etf_trade_data!$1:$1,0)),0)</f>
        <v>56567705000</v>
      </c>
      <c r="G1453" s="85">
        <f>F1453/AD1453</f>
        <v>0.78766913468535715</v>
      </c>
      <c r="H1453" s="90">
        <f>IFERROR(INDEX([1]kis_etf_trade_data!$1:$1048576,MATCH($A1453,[1]kis_etf_trade_data!$A:$A,0),MATCH(H$3,[1]kis_etf_trade_data!$1:$1,0)),0)</f>
        <v>411487000</v>
      </c>
      <c r="I1453" s="85">
        <f>H1453/AE1453</f>
        <v>0.39988629848106433</v>
      </c>
      <c r="J1453" s="90">
        <f>IFERROR(INDEX([1]kis_etf_trade_data!$1:$1048576,MATCH($A1453,[1]kis_etf_trade_data!$A:$A,0),MATCH(J$3,[1]kis_etf_trade_data!$1:$1,0)),0)</f>
        <v>19933994000</v>
      </c>
      <c r="K1453" s="85">
        <f>J1453/AF1453</f>
        <v>0.24044329897129058</v>
      </c>
      <c r="L1453" s="90">
        <f>IFERROR(INDEX([1]kis_etf_trade_data!$1:$1048576,MATCH($A1453,[1]kis_etf_trade_data!$A:$A,0),MATCH(L$3,[1]kis_etf_trade_data!$1:$1,0)),0)</f>
        <v>66260402000</v>
      </c>
      <c r="M1453" s="85">
        <f>L1453/AG1453</f>
        <v>0.48564029863017871</v>
      </c>
      <c r="N1453" s="90">
        <f>IFERROR(INDEX([1]kis_etf_trade_data!$1:$1048576,MATCH($A1453,[1]kis_etf_trade_data!$A:$A,0),MATCH(N$3,[1]kis_etf_trade_data!$1:$1,0)),0)</f>
        <v>4083571000</v>
      </c>
      <c r="O1453" s="85">
        <f>N1453/AH1453</f>
        <v>0.46581713410691739</v>
      </c>
      <c r="P1453" s="90">
        <f>IFERROR(INDEX([1]kis_etf_trade_data!$1:$1048576,MATCH($A1453,[1]kis_etf_trade_data!$A:$A,0),MATCH(P$3,[1]kis_etf_trade_data!$1:$1,0)),0)</f>
        <v>200640000</v>
      </c>
      <c r="Q1453" s="85">
        <f>P1453/AI1453</f>
        <v>0.38047817747918872</v>
      </c>
      <c r="R1453" s="90">
        <f>IFERROR(INDEX([1]kis_etf_trade_data!$1:$1048576,MATCH($A1453,[1]kis_etf_trade_data!$A:$A,0),MATCH(R$3,[1]kis_etf_trade_data!$1:$1,0)),0)</f>
        <v>0</v>
      </c>
      <c r="S1453" s="85">
        <f>R1453/AJ1453</f>
        <v>0</v>
      </c>
      <c r="T1453" s="90">
        <f>IFERROR(INDEX([1]kis_etf_trade_data!$1:$1048576,MATCH($A1453,[1]kis_etf_trade_data!$A:$A,0),MATCH(T$3,[1]kis_etf_trade_data!$1:$1,0)),0)</f>
        <v>43284343000</v>
      </c>
      <c r="U1453" s="85">
        <f>T1453/AK1453</f>
        <v>1.0001181398097887</v>
      </c>
      <c r="V1453" s="90">
        <f>IFERROR(INDEX([1]kis_etf_trade_data!$1:$1048576,MATCH($A1453,[1]kis_etf_trade_data!$A:$A,0),MATCH(V$3,[1]kis_etf_trade_data!$1:$1,0)),0)</f>
        <v>535098000</v>
      </c>
      <c r="W1453" s="85">
        <f>V1453/AL1453</f>
        <v>0.40979435919900259</v>
      </c>
      <c r="X1453" s="90">
        <f>IFERROR(INDEX([1]kis_etf_trade_data!$1:$1048576,MATCH($A1453,[1]kis_etf_trade_data!$A:$A,0),MATCH(X$3,[1]kis_etf_trade_data!$1:$1,0)),0)</f>
        <v>7268000</v>
      </c>
      <c r="Y1453" s="85">
        <f t="shared" si="17"/>
        <v>0.5</v>
      </c>
      <c r="Z1453" s="90">
        <f>IFERROR(INDEX([1]kis_etf_trade_data!$1:$1048576,MATCH($A1453,[1]kis_etf_trade_data!$A:$A,0),MATCH(Z$3,[1]kis_etf_trade_data!$1:$1,0)),0)</f>
        <v>0</v>
      </c>
      <c r="AA1453" s="85">
        <f>Z1453/AO1453</f>
        <v>0</v>
      </c>
      <c r="AB1453" s="85"/>
      <c r="AC1453" s="85"/>
      <c r="AD1453" s="90">
        <f>IFERROR(INDEX([1]market_value_etf!$1:$1048576,MATCH($A1453,[1]market_value_etf!$A:$A,0),MATCH(AD$2,[1]market_value_etf!$1:$1,0))*2 + INDEX([1]mkt_pt_etf!$1:$1048576,MATCH($A1453,[1]mkt_pt_etf!$A:$A,0),MATCH(AD$2,[1]mkt_pt_etf!$1:$1,0))*2,0)</f>
        <v>71816582000</v>
      </c>
      <c r="AE1453" s="90">
        <f>IFERROR(INDEX([1]market_value_etf!$1:$1048576,MATCH($A1453,[1]market_value_etf!$A:$A,0),MATCH(AE$2,[1]market_value_etf!$1:$1,0))*2 + INDEX([1]mkt_pt_etf!$1:$1048576,MATCH($A1453,[1]mkt_pt_etf!$A:$A,0),MATCH(AE$2,[1]mkt_pt_etf!$1:$1,0))*2,0)</f>
        <v>1029010000</v>
      </c>
      <c r="AF1453" s="90">
        <f>IFERROR(INDEX([1]market_value_etf!$1:$1048576,MATCH($A1453,[1]market_value_etf!$A:$A,0),MATCH(AF$2,[1]market_value_etf!$1:$1,0))*2 + INDEX([1]mkt_pt_etf!$1:$1048576,MATCH($A1453,[1]mkt_pt_etf!$A:$A,0),MATCH(AF$2,[1]mkt_pt_etf!$1:$1,0))*2,0)</f>
        <v>82905175920</v>
      </c>
      <c r="AG1453" s="90">
        <f>IFERROR(INDEX([1]market_value_etf!$1:$1048576,MATCH($A1453,[1]market_value_etf!$A:$A,0),MATCH(AG$2,[1]market_value_etf!$1:$1,0))*2 + INDEX([1]mkt_pt_etf!$1:$1048576,MATCH($A1453,[1]mkt_pt_etf!$A:$A,0),MATCH(AG$2,[1]mkt_pt_etf!$1:$1,0))*2,0)</f>
        <v>136439258000</v>
      </c>
      <c r="AH1453" s="90">
        <f>IFERROR(INDEX([1]market_value_etf!$1:$1048576,MATCH($A1453,[1]market_value_etf!$A:$A,0),MATCH(AH$2,[1]market_value_etf!$1:$1,0))*2 + INDEX([1]mkt_pt_etf!$1:$1048576,MATCH($A1453,[1]mkt_pt_etf!$A:$A,0),MATCH(AH$2,[1]mkt_pt_etf!$1:$1,0))*2,0)</f>
        <v>8766468000</v>
      </c>
      <c r="AI1453" s="90">
        <f>IFERROR(INDEX([1]market_value_etf!$1:$1048576,MATCH($A1453,[1]market_value_etf!$A:$A,0),MATCH(AI$2,[1]market_value_etf!$1:$1,0))*2 + INDEX([1]mkt_pt_etf!$1:$1048576,MATCH($A1453,[1]mkt_pt_etf!$A:$A,0),MATCH(AI$2,[1]mkt_pt_etf!$1:$1,0))*2,0)</f>
        <v>527336420</v>
      </c>
      <c r="AJ1453" s="90">
        <f>IFERROR(INDEX([1]market_value_etf!$1:$1048576,MATCH($A1453,[1]market_value_etf!$A:$A,0),MATCH(AJ$2,[1]market_value_etf!$1:$1,0))*2 + INDEX([1]mkt_pt_etf!$1:$1048576,MATCH($A1453,[1]mkt_pt_etf!$A:$A,0),MATCH(AJ$2,[1]mkt_pt_etf!$1:$1,0))*2,0)</f>
        <v>160188000</v>
      </c>
      <c r="AK1453" s="90">
        <f>IFERROR(INDEX([1]market_value_etf!$1:$1048576,MATCH($A1453,[1]market_value_etf!$A:$A,0),MATCH(AK$2,[1]market_value_etf!$1:$1,0))*2 + INDEX([1]mkt_pt_etf!$1:$1048576,MATCH($A1453,[1]mkt_pt_etf!$A:$A,0),MATCH(AK$2,[1]mkt_pt_etf!$1:$1,0))*2,0)</f>
        <v>43279230000</v>
      </c>
      <c r="AL1453" s="90">
        <f>IFERROR(INDEX([1]market_value_etf!$1:$1048576,MATCH($A1453,[1]market_value_etf!$A:$A,0),MATCH(AL$2,[1]market_value_etf!$1:$1,0))*2 + INDEX([1]mkt_pt_etf!$1:$1048576,MATCH($A1453,[1]mkt_pt_etf!$A:$A,0),MATCH(AL$2,[1]mkt_pt_etf!$1:$1,0))*2,0)</f>
        <v>1305772000</v>
      </c>
      <c r="AM1453" s="90">
        <f>IFERROR(INDEX([1]market_value_etf!$1:$1048576,MATCH($A1453,[1]market_value_etf!$A:$A,0),MATCH(AM$2,[1]market_value_etf!$1:$1,0))*2 + INDEX([1]mkt_pt_etf!$1:$1048576,MATCH($A1453,[1]mkt_pt_etf!$A:$A,0),MATCH(AM$2,[1]mkt_pt_etf!$1:$1,0))*2,0)</f>
        <v>14536000</v>
      </c>
      <c r="AN1453" s="90">
        <f>IFERROR(INDEX([1]market_value_etf!$1:$1048576,MATCH($A1453,[1]market_value_etf!$A:$A,0),MATCH(AN$2,[1]market_value_etf!$1:$1,0))*2 + INDEX([1]mkt_pt_etf!$1:$1048576,MATCH($A1453,[1]mkt_pt_etf!$A:$A,0),MATCH(AN$2,[1]mkt_pt_etf!$1:$1,0))*2,0)</f>
        <v>6916000</v>
      </c>
      <c r="AO1453" s="90">
        <f>IFERROR(INDEX([1]market_value_etf!$1:$1048576,MATCH($A1453,[1]market_value_etf!$A:$A,0),MATCH(AO$2,[1]market_value_etf!$1:$1,0))*2 + INDEX([1]mkt_pt_etf!$1:$1048576,MATCH($A1453,[1]mkt_pt_etf!$A:$A,0),MATCH(AO$2,[1]mkt_pt_etf!$1:$1,0))*2,0)</f>
        <v>2728000</v>
      </c>
      <c r="AP1453" s="90"/>
    </row>
    <row r="1454" spans="1:42" ht="12.75" customHeight="1">
      <c r="A1454" s="81">
        <v>45506</v>
      </c>
      <c r="B1454" s="90" cm="1">
        <f t="array" ref="B1454">SUM(_xlfn._xlws.FILTER([1]market_value_exchange!$B:$D,[1]market_value_exchange!$A:$A=A1454,0))*2</f>
        <v>37175615948400</v>
      </c>
      <c r="C1454" s="90">
        <f>SUM(AD1454:AN1454)</f>
        <v>166726726100</v>
      </c>
      <c r="D1454" s="203">
        <f>F1454+H1454+J1454+L1454+N1454+P1454+R1454+T1454+V1454+Z1454</f>
        <v>97660712000</v>
      </c>
      <c r="E1454" s="208">
        <f>INDEX([2]Daily_stats!$1:$1048576,MATCH($A1454,[2]Daily_stats!$H:$H,0),MATCH(E$1,[2]Daily_stats!$1:$1,0))</f>
        <v>212399085000</v>
      </c>
      <c r="F1454" s="90">
        <f>IFERROR(INDEX([1]kis_etf_trade_data!$1:$1048576,MATCH($A1454,[1]kis_etf_trade_data!$A:$A,0),MATCH(F$3,[1]kis_etf_trade_data!$1:$1,0)),0)</f>
        <v>50147837000</v>
      </c>
      <c r="G1454" s="85">
        <f>F1454/AD1454</f>
        <v>0.66746521487763344</v>
      </c>
      <c r="H1454" s="90">
        <f>IFERROR(INDEX([1]kis_etf_trade_data!$1:$1048576,MATCH($A1454,[1]kis_etf_trade_data!$A:$A,0),MATCH(H$3,[1]kis_etf_trade_data!$1:$1,0)),0)</f>
        <v>645557000</v>
      </c>
      <c r="I1454" s="85">
        <f>H1454/AE1454</f>
        <v>0.43362933507083218</v>
      </c>
      <c r="J1454" s="90">
        <f>IFERROR(INDEX([1]kis_etf_trade_data!$1:$1048576,MATCH($A1454,[1]kis_etf_trade_data!$A:$A,0),MATCH(J$3,[1]kis_etf_trade_data!$1:$1,0)),0)</f>
        <v>2443738000</v>
      </c>
      <c r="K1454" s="85">
        <f>J1454/AF1454</f>
        <v>0.38138236276410126</v>
      </c>
      <c r="L1454" s="90">
        <f>IFERROR(INDEX([1]kis_etf_trade_data!$1:$1048576,MATCH($A1454,[1]kis_etf_trade_data!$A:$A,0),MATCH(L$3,[1]kis_etf_trade_data!$1:$1,0)),0)</f>
        <v>38457336000</v>
      </c>
      <c r="M1454" s="85">
        <f>L1454/AG1454</f>
        <v>0.56547862347145883</v>
      </c>
      <c r="N1454" s="90">
        <f>IFERROR(INDEX([1]kis_etf_trade_data!$1:$1048576,MATCH($A1454,[1]kis_etf_trade_data!$A:$A,0),MATCH(N$3,[1]kis_etf_trade_data!$1:$1,0)),0)</f>
        <v>5232161000</v>
      </c>
      <c r="O1454" s="85">
        <f>N1454/AH1454</f>
        <v>0.43108226661881405</v>
      </c>
      <c r="P1454" s="90">
        <f>IFERROR(INDEX([1]kis_etf_trade_data!$1:$1048576,MATCH($A1454,[1]kis_etf_trade_data!$A:$A,0),MATCH(P$3,[1]kis_etf_trade_data!$1:$1,0)),0)</f>
        <v>344848000</v>
      </c>
      <c r="Q1454" s="85">
        <f>P1454/AI1454</f>
        <v>0.37804156124341698</v>
      </c>
      <c r="R1454" s="90">
        <f>IFERROR(INDEX([1]kis_etf_trade_data!$1:$1048576,MATCH($A1454,[1]kis_etf_trade_data!$A:$A,0),MATCH(R$3,[1]kis_etf_trade_data!$1:$1,0)),0)</f>
        <v>0</v>
      </c>
      <c r="S1454" s="85">
        <f>R1454/AJ1454</f>
        <v>0</v>
      </c>
      <c r="T1454" s="90">
        <f>IFERROR(INDEX([1]kis_etf_trade_data!$1:$1048576,MATCH($A1454,[1]kis_etf_trade_data!$A:$A,0),MATCH(T$3,[1]kis_etf_trade_data!$1:$1,0)),0)</f>
        <v>95764000</v>
      </c>
      <c r="U1454" s="85">
        <f>T1454/AK1454</f>
        <v>0.26177615465360393</v>
      </c>
      <c r="V1454" s="90">
        <f>IFERROR(INDEX([1]kis_etf_trade_data!$1:$1048576,MATCH($A1454,[1]kis_etf_trade_data!$A:$A,0),MATCH(V$3,[1]kis_etf_trade_data!$1:$1,0)),0)</f>
        <v>293471000</v>
      </c>
      <c r="W1454" s="85">
        <f>V1454/AL1454</f>
        <v>0.27177770369135595</v>
      </c>
      <c r="X1454" s="90">
        <f>IFERROR(INDEX([1]kis_etf_trade_data!$1:$1048576,MATCH($A1454,[1]kis_etf_trade_data!$A:$A,0),MATCH(X$3,[1]kis_etf_trade_data!$1:$1,0)),0)</f>
        <v>7193000</v>
      </c>
      <c r="Y1454" s="85">
        <f t="shared" si="17"/>
        <v>0.5</v>
      </c>
      <c r="Z1454" s="90">
        <f>IFERROR(INDEX([1]kis_etf_trade_data!$1:$1048576,MATCH($A1454,[1]kis_etf_trade_data!$A:$A,0),MATCH(Z$3,[1]kis_etf_trade_data!$1:$1,0)),0)</f>
        <v>0</v>
      </c>
      <c r="AA1454" s="85">
        <f>Z1454/AO1454</f>
        <v>0</v>
      </c>
      <c r="AB1454" s="85"/>
      <c r="AC1454" s="85"/>
      <c r="AD1454" s="90">
        <f>IFERROR(INDEX([1]market_value_etf!$1:$1048576,MATCH($A1454,[1]market_value_etf!$A:$A,0),MATCH(AD$2,[1]market_value_etf!$1:$1,0))*2 + INDEX([1]mkt_pt_etf!$1:$1048576,MATCH($A1454,[1]mkt_pt_etf!$A:$A,0),MATCH(AD$2,[1]mkt_pt_etf!$1:$1,0))*2,0)</f>
        <v>75131761000</v>
      </c>
      <c r="AE1454" s="90">
        <f>IFERROR(INDEX([1]market_value_etf!$1:$1048576,MATCH($A1454,[1]market_value_etf!$A:$A,0),MATCH(AE$2,[1]market_value_etf!$1:$1,0))*2 + INDEX([1]mkt_pt_etf!$1:$1048576,MATCH($A1454,[1]mkt_pt_etf!$A:$A,0),MATCH(AE$2,[1]mkt_pt_etf!$1:$1,0))*2,0)</f>
        <v>1488730000</v>
      </c>
      <c r="AF1454" s="90">
        <f>IFERROR(INDEX([1]market_value_etf!$1:$1048576,MATCH($A1454,[1]market_value_etf!$A:$A,0),MATCH(AF$2,[1]market_value_etf!$1:$1,0))*2 + INDEX([1]mkt_pt_etf!$1:$1048576,MATCH($A1454,[1]mkt_pt_etf!$A:$A,0),MATCH(AF$2,[1]mkt_pt_etf!$1:$1,0))*2,0)</f>
        <v>6407580000</v>
      </c>
      <c r="AG1454" s="90">
        <f>IFERROR(INDEX([1]market_value_etf!$1:$1048576,MATCH($A1454,[1]market_value_etf!$A:$A,0),MATCH(AG$2,[1]market_value_etf!$1:$1,0))*2 + INDEX([1]mkt_pt_etf!$1:$1048576,MATCH($A1454,[1]mkt_pt_etf!$A:$A,0),MATCH(AG$2,[1]mkt_pt_etf!$1:$1,0))*2,0)</f>
        <v>68008470000</v>
      </c>
      <c r="AH1454" s="90">
        <f>IFERROR(INDEX([1]market_value_etf!$1:$1048576,MATCH($A1454,[1]market_value_etf!$A:$A,0),MATCH(AH$2,[1]market_value_etf!$1:$1,0))*2 + INDEX([1]mkt_pt_etf!$1:$1048576,MATCH($A1454,[1]mkt_pt_etf!$A:$A,0),MATCH(AH$2,[1]mkt_pt_etf!$1:$1,0))*2,0)</f>
        <v>12137268000</v>
      </c>
      <c r="AI1454" s="90">
        <f>IFERROR(INDEX([1]market_value_etf!$1:$1048576,MATCH($A1454,[1]market_value_etf!$A:$A,0),MATCH(AI$2,[1]market_value_etf!$1:$1,0))*2 + INDEX([1]mkt_pt_etf!$1:$1048576,MATCH($A1454,[1]mkt_pt_etf!$A:$A,0),MATCH(AI$2,[1]mkt_pt_etf!$1:$1,0))*2,0)</f>
        <v>912196000</v>
      </c>
      <c r="AJ1454" s="90">
        <f>IFERROR(INDEX([1]market_value_etf!$1:$1048576,MATCH($A1454,[1]market_value_etf!$A:$A,0),MATCH(AJ$2,[1]market_value_etf!$1:$1,0))*2 + INDEX([1]mkt_pt_etf!$1:$1048576,MATCH($A1454,[1]mkt_pt_etf!$A:$A,0),MATCH(AJ$2,[1]mkt_pt_etf!$1:$1,0))*2,0)</f>
        <v>1164797100</v>
      </c>
      <c r="AK1454" s="90">
        <f>IFERROR(INDEX([1]market_value_etf!$1:$1048576,MATCH($A1454,[1]market_value_etf!$A:$A,0),MATCH(AK$2,[1]market_value_etf!$1:$1,0))*2 + INDEX([1]mkt_pt_etf!$1:$1048576,MATCH($A1454,[1]mkt_pt_etf!$A:$A,0),MATCH(AK$2,[1]mkt_pt_etf!$1:$1,0))*2,0)</f>
        <v>365824000</v>
      </c>
      <c r="AL1454" s="90">
        <f>IFERROR(INDEX([1]market_value_etf!$1:$1048576,MATCH($A1454,[1]market_value_etf!$A:$A,0),MATCH(AL$2,[1]market_value_etf!$1:$1,0))*2 + INDEX([1]mkt_pt_etf!$1:$1048576,MATCH($A1454,[1]mkt_pt_etf!$A:$A,0),MATCH(AL$2,[1]mkt_pt_etf!$1:$1,0))*2,0)</f>
        <v>1079820000</v>
      </c>
      <c r="AM1454" s="90">
        <f>IFERROR(INDEX([1]market_value_etf!$1:$1048576,MATCH($A1454,[1]market_value_etf!$A:$A,0),MATCH(AM$2,[1]market_value_etf!$1:$1,0))*2 + INDEX([1]mkt_pt_etf!$1:$1048576,MATCH($A1454,[1]mkt_pt_etf!$A:$A,0),MATCH(AM$2,[1]mkt_pt_etf!$1:$1,0))*2,0)</f>
        <v>14386000</v>
      </c>
      <c r="AN1454" s="90">
        <f>IFERROR(INDEX([1]market_value_etf!$1:$1048576,MATCH($A1454,[1]market_value_etf!$A:$A,0),MATCH(AN$2,[1]market_value_etf!$1:$1,0))*2 + INDEX([1]mkt_pt_etf!$1:$1048576,MATCH($A1454,[1]mkt_pt_etf!$A:$A,0),MATCH(AN$2,[1]mkt_pt_etf!$1:$1,0))*2,0)</f>
        <v>15894000</v>
      </c>
      <c r="AO1454" s="90">
        <f>IFERROR(INDEX([1]market_value_etf!$1:$1048576,MATCH($A1454,[1]market_value_etf!$A:$A,0),MATCH(AO$2,[1]market_value_etf!$1:$1,0))*2 + INDEX([1]mkt_pt_etf!$1:$1048576,MATCH($A1454,[1]mkt_pt_etf!$A:$A,0),MATCH(AO$2,[1]mkt_pt_etf!$1:$1,0))*2,0)</f>
        <v>66766000</v>
      </c>
      <c r="AP1454" s="90"/>
    </row>
    <row r="1455" spans="1:42" s="116" customFormat="1" ht="12.75" customHeight="1">
      <c r="A1455" s="110"/>
      <c r="B1455" s="113"/>
      <c r="C1455" s="113"/>
      <c r="D1455" s="203">
        <v>0</v>
      </c>
      <c r="E1455" s="208"/>
      <c r="F1455" s="113"/>
      <c r="G1455" s="135"/>
      <c r="H1455" s="113"/>
      <c r="I1455" s="113"/>
      <c r="J1455" s="113"/>
      <c r="K1455" s="113"/>
      <c r="L1455" s="113"/>
      <c r="M1455" s="113"/>
      <c r="N1455" s="113"/>
      <c r="O1455" s="113"/>
      <c r="P1455" s="113"/>
      <c r="Q1455" s="113"/>
      <c r="R1455" s="113"/>
      <c r="S1455" s="113"/>
      <c r="T1455" s="113"/>
      <c r="U1455" s="113"/>
      <c r="V1455" s="113"/>
      <c r="W1455" s="113"/>
      <c r="X1455" s="113"/>
      <c r="Y1455" s="85" t="e">
        <f t="shared" si="17"/>
        <v>#DIV/0!</v>
      </c>
      <c r="Z1455" s="113"/>
      <c r="AA1455" s="113"/>
      <c r="AB1455" s="113"/>
      <c r="AC1455" s="113"/>
      <c r="AD1455" s="113"/>
      <c r="AE1455" s="113"/>
      <c r="AF1455" s="113"/>
      <c r="AG1455" s="113"/>
      <c r="AH1455" s="113"/>
      <c r="AI1455" s="126"/>
      <c r="AJ1455" s="113"/>
      <c r="AK1455" s="113"/>
      <c r="AL1455" s="113"/>
      <c r="AM1455" s="113"/>
      <c r="AN1455" s="113"/>
      <c r="AO1455" s="113"/>
      <c r="AP1455" s="113"/>
    </row>
    <row r="1456" spans="1:42" ht="12.75" customHeight="1">
      <c r="A1456" s="81">
        <v>45509</v>
      </c>
      <c r="B1456" s="90" cm="1">
        <f t="array" ref="B1456">SUM(_xlfn._xlws.FILTER([1]market_value_exchange!$B:$D,[1]market_value_exchange!$A:$A=A1456,0))*2</f>
        <v>52592584408800</v>
      </c>
      <c r="C1456" s="90">
        <f>SUM(AD1456:AN1456)</f>
        <v>550375487760</v>
      </c>
      <c r="D1456" s="203">
        <f>F1456+H1456+J1456+L1456+N1456+P1456+R1456+T1456+V1456+Z1456</f>
        <v>395323657000</v>
      </c>
      <c r="E1456" s="208">
        <f>INDEX([2]Daily_stats!$1:$1048576,MATCH($A1456,[2]Daily_stats!$H:$H,0),MATCH(E$1,[2]Daily_stats!$1:$1,0))</f>
        <v>563413465000</v>
      </c>
      <c r="F1456" s="90">
        <f>IFERROR(INDEX([1]kis_etf_trade_data!$1:$1048576,MATCH($A1456,[1]kis_etf_trade_data!$A:$A,0),MATCH(F$3,[1]kis_etf_trade_data!$1:$1,0)),0)</f>
        <v>252778711000</v>
      </c>
      <c r="G1456" s="85">
        <f>F1456/AD1456</f>
        <v>0.79859566980307195</v>
      </c>
      <c r="H1456" s="90">
        <f>IFERROR(INDEX([1]kis_etf_trade_data!$1:$1048576,MATCH($A1456,[1]kis_etf_trade_data!$A:$A,0),MATCH(H$3,[1]kis_etf_trade_data!$1:$1,0)),0)</f>
        <v>989630000</v>
      </c>
      <c r="I1456" s="85">
        <f>H1456/AE1456</f>
        <v>0.4464235770905397</v>
      </c>
      <c r="J1456" s="90">
        <f>IFERROR(INDEX([1]kis_etf_trade_data!$1:$1048576,MATCH($A1456,[1]kis_etf_trade_data!$A:$A,0),MATCH(J$3,[1]kis_etf_trade_data!$1:$1,0)),0)</f>
        <v>1626003000</v>
      </c>
      <c r="K1456" s="85">
        <f>J1456/AF1456</f>
        <v>8.1860567444726598E-2</v>
      </c>
      <c r="L1456" s="90">
        <f>IFERROR(INDEX([1]kis_etf_trade_data!$1:$1048576,MATCH($A1456,[1]kis_etf_trade_data!$A:$A,0),MATCH(L$3,[1]kis_etf_trade_data!$1:$1,0)),0)</f>
        <v>74725382000</v>
      </c>
      <c r="M1456" s="85">
        <f>L1456/AG1456</f>
        <v>0.56233975186287966</v>
      </c>
      <c r="N1456" s="90">
        <f>IFERROR(INDEX([1]kis_etf_trade_data!$1:$1048576,MATCH($A1456,[1]kis_etf_trade_data!$A:$A,0),MATCH(N$3,[1]kis_etf_trade_data!$1:$1,0)),0)</f>
        <v>4976341000</v>
      </c>
      <c r="O1456" s="85">
        <f>N1456/AH1456</f>
        <v>0.35284705227692004</v>
      </c>
      <c r="P1456" s="90">
        <f>IFERROR(INDEX([1]kis_etf_trade_data!$1:$1048576,MATCH($A1456,[1]kis_etf_trade_data!$A:$A,0),MATCH(P$3,[1]kis_etf_trade_data!$1:$1,0)),0)</f>
        <v>1068142000</v>
      </c>
      <c r="Q1456" s="85">
        <f>P1456/AI1456</f>
        <v>0.46310080208107524</v>
      </c>
      <c r="R1456" s="90">
        <f>IFERROR(INDEX([1]kis_etf_trade_data!$1:$1048576,MATCH($A1456,[1]kis_etf_trade_data!$A:$A,0),MATCH(R$3,[1]kis_etf_trade_data!$1:$1,0)),0)</f>
        <v>0</v>
      </c>
      <c r="S1456" s="85">
        <f>R1456/AJ1456</f>
        <v>0</v>
      </c>
      <c r="T1456" s="90">
        <f>IFERROR(INDEX([1]kis_etf_trade_data!$1:$1048576,MATCH($A1456,[1]kis_etf_trade_data!$A:$A,0),MATCH(T$3,[1]kis_etf_trade_data!$1:$1,0)),0)</f>
        <v>57904618000</v>
      </c>
      <c r="U1456" s="85">
        <f>T1456/AK1456</f>
        <v>0.99759686194494923</v>
      </c>
      <c r="V1456" s="90">
        <f>IFERROR(INDEX([1]kis_etf_trade_data!$1:$1048576,MATCH($A1456,[1]kis_etf_trade_data!$A:$A,0),MATCH(V$3,[1]kis_etf_trade_data!$1:$1,0)),0)</f>
        <v>1194770000</v>
      </c>
      <c r="W1456" s="85">
        <f>V1456/AL1456</f>
        <v>0.35717979916353015</v>
      </c>
      <c r="X1456" s="90">
        <f>IFERROR(INDEX([1]kis_etf_trade_data!$1:$1048576,MATCH($A1456,[1]kis_etf_trade_data!$A:$A,0),MATCH(X$3,[1]kis_etf_trade_data!$1:$1,0)),0)</f>
        <v>468567000</v>
      </c>
      <c r="Y1456" s="85">
        <f t="shared" si="17"/>
        <v>0.5</v>
      </c>
      <c r="Z1456" s="90">
        <f>IFERROR(INDEX([1]kis_etf_trade_data!$1:$1048576,MATCH($A1456,[1]kis_etf_trade_data!$A:$A,0),MATCH(Z$3,[1]kis_etf_trade_data!$1:$1,0)),0)</f>
        <v>60060000</v>
      </c>
      <c r="AA1456" s="85">
        <f>Z1456/AO1456</f>
        <v>0.40140082605964206</v>
      </c>
      <c r="AB1456" s="85"/>
      <c r="AC1456" s="85"/>
      <c r="AD1456" s="90">
        <f>IFERROR(INDEX([1]market_value_etf!$1:$1048576,MATCH($A1456,[1]market_value_etf!$A:$A,0),MATCH(AD$2,[1]market_value_etf!$1:$1,0))*2 + INDEX([1]mkt_pt_etf!$1:$1048576,MATCH($A1456,[1]mkt_pt_etf!$A:$A,0),MATCH(AD$2,[1]mkt_pt_etf!$1:$1,0))*2,0)</f>
        <v>316529027840</v>
      </c>
      <c r="AE1456" s="90">
        <f>IFERROR(INDEX([1]market_value_etf!$1:$1048576,MATCH($A1456,[1]market_value_etf!$A:$A,0),MATCH(AE$2,[1]market_value_etf!$1:$1,0))*2 + INDEX([1]mkt_pt_etf!$1:$1048576,MATCH($A1456,[1]mkt_pt_etf!$A:$A,0),MATCH(AE$2,[1]mkt_pt_etf!$1:$1,0))*2,0)</f>
        <v>2216796000</v>
      </c>
      <c r="AF1456" s="90">
        <f>IFERROR(INDEX([1]market_value_etf!$1:$1048576,MATCH($A1456,[1]market_value_etf!$A:$A,0),MATCH(AF$2,[1]market_value_etf!$1:$1,0))*2 + INDEX([1]mkt_pt_etf!$1:$1048576,MATCH($A1456,[1]mkt_pt_etf!$A:$A,0),MATCH(AF$2,[1]mkt_pt_etf!$1:$1,0))*2,0)</f>
        <v>19863080000</v>
      </c>
      <c r="AG1456" s="90">
        <f>IFERROR(INDEX([1]market_value_etf!$1:$1048576,MATCH($A1456,[1]market_value_etf!$A:$A,0),MATCH(AG$2,[1]market_value_etf!$1:$1,0))*2 + INDEX([1]mkt_pt_etf!$1:$1048576,MATCH($A1456,[1]mkt_pt_etf!$A:$A,0),MATCH(AG$2,[1]mkt_pt_etf!$1:$1,0))*2,0)</f>
        <v>132882980000</v>
      </c>
      <c r="AH1456" s="90">
        <f>IFERROR(INDEX([1]market_value_etf!$1:$1048576,MATCH($A1456,[1]market_value_etf!$A:$A,0),MATCH(AH$2,[1]market_value_etf!$1:$1,0))*2 + INDEX([1]mkt_pt_etf!$1:$1048576,MATCH($A1456,[1]mkt_pt_etf!$A:$A,0),MATCH(AH$2,[1]mkt_pt_etf!$1:$1,0))*2,0)</f>
        <v>14103394000</v>
      </c>
      <c r="AI1456" s="90">
        <f>IFERROR(INDEX([1]market_value_etf!$1:$1048576,MATCH($A1456,[1]market_value_etf!$A:$A,0),MATCH(AI$2,[1]market_value_etf!$1:$1,0))*2 + INDEX([1]mkt_pt_etf!$1:$1048576,MATCH($A1456,[1]mkt_pt_etf!$A:$A,0),MATCH(AI$2,[1]mkt_pt_etf!$1:$1,0))*2,0)</f>
        <v>2306500000</v>
      </c>
      <c r="AJ1456" s="90">
        <f>IFERROR(INDEX([1]market_value_etf!$1:$1048576,MATCH($A1456,[1]market_value_etf!$A:$A,0),MATCH(AJ$2,[1]market_value_etf!$1:$1,0))*2 + INDEX([1]mkt_pt_etf!$1:$1048576,MATCH($A1456,[1]mkt_pt_etf!$A:$A,0),MATCH(AJ$2,[1]mkt_pt_etf!$1:$1,0))*2,0)</f>
        <v>144093920</v>
      </c>
      <c r="AK1456" s="90">
        <f>IFERROR(INDEX([1]market_value_etf!$1:$1048576,MATCH($A1456,[1]market_value_etf!$A:$A,0),MATCH(AK$2,[1]market_value_etf!$1:$1,0))*2 + INDEX([1]mkt_pt_etf!$1:$1048576,MATCH($A1456,[1]mkt_pt_etf!$A:$A,0),MATCH(AK$2,[1]mkt_pt_etf!$1:$1,0))*2,0)</f>
        <v>58044106000</v>
      </c>
      <c r="AL1456" s="90">
        <f>IFERROR(INDEX([1]market_value_etf!$1:$1048576,MATCH($A1456,[1]market_value_etf!$A:$A,0),MATCH(AL$2,[1]market_value_etf!$1:$1,0))*2 + INDEX([1]mkt_pt_etf!$1:$1048576,MATCH($A1456,[1]mkt_pt_etf!$A:$A,0),MATCH(AL$2,[1]mkt_pt_etf!$1:$1,0))*2,0)</f>
        <v>3345010000</v>
      </c>
      <c r="AM1456" s="90">
        <f>IFERROR(INDEX([1]market_value_etf!$1:$1048576,MATCH($A1456,[1]market_value_etf!$A:$A,0),MATCH(AM$2,[1]market_value_etf!$1:$1,0))*2 + INDEX([1]mkt_pt_etf!$1:$1048576,MATCH($A1456,[1]mkt_pt_etf!$A:$A,0),MATCH(AM$2,[1]mkt_pt_etf!$1:$1,0))*2,0)</f>
        <v>937134000</v>
      </c>
      <c r="AN1456" s="90">
        <f>IFERROR(INDEX([1]market_value_etf!$1:$1048576,MATCH($A1456,[1]market_value_etf!$A:$A,0),MATCH(AN$2,[1]market_value_etf!$1:$1,0))*2 + INDEX([1]mkt_pt_etf!$1:$1048576,MATCH($A1456,[1]mkt_pt_etf!$A:$A,0),MATCH(AN$2,[1]mkt_pt_etf!$1:$1,0))*2,0)</f>
        <v>3366000</v>
      </c>
      <c r="AO1456" s="90">
        <f>IFERROR(INDEX([1]market_value_etf!$1:$1048576,MATCH($A1456,[1]market_value_etf!$A:$A,0),MATCH(AO$2,[1]market_value_etf!$1:$1,0))*2 + INDEX([1]mkt_pt_etf!$1:$1048576,MATCH($A1456,[1]mkt_pt_etf!$A:$A,0),MATCH(AO$2,[1]mkt_pt_etf!$1:$1,0))*2,0)</f>
        <v>149626000</v>
      </c>
      <c r="AP1456" s="90"/>
    </row>
    <row r="1457" spans="1:42" ht="12.75" customHeight="1">
      <c r="A1457" s="81">
        <v>45510</v>
      </c>
      <c r="B1457" s="90" cm="1">
        <f t="array" ref="B1457">SUM(_xlfn._xlws.FILTER([1]market_value_exchange!$B:$D,[1]market_value_exchange!$A:$A=A1457,0))*2</f>
        <v>36165544461200</v>
      </c>
      <c r="C1457" s="90">
        <f>SUM(AD1457:AN1457)</f>
        <v>200211560900</v>
      </c>
      <c r="D1457" s="203">
        <f>F1457+H1457+J1457+L1457+N1457+P1457+R1457+T1457+V1457+Z1457</f>
        <v>135234566000</v>
      </c>
      <c r="E1457" s="208">
        <f>INDEX([2]Daily_stats!$1:$1048576,MATCH($A1457,[2]Daily_stats!$H:$H,0),MATCH(E$1,[2]Daily_stats!$1:$1,0))</f>
        <v>350284802000</v>
      </c>
      <c r="F1457" s="90">
        <f>IFERROR(INDEX([1]kis_etf_trade_data!$1:$1048576,MATCH($A1457,[1]kis_etf_trade_data!$A:$A,0),MATCH(F$3,[1]kis_etf_trade_data!$1:$1,0)),0)</f>
        <v>108005746000</v>
      </c>
      <c r="G1457" s="85">
        <f>F1457/AD1457</f>
        <v>0.85122473657619546</v>
      </c>
      <c r="H1457" s="90">
        <f>IFERROR(INDEX([1]kis_etf_trade_data!$1:$1048576,MATCH($A1457,[1]kis_etf_trade_data!$A:$A,0),MATCH(H$3,[1]kis_etf_trade_data!$1:$1,0)),0)</f>
        <v>342250000</v>
      </c>
      <c r="I1457" s="85">
        <f>H1457/AE1457</f>
        <v>0.41623492554593966</v>
      </c>
      <c r="J1457" s="90">
        <f>IFERROR(INDEX([1]kis_etf_trade_data!$1:$1048576,MATCH($A1457,[1]kis_etf_trade_data!$A:$A,0),MATCH(J$3,[1]kis_etf_trade_data!$1:$1,0)),0)</f>
        <v>5208778000</v>
      </c>
      <c r="K1457" s="85">
        <f>J1457/AF1457</f>
        <v>0.44349781000319632</v>
      </c>
      <c r="L1457" s="90">
        <f>IFERROR(INDEX([1]kis_etf_trade_data!$1:$1048576,MATCH($A1457,[1]kis_etf_trade_data!$A:$A,0),MATCH(L$3,[1]kis_etf_trade_data!$1:$1,0)),0)</f>
        <v>16471861000</v>
      </c>
      <c r="M1457" s="85">
        <f>L1457/AG1457</f>
        <v>0.35184120105484901</v>
      </c>
      <c r="N1457" s="90">
        <f>IFERROR(INDEX([1]kis_etf_trade_data!$1:$1048576,MATCH($A1457,[1]kis_etf_trade_data!$A:$A,0),MATCH(N$3,[1]kis_etf_trade_data!$1:$1,0)),0)</f>
        <v>2897934000</v>
      </c>
      <c r="O1457" s="85">
        <f>N1457/AH1457</f>
        <v>0.36149336835416479</v>
      </c>
      <c r="P1457" s="90">
        <f>IFERROR(INDEX([1]kis_etf_trade_data!$1:$1048576,MATCH($A1457,[1]kis_etf_trade_data!$A:$A,0),MATCH(P$3,[1]kis_etf_trade_data!$1:$1,0)),0)</f>
        <v>531064000</v>
      </c>
      <c r="Q1457" s="85">
        <f>P1457/AI1457</f>
        <v>0.36905706442633168</v>
      </c>
      <c r="R1457" s="90">
        <f>IFERROR(INDEX([1]kis_etf_trade_data!$1:$1048576,MATCH($A1457,[1]kis_etf_trade_data!$A:$A,0),MATCH(R$3,[1]kis_etf_trade_data!$1:$1,0)),0)</f>
        <v>20761000</v>
      </c>
      <c r="S1457" s="85">
        <f>R1457/AJ1457</f>
        <v>4.9438815506847276E-2</v>
      </c>
      <c r="T1457" s="90">
        <f>IFERROR(INDEX([1]kis_etf_trade_data!$1:$1048576,MATCH($A1457,[1]kis_etf_trade_data!$A:$A,0),MATCH(T$3,[1]kis_etf_trade_data!$1:$1,0)),0)</f>
        <v>838000</v>
      </c>
      <c r="U1457" s="85">
        <f>T1457/AK1457</f>
        <v>1.4843417882953095E-2</v>
      </c>
      <c r="V1457" s="90">
        <f>IFERROR(INDEX([1]kis_etf_trade_data!$1:$1048576,MATCH($A1457,[1]kis_etf_trade_data!$A:$A,0),MATCH(V$3,[1]kis_etf_trade_data!$1:$1,0)),0)</f>
        <v>1723726000</v>
      </c>
      <c r="W1457" s="85">
        <f>V1457/AL1457</f>
        <v>0.49020681825679319</v>
      </c>
      <c r="X1457" s="90">
        <f>IFERROR(INDEX([1]kis_etf_trade_data!$1:$1048576,MATCH($A1457,[1]kis_etf_trade_data!$A:$A,0),MATCH(X$3,[1]kis_etf_trade_data!$1:$1,0)),0)</f>
        <v>235800000</v>
      </c>
      <c r="Y1457" s="85">
        <f t="shared" si="17"/>
        <v>0.49748724635112723</v>
      </c>
      <c r="Z1457" s="90">
        <f>IFERROR(INDEX([1]kis_etf_trade_data!$1:$1048576,MATCH($A1457,[1]kis_etf_trade_data!$A:$A,0),MATCH(Z$3,[1]kis_etf_trade_data!$1:$1,0)),0)</f>
        <v>31608000</v>
      </c>
      <c r="AA1457" s="85">
        <f>Z1457/AO1457</f>
        <v>0.44406979684734049</v>
      </c>
      <c r="AB1457" s="85"/>
      <c r="AC1457" s="85"/>
      <c r="AD1457" s="90">
        <f>IFERROR(INDEX([1]market_value_etf!$1:$1048576,MATCH($A1457,[1]market_value_etf!$A:$A,0),MATCH(AD$2,[1]market_value_etf!$1:$1,0))*2 + INDEX([1]mkt_pt_etf!$1:$1048576,MATCH($A1457,[1]mkt_pt_etf!$A:$A,0),MATCH(AD$2,[1]mkt_pt_etf!$1:$1,0))*2,0)</f>
        <v>126882762400</v>
      </c>
      <c r="AE1457" s="90">
        <f>IFERROR(INDEX([1]market_value_etf!$1:$1048576,MATCH($A1457,[1]market_value_etf!$A:$A,0),MATCH(AE$2,[1]market_value_etf!$1:$1,0))*2 + INDEX([1]mkt_pt_etf!$1:$1048576,MATCH($A1457,[1]mkt_pt_etf!$A:$A,0),MATCH(AE$2,[1]mkt_pt_etf!$1:$1,0))*2,0)</f>
        <v>822252000</v>
      </c>
      <c r="AF1457" s="90">
        <f>IFERROR(INDEX([1]market_value_etf!$1:$1048576,MATCH($A1457,[1]market_value_etf!$A:$A,0),MATCH(AF$2,[1]market_value_etf!$1:$1,0))*2 + INDEX([1]mkt_pt_etf!$1:$1048576,MATCH($A1457,[1]mkt_pt_etf!$A:$A,0),MATCH(AF$2,[1]mkt_pt_etf!$1:$1,0))*2,0)</f>
        <v>11744766000</v>
      </c>
      <c r="AG1457" s="90">
        <f>IFERROR(INDEX([1]market_value_etf!$1:$1048576,MATCH($A1457,[1]market_value_etf!$A:$A,0),MATCH(AG$2,[1]market_value_etf!$1:$1,0))*2 + INDEX([1]mkt_pt_etf!$1:$1048576,MATCH($A1457,[1]mkt_pt_etf!$A:$A,0),MATCH(AG$2,[1]mkt_pt_etf!$1:$1,0))*2,0)</f>
        <v>46816180000</v>
      </c>
      <c r="AH1457" s="90">
        <f>IFERROR(INDEX([1]market_value_etf!$1:$1048576,MATCH($A1457,[1]market_value_etf!$A:$A,0),MATCH(AH$2,[1]market_value_etf!$1:$1,0))*2 + INDEX([1]mkt_pt_etf!$1:$1048576,MATCH($A1457,[1]mkt_pt_etf!$A:$A,0),MATCH(AH$2,[1]mkt_pt_etf!$1:$1,0))*2,0)</f>
        <v>8016562000</v>
      </c>
      <c r="AI1457" s="90">
        <f>IFERROR(INDEX([1]market_value_etf!$1:$1048576,MATCH($A1457,[1]market_value_etf!$A:$A,0),MATCH(AI$2,[1]market_value_etf!$1:$1,0))*2 + INDEX([1]mkt_pt_etf!$1:$1048576,MATCH($A1457,[1]mkt_pt_etf!$A:$A,0),MATCH(AI$2,[1]mkt_pt_etf!$1:$1,0))*2,0)</f>
        <v>1438975300</v>
      </c>
      <c r="AJ1457" s="90">
        <f>IFERROR(INDEX([1]market_value_etf!$1:$1048576,MATCH($A1457,[1]market_value_etf!$A:$A,0),MATCH(AJ$2,[1]market_value_etf!$1:$1,0))*2 + INDEX([1]mkt_pt_etf!$1:$1048576,MATCH($A1457,[1]mkt_pt_etf!$A:$A,0),MATCH(AJ$2,[1]mkt_pt_etf!$1:$1,0))*2,0)</f>
        <v>419933200</v>
      </c>
      <c r="AK1457" s="90">
        <f>IFERROR(INDEX([1]market_value_etf!$1:$1048576,MATCH($A1457,[1]market_value_etf!$A:$A,0),MATCH(AK$2,[1]market_value_etf!$1:$1,0))*2 + INDEX([1]mkt_pt_etf!$1:$1048576,MATCH($A1457,[1]mkt_pt_etf!$A:$A,0),MATCH(AK$2,[1]mkt_pt_etf!$1:$1,0))*2,0)</f>
        <v>56456000</v>
      </c>
      <c r="AL1457" s="90">
        <f>IFERROR(INDEX([1]market_value_etf!$1:$1048576,MATCH($A1457,[1]market_value_etf!$A:$A,0),MATCH(AL$2,[1]market_value_etf!$1:$1,0))*2 + INDEX([1]mkt_pt_etf!$1:$1048576,MATCH($A1457,[1]mkt_pt_etf!$A:$A,0),MATCH(AL$2,[1]mkt_pt_etf!$1:$1,0))*2,0)</f>
        <v>3516324000</v>
      </c>
      <c r="AM1457" s="90">
        <f>IFERROR(INDEX([1]market_value_etf!$1:$1048576,MATCH($A1457,[1]market_value_etf!$A:$A,0),MATCH(AM$2,[1]market_value_etf!$1:$1,0))*2 + INDEX([1]mkt_pt_etf!$1:$1048576,MATCH($A1457,[1]mkt_pt_etf!$A:$A,0),MATCH(AM$2,[1]mkt_pt_etf!$1:$1,0))*2,0)</f>
        <v>473982000</v>
      </c>
      <c r="AN1457" s="90">
        <f>IFERROR(INDEX([1]market_value_etf!$1:$1048576,MATCH($A1457,[1]market_value_etf!$A:$A,0),MATCH(AN$2,[1]market_value_etf!$1:$1,0))*2 + INDEX([1]mkt_pt_etf!$1:$1048576,MATCH($A1457,[1]mkt_pt_etf!$A:$A,0),MATCH(AN$2,[1]mkt_pt_etf!$1:$1,0))*2,0)</f>
        <v>23368000</v>
      </c>
      <c r="AO1457" s="90">
        <f>IFERROR(INDEX([1]market_value_etf!$1:$1048576,MATCH($A1457,[1]market_value_etf!$A:$A,0),MATCH(AO$2,[1]market_value_etf!$1:$1,0))*2 + INDEX([1]mkt_pt_etf!$1:$1048576,MATCH($A1457,[1]mkt_pt_etf!$A:$A,0),MATCH(AO$2,[1]mkt_pt_etf!$1:$1,0))*2,0)</f>
        <v>71178000</v>
      </c>
      <c r="AP1457" s="90"/>
    </row>
    <row r="1458" spans="1:42" ht="12.75" customHeight="1">
      <c r="A1458" s="81">
        <v>45511</v>
      </c>
      <c r="B1458" s="90" cm="1">
        <f t="array" ref="B1458">SUM(_xlfn._xlws.FILTER([1]market_value_exchange!$B:$D,[1]market_value_exchange!$A:$A=A1458,0))*2</f>
        <v>31300969006800</v>
      </c>
      <c r="C1458" s="90">
        <f>SUM(AD1458:AN1458)</f>
        <v>304402011620</v>
      </c>
      <c r="D1458" s="203">
        <f>F1458+H1458+J1458+L1458+N1458+P1458+R1458+T1458+V1458+Z1458</f>
        <v>198599472000</v>
      </c>
      <c r="E1458" s="208">
        <f>INDEX([2]Daily_stats!$1:$1048576,MATCH($A1458,[2]Daily_stats!$H:$H,0),MATCH(E$1,[2]Daily_stats!$1:$1,0))</f>
        <v>222051793000</v>
      </c>
      <c r="F1458" s="90">
        <f>IFERROR(INDEX([1]kis_etf_trade_data!$1:$1048576,MATCH($A1458,[1]kis_etf_trade_data!$A:$A,0),MATCH(F$3,[1]kis_etf_trade_data!$1:$1,0)),0)</f>
        <v>160800892000</v>
      </c>
      <c r="G1458" s="85">
        <f>F1458/AD1458</f>
        <v>0.74625811443134593</v>
      </c>
      <c r="H1458" s="90">
        <f>IFERROR(INDEX([1]kis_etf_trade_data!$1:$1048576,MATCH($A1458,[1]kis_etf_trade_data!$A:$A,0),MATCH(H$3,[1]kis_etf_trade_data!$1:$1,0)),0)</f>
        <v>205110000</v>
      </c>
      <c r="I1458" s="85">
        <f>H1458/AE1458</f>
        <v>0.45457567617882505</v>
      </c>
      <c r="J1458" s="90">
        <f>IFERROR(INDEX([1]kis_etf_trade_data!$1:$1048576,MATCH($A1458,[1]kis_etf_trade_data!$A:$A,0),MATCH(J$3,[1]kis_etf_trade_data!$1:$1,0)),0)</f>
        <v>9539042000</v>
      </c>
      <c r="K1458" s="85">
        <f>J1458/AF1458</f>
        <v>0.49126095972161965</v>
      </c>
      <c r="L1458" s="90">
        <f>IFERROR(INDEX([1]kis_etf_trade_data!$1:$1048576,MATCH($A1458,[1]kis_etf_trade_data!$A:$A,0),MATCH(L$3,[1]kis_etf_trade_data!$1:$1,0)),0)</f>
        <v>24596546000</v>
      </c>
      <c r="M1458" s="85">
        <f>L1458/AG1458</f>
        <v>0.40066867635111336</v>
      </c>
      <c r="N1458" s="90">
        <f>IFERROR(INDEX([1]kis_etf_trade_data!$1:$1048576,MATCH($A1458,[1]kis_etf_trade_data!$A:$A,0),MATCH(N$3,[1]kis_etf_trade_data!$1:$1,0)),0)</f>
        <v>2690633000</v>
      </c>
      <c r="O1458" s="85">
        <f>N1458/AH1458</f>
        <v>0.46841159131250432</v>
      </c>
      <c r="P1458" s="90">
        <f>IFERROR(INDEX([1]kis_etf_trade_data!$1:$1048576,MATCH($A1458,[1]kis_etf_trade_data!$A:$A,0),MATCH(P$3,[1]kis_etf_trade_data!$1:$1,0)),0)</f>
        <v>469492000</v>
      </c>
      <c r="Q1458" s="85">
        <f>P1458/AI1458</f>
        <v>0.49022457784627466</v>
      </c>
      <c r="R1458" s="90">
        <f>IFERROR(INDEX([1]kis_etf_trade_data!$1:$1048576,MATCH($A1458,[1]kis_etf_trade_data!$A:$A,0),MATCH(R$3,[1]kis_etf_trade_data!$1:$1,0)),0)</f>
        <v>66015000</v>
      </c>
      <c r="S1458" s="85">
        <f>R1458/AJ1458</f>
        <v>0.14688723879537288</v>
      </c>
      <c r="T1458" s="90">
        <f>IFERROR(INDEX([1]kis_etf_trade_data!$1:$1048576,MATCH($A1458,[1]kis_etf_trade_data!$A:$A,0),MATCH(T$3,[1]kis_etf_trade_data!$1:$1,0)),0)</f>
        <v>844000</v>
      </c>
      <c r="U1458" s="85">
        <f>T1458/AK1458</f>
        <v>0.16759332803812549</v>
      </c>
      <c r="V1458" s="90">
        <f>IFERROR(INDEX([1]kis_etf_trade_data!$1:$1048576,MATCH($A1458,[1]kis_etf_trade_data!$A:$A,0),MATCH(V$3,[1]kis_etf_trade_data!$1:$1,0)),0)</f>
        <v>228270000</v>
      </c>
      <c r="W1458" s="85">
        <f>V1458/AL1458</f>
        <v>0.46355074141313224</v>
      </c>
      <c r="X1458" s="90">
        <f>IFERROR(INDEX([1]kis_etf_trade_data!$1:$1048576,MATCH($A1458,[1]kis_etf_trade_data!$A:$A,0),MATCH(X$3,[1]kis_etf_trade_data!$1:$1,0)),0)</f>
        <v>1181000</v>
      </c>
      <c r="Y1458" s="85">
        <f t="shared" si="17"/>
        <v>0.5</v>
      </c>
      <c r="Z1458" s="90">
        <f>IFERROR(INDEX([1]kis_etf_trade_data!$1:$1048576,MATCH($A1458,[1]kis_etf_trade_data!$A:$A,0),MATCH(Z$3,[1]kis_etf_trade_data!$1:$1,0)),0)</f>
        <v>2628000</v>
      </c>
      <c r="AA1458" s="85">
        <f>Z1458/AO1458</f>
        <v>1.5985790408525755E-2</v>
      </c>
      <c r="AB1458" s="85"/>
      <c r="AC1458" s="85"/>
      <c r="AD1458" s="90">
        <f>IFERROR(INDEX([1]market_value_etf!$1:$1048576,MATCH($A1458,[1]market_value_etf!$A:$A,0),MATCH(AD$2,[1]market_value_etf!$1:$1,0))*2 + INDEX([1]mkt_pt_etf!$1:$1048576,MATCH($A1458,[1]mkt_pt_etf!$A:$A,0),MATCH(AD$2,[1]mkt_pt_etf!$1:$1,0))*2,0)</f>
        <v>215476239240</v>
      </c>
      <c r="AE1458" s="90">
        <f>IFERROR(INDEX([1]market_value_etf!$1:$1048576,MATCH($A1458,[1]market_value_etf!$A:$A,0),MATCH(AE$2,[1]market_value_etf!$1:$1,0))*2 + INDEX([1]mkt_pt_etf!$1:$1048576,MATCH($A1458,[1]mkt_pt_etf!$A:$A,0),MATCH(AE$2,[1]mkt_pt_etf!$1:$1,0))*2,0)</f>
        <v>451212000</v>
      </c>
      <c r="AF1458" s="90">
        <f>IFERROR(INDEX([1]market_value_etf!$1:$1048576,MATCH($A1458,[1]market_value_etf!$A:$A,0),MATCH(AF$2,[1]market_value_etf!$1:$1,0))*2 + INDEX([1]mkt_pt_etf!$1:$1048576,MATCH($A1458,[1]mkt_pt_etf!$A:$A,0),MATCH(AF$2,[1]mkt_pt_etf!$1:$1,0))*2,0)</f>
        <v>19417464000</v>
      </c>
      <c r="AG1458" s="90">
        <f>IFERROR(INDEX([1]market_value_etf!$1:$1048576,MATCH($A1458,[1]market_value_etf!$A:$A,0),MATCH(AG$2,[1]market_value_etf!$1:$1,0))*2 + INDEX([1]mkt_pt_etf!$1:$1048576,MATCH($A1458,[1]mkt_pt_etf!$A:$A,0),MATCH(AG$2,[1]mkt_pt_etf!$1:$1,0))*2,0)</f>
        <v>61388742000</v>
      </c>
      <c r="AH1458" s="90">
        <f>IFERROR(INDEX([1]market_value_etf!$1:$1048576,MATCH($A1458,[1]market_value_etf!$A:$A,0),MATCH(AH$2,[1]market_value_etf!$1:$1,0))*2 + INDEX([1]mkt_pt_etf!$1:$1048576,MATCH($A1458,[1]mkt_pt_etf!$A:$A,0),MATCH(AH$2,[1]mkt_pt_etf!$1:$1,0))*2,0)</f>
        <v>5744164000</v>
      </c>
      <c r="AI1458" s="90">
        <f>IFERROR(INDEX([1]market_value_etf!$1:$1048576,MATCH($A1458,[1]market_value_etf!$A:$A,0),MATCH(AI$2,[1]market_value_etf!$1:$1,0))*2 + INDEX([1]mkt_pt_etf!$1:$1048576,MATCH($A1458,[1]mkt_pt_etf!$A:$A,0),MATCH(AI$2,[1]mkt_pt_etf!$1:$1,0))*2,0)</f>
        <v>957708000</v>
      </c>
      <c r="AJ1458" s="90">
        <f>IFERROR(INDEX([1]market_value_etf!$1:$1048576,MATCH($A1458,[1]market_value_etf!$A:$A,0),MATCH(AJ$2,[1]market_value_etf!$1:$1,0))*2 + INDEX([1]mkt_pt_etf!$1:$1048576,MATCH($A1458,[1]mkt_pt_etf!$A:$A,0),MATCH(AJ$2,[1]mkt_pt_etf!$1:$1,0))*2,0)</f>
        <v>449426380</v>
      </c>
      <c r="AK1458" s="90">
        <f>IFERROR(INDEX([1]market_value_etf!$1:$1048576,MATCH($A1458,[1]market_value_etf!$A:$A,0),MATCH(AK$2,[1]market_value_etf!$1:$1,0))*2 + INDEX([1]mkt_pt_etf!$1:$1048576,MATCH($A1458,[1]mkt_pt_etf!$A:$A,0),MATCH(AK$2,[1]mkt_pt_etf!$1:$1,0))*2,0)</f>
        <v>5036000</v>
      </c>
      <c r="AL1458" s="90">
        <f>IFERROR(INDEX([1]market_value_etf!$1:$1048576,MATCH($A1458,[1]market_value_etf!$A:$A,0),MATCH(AL$2,[1]market_value_etf!$1:$1,0))*2 + INDEX([1]mkt_pt_etf!$1:$1048576,MATCH($A1458,[1]mkt_pt_etf!$A:$A,0),MATCH(AL$2,[1]mkt_pt_etf!$1:$1,0))*2,0)</f>
        <v>492438000</v>
      </c>
      <c r="AM1458" s="90">
        <f>IFERROR(INDEX([1]market_value_etf!$1:$1048576,MATCH($A1458,[1]market_value_etf!$A:$A,0),MATCH(AM$2,[1]market_value_etf!$1:$1,0))*2 + INDEX([1]mkt_pt_etf!$1:$1048576,MATCH($A1458,[1]mkt_pt_etf!$A:$A,0),MATCH(AM$2,[1]mkt_pt_etf!$1:$1,0))*2,0)</f>
        <v>2362000</v>
      </c>
      <c r="AN1458" s="90">
        <f>IFERROR(INDEX([1]market_value_etf!$1:$1048576,MATCH($A1458,[1]market_value_etf!$A:$A,0),MATCH(AN$2,[1]market_value_etf!$1:$1,0))*2 + INDEX([1]mkt_pt_etf!$1:$1048576,MATCH($A1458,[1]mkt_pt_etf!$A:$A,0),MATCH(AN$2,[1]mkt_pt_etf!$1:$1,0))*2,0)</f>
        <v>17220000</v>
      </c>
      <c r="AO1458" s="90">
        <f>IFERROR(INDEX([1]market_value_etf!$1:$1048576,MATCH($A1458,[1]market_value_etf!$A:$A,0),MATCH(AO$2,[1]market_value_etf!$1:$1,0))*2 + INDEX([1]mkt_pt_etf!$1:$1048576,MATCH($A1458,[1]mkt_pt_etf!$A:$A,0),MATCH(AO$2,[1]mkt_pt_etf!$1:$1,0))*2,0)</f>
        <v>164396000</v>
      </c>
      <c r="AP1458" s="90"/>
    </row>
    <row r="1459" spans="1:42" ht="12.75" customHeight="1">
      <c r="A1459" s="81">
        <v>45512</v>
      </c>
      <c r="B1459" s="90" cm="1">
        <f t="array" ref="B1459">SUM(_xlfn._xlws.FILTER([1]market_value_exchange!$B:$D,[1]market_value_exchange!$A:$A=A1459,0))*2</f>
        <v>37369871614000</v>
      </c>
      <c r="C1459" s="90">
        <f>SUM(AD1459:AN1459)</f>
        <v>212674351700</v>
      </c>
      <c r="D1459" s="203">
        <f>F1459+H1459+J1459+L1459+N1459+P1459+R1459+T1459+V1459+Z1459</f>
        <v>108907326000</v>
      </c>
      <c r="E1459" s="208">
        <f>INDEX([2]Daily_stats!$1:$1048576,MATCH($A1459,[2]Daily_stats!$H:$H,0),MATCH(E$1,[2]Daily_stats!$1:$1,0))</f>
        <v>181784442000</v>
      </c>
      <c r="F1459" s="90">
        <f>IFERROR(INDEX([1]kis_etf_trade_data!$1:$1048576,MATCH($A1459,[1]kis_etf_trade_data!$A:$A,0),MATCH(F$3,[1]kis_etf_trade_data!$1:$1,0)),0)</f>
        <v>74304685000</v>
      </c>
      <c r="G1459" s="85">
        <f>F1459/AD1459</f>
        <v>0.89987146661300366</v>
      </c>
      <c r="H1459" s="90">
        <f>IFERROR(INDEX([1]kis_etf_trade_data!$1:$1048576,MATCH($A1459,[1]kis_etf_trade_data!$A:$A,0),MATCH(H$3,[1]kis_etf_trade_data!$1:$1,0)),0)</f>
        <v>263238000</v>
      </c>
      <c r="I1459" s="85">
        <f>H1459/AE1459</f>
        <v>0.47962612054514975</v>
      </c>
      <c r="J1459" s="90">
        <f>IFERROR(INDEX([1]kis_etf_trade_data!$1:$1048576,MATCH($A1459,[1]kis_etf_trade_data!$A:$A,0),MATCH(J$3,[1]kis_etf_trade_data!$1:$1,0)),0)</f>
        <v>1903746000</v>
      </c>
      <c r="K1459" s="85">
        <f>J1459/AF1459</f>
        <v>0.43388778401903894</v>
      </c>
      <c r="L1459" s="90">
        <f>IFERROR(INDEX([1]kis_etf_trade_data!$1:$1048576,MATCH($A1459,[1]kis_etf_trade_data!$A:$A,0),MATCH(L$3,[1]kis_etf_trade_data!$1:$1,0)),0)</f>
        <v>31145471000</v>
      </c>
      <c r="M1459" s="85">
        <f>L1459/AG1459</f>
        <v>0.2555034043170587</v>
      </c>
      <c r="N1459" s="90">
        <f>IFERROR(INDEX([1]kis_etf_trade_data!$1:$1048576,MATCH($A1459,[1]kis_etf_trade_data!$A:$A,0),MATCH(N$3,[1]kis_etf_trade_data!$1:$1,0)),0)</f>
        <v>831237000</v>
      </c>
      <c r="O1459" s="85">
        <f>N1459/AH1459</f>
        <v>0.39478678568002229</v>
      </c>
      <c r="P1459" s="90">
        <f>IFERROR(INDEX([1]kis_etf_trade_data!$1:$1048576,MATCH($A1459,[1]kis_etf_trade_data!$A:$A,0),MATCH(P$3,[1]kis_etf_trade_data!$1:$1,0)),0)</f>
        <v>232183000</v>
      </c>
      <c r="Q1459" s="85">
        <f>P1459/AI1459</f>
        <v>0.45730700900893806</v>
      </c>
      <c r="R1459" s="90">
        <f>IFERROR(INDEX([1]kis_etf_trade_data!$1:$1048576,MATCH($A1459,[1]kis_etf_trade_data!$A:$A,0),MATCH(R$3,[1]kis_etf_trade_data!$1:$1,0)),0)</f>
        <v>65887000</v>
      </c>
      <c r="S1459" s="85">
        <f>R1459/AJ1459</f>
        <v>0.26896385620861668</v>
      </c>
      <c r="T1459" s="90">
        <f>IFERROR(INDEX([1]kis_etf_trade_data!$1:$1048576,MATCH($A1459,[1]kis_etf_trade_data!$A:$A,0),MATCH(T$3,[1]kis_etf_trade_data!$1:$1,0)),0)</f>
        <v>836000</v>
      </c>
      <c r="U1459" s="85">
        <f>T1459/AK1459</f>
        <v>4.9815278274341554E-2</v>
      </c>
      <c r="V1459" s="90">
        <f>IFERROR(INDEX([1]kis_etf_trade_data!$1:$1048576,MATCH($A1459,[1]kis_etf_trade_data!$A:$A,0),MATCH(V$3,[1]kis_etf_trade_data!$1:$1,0)),0)</f>
        <v>137809000</v>
      </c>
      <c r="W1459" s="85">
        <f>V1459/AL1459</f>
        <v>0.46233150157343478</v>
      </c>
      <c r="X1459" s="90">
        <f>IFERROR(INDEX([1]kis_etf_trade_data!$1:$1048576,MATCH($A1459,[1]kis_etf_trade_data!$A:$A,0),MATCH(X$3,[1]kis_etf_trade_data!$1:$1,0)),0)</f>
        <v>3526000</v>
      </c>
      <c r="Y1459" s="85">
        <f t="shared" si="17"/>
        <v>0.37502659008721551</v>
      </c>
      <c r="Z1459" s="90">
        <f>IFERROR(INDEX([1]kis_etf_trade_data!$1:$1048576,MATCH($A1459,[1]kis_etf_trade_data!$A:$A,0),MATCH(Z$3,[1]kis_etf_trade_data!$1:$1,0)),0)</f>
        <v>22234000</v>
      </c>
      <c r="AA1459" s="85">
        <f>Z1459/AO1459</f>
        <v>0.4721596942025908</v>
      </c>
      <c r="AB1459" s="85"/>
      <c r="AC1459" s="85"/>
      <c r="AD1459" s="90">
        <f>IFERROR(INDEX([1]market_value_etf!$1:$1048576,MATCH($A1459,[1]market_value_etf!$A:$A,0),MATCH(AD$2,[1]market_value_etf!$1:$1,0))*2 + INDEX([1]mkt_pt_etf!$1:$1048576,MATCH($A1459,[1]mkt_pt_etf!$A:$A,0),MATCH(AD$2,[1]mkt_pt_etf!$1:$1,0))*2,0)</f>
        <v>82572553700</v>
      </c>
      <c r="AE1459" s="90">
        <f>IFERROR(INDEX([1]market_value_etf!$1:$1048576,MATCH($A1459,[1]market_value_etf!$A:$A,0),MATCH(AE$2,[1]market_value_etf!$1:$1,0))*2 + INDEX([1]mkt_pt_etf!$1:$1048576,MATCH($A1459,[1]mkt_pt_etf!$A:$A,0),MATCH(AE$2,[1]mkt_pt_etf!$1:$1,0))*2,0)</f>
        <v>548840000</v>
      </c>
      <c r="AF1459" s="90">
        <f>IFERROR(INDEX([1]market_value_etf!$1:$1048576,MATCH($A1459,[1]market_value_etf!$A:$A,0),MATCH(AF$2,[1]market_value_etf!$1:$1,0))*2 + INDEX([1]mkt_pt_etf!$1:$1048576,MATCH($A1459,[1]mkt_pt_etf!$A:$A,0),MATCH(AF$2,[1]mkt_pt_etf!$1:$1,0))*2,0)</f>
        <v>4387646000</v>
      </c>
      <c r="AG1459" s="90">
        <f>IFERROR(INDEX([1]market_value_etf!$1:$1048576,MATCH($A1459,[1]market_value_etf!$A:$A,0),MATCH(AG$2,[1]market_value_etf!$1:$1,0))*2 + INDEX([1]mkt_pt_etf!$1:$1048576,MATCH($A1459,[1]mkt_pt_etf!$A:$A,0),MATCH(AG$2,[1]mkt_pt_etf!$1:$1,0))*2,0)</f>
        <v>121898458000</v>
      </c>
      <c r="AH1459" s="90">
        <f>IFERROR(INDEX([1]market_value_etf!$1:$1048576,MATCH($A1459,[1]market_value_etf!$A:$A,0),MATCH(AH$2,[1]market_value_etf!$1:$1,0))*2 + INDEX([1]mkt_pt_etf!$1:$1048576,MATCH($A1459,[1]mkt_pt_etf!$A:$A,0),MATCH(AH$2,[1]mkt_pt_etf!$1:$1,0))*2,0)</f>
        <v>2105534000</v>
      </c>
      <c r="AI1459" s="90">
        <f>IFERROR(INDEX([1]market_value_etf!$1:$1048576,MATCH($A1459,[1]market_value_etf!$A:$A,0),MATCH(AI$2,[1]market_value_etf!$1:$1,0))*2 + INDEX([1]mkt_pt_etf!$1:$1048576,MATCH($A1459,[1]mkt_pt_etf!$A:$A,0),MATCH(AI$2,[1]mkt_pt_etf!$1:$1,0))*2,0)</f>
        <v>507718000</v>
      </c>
      <c r="AJ1459" s="90">
        <f>IFERROR(INDEX([1]market_value_etf!$1:$1048576,MATCH($A1459,[1]market_value_etf!$A:$A,0),MATCH(AJ$2,[1]market_value_etf!$1:$1,0))*2 + INDEX([1]mkt_pt_etf!$1:$1048576,MATCH($A1459,[1]mkt_pt_etf!$A:$A,0),MATCH(AJ$2,[1]mkt_pt_etf!$1:$1,0))*2,0)</f>
        <v>244966000</v>
      </c>
      <c r="AK1459" s="90">
        <f>IFERROR(INDEX([1]market_value_etf!$1:$1048576,MATCH($A1459,[1]market_value_etf!$A:$A,0),MATCH(AK$2,[1]market_value_etf!$1:$1,0))*2 + INDEX([1]mkt_pt_etf!$1:$1048576,MATCH($A1459,[1]mkt_pt_etf!$A:$A,0),MATCH(AK$2,[1]mkt_pt_etf!$1:$1,0))*2,0)</f>
        <v>16782000</v>
      </c>
      <c r="AL1459" s="90">
        <f>IFERROR(INDEX([1]market_value_etf!$1:$1048576,MATCH($A1459,[1]market_value_etf!$A:$A,0),MATCH(AL$2,[1]market_value_etf!$1:$1,0))*2 + INDEX([1]mkt_pt_etf!$1:$1048576,MATCH($A1459,[1]mkt_pt_etf!$A:$A,0),MATCH(AL$2,[1]mkt_pt_etf!$1:$1,0))*2,0)</f>
        <v>298074000</v>
      </c>
      <c r="AM1459" s="90">
        <f>IFERROR(INDEX([1]market_value_etf!$1:$1048576,MATCH($A1459,[1]market_value_etf!$A:$A,0),MATCH(AM$2,[1]market_value_etf!$1:$1,0))*2 + INDEX([1]mkt_pt_etf!$1:$1048576,MATCH($A1459,[1]mkt_pt_etf!$A:$A,0),MATCH(AM$2,[1]mkt_pt_etf!$1:$1,0))*2,0)</f>
        <v>9402000</v>
      </c>
      <c r="AN1459" s="90">
        <f>IFERROR(INDEX([1]market_value_etf!$1:$1048576,MATCH($A1459,[1]market_value_etf!$A:$A,0),MATCH(AN$2,[1]market_value_etf!$1:$1,0))*2 + INDEX([1]mkt_pt_etf!$1:$1048576,MATCH($A1459,[1]mkt_pt_etf!$A:$A,0),MATCH(AN$2,[1]mkt_pt_etf!$1:$1,0))*2,0)</f>
        <v>84378000</v>
      </c>
      <c r="AO1459" s="90">
        <f>IFERROR(INDEX([1]market_value_etf!$1:$1048576,MATCH($A1459,[1]market_value_etf!$A:$A,0),MATCH(AO$2,[1]market_value_etf!$1:$1,0))*2 + INDEX([1]mkt_pt_etf!$1:$1048576,MATCH($A1459,[1]mkt_pt_etf!$A:$A,0),MATCH(AO$2,[1]mkt_pt_etf!$1:$1,0))*2,0)</f>
        <v>47090000</v>
      </c>
      <c r="AP1459" s="90"/>
    </row>
    <row r="1460" spans="1:42" ht="12.75" customHeight="1">
      <c r="A1460" s="81">
        <v>45513</v>
      </c>
      <c r="B1460" s="90" cm="1">
        <f t="array" ref="B1460">SUM(_xlfn._xlws.FILTER([1]market_value_exchange!$B:$D,[1]market_value_exchange!$A:$A=A1460,0))*2</f>
        <v>32033770037600</v>
      </c>
      <c r="C1460" s="90">
        <f>SUM(AD1460:AN1460)</f>
        <v>160425361180</v>
      </c>
      <c r="D1460" s="203">
        <f>F1460+H1460+J1460+L1460+N1460+P1460+R1460+T1460+V1460+Z1460</f>
        <v>98801940000</v>
      </c>
      <c r="E1460" s="208">
        <f>INDEX([2]Daily_stats!$1:$1048576,MATCH($A1460,[2]Daily_stats!$H:$H,0),MATCH(E$1,[2]Daily_stats!$1:$1,0))</f>
        <v>169010705000</v>
      </c>
      <c r="F1460" s="90">
        <f>IFERROR(INDEX([1]kis_etf_trade_data!$1:$1048576,MATCH($A1460,[1]kis_etf_trade_data!$A:$A,0),MATCH(F$3,[1]kis_etf_trade_data!$1:$1,0)),0)</f>
        <v>55047700000</v>
      </c>
      <c r="G1460" s="85">
        <f>F1460/AD1460</f>
        <v>0.86592051846222184</v>
      </c>
      <c r="H1460" s="90">
        <f>IFERROR(INDEX([1]kis_etf_trade_data!$1:$1048576,MATCH($A1460,[1]kis_etf_trade_data!$A:$A,0),MATCH(H$3,[1]kis_etf_trade_data!$1:$1,0)),0)</f>
        <v>148518000</v>
      </c>
      <c r="I1460" s="85">
        <f>H1460/AE1460</f>
        <v>0.11066882065925288</v>
      </c>
      <c r="J1460" s="90">
        <f>IFERROR(INDEX([1]kis_etf_trade_data!$1:$1048576,MATCH($A1460,[1]kis_etf_trade_data!$A:$A,0),MATCH(J$3,[1]kis_etf_trade_data!$1:$1,0)),0)</f>
        <v>1433022000</v>
      </c>
      <c r="K1460" s="85">
        <f>J1460/AF1460</f>
        <v>7.9311733052649006E-2</v>
      </c>
      <c r="L1460" s="90">
        <f>IFERROR(INDEX([1]kis_etf_trade_data!$1:$1048576,MATCH($A1460,[1]kis_etf_trade_data!$A:$A,0),MATCH(L$3,[1]kis_etf_trade_data!$1:$1,0)),0)</f>
        <v>19926817000</v>
      </c>
      <c r="M1460" s="85">
        <f>L1460/AG1460</f>
        <v>0.39025700638889899</v>
      </c>
      <c r="N1460" s="90">
        <f>IFERROR(INDEX([1]kis_etf_trade_data!$1:$1048576,MATCH($A1460,[1]kis_etf_trade_data!$A:$A,0),MATCH(N$3,[1]kis_etf_trade_data!$1:$1,0)),0)</f>
        <v>264774000</v>
      </c>
      <c r="O1460" s="85">
        <f>N1460/AH1460</f>
        <v>0.12796986419749506</v>
      </c>
      <c r="P1460" s="90">
        <f>IFERROR(INDEX([1]kis_etf_trade_data!$1:$1048576,MATCH($A1460,[1]kis_etf_trade_data!$A:$A,0),MATCH(P$3,[1]kis_etf_trade_data!$1:$1,0)),0)</f>
        <v>48508000</v>
      </c>
      <c r="Q1460" s="85">
        <f>P1460/AI1460</f>
        <v>0.22448885145454039</v>
      </c>
      <c r="R1460" s="90">
        <f>IFERROR(INDEX([1]kis_etf_trade_data!$1:$1048576,MATCH($A1460,[1]kis_etf_trade_data!$A:$A,0),MATCH(R$3,[1]kis_etf_trade_data!$1:$1,0)),0)</f>
        <v>5995000</v>
      </c>
      <c r="S1460" s="85">
        <f>R1460/AJ1460</f>
        <v>5.9579913409863294E-2</v>
      </c>
      <c r="T1460" s="90">
        <f>IFERROR(INDEX([1]kis_etf_trade_data!$1:$1048576,MATCH($A1460,[1]kis_etf_trade_data!$A:$A,0),MATCH(T$3,[1]kis_etf_trade_data!$1:$1,0)),0)</f>
        <v>21709800000</v>
      </c>
      <c r="U1460" s="85">
        <f>T1460/AK1460</f>
        <v>0.95893409716605194</v>
      </c>
      <c r="V1460" s="90">
        <f>IFERROR(INDEX([1]kis_etf_trade_data!$1:$1048576,MATCH($A1460,[1]kis_etf_trade_data!$A:$A,0),MATCH(V$3,[1]kis_etf_trade_data!$1:$1,0)),0)</f>
        <v>85318000</v>
      </c>
      <c r="W1460" s="85">
        <f>V1460/AL1460</f>
        <v>0.47473791982906366</v>
      </c>
      <c r="X1460" s="90">
        <f>IFERROR(INDEX([1]kis_etf_trade_data!$1:$1048576,MATCH($A1460,[1]kis_etf_trade_data!$A:$A,0),MATCH(X$3,[1]kis_etf_trade_data!$1:$1,0)),0)</f>
        <v>587000000</v>
      </c>
      <c r="Y1460" s="85">
        <f t="shared" si="17"/>
        <v>0.49898587708456238</v>
      </c>
      <c r="Z1460" s="90">
        <f>IFERROR(INDEX([1]kis_etf_trade_data!$1:$1048576,MATCH($A1460,[1]kis_etf_trade_data!$A:$A,0),MATCH(Z$3,[1]kis_etf_trade_data!$1:$1,0)),0)</f>
        <v>131488000</v>
      </c>
      <c r="AA1460" s="85">
        <f>Z1460/AO1460</f>
        <v>0.45852978100153441</v>
      </c>
      <c r="AB1460" s="85"/>
      <c r="AC1460" s="85"/>
      <c r="AD1460" s="90">
        <f>IFERROR(INDEX([1]market_value_etf!$1:$1048576,MATCH($A1460,[1]market_value_etf!$A:$A,0),MATCH(AD$2,[1]market_value_etf!$1:$1,0))*2 + INDEX([1]mkt_pt_etf!$1:$1048576,MATCH($A1460,[1]mkt_pt_etf!$A:$A,0),MATCH(AD$2,[1]mkt_pt_etf!$1:$1,0))*2,0)</f>
        <v>63571308020</v>
      </c>
      <c r="AE1460" s="90">
        <f>IFERROR(INDEX([1]market_value_etf!$1:$1048576,MATCH($A1460,[1]market_value_etf!$A:$A,0),MATCH(AE$2,[1]market_value_etf!$1:$1,0))*2 + INDEX([1]mkt_pt_etf!$1:$1048576,MATCH($A1460,[1]mkt_pt_etf!$A:$A,0),MATCH(AE$2,[1]mkt_pt_etf!$1:$1,0))*2,0)</f>
        <v>1342004000</v>
      </c>
      <c r="AF1460" s="90">
        <f>IFERROR(INDEX([1]market_value_etf!$1:$1048576,MATCH($A1460,[1]market_value_etf!$A:$A,0),MATCH(AF$2,[1]market_value_etf!$1:$1,0))*2 + INDEX([1]mkt_pt_etf!$1:$1048576,MATCH($A1460,[1]mkt_pt_etf!$A:$A,0),MATCH(AF$2,[1]mkt_pt_etf!$1:$1,0))*2,0)</f>
        <v>18068222000</v>
      </c>
      <c r="AG1460" s="90">
        <f>IFERROR(INDEX([1]market_value_etf!$1:$1048576,MATCH($A1460,[1]market_value_etf!$A:$A,0),MATCH(AG$2,[1]market_value_etf!$1:$1,0))*2 + INDEX([1]mkt_pt_etf!$1:$1048576,MATCH($A1460,[1]mkt_pt_etf!$A:$A,0),MATCH(AG$2,[1]mkt_pt_etf!$1:$1,0))*2,0)</f>
        <v>51060754000</v>
      </c>
      <c r="AH1460" s="90">
        <f>IFERROR(INDEX([1]market_value_etf!$1:$1048576,MATCH($A1460,[1]market_value_etf!$A:$A,0),MATCH(AH$2,[1]market_value_etf!$1:$1,0))*2 + INDEX([1]mkt_pt_etf!$1:$1048576,MATCH($A1460,[1]mkt_pt_etf!$A:$A,0),MATCH(AH$2,[1]mkt_pt_etf!$1:$1,0))*2,0)</f>
        <v>2069034000</v>
      </c>
      <c r="AI1460" s="90">
        <f>IFERROR(INDEX([1]market_value_etf!$1:$1048576,MATCH($A1460,[1]market_value_etf!$A:$A,0),MATCH(AI$2,[1]market_value_etf!$1:$1,0))*2 + INDEX([1]mkt_pt_etf!$1:$1048576,MATCH($A1460,[1]mkt_pt_etf!$A:$A,0),MATCH(AI$2,[1]mkt_pt_etf!$1:$1,0))*2,0)</f>
        <v>216082000</v>
      </c>
      <c r="AJ1460" s="90">
        <f>IFERROR(INDEX([1]market_value_etf!$1:$1048576,MATCH($A1460,[1]market_value_etf!$A:$A,0),MATCH(AJ$2,[1]market_value_etf!$1:$1,0))*2 + INDEX([1]mkt_pt_etf!$1:$1048576,MATCH($A1460,[1]mkt_pt_etf!$A:$A,0),MATCH(AJ$2,[1]mkt_pt_etf!$1:$1,0))*2,0)</f>
        <v>100621160</v>
      </c>
      <c r="AK1460" s="90">
        <f>IFERROR(INDEX([1]market_value_etf!$1:$1048576,MATCH($A1460,[1]market_value_etf!$A:$A,0),MATCH(AK$2,[1]market_value_etf!$1:$1,0))*2 + INDEX([1]mkt_pt_etf!$1:$1048576,MATCH($A1460,[1]mkt_pt_etf!$A:$A,0),MATCH(AK$2,[1]mkt_pt_etf!$1:$1,0))*2,0)</f>
        <v>22639512000</v>
      </c>
      <c r="AL1460" s="90">
        <f>IFERROR(INDEX([1]market_value_etf!$1:$1048576,MATCH($A1460,[1]market_value_etf!$A:$A,0),MATCH(AL$2,[1]market_value_etf!$1:$1,0))*2 + INDEX([1]mkt_pt_etf!$1:$1048576,MATCH($A1460,[1]mkt_pt_etf!$A:$A,0),MATCH(AL$2,[1]mkt_pt_etf!$1:$1,0))*2,0)</f>
        <v>179716000</v>
      </c>
      <c r="AM1460" s="90">
        <f>IFERROR(INDEX([1]market_value_etf!$1:$1048576,MATCH($A1460,[1]market_value_etf!$A:$A,0),MATCH(AM$2,[1]market_value_etf!$1:$1,0))*2 + INDEX([1]mkt_pt_etf!$1:$1048576,MATCH($A1460,[1]mkt_pt_etf!$A:$A,0),MATCH(AM$2,[1]mkt_pt_etf!$1:$1,0))*2,0)</f>
        <v>1176386000</v>
      </c>
      <c r="AN1460" s="90">
        <f>IFERROR(INDEX([1]market_value_etf!$1:$1048576,MATCH($A1460,[1]market_value_etf!$A:$A,0),MATCH(AN$2,[1]market_value_etf!$1:$1,0))*2 + INDEX([1]mkt_pt_etf!$1:$1048576,MATCH($A1460,[1]mkt_pt_etf!$A:$A,0),MATCH(AN$2,[1]mkt_pt_etf!$1:$1,0))*2,0)</f>
        <v>1722000</v>
      </c>
      <c r="AO1460" s="90">
        <f>IFERROR(INDEX([1]market_value_etf!$1:$1048576,MATCH($A1460,[1]market_value_etf!$A:$A,0),MATCH(AO$2,[1]market_value_etf!$1:$1,0))*2 + INDEX([1]mkt_pt_etf!$1:$1048576,MATCH($A1460,[1]mkt_pt_etf!$A:$A,0),MATCH(AO$2,[1]mkt_pt_etf!$1:$1,0))*2,0)</f>
        <v>286760000</v>
      </c>
      <c r="AP1460" s="90"/>
    </row>
    <row r="1461" spans="1:42" s="116" customFormat="1" ht="12.75" customHeight="1">
      <c r="A1461" s="110"/>
      <c r="B1461" s="113"/>
      <c r="C1461" s="113"/>
      <c r="D1461" s="203">
        <v>0</v>
      </c>
      <c r="E1461" s="208"/>
      <c r="F1461" s="113"/>
      <c r="G1461" s="135"/>
      <c r="H1461" s="113"/>
      <c r="I1461" s="113"/>
      <c r="J1461" s="113"/>
      <c r="K1461" s="113"/>
      <c r="L1461" s="113"/>
      <c r="M1461" s="113"/>
      <c r="N1461" s="113"/>
      <c r="O1461" s="113"/>
      <c r="P1461" s="113"/>
      <c r="Q1461" s="113"/>
      <c r="R1461" s="113"/>
      <c r="S1461" s="113"/>
      <c r="T1461" s="113"/>
      <c r="U1461" s="113"/>
      <c r="V1461" s="113"/>
      <c r="W1461" s="113"/>
      <c r="X1461" s="113"/>
      <c r="Y1461" s="85" t="e">
        <f t="shared" si="17"/>
        <v>#DIV/0!</v>
      </c>
      <c r="Z1461" s="113"/>
      <c r="AA1461" s="113"/>
      <c r="AB1461" s="113"/>
      <c r="AC1461" s="113"/>
      <c r="AD1461" s="113"/>
      <c r="AE1461" s="113"/>
      <c r="AF1461" s="113"/>
      <c r="AG1461" s="113"/>
      <c r="AH1461" s="113"/>
      <c r="AI1461" s="126"/>
      <c r="AJ1461" s="113"/>
      <c r="AK1461" s="113"/>
      <c r="AL1461" s="113"/>
      <c r="AM1461" s="113"/>
      <c r="AN1461" s="113"/>
      <c r="AO1461" s="113"/>
      <c r="AP1461" s="113"/>
    </row>
    <row r="1462" spans="1:42" ht="12.75" customHeight="1">
      <c r="A1462" s="81">
        <v>45509</v>
      </c>
      <c r="B1462" s="90" cm="1">
        <f t="array" ref="B1462">SUM(_xlfn._xlws.FILTER([1]market_value_exchange!$B:$D,[1]market_value_exchange!$A:$A=A1462,0))*2</f>
        <v>52592584408800</v>
      </c>
      <c r="C1462" s="90">
        <f>SUM(AD1462:AN1462)</f>
        <v>550375487760</v>
      </c>
      <c r="D1462" s="203">
        <f>F1462+H1462+J1462+L1462+N1462+P1462+R1462+T1462+V1462+Z1462</f>
        <v>395323657000</v>
      </c>
      <c r="E1462" s="208">
        <f>INDEX([2]Daily_stats!$1:$1048576,MATCH($A1462,[2]Daily_stats!$H:$H,0),MATCH(E$1,[2]Daily_stats!$1:$1,0))</f>
        <v>563413465000</v>
      </c>
      <c r="F1462" s="90">
        <f>IFERROR(INDEX([1]kis_etf_trade_data!$1:$1048576,MATCH($A1462,[1]kis_etf_trade_data!$A:$A,0),MATCH(F$3,[1]kis_etf_trade_data!$1:$1,0)),0)</f>
        <v>252778711000</v>
      </c>
      <c r="G1462" s="85">
        <f>F1462/AD1462</f>
        <v>0.79859566980307195</v>
      </c>
      <c r="H1462" s="90">
        <f>IFERROR(INDEX([1]kis_etf_trade_data!$1:$1048576,MATCH($A1462,[1]kis_etf_trade_data!$A:$A,0),MATCH(H$3,[1]kis_etf_trade_data!$1:$1,0)),0)</f>
        <v>989630000</v>
      </c>
      <c r="I1462" s="85">
        <f>H1462/AE1462</f>
        <v>0.4464235770905397</v>
      </c>
      <c r="J1462" s="90">
        <f>IFERROR(INDEX([1]kis_etf_trade_data!$1:$1048576,MATCH($A1462,[1]kis_etf_trade_data!$A:$A,0),MATCH(J$3,[1]kis_etf_trade_data!$1:$1,0)),0)</f>
        <v>1626003000</v>
      </c>
      <c r="K1462" s="85">
        <f>J1462/AF1462</f>
        <v>8.1860567444726598E-2</v>
      </c>
      <c r="L1462" s="90">
        <f>IFERROR(INDEX([1]kis_etf_trade_data!$1:$1048576,MATCH($A1462,[1]kis_etf_trade_data!$A:$A,0),MATCH(L$3,[1]kis_etf_trade_data!$1:$1,0)),0)</f>
        <v>74725382000</v>
      </c>
      <c r="M1462" s="85">
        <f>L1462/AG1462</f>
        <v>0.56233975186287966</v>
      </c>
      <c r="N1462" s="90">
        <f>IFERROR(INDEX([1]kis_etf_trade_data!$1:$1048576,MATCH($A1462,[1]kis_etf_trade_data!$A:$A,0),MATCH(N$3,[1]kis_etf_trade_data!$1:$1,0)),0)</f>
        <v>4976341000</v>
      </c>
      <c r="O1462" s="85">
        <f>N1462/AH1462</f>
        <v>0.35284705227692004</v>
      </c>
      <c r="P1462" s="90">
        <f>IFERROR(INDEX([1]kis_etf_trade_data!$1:$1048576,MATCH($A1462,[1]kis_etf_trade_data!$A:$A,0),MATCH(P$3,[1]kis_etf_trade_data!$1:$1,0)),0)</f>
        <v>1068142000</v>
      </c>
      <c r="Q1462" s="85">
        <f>P1462/AI1462</f>
        <v>0.46310080208107524</v>
      </c>
      <c r="R1462" s="90">
        <f>IFERROR(INDEX([1]kis_etf_trade_data!$1:$1048576,MATCH($A1462,[1]kis_etf_trade_data!$A:$A,0),MATCH(R$3,[1]kis_etf_trade_data!$1:$1,0)),0)</f>
        <v>0</v>
      </c>
      <c r="S1462" s="85">
        <f>R1462/AJ1462</f>
        <v>0</v>
      </c>
      <c r="T1462" s="90">
        <f>IFERROR(INDEX([1]kis_etf_trade_data!$1:$1048576,MATCH($A1462,[1]kis_etf_trade_data!$A:$A,0),MATCH(T$3,[1]kis_etf_trade_data!$1:$1,0)),0)</f>
        <v>57904618000</v>
      </c>
      <c r="U1462" s="85">
        <f>T1462/AK1462</f>
        <v>0.99759686194494923</v>
      </c>
      <c r="V1462" s="90">
        <f>IFERROR(INDEX([1]kis_etf_trade_data!$1:$1048576,MATCH($A1462,[1]kis_etf_trade_data!$A:$A,0),MATCH(V$3,[1]kis_etf_trade_data!$1:$1,0)),0)</f>
        <v>1194770000</v>
      </c>
      <c r="W1462" s="85">
        <f>V1462/AL1462</f>
        <v>0.35717979916353015</v>
      </c>
      <c r="X1462" s="90">
        <f>IFERROR(INDEX([1]kis_etf_trade_data!$1:$1048576,MATCH($A1462,[1]kis_etf_trade_data!$A:$A,0),MATCH(X$3,[1]kis_etf_trade_data!$1:$1,0)),0)</f>
        <v>468567000</v>
      </c>
      <c r="Y1462" s="85">
        <f t="shared" si="17"/>
        <v>0.5</v>
      </c>
      <c r="Z1462" s="90">
        <f>IFERROR(INDEX([1]kis_etf_trade_data!$1:$1048576,MATCH($A1462,[1]kis_etf_trade_data!$A:$A,0),MATCH(Z$3,[1]kis_etf_trade_data!$1:$1,0)),0)</f>
        <v>60060000</v>
      </c>
      <c r="AA1462" s="85">
        <f>Z1462/AO1462</f>
        <v>0.40140082605964206</v>
      </c>
      <c r="AB1462" s="85"/>
      <c r="AC1462" s="85"/>
      <c r="AD1462" s="90">
        <f>IFERROR(INDEX([1]market_value_etf!$1:$1048576,MATCH($A1462,[1]market_value_etf!$A:$A,0),MATCH(AD$2,[1]market_value_etf!$1:$1,0))*2 + INDEX([1]mkt_pt_etf!$1:$1048576,MATCH($A1462,[1]mkt_pt_etf!$A:$A,0),MATCH(AD$2,[1]mkt_pt_etf!$1:$1,0))*2,0)</f>
        <v>316529027840</v>
      </c>
      <c r="AE1462" s="90">
        <f>IFERROR(INDEX([1]market_value_etf!$1:$1048576,MATCH($A1462,[1]market_value_etf!$A:$A,0),MATCH(AE$2,[1]market_value_etf!$1:$1,0))*2 + INDEX([1]mkt_pt_etf!$1:$1048576,MATCH($A1462,[1]mkt_pt_etf!$A:$A,0),MATCH(AE$2,[1]mkt_pt_etf!$1:$1,0))*2,0)</f>
        <v>2216796000</v>
      </c>
      <c r="AF1462" s="90">
        <f>IFERROR(INDEX([1]market_value_etf!$1:$1048576,MATCH($A1462,[1]market_value_etf!$A:$A,0),MATCH(AF$2,[1]market_value_etf!$1:$1,0))*2 + INDEX([1]mkt_pt_etf!$1:$1048576,MATCH($A1462,[1]mkt_pt_etf!$A:$A,0),MATCH(AF$2,[1]mkt_pt_etf!$1:$1,0))*2,0)</f>
        <v>19863080000</v>
      </c>
      <c r="AG1462" s="90">
        <f>IFERROR(INDEX([1]market_value_etf!$1:$1048576,MATCH($A1462,[1]market_value_etf!$A:$A,0),MATCH(AG$2,[1]market_value_etf!$1:$1,0))*2 + INDEX([1]mkt_pt_etf!$1:$1048576,MATCH($A1462,[1]mkt_pt_etf!$A:$A,0),MATCH(AG$2,[1]mkt_pt_etf!$1:$1,0))*2,0)</f>
        <v>132882980000</v>
      </c>
      <c r="AH1462" s="90">
        <f>IFERROR(INDEX([1]market_value_etf!$1:$1048576,MATCH($A1462,[1]market_value_etf!$A:$A,0),MATCH(AH$2,[1]market_value_etf!$1:$1,0))*2 + INDEX([1]mkt_pt_etf!$1:$1048576,MATCH($A1462,[1]mkt_pt_etf!$A:$A,0),MATCH(AH$2,[1]mkt_pt_etf!$1:$1,0))*2,0)</f>
        <v>14103394000</v>
      </c>
      <c r="AI1462" s="90">
        <f>IFERROR(INDEX([1]market_value_etf!$1:$1048576,MATCH($A1462,[1]market_value_etf!$A:$A,0),MATCH(AI$2,[1]market_value_etf!$1:$1,0))*2 + INDEX([1]mkt_pt_etf!$1:$1048576,MATCH($A1462,[1]mkt_pt_etf!$A:$A,0),MATCH(AI$2,[1]mkt_pt_etf!$1:$1,0))*2,0)</f>
        <v>2306500000</v>
      </c>
      <c r="AJ1462" s="90">
        <f>IFERROR(INDEX([1]market_value_etf!$1:$1048576,MATCH($A1462,[1]market_value_etf!$A:$A,0),MATCH(AJ$2,[1]market_value_etf!$1:$1,0))*2 + INDEX([1]mkt_pt_etf!$1:$1048576,MATCH($A1462,[1]mkt_pt_etf!$A:$A,0),MATCH(AJ$2,[1]mkt_pt_etf!$1:$1,0))*2,0)</f>
        <v>144093920</v>
      </c>
      <c r="AK1462" s="90">
        <f>IFERROR(INDEX([1]market_value_etf!$1:$1048576,MATCH($A1462,[1]market_value_etf!$A:$A,0),MATCH(AK$2,[1]market_value_etf!$1:$1,0))*2 + INDEX([1]mkt_pt_etf!$1:$1048576,MATCH($A1462,[1]mkt_pt_etf!$A:$A,0),MATCH(AK$2,[1]mkt_pt_etf!$1:$1,0))*2,0)</f>
        <v>58044106000</v>
      </c>
      <c r="AL1462" s="90">
        <f>IFERROR(INDEX([1]market_value_etf!$1:$1048576,MATCH($A1462,[1]market_value_etf!$A:$A,0),MATCH(AL$2,[1]market_value_etf!$1:$1,0))*2 + INDEX([1]mkt_pt_etf!$1:$1048576,MATCH($A1462,[1]mkt_pt_etf!$A:$A,0),MATCH(AL$2,[1]mkt_pt_etf!$1:$1,0))*2,0)</f>
        <v>3345010000</v>
      </c>
      <c r="AM1462" s="90">
        <f>IFERROR(INDEX([1]market_value_etf!$1:$1048576,MATCH($A1462,[1]market_value_etf!$A:$A,0),MATCH(AM$2,[1]market_value_etf!$1:$1,0))*2 + INDEX([1]mkt_pt_etf!$1:$1048576,MATCH($A1462,[1]mkt_pt_etf!$A:$A,0),MATCH(AM$2,[1]mkt_pt_etf!$1:$1,0))*2,0)</f>
        <v>937134000</v>
      </c>
      <c r="AN1462" s="90">
        <f>IFERROR(INDEX([1]market_value_etf!$1:$1048576,MATCH($A1462,[1]market_value_etf!$A:$A,0),MATCH(AN$2,[1]market_value_etf!$1:$1,0))*2 + INDEX([1]mkt_pt_etf!$1:$1048576,MATCH($A1462,[1]mkt_pt_etf!$A:$A,0),MATCH(AN$2,[1]mkt_pt_etf!$1:$1,0))*2,0)</f>
        <v>3366000</v>
      </c>
      <c r="AO1462" s="90">
        <f>IFERROR(INDEX([1]market_value_etf!$1:$1048576,MATCH($A1462,[1]market_value_etf!$A:$A,0),MATCH(AO$2,[1]market_value_etf!$1:$1,0))*2 + INDEX([1]mkt_pt_etf!$1:$1048576,MATCH($A1462,[1]mkt_pt_etf!$A:$A,0),MATCH(AO$2,[1]mkt_pt_etf!$1:$1,0))*2,0)</f>
        <v>149626000</v>
      </c>
      <c r="AP1462" s="90"/>
    </row>
    <row r="1463" spans="1:42" ht="12.75" customHeight="1">
      <c r="A1463" s="81">
        <v>45510</v>
      </c>
      <c r="B1463" s="90" cm="1">
        <f t="array" ref="B1463">SUM(_xlfn._xlws.FILTER([1]market_value_exchange!$B:$D,[1]market_value_exchange!$A:$A=A1463,0))*2</f>
        <v>36165544461200</v>
      </c>
      <c r="C1463" s="90">
        <f>SUM(AD1463:AN1463)</f>
        <v>200211560900</v>
      </c>
      <c r="D1463" s="203">
        <f>F1463+H1463+J1463+L1463+N1463+P1463+R1463+T1463+V1463+Z1463</f>
        <v>135234566000</v>
      </c>
      <c r="E1463" s="208">
        <f>INDEX([2]Daily_stats!$1:$1048576,MATCH($A1463,[2]Daily_stats!$H:$H,0),MATCH(E$1,[2]Daily_stats!$1:$1,0))</f>
        <v>350284802000</v>
      </c>
      <c r="F1463" s="90">
        <f>IFERROR(INDEX([1]kis_etf_trade_data!$1:$1048576,MATCH($A1463,[1]kis_etf_trade_data!$A:$A,0),MATCH(F$3,[1]kis_etf_trade_data!$1:$1,0)),0)</f>
        <v>108005746000</v>
      </c>
      <c r="G1463" s="85">
        <f>F1463/AD1463</f>
        <v>0.85122473657619546</v>
      </c>
      <c r="H1463" s="90">
        <f>IFERROR(INDEX([1]kis_etf_trade_data!$1:$1048576,MATCH($A1463,[1]kis_etf_trade_data!$A:$A,0),MATCH(H$3,[1]kis_etf_trade_data!$1:$1,0)),0)</f>
        <v>342250000</v>
      </c>
      <c r="I1463" s="85">
        <f>H1463/AE1463</f>
        <v>0.41623492554593966</v>
      </c>
      <c r="J1463" s="90">
        <f>IFERROR(INDEX([1]kis_etf_trade_data!$1:$1048576,MATCH($A1463,[1]kis_etf_trade_data!$A:$A,0),MATCH(J$3,[1]kis_etf_trade_data!$1:$1,0)),0)</f>
        <v>5208778000</v>
      </c>
      <c r="K1463" s="85">
        <f>J1463/AF1463</f>
        <v>0.44349781000319632</v>
      </c>
      <c r="L1463" s="90">
        <f>IFERROR(INDEX([1]kis_etf_trade_data!$1:$1048576,MATCH($A1463,[1]kis_etf_trade_data!$A:$A,0),MATCH(L$3,[1]kis_etf_trade_data!$1:$1,0)),0)</f>
        <v>16471861000</v>
      </c>
      <c r="M1463" s="85">
        <f>L1463/AG1463</f>
        <v>0.35184120105484901</v>
      </c>
      <c r="N1463" s="90">
        <f>IFERROR(INDEX([1]kis_etf_trade_data!$1:$1048576,MATCH($A1463,[1]kis_etf_trade_data!$A:$A,0),MATCH(N$3,[1]kis_etf_trade_data!$1:$1,0)),0)</f>
        <v>2897934000</v>
      </c>
      <c r="O1463" s="85">
        <f>N1463/AH1463</f>
        <v>0.36149336835416479</v>
      </c>
      <c r="P1463" s="90">
        <f>IFERROR(INDEX([1]kis_etf_trade_data!$1:$1048576,MATCH($A1463,[1]kis_etf_trade_data!$A:$A,0),MATCH(P$3,[1]kis_etf_trade_data!$1:$1,0)),0)</f>
        <v>531064000</v>
      </c>
      <c r="Q1463" s="85">
        <f>P1463/AI1463</f>
        <v>0.36905706442633168</v>
      </c>
      <c r="R1463" s="90">
        <f>IFERROR(INDEX([1]kis_etf_trade_data!$1:$1048576,MATCH($A1463,[1]kis_etf_trade_data!$A:$A,0),MATCH(R$3,[1]kis_etf_trade_data!$1:$1,0)),0)</f>
        <v>20761000</v>
      </c>
      <c r="S1463" s="85">
        <f>R1463/AJ1463</f>
        <v>4.9438815506847276E-2</v>
      </c>
      <c r="T1463" s="90">
        <f>IFERROR(INDEX([1]kis_etf_trade_data!$1:$1048576,MATCH($A1463,[1]kis_etf_trade_data!$A:$A,0),MATCH(T$3,[1]kis_etf_trade_data!$1:$1,0)),0)</f>
        <v>838000</v>
      </c>
      <c r="U1463" s="85">
        <f>T1463/AK1463</f>
        <v>1.4843417882953095E-2</v>
      </c>
      <c r="V1463" s="90">
        <f>IFERROR(INDEX([1]kis_etf_trade_data!$1:$1048576,MATCH($A1463,[1]kis_etf_trade_data!$A:$A,0),MATCH(V$3,[1]kis_etf_trade_data!$1:$1,0)),0)</f>
        <v>1723726000</v>
      </c>
      <c r="W1463" s="85">
        <f>V1463/AL1463</f>
        <v>0.49020681825679319</v>
      </c>
      <c r="X1463" s="90">
        <f>IFERROR(INDEX([1]kis_etf_trade_data!$1:$1048576,MATCH($A1463,[1]kis_etf_trade_data!$A:$A,0),MATCH(X$3,[1]kis_etf_trade_data!$1:$1,0)),0)</f>
        <v>235800000</v>
      </c>
      <c r="Y1463" s="85">
        <f t="shared" si="17"/>
        <v>0.49748724635112723</v>
      </c>
      <c r="Z1463" s="90">
        <f>IFERROR(INDEX([1]kis_etf_trade_data!$1:$1048576,MATCH($A1463,[1]kis_etf_trade_data!$A:$A,0),MATCH(Z$3,[1]kis_etf_trade_data!$1:$1,0)),0)</f>
        <v>31608000</v>
      </c>
      <c r="AA1463" s="85">
        <f>Z1463/AO1463</f>
        <v>0.44406979684734049</v>
      </c>
      <c r="AB1463" s="85"/>
      <c r="AC1463" s="85"/>
      <c r="AD1463" s="90">
        <f>IFERROR(INDEX([1]market_value_etf!$1:$1048576,MATCH($A1463,[1]market_value_etf!$A:$A,0),MATCH(AD$2,[1]market_value_etf!$1:$1,0))*2 + INDEX([1]mkt_pt_etf!$1:$1048576,MATCH($A1463,[1]mkt_pt_etf!$A:$A,0),MATCH(AD$2,[1]mkt_pt_etf!$1:$1,0))*2,0)</f>
        <v>126882762400</v>
      </c>
      <c r="AE1463" s="90">
        <f>IFERROR(INDEX([1]market_value_etf!$1:$1048576,MATCH($A1463,[1]market_value_etf!$A:$A,0),MATCH(AE$2,[1]market_value_etf!$1:$1,0))*2 + INDEX([1]mkt_pt_etf!$1:$1048576,MATCH($A1463,[1]mkt_pt_etf!$A:$A,0),MATCH(AE$2,[1]mkt_pt_etf!$1:$1,0))*2,0)</f>
        <v>822252000</v>
      </c>
      <c r="AF1463" s="90">
        <f>IFERROR(INDEX([1]market_value_etf!$1:$1048576,MATCH($A1463,[1]market_value_etf!$A:$A,0),MATCH(AF$2,[1]market_value_etf!$1:$1,0))*2 + INDEX([1]mkt_pt_etf!$1:$1048576,MATCH($A1463,[1]mkt_pt_etf!$A:$A,0),MATCH(AF$2,[1]mkt_pt_etf!$1:$1,0))*2,0)</f>
        <v>11744766000</v>
      </c>
      <c r="AG1463" s="90">
        <f>IFERROR(INDEX([1]market_value_etf!$1:$1048576,MATCH($A1463,[1]market_value_etf!$A:$A,0),MATCH(AG$2,[1]market_value_etf!$1:$1,0))*2 + INDEX([1]mkt_pt_etf!$1:$1048576,MATCH($A1463,[1]mkt_pt_etf!$A:$A,0),MATCH(AG$2,[1]mkt_pt_etf!$1:$1,0))*2,0)</f>
        <v>46816180000</v>
      </c>
      <c r="AH1463" s="90">
        <f>IFERROR(INDEX([1]market_value_etf!$1:$1048576,MATCH($A1463,[1]market_value_etf!$A:$A,0),MATCH(AH$2,[1]market_value_etf!$1:$1,0))*2 + INDEX([1]mkt_pt_etf!$1:$1048576,MATCH($A1463,[1]mkt_pt_etf!$A:$A,0),MATCH(AH$2,[1]mkt_pt_etf!$1:$1,0))*2,0)</f>
        <v>8016562000</v>
      </c>
      <c r="AI1463" s="90">
        <f>IFERROR(INDEX([1]market_value_etf!$1:$1048576,MATCH($A1463,[1]market_value_etf!$A:$A,0),MATCH(AI$2,[1]market_value_etf!$1:$1,0))*2 + INDEX([1]mkt_pt_etf!$1:$1048576,MATCH($A1463,[1]mkt_pt_etf!$A:$A,0),MATCH(AI$2,[1]mkt_pt_etf!$1:$1,0))*2,0)</f>
        <v>1438975300</v>
      </c>
      <c r="AJ1463" s="90">
        <f>IFERROR(INDEX([1]market_value_etf!$1:$1048576,MATCH($A1463,[1]market_value_etf!$A:$A,0),MATCH(AJ$2,[1]market_value_etf!$1:$1,0))*2 + INDEX([1]mkt_pt_etf!$1:$1048576,MATCH($A1463,[1]mkt_pt_etf!$A:$A,0),MATCH(AJ$2,[1]mkt_pt_etf!$1:$1,0))*2,0)</f>
        <v>419933200</v>
      </c>
      <c r="AK1463" s="90">
        <f>IFERROR(INDEX([1]market_value_etf!$1:$1048576,MATCH($A1463,[1]market_value_etf!$A:$A,0),MATCH(AK$2,[1]market_value_etf!$1:$1,0))*2 + INDEX([1]mkt_pt_etf!$1:$1048576,MATCH($A1463,[1]mkt_pt_etf!$A:$A,0),MATCH(AK$2,[1]mkt_pt_etf!$1:$1,0))*2,0)</f>
        <v>56456000</v>
      </c>
      <c r="AL1463" s="90">
        <f>IFERROR(INDEX([1]market_value_etf!$1:$1048576,MATCH($A1463,[1]market_value_etf!$A:$A,0),MATCH(AL$2,[1]market_value_etf!$1:$1,0))*2 + INDEX([1]mkt_pt_etf!$1:$1048576,MATCH($A1463,[1]mkt_pt_etf!$A:$A,0),MATCH(AL$2,[1]mkt_pt_etf!$1:$1,0))*2,0)</f>
        <v>3516324000</v>
      </c>
      <c r="AM1463" s="90">
        <f>IFERROR(INDEX([1]market_value_etf!$1:$1048576,MATCH($A1463,[1]market_value_etf!$A:$A,0),MATCH(AM$2,[1]market_value_etf!$1:$1,0))*2 + INDEX([1]mkt_pt_etf!$1:$1048576,MATCH($A1463,[1]mkt_pt_etf!$A:$A,0),MATCH(AM$2,[1]mkt_pt_etf!$1:$1,0))*2,0)</f>
        <v>473982000</v>
      </c>
      <c r="AN1463" s="90">
        <f>IFERROR(INDEX([1]market_value_etf!$1:$1048576,MATCH($A1463,[1]market_value_etf!$A:$A,0),MATCH(AN$2,[1]market_value_etf!$1:$1,0))*2 + INDEX([1]mkt_pt_etf!$1:$1048576,MATCH($A1463,[1]mkt_pt_etf!$A:$A,0),MATCH(AN$2,[1]mkt_pt_etf!$1:$1,0))*2,0)</f>
        <v>23368000</v>
      </c>
      <c r="AO1463" s="90">
        <f>IFERROR(INDEX([1]market_value_etf!$1:$1048576,MATCH($A1463,[1]market_value_etf!$A:$A,0),MATCH(AO$2,[1]market_value_etf!$1:$1,0))*2 + INDEX([1]mkt_pt_etf!$1:$1048576,MATCH($A1463,[1]mkt_pt_etf!$A:$A,0),MATCH(AO$2,[1]mkt_pt_etf!$1:$1,0))*2,0)</f>
        <v>71178000</v>
      </c>
      <c r="AP1463" s="90"/>
    </row>
    <row r="1464" spans="1:42" ht="12.75" customHeight="1">
      <c r="A1464" s="81">
        <v>45511</v>
      </c>
      <c r="B1464" s="90" cm="1">
        <f t="array" ref="B1464">SUM(_xlfn._xlws.FILTER([1]market_value_exchange!$B:$D,[1]market_value_exchange!$A:$A=A1464,0))*2</f>
        <v>31300969006800</v>
      </c>
      <c r="C1464" s="90">
        <f>SUM(AD1464:AN1464)</f>
        <v>304402011620</v>
      </c>
      <c r="D1464" s="203">
        <f>F1464+H1464+J1464+L1464+N1464+P1464+R1464+T1464+V1464+Z1464</f>
        <v>198599472000</v>
      </c>
      <c r="E1464" s="208">
        <f>INDEX([2]Daily_stats!$1:$1048576,MATCH($A1464,[2]Daily_stats!$H:$H,0),MATCH(E$1,[2]Daily_stats!$1:$1,0))</f>
        <v>222051793000</v>
      </c>
      <c r="F1464" s="90">
        <f>IFERROR(INDEX([1]kis_etf_trade_data!$1:$1048576,MATCH($A1464,[1]kis_etf_trade_data!$A:$A,0),MATCH(F$3,[1]kis_etf_trade_data!$1:$1,0)),0)</f>
        <v>160800892000</v>
      </c>
      <c r="G1464" s="85">
        <f>F1464/AD1464</f>
        <v>0.74625811443134593</v>
      </c>
      <c r="H1464" s="90">
        <f>IFERROR(INDEX([1]kis_etf_trade_data!$1:$1048576,MATCH($A1464,[1]kis_etf_trade_data!$A:$A,0),MATCH(H$3,[1]kis_etf_trade_data!$1:$1,0)),0)</f>
        <v>205110000</v>
      </c>
      <c r="I1464" s="85">
        <f>H1464/AE1464</f>
        <v>0.45457567617882505</v>
      </c>
      <c r="J1464" s="90">
        <f>IFERROR(INDEX([1]kis_etf_trade_data!$1:$1048576,MATCH($A1464,[1]kis_etf_trade_data!$A:$A,0),MATCH(J$3,[1]kis_etf_trade_data!$1:$1,0)),0)</f>
        <v>9539042000</v>
      </c>
      <c r="K1464" s="85">
        <f>J1464/AF1464</f>
        <v>0.49126095972161965</v>
      </c>
      <c r="L1464" s="90">
        <f>IFERROR(INDEX([1]kis_etf_trade_data!$1:$1048576,MATCH($A1464,[1]kis_etf_trade_data!$A:$A,0),MATCH(L$3,[1]kis_etf_trade_data!$1:$1,0)),0)</f>
        <v>24596546000</v>
      </c>
      <c r="M1464" s="85">
        <f>L1464/AG1464</f>
        <v>0.40066867635111336</v>
      </c>
      <c r="N1464" s="90">
        <f>IFERROR(INDEX([1]kis_etf_trade_data!$1:$1048576,MATCH($A1464,[1]kis_etf_trade_data!$A:$A,0),MATCH(N$3,[1]kis_etf_trade_data!$1:$1,0)),0)</f>
        <v>2690633000</v>
      </c>
      <c r="O1464" s="85">
        <f>N1464/AH1464</f>
        <v>0.46841159131250432</v>
      </c>
      <c r="P1464" s="90">
        <f>IFERROR(INDEX([1]kis_etf_trade_data!$1:$1048576,MATCH($A1464,[1]kis_etf_trade_data!$A:$A,0),MATCH(P$3,[1]kis_etf_trade_data!$1:$1,0)),0)</f>
        <v>469492000</v>
      </c>
      <c r="Q1464" s="85">
        <f>P1464/AI1464</f>
        <v>0.49022457784627466</v>
      </c>
      <c r="R1464" s="90">
        <f>IFERROR(INDEX([1]kis_etf_trade_data!$1:$1048576,MATCH($A1464,[1]kis_etf_trade_data!$A:$A,0),MATCH(R$3,[1]kis_etf_trade_data!$1:$1,0)),0)</f>
        <v>66015000</v>
      </c>
      <c r="S1464" s="85">
        <f>R1464/AJ1464</f>
        <v>0.14688723879537288</v>
      </c>
      <c r="T1464" s="90">
        <f>IFERROR(INDEX([1]kis_etf_trade_data!$1:$1048576,MATCH($A1464,[1]kis_etf_trade_data!$A:$A,0),MATCH(T$3,[1]kis_etf_trade_data!$1:$1,0)),0)</f>
        <v>844000</v>
      </c>
      <c r="U1464" s="85">
        <f>T1464/AK1464</f>
        <v>0.16759332803812549</v>
      </c>
      <c r="V1464" s="90">
        <f>IFERROR(INDEX([1]kis_etf_trade_data!$1:$1048576,MATCH($A1464,[1]kis_etf_trade_data!$A:$A,0),MATCH(V$3,[1]kis_etf_trade_data!$1:$1,0)),0)</f>
        <v>228270000</v>
      </c>
      <c r="W1464" s="85">
        <f>V1464/AL1464</f>
        <v>0.46355074141313224</v>
      </c>
      <c r="X1464" s="90">
        <f>IFERROR(INDEX([1]kis_etf_trade_data!$1:$1048576,MATCH($A1464,[1]kis_etf_trade_data!$A:$A,0),MATCH(X$3,[1]kis_etf_trade_data!$1:$1,0)),0)</f>
        <v>1181000</v>
      </c>
      <c r="Y1464" s="85">
        <f t="shared" si="17"/>
        <v>0.5</v>
      </c>
      <c r="Z1464" s="90">
        <f>IFERROR(INDEX([1]kis_etf_trade_data!$1:$1048576,MATCH($A1464,[1]kis_etf_trade_data!$A:$A,0),MATCH(Z$3,[1]kis_etf_trade_data!$1:$1,0)),0)</f>
        <v>2628000</v>
      </c>
      <c r="AA1464" s="85">
        <f>Z1464/AO1464</f>
        <v>1.5985790408525755E-2</v>
      </c>
      <c r="AB1464" s="85"/>
      <c r="AC1464" s="85"/>
      <c r="AD1464" s="90">
        <f>IFERROR(INDEX([1]market_value_etf!$1:$1048576,MATCH($A1464,[1]market_value_etf!$A:$A,0),MATCH(AD$2,[1]market_value_etf!$1:$1,0))*2 + INDEX([1]mkt_pt_etf!$1:$1048576,MATCH($A1464,[1]mkt_pt_etf!$A:$A,0),MATCH(AD$2,[1]mkt_pt_etf!$1:$1,0))*2,0)</f>
        <v>215476239240</v>
      </c>
      <c r="AE1464" s="90">
        <f>IFERROR(INDEX([1]market_value_etf!$1:$1048576,MATCH($A1464,[1]market_value_etf!$A:$A,0),MATCH(AE$2,[1]market_value_etf!$1:$1,0))*2 + INDEX([1]mkt_pt_etf!$1:$1048576,MATCH($A1464,[1]mkt_pt_etf!$A:$A,0),MATCH(AE$2,[1]mkt_pt_etf!$1:$1,0))*2,0)</f>
        <v>451212000</v>
      </c>
      <c r="AF1464" s="90">
        <f>IFERROR(INDEX([1]market_value_etf!$1:$1048576,MATCH($A1464,[1]market_value_etf!$A:$A,0),MATCH(AF$2,[1]market_value_etf!$1:$1,0))*2 + INDEX([1]mkt_pt_etf!$1:$1048576,MATCH($A1464,[1]mkt_pt_etf!$A:$A,0),MATCH(AF$2,[1]mkt_pt_etf!$1:$1,0))*2,0)</f>
        <v>19417464000</v>
      </c>
      <c r="AG1464" s="90">
        <f>IFERROR(INDEX([1]market_value_etf!$1:$1048576,MATCH($A1464,[1]market_value_etf!$A:$A,0),MATCH(AG$2,[1]market_value_etf!$1:$1,0))*2 + INDEX([1]mkt_pt_etf!$1:$1048576,MATCH($A1464,[1]mkt_pt_etf!$A:$A,0),MATCH(AG$2,[1]mkt_pt_etf!$1:$1,0))*2,0)</f>
        <v>61388742000</v>
      </c>
      <c r="AH1464" s="90">
        <f>IFERROR(INDEX([1]market_value_etf!$1:$1048576,MATCH($A1464,[1]market_value_etf!$A:$A,0),MATCH(AH$2,[1]market_value_etf!$1:$1,0))*2 + INDEX([1]mkt_pt_etf!$1:$1048576,MATCH($A1464,[1]mkt_pt_etf!$A:$A,0),MATCH(AH$2,[1]mkt_pt_etf!$1:$1,0))*2,0)</f>
        <v>5744164000</v>
      </c>
      <c r="AI1464" s="90">
        <f>IFERROR(INDEX([1]market_value_etf!$1:$1048576,MATCH($A1464,[1]market_value_etf!$A:$A,0),MATCH(AI$2,[1]market_value_etf!$1:$1,0))*2 + INDEX([1]mkt_pt_etf!$1:$1048576,MATCH($A1464,[1]mkt_pt_etf!$A:$A,0),MATCH(AI$2,[1]mkt_pt_etf!$1:$1,0))*2,0)</f>
        <v>957708000</v>
      </c>
      <c r="AJ1464" s="90">
        <f>IFERROR(INDEX([1]market_value_etf!$1:$1048576,MATCH($A1464,[1]market_value_etf!$A:$A,0),MATCH(AJ$2,[1]market_value_etf!$1:$1,0))*2 + INDEX([1]mkt_pt_etf!$1:$1048576,MATCH($A1464,[1]mkt_pt_etf!$A:$A,0),MATCH(AJ$2,[1]mkt_pt_etf!$1:$1,0))*2,0)</f>
        <v>449426380</v>
      </c>
      <c r="AK1464" s="90">
        <f>IFERROR(INDEX([1]market_value_etf!$1:$1048576,MATCH($A1464,[1]market_value_etf!$A:$A,0),MATCH(AK$2,[1]market_value_etf!$1:$1,0))*2 + INDEX([1]mkt_pt_etf!$1:$1048576,MATCH($A1464,[1]mkt_pt_etf!$A:$A,0),MATCH(AK$2,[1]mkt_pt_etf!$1:$1,0))*2,0)</f>
        <v>5036000</v>
      </c>
      <c r="AL1464" s="90">
        <f>IFERROR(INDEX([1]market_value_etf!$1:$1048576,MATCH($A1464,[1]market_value_etf!$A:$A,0),MATCH(AL$2,[1]market_value_etf!$1:$1,0))*2 + INDEX([1]mkt_pt_etf!$1:$1048576,MATCH($A1464,[1]mkt_pt_etf!$A:$A,0),MATCH(AL$2,[1]mkt_pt_etf!$1:$1,0))*2,0)</f>
        <v>492438000</v>
      </c>
      <c r="AM1464" s="90">
        <f>IFERROR(INDEX([1]market_value_etf!$1:$1048576,MATCH($A1464,[1]market_value_etf!$A:$A,0),MATCH(AM$2,[1]market_value_etf!$1:$1,0))*2 + INDEX([1]mkt_pt_etf!$1:$1048576,MATCH($A1464,[1]mkt_pt_etf!$A:$A,0),MATCH(AM$2,[1]mkt_pt_etf!$1:$1,0))*2,0)</f>
        <v>2362000</v>
      </c>
      <c r="AN1464" s="90">
        <f>IFERROR(INDEX([1]market_value_etf!$1:$1048576,MATCH($A1464,[1]market_value_etf!$A:$A,0),MATCH(AN$2,[1]market_value_etf!$1:$1,0))*2 + INDEX([1]mkt_pt_etf!$1:$1048576,MATCH($A1464,[1]mkt_pt_etf!$A:$A,0),MATCH(AN$2,[1]mkt_pt_etf!$1:$1,0))*2,0)</f>
        <v>17220000</v>
      </c>
      <c r="AO1464" s="90">
        <f>IFERROR(INDEX([1]market_value_etf!$1:$1048576,MATCH($A1464,[1]market_value_etf!$A:$A,0),MATCH(AO$2,[1]market_value_etf!$1:$1,0))*2 + INDEX([1]mkt_pt_etf!$1:$1048576,MATCH($A1464,[1]mkt_pt_etf!$A:$A,0),MATCH(AO$2,[1]mkt_pt_etf!$1:$1,0))*2,0)</f>
        <v>164396000</v>
      </c>
      <c r="AP1464" s="90"/>
    </row>
    <row r="1465" spans="1:42" ht="12.75" customHeight="1">
      <c r="A1465" s="81">
        <v>45512</v>
      </c>
      <c r="B1465" s="90" cm="1">
        <f t="array" ref="B1465">SUM(_xlfn._xlws.FILTER([1]market_value_exchange!$B:$D,[1]market_value_exchange!$A:$A=A1465,0))*2</f>
        <v>37369871614000</v>
      </c>
      <c r="C1465" s="90">
        <f>SUM(AD1465:AN1465)</f>
        <v>212674351700</v>
      </c>
      <c r="D1465" s="203">
        <f>F1465+H1465+J1465+L1465+N1465+P1465+R1465+T1465+V1465+Z1465</f>
        <v>108907326000</v>
      </c>
      <c r="E1465" s="208">
        <f>INDEX([2]Daily_stats!$1:$1048576,MATCH($A1465,[2]Daily_stats!$H:$H,0),MATCH(E$1,[2]Daily_stats!$1:$1,0))</f>
        <v>181784442000</v>
      </c>
      <c r="F1465" s="90">
        <f>IFERROR(INDEX([1]kis_etf_trade_data!$1:$1048576,MATCH($A1465,[1]kis_etf_trade_data!$A:$A,0),MATCH(F$3,[1]kis_etf_trade_data!$1:$1,0)),0)</f>
        <v>74304685000</v>
      </c>
      <c r="G1465" s="85">
        <f>F1465/AD1465</f>
        <v>0.89987146661300366</v>
      </c>
      <c r="H1465" s="90">
        <f>IFERROR(INDEX([1]kis_etf_trade_data!$1:$1048576,MATCH($A1465,[1]kis_etf_trade_data!$A:$A,0),MATCH(H$3,[1]kis_etf_trade_data!$1:$1,0)),0)</f>
        <v>263238000</v>
      </c>
      <c r="I1465" s="85">
        <f>H1465/AE1465</f>
        <v>0.47962612054514975</v>
      </c>
      <c r="J1465" s="90">
        <f>IFERROR(INDEX([1]kis_etf_trade_data!$1:$1048576,MATCH($A1465,[1]kis_etf_trade_data!$A:$A,0),MATCH(J$3,[1]kis_etf_trade_data!$1:$1,0)),0)</f>
        <v>1903746000</v>
      </c>
      <c r="K1465" s="85">
        <f>J1465/AF1465</f>
        <v>0.43388778401903894</v>
      </c>
      <c r="L1465" s="90">
        <f>IFERROR(INDEX([1]kis_etf_trade_data!$1:$1048576,MATCH($A1465,[1]kis_etf_trade_data!$A:$A,0),MATCH(L$3,[1]kis_etf_trade_data!$1:$1,0)),0)</f>
        <v>31145471000</v>
      </c>
      <c r="M1465" s="85">
        <f>L1465/AG1465</f>
        <v>0.2555034043170587</v>
      </c>
      <c r="N1465" s="90">
        <f>IFERROR(INDEX([1]kis_etf_trade_data!$1:$1048576,MATCH($A1465,[1]kis_etf_trade_data!$A:$A,0),MATCH(N$3,[1]kis_etf_trade_data!$1:$1,0)),0)</f>
        <v>831237000</v>
      </c>
      <c r="O1465" s="85">
        <f>N1465/AH1465</f>
        <v>0.39478678568002229</v>
      </c>
      <c r="P1465" s="90">
        <f>IFERROR(INDEX([1]kis_etf_trade_data!$1:$1048576,MATCH($A1465,[1]kis_etf_trade_data!$A:$A,0),MATCH(P$3,[1]kis_etf_trade_data!$1:$1,0)),0)</f>
        <v>232183000</v>
      </c>
      <c r="Q1465" s="85">
        <f>P1465/AI1465</f>
        <v>0.45730700900893806</v>
      </c>
      <c r="R1465" s="90">
        <f>IFERROR(INDEX([1]kis_etf_trade_data!$1:$1048576,MATCH($A1465,[1]kis_etf_trade_data!$A:$A,0),MATCH(R$3,[1]kis_etf_trade_data!$1:$1,0)),0)</f>
        <v>65887000</v>
      </c>
      <c r="S1465" s="85">
        <f>R1465/AJ1465</f>
        <v>0.26896385620861668</v>
      </c>
      <c r="T1465" s="90">
        <f>IFERROR(INDEX([1]kis_etf_trade_data!$1:$1048576,MATCH($A1465,[1]kis_etf_trade_data!$A:$A,0),MATCH(T$3,[1]kis_etf_trade_data!$1:$1,0)),0)</f>
        <v>836000</v>
      </c>
      <c r="U1465" s="85">
        <f>T1465/AK1465</f>
        <v>4.9815278274341554E-2</v>
      </c>
      <c r="V1465" s="90">
        <f>IFERROR(INDEX([1]kis_etf_trade_data!$1:$1048576,MATCH($A1465,[1]kis_etf_trade_data!$A:$A,0),MATCH(V$3,[1]kis_etf_trade_data!$1:$1,0)),0)</f>
        <v>137809000</v>
      </c>
      <c r="W1465" s="85">
        <f>V1465/AL1465</f>
        <v>0.46233150157343478</v>
      </c>
      <c r="X1465" s="90">
        <f>IFERROR(INDEX([1]kis_etf_trade_data!$1:$1048576,MATCH($A1465,[1]kis_etf_trade_data!$A:$A,0),MATCH(X$3,[1]kis_etf_trade_data!$1:$1,0)),0)</f>
        <v>3526000</v>
      </c>
      <c r="Y1465" s="85">
        <f t="shared" si="17"/>
        <v>0.37502659008721551</v>
      </c>
      <c r="Z1465" s="90">
        <f>IFERROR(INDEX([1]kis_etf_trade_data!$1:$1048576,MATCH($A1465,[1]kis_etf_trade_data!$A:$A,0),MATCH(Z$3,[1]kis_etf_trade_data!$1:$1,0)),0)</f>
        <v>22234000</v>
      </c>
      <c r="AA1465" s="85">
        <f>Z1465/AO1465</f>
        <v>0.4721596942025908</v>
      </c>
      <c r="AB1465" s="85"/>
      <c r="AC1465" s="85"/>
      <c r="AD1465" s="90">
        <f>IFERROR(INDEX([1]market_value_etf!$1:$1048576,MATCH($A1465,[1]market_value_etf!$A:$A,0),MATCH(AD$2,[1]market_value_etf!$1:$1,0))*2 + INDEX([1]mkt_pt_etf!$1:$1048576,MATCH($A1465,[1]mkt_pt_etf!$A:$A,0),MATCH(AD$2,[1]mkt_pt_etf!$1:$1,0))*2,0)</f>
        <v>82572553700</v>
      </c>
      <c r="AE1465" s="90">
        <f>IFERROR(INDEX([1]market_value_etf!$1:$1048576,MATCH($A1465,[1]market_value_etf!$A:$A,0),MATCH(AE$2,[1]market_value_etf!$1:$1,0))*2 + INDEX([1]mkt_pt_etf!$1:$1048576,MATCH($A1465,[1]mkt_pt_etf!$A:$A,0),MATCH(AE$2,[1]mkt_pt_etf!$1:$1,0))*2,0)</f>
        <v>548840000</v>
      </c>
      <c r="AF1465" s="90">
        <f>IFERROR(INDEX([1]market_value_etf!$1:$1048576,MATCH($A1465,[1]market_value_etf!$A:$A,0),MATCH(AF$2,[1]market_value_etf!$1:$1,0))*2 + INDEX([1]mkt_pt_etf!$1:$1048576,MATCH($A1465,[1]mkt_pt_etf!$A:$A,0),MATCH(AF$2,[1]mkt_pt_etf!$1:$1,0))*2,0)</f>
        <v>4387646000</v>
      </c>
      <c r="AG1465" s="90">
        <f>IFERROR(INDEX([1]market_value_etf!$1:$1048576,MATCH($A1465,[1]market_value_etf!$A:$A,0),MATCH(AG$2,[1]market_value_etf!$1:$1,0))*2 + INDEX([1]mkt_pt_etf!$1:$1048576,MATCH($A1465,[1]mkt_pt_etf!$A:$A,0),MATCH(AG$2,[1]mkt_pt_etf!$1:$1,0))*2,0)</f>
        <v>121898458000</v>
      </c>
      <c r="AH1465" s="90">
        <f>IFERROR(INDEX([1]market_value_etf!$1:$1048576,MATCH($A1465,[1]market_value_etf!$A:$A,0),MATCH(AH$2,[1]market_value_etf!$1:$1,0))*2 + INDEX([1]mkt_pt_etf!$1:$1048576,MATCH($A1465,[1]mkt_pt_etf!$A:$A,0),MATCH(AH$2,[1]mkt_pt_etf!$1:$1,0))*2,0)</f>
        <v>2105534000</v>
      </c>
      <c r="AI1465" s="90">
        <f>IFERROR(INDEX([1]market_value_etf!$1:$1048576,MATCH($A1465,[1]market_value_etf!$A:$A,0),MATCH(AI$2,[1]market_value_etf!$1:$1,0))*2 + INDEX([1]mkt_pt_etf!$1:$1048576,MATCH($A1465,[1]mkt_pt_etf!$A:$A,0),MATCH(AI$2,[1]mkt_pt_etf!$1:$1,0))*2,0)</f>
        <v>507718000</v>
      </c>
      <c r="AJ1465" s="90">
        <f>IFERROR(INDEX([1]market_value_etf!$1:$1048576,MATCH($A1465,[1]market_value_etf!$A:$A,0),MATCH(AJ$2,[1]market_value_etf!$1:$1,0))*2 + INDEX([1]mkt_pt_etf!$1:$1048576,MATCH($A1465,[1]mkt_pt_etf!$A:$A,0),MATCH(AJ$2,[1]mkt_pt_etf!$1:$1,0))*2,0)</f>
        <v>244966000</v>
      </c>
      <c r="AK1465" s="90">
        <f>IFERROR(INDEX([1]market_value_etf!$1:$1048576,MATCH($A1465,[1]market_value_etf!$A:$A,0),MATCH(AK$2,[1]market_value_etf!$1:$1,0))*2 + INDEX([1]mkt_pt_etf!$1:$1048576,MATCH($A1465,[1]mkt_pt_etf!$A:$A,0),MATCH(AK$2,[1]mkt_pt_etf!$1:$1,0))*2,0)</f>
        <v>16782000</v>
      </c>
      <c r="AL1465" s="90">
        <f>IFERROR(INDEX([1]market_value_etf!$1:$1048576,MATCH($A1465,[1]market_value_etf!$A:$A,0),MATCH(AL$2,[1]market_value_etf!$1:$1,0))*2 + INDEX([1]mkt_pt_etf!$1:$1048576,MATCH($A1465,[1]mkt_pt_etf!$A:$A,0),MATCH(AL$2,[1]mkt_pt_etf!$1:$1,0))*2,0)</f>
        <v>298074000</v>
      </c>
      <c r="AM1465" s="90">
        <f>IFERROR(INDEX([1]market_value_etf!$1:$1048576,MATCH($A1465,[1]market_value_etf!$A:$A,0),MATCH(AM$2,[1]market_value_etf!$1:$1,0))*2 + INDEX([1]mkt_pt_etf!$1:$1048576,MATCH($A1465,[1]mkt_pt_etf!$A:$A,0),MATCH(AM$2,[1]mkt_pt_etf!$1:$1,0))*2,0)</f>
        <v>9402000</v>
      </c>
      <c r="AN1465" s="90">
        <f>IFERROR(INDEX([1]market_value_etf!$1:$1048576,MATCH($A1465,[1]market_value_etf!$A:$A,0),MATCH(AN$2,[1]market_value_etf!$1:$1,0))*2 + INDEX([1]mkt_pt_etf!$1:$1048576,MATCH($A1465,[1]mkt_pt_etf!$A:$A,0),MATCH(AN$2,[1]mkt_pt_etf!$1:$1,0))*2,0)</f>
        <v>84378000</v>
      </c>
      <c r="AO1465" s="90">
        <f>IFERROR(INDEX([1]market_value_etf!$1:$1048576,MATCH($A1465,[1]market_value_etf!$A:$A,0),MATCH(AO$2,[1]market_value_etf!$1:$1,0))*2 + INDEX([1]mkt_pt_etf!$1:$1048576,MATCH($A1465,[1]mkt_pt_etf!$A:$A,0),MATCH(AO$2,[1]mkt_pt_etf!$1:$1,0))*2,0)</f>
        <v>47090000</v>
      </c>
      <c r="AP1465" s="90"/>
    </row>
    <row r="1466" spans="1:42" ht="12.75" customHeight="1">
      <c r="A1466" s="81">
        <v>45513</v>
      </c>
      <c r="B1466" s="90" cm="1">
        <f t="array" ref="B1466">SUM(_xlfn._xlws.FILTER([1]market_value_exchange!$B:$D,[1]market_value_exchange!$A:$A=A1466,0))*2</f>
        <v>32033770037600</v>
      </c>
      <c r="C1466" s="90">
        <f>SUM(AD1466:AN1466)</f>
        <v>160425361180</v>
      </c>
      <c r="D1466" s="203">
        <f>F1466+H1466+J1466+L1466+N1466+P1466+R1466+T1466+V1466+Z1466</f>
        <v>98801940000</v>
      </c>
      <c r="E1466" s="208">
        <f>INDEX([2]Daily_stats!$1:$1048576,MATCH($A1466,[2]Daily_stats!$H:$H,0),MATCH(E$1,[2]Daily_stats!$1:$1,0))</f>
        <v>169010705000</v>
      </c>
      <c r="F1466" s="90">
        <f>IFERROR(INDEX([1]kis_etf_trade_data!$1:$1048576,MATCH($A1466,[1]kis_etf_trade_data!$A:$A,0),MATCH(F$3,[1]kis_etf_trade_data!$1:$1,0)),0)</f>
        <v>55047700000</v>
      </c>
      <c r="G1466" s="85">
        <f>F1466/AD1466</f>
        <v>0.86592051846222184</v>
      </c>
      <c r="H1466" s="90">
        <f>IFERROR(INDEX([1]kis_etf_trade_data!$1:$1048576,MATCH($A1466,[1]kis_etf_trade_data!$A:$A,0),MATCH(H$3,[1]kis_etf_trade_data!$1:$1,0)),0)</f>
        <v>148518000</v>
      </c>
      <c r="I1466" s="85">
        <f>H1466/AE1466</f>
        <v>0.11066882065925288</v>
      </c>
      <c r="J1466" s="90">
        <f>IFERROR(INDEX([1]kis_etf_trade_data!$1:$1048576,MATCH($A1466,[1]kis_etf_trade_data!$A:$A,0),MATCH(J$3,[1]kis_etf_trade_data!$1:$1,0)),0)</f>
        <v>1433022000</v>
      </c>
      <c r="K1466" s="85">
        <f>J1466/AF1466</f>
        <v>7.9311733052649006E-2</v>
      </c>
      <c r="L1466" s="90">
        <f>IFERROR(INDEX([1]kis_etf_trade_data!$1:$1048576,MATCH($A1466,[1]kis_etf_trade_data!$A:$A,0),MATCH(L$3,[1]kis_etf_trade_data!$1:$1,0)),0)</f>
        <v>19926817000</v>
      </c>
      <c r="M1466" s="85">
        <f>L1466/AG1466</f>
        <v>0.39025700638889899</v>
      </c>
      <c r="N1466" s="90">
        <f>IFERROR(INDEX([1]kis_etf_trade_data!$1:$1048576,MATCH($A1466,[1]kis_etf_trade_data!$A:$A,0),MATCH(N$3,[1]kis_etf_trade_data!$1:$1,0)),0)</f>
        <v>264774000</v>
      </c>
      <c r="O1466" s="85">
        <f>N1466/AH1466</f>
        <v>0.12796986419749506</v>
      </c>
      <c r="P1466" s="90">
        <f>IFERROR(INDEX([1]kis_etf_trade_data!$1:$1048576,MATCH($A1466,[1]kis_etf_trade_data!$A:$A,0),MATCH(P$3,[1]kis_etf_trade_data!$1:$1,0)),0)</f>
        <v>48508000</v>
      </c>
      <c r="Q1466" s="85">
        <f>P1466/AI1466</f>
        <v>0.22448885145454039</v>
      </c>
      <c r="R1466" s="90">
        <f>IFERROR(INDEX([1]kis_etf_trade_data!$1:$1048576,MATCH($A1466,[1]kis_etf_trade_data!$A:$A,0),MATCH(R$3,[1]kis_etf_trade_data!$1:$1,0)),0)</f>
        <v>5995000</v>
      </c>
      <c r="S1466" s="85">
        <f>R1466/AJ1466</f>
        <v>5.9579913409863294E-2</v>
      </c>
      <c r="T1466" s="90">
        <f>IFERROR(INDEX([1]kis_etf_trade_data!$1:$1048576,MATCH($A1466,[1]kis_etf_trade_data!$A:$A,0),MATCH(T$3,[1]kis_etf_trade_data!$1:$1,0)),0)</f>
        <v>21709800000</v>
      </c>
      <c r="U1466" s="85">
        <f>T1466/AK1466</f>
        <v>0.95893409716605194</v>
      </c>
      <c r="V1466" s="90">
        <f>IFERROR(INDEX([1]kis_etf_trade_data!$1:$1048576,MATCH($A1466,[1]kis_etf_trade_data!$A:$A,0),MATCH(V$3,[1]kis_etf_trade_data!$1:$1,0)),0)</f>
        <v>85318000</v>
      </c>
      <c r="W1466" s="85">
        <f>V1466/AL1466</f>
        <v>0.47473791982906366</v>
      </c>
      <c r="X1466" s="90">
        <f>IFERROR(INDEX([1]kis_etf_trade_data!$1:$1048576,MATCH($A1466,[1]kis_etf_trade_data!$A:$A,0),MATCH(X$3,[1]kis_etf_trade_data!$1:$1,0)),0)</f>
        <v>587000000</v>
      </c>
      <c r="Y1466" s="85">
        <f t="shared" si="17"/>
        <v>0.49898587708456238</v>
      </c>
      <c r="Z1466" s="90">
        <f>IFERROR(INDEX([1]kis_etf_trade_data!$1:$1048576,MATCH($A1466,[1]kis_etf_trade_data!$A:$A,0),MATCH(Z$3,[1]kis_etf_trade_data!$1:$1,0)),0)</f>
        <v>131488000</v>
      </c>
      <c r="AA1466" s="85">
        <f>Z1466/AO1466</f>
        <v>0.45852978100153441</v>
      </c>
      <c r="AB1466" s="85"/>
      <c r="AC1466" s="85"/>
      <c r="AD1466" s="90">
        <f>IFERROR(INDEX([1]market_value_etf!$1:$1048576,MATCH($A1466,[1]market_value_etf!$A:$A,0),MATCH(AD$2,[1]market_value_etf!$1:$1,0))*2 + INDEX([1]mkt_pt_etf!$1:$1048576,MATCH($A1466,[1]mkt_pt_etf!$A:$A,0),MATCH(AD$2,[1]mkt_pt_etf!$1:$1,0))*2,0)</f>
        <v>63571308020</v>
      </c>
      <c r="AE1466" s="90">
        <f>IFERROR(INDEX([1]market_value_etf!$1:$1048576,MATCH($A1466,[1]market_value_etf!$A:$A,0),MATCH(AE$2,[1]market_value_etf!$1:$1,0))*2 + INDEX([1]mkt_pt_etf!$1:$1048576,MATCH($A1466,[1]mkt_pt_etf!$A:$A,0),MATCH(AE$2,[1]mkt_pt_etf!$1:$1,0))*2,0)</f>
        <v>1342004000</v>
      </c>
      <c r="AF1466" s="90">
        <f>IFERROR(INDEX([1]market_value_etf!$1:$1048576,MATCH($A1466,[1]market_value_etf!$A:$A,0),MATCH(AF$2,[1]market_value_etf!$1:$1,0))*2 + INDEX([1]mkt_pt_etf!$1:$1048576,MATCH($A1466,[1]mkt_pt_etf!$A:$A,0),MATCH(AF$2,[1]mkt_pt_etf!$1:$1,0))*2,0)</f>
        <v>18068222000</v>
      </c>
      <c r="AG1466" s="90">
        <f>IFERROR(INDEX([1]market_value_etf!$1:$1048576,MATCH($A1466,[1]market_value_etf!$A:$A,0),MATCH(AG$2,[1]market_value_etf!$1:$1,0))*2 + INDEX([1]mkt_pt_etf!$1:$1048576,MATCH($A1466,[1]mkt_pt_etf!$A:$A,0),MATCH(AG$2,[1]mkt_pt_etf!$1:$1,0))*2,0)</f>
        <v>51060754000</v>
      </c>
      <c r="AH1466" s="90">
        <f>IFERROR(INDEX([1]market_value_etf!$1:$1048576,MATCH($A1466,[1]market_value_etf!$A:$A,0),MATCH(AH$2,[1]market_value_etf!$1:$1,0))*2 + INDEX([1]mkt_pt_etf!$1:$1048576,MATCH($A1466,[1]mkt_pt_etf!$A:$A,0),MATCH(AH$2,[1]mkt_pt_etf!$1:$1,0))*2,0)</f>
        <v>2069034000</v>
      </c>
      <c r="AI1466" s="90">
        <f>IFERROR(INDEX([1]market_value_etf!$1:$1048576,MATCH($A1466,[1]market_value_etf!$A:$A,0),MATCH(AI$2,[1]market_value_etf!$1:$1,0))*2 + INDEX([1]mkt_pt_etf!$1:$1048576,MATCH($A1466,[1]mkt_pt_etf!$A:$A,0),MATCH(AI$2,[1]mkt_pt_etf!$1:$1,0))*2,0)</f>
        <v>216082000</v>
      </c>
      <c r="AJ1466" s="90">
        <f>IFERROR(INDEX([1]market_value_etf!$1:$1048576,MATCH($A1466,[1]market_value_etf!$A:$A,0),MATCH(AJ$2,[1]market_value_etf!$1:$1,0))*2 + INDEX([1]mkt_pt_etf!$1:$1048576,MATCH($A1466,[1]mkt_pt_etf!$A:$A,0),MATCH(AJ$2,[1]mkt_pt_etf!$1:$1,0))*2,0)</f>
        <v>100621160</v>
      </c>
      <c r="AK1466" s="90">
        <f>IFERROR(INDEX([1]market_value_etf!$1:$1048576,MATCH($A1466,[1]market_value_etf!$A:$A,0),MATCH(AK$2,[1]market_value_etf!$1:$1,0))*2 + INDEX([1]mkt_pt_etf!$1:$1048576,MATCH($A1466,[1]mkt_pt_etf!$A:$A,0),MATCH(AK$2,[1]mkt_pt_etf!$1:$1,0))*2,0)</f>
        <v>22639512000</v>
      </c>
      <c r="AL1466" s="90">
        <f>IFERROR(INDEX([1]market_value_etf!$1:$1048576,MATCH($A1466,[1]market_value_etf!$A:$A,0),MATCH(AL$2,[1]market_value_etf!$1:$1,0))*2 + INDEX([1]mkt_pt_etf!$1:$1048576,MATCH($A1466,[1]mkt_pt_etf!$A:$A,0),MATCH(AL$2,[1]mkt_pt_etf!$1:$1,0))*2,0)</f>
        <v>179716000</v>
      </c>
      <c r="AM1466" s="90">
        <f>IFERROR(INDEX([1]market_value_etf!$1:$1048576,MATCH($A1466,[1]market_value_etf!$A:$A,0),MATCH(AM$2,[1]market_value_etf!$1:$1,0))*2 + INDEX([1]mkt_pt_etf!$1:$1048576,MATCH($A1466,[1]mkt_pt_etf!$A:$A,0),MATCH(AM$2,[1]mkt_pt_etf!$1:$1,0))*2,0)</f>
        <v>1176386000</v>
      </c>
      <c r="AN1466" s="90">
        <f>IFERROR(INDEX([1]market_value_etf!$1:$1048576,MATCH($A1466,[1]market_value_etf!$A:$A,0),MATCH(AN$2,[1]market_value_etf!$1:$1,0))*2 + INDEX([1]mkt_pt_etf!$1:$1048576,MATCH($A1466,[1]mkt_pt_etf!$A:$A,0),MATCH(AN$2,[1]mkt_pt_etf!$1:$1,0))*2,0)</f>
        <v>1722000</v>
      </c>
      <c r="AO1466" s="90">
        <f>IFERROR(INDEX([1]market_value_etf!$1:$1048576,MATCH($A1466,[1]market_value_etf!$A:$A,0),MATCH(AO$2,[1]market_value_etf!$1:$1,0))*2 + INDEX([1]mkt_pt_etf!$1:$1048576,MATCH($A1466,[1]mkt_pt_etf!$A:$A,0),MATCH(AO$2,[1]mkt_pt_etf!$1:$1,0))*2,0)</f>
        <v>286760000</v>
      </c>
      <c r="AP1466" s="90"/>
    </row>
    <row r="1467" spans="1:42" s="116" customFormat="1" ht="12.75" customHeight="1">
      <c r="A1467" s="110"/>
      <c r="B1467" s="113"/>
      <c r="C1467" s="113"/>
      <c r="D1467" s="203">
        <v>0</v>
      </c>
      <c r="E1467" s="208"/>
      <c r="F1467" s="113"/>
      <c r="G1467" s="135"/>
      <c r="H1467" s="113"/>
      <c r="I1467" s="113"/>
      <c r="J1467" s="113"/>
      <c r="K1467" s="113"/>
      <c r="L1467" s="113"/>
      <c r="M1467" s="113"/>
      <c r="N1467" s="113"/>
      <c r="O1467" s="113"/>
      <c r="P1467" s="113"/>
      <c r="Q1467" s="113"/>
      <c r="R1467" s="113"/>
      <c r="S1467" s="113"/>
      <c r="T1467" s="113"/>
      <c r="U1467" s="113"/>
      <c r="V1467" s="113"/>
      <c r="W1467" s="113"/>
      <c r="X1467" s="113"/>
      <c r="Y1467" s="85" t="e">
        <f t="shared" si="17"/>
        <v>#DIV/0!</v>
      </c>
      <c r="Z1467" s="113"/>
      <c r="AA1467" s="113"/>
      <c r="AB1467" s="113"/>
      <c r="AC1467" s="113"/>
      <c r="AD1467" s="113"/>
      <c r="AE1467" s="113"/>
      <c r="AF1467" s="113"/>
      <c r="AG1467" s="113"/>
      <c r="AH1467" s="113"/>
      <c r="AI1467" s="126"/>
      <c r="AJ1467" s="113"/>
      <c r="AK1467" s="113"/>
      <c r="AL1467" s="113"/>
      <c r="AM1467" s="113"/>
      <c r="AN1467" s="113"/>
      <c r="AO1467" s="113"/>
      <c r="AP1467" s="113"/>
    </row>
    <row r="1468" spans="1:42" ht="12.75" customHeight="1">
      <c r="A1468" s="81">
        <v>45516</v>
      </c>
      <c r="B1468" s="90" cm="1">
        <f t="array" ref="B1468">SUM(_xlfn._xlws.FILTER([1]market_value_exchange!$B:$D,[1]market_value_exchange!$A:$A=A1468,0))*2</f>
        <v>31161110460000</v>
      </c>
      <c r="C1468" s="90">
        <f>SUM(AD1468:AN1468)</f>
        <v>46007591160</v>
      </c>
      <c r="D1468" s="203">
        <f>F1468+H1468+J1468+L1468+N1468+P1468+R1468+T1468+V1468+Z1468</f>
        <v>20504688000</v>
      </c>
      <c r="E1468" s="208">
        <f>INDEX([2]Daily_stats!$1:$1048576,MATCH($A1468,[2]Daily_stats!$H:$H,0),MATCH(E$1,[2]Daily_stats!$1:$1,0))</f>
        <v>179973821800</v>
      </c>
      <c r="F1468" s="90">
        <f>IFERROR(INDEX([1]kis_etf_trade_data!$1:$1048576,MATCH($A1468,[1]kis_etf_trade_data!$A:$A,0),MATCH(F$3,[1]kis_etf_trade_data!$1:$1,0)),0)</f>
        <v>13828603000</v>
      </c>
      <c r="G1468" s="85">
        <f>F1468/AD1468</f>
        <v>0.64888720673159683</v>
      </c>
      <c r="H1468" s="90">
        <f>IFERROR(INDEX([1]kis_etf_trade_data!$1:$1048576,MATCH($A1468,[1]kis_etf_trade_data!$A:$A,0),MATCH(H$3,[1]kis_etf_trade_data!$1:$1,0)),0)</f>
        <v>143548000</v>
      </c>
      <c r="I1468" s="85">
        <f>H1468/AE1468</f>
        <v>0.44130866520330303</v>
      </c>
      <c r="J1468" s="90">
        <f>IFERROR(INDEX([1]kis_etf_trade_data!$1:$1048576,MATCH($A1468,[1]kis_etf_trade_data!$A:$A,0),MATCH(J$3,[1]kis_etf_trade_data!$1:$1,0)),0)</f>
        <v>107092000</v>
      </c>
      <c r="K1468" s="85">
        <f>J1468/AF1468</f>
        <v>0.23274494377626997</v>
      </c>
      <c r="L1468" s="90">
        <f>IFERROR(INDEX([1]kis_etf_trade_data!$1:$1048576,MATCH($A1468,[1]kis_etf_trade_data!$A:$A,0),MATCH(L$3,[1]kis_etf_trade_data!$1:$1,0)),0)</f>
        <v>6062800000</v>
      </c>
      <c r="M1468" s="85">
        <f>L1468/AG1468</f>
        <v>0.30697736222814415</v>
      </c>
      <c r="N1468" s="90">
        <f>IFERROR(INDEX([1]kis_etf_trade_data!$1:$1048576,MATCH($A1468,[1]kis_etf_trade_data!$A:$A,0),MATCH(N$3,[1]kis_etf_trade_data!$1:$1,0)),0)</f>
        <v>5197000</v>
      </c>
      <c r="O1468" s="85">
        <f>N1468/AH1468</f>
        <v>1.8104367831147596E-3</v>
      </c>
      <c r="P1468" s="90">
        <f>IFERROR(INDEX([1]kis_etf_trade_data!$1:$1048576,MATCH($A1468,[1]kis_etf_trade_data!$A:$A,0),MATCH(P$3,[1]kis_etf_trade_data!$1:$1,0)),0)</f>
        <v>53445000</v>
      </c>
      <c r="Q1468" s="85">
        <f>P1468/AI1468</f>
        <v>0.36166224556084886</v>
      </c>
      <c r="R1468" s="90">
        <f>IFERROR(INDEX([1]kis_etf_trade_data!$1:$1048576,MATCH($A1468,[1]kis_etf_trade_data!$A:$A,0),MATCH(R$3,[1]kis_etf_trade_data!$1:$1,0)),0)</f>
        <v>0</v>
      </c>
      <c r="S1468" s="85">
        <f>R1468/AJ1468</f>
        <v>0</v>
      </c>
      <c r="T1468" s="90">
        <f>IFERROR(INDEX([1]kis_etf_trade_data!$1:$1048576,MATCH($A1468,[1]kis_etf_trade_data!$A:$A,0),MATCH(T$3,[1]kis_etf_trade_data!$1:$1,0)),0)</f>
        <v>3376000</v>
      </c>
      <c r="U1468" s="85">
        <f>T1468/AK1468</f>
        <v>0.16674898745431196</v>
      </c>
      <c r="V1468" s="90">
        <f>IFERROR(INDEX([1]kis_etf_trade_data!$1:$1048576,MATCH($A1468,[1]kis_etf_trade_data!$A:$A,0),MATCH(V$3,[1]kis_etf_trade_data!$1:$1,0)),0)</f>
        <v>300627000</v>
      </c>
      <c r="W1468" s="85">
        <f>V1468/AL1468</f>
        <v>0.43300042633604496</v>
      </c>
      <c r="X1468" s="90">
        <f>IFERROR(INDEX([1]kis_etf_trade_data!$1:$1048576,MATCH($A1468,[1]kis_etf_trade_data!$A:$A,0),MATCH(X$3,[1]kis_etf_trade_data!$1:$1,0)),0)</f>
        <v>1204000</v>
      </c>
      <c r="Y1468" s="85">
        <f t="shared" si="17"/>
        <v>0.5</v>
      </c>
      <c r="Z1468" s="90">
        <f>IFERROR(INDEX([1]kis_etf_trade_data!$1:$1048576,MATCH($A1468,[1]kis_etf_trade_data!$A:$A,0),MATCH(Z$3,[1]kis_etf_trade_data!$1:$1,0)),0)</f>
        <v>0</v>
      </c>
      <c r="AA1468" s="85">
        <f>Z1468/AO1468</f>
        <v>0</v>
      </c>
      <c r="AB1468" s="85"/>
      <c r="AC1468" s="85"/>
      <c r="AD1468" s="90">
        <f>IFERROR(INDEX([1]market_value_etf!$1:$1048576,MATCH($A1468,[1]market_value_etf!$A:$A,0),MATCH(AD$2,[1]market_value_etf!$1:$1,0))*2 + INDEX([1]mkt_pt_etf!$1:$1048576,MATCH($A1468,[1]mkt_pt_etf!$A:$A,0),MATCH(AD$2,[1]mkt_pt_etf!$1:$1,0))*2,0)</f>
        <v>21311258500</v>
      </c>
      <c r="AE1468" s="90">
        <f>IFERROR(INDEX([1]market_value_etf!$1:$1048576,MATCH($A1468,[1]market_value_etf!$A:$A,0),MATCH(AE$2,[1]market_value_etf!$1:$1,0))*2 + INDEX([1]mkt_pt_etf!$1:$1048576,MATCH($A1468,[1]mkt_pt_etf!$A:$A,0),MATCH(AE$2,[1]mkt_pt_etf!$1:$1,0))*2,0)</f>
        <v>325278000</v>
      </c>
      <c r="AF1468" s="90">
        <f>IFERROR(INDEX([1]market_value_etf!$1:$1048576,MATCH($A1468,[1]market_value_etf!$A:$A,0),MATCH(AF$2,[1]market_value_etf!$1:$1,0))*2 + INDEX([1]mkt_pt_etf!$1:$1048576,MATCH($A1468,[1]mkt_pt_etf!$A:$A,0),MATCH(AF$2,[1]mkt_pt_etf!$1:$1,0))*2,0)</f>
        <v>460126000</v>
      </c>
      <c r="AG1468" s="90">
        <f>IFERROR(INDEX([1]market_value_etf!$1:$1048576,MATCH($A1468,[1]market_value_etf!$A:$A,0),MATCH(AG$2,[1]market_value_etf!$1:$1,0))*2 + INDEX([1]mkt_pt_etf!$1:$1048576,MATCH($A1468,[1]mkt_pt_etf!$A:$A,0),MATCH(AG$2,[1]mkt_pt_etf!$1:$1,0))*2,0)</f>
        <v>19749990540</v>
      </c>
      <c r="AH1468" s="90">
        <f>IFERROR(INDEX([1]market_value_etf!$1:$1048576,MATCH($A1468,[1]market_value_etf!$A:$A,0),MATCH(AH$2,[1]market_value_etf!$1:$1,0))*2 + INDEX([1]mkt_pt_etf!$1:$1048576,MATCH($A1468,[1]mkt_pt_etf!$A:$A,0),MATCH(AH$2,[1]mkt_pt_etf!$1:$1,0))*2,0)</f>
        <v>2870578000</v>
      </c>
      <c r="AI1468" s="90">
        <f>IFERROR(INDEX([1]market_value_etf!$1:$1048576,MATCH($A1468,[1]market_value_etf!$A:$A,0),MATCH(AI$2,[1]market_value_etf!$1:$1,0))*2 + INDEX([1]mkt_pt_etf!$1:$1048576,MATCH($A1468,[1]mkt_pt_etf!$A:$A,0),MATCH(AI$2,[1]mkt_pt_etf!$1:$1,0))*2,0)</f>
        <v>147776000</v>
      </c>
      <c r="AJ1468" s="90">
        <f>IFERROR(INDEX([1]market_value_etf!$1:$1048576,MATCH($A1468,[1]market_value_etf!$A:$A,0),MATCH(AJ$2,[1]market_value_etf!$1:$1,0))*2 + INDEX([1]mkt_pt_etf!$1:$1048576,MATCH($A1468,[1]mkt_pt_etf!$A:$A,0),MATCH(AJ$2,[1]mkt_pt_etf!$1:$1,0))*2,0)</f>
        <v>425642120</v>
      </c>
      <c r="AK1468" s="90">
        <f>IFERROR(INDEX([1]market_value_etf!$1:$1048576,MATCH($A1468,[1]market_value_etf!$A:$A,0),MATCH(AK$2,[1]market_value_etf!$1:$1,0))*2 + INDEX([1]mkt_pt_etf!$1:$1048576,MATCH($A1468,[1]mkt_pt_etf!$A:$A,0),MATCH(AK$2,[1]mkt_pt_etf!$1:$1,0))*2,0)</f>
        <v>20246000</v>
      </c>
      <c r="AL1468" s="90">
        <f>IFERROR(INDEX([1]market_value_etf!$1:$1048576,MATCH($A1468,[1]market_value_etf!$A:$A,0),MATCH(AL$2,[1]market_value_etf!$1:$1,0))*2 + INDEX([1]mkt_pt_etf!$1:$1048576,MATCH($A1468,[1]mkt_pt_etf!$A:$A,0),MATCH(AL$2,[1]mkt_pt_etf!$1:$1,0))*2,0)</f>
        <v>694288000</v>
      </c>
      <c r="AM1468" s="90">
        <f>IFERROR(INDEX([1]market_value_etf!$1:$1048576,MATCH($A1468,[1]market_value_etf!$A:$A,0),MATCH(AM$2,[1]market_value_etf!$1:$1,0))*2 + INDEX([1]mkt_pt_etf!$1:$1048576,MATCH($A1468,[1]mkt_pt_etf!$A:$A,0),MATCH(AM$2,[1]mkt_pt_etf!$1:$1,0))*2,0)</f>
        <v>2408000</v>
      </c>
      <c r="AN1468" s="90">
        <f>IFERROR(INDEX([1]market_value_etf!$1:$1048576,MATCH($A1468,[1]market_value_etf!$A:$A,0),MATCH(AN$2,[1]market_value_etf!$1:$1,0))*2 + INDEX([1]mkt_pt_etf!$1:$1048576,MATCH($A1468,[1]mkt_pt_etf!$A:$A,0),MATCH(AN$2,[1]mkt_pt_etf!$1:$1,0))*2,0)</f>
        <v>0</v>
      </c>
      <c r="AO1468" s="90">
        <f>IFERROR(INDEX([1]market_value_etf!$1:$1048576,MATCH($A1468,[1]market_value_etf!$A:$A,0),MATCH(AO$2,[1]market_value_etf!$1:$1,0))*2 + INDEX([1]mkt_pt_etf!$1:$1048576,MATCH($A1468,[1]mkt_pt_etf!$A:$A,0),MATCH(AO$2,[1]mkt_pt_etf!$1:$1,0))*2,0)</f>
        <v>5366000</v>
      </c>
      <c r="AP1468" s="90"/>
    </row>
    <row r="1469" spans="1:42" ht="12.75" customHeight="1">
      <c r="A1469" s="81">
        <v>45517</v>
      </c>
      <c r="B1469" s="90" cm="1">
        <f t="array" ref="B1469">SUM(_xlfn._xlws.FILTER([1]market_value_exchange!$B:$D,[1]market_value_exchange!$A:$A=A1469,0))*2</f>
        <v>29447737416400</v>
      </c>
      <c r="C1469" s="90">
        <f>SUM(AD1469:AN1469)</f>
        <v>125068753860</v>
      </c>
      <c r="D1469" s="203">
        <f>F1469+H1469+J1469+L1469+N1469+P1469+R1469+T1469+V1469+Z1469</f>
        <v>44389091000</v>
      </c>
      <c r="E1469" s="208">
        <f>INDEX([2]Daily_stats!$1:$1048576,MATCH($A1469,[2]Daily_stats!$H:$H,0),MATCH(E$1,[2]Daily_stats!$1:$1,0))</f>
        <v>192854977142.5</v>
      </c>
      <c r="F1469" s="90">
        <f>IFERROR(INDEX([1]kis_etf_trade_data!$1:$1048576,MATCH($A1469,[1]kis_etf_trade_data!$A:$A,0),MATCH(F$3,[1]kis_etf_trade_data!$1:$1,0)),0)</f>
        <v>2566192000</v>
      </c>
      <c r="G1469" s="85">
        <f>F1469/AD1469</f>
        <v>0.35732895785245711</v>
      </c>
      <c r="H1469" s="90">
        <f>IFERROR(INDEX([1]kis_etf_trade_data!$1:$1048576,MATCH($A1469,[1]kis_etf_trade_data!$A:$A,0),MATCH(H$3,[1]kis_etf_trade_data!$1:$1,0)),0)</f>
        <v>77621000</v>
      </c>
      <c r="I1469" s="85">
        <f>H1469/AE1469</f>
        <v>0.32498346214715756</v>
      </c>
      <c r="J1469" s="90">
        <f>IFERROR(INDEX([1]kis_etf_trade_data!$1:$1048576,MATCH($A1469,[1]kis_etf_trade_data!$A:$A,0),MATCH(J$3,[1]kis_etf_trade_data!$1:$1,0)),0)</f>
        <v>7973972000</v>
      </c>
      <c r="K1469" s="85">
        <f>J1469/AF1469</f>
        <v>0.19850983792495097</v>
      </c>
      <c r="L1469" s="90">
        <f>IFERROR(INDEX([1]kis_etf_trade_data!$1:$1048576,MATCH($A1469,[1]kis_etf_trade_data!$A:$A,0),MATCH(L$3,[1]kis_etf_trade_data!$1:$1,0)),0)</f>
        <v>33278381000</v>
      </c>
      <c r="M1469" s="85">
        <f>L1469/AG1469</f>
        <v>0.44612836692587315</v>
      </c>
      <c r="N1469" s="90">
        <f>IFERROR(INDEX([1]kis_etf_trade_data!$1:$1048576,MATCH($A1469,[1]kis_etf_trade_data!$A:$A,0),MATCH(N$3,[1]kis_etf_trade_data!$1:$1,0)),0)</f>
        <v>0</v>
      </c>
      <c r="O1469" s="85">
        <f>N1469/AH1469</f>
        <v>0</v>
      </c>
      <c r="P1469" s="90">
        <f>IFERROR(INDEX([1]kis_etf_trade_data!$1:$1048576,MATCH($A1469,[1]kis_etf_trade_data!$A:$A,0),MATCH(P$3,[1]kis_etf_trade_data!$1:$1,0)),0)</f>
        <v>52090000</v>
      </c>
      <c r="Q1469" s="85">
        <f>P1469/AI1469</f>
        <v>0.2620326773713228</v>
      </c>
      <c r="R1469" s="90">
        <f>IFERROR(INDEX([1]kis_etf_trade_data!$1:$1048576,MATCH($A1469,[1]kis_etf_trade_data!$A:$A,0),MATCH(R$3,[1]kis_etf_trade_data!$1:$1,0)),0)</f>
        <v>0</v>
      </c>
      <c r="S1469" s="85">
        <f>R1469/AJ1469</f>
        <v>0</v>
      </c>
      <c r="T1469" s="90">
        <f>IFERROR(INDEX([1]kis_etf_trade_data!$1:$1048576,MATCH($A1469,[1]kis_etf_trade_data!$A:$A,0),MATCH(T$3,[1]kis_etf_trade_data!$1:$1,0)),0)</f>
        <v>256031000</v>
      </c>
      <c r="U1469" s="85">
        <f>T1469/AK1469</f>
        <v>0.49833583768675599</v>
      </c>
      <c r="V1469" s="90">
        <f>IFERROR(INDEX([1]kis_etf_trade_data!$1:$1048576,MATCH($A1469,[1]kis_etf_trade_data!$A:$A,0),MATCH(V$3,[1]kis_etf_trade_data!$1:$1,0)),0)</f>
        <v>184804000</v>
      </c>
      <c r="W1469" s="85">
        <f>V1469/AL1469</f>
        <v>0.45490439337547506</v>
      </c>
      <c r="X1469" s="90">
        <f>IFERROR(INDEX([1]kis_etf_trade_data!$1:$1048576,MATCH($A1469,[1]kis_etf_trade_data!$A:$A,0),MATCH(X$3,[1]kis_etf_trade_data!$1:$1,0)),0)</f>
        <v>1204000</v>
      </c>
      <c r="Y1469" s="85">
        <f t="shared" si="17"/>
        <v>0.5</v>
      </c>
      <c r="Z1469" s="90">
        <f>IFERROR(INDEX([1]kis_etf_trade_data!$1:$1048576,MATCH($A1469,[1]kis_etf_trade_data!$A:$A,0),MATCH(Z$3,[1]kis_etf_trade_data!$1:$1,0)),0)</f>
        <v>0</v>
      </c>
      <c r="AA1469" s="85">
        <f>Z1469/AO1469</f>
        <v>0</v>
      </c>
      <c r="AB1469" s="85"/>
      <c r="AC1469" s="85"/>
      <c r="AD1469" s="90">
        <f>IFERROR(INDEX([1]market_value_etf!$1:$1048576,MATCH($A1469,[1]market_value_etf!$A:$A,0),MATCH(AD$2,[1]market_value_etf!$1:$1,0))*2 + INDEX([1]mkt_pt_etf!$1:$1048576,MATCH($A1469,[1]mkt_pt_etf!$A:$A,0),MATCH(AD$2,[1]mkt_pt_etf!$1:$1,0))*2,0)</f>
        <v>7181595400</v>
      </c>
      <c r="AE1469" s="90">
        <f>IFERROR(INDEX([1]market_value_etf!$1:$1048576,MATCH($A1469,[1]market_value_etf!$A:$A,0),MATCH(AE$2,[1]market_value_etf!$1:$1,0))*2 + INDEX([1]mkt_pt_etf!$1:$1048576,MATCH($A1469,[1]mkt_pt_etf!$A:$A,0),MATCH(AE$2,[1]mkt_pt_etf!$1:$1,0))*2,0)</f>
        <v>238846000</v>
      </c>
      <c r="AF1469" s="90">
        <f>IFERROR(INDEX([1]market_value_etf!$1:$1048576,MATCH($A1469,[1]market_value_etf!$A:$A,0),MATCH(AF$2,[1]market_value_etf!$1:$1,0))*2 + INDEX([1]mkt_pt_etf!$1:$1048576,MATCH($A1469,[1]mkt_pt_etf!$A:$A,0),MATCH(AF$2,[1]mkt_pt_etf!$1:$1,0))*2,0)</f>
        <v>40169152740</v>
      </c>
      <c r="AG1469" s="90">
        <f>IFERROR(INDEX([1]market_value_etf!$1:$1048576,MATCH($A1469,[1]market_value_etf!$A:$A,0),MATCH(AG$2,[1]market_value_etf!$1:$1,0))*2 + INDEX([1]mkt_pt_etf!$1:$1048576,MATCH($A1469,[1]mkt_pt_etf!$A:$A,0),MATCH(AG$2,[1]mkt_pt_etf!$1:$1,0))*2,0)</f>
        <v>74593734600</v>
      </c>
      <c r="AH1469" s="90">
        <f>IFERROR(INDEX([1]market_value_etf!$1:$1048576,MATCH($A1469,[1]market_value_etf!$A:$A,0),MATCH(AH$2,[1]market_value_etf!$1:$1,0))*2 + INDEX([1]mkt_pt_etf!$1:$1048576,MATCH($A1469,[1]mkt_pt_etf!$A:$A,0),MATCH(AH$2,[1]mkt_pt_etf!$1:$1,0))*2,0)</f>
        <v>1346556000</v>
      </c>
      <c r="AI1469" s="90">
        <f>IFERROR(INDEX([1]market_value_etf!$1:$1048576,MATCH($A1469,[1]market_value_etf!$A:$A,0),MATCH(AI$2,[1]market_value_etf!$1:$1,0))*2 + INDEX([1]mkt_pt_etf!$1:$1048576,MATCH($A1469,[1]mkt_pt_etf!$A:$A,0),MATCH(AI$2,[1]mkt_pt_etf!$1:$1,0))*2,0)</f>
        <v>198792000</v>
      </c>
      <c r="AJ1469" s="90">
        <f>IFERROR(INDEX([1]market_value_etf!$1:$1048576,MATCH($A1469,[1]market_value_etf!$A:$A,0),MATCH(AJ$2,[1]market_value_etf!$1:$1,0))*2 + INDEX([1]mkt_pt_etf!$1:$1048576,MATCH($A1469,[1]mkt_pt_etf!$A:$A,0),MATCH(AJ$2,[1]mkt_pt_etf!$1:$1,0))*2,0)</f>
        <v>417649120</v>
      </c>
      <c r="AK1469" s="90">
        <f>IFERROR(INDEX([1]market_value_etf!$1:$1048576,MATCH($A1469,[1]market_value_etf!$A:$A,0),MATCH(AK$2,[1]market_value_etf!$1:$1,0))*2 + INDEX([1]mkt_pt_etf!$1:$1048576,MATCH($A1469,[1]mkt_pt_etf!$A:$A,0),MATCH(AK$2,[1]mkt_pt_etf!$1:$1,0))*2,0)</f>
        <v>513772000</v>
      </c>
      <c r="AL1469" s="90">
        <f>IFERROR(INDEX([1]market_value_etf!$1:$1048576,MATCH($A1469,[1]market_value_etf!$A:$A,0),MATCH(AL$2,[1]market_value_etf!$1:$1,0))*2 + INDEX([1]mkt_pt_etf!$1:$1048576,MATCH($A1469,[1]mkt_pt_etf!$A:$A,0),MATCH(AL$2,[1]mkt_pt_etf!$1:$1,0))*2,0)</f>
        <v>406248000</v>
      </c>
      <c r="AM1469" s="90">
        <f>IFERROR(INDEX([1]market_value_etf!$1:$1048576,MATCH($A1469,[1]market_value_etf!$A:$A,0),MATCH(AM$2,[1]market_value_etf!$1:$1,0))*2 + INDEX([1]mkt_pt_etf!$1:$1048576,MATCH($A1469,[1]mkt_pt_etf!$A:$A,0),MATCH(AM$2,[1]mkt_pt_etf!$1:$1,0))*2,0)</f>
        <v>2408000</v>
      </c>
      <c r="AN1469" s="90">
        <f>IFERROR(INDEX([1]market_value_etf!$1:$1048576,MATCH($A1469,[1]market_value_etf!$A:$A,0),MATCH(AN$2,[1]market_value_etf!$1:$1,0))*2 + INDEX([1]mkt_pt_etf!$1:$1048576,MATCH($A1469,[1]mkt_pt_etf!$A:$A,0),MATCH(AN$2,[1]mkt_pt_etf!$1:$1,0))*2,0)</f>
        <v>0</v>
      </c>
      <c r="AO1469" s="90">
        <f>IFERROR(INDEX([1]market_value_etf!$1:$1048576,MATCH($A1469,[1]market_value_etf!$A:$A,0),MATCH(AO$2,[1]market_value_etf!$1:$1,0))*2 + INDEX([1]mkt_pt_etf!$1:$1048576,MATCH($A1469,[1]mkt_pt_etf!$A:$A,0),MATCH(AO$2,[1]mkt_pt_etf!$1:$1,0))*2,0)</f>
        <v>8064000</v>
      </c>
      <c r="AP1469" s="90"/>
    </row>
    <row r="1470" spans="1:42" ht="12.75" customHeight="1">
      <c r="A1470" s="81">
        <v>45518</v>
      </c>
      <c r="B1470" s="90" cm="1">
        <f t="array" ref="B1470">SUM(_xlfn._xlws.FILTER([1]market_value_exchange!$B:$D,[1]market_value_exchange!$A:$A=A1470,0))*2</f>
        <v>29195161720000</v>
      </c>
      <c r="C1470" s="90">
        <f>SUM(AD1470:AN1470)</f>
        <v>73710862140</v>
      </c>
      <c r="D1470" s="203">
        <f>F1470+H1470+J1470+L1470+N1470+P1470+R1470+T1470+V1470+Z1470</f>
        <v>36110550000</v>
      </c>
      <c r="E1470" s="208">
        <f>INDEX([2]Daily_stats!$1:$1048576,MATCH($A1470,[2]Daily_stats!$H:$H,0),MATCH(E$1,[2]Daily_stats!$1:$1,0))</f>
        <v>98164812000</v>
      </c>
      <c r="F1470" s="90">
        <f>IFERROR(INDEX([1]kis_etf_trade_data!$1:$1048576,MATCH($A1470,[1]kis_etf_trade_data!$A:$A,0),MATCH(F$3,[1]kis_etf_trade_data!$1:$1,0)),0)</f>
        <v>404078000</v>
      </c>
      <c r="G1470" s="85">
        <f>F1470/AD1470</f>
        <v>7.0651189932400382E-2</v>
      </c>
      <c r="H1470" s="90">
        <f>IFERROR(INDEX([1]kis_etf_trade_data!$1:$1048576,MATCH($A1470,[1]kis_etf_trade_data!$A:$A,0),MATCH(H$3,[1]kis_etf_trade_data!$1:$1,0)),0)</f>
        <v>493780000</v>
      </c>
      <c r="I1470" s="85">
        <f>H1470/AE1470</f>
        <v>0.46930213903235063</v>
      </c>
      <c r="J1470" s="90">
        <f>IFERROR(INDEX([1]kis_etf_trade_data!$1:$1048576,MATCH($A1470,[1]kis_etf_trade_data!$A:$A,0),MATCH(J$3,[1]kis_etf_trade_data!$1:$1,0)),0)</f>
        <v>109063000</v>
      </c>
      <c r="K1470" s="85">
        <f>J1470/AF1470</f>
        <v>8.6706190330514327E-2</v>
      </c>
      <c r="L1470" s="90">
        <f>IFERROR(INDEX([1]kis_etf_trade_data!$1:$1048576,MATCH($A1470,[1]kis_etf_trade_data!$A:$A,0),MATCH(L$3,[1]kis_etf_trade_data!$1:$1,0)),0)</f>
        <v>34572051000</v>
      </c>
      <c r="M1470" s="85">
        <f>L1470/AG1470</f>
        <v>0.5484930468956466</v>
      </c>
      <c r="N1470" s="90">
        <f>IFERROR(INDEX([1]kis_etf_trade_data!$1:$1048576,MATCH($A1470,[1]kis_etf_trade_data!$A:$A,0),MATCH(N$3,[1]kis_etf_trade_data!$1:$1,0)),0)</f>
        <v>355038000</v>
      </c>
      <c r="O1470" s="85">
        <f>N1470/AH1470</f>
        <v>0.19529494080721338</v>
      </c>
      <c r="P1470" s="90">
        <f>IFERROR(INDEX([1]kis_etf_trade_data!$1:$1048576,MATCH($A1470,[1]kis_etf_trade_data!$A:$A,0),MATCH(P$3,[1]kis_etf_trade_data!$1:$1,0)),0)</f>
        <v>132652000</v>
      </c>
      <c r="Q1470" s="85">
        <f>P1470/AI1470</f>
        <v>0.3732364596974852</v>
      </c>
      <c r="R1470" s="90">
        <f>IFERROR(INDEX([1]kis_etf_trade_data!$1:$1048576,MATCH($A1470,[1]kis_etf_trade_data!$A:$A,0),MATCH(R$3,[1]kis_etf_trade_data!$1:$1,0)),0)</f>
        <v>3050000</v>
      </c>
      <c r="S1470" s="85">
        <f>R1470/AJ1470</f>
        <v>3.2626978853010857E-2</v>
      </c>
      <c r="T1470" s="90">
        <f>IFERROR(INDEX([1]kis_etf_trade_data!$1:$1048576,MATCH($A1470,[1]kis_etf_trade_data!$A:$A,0),MATCH(T$3,[1]kis_etf_trade_data!$1:$1,0)),0)</f>
        <v>847000</v>
      </c>
      <c r="U1470" s="85">
        <f>T1470/AK1470</f>
        <v>8.3088091033941533E-2</v>
      </c>
      <c r="V1470" s="90">
        <f>IFERROR(INDEX([1]kis_etf_trade_data!$1:$1048576,MATCH($A1470,[1]kis_etf_trade_data!$A:$A,0),MATCH(V$3,[1]kis_etf_trade_data!$1:$1,0)),0)</f>
        <v>39991000</v>
      </c>
      <c r="W1470" s="85">
        <f>V1470/AL1470</f>
        <v>0.10706980380397532</v>
      </c>
      <c r="X1470" s="90">
        <f>IFERROR(INDEX([1]kis_etf_trade_data!$1:$1048576,MATCH($A1470,[1]kis_etf_trade_data!$A:$A,0),MATCH(X$3,[1]kis_etf_trade_data!$1:$1,0)),0)</f>
        <v>0</v>
      </c>
      <c r="Y1470" s="85" t="e">
        <f t="shared" si="17"/>
        <v>#DIV/0!</v>
      </c>
      <c r="Z1470" s="90">
        <f>IFERROR(INDEX([1]kis_etf_trade_data!$1:$1048576,MATCH($A1470,[1]kis_etf_trade_data!$A:$A,0),MATCH(Z$3,[1]kis_etf_trade_data!$1:$1,0)),0)</f>
        <v>0</v>
      </c>
      <c r="AA1470" s="85">
        <f>Z1470/AO1470</f>
        <v>0</v>
      </c>
      <c r="AB1470" s="85"/>
      <c r="AC1470" s="85"/>
      <c r="AD1470" s="90">
        <f>IFERROR(INDEX([1]market_value_etf!$1:$1048576,MATCH($A1470,[1]market_value_etf!$A:$A,0),MATCH(AD$2,[1]market_value_etf!$1:$1,0))*2 + INDEX([1]mkt_pt_etf!$1:$1048576,MATCH($A1470,[1]mkt_pt_etf!$A:$A,0),MATCH(AD$2,[1]mkt_pt_etf!$1:$1,0))*2,0)</f>
        <v>5719337500</v>
      </c>
      <c r="AE1470" s="90">
        <f>IFERROR(INDEX([1]market_value_etf!$1:$1048576,MATCH($A1470,[1]market_value_etf!$A:$A,0),MATCH(AE$2,[1]market_value_etf!$1:$1,0))*2 + INDEX([1]mkt_pt_etf!$1:$1048576,MATCH($A1470,[1]mkt_pt_etf!$A:$A,0),MATCH(AE$2,[1]mkt_pt_etf!$1:$1,0))*2,0)</f>
        <v>1052158000</v>
      </c>
      <c r="AF1470" s="90">
        <f>IFERROR(INDEX([1]market_value_etf!$1:$1048576,MATCH($A1470,[1]market_value_etf!$A:$A,0),MATCH(AF$2,[1]market_value_etf!$1:$1,0))*2 + INDEX([1]mkt_pt_etf!$1:$1048576,MATCH($A1470,[1]mkt_pt_etf!$A:$A,0),MATCH(AF$2,[1]mkt_pt_etf!$1:$1,0))*2,0)</f>
        <v>1257845600</v>
      </c>
      <c r="AG1470" s="90">
        <f>IFERROR(INDEX([1]market_value_etf!$1:$1048576,MATCH($A1470,[1]market_value_etf!$A:$A,0),MATCH(AG$2,[1]market_value_etf!$1:$1,0))*2 + INDEX([1]mkt_pt_etf!$1:$1048576,MATCH($A1470,[1]mkt_pt_etf!$A:$A,0),MATCH(AG$2,[1]mkt_pt_etf!$1:$1,0))*2,0)</f>
        <v>63030974040</v>
      </c>
      <c r="AH1470" s="90">
        <f>IFERROR(INDEX([1]market_value_etf!$1:$1048576,MATCH($A1470,[1]market_value_etf!$A:$A,0),MATCH(AH$2,[1]market_value_etf!$1:$1,0))*2 + INDEX([1]mkt_pt_etf!$1:$1048576,MATCH($A1470,[1]mkt_pt_etf!$A:$A,0),MATCH(AH$2,[1]mkt_pt_etf!$1:$1,0))*2,0)</f>
        <v>1817958000</v>
      </c>
      <c r="AI1470" s="90">
        <f>IFERROR(INDEX([1]market_value_etf!$1:$1048576,MATCH($A1470,[1]market_value_etf!$A:$A,0),MATCH(AI$2,[1]market_value_etf!$1:$1,0))*2 + INDEX([1]mkt_pt_etf!$1:$1048576,MATCH($A1470,[1]mkt_pt_etf!$A:$A,0),MATCH(AI$2,[1]mkt_pt_etf!$1:$1,0))*2,0)</f>
        <v>355410080</v>
      </c>
      <c r="AJ1470" s="90">
        <f>IFERROR(INDEX([1]market_value_etf!$1:$1048576,MATCH($A1470,[1]market_value_etf!$A:$A,0),MATCH(AJ$2,[1]market_value_etf!$1:$1,0))*2 + INDEX([1]mkt_pt_etf!$1:$1048576,MATCH($A1470,[1]mkt_pt_etf!$A:$A,0),MATCH(AJ$2,[1]mkt_pt_etf!$1:$1,0))*2,0)</f>
        <v>93480920</v>
      </c>
      <c r="AK1470" s="90">
        <f>IFERROR(INDEX([1]market_value_etf!$1:$1048576,MATCH($A1470,[1]market_value_etf!$A:$A,0),MATCH(AK$2,[1]market_value_etf!$1:$1,0))*2 + INDEX([1]mkt_pt_etf!$1:$1048576,MATCH($A1470,[1]mkt_pt_etf!$A:$A,0),MATCH(AK$2,[1]mkt_pt_etf!$1:$1,0))*2,0)</f>
        <v>10194000</v>
      </c>
      <c r="AL1470" s="90">
        <f>IFERROR(INDEX([1]market_value_etf!$1:$1048576,MATCH($A1470,[1]market_value_etf!$A:$A,0),MATCH(AL$2,[1]market_value_etf!$1:$1,0))*2 + INDEX([1]mkt_pt_etf!$1:$1048576,MATCH($A1470,[1]mkt_pt_etf!$A:$A,0),MATCH(AL$2,[1]mkt_pt_etf!$1:$1,0))*2,0)</f>
        <v>373504000</v>
      </c>
      <c r="AM1470" s="90">
        <f>IFERROR(INDEX([1]market_value_etf!$1:$1048576,MATCH($A1470,[1]market_value_etf!$A:$A,0),MATCH(AM$2,[1]market_value_etf!$1:$1,0))*2 + INDEX([1]mkt_pt_etf!$1:$1048576,MATCH($A1470,[1]mkt_pt_etf!$A:$A,0),MATCH(AM$2,[1]mkt_pt_etf!$1:$1,0))*2,0)</f>
        <v>0</v>
      </c>
      <c r="AN1470" s="90">
        <f>IFERROR(INDEX([1]market_value_etf!$1:$1048576,MATCH($A1470,[1]market_value_etf!$A:$A,0),MATCH(AN$2,[1]market_value_etf!$1:$1,0))*2 + INDEX([1]mkt_pt_etf!$1:$1048576,MATCH($A1470,[1]mkt_pt_etf!$A:$A,0),MATCH(AN$2,[1]mkt_pt_etf!$1:$1,0))*2,0)</f>
        <v>0</v>
      </c>
      <c r="AO1470" s="90">
        <f>IFERROR(INDEX([1]market_value_etf!$1:$1048576,MATCH($A1470,[1]market_value_etf!$A:$A,0),MATCH(AO$2,[1]market_value_etf!$1:$1,0))*2 + INDEX([1]mkt_pt_etf!$1:$1048576,MATCH($A1470,[1]mkt_pt_etf!$A:$A,0),MATCH(AO$2,[1]mkt_pt_etf!$1:$1,0))*2,0)</f>
        <v>5376000</v>
      </c>
      <c r="AP1470" s="90"/>
    </row>
    <row r="1471" spans="1:42" ht="12.75" customHeight="1">
      <c r="A1471" s="81">
        <v>45519</v>
      </c>
      <c r="B1471" s="90" cm="1">
        <f t="array" ref="B1471">SUM(_xlfn._xlws.FILTER([1]market_value_exchange!$B:$D,[1]market_value_exchange!$A:$A=A1471,0))*2</f>
        <v>25612703605000</v>
      </c>
      <c r="C1471" s="90">
        <f>SUM(AD1471:AN1471)</f>
        <v>81663784360</v>
      </c>
      <c r="D1471" s="203">
        <f>F1471+H1471+J1471+L1471+N1471+P1471+R1471+T1471+V1471+Z1471</f>
        <v>32201785000</v>
      </c>
      <c r="E1471" s="208">
        <f>INDEX([2]Daily_stats!$1:$1048576,MATCH($A1471,[2]Daily_stats!$H:$H,0),MATCH(E$1,[2]Daily_stats!$1:$1,0))</f>
        <v>183903199000</v>
      </c>
      <c r="F1471" s="90">
        <f>IFERROR(INDEX([1]kis_etf_trade_data!$1:$1048576,MATCH($A1471,[1]kis_etf_trade_data!$A:$A,0),MATCH(F$3,[1]kis_etf_trade_data!$1:$1,0)),0)</f>
        <v>6893942000</v>
      </c>
      <c r="G1471" s="85">
        <f>F1471/AD1471</f>
        <v>0.40417150242141453</v>
      </c>
      <c r="H1471" s="90">
        <f>IFERROR(INDEX([1]kis_etf_trade_data!$1:$1048576,MATCH($A1471,[1]kis_etf_trade_data!$A:$A,0),MATCH(H$3,[1]kis_etf_trade_data!$1:$1,0)),0)</f>
        <v>66420000</v>
      </c>
      <c r="I1471" s="85">
        <f>H1471/AE1471</f>
        <v>0.29690754830000088</v>
      </c>
      <c r="J1471" s="90">
        <f>IFERROR(INDEX([1]kis_etf_trade_data!$1:$1048576,MATCH($A1471,[1]kis_etf_trade_data!$A:$A,0),MATCH(J$3,[1]kis_etf_trade_data!$1:$1,0)),0)</f>
        <v>47473000</v>
      </c>
      <c r="K1471" s="85">
        <f>J1471/AF1471</f>
        <v>2.0156564361179956E-2</v>
      </c>
      <c r="L1471" s="90">
        <f>IFERROR(INDEX([1]kis_etf_trade_data!$1:$1048576,MATCH($A1471,[1]kis_etf_trade_data!$A:$A,0),MATCH(L$3,[1]kis_etf_trade_data!$1:$1,0)),0)</f>
        <v>24864465000</v>
      </c>
      <c r="M1471" s="85">
        <f>L1471/AG1471</f>
        <v>0.42031660283430494</v>
      </c>
      <c r="N1471" s="90">
        <f>IFERROR(INDEX([1]kis_etf_trade_data!$1:$1048576,MATCH($A1471,[1]kis_etf_trade_data!$A:$A,0),MATCH(N$3,[1]kis_etf_trade_data!$1:$1,0)),0)</f>
        <v>17040000</v>
      </c>
      <c r="O1471" s="85">
        <f>N1471/AH1471</f>
        <v>1.0612273368176134E-2</v>
      </c>
      <c r="P1471" s="90">
        <f>IFERROR(INDEX([1]kis_etf_trade_data!$1:$1048576,MATCH($A1471,[1]kis_etf_trade_data!$A:$A,0),MATCH(P$3,[1]kis_etf_trade_data!$1:$1,0)),0)</f>
        <v>36268000</v>
      </c>
      <c r="Q1471" s="85">
        <f>P1471/AI1471</f>
        <v>0.17947347585114806</v>
      </c>
      <c r="R1471" s="90">
        <f>IFERROR(INDEX([1]kis_etf_trade_data!$1:$1048576,MATCH($A1471,[1]kis_etf_trade_data!$A:$A,0),MATCH(R$3,[1]kis_etf_trade_data!$1:$1,0)),0)</f>
        <v>0</v>
      </c>
      <c r="S1471" s="85">
        <f>R1471/AJ1471</f>
        <v>0</v>
      </c>
      <c r="T1471" s="90">
        <f>IFERROR(INDEX([1]kis_etf_trade_data!$1:$1048576,MATCH($A1471,[1]kis_etf_trade_data!$A:$A,0),MATCH(T$3,[1]kis_etf_trade_data!$1:$1,0)),0)</f>
        <v>5950000</v>
      </c>
      <c r="U1471" s="85">
        <f>T1471/AK1471</f>
        <v>0.25054741451911738</v>
      </c>
      <c r="V1471" s="90">
        <f>IFERROR(INDEX([1]kis_etf_trade_data!$1:$1048576,MATCH($A1471,[1]kis_etf_trade_data!$A:$A,0),MATCH(V$3,[1]kis_etf_trade_data!$1:$1,0)),0)</f>
        <v>270227000</v>
      </c>
      <c r="W1471" s="85">
        <f>V1471/AL1471</f>
        <v>0.47599143230570323</v>
      </c>
      <c r="X1471" s="90">
        <f>IFERROR(INDEX([1]kis_etf_trade_data!$1:$1048576,MATCH($A1471,[1]kis_etf_trade_data!$A:$A,0),MATCH(X$3,[1]kis_etf_trade_data!$1:$1,0)),0)</f>
        <v>0</v>
      </c>
      <c r="Y1471" s="85" t="e">
        <f t="shared" si="17"/>
        <v>#DIV/0!</v>
      </c>
      <c r="Z1471" s="90">
        <f>IFERROR(INDEX([1]kis_etf_trade_data!$1:$1048576,MATCH($A1471,[1]kis_etf_trade_data!$A:$A,0),MATCH(Z$3,[1]kis_etf_trade_data!$1:$1,0)),0)</f>
        <v>0</v>
      </c>
      <c r="AA1471" s="85">
        <f>Z1471/AO1471</f>
        <v>0</v>
      </c>
      <c r="AB1471" s="85"/>
      <c r="AC1471" s="85"/>
      <c r="AD1471" s="90">
        <f>IFERROR(INDEX([1]market_value_etf!$1:$1048576,MATCH($A1471,[1]market_value_etf!$A:$A,0),MATCH(AD$2,[1]market_value_etf!$1:$1,0))*2 + INDEX([1]mkt_pt_etf!$1:$1048576,MATCH($A1471,[1]mkt_pt_etf!$A:$A,0),MATCH(AD$2,[1]mkt_pt_etf!$1:$1,0))*2,0)</f>
        <v>17056972000</v>
      </c>
      <c r="AE1471" s="90">
        <f>IFERROR(INDEX([1]market_value_etf!$1:$1048576,MATCH($A1471,[1]market_value_etf!$A:$A,0),MATCH(AE$2,[1]market_value_etf!$1:$1,0))*2 + INDEX([1]mkt_pt_etf!$1:$1048576,MATCH($A1471,[1]mkt_pt_etf!$A:$A,0),MATCH(AE$2,[1]mkt_pt_etf!$1:$1,0))*2,0)</f>
        <v>223706000</v>
      </c>
      <c r="AF1471" s="90">
        <f>IFERROR(INDEX([1]market_value_etf!$1:$1048576,MATCH($A1471,[1]market_value_etf!$A:$A,0),MATCH(AF$2,[1]market_value_etf!$1:$1,0))*2 + INDEX([1]mkt_pt_etf!$1:$1048576,MATCH($A1471,[1]mkt_pt_etf!$A:$A,0),MATCH(AF$2,[1]mkt_pt_etf!$1:$1,0))*2,0)</f>
        <v>2355212880</v>
      </c>
      <c r="AG1471" s="90">
        <f>IFERROR(INDEX([1]market_value_etf!$1:$1048576,MATCH($A1471,[1]market_value_etf!$A:$A,0),MATCH(AG$2,[1]market_value_etf!$1:$1,0))*2 + INDEX([1]mkt_pt_etf!$1:$1048576,MATCH($A1471,[1]mkt_pt_etf!$A:$A,0),MATCH(AG$2,[1]mkt_pt_etf!$1:$1,0))*2,0)</f>
        <v>59156514000</v>
      </c>
      <c r="AH1471" s="90">
        <f>IFERROR(INDEX([1]market_value_etf!$1:$1048576,MATCH($A1471,[1]market_value_etf!$A:$A,0),MATCH(AH$2,[1]market_value_etf!$1:$1,0))*2 + INDEX([1]mkt_pt_etf!$1:$1048576,MATCH($A1471,[1]mkt_pt_etf!$A:$A,0),MATCH(AH$2,[1]mkt_pt_etf!$1:$1,0))*2,0)</f>
        <v>1605688000</v>
      </c>
      <c r="AI1471" s="90">
        <f>IFERROR(INDEX([1]market_value_etf!$1:$1048576,MATCH($A1471,[1]market_value_etf!$A:$A,0),MATCH(AI$2,[1]market_value_etf!$1:$1,0))*2 + INDEX([1]mkt_pt_etf!$1:$1048576,MATCH($A1471,[1]mkt_pt_etf!$A:$A,0),MATCH(AI$2,[1]mkt_pt_etf!$1:$1,0))*2,0)</f>
        <v>202080000</v>
      </c>
      <c r="AJ1471" s="90">
        <f>IFERROR(INDEX([1]market_value_etf!$1:$1048576,MATCH($A1471,[1]market_value_etf!$A:$A,0),MATCH(AJ$2,[1]market_value_etf!$1:$1,0))*2 + INDEX([1]mkt_pt_etf!$1:$1048576,MATCH($A1471,[1]mkt_pt_etf!$A:$A,0),MATCH(AJ$2,[1]mkt_pt_etf!$1:$1,0))*2,0)</f>
        <v>470469480</v>
      </c>
      <c r="AK1471" s="90">
        <f>IFERROR(INDEX([1]market_value_etf!$1:$1048576,MATCH($A1471,[1]market_value_etf!$A:$A,0),MATCH(AK$2,[1]market_value_etf!$1:$1,0))*2 + INDEX([1]mkt_pt_etf!$1:$1048576,MATCH($A1471,[1]mkt_pt_etf!$A:$A,0),MATCH(AK$2,[1]mkt_pt_etf!$1:$1,0))*2,0)</f>
        <v>23748000</v>
      </c>
      <c r="AL1471" s="90">
        <f>IFERROR(INDEX([1]market_value_etf!$1:$1048576,MATCH($A1471,[1]market_value_etf!$A:$A,0),MATCH(AL$2,[1]market_value_etf!$1:$1,0))*2 + INDEX([1]mkt_pt_etf!$1:$1048576,MATCH($A1471,[1]mkt_pt_etf!$A:$A,0),MATCH(AL$2,[1]mkt_pt_etf!$1:$1,0))*2,0)</f>
        <v>567714000</v>
      </c>
      <c r="AM1471" s="90">
        <f>IFERROR(INDEX([1]market_value_etf!$1:$1048576,MATCH($A1471,[1]market_value_etf!$A:$A,0),MATCH(AM$2,[1]market_value_etf!$1:$1,0))*2 + INDEX([1]mkt_pt_etf!$1:$1048576,MATCH($A1471,[1]mkt_pt_etf!$A:$A,0),MATCH(AM$2,[1]mkt_pt_etf!$1:$1,0))*2,0)</f>
        <v>0</v>
      </c>
      <c r="AN1471" s="90">
        <f>IFERROR(INDEX([1]market_value_etf!$1:$1048576,MATCH($A1471,[1]market_value_etf!$A:$A,0),MATCH(AN$2,[1]market_value_etf!$1:$1,0))*2 + INDEX([1]mkt_pt_etf!$1:$1048576,MATCH($A1471,[1]mkt_pt_etf!$A:$A,0),MATCH(AN$2,[1]mkt_pt_etf!$1:$1,0))*2,0)</f>
        <v>1680000</v>
      </c>
      <c r="AO1471" s="90">
        <f>IFERROR(INDEX([1]market_value_etf!$1:$1048576,MATCH($A1471,[1]market_value_etf!$A:$A,0),MATCH(AO$2,[1]market_value_etf!$1:$1,0))*2 + INDEX([1]mkt_pt_etf!$1:$1048576,MATCH($A1471,[1]mkt_pt_etf!$A:$A,0),MATCH(AO$2,[1]mkt_pt_etf!$1:$1,0))*2,0)</f>
        <v>29380000</v>
      </c>
      <c r="AP1471" s="90"/>
    </row>
    <row r="1472" spans="1:42" ht="12.75" customHeight="1">
      <c r="A1472" s="81">
        <v>45520</v>
      </c>
      <c r="B1472" s="90" cm="1">
        <f t="array" ref="B1472">SUM(_xlfn._xlws.FILTER([1]market_value_exchange!$B:$D,[1]market_value_exchange!$A:$A=A1472,0))*2</f>
        <v>51921223324000</v>
      </c>
      <c r="C1472" s="90">
        <f>SUM(AD1472:AN1472)</f>
        <v>208979534760</v>
      </c>
      <c r="D1472" s="203">
        <f>F1472+H1472+J1472+L1472+N1472+P1472+R1472+T1472+V1472+Z1472</f>
        <v>91079815000</v>
      </c>
      <c r="E1472" s="208">
        <f>INDEX([2]Daily_stats!$1:$1048576,MATCH($A1472,[2]Daily_stats!$H:$H,0),MATCH(E$1,[2]Daily_stats!$1:$1,0))</f>
        <v>160297663000</v>
      </c>
      <c r="F1472" s="90">
        <f>IFERROR(INDEX([1]kis_etf_trade_data!$1:$1048576,MATCH($A1472,[1]kis_etf_trade_data!$A:$A,0),MATCH(F$3,[1]kis_etf_trade_data!$1:$1,0)),0)</f>
        <v>24014694000</v>
      </c>
      <c r="G1472" s="85">
        <f>F1472/AD1472</f>
        <v>0.47393875186304807</v>
      </c>
      <c r="H1472" s="90">
        <f>IFERROR(INDEX([1]kis_etf_trade_data!$1:$1048576,MATCH($A1472,[1]kis_etf_trade_data!$A:$A,0),MATCH(H$3,[1]kis_etf_trade_data!$1:$1,0)),0)</f>
        <v>316057000</v>
      </c>
      <c r="I1472" s="85">
        <f>H1472/AE1472</f>
        <v>0.43657779214356951</v>
      </c>
      <c r="J1472" s="90">
        <f>IFERROR(INDEX([1]kis_etf_trade_data!$1:$1048576,MATCH($A1472,[1]kis_etf_trade_data!$A:$A,0),MATCH(J$3,[1]kis_etf_trade_data!$1:$1,0)),0)</f>
        <v>14040253000</v>
      </c>
      <c r="K1472" s="85">
        <f>J1472/AF1472</f>
        <v>0.43962398693593313</v>
      </c>
      <c r="L1472" s="90">
        <f>IFERROR(INDEX([1]kis_etf_trade_data!$1:$1048576,MATCH($A1472,[1]kis_etf_trade_data!$A:$A,0),MATCH(L$3,[1]kis_etf_trade_data!$1:$1,0)),0)</f>
        <v>50509747000</v>
      </c>
      <c r="M1472" s="85">
        <f>L1472/AG1472</f>
        <v>0.42224154471775999</v>
      </c>
      <c r="N1472" s="90">
        <f>IFERROR(INDEX([1]kis_etf_trade_data!$1:$1048576,MATCH($A1472,[1]kis_etf_trade_data!$A:$A,0),MATCH(N$3,[1]kis_etf_trade_data!$1:$1,0)),0)</f>
        <v>1615039000</v>
      </c>
      <c r="O1472" s="85">
        <f>N1472/AH1472</f>
        <v>0.38625080775888582</v>
      </c>
      <c r="P1472" s="90">
        <f>IFERROR(INDEX([1]kis_etf_trade_data!$1:$1048576,MATCH($A1472,[1]kis_etf_trade_data!$A:$A,0),MATCH(P$3,[1]kis_etf_trade_data!$1:$1,0)),0)</f>
        <v>237264000</v>
      </c>
      <c r="Q1472" s="85">
        <f>P1472/AI1472</f>
        <v>0.37296746689470439</v>
      </c>
      <c r="R1472" s="90">
        <f>IFERROR(INDEX([1]kis_etf_trade_data!$1:$1048576,MATCH($A1472,[1]kis_etf_trade_data!$A:$A,0),MATCH(R$3,[1]kis_etf_trade_data!$1:$1,0)),0)</f>
        <v>15260000</v>
      </c>
      <c r="S1472" s="85">
        <f>R1472/AJ1472</f>
        <v>3.1967102123118339E-2</v>
      </c>
      <c r="T1472" s="90">
        <f>IFERROR(INDEX([1]kis_etf_trade_data!$1:$1048576,MATCH($A1472,[1]kis_etf_trade_data!$A:$A,0),MATCH(T$3,[1]kis_etf_trade_data!$1:$1,0)),0)</f>
        <v>175979000</v>
      </c>
      <c r="U1472" s="85">
        <f>T1472/AK1472</f>
        <v>0.49756840968338434</v>
      </c>
      <c r="V1472" s="90">
        <f>IFERROR(INDEX([1]kis_etf_trade_data!$1:$1048576,MATCH($A1472,[1]kis_etf_trade_data!$A:$A,0),MATCH(V$3,[1]kis_etf_trade_data!$1:$1,0)),0)</f>
        <v>128612000</v>
      </c>
      <c r="W1472" s="85">
        <f>V1472/AL1472</f>
        <v>0.34897325692454634</v>
      </c>
      <c r="X1472" s="90">
        <f>IFERROR(INDEX([1]kis_etf_trade_data!$1:$1048576,MATCH($A1472,[1]kis_etf_trade_data!$A:$A,0),MATCH(X$3,[1]kis_etf_trade_data!$1:$1,0)),0)</f>
        <v>2420000</v>
      </c>
      <c r="Y1472" s="85">
        <f t="shared" si="17"/>
        <v>0.5</v>
      </c>
      <c r="Z1472" s="90">
        <f>IFERROR(INDEX([1]kis_etf_trade_data!$1:$1048576,MATCH($A1472,[1]kis_etf_trade_data!$A:$A,0),MATCH(Z$3,[1]kis_etf_trade_data!$1:$1,0)),0)</f>
        <v>26910000</v>
      </c>
      <c r="AA1472" s="85">
        <f>Z1472/AO1472</f>
        <v>0.35648050021195421</v>
      </c>
      <c r="AB1472" s="85"/>
      <c r="AC1472" s="85"/>
      <c r="AD1472" s="90">
        <f>IFERROR(INDEX([1]market_value_etf!$1:$1048576,MATCH($A1472,[1]market_value_etf!$A:$A,0),MATCH(AD$2,[1]market_value_etf!$1:$1,0))*2 + INDEX([1]mkt_pt_etf!$1:$1048576,MATCH($A1472,[1]mkt_pt_etf!$A:$A,0),MATCH(AD$2,[1]mkt_pt_etf!$1:$1,0))*2,0)</f>
        <v>50670458800</v>
      </c>
      <c r="AE1472" s="90">
        <f>IFERROR(INDEX([1]market_value_etf!$1:$1048576,MATCH($A1472,[1]market_value_etf!$A:$A,0),MATCH(AE$2,[1]market_value_etf!$1:$1,0))*2 + INDEX([1]mkt_pt_etf!$1:$1048576,MATCH($A1472,[1]mkt_pt_etf!$A:$A,0),MATCH(AE$2,[1]mkt_pt_etf!$1:$1,0))*2,0)</f>
        <v>723942000</v>
      </c>
      <c r="AF1472" s="90">
        <f>IFERROR(INDEX([1]market_value_etf!$1:$1048576,MATCH($A1472,[1]market_value_etf!$A:$A,0),MATCH(AF$2,[1]market_value_etf!$1:$1,0))*2 + INDEX([1]mkt_pt_etf!$1:$1048576,MATCH($A1472,[1]mkt_pt_etf!$A:$A,0),MATCH(AF$2,[1]mkt_pt_etf!$1:$1,0))*2,0)</f>
        <v>31936958440</v>
      </c>
      <c r="AG1472" s="90">
        <f>IFERROR(INDEX([1]market_value_etf!$1:$1048576,MATCH($A1472,[1]market_value_etf!$A:$A,0),MATCH(AG$2,[1]market_value_etf!$1:$1,0))*2 + INDEX([1]mkt_pt_etf!$1:$1048576,MATCH($A1472,[1]mkt_pt_etf!$A:$A,0),MATCH(AG$2,[1]mkt_pt_etf!$1:$1,0))*2,0)</f>
        <v>119622873760</v>
      </c>
      <c r="AH1472" s="90">
        <f>IFERROR(INDEX([1]market_value_etf!$1:$1048576,MATCH($A1472,[1]market_value_etf!$A:$A,0),MATCH(AH$2,[1]market_value_etf!$1:$1,0))*2 + INDEX([1]mkt_pt_etf!$1:$1048576,MATCH($A1472,[1]mkt_pt_etf!$A:$A,0),MATCH(AH$2,[1]mkt_pt_etf!$1:$1,0))*2,0)</f>
        <v>4181322000</v>
      </c>
      <c r="AI1472" s="90">
        <f>IFERROR(INDEX([1]market_value_etf!$1:$1048576,MATCH($A1472,[1]market_value_etf!$A:$A,0),MATCH(AI$2,[1]market_value_etf!$1:$1,0))*2 + INDEX([1]mkt_pt_etf!$1:$1048576,MATCH($A1472,[1]mkt_pt_etf!$A:$A,0),MATCH(AI$2,[1]mkt_pt_etf!$1:$1,0))*2,0)</f>
        <v>636152000</v>
      </c>
      <c r="AJ1472" s="90">
        <f>IFERROR(INDEX([1]market_value_etf!$1:$1048576,MATCH($A1472,[1]market_value_etf!$A:$A,0),MATCH(AJ$2,[1]market_value_etf!$1:$1,0))*2 + INDEX([1]mkt_pt_etf!$1:$1048576,MATCH($A1472,[1]mkt_pt_etf!$A:$A,0),MATCH(AJ$2,[1]mkt_pt_etf!$1:$1,0))*2,0)</f>
        <v>477365760</v>
      </c>
      <c r="AK1472" s="90">
        <f>IFERROR(INDEX([1]market_value_etf!$1:$1048576,MATCH($A1472,[1]market_value_etf!$A:$A,0),MATCH(AK$2,[1]market_value_etf!$1:$1,0))*2 + INDEX([1]mkt_pt_etf!$1:$1048576,MATCH($A1472,[1]mkt_pt_etf!$A:$A,0),MATCH(AK$2,[1]mkt_pt_etf!$1:$1,0))*2,0)</f>
        <v>353678000</v>
      </c>
      <c r="AL1472" s="90">
        <f>IFERROR(INDEX([1]market_value_etf!$1:$1048576,MATCH($A1472,[1]market_value_etf!$A:$A,0),MATCH(AL$2,[1]market_value_etf!$1:$1,0))*2 + INDEX([1]mkt_pt_etf!$1:$1048576,MATCH($A1472,[1]mkt_pt_etf!$A:$A,0),MATCH(AL$2,[1]mkt_pt_etf!$1:$1,0))*2,0)</f>
        <v>368544000</v>
      </c>
      <c r="AM1472" s="90">
        <f>IFERROR(INDEX([1]market_value_etf!$1:$1048576,MATCH($A1472,[1]market_value_etf!$A:$A,0),MATCH(AM$2,[1]market_value_etf!$1:$1,0))*2 + INDEX([1]mkt_pt_etf!$1:$1048576,MATCH($A1472,[1]mkt_pt_etf!$A:$A,0),MATCH(AM$2,[1]mkt_pt_etf!$1:$1,0))*2,0)</f>
        <v>4840000</v>
      </c>
      <c r="AN1472" s="90">
        <f>IFERROR(INDEX([1]market_value_etf!$1:$1048576,MATCH($A1472,[1]market_value_etf!$A:$A,0),MATCH(AN$2,[1]market_value_etf!$1:$1,0))*2 + INDEX([1]mkt_pt_etf!$1:$1048576,MATCH($A1472,[1]mkt_pt_etf!$A:$A,0),MATCH(AN$2,[1]mkt_pt_etf!$1:$1,0))*2,0)</f>
        <v>3400000</v>
      </c>
      <c r="AO1472" s="90">
        <f>IFERROR(INDEX([1]market_value_etf!$1:$1048576,MATCH($A1472,[1]market_value_etf!$A:$A,0),MATCH(AO$2,[1]market_value_etf!$1:$1,0))*2 + INDEX([1]mkt_pt_etf!$1:$1048576,MATCH($A1472,[1]mkt_pt_etf!$A:$A,0),MATCH(AO$2,[1]mkt_pt_etf!$1:$1,0))*2,0)</f>
        <v>75488000</v>
      </c>
      <c r="AP1472" s="90"/>
    </row>
    <row r="1473" spans="1:42" s="116" customFormat="1" ht="12.75" customHeight="1">
      <c r="A1473" s="110"/>
      <c r="B1473" s="113"/>
      <c r="C1473" s="113"/>
      <c r="D1473" s="203">
        <v>0</v>
      </c>
      <c r="E1473" s="208"/>
      <c r="F1473" s="113"/>
      <c r="G1473" s="135"/>
      <c r="H1473" s="113"/>
      <c r="I1473" s="113"/>
      <c r="J1473" s="113"/>
      <c r="K1473" s="113"/>
      <c r="L1473" s="113"/>
      <c r="M1473" s="113"/>
      <c r="N1473" s="113"/>
      <c r="O1473" s="113"/>
      <c r="P1473" s="113"/>
      <c r="Q1473" s="113"/>
      <c r="R1473" s="113"/>
      <c r="S1473" s="113"/>
      <c r="T1473" s="113"/>
      <c r="U1473" s="113"/>
      <c r="V1473" s="113"/>
      <c r="W1473" s="113"/>
      <c r="X1473" s="113"/>
      <c r="Y1473" s="85" t="e">
        <f t="shared" si="17"/>
        <v>#DIV/0!</v>
      </c>
      <c r="Z1473" s="113"/>
      <c r="AA1473" s="113"/>
      <c r="AB1473" s="113"/>
      <c r="AC1473" s="113"/>
      <c r="AD1473" s="113"/>
      <c r="AE1473" s="113"/>
      <c r="AF1473" s="113"/>
      <c r="AG1473" s="113"/>
      <c r="AH1473" s="113"/>
      <c r="AI1473" s="126"/>
      <c r="AJ1473" s="113"/>
      <c r="AK1473" s="113"/>
      <c r="AL1473" s="113"/>
      <c r="AM1473" s="113"/>
      <c r="AN1473" s="113"/>
      <c r="AO1473" s="113"/>
      <c r="AP1473" s="113"/>
    </row>
    <row r="1474" spans="1:42" ht="12.75" customHeight="1">
      <c r="A1474" s="81">
        <v>45523</v>
      </c>
      <c r="B1474" s="90" cm="1">
        <f t="array" ref="B1474">SUM(_xlfn._xlws.FILTER([1]market_value_exchange!$B:$D,[1]market_value_exchange!$A:$A=A1474,0))*2</f>
        <v>37336531847400</v>
      </c>
      <c r="C1474" s="90">
        <f>SUM(AD1474:AN1474)</f>
        <v>147104597680</v>
      </c>
      <c r="D1474" s="203">
        <f>F1474+H1474+J1474+L1474+N1474+P1474+R1474+T1474+V1474+Z1474</f>
        <v>62786578000</v>
      </c>
      <c r="E1474" s="208">
        <f>INDEX([2]Daily_stats!$1:$1048576,MATCH($A1474,[2]Daily_stats!$H:$H,0),MATCH(E$1,[2]Daily_stats!$1:$1,0))</f>
        <v>166553219000</v>
      </c>
      <c r="F1474" s="90">
        <f>IFERROR(INDEX([1]kis_etf_trade_data!$1:$1048576,MATCH($A1474,[1]kis_etf_trade_data!$A:$A,0),MATCH(F$3,[1]kis_etf_trade_data!$1:$1,0)),0)</f>
        <v>4957083000</v>
      </c>
      <c r="G1474" s="85">
        <f>F1474/AD1474</f>
        <v>0.32978567416922611</v>
      </c>
      <c r="H1474" s="90">
        <f>IFERROR(INDEX([1]kis_etf_trade_data!$1:$1048576,MATCH($A1474,[1]kis_etf_trade_data!$A:$A,0),MATCH(H$3,[1]kis_etf_trade_data!$1:$1,0)),0)</f>
        <v>89335000</v>
      </c>
      <c r="I1474" s="85">
        <f>H1474/AE1474</f>
        <v>0.20927230816802692</v>
      </c>
      <c r="J1474" s="90">
        <f>IFERROR(INDEX([1]kis_etf_trade_data!$1:$1048576,MATCH($A1474,[1]kis_etf_trade_data!$A:$A,0),MATCH(J$3,[1]kis_etf_trade_data!$1:$1,0)),0)</f>
        <v>20752518000</v>
      </c>
      <c r="K1474" s="85">
        <f>J1474/AF1474</f>
        <v>0.41286539376312675</v>
      </c>
      <c r="L1474" s="90">
        <f>IFERROR(INDEX([1]kis_etf_trade_data!$1:$1048576,MATCH($A1474,[1]kis_etf_trade_data!$A:$A,0),MATCH(L$3,[1]kis_etf_trade_data!$1:$1,0)),0)</f>
        <v>35906716000</v>
      </c>
      <c r="M1474" s="85">
        <f>L1474/AG1474</f>
        <v>0.46428096059064317</v>
      </c>
      <c r="N1474" s="90">
        <f>IFERROR(INDEX([1]kis_etf_trade_data!$1:$1048576,MATCH($A1474,[1]kis_etf_trade_data!$A:$A,0),MATCH(N$3,[1]kis_etf_trade_data!$1:$1,0)),0)</f>
        <v>756300000</v>
      </c>
      <c r="O1474" s="85">
        <f>N1474/AH1474</f>
        <v>0.27276169867460104</v>
      </c>
      <c r="P1474" s="90">
        <f>IFERROR(INDEX([1]kis_etf_trade_data!$1:$1048576,MATCH($A1474,[1]kis_etf_trade_data!$A:$A,0),MATCH(P$3,[1]kis_etf_trade_data!$1:$1,0)),0)</f>
        <v>72417000</v>
      </c>
      <c r="Q1474" s="85">
        <f>P1474/AI1474</f>
        <v>0.28495767247067355</v>
      </c>
      <c r="R1474" s="90">
        <f>IFERROR(INDEX([1]kis_etf_trade_data!$1:$1048576,MATCH($A1474,[1]kis_etf_trade_data!$A:$A,0),MATCH(R$3,[1]kis_etf_trade_data!$1:$1,0)),0)</f>
        <v>10891000</v>
      </c>
      <c r="S1474" s="85">
        <f>R1474/AJ1474</f>
        <v>2.480180870338303E-2</v>
      </c>
      <c r="T1474" s="90">
        <f>IFERROR(INDEX([1]kis_etf_trade_data!$1:$1048576,MATCH($A1474,[1]kis_etf_trade_data!$A:$A,0),MATCH(T$3,[1]kis_etf_trade_data!$1:$1,0)),0)</f>
        <v>30274000</v>
      </c>
      <c r="U1474" s="85">
        <f>T1474/AK1474</f>
        <v>0.33628063004021058</v>
      </c>
      <c r="V1474" s="90">
        <f>IFERROR(INDEX([1]kis_etf_trade_data!$1:$1048576,MATCH($A1474,[1]kis_etf_trade_data!$A:$A,0),MATCH(V$3,[1]kis_etf_trade_data!$1:$1,0)),0)</f>
        <v>126614000</v>
      </c>
      <c r="W1474" s="85">
        <f>V1474/AL1474</f>
        <v>0.36389189064906996</v>
      </c>
      <c r="X1474" s="90">
        <f>IFERROR(INDEX([1]kis_etf_trade_data!$1:$1048576,MATCH($A1474,[1]kis_etf_trade_data!$A:$A,0),MATCH(X$3,[1]kis_etf_trade_data!$1:$1,0)),0)</f>
        <v>64342000</v>
      </c>
      <c r="Y1474" s="85">
        <f t="shared" si="17"/>
        <v>0.49061351470879783</v>
      </c>
      <c r="Z1474" s="90">
        <f>IFERROR(INDEX([1]kis_etf_trade_data!$1:$1048576,MATCH($A1474,[1]kis_etf_trade_data!$A:$A,0),MATCH(Z$3,[1]kis_etf_trade_data!$1:$1,0)),0)</f>
        <v>84430000</v>
      </c>
      <c r="AA1474" s="85">
        <f>Z1474/AO1474</f>
        <v>0.462275514673675</v>
      </c>
      <c r="AB1474" s="85"/>
      <c r="AC1474" s="85"/>
      <c r="AD1474" s="90">
        <f>IFERROR(INDEX([1]market_value_etf!$1:$1048576,MATCH($A1474,[1]market_value_etf!$A:$A,0),MATCH(AD$2,[1]market_value_etf!$1:$1,0))*2 + INDEX([1]mkt_pt_etf!$1:$1048576,MATCH($A1474,[1]mkt_pt_etf!$A:$A,0),MATCH(AD$2,[1]mkt_pt_etf!$1:$1,0))*2,0)</f>
        <v>15031226000</v>
      </c>
      <c r="AE1474" s="90">
        <f>IFERROR(INDEX([1]market_value_etf!$1:$1048576,MATCH($A1474,[1]market_value_etf!$A:$A,0),MATCH(AE$2,[1]market_value_etf!$1:$1,0))*2 + INDEX([1]mkt_pt_etf!$1:$1048576,MATCH($A1474,[1]mkt_pt_etf!$A:$A,0),MATCH(AE$2,[1]mkt_pt_etf!$1:$1,0))*2,0)</f>
        <v>426884000</v>
      </c>
      <c r="AF1474" s="90">
        <f>IFERROR(INDEX([1]market_value_etf!$1:$1048576,MATCH($A1474,[1]market_value_etf!$A:$A,0),MATCH(AF$2,[1]market_value_etf!$1:$1,0))*2 + INDEX([1]mkt_pt_etf!$1:$1048576,MATCH($A1474,[1]mkt_pt_etf!$A:$A,0),MATCH(AF$2,[1]mkt_pt_etf!$1:$1,0))*2,0)</f>
        <v>50264610000</v>
      </c>
      <c r="AG1474" s="90">
        <f>IFERROR(INDEX([1]market_value_etf!$1:$1048576,MATCH($A1474,[1]market_value_etf!$A:$A,0),MATCH(AG$2,[1]market_value_etf!$1:$1,0))*2 + INDEX([1]mkt_pt_etf!$1:$1048576,MATCH($A1474,[1]mkt_pt_etf!$A:$A,0),MATCH(AG$2,[1]mkt_pt_etf!$1:$1,0))*2,0)</f>
        <v>77338334000</v>
      </c>
      <c r="AH1474" s="90">
        <f>IFERROR(INDEX([1]market_value_etf!$1:$1048576,MATCH($A1474,[1]market_value_etf!$A:$A,0),MATCH(AH$2,[1]market_value_etf!$1:$1,0))*2 + INDEX([1]mkt_pt_etf!$1:$1048576,MATCH($A1474,[1]mkt_pt_etf!$A:$A,0),MATCH(AH$2,[1]mkt_pt_etf!$1:$1,0))*2,0)</f>
        <v>2772750000</v>
      </c>
      <c r="AI1474" s="90">
        <f>IFERROR(INDEX([1]market_value_etf!$1:$1048576,MATCH($A1474,[1]market_value_etf!$A:$A,0),MATCH(AI$2,[1]market_value_etf!$1:$1,0))*2 + INDEX([1]mkt_pt_etf!$1:$1048576,MATCH($A1474,[1]mkt_pt_etf!$A:$A,0),MATCH(AI$2,[1]mkt_pt_etf!$1:$1,0))*2,0)</f>
        <v>254132480</v>
      </c>
      <c r="AJ1474" s="90">
        <f>IFERROR(INDEX([1]market_value_etf!$1:$1048576,MATCH($A1474,[1]market_value_etf!$A:$A,0),MATCH(AJ$2,[1]market_value_etf!$1:$1,0))*2 + INDEX([1]mkt_pt_etf!$1:$1048576,MATCH($A1474,[1]mkt_pt_etf!$A:$A,0),MATCH(AJ$2,[1]mkt_pt_etf!$1:$1,0))*2,0)</f>
        <v>439121200</v>
      </c>
      <c r="AK1474" s="90">
        <f>IFERROR(INDEX([1]market_value_etf!$1:$1048576,MATCH($A1474,[1]market_value_etf!$A:$A,0),MATCH(AK$2,[1]market_value_etf!$1:$1,0))*2 + INDEX([1]mkt_pt_etf!$1:$1048576,MATCH($A1474,[1]mkt_pt_etf!$A:$A,0),MATCH(AK$2,[1]mkt_pt_etf!$1:$1,0))*2,0)</f>
        <v>90026000</v>
      </c>
      <c r="AL1474" s="90">
        <f>IFERROR(INDEX([1]market_value_etf!$1:$1048576,MATCH($A1474,[1]market_value_etf!$A:$A,0),MATCH(AL$2,[1]market_value_etf!$1:$1,0))*2 + INDEX([1]mkt_pt_etf!$1:$1048576,MATCH($A1474,[1]mkt_pt_etf!$A:$A,0),MATCH(AL$2,[1]mkt_pt_etf!$1:$1,0))*2,0)</f>
        <v>347944000</v>
      </c>
      <c r="AM1474" s="90">
        <f>IFERROR(INDEX([1]market_value_etf!$1:$1048576,MATCH($A1474,[1]market_value_etf!$A:$A,0),MATCH(AM$2,[1]market_value_etf!$1:$1,0))*2 + INDEX([1]mkt_pt_etf!$1:$1048576,MATCH($A1474,[1]mkt_pt_etf!$A:$A,0),MATCH(AM$2,[1]mkt_pt_etf!$1:$1,0))*2,0)</f>
        <v>131146000</v>
      </c>
      <c r="AN1474" s="90">
        <f>IFERROR(INDEX([1]market_value_etf!$1:$1048576,MATCH($A1474,[1]market_value_etf!$A:$A,0),MATCH(AN$2,[1]market_value_etf!$1:$1,0))*2 + INDEX([1]mkt_pt_etf!$1:$1048576,MATCH($A1474,[1]mkt_pt_etf!$A:$A,0),MATCH(AN$2,[1]mkt_pt_etf!$1:$1,0))*2,0)</f>
        <v>8424000</v>
      </c>
      <c r="AO1474" s="90">
        <f>IFERROR(INDEX([1]market_value_etf!$1:$1048576,MATCH($A1474,[1]market_value_etf!$A:$A,0),MATCH(AO$2,[1]market_value_etf!$1:$1,0))*2 + INDEX([1]mkt_pt_etf!$1:$1048576,MATCH($A1474,[1]mkt_pt_etf!$A:$A,0),MATCH(AO$2,[1]mkt_pt_etf!$1:$1,0))*2,0)</f>
        <v>182640000</v>
      </c>
      <c r="AP1474" s="90"/>
    </row>
    <row r="1475" spans="1:42" ht="12.75" customHeight="1">
      <c r="A1475" s="81">
        <v>45524</v>
      </c>
      <c r="B1475" s="90" cm="1">
        <f t="array" ref="B1475">SUM(_xlfn._xlws.FILTER([1]market_value_exchange!$B:$D,[1]market_value_exchange!$A:$A=A1475,0))*2</f>
        <v>42280926058600</v>
      </c>
      <c r="C1475" s="90">
        <f>SUM(AD1475:AN1475)</f>
        <v>158223091680</v>
      </c>
      <c r="D1475" s="203">
        <f>F1475+H1475+J1475+L1475+N1475+P1475+R1475+T1475+V1475+Z1475</f>
        <v>84855245000</v>
      </c>
      <c r="E1475" s="208">
        <f>INDEX([2]Daily_stats!$1:$1048576,MATCH($A1475,[2]Daily_stats!$H:$H,0),MATCH(E$1,[2]Daily_stats!$1:$1,0))</f>
        <v>165143473000</v>
      </c>
      <c r="F1475" s="90">
        <f>IFERROR(INDEX([1]kis_etf_trade_data!$1:$1048576,MATCH($A1475,[1]kis_etf_trade_data!$A:$A,0),MATCH(F$3,[1]kis_etf_trade_data!$1:$1,0)),0)</f>
        <v>42232262000</v>
      </c>
      <c r="G1475" s="85">
        <f>F1475/AD1475</f>
        <v>0.63206659070332605</v>
      </c>
      <c r="H1475" s="90">
        <f>IFERROR(INDEX([1]kis_etf_trade_data!$1:$1048576,MATCH($A1475,[1]kis_etf_trade_data!$A:$A,0),MATCH(H$3,[1]kis_etf_trade_data!$1:$1,0)),0)</f>
        <v>189338000</v>
      </c>
      <c r="I1475" s="85">
        <f>H1475/AE1475</f>
        <v>0.43297248100837415</v>
      </c>
      <c r="J1475" s="90">
        <f>IFERROR(INDEX([1]kis_etf_trade_data!$1:$1048576,MATCH($A1475,[1]kis_etf_trade_data!$A:$A,0),MATCH(J$3,[1]kis_etf_trade_data!$1:$1,0)),0)</f>
        <v>10470050000</v>
      </c>
      <c r="K1475" s="85">
        <f>J1475/AF1475</f>
        <v>0.34283693292930068</v>
      </c>
      <c r="L1475" s="90">
        <f>IFERROR(INDEX([1]kis_etf_trade_data!$1:$1048576,MATCH($A1475,[1]kis_etf_trade_data!$A:$A,0),MATCH(L$3,[1]kis_etf_trade_data!$1:$1,0)),0)</f>
        <v>19176760000</v>
      </c>
      <c r="M1475" s="85">
        <f>L1475/AG1475</f>
        <v>0.40418308700766853</v>
      </c>
      <c r="N1475" s="90">
        <f>IFERROR(INDEX([1]kis_etf_trade_data!$1:$1048576,MATCH($A1475,[1]kis_etf_trade_data!$A:$A,0),MATCH(N$3,[1]kis_etf_trade_data!$1:$1,0)),0)</f>
        <v>2807156000</v>
      </c>
      <c r="O1475" s="85">
        <f>N1475/AH1475</f>
        <v>0.43552102610312415</v>
      </c>
      <c r="P1475" s="90">
        <f>IFERROR(INDEX([1]kis_etf_trade_data!$1:$1048576,MATCH($A1475,[1]kis_etf_trade_data!$A:$A,0),MATCH(P$3,[1]kis_etf_trade_data!$1:$1,0)),0)</f>
        <v>4414539000</v>
      </c>
      <c r="Q1475" s="85">
        <f>P1475/AI1475</f>
        <v>0.89394081757045452</v>
      </c>
      <c r="R1475" s="90">
        <f>IFERROR(INDEX([1]kis_etf_trade_data!$1:$1048576,MATCH($A1475,[1]kis_etf_trade_data!$A:$A,0),MATCH(R$3,[1]kis_etf_trade_data!$1:$1,0)),0)</f>
        <v>0</v>
      </c>
      <c r="S1475" s="85">
        <f>R1475/AJ1475</f>
        <v>0</v>
      </c>
      <c r="T1475" s="90">
        <f>IFERROR(INDEX([1]kis_etf_trade_data!$1:$1048576,MATCH($A1475,[1]kis_etf_trade_data!$A:$A,0),MATCH(T$3,[1]kis_etf_trade_data!$1:$1,0)),0)</f>
        <v>6944000</v>
      </c>
      <c r="U1475" s="85">
        <f>T1475/AK1475</f>
        <v>0.16670667883036444</v>
      </c>
      <c r="V1475" s="90">
        <f>IFERROR(INDEX([1]kis_etf_trade_data!$1:$1048576,MATCH($A1475,[1]kis_etf_trade_data!$A:$A,0),MATCH(V$3,[1]kis_etf_trade_data!$1:$1,0)),0)</f>
        <v>514596000</v>
      </c>
      <c r="W1475" s="85">
        <f>V1475/AL1475</f>
        <v>0.40877612461969864</v>
      </c>
      <c r="X1475" s="90">
        <f>IFERROR(INDEX([1]kis_etf_trade_data!$1:$1048576,MATCH($A1475,[1]kis_etf_trade_data!$A:$A,0),MATCH(X$3,[1]kis_etf_trade_data!$1:$1,0)),0)</f>
        <v>14740000</v>
      </c>
      <c r="Y1475" s="85">
        <f t="shared" si="17"/>
        <v>0.5</v>
      </c>
      <c r="Z1475" s="90">
        <f>IFERROR(INDEX([1]kis_etf_trade_data!$1:$1048576,MATCH($A1475,[1]kis_etf_trade_data!$A:$A,0),MATCH(Z$3,[1]kis_etf_trade_data!$1:$1,0)),0)</f>
        <v>5043600000</v>
      </c>
      <c r="AA1475" s="85">
        <f>Z1475/AO1475</f>
        <v>0.99613089771468188</v>
      </c>
      <c r="AB1475" s="85"/>
      <c r="AC1475" s="85"/>
      <c r="AD1475" s="90">
        <f>IFERROR(INDEX([1]market_value_etf!$1:$1048576,MATCH($A1475,[1]market_value_etf!$A:$A,0),MATCH(AD$2,[1]market_value_etf!$1:$1,0))*2 + INDEX([1]mkt_pt_etf!$1:$1048576,MATCH($A1475,[1]mkt_pt_etf!$A:$A,0),MATCH(AD$2,[1]mkt_pt_etf!$1:$1,0))*2,0)</f>
        <v>66816159280</v>
      </c>
      <c r="AE1475" s="90">
        <f>IFERROR(INDEX([1]market_value_etf!$1:$1048576,MATCH($A1475,[1]market_value_etf!$A:$A,0),MATCH(AE$2,[1]market_value_etf!$1:$1,0))*2 + INDEX([1]mkt_pt_etf!$1:$1048576,MATCH($A1475,[1]mkt_pt_etf!$A:$A,0),MATCH(AE$2,[1]mkt_pt_etf!$1:$1,0))*2,0)</f>
        <v>437298000</v>
      </c>
      <c r="AF1475" s="90">
        <f>IFERROR(INDEX([1]market_value_etf!$1:$1048576,MATCH($A1475,[1]market_value_etf!$A:$A,0),MATCH(AF$2,[1]market_value_etf!$1:$1,0))*2 + INDEX([1]mkt_pt_etf!$1:$1048576,MATCH($A1475,[1]mkt_pt_etf!$A:$A,0),MATCH(AF$2,[1]mkt_pt_etf!$1:$1,0))*2,0)</f>
        <v>30539446000</v>
      </c>
      <c r="AG1475" s="90">
        <f>IFERROR(INDEX([1]market_value_etf!$1:$1048576,MATCH($A1475,[1]market_value_etf!$A:$A,0),MATCH(AG$2,[1]market_value_etf!$1:$1,0))*2 + INDEX([1]mkt_pt_etf!$1:$1048576,MATCH($A1475,[1]mkt_pt_etf!$A:$A,0),MATCH(AG$2,[1]mkt_pt_etf!$1:$1,0))*2,0)</f>
        <v>47445726000</v>
      </c>
      <c r="AH1475" s="90">
        <f>IFERROR(INDEX([1]market_value_etf!$1:$1048576,MATCH($A1475,[1]market_value_etf!$A:$A,0),MATCH(AH$2,[1]market_value_etf!$1:$1,0))*2 + INDEX([1]mkt_pt_etf!$1:$1048576,MATCH($A1475,[1]mkt_pt_etf!$A:$A,0),MATCH(AH$2,[1]mkt_pt_etf!$1:$1,0))*2,0)</f>
        <v>6445512000</v>
      </c>
      <c r="AI1475" s="90">
        <f>IFERROR(INDEX([1]market_value_etf!$1:$1048576,MATCH($A1475,[1]market_value_etf!$A:$A,0),MATCH(AI$2,[1]market_value_etf!$1:$1,0))*2 + INDEX([1]mkt_pt_etf!$1:$1048576,MATCH($A1475,[1]mkt_pt_etf!$A:$A,0),MATCH(AI$2,[1]mkt_pt_etf!$1:$1,0))*2,0)</f>
        <v>4938290000</v>
      </c>
      <c r="AJ1475" s="90">
        <f>IFERROR(INDEX([1]market_value_etf!$1:$1048576,MATCH($A1475,[1]market_value_etf!$A:$A,0),MATCH(AJ$2,[1]market_value_etf!$1:$1,0))*2 + INDEX([1]mkt_pt_etf!$1:$1048576,MATCH($A1475,[1]mkt_pt_etf!$A:$A,0),MATCH(AJ$2,[1]mkt_pt_etf!$1:$1,0))*2,0)</f>
        <v>218456400</v>
      </c>
      <c r="AK1475" s="90">
        <f>IFERROR(INDEX([1]market_value_etf!$1:$1048576,MATCH($A1475,[1]market_value_etf!$A:$A,0),MATCH(AK$2,[1]market_value_etf!$1:$1,0))*2 + INDEX([1]mkt_pt_etf!$1:$1048576,MATCH($A1475,[1]mkt_pt_etf!$A:$A,0),MATCH(AK$2,[1]mkt_pt_etf!$1:$1,0))*2,0)</f>
        <v>41654000</v>
      </c>
      <c r="AL1475" s="90">
        <f>IFERROR(INDEX([1]market_value_etf!$1:$1048576,MATCH($A1475,[1]market_value_etf!$A:$A,0),MATCH(AL$2,[1]market_value_etf!$1:$1,0))*2 + INDEX([1]mkt_pt_etf!$1:$1048576,MATCH($A1475,[1]mkt_pt_etf!$A:$A,0),MATCH(AL$2,[1]mkt_pt_etf!$1:$1,0))*2,0)</f>
        <v>1258870000</v>
      </c>
      <c r="AM1475" s="90">
        <f>IFERROR(INDEX([1]market_value_etf!$1:$1048576,MATCH($A1475,[1]market_value_etf!$A:$A,0),MATCH(AM$2,[1]market_value_etf!$1:$1,0))*2 + INDEX([1]mkt_pt_etf!$1:$1048576,MATCH($A1475,[1]mkt_pt_etf!$A:$A,0),MATCH(AM$2,[1]mkt_pt_etf!$1:$1,0))*2,0)</f>
        <v>29480000</v>
      </c>
      <c r="AN1475" s="90">
        <f>IFERROR(INDEX([1]market_value_etf!$1:$1048576,MATCH($A1475,[1]market_value_etf!$A:$A,0),MATCH(AN$2,[1]market_value_etf!$1:$1,0))*2 + INDEX([1]mkt_pt_etf!$1:$1048576,MATCH($A1475,[1]mkt_pt_etf!$A:$A,0),MATCH(AN$2,[1]mkt_pt_etf!$1:$1,0))*2,0)</f>
        <v>52200000</v>
      </c>
      <c r="AO1475" s="90">
        <f>IFERROR(INDEX([1]market_value_etf!$1:$1048576,MATCH($A1475,[1]market_value_etf!$A:$A,0),MATCH(AO$2,[1]market_value_etf!$1:$1,0))*2 + INDEX([1]mkt_pt_etf!$1:$1048576,MATCH($A1475,[1]mkt_pt_etf!$A:$A,0),MATCH(AO$2,[1]mkt_pt_etf!$1:$1,0))*2,0)</f>
        <v>5063190000</v>
      </c>
      <c r="AP1475" s="90"/>
    </row>
    <row r="1476" spans="1:42" ht="12.75" customHeight="1">
      <c r="A1476" s="81">
        <v>45525</v>
      </c>
      <c r="B1476" s="90" cm="1">
        <f t="array" ref="B1476">SUM(_xlfn._xlws.FILTER([1]market_value_exchange!$B:$D,[1]market_value_exchange!$A:$A=A1476,0))*2</f>
        <v>45947930628800</v>
      </c>
      <c r="C1476" s="90">
        <f>SUM(AD1476:AN1476)</f>
        <v>282329195560</v>
      </c>
      <c r="D1476" s="203">
        <f>F1476+H1476+J1476+L1476+N1476+P1476+R1476+T1476+V1476+Z1476</f>
        <v>177844954000</v>
      </c>
      <c r="E1476" s="208">
        <f>INDEX([2]Daily_stats!$1:$1048576,MATCH($A1476,[2]Daily_stats!$H:$H,0),MATCH(E$1,[2]Daily_stats!$1:$1,0))</f>
        <v>338109554000</v>
      </c>
      <c r="F1476" s="90">
        <f>IFERROR(INDEX([1]kis_etf_trade_data!$1:$1048576,MATCH($A1476,[1]kis_etf_trade_data!$A:$A,0),MATCH(F$3,[1]kis_etf_trade_data!$1:$1,0)),0)</f>
        <v>51619063000</v>
      </c>
      <c r="G1476" s="85">
        <f>F1476/AD1476</f>
        <v>0.62550972636809354</v>
      </c>
      <c r="H1476" s="90">
        <f>IFERROR(INDEX([1]kis_etf_trade_data!$1:$1048576,MATCH($A1476,[1]kis_etf_trade_data!$A:$A,0),MATCH(H$3,[1]kis_etf_trade_data!$1:$1,0)),0)</f>
        <v>153063000</v>
      </c>
      <c r="I1476" s="85">
        <f>H1476/AE1476</f>
        <v>0.37542309692230713</v>
      </c>
      <c r="J1476" s="90">
        <f>IFERROR(INDEX([1]kis_etf_trade_data!$1:$1048576,MATCH($A1476,[1]kis_etf_trade_data!$A:$A,0),MATCH(J$3,[1]kis_etf_trade_data!$1:$1,0)),0)</f>
        <v>11224016000</v>
      </c>
      <c r="K1476" s="85">
        <f>J1476/AF1476</f>
        <v>0.47083309737178691</v>
      </c>
      <c r="L1476" s="90">
        <f>IFERROR(INDEX([1]kis_etf_trade_data!$1:$1048576,MATCH($A1476,[1]kis_etf_trade_data!$A:$A,0),MATCH(L$3,[1]kis_etf_trade_data!$1:$1,0)),0)</f>
        <v>77263061000</v>
      </c>
      <c r="M1476" s="85">
        <f>L1476/AG1476</f>
        <v>0.57846160704163674</v>
      </c>
      <c r="N1476" s="90">
        <f>IFERROR(INDEX([1]kis_etf_trade_data!$1:$1048576,MATCH($A1476,[1]kis_etf_trade_data!$A:$A,0),MATCH(N$3,[1]kis_etf_trade_data!$1:$1,0)),0)</f>
        <v>2114325000</v>
      </c>
      <c r="O1476" s="85">
        <f>N1476/AH1476</f>
        <v>0.38882064220942697</v>
      </c>
      <c r="P1476" s="90">
        <f>IFERROR(INDEX([1]kis_etf_trade_data!$1:$1048576,MATCH($A1476,[1]kis_etf_trade_data!$A:$A,0),MATCH(P$3,[1]kis_etf_trade_data!$1:$1,0)),0)</f>
        <v>503827000</v>
      </c>
      <c r="Q1476" s="85">
        <f>P1476/AI1476</f>
        <v>0.48587489440164794</v>
      </c>
      <c r="R1476" s="90">
        <f>IFERROR(INDEX([1]kis_etf_trade_data!$1:$1048576,MATCH($A1476,[1]kis_etf_trade_data!$A:$A,0),MATCH(R$3,[1]kis_etf_trade_data!$1:$1,0)),0)</f>
        <v>0</v>
      </c>
      <c r="S1476" s="85">
        <f>R1476/AJ1476</f>
        <v>0</v>
      </c>
      <c r="T1476" s="90">
        <f>IFERROR(INDEX([1]kis_etf_trade_data!$1:$1048576,MATCH($A1476,[1]kis_etf_trade_data!$A:$A,0),MATCH(T$3,[1]kis_etf_trade_data!$1:$1,0)),0)</f>
        <v>34879418000</v>
      </c>
      <c r="U1476" s="85">
        <f>T1476/AK1476</f>
        <v>0.99879415356624712</v>
      </c>
      <c r="V1476" s="90">
        <f>IFERROR(INDEX([1]kis_etf_trade_data!$1:$1048576,MATCH($A1476,[1]kis_etf_trade_data!$A:$A,0),MATCH(V$3,[1]kis_etf_trade_data!$1:$1,0)),0)</f>
        <v>88181000</v>
      </c>
      <c r="W1476" s="85">
        <f>V1476/AL1476</f>
        <v>0.26875110479894182</v>
      </c>
      <c r="X1476" s="90">
        <f>IFERROR(INDEX([1]kis_etf_trade_data!$1:$1048576,MATCH($A1476,[1]kis_etf_trade_data!$A:$A,0),MATCH(X$3,[1]kis_etf_trade_data!$1:$1,0)),0)</f>
        <v>3716000</v>
      </c>
      <c r="Y1476" s="85">
        <f t="shared" si="17"/>
        <v>0.5</v>
      </c>
      <c r="Z1476" s="90">
        <f>IFERROR(INDEX([1]kis_etf_trade_data!$1:$1048576,MATCH($A1476,[1]kis_etf_trade_data!$A:$A,0),MATCH(Z$3,[1]kis_etf_trade_data!$1:$1,0)),0)</f>
        <v>0</v>
      </c>
      <c r="AA1476" s="85">
        <f>Z1476/AO1476</f>
        <v>0</v>
      </c>
      <c r="AB1476" s="85"/>
      <c r="AC1476" s="85"/>
      <c r="AD1476" s="90">
        <f>IFERROR(INDEX([1]market_value_etf!$1:$1048576,MATCH($A1476,[1]market_value_etf!$A:$A,0),MATCH(AD$2,[1]market_value_etf!$1:$1,0))*2 + INDEX([1]mkt_pt_etf!$1:$1048576,MATCH($A1476,[1]mkt_pt_etf!$A:$A,0),MATCH(AD$2,[1]mkt_pt_etf!$1:$1,0))*2,0)</f>
        <v>82523198000</v>
      </c>
      <c r="AE1476" s="90">
        <f>IFERROR(INDEX([1]market_value_etf!$1:$1048576,MATCH($A1476,[1]market_value_etf!$A:$A,0),MATCH(AE$2,[1]market_value_etf!$1:$1,0))*2 + INDEX([1]mkt_pt_etf!$1:$1048576,MATCH($A1476,[1]mkt_pt_etf!$A:$A,0),MATCH(AE$2,[1]mkt_pt_etf!$1:$1,0))*2,0)</f>
        <v>407708000</v>
      </c>
      <c r="AF1476" s="90">
        <f>IFERROR(INDEX([1]market_value_etf!$1:$1048576,MATCH($A1476,[1]market_value_etf!$A:$A,0),MATCH(AF$2,[1]market_value_etf!$1:$1,0))*2 + INDEX([1]mkt_pt_etf!$1:$1048576,MATCH($A1476,[1]mkt_pt_etf!$A:$A,0),MATCH(AF$2,[1]mkt_pt_etf!$1:$1,0))*2,0)</f>
        <v>23838630000</v>
      </c>
      <c r="AG1476" s="90">
        <f>IFERROR(INDEX([1]market_value_etf!$1:$1048576,MATCH($A1476,[1]market_value_etf!$A:$A,0),MATCH(AG$2,[1]market_value_etf!$1:$1,0))*2 + INDEX([1]mkt_pt_etf!$1:$1048576,MATCH($A1476,[1]mkt_pt_etf!$A:$A,0),MATCH(AG$2,[1]mkt_pt_etf!$1:$1,0))*2,0)</f>
        <v>133566446000</v>
      </c>
      <c r="AH1476" s="90">
        <f>IFERROR(INDEX([1]market_value_etf!$1:$1048576,MATCH($A1476,[1]market_value_etf!$A:$A,0),MATCH(AH$2,[1]market_value_etf!$1:$1,0))*2 + INDEX([1]mkt_pt_etf!$1:$1048576,MATCH($A1476,[1]mkt_pt_etf!$A:$A,0),MATCH(AH$2,[1]mkt_pt_etf!$1:$1,0))*2,0)</f>
        <v>5437790000</v>
      </c>
      <c r="AI1476" s="90">
        <f>IFERROR(INDEX([1]market_value_etf!$1:$1048576,MATCH($A1476,[1]market_value_etf!$A:$A,0),MATCH(AI$2,[1]market_value_etf!$1:$1,0))*2 + INDEX([1]mkt_pt_etf!$1:$1048576,MATCH($A1476,[1]mkt_pt_etf!$A:$A,0),MATCH(AI$2,[1]mkt_pt_etf!$1:$1,0))*2,0)</f>
        <v>1036948000</v>
      </c>
      <c r="AJ1476" s="90">
        <f>IFERROR(INDEX([1]market_value_etf!$1:$1048576,MATCH($A1476,[1]market_value_etf!$A:$A,0),MATCH(AJ$2,[1]market_value_etf!$1:$1,0))*2 + INDEX([1]mkt_pt_etf!$1:$1048576,MATCH($A1476,[1]mkt_pt_etf!$A:$A,0),MATCH(AJ$2,[1]mkt_pt_etf!$1:$1,0))*2,0)</f>
        <v>167441560</v>
      </c>
      <c r="AK1476" s="90">
        <f>IFERROR(INDEX([1]market_value_etf!$1:$1048576,MATCH($A1476,[1]market_value_etf!$A:$A,0),MATCH(AK$2,[1]market_value_etf!$1:$1,0))*2 + INDEX([1]mkt_pt_etf!$1:$1048576,MATCH($A1476,[1]mkt_pt_etf!$A:$A,0),MATCH(AK$2,[1]mkt_pt_etf!$1:$1,0))*2,0)</f>
        <v>34921528000</v>
      </c>
      <c r="AL1476" s="90">
        <f>IFERROR(INDEX([1]market_value_etf!$1:$1048576,MATCH($A1476,[1]market_value_etf!$A:$A,0),MATCH(AL$2,[1]market_value_etf!$1:$1,0))*2 + INDEX([1]mkt_pt_etf!$1:$1048576,MATCH($A1476,[1]mkt_pt_etf!$A:$A,0),MATCH(AL$2,[1]mkt_pt_etf!$1:$1,0))*2,0)</f>
        <v>328114000</v>
      </c>
      <c r="AM1476" s="90">
        <f>IFERROR(INDEX([1]market_value_etf!$1:$1048576,MATCH($A1476,[1]market_value_etf!$A:$A,0),MATCH(AM$2,[1]market_value_etf!$1:$1,0))*2 + INDEX([1]mkt_pt_etf!$1:$1048576,MATCH($A1476,[1]mkt_pt_etf!$A:$A,0),MATCH(AM$2,[1]mkt_pt_etf!$1:$1,0))*2,0)</f>
        <v>7432000</v>
      </c>
      <c r="AN1476" s="90">
        <f>IFERROR(INDEX([1]market_value_etf!$1:$1048576,MATCH($A1476,[1]market_value_etf!$A:$A,0),MATCH(AN$2,[1]market_value_etf!$1:$1,0))*2 + INDEX([1]mkt_pt_etf!$1:$1048576,MATCH($A1476,[1]mkt_pt_etf!$A:$A,0),MATCH(AN$2,[1]mkt_pt_etf!$1:$1,0))*2,0)</f>
        <v>93960000</v>
      </c>
      <c r="AO1476" s="90">
        <f>IFERROR(INDEX([1]market_value_etf!$1:$1048576,MATCH($A1476,[1]market_value_etf!$A:$A,0),MATCH(AO$2,[1]market_value_etf!$1:$1,0))*2 + INDEX([1]mkt_pt_etf!$1:$1048576,MATCH($A1476,[1]mkt_pt_etf!$A:$A,0),MATCH(AO$2,[1]mkt_pt_etf!$1:$1,0))*2,0)</f>
        <v>16960000</v>
      </c>
      <c r="AP1476" s="90"/>
    </row>
    <row r="1477" spans="1:42" ht="12.75" customHeight="1">
      <c r="A1477" s="81">
        <v>45526</v>
      </c>
      <c r="B1477" s="90" cm="1">
        <f t="array" ref="B1477">SUM(_xlfn._xlws.FILTER([1]market_value_exchange!$B:$D,[1]market_value_exchange!$A:$A=A1477,0))*2</f>
        <v>34675376715400</v>
      </c>
      <c r="C1477" s="90">
        <f>SUM(AD1477:AN1477)</f>
        <v>101982970220</v>
      </c>
      <c r="D1477" s="203">
        <f>F1477+H1477+J1477+L1477+N1477+P1477+R1477+T1477+V1477+Z1477</f>
        <v>42154534000</v>
      </c>
      <c r="E1477" s="208">
        <f>INDEX([2]Daily_stats!$1:$1048576,MATCH($A1477,[2]Daily_stats!$H:$H,0),MATCH(E$1,[2]Daily_stats!$1:$1,0))</f>
        <v>154942754000</v>
      </c>
      <c r="F1477" s="90">
        <f>IFERROR(INDEX([1]kis_etf_trade_data!$1:$1048576,MATCH($A1477,[1]kis_etf_trade_data!$A:$A,0),MATCH(F$3,[1]kis_etf_trade_data!$1:$1,0)),0)</f>
        <v>4596482000</v>
      </c>
      <c r="G1477" s="85">
        <f>F1477/AD1477</f>
        <v>0.25383627554097737</v>
      </c>
      <c r="H1477" s="90">
        <f>IFERROR(INDEX([1]kis_etf_trade_data!$1:$1048576,MATCH($A1477,[1]kis_etf_trade_data!$A:$A,0),MATCH(H$3,[1]kis_etf_trade_data!$1:$1,0)),0)</f>
        <v>35534000</v>
      </c>
      <c r="I1477" s="85">
        <f>H1477/AE1477</f>
        <v>0.26471289370958612</v>
      </c>
      <c r="J1477" s="90">
        <f>IFERROR(INDEX([1]kis_etf_trade_data!$1:$1048576,MATCH($A1477,[1]kis_etf_trade_data!$A:$A,0),MATCH(J$3,[1]kis_etf_trade_data!$1:$1,0)),0)</f>
        <v>7463069000</v>
      </c>
      <c r="K1477" s="85">
        <f>J1477/AF1477</f>
        <v>0.4031090494281081</v>
      </c>
      <c r="L1477" s="90">
        <f>IFERROR(INDEX([1]kis_etf_trade_data!$1:$1048576,MATCH($A1477,[1]kis_etf_trade_data!$A:$A,0),MATCH(L$3,[1]kis_etf_trade_data!$1:$1,0)),0)</f>
        <v>27017549000</v>
      </c>
      <c r="M1477" s="85">
        <f>L1477/AG1477</f>
        <v>0.46366248011838024</v>
      </c>
      <c r="N1477" s="90">
        <f>IFERROR(INDEX([1]kis_etf_trade_data!$1:$1048576,MATCH($A1477,[1]kis_etf_trade_data!$A:$A,0),MATCH(N$3,[1]kis_etf_trade_data!$1:$1,0)),0)</f>
        <v>1362594000</v>
      </c>
      <c r="O1477" s="85">
        <f>N1477/AH1477</f>
        <v>0.40869989310048194</v>
      </c>
      <c r="P1477" s="90">
        <f>IFERROR(INDEX([1]kis_etf_trade_data!$1:$1048576,MATCH($A1477,[1]kis_etf_trade_data!$A:$A,0),MATCH(P$3,[1]kis_etf_trade_data!$1:$1,0)),0)</f>
        <v>301268000</v>
      </c>
      <c r="Q1477" s="85">
        <f>P1477/AI1477</f>
        <v>0.62117226109606138</v>
      </c>
      <c r="R1477" s="90">
        <f>IFERROR(INDEX([1]kis_etf_trade_data!$1:$1048576,MATCH($A1477,[1]kis_etf_trade_data!$A:$A,0),MATCH(R$3,[1]kis_etf_trade_data!$1:$1,0)),0)</f>
        <v>0</v>
      </c>
      <c r="S1477" s="85">
        <f>R1477/AJ1477</f>
        <v>0</v>
      </c>
      <c r="T1477" s="90">
        <f>IFERROR(INDEX([1]kis_etf_trade_data!$1:$1048576,MATCH($A1477,[1]kis_etf_trade_data!$A:$A,0),MATCH(T$3,[1]kis_etf_trade_data!$1:$1,0)),0)</f>
        <v>1147929000</v>
      </c>
      <c r="U1477" s="85">
        <f>T1477/AK1477</f>
        <v>0.49659413982671774</v>
      </c>
      <c r="V1477" s="90">
        <f>IFERROR(INDEX([1]kis_etf_trade_data!$1:$1048576,MATCH($A1477,[1]kis_etf_trade_data!$A:$A,0),MATCH(V$3,[1]kis_etf_trade_data!$1:$1,0)),0)</f>
        <v>230109000</v>
      </c>
      <c r="W1477" s="85">
        <f>V1477/AL1477</f>
        <v>0.45023361925930566</v>
      </c>
      <c r="X1477" s="90">
        <f>IFERROR(INDEX([1]kis_etf_trade_data!$1:$1048576,MATCH($A1477,[1]kis_etf_trade_data!$A:$A,0),MATCH(X$3,[1]kis_etf_trade_data!$1:$1,0)),0)</f>
        <v>0</v>
      </c>
      <c r="Y1477" s="85" t="e">
        <f t="shared" si="17"/>
        <v>#DIV/0!</v>
      </c>
      <c r="Z1477" s="90">
        <f>IFERROR(INDEX([1]kis_etf_trade_data!$1:$1048576,MATCH($A1477,[1]kis_etf_trade_data!$A:$A,0),MATCH(Z$3,[1]kis_etf_trade_data!$1:$1,0)),0)</f>
        <v>0</v>
      </c>
      <c r="AA1477" s="85">
        <f>Z1477/AO1477</f>
        <v>0</v>
      </c>
      <c r="AB1477" s="85"/>
      <c r="AC1477" s="85"/>
      <c r="AD1477" s="90">
        <f>IFERROR(INDEX([1]market_value_etf!$1:$1048576,MATCH($A1477,[1]market_value_etf!$A:$A,0),MATCH(AD$2,[1]market_value_etf!$1:$1,0))*2 + INDEX([1]mkt_pt_etf!$1:$1048576,MATCH($A1477,[1]mkt_pt_etf!$A:$A,0),MATCH(AD$2,[1]mkt_pt_etf!$1:$1,0))*2,0)</f>
        <v>18108058000</v>
      </c>
      <c r="AE1477" s="90">
        <f>IFERROR(INDEX([1]market_value_etf!$1:$1048576,MATCH($A1477,[1]market_value_etf!$A:$A,0),MATCH(AE$2,[1]market_value_etf!$1:$1,0))*2 + INDEX([1]mkt_pt_etf!$1:$1048576,MATCH($A1477,[1]mkt_pt_etf!$A:$A,0),MATCH(AE$2,[1]mkt_pt_etf!$1:$1,0))*2,0)</f>
        <v>134236000</v>
      </c>
      <c r="AF1477" s="90">
        <f>IFERROR(INDEX([1]market_value_etf!$1:$1048576,MATCH($A1477,[1]market_value_etf!$A:$A,0),MATCH(AF$2,[1]market_value_etf!$1:$1,0))*2 + INDEX([1]mkt_pt_etf!$1:$1048576,MATCH($A1477,[1]mkt_pt_etf!$A:$A,0),MATCH(AF$2,[1]mkt_pt_etf!$1:$1,0))*2,0)</f>
        <v>18513771920</v>
      </c>
      <c r="AG1477" s="90">
        <f>IFERROR(INDEX([1]market_value_etf!$1:$1048576,MATCH($A1477,[1]market_value_etf!$A:$A,0),MATCH(AG$2,[1]market_value_etf!$1:$1,0))*2 + INDEX([1]mkt_pt_etf!$1:$1048576,MATCH($A1477,[1]mkt_pt_etf!$A:$A,0),MATCH(AG$2,[1]mkt_pt_etf!$1:$1,0))*2,0)</f>
        <v>58269862580</v>
      </c>
      <c r="AH1477" s="90">
        <f>IFERROR(INDEX([1]market_value_etf!$1:$1048576,MATCH($A1477,[1]market_value_etf!$A:$A,0),MATCH(AH$2,[1]market_value_etf!$1:$1,0))*2 + INDEX([1]mkt_pt_etf!$1:$1048576,MATCH($A1477,[1]mkt_pt_etf!$A:$A,0),MATCH(AH$2,[1]mkt_pt_etf!$1:$1,0))*2,0)</f>
        <v>3333972000</v>
      </c>
      <c r="AI1477" s="90">
        <f>IFERROR(INDEX([1]market_value_etf!$1:$1048576,MATCH($A1477,[1]market_value_etf!$A:$A,0),MATCH(AI$2,[1]market_value_etf!$1:$1,0))*2 + INDEX([1]mkt_pt_etf!$1:$1048576,MATCH($A1477,[1]mkt_pt_etf!$A:$A,0),MATCH(AI$2,[1]mkt_pt_etf!$1:$1,0))*2,0)</f>
        <v>484999120</v>
      </c>
      <c r="AJ1477" s="90">
        <f>IFERROR(INDEX([1]market_value_etf!$1:$1048576,MATCH($A1477,[1]market_value_etf!$A:$A,0),MATCH(AJ$2,[1]market_value_etf!$1:$1,0))*2 + INDEX([1]mkt_pt_etf!$1:$1048576,MATCH($A1477,[1]mkt_pt_etf!$A:$A,0),MATCH(AJ$2,[1]mkt_pt_etf!$1:$1,0))*2,0)</f>
        <v>311898600</v>
      </c>
      <c r="AK1477" s="90">
        <f>IFERROR(INDEX([1]market_value_etf!$1:$1048576,MATCH($A1477,[1]market_value_etf!$A:$A,0),MATCH(AK$2,[1]market_value_etf!$1:$1,0))*2 + INDEX([1]mkt_pt_etf!$1:$1048576,MATCH($A1477,[1]mkt_pt_etf!$A:$A,0),MATCH(AK$2,[1]mkt_pt_etf!$1:$1,0))*2,0)</f>
        <v>2311604000</v>
      </c>
      <c r="AL1477" s="90">
        <f>IFERROR(INDEX([1]market_value_etf!$1:$1048576,MATCH($A1477,[1]market_value_etf!$A:$A,0),MATCH(AL$2,[1]market_value_etf!$1:$1,0))*2 + INDEX([1]mkt_pt_etf!$1:$1048576,MATCH($A1477,[1]mkt_pt_etf!$A:$A,0),MATCH(AL$2,[1]mkt_pt_etf!$1:$1,0))*2,0)</f>
        <v>511088000</v>
      </c>
      <c r="AM1477" s="90">
        <f>IFERROR(INDEX([1]market_value_etf!$1:$1048576,MATCH($A1477,[1]market_value_etf!$A:$A,0),MATCH(AM$2,[1]market_value_etf!$1:$1,0))*2 + INDEX([1]mkt_pt_etf!$1:$1048576,MATCH($A1477,[1]mkt_pt_etf!$A:$A,0),MATCH(AM$2,[1]mkt_pt_etf!$1:$1,0))*2,0)</f>
        <v>0</v>
      </c>
      <c r="AN1477" s="90">
        <f>IFERROR(INDEX([1]market_value_etf!$1:$1048576,MATCH($A1477,[1]market_value_etf!$A:$A,0),MATCH(AN$2,[1]market_value_etf!$1:$1,0))*2 + INDEX([1]mkt_pt_etf!$1:$1048576,MATCH($A1477,[1]mkt_pt_etf!$A:$A,0),MATCH(AN$2,[1]mkt_pt_etf!$1:$1,0))*2,0)</f>
        <v>3480000</v>
      </c>
      <c r="AO1477" s="90">
        <f>IFERROR(INDEX([1]market_value_etf!$1:$1048576,MATCH($A1477,[1]market_value_etf!$A:$A,0),MATCH(AO$2,[1]market_value_etf!$1:$1,0))*2 + INDEX([1]mkt_pt_etf!$1:$1048576,MATCH($A1477,[1]mkt_pt_etf!$A:$A,0),MATCH(AO$2,[1]mkt_pt_etf!$1:$1,0))*2,0)</f>
        <v>31054000</v>
      </c>
      <c r="AP1477" s="90"/>
    </row>
    <row r="1478" spans="1:42" ht="12.75" customHeight="1">
      <c r="A1478" s="81">
        <v>45527</v>
      </c>
      <c r="B1478" s="90" cm="1">
        <f t="array" ref="B1478">SUM(_xlfn._xlws.FILTER([1]market_value_exchange!$B:$D,[1]market_value_exchange!$A:$A=A1478,0))*2</f>
        <v>37409070811000</v>
      </c>
      <c r="C1478" s="90">
        <f>SUM(AD1478:AN1478)</f>
        <v>140638679500</v>
      </c>
      <c r="D1478" s="203">
        <f>F1478+H1478+J1478+L1478+N1478+P1478+R1478+T1478+V1478+Z1478</f>
        <v>86015040000</v>
      </c>
      <c r="E1478" s="208">
        <f>INDEX([2]Daily_stats!$1:$1048576,MATCH($A1478,[2]Daily_stats!$H:$H,0),MATCH(E$1,[2]Daily_stats!$1:$1,0))</f>
        <v>244105601650</v>
      </c>
      <c r="F1478" s="90">
        <f>IFERROR(INDEX([1]kis_etf_trade_data!$1:$1048576,MATCH($A1478,[1]kis_etf_trade_data!$A:$A,0),MATCH(F$3,[1]kis_etf_trade_data!$1:$1,0)),0)</f>
        <v>29311636000</v>
      </c>
      <c r="G1478" s="85">
        <f>F1478/AD1478</f>
        <v>0.85204976377051345</v>
      </c>
      <c r="H1478" s="90">
        <f>IFERROR(INDEX([1]kis_etf_trade_data!$1:$1048576,MATCH($A1478,[1]kis_etf_trade_data!$A:$A,0),MATCH(H$3,[1]kis_etf_trade_data!$1:$1,0)),0)</f>
        <v>294762000</v>
      </c>
      <c r="I1478" s="85">
        <f>H1478/AE1478</f>
        <v>0.31299389434563313</v>
      </c>
      <c r="J1478" s="90">
        <f>IFERROR(INDEX([1]kis_etf_trade_data!$1:$1048576,MATCH($A1478,[1]kis_etf_trade_data!$A:$A,0),MATCH(J$3,[1]kis_etf_trade_data!$1:$1,0)),0)</f>
        <v>5657413000</v>
      </c>
      <c r="K1478" s="85">
        <f>J1478/AF1478</f>
        <v>0.56164153248322091</v>
      </c>
      <c r="L1478" s="90">
        <f>IFERROR(INDEX([1]kis_etf_trade_data!$1:$1048576,MATCH($A1478,[1]kis_etf_trade_data!$A:$A,0),MATCH(L$3,[1]kis_etf_trade_data!$1:$1,0)),0)</f>
        <v>31897460000</v>
      </c>
      <c r="M1478" s="85">
        <f>L1478/AG1478</f>
        <v>0.42928081741287671</v>
      </c>
      <c r="N1478" s="90">
        <f>IFERROR(INDEX([1]kis_etf_trade_data!$1:$1048576,MATCH($A1478,[1]kis_etf_trade_data!$A:$A,0),MATCH(N$3,[1]kis_etf_trade_data!$1:$1,0)),0)</f>
        <v>791825000</v>
      </c>
      <c r="O1478" s="85">
        <f>N1478/AH1478</f>
        <v>0.30871212859610203</v>
      </c>
      <c r="P1478" s="90">
        <f>IFERROR(INDEX([1]kis_etf_trade_data!$1:$1048576,MATCH($A1478,[1]kis_etf_trade_data!$A:$A,0),MATCH(P$3,[1]kis_etf_trade_data!$1:$1,0)),0)</f>
        <v>16293042000</v>
      </c>
      <c r="Q1478" s="85">
        <f>P1478/AI1478</f>
        <v>0.97762198620853447</v>
      </c>
      <c r="R1478" s="90">
        <f>IFERROR(INDEX([1]kis_etf_trade_data!$1:$1048576,MATCH($A1478,[1]kis_etf_trade_data!$A:$A,0),MATCH(R$3,[1]kis_etf_trade_data!$1:$1,0)),0)</f>
        <v>0</v>
      </c>
      <c r="S1478" s="85">
        <f>R1478/AJ1478</f>
        <v>0</v>
      </c>
      <c r="T1478" s="90">
        <f>IFERROR(INDEX([1]kis_etf_trade_data!$1:$1048576,MATCH($A1478,[1]kis_etf_trade_data!$A:$A,0),MATCH(T$3,[1]kis_etf_trade_data!$1:$1,0)),0)</f>
        <v>52494000</v>
      </c>
      <c r="U1478" s="85">
        <f>T1478/AK1478</f>
        <v>0.49176549940981396</v>
      </c>
      <c r="V1478" s="90">
        <f>IFERROR(INDEX([1]kis_etf_trade_data!$1:$1048576,MATCH($A1478,[1]kis_etf_trade_data!$A:$A,0),MATCH(V$3,[1]kis_etf_trade_data!$1:$1,0)),0)</f>
        <v>309108000</v>
      </c>
      <c r="W1478" s="85">
        <f>V1478/AL1478</f>
        <v>0.43976974929078116</v>
      </c>
      <c r="X1478" s="90">
        <f>IFERROR(INDEX([1]kis_etf_trade_data!$1:$1048576,MATCH($A1478,[1]kis_etf_trade_data!$A:$A,0),MATCH(X$3,[1]kis_etf_trade_data!$1:$1,0)),0)</f>
        <v>0</v>
      </c>
      <c r="Y1478" s="85" t="e">
        <f t="shared" si="17"/>
        <v>#DIV/0!</v>
      </c>
      <c r="Z1478" s="90">
        <f>IFERROR(INDEX([1]kis_etf_trade_data!$1:$1048576,MATCH($A1478,[1]kis_etf_trade_data!$A:$A,0),MATCH(Z$3,[1]kis_etf_trade_data!$1:$1,0)),0)</f>
        <v>1407300000</v>
      </c>
      <c r="AA1478" s="85">
        <f>Z1478/AO1478</f>
        <v>0.95974303192323696</v>
      </c>
      <c r="AB1478" s="85"/>
      <c r="AC1478" s="85"/>
      <c r="AD1478" s="90">
        <f>IFERROR(INDEX([1]market_value_etf!$1:$1048576,MATCH($A1478,[1]market_value_etf!$A:$A,0),MATCH(AD$2,[1]market_value_etf!$1:$1,0))*2 + INDEX([1]mkt_pt_etf!$1:$1048576,MATCH($A1478,[1]mkt_pt_etf!$A:$A,0),MATCH(AD$2,[1]mkt_pt_etf!$1:$1,0))*2,0)</f>
        <v>34401319320</v>
      </c>
      <c r="AE1478" s="90">
        <f>IFERROR(INDEX([1]market_value_etf!$1:$1048576,MATCH($A1478,[1]market_value_etf!$A:$A,0),MATCH(AE$2,[1]market_value_etf!$1:$1,0))*2 + INDEX([1]mkt_pt_etf!$1:$1048576,MATCH($A1478,[1]mkt_pt_etf!$A:$A,0),MATCH(AE$2,[1]mkt_pt_etf!$1:$1,0))*2,0)</f>
        <v>941750000</v>
      </c>
      <c r="AF1478" s="90">
        <f>IFERROR(INDEX([1]market_value_etf!$1:$1048576,MATCH($A1478,[1]market_value_etf!$A:$A,0),MATCH(AF$2,[1]market_value_etf!$1:$1,0))*2 + INDEX([1]mkt_pt_etf!$1:$1048576,MATCH($A1478,[1]mkt_pt_etf!$A:$A,0),MATCH(AF$2,[1]mkt_pt_etf!$1:$1,0))*2,0)</f>
        <v>10072996160</v>
      </c>
      <c r="AG1478" s="90">
        <f>IFERROR(INDEX([1]market_value_etf!$1:$1048576,MATCH($A1478,[1]market_value_etf!$A:$A,0),MATCH(AG$2,[1]market_value_etf!$1:$1,0))*2 + INDEX([1]mkt_pt_etf!$1:$1048576,MATCH($A1478,[1]mkt_pt_etf!$A:$A,0),MATCH(AG$2,[1]mkt_pt_etf!$1:$1,0))*2,0)</f>
        <v>74304414980</v>
      </c>
      <c r="AH1478" s="90">
        <f>IFERROR(INDEX([1]market_value_etf!$1:$1048576,MATCH($A1478,[1]market_value_etf!$A:$A,0),MATCH(AH$2,[1]market_value_etf!$1:$1,0))*2 + INDEX([1]mkt_pt_etf!$1:$1048576,MATCH($A1478,[1]mkt_pt_etf!$A:$A,0),MATCH(AH$2,[1]mkt_pt_etf!$1:$1,0))*2,0)</f>
        <v>2564930000</v>
      </c>
      <c r="AI1478" s="90">
        <f>IFERROR(INDEX([1]market_value_etf!$1:$1048576,MATCH($A1478,[1]market_value_etf!$A:$A,0),MATCH(AI$2,[1]market_value_etf!$1:$1,0))*2 + INDEX([1]mkt_pt_etf!$1:$1048576,MATCH($A1478,[1]mkt_pt_etf!$A:$A,0),MATCH(AI$2,[1]mkt_pt_etf!$1:$1,0))*2,0)</f>
        <v>16665993840</v>
      </c>
      <c r="AJ1478" s="90">
        <f>IFERROR(INDEX([1]market_value_etf!$1:$1048576,MATCH($A1478,[1]market_value_etf!$A:$A,0),MATCH(AJ$2,[1]market_value_etf!$1:$1,0))*2 + INDEX([1]mkt_pt_etf!$1:$1048576,MATCH($A1478,[1]mkt_pt_etf!$A:$A,0),MATCH(AJ$2,[1]mkt_pt_etf!$1:$1,0))*2,0)</f>
        <v>877643200</v>
      </c>
      <c r="AK1478" s="90">
        <f>IFERROR(INDEX([1]market_value_etf!$1:$1048576,MATCH($A1478,[1]market_value_etf!$A:$A,0),MATCH(AK$2,[1]market_value_etf!$1:$1,0))*2 + INDEX([1]mkt_pt_etf!$1:$1048576,MATCH($A1478,[1]mkt_pt_etf!$A:$A,0),MATCH(AK$2,[1]mkt_pt_etf!$1:$1,0))*2,0)</f>
        <v>106746000</v>
      </c>
      <c r="AL1478" s="90">
        <f>IFERROR(INDEX([1]market_value_etf!$1:$1048576,MATCH($A1478,[1]market_value_etf!$A:$A,0),MATCH(AL$2,[1]market_value_etf!$1:$1,0))*2 + INDEX([1]mkt_pt_etf!$1:$1048576,MATCH($A1478,[1]mkt_pt_etf!$A:$A,0),MATCH(AL$2,[1]mkt_pt_etf!$1:$1,0))*2,0)</f>
        <v>702886000</v>
      </c>
      <c r="AM1478" s="90">
        <f>IFERROR(INDEX([1]market_value_etf!$1:$1048576,MATCH($A1478,[1]market_value_etf!$A:$A,0),MATCH(AM$2,[1]market_value_etf!$1:$1,0))*2 + INDEX([1]mkt_pt_etf!$1:$1048576,MATCH($A1478,[1]mkt_pt_etf!$A:$A,0),MATCH(AM$2,[1]mkt_pt_etf!$1:$1,0))*2,0)</f>
        <v>0</v>
      </c>
      <c r="AN1478" s="90">
        <f>IFERROR(INDEX([1]market_value_etf!$1:$1048576,MATCH($A1478,[1]market_value_etf!$A:$A,0),MATCH(AN$2,[1]market_value_etf!$1:$1,0))*2 + INDEX([1]mkt_pt_etf!$1:$1048576,MATCH($A1478,[1]mkt_pt_etf!$A:$A,0),MATCH(AN$2,[1]mkt_pt_etf!$1:$1,0))*2,0)</f>
        <v>0</v>
      </c>
      <c r="AO1478" s="90">
        <f>IFERROR(INDEX([1]market_value_etf!$1:$1048576,MATCH($A1478,[1]market_value_etf!$A:$A,0),MATCH(AO$2,[1]market_value_etf!$1:$1,0))*2 + INDEX([1]mkt_pt_etf!$1:$1048576,MATCH($A1478,[1]mkt_pt_etf!$A:$A,0),MATCH(AO$2,[1]mkt_pt_etf!$1:$1,0))*2,0)</f>
        <v>1466330000</v>
      </c>
      <c r="AP1478" s="90"/>
    </row>
    <row r="1479" spans="1:42" s="116" customFormat="1" ht="12.75" customHeight="1">
      <c r="A1479" s="110"/>
      <c r="B1479" s="113"/>
      <c r="C1479" s="113"/>
      <c r="D1479" s="203">
        <v>0</v>
      </c>
      <c r="E1479" s="208"/>
      <c r="F1479" s="113"/>
      <c r="G1479" s="135"/>
      <c r="H1479" s="113"/>
      <c r="I1479" s="113"/>
      <c r="J1479" s="113"/>
      <c r="K1479" s="113"/>
      <c r="L1479" s="113"/>
      <c r="M1479" s="113"/>
      <c r="N1479" s="113"/>
      <c r="O1479" s="113"/>
      <c r="P1479" s="113"/>
      <c r="Q1479" s="113"/>
      <c r="R1479" s="113"/>
      <c r="S1479" s="113"/>
      <c r="T1479" s="113"/>
      <c r="U1479" s="113"/>
      <c r="V1479" s="113"/>
      <c r="W1479" s="113"/>
      <c r="X1479" s="113"/>
      <c r="Y1479" s="85" t="e">
        <f t="shared" ref="Y1479:Y1484" si="18">X1479/AM1479</f>
        <v>#DIV/0!</v>
      </c>
      <c r="Z1479" s="113"/>
      <c r="AA1479" s="113"/>
      <c r="AB1479" s="113"/>
      <c r="AC1479" s="113"/>
      <c r="AD1479" s="113"/>
      <c r="AE1479" s="113"/>
      <c r="AF1479" s="113"/>
      <c r="AG1479" s="113"/>
      <c r="AH1479" s="113"/>
      <c r="AI1479" s="126"/>
      <c r="AJ1479" s="113"/>
      <c r="AK1479" s="113"/>
      <c r="AL1479" s="113"/>
      <c r="AM1479" s="113"/>
      <c r="AN1479" s="113"/>
      <c r="AO1479" s="113"/>
      <c r="AP1479" s="113"/>
    </row>
    <row r="1480" spans="1:42" ht="12.75" customHeight="1">
      <c r="A1480" s="81">
        <v>45530</v>
      </c>
      <c r="B1480" s="90" cm="1">
        <f t="array" ref="B1480">SUM(_xlfn._xlws.FILTER([1]market_value_exchange!$B:$D,[1]market_value_exchange!$A:$A=A1480,0))*2</f>
        <v>40135436581600</v>
      </c>
      <c r="C1480" s="90">
        <f>SUM(AD1480:AN1480)</f>
        <v>112758541780</v>
      </c>
      <c r="D1480" s="203">
        <f>F1480+H1480+J1480+L1480+N1480+P1480+R1480+T1480+V1480+Z1480+AB1480</f>
        <v>40388245000</v>
      </c>
      <c r="E1480" s="208">
        <f>INDEX([2]Daily_stats!$1:$1048576,MATCH($A1480,[2]Daily_stats!$H:$H,0),MATCH(E$1,[2]Daily_stats!$1:$1,0))</f>
        <v>134472871000</v>
      </c>
      <c r="F1480" s="90">
        <f>IFERROR(INDEX([1]kis_etf_trade_data!$1:$1048576,MATCH($A1480,[1]kis_etf_trade_data!$A:$A,0),MATCH(F$3,[1]kis_etf_trade_data!$1:$1,0)),0)</f>
        <v>1322835000</v>
      </c>
      <c r="G1480" s="85">
        <f>F1480/AD1480</f>
        <v>0.15095604548313576</v>
      </c>
      <c r="H1480" s="90">
        <f>IFERROR(INDEX([1]kis_etf_trade_data!$1:$1048576,MATCH($A1480,[1]kis_etf_trade_data!$A:$A,0),MATCH(H$3,[1]kis_etf_trade_data!$1:$1,0)),0)</f>
        <v>47605000</v>
      </c>
      <c r="I1480" s="85">
        <f>H1480/AE1480</f>
        <v>0.21847779195388584</v>
      </c>
      <c r="J1480" s="90">
        <f>IFERROR(INDEX([1]kis_etf_trade_data!$1:$1048576,MATCH($A1480,[1]kis_etf_trade_data!$A:$A,0),MATCH(J$3,[1]kis_etf_trade_data!$1:$1,0)),0)</f>
        <v>4046197000</v>
      </c>
      <c r="K1480" s="85">
        <f>J1480/AF1480</f>
        <v>0.47454816910262454</v>
      </c>
      <c r="L1480" s="90">
        <f>IFERROR(INDEX([1]kis_etf_trade_data!$1:$1048576,MATCH($A1480,[1]kis_etf_trade_data!$A:$A,0),MATCH(L$3,[1]kis_etf_trade_data!$1:$1,0)),0)</f>
        <v>33802545000</v>
      </c>
      <c r="M1480" s="85">
        <f>L1480/AG1480</f>
        <v>0.37884391996468991</v>
      </c>
      <c r="N1480" s="90">
        <f>IFERROR(INDEX([1]kis_etf_trade_data!$1:$1048576,MATCH($A1480,[1]kis_etf_trade_data!$A:$A,0),MATCH(N$3,[1]kis_etf_trade_data!$1:$1,0)),0)</f>
        <v>85388000</v>
      </c>
      <c r="O1480" s="85">
        <f>N1480/AH1480</f>
        <v>3.8055695697051917E-2</v>
      </c>
      <c r="P1480" s="90">
        <f>IFERROR(INDEX([1]kis_etf_trade_data!$1:$1048576,MATCH($A1480,[1]kis_etf_trade_data!$A:$A,0),MATCH(P$3,[1]kis_etf_trade_data!$1:$1,0)),0)</f>
        <v>239592000</v>
      </c>
      <c r="Q1480" s="85">
        <f>P1480/AI1480</f>
        <v>0.35954152423084657</v>
      </c>
      <c r="R1480" s="90">
        <f>IFERROR(INDEX([1]kis_etf_trade_data!$1:$1048576,MATCH($A1480,[1]kis_etf_trade_data!$A:$A,0),MATCH(R$3,[1]kis_etf_trade_data!$1:$1,0)),0)</f>
        <v>0</v>
      </c>
      <c r="S1480" s="85">
        <f>R1480/AJ1480</f>
        <v>0</v>
      </c>
      <c r="T1480" s="90">
        <f>IFERROR(INDEX([1]kis_etf_trade_data!$1:$1048576,MATCH($A1480,[1]kis_etf_trade_data!$A:$A,0),MATCH(T$3,[1]kis_etf_trade_data!$1:$1,0)),0)</f>
        <v>55305000</v>
      </c>
      <c r="U1480" s="85">
        <f>T1480/AK1480</f>
        <v>0.43132896583996255</v>
      </c>
      <c r="V1480" s="90">
        <f>IFERROR(INDEX([1]kis_etf_trade_data!$1:$1048576,MATCH($A1480,[1]kis_etf_trade_data!$A:$A,0),MATCH(V$3,[1]kis_etf_trade_data!$1:$1,0)),0)</f>
        <v>52164000</v>
      </c>
      <c r="W1480" s="85">
        <f>V1480/AL1480</f>
        <v>0.22162364257430792</v>
      </c>
      <c r="X1480" s="90">
        <f>IFERROR(INDEX([1]kis_etf_trade_data!$1:$1048576,MATCH($A1480,[1]kis_etf_trade_data!$A:$A,0),MATCH(X$3,[1]kis_etf_trade_data!$1:$1,0)),0)</f>
        <v>27566000</v>
      </c>
      <c r="Y1480" s="85">
        <f t="shared" si="18"/>
        <v>0.33324468085106385</v>
      </c>
      <c r="Z1480" s="90">
        <f>IFERROR(INDEX([1]kis_etf_trade_data!$1:$1048576,MATCH($A1480,[1]kis_etf_trade_data!$A:$A,0),MATCH(Z$3,[1]kis_etf_trade_data!$1:$1,0)),0)</f>
        <v>0</v>
      </c>
      <c r="AA1480" s="85">
        <f>Z1480/AO1480</f>
        <v>0</v>
      </c>
      <c r="AB1480" s="90">
        <f>IFERROR(INDEX([1]kis_etf_trade_data!$1:$1048576,MATCH($A1480,[1]kis_etf_trade_data!$A:$A,0),MATCH(AB$3,[1]kis_etf_trade_data!$1:$1,0)),0)</f>
        <v>736614000</v>
      </c>
      <c r="AC1480" s="85">
        <f>AB1480/AP1480</f>
        <v>0.5</v>
      </c>
      <c r="AD1480" s="90">
        <f>IFERROR(INDEX([1]market_value_etf!$1:$1048576,MATCH($A1480,[1]market_value_etf!$A:$A,0),MATCH(AD$2,[1]market_value_etf!$1:$1,0))*2 + INDEX([1]mkt_pt_etf!$1:$1048576,MATCH($A1480,[1]mkt_pt_etf!$A:$A,0),MATCH(AD$2,[1]mkt_pt_etf!$1:$1,0))*2,0)</f>
        <v>8763047520</v>
      </c>
      <c r="AE1480" s="90">
        <f>IFERROR(INDEX([1]market_value_etf!$1:$1048576,MATCH($A1480,[1]market_value_etf!$A:$A,0),MATCH(AE$2,[1]market_value_etf!$1:$1,0))*2 + INDEX([1]mkt_pt_etf!$1:$1048576,MATCH($A1480,[1]mkt_pt_etf!$A:$A,0),MATCH(AE$2,[1]mkt_pt_etf!$1:$1,0))*2,0)</f>
        <v>217894000</v>
      </c>
      <c r="AF1480" s="90">
        <f>IFERROR(INDEX([1]market_value_etf!$1:$1048576,MATCH($A1480,[1]market_value_etf!$A:$A,0),MATCH(AF$2,[1]market_value_etf!$1:$1,0))*2 + INDEX([1]mkt_pt_etf!$1:$1048576,MATCH($A1480,[1]mkt_pt_etf!$A:$A,0),MATCH(AF$2,[1]mkt_pt_etf!$1:$1,0))*2,0)</f>
        <v>8526420000</v>
      </c>
      <c r="AG1480" s="90">
        <f>IFERROR(INDEX([1]market_value_etf!$1:$1048576,MATCH($A1480,[1]market_value_etf!$A:$A,0),MATCH(AG$2,[1]market_value_etf!$1:$1,0))*2 + INDEX([1]mkt_pt_etf!$1:$1048576,MATCH($A1480,[1]mkt_pt_etf!$A:$A,0),MATCH(AG$2,[1]mkt_pt_etf!$1:$1,0))*2,0)</f>
        <v>89225518000</v>
      </c>
      <c r="AH1480" s="90">
        <f>IFERROR(INDEX([1]market_value_etf!$1:$1048576,MATCH($A1480,[1]market_value_etf!$A:$A,0),MATCH(AH$2,[1]market_value_etf!$1:$1,0))*2 + INDEX([1]mkt_pt_etf!$1:$1048576,MATCH($A1480,[1]mkt_pt_etf!$A:$A,0),MATCH(AH$2,[1]mkt_pt_etf!$1:$1,0))*2,0)</f>
        <v>2243764000</v>
      </c>
      <c r="AI1480" s="90">
        <f>IFERROR(INDEX([1]market_value_etf!$1:$1048576,MATCH($A1480,[1]market_value_etf!$A:$A,0),MATCH(AI$2,[1]market_value_etf!$1:$1,0))*2 + INDEX([1]mkt_pt_etf!$1:$1048576,MATCH($A1480,[1]mkt_pt_etf!$A:$A,0),MATCH(AI$2,[1]mkt_pt_etf!$1:$1,0))*2,0)</f>
        <v>666382000</v>
      </c>
      <c r="AJ1480" s="90">
        <f>IFERROR(INDEX([1]market_value_etf!$1:$1048576,MATCH($A1480,[1]market_value_etf!$A:$A,0),MATCH(AJ$2,[1]market_value_etf!$1:$1,0))*2 + INDEX([1]mkt_pt_etf!$1:$1048576,MATCH($A1480,[1]mkt_pt_etf!$A:$A,0),MATCH(AJ$2,[1]mkt_pt_etf!$1:$1,0))*2,0)</f>
        <v>925714260</v>
      </c>
      <c r="AK1480" s="90">
        <f>IFERROR(INDEX([1]market_value_etf!$1:$1048576,MATCH($A1480,[1]market_value_etf!$A:$A,0),MATCH(AK$2,[1]market_value_etf!$1:$1,0))*2 + INDEX([1]mkt_pt_etf!$1:$1048576,MATCH($A1480,[1]mkt_pt_etf!$A:$A,0),MATCH(AK$2,[1]mkt_pt_etf!$1:$1,0))*2,0)</f>
        <v>128220000</v>
      </c>
      <c r="AL1480" s="90">
        <f>IFERROR(INDEX([1]market_value_etf!$1:$1048576,MATCH($A1480,[1]market_value_etf!$A:$A,0),MATCH(AL$2,[1]market_value_etf!$1:$1,0))*2 + INDEX([1]mkt_pt_etf!$1:$1048576,MATCH($A1480,[1]mkt_pt_etf!$A:$A,0),MATCH(AL$2,[1]mkt_pt_etf!$1:$1,0))*2,0)</f>
        <v>235372000</v>
      </c>
      <c r="AM1480" s="90">
        <f>IFERROR(INDEX([1]market_value_etf!$1:$1048576,MATCH($A1480,[1]market_value_etf!$A:$A,0),MATCH(AM$2,[1]market_value_etf!$1:$1,0))*2 + INDEX([1]mkt_pt_etf!$1:$1048576,MATCH($A1480,[1]mkt_pt_etf!$A:$A,0),MATCH(AM$2,[1]mkt_pt_etf!$1:$1,0))*2,0)</f>
        <v>82720000</v>
      </c>
      <c r="AN1480" s="90">
        <f>IFERROR(INDEX([1]market_value_etf!$1:$1048576,MATCH($A1480,[1]market_value_etf!$A:$A,0),MATCH(AN$2,[1]market_value_etf!$1:$1,0))*2 + INDEX([1]mkt_pt_etf!$1:$1048576,MATCH($A1480,[1]mkt_pt_etf!$A:$A,0),MATCH(AN$2,[1]mkt_pt_etf!$1:$1,0))*2,0)</f>
        <v>1743490000</v>
      </c>
      <c r="AO1480" s="90">
        <f>IFERROR(INDEX([1]market_value_etf!$1:$1048576,MATCH($A1480,[1]market_value_etf!$A:$A,0),MATCH(AO$2,[1]market_value_etf!$1:$1,0))*2 + INDEX([1]mkt_pt_etf!$1:$1048576,MATCH($A1480,[1]mkt_pt_etf!$A:$A,0),MATCH(AO$2,[1]mkt_pt_etf!$1:$1,0))*2,0)</f>
        <v>311538000</v>
      </c>
      <c r="AP1480" s="90">
        <f>IFERROR(INDEX([1]market_value_etf!$1:$1048576,MATCH($A1480,[1]market_value_etf!$A:$A,0),MATCH(AP$2,[1]market_value_etf!$1:$1,0))*2 + INDEX([1]mkt_pt_etf!$1:$1048576,MATCH($A1480,[1]mkt_pt_etf!$A:$A,0),MATCH(AP$2,[1]mkt_pt_etf!$1:$1,0))*2,0)</f>
        <v>1473228000</v>
      </c>
    </row>
    <row r="1481" spans="1:42" ht="12.75" customHeight="1">
      <c r="A1481" s="81">
        <v>45531</v>
      </c>
      <c r="B1481" s="90" cm="1">
        <f t="array" ref="B1481">SUM(_xlfn._xlws.FILTER([1]market_value_exchange!$B:$D,[1]market_value_exchange!$A:$A=A1481,0))*2</f>
        <v>35594417444000</v>
      </c>
      <c r="C1481" s="90">
        <f>SUM(AD1481:AN1481)</f>
        <v>82766915440</v>
      </c>
      <c r="D1481" s="203">
        <f t="shared" ref="D1481:D1484" si="19">F1481+H1481+J1481+L1481+N1481+P1481+R1481+T1481+V1481+Z1481+AB1481</f>
        <v>39208998000</v>
      </c>
      <c r="E1481" s="208">
        <f>INDEX([2]Daily_stats!$1:$1048576,MATCH($A1481,[2]Daily_stats!$H:$H,0),MATCH(E$1,[2]Daily_stats!$1:$1,0))</f>
        <v>95574248000</v>
      </c>
      <c r="F1481" s="90">
        <f>IFERROR(INDEX([1]kis_etf_trade_data!$1:$1048576,MATCH($A1481,[1]kis_etf_trade_data!$A:$A,0),MATCH(F$3,[1]kis_etf_trade_data!$1:$1,0)),0)</f>
        <v>9492294000</v>
      </c>
      <c r="G1481" s="85">
        <f>F1481/AD1481</f>
        <v>0.6142296688123402</v>
      </c>
      <c r="H1481" s="90">
        <f>IFERROR(INDEX([1]kis_etf_trade_data!$1:$1048576,MATCH($A1481,[1]kis_etf_trade_data!$A:$A,0),MATCH(H$3,[1]kis_etf_trade_data!$1:$1,0)),0)</f>
        <v>204059000</v>
      </c>
      <c r="I1481" s="85">
        <f>H1481/AE1481</f>
        <v>0.43640395900699758</v>
      </c>
      <c r="J1481" s="90">
        <f>IFERROR(INDEX([1]kis_etf_trade_data!$1:$1048576,MATCH($A1481,[1]kis_etf_trade_data!$A:$A,0),MATCH(J$3,[1]kis_etf_trade_data!$1:$1,0)),0)</f>
        <v>29112000</v>
      </c>
      <c r="K1481" s="85">
        <f>J1481/AF1481</f>
        <v>1.705677976528765E-2</v>
      </c>
      <c r="L1481" s="90">
        <f>IFERROR(INDEX([1]kis_etf_trade_data!$1:$1048576,MATCH($A1481,[1]kis_etf_trade_data!$A:$A,0),MATCH(L$3,[1]kis_etf_trade_data!$1:$1,0)),0)</f>
        <v>25410316000</v>
      </c>
      <c r="M1481" s="85">
        <f>L1481/AG1481</f>
        <v>0.45512504389493019</v>
      </c>
      <c r="N1481" s="90">
        <f>IFERROR(INDEX([1]kis_etf_trade_data!$1:$1048576,MATCH($A1481,[1]kis_etf_trade_data!$A:$A,0),MATCH(N$3,[1]kis_etf_trade_data!$1:$1,0)),0)</f>
        <v>1043468000</v>
      </c>
      <c r="O1481" s="85">
        <f>N1481/AH1481</f>
        <v>0.33316368656684964</v>
      </c>
      <c r="P1481" s="90">
        <f>IFERROR(INDEX([1]kis_etf_trade_data!$1:$1048576,MATCH($A1481,[1]kis_etf_trade_data!$A:$A,0),MATCH(P$3,[1]kis_etf_trade_data!$1:$1,0)),0)</f>
        <v>353885000</v>
      </c>
      <c r="Q1481" s="85">
        <f>P1481/AI1481</f>
        <v>0.48215580055697554</v>
      </c>
      <c r="R1481" s="90">
        <f>IFERROR(INDEX([1]kis_etf_trade_data!$1:$1048576,MATCH($A1481,[1]kis_etf_trade_data!$A:$A,0),MATCH(R$3,[1]kis_etf_trade_data!$1:$1,0)),0)</f>
        <v>0</v>
      </c>
      <c r="S1481" s="85">
        <f>R1481/AJ1481</f>
        <v>0</v>
      </c>
      <c r="T1481" s="90">
        <f>IFERROR(INDEX([1]kis_etf_trade_data!$1:$1048576,MATCH($A1481,[1]kis_etf_trade_data!$A:$A,0),MATCH(T$3,[1]kis_etf_trade_data!$1:$1,0)),0)</f>
        <v>2192080000</v>
      </c>
      <c r="U1481" s="85">
        <f>T1481/AK1481</f>
        <v>0.49959842139953559</v>
      </c>
      <c r="V1481" s="90">
        <f>IFERROR(INDEX([1]kis_etf_trade_data!$1:$1048576,MATCH($A1481,[1]kis_etf_trade_data!$A:$A,0),MATCH(V$3,[1]kis_etf_trade_data!$1:$1,0)),0)</f>
        <v>48120000</v>
      </c>
      <c r="W1481" s="85">
        <f>V1481/AL1481</f>
        <v>0.11295403437445718</v>
      </c>
      <c r="X1481" s="90">
        <f>IFERROR(INDEX([1]kis_etf_trade_data!$1:$1048576,MATCH($A1481,[1]kis_etf_trade_data!$A:$A,0),MATCH(X$3,[1]kis_etf_trade_data!$1:$1,0)),0)</f>
        <v>0</v>
      </c>
      <c r="Y1481" s="85">
        <f t="shared" si="18"/>
        <v>0</v>
      </c>
      <c r="Z1481" s="90">
        <f>IFERROR(INDEX([1]kis_etf_trade_data!$1:$1048576,MATCH($A1481,[1]kis_etf_trade_data!$A:$A,0),MATCH(Z$3,[1]kis_etf_trade_data!$1:$1,0)),0)</f>
        <v>0</v>
      </c>
      <c r="AA1481" s="85">
        <f>Z1481/AO1481</f>
        <v>0</v>
      </c>
      <c r="AB1481" s="90">
        <f>IFERROR(INDEX([1]kis_etf_trade_data!$1:$1048576,MATCH($A1481,[1]kis_etf_trade_data!$A:$A,0),MATCH(AB$3,[1]kis_etf_trade_data!$1:$1,0)),0)</f>
        <v>435664000</v>
      </c>
      <c r="AC1481" s="85">
        <f t="shared" ref="AC1481:AC1484" si="20">AB1481/AP1481</f>
        <v>0.5</v>
      </c>
      <c r="AD1481" s="90">
        <f>IFERROR(INDEX([1]market_value_etf!$1:$1048576,MATCH($A1481,[1]market_value_etf!$A:$A,0),MATCH(AD$2,[1]market_value_etf!$1:$1,0))*2 + INDEX([1]mkt_pt_etf!$1:$1048576,MATCH($A1481,[1]mkt_pt_etf!$A:$A,0),MATCH(AD$2,[1]mkt_pt_etf!$1:$1,0))*2,0)</f>
        <v>15453981600</v>
      </c>
      <c r="AE1481" s="90">
        <f>IFERROR(INDEX([1]market_value_etf!$1:$1048576,MATCH($A1481,[1]market_value_etf!$A:$A,0),MATCH(AE$2,[1]market_value_etf!$1:$1,0))*2 + INDEX([1]mkt_pt_etf!$1:$1048576,MATCH($A1481,[1]mkt_pt_etf!$A:$A,0),MATCH(AE$2,[1]mkt_pt_etf!$1:$1,0))*2,0)</f>
        <v>467592000</v>
      </c>
      <c r="AF1481" s="90">
        <f>IFERROR(INDEX([1]market_value_etf!$1:$1048576,MATCH($A1481,[1]market_value_etf!$A:$A,0),MATCH(AF$2,[1]market_value_etf!$1:$1,0))*2 + INDEX([1]mkt_pt_etf!$1:$1048576,MATCH($A1481,[1]mkt_pt_etf!$A:$A,0),MATCH(AF$2,[1]mkt_pt_etf!$1:$1,0))*2,0)</f>
        <v>1706770000</v>
      </c>
      <c r="AG1481" s="90">
        <f>IFERROR(INDEX([1]market_value_etf!$1:$1048576,MATCH($A1481,[1]market_value_etf!$A:$A,0),MATCH(AG$2,[1]market_value_etf!$1:$1,0))*2 + INDEX([1]mkt_pt_etf!$1:$1048576,MATCH($A1481,[1]mkt_pt_etf!$A:$A,0),MATCH(AG$2,[1]mkt_pt_etf!$1:$1,0))*2,0)</f>
        <v>55831504640</v>
      </c>
      <c r="AH1481" s="90">
        <f>IFERROR(INDEX([1]market_value_etf!$1:$1048576,MATCH($A1481,[1]market_value_etf!$A:$A,0),MATCH(AH$2,[1]market_value_etf!$1:$1,0))*2 + INDEX([1]mkt_pt_etf!$1:$1048576,MATCH($A1481,[1]mkt_pt_etf!$A:$A,0),MATCH(AH$2,[1]mkt_pt_etf!$1:$1,0))*2,0)</f>
        <v>3131998000</v>
      </c>
      <c r="AI1481" s="90">
        <f>IFERROR(INDEX([1]market_value_etf!$1:$1048576,MATCH($A1481,[1]market_value_etf!$A:$A,0),MATCH(AI$2,[1]market_value_etf!$1:$1,0))*2 + INDEX([1]mkt_pt_etf!$1:$1048576,MATCH($A1481,[1]mkt_pt_etf!$A:$A,0),MATCH(AI$2,[1]mkt_pt_etf!$1:$1,0))*2,0)</f>
        <v>733964000</v>
      </c>
      <c r="AJ1481" s="90">
        <f>IFERROR(INDEX([1]market_value_etf!$1:$1048576,MATCH($A1481,[1]market_value_etf!$A:$A,0),MATCH(AJ$2,[1]market_value_etf!$1:$1,0))*2 + INDEX([1]mkt_pt_etf!$1:$1048576,MATCH($A1481,[1]mkt_pt_etf!$A:$A,0),MATCH(AJ$2,[1]mkt_pt_etf!$1:$1,0))*2,0)</f>
        <v>619913200</v>
      </c>
      <c r="AK1481" s="90">
        <f>IFERROR(INDEX([1]market_value_etf!$1:$1048576,MATCH($A1481,[1]market_value_etf!$A:$A,0),MATCH(AK$2,[1]market_value_etf!$1:$1,0))*2 + INDEX([1]mkt_pt_etf!$1:$1048576,MATCH($A1481,[1]mkt_pt_etf!$A:$A,0),MATCH(AK$2,[1]mkt_pt_etf!$1:$1,0))*2,0)</f>
        <v>4387684000</v>
      </c>
      <c r="AL1481" s="90">
        <f>IFERROR(INDEX([1]market_value_etf!$1:$1048576,MATCH($A1481,[1]market_value_etf!$A:$A,0),MATCH(AL$2,[1]market_value_etf!$1:$1,0))*2 + INDEX([1]mkt_pt_etf!$1:$1048576,MATCH($A1481,[1]mkt_pt_etf!$A:$A,0),MATCH(AL$2,[1]mkt_pt_etf!$1:$1,0))*2,0)</f>
        <v>426014000</v>
      </c>
      <c r="AM1481" s="90">
        <f>IFERROR(INDEX([1]market_value_etf!$1:$1048576,MATCH($A1481,[1]market_value_etf!$A:$A,0),MATCH(AM$2,[1]market_value_etf!$1:$1,0))*2 + INDEX([1]mkt_pt_etf!$1:$1048576,MATCH($A1481,[1]mkt_pt_etf!$A:$A,0),MATCH(AM$2,[1]mkt_pt_etf!$1:$1,0))*2,0)</f>
        <v>7494000</v>
      </c>
      <c r="AN1481" s="90">
        <f>IFERROR(INDEX([1]market_value_etf!$1:$1048576,MATCH($A1481,[1]market_value_etf!$A:$A,0),MATCH(AN$2,[1]market_value_etf!$1:$1,0))*2 + INDEX([1]mkt_pt_etf!$1:$1048576,MATCH($A1481,[1]mkt_pt_etf!$A:$A,0),MATCH(AN$2,[1]mkt_pt_etf!$1:$1,0))*2,0)</f>
        <v>0</v>
      </c>
      <c r="AO1481" s="90">
        <f>IFERROR(INDEX([1]market_value_etf!$1:$1048576,MATCH($A1481,[1]market_value_etf!$A:$A,0),MATCH(AO$2,[1]market_value_etf!$1:$1,0))*2 + INDEX([1]mkt_pt_etf!$1:$1048576,MATCH($A1481,[1]mkt_pt_etf!$A:$A,0),MATCH(AO$2,[1]mkt_pt_etf!$1:$1,0))*2,0)</f>
        <v>5602000</v>
      </c>
      <c r="AP1481" s="90">
        <f>IFERROR(INDEX([1]market_value_etf!$1:$1048576,MATCH($A1481,[1]market_value_etf!$A:$A,0),MATCH(AP$2,[1]market_value_etf!$1:$1,0))*2 + INDEX([1]mkt_pt_etf!$1:$1048576,MATCH($A1481,[1]mkt_pt_etf!$A:$A,0),MATCH(AP$2,[1]mkt_pt_etf!$1:$1,0))*2,0)</f>
        <v>871328000</v>
      </c>
    </row>
    <row r="1482" spans="1:42" ht="12.75" customHeight="1">
      <c r="A1482" s="81">
        <v>45532</v>
      </c>
      <c r="B1482" s="90" cm="1">
        <f t="array" ref="B1482">SUM(_xlfn._xlws.FILTER([1]market_value_exchange!$B:$D,[1]market_value_exchange!$A:$A=A1482,0))*2</f>
        <v>35996162334800</v>
      </c>
      <c r="C1482" s="90">
        <f>SUM(AD1482:AN1482)</f>
        <v>202194423840</v>
      </c>
      <c r="D1482" s="203">
        <f t="shared" si="19"/>
        <v>137502049000</v>
      </c>
      <c r="E1482" s="208">
        <f>INDEX([2]Daily_stats!$1:$1048576,MATCH($A1482,[2]Daily_stats!$H:$H,0),MATCH(E$1,[2]Daily_stats!$1:$1,0))</f>
        <v>308515902000</v>
      </c>
      <c r="F1482" s="90">
        <f>IFERROR(INDEX([1]kis_etf_trade_data!$1:$1048576,MATCH($A1482,[1]kis_etf_trade_data!$A:$A,0),MATCH(F$3,[1]kis_etf_trade_data!$1:$1,0)),0)</f>
        <v>77581545000</v>
      </c>
      <c r="G1482" s="85">
        <f>F1482/AD1482</f>
        <v>0.9182623727276058</v>
      </c>
      <c r="H1482" s="90">
        <f>IFERROR(INDEX([1]kis_etf_trade_data!$1:$1048576,MATCH($A1482,[1]kis_etf_trade_data!$A:$A,0),MATCH(H$3,[1]kis_etf_trade_data!$1:$1,0)),0)</f>
        <v>178068000</v>
      </c>
      <c r="I1482" s="85">
        <f>H1482/AE1482</f>
        <v>0.42851573592333941</v>
      </c>
      <c r="J1482" s="90">
        <f>IFERROR(INDEX([1]kis_etf_trade_data!$1:$1048576,MATCH($A1482,[1]kis_etf_trade_data!$A:$A,0),MATCH(J$3,[1]kis_etf_trade_data!$1:$1,0)),0)</f>
        <v>8456433000</v>
      </c>
      <c r="K1482" s="85">
        <f>J1482/AF1482</f>
        <v>0.1723640293548469</v>
      </c>
      <c r="L1482" s="90">
        <f>IFERROR(INDEX([1]kis_etf_trade_data!$1:$1048576,MATCH($A1482,[1]kis_etf_trade_data!$A:$A,0),MATCH(L$3,[1]kis_etf_trade_data!$1:$1,0)),0)</f>
        <v>13409253000</v>
      </c>
      <c r="M1482" s="85">
        <f>L1482/AG1482</f>
        <v>0.53602402001075944</v>
      </c>
      <c r="N1482" s="90">
        <f>IFERROR(INDEX([1]kis_etf_trade_data!$1:$1048576,MATCH($A1482,[1]kis_etf_trade_data!$A:$A,0),MATCH(N$3,[1]kis_etf_trade_data!$1:$1,0)),0)</f>
        <v>3312279000</v>
      </c>
      <c r="O1482" s="85">
        <f>N1482/AH1482</f>
        <v>0.4283193244711116</v>
      </c>
      <c r="P1482" s="90">
        <f>IFERROR(INDEX([1]kis_etf_trade_data!$1:$1048576,MATCH($A1482,[1]kis_etf_trade_data!$A:$A,0),MATCH(P$3,[1]kis_etf_trade_data!$1:$1,0)),0)</f>
        <v>16761026000</v>
      </c>
      <c r="Q1482" s="85">
        <f>P1482/AI1482</f>
        <v>0.9860743758137116</v>
      </c>
      <c r="R1482" s="90">
        <f>IFERROR(INDEX([1]kis_etf_trade_data!$1:$1048576,MATCH($A1482,[1]kis_etf_trade_data!$A:$A,0),MATCH(R$3,[1]kis_etf_trade_data!$1:$1,0)),0)</f>
        <v>0</v>
      </c>
      <c r="S1482" s="85">
        <f>R1482/AJ1482</f>
        <v>0</v>
      </c>
      <c r="T1482" s="90">
        <f>IFERROR(INDEX([1]kis_etf_trade_data!$1:$1048576,MATCH($A1482,[1]kis_etf_trade_data!$A:$A,0),MATCH(T$3,[1]kis_etf_trade_data!$1:$1,0)),0)</f>
        <v>17744582000</v>
      </c>
      <c r="U1482" s="85">
        <f>T1482/AK1482</f>
        <v>0.99561671450078504</v>
      </c>
      <c r="V1482" s="90">
        <f>IFERROR(INDEX([1]kis_etf_trade_data!$1:$1048576,MATCH($A1482,[1]kis_etf_trade_data!$A:$A,0),MATCH(V$3,[1]kis_etf_trade_data!$1:$1,0)),0)</f>
        <v>57602000</v>
      </c>
      <c r="W1482" s="85">
        <f>V1482/AL1482</f>
        <v>0.29592298049853072</v>
      </c>
      <c r="X1482" s="90">
        <f>IFERROR(INDEX([1]kis_etf_trade_data!$1:$1048576,MATCH($A1482,[1]kis_etf_trade_data!$A:$A,0),MATCH(X$3,[1]kis_etf_trade_data!$1:$1,0)),0)</f>
        <v>1254000</v>
      </c>
      <c r="Y1482" s="85">
        <f t="shared" si="18"/>
        <v>8.3522046090315702E-2</v>
      </c>
      <c r="Z1482" s="90">
        <f>IFERROR(INDEX([1]kis_etf_trade_data!$1:$1048576,MATCH($A1482,[1]kis_etf_trade_data!$A:$A,0),MATCH(Z$3,[1]kis_etf_trade_data!$1:$1,0)),0)</f>
        <v>0</v>
      </c>
      <c r="AA1482" s="85">
        <f>Z1482/AO1482</f>
        <v>0</v>
      </c>
      <c r="AB1482" s="90">
        <f>IFERROR(INDEX([1]kis_etf_trade_data!$1:$1048576,MATCH($A1482,[1]kis_etf_trade_data!$A:$A,0),MATCH(AB$3,[1]kis_etf_trade_data!$1:$1,0)),0)</f>
        <v>1261000</v>
      </c>
      <c r="AC1482" s="85">
        <f t="shared" si="20"/>
        <v>0.5</v>
      </c>
      <c r="AD1482" s="90">
        <f>IFERROR(INDEX([1]market_value_etf!$1:$1048576,MATCH($A1482,[1]market_value_etf!$A:$A,0),MATCH(AD$2,[1]market_value_etf!$1:$1,0))*2 + INDEX([1]mkt_pt_etf!$1:$1048576,MATCH($A1482,[1]mkt_pt_etf!$A:$A,0),MATCH(AD$2,[1]mkt_pt_etf!$1:$1,0))*2,0)</f>
        <v>84487339680</v>
      </c>
      <c r="AE1482" s="90">
        <f>IFERROR(INDEX([1]market_value_etf!$1:$1048576,MATCH($A1482,[1]market_value_etf!$A:$A,0),MATCH(AE$2,[1]market_value_etf!$1:$1,0))*2 + INDEX([1]mkt_pt_etf!$1:$1048576,MATCH($A1482,[1]mkt_pt_etf!$A:$A,0),MATCH(AE$2,[1]mkt_pt_etf!$1:$1,0))*2,0)</f>
        <v>415546000</v>
      </c>
      <c r="AF1482" s="90">
        <f>IFERROR(INDEX([1]market_value_etf!$1:$1048576,MATCH($A1482,[1]market_value_etf!$A:$A,0),MATCH(AF$2,[1]market_value_etf!$1:$1,0))*2 + INDEX([1]mkt_pt_etf!$1:$1048576,MATCH($A1482,[1]mkt_pt_etf!$A:$A,0),MATCH(AF$2,[1]mkt_pt_etf!$1:$1,0))*2,0)</f>
        <v>49061472000</v>
      </c>
      <c r="AG1482" s="90">
        <f>IFERROR(INDEX([1]market_value_etf!$1:$1048576,MATCH($A1482,[1]market_value_etf!$A:$A,0),MATCH(AG$2,[1]market_value_etf!$1:$1,0))*2 + INDEX([1]mkt_pt_etf!$1:$1048576,MATCH($A1482,[1]mkt_pt_etf!$A:$A,0),MATCH(AG$2,[1]mkt_pt_etf!$1:$1,0))*2,0)</f>
        <v>25016142000</v>
      </c>
      <c r="AH1482" s="90">
        <f>IFERROR(INDEX([1]market_value_etf!$1:$1048576,MATCH($A1482,[1]market_value_etf!$A:$A,0),MATCH(AH$2,[1]market_value_etf!$1:$1,0))*2 + INDEX([1]mkt_pt_etf!$1:$1048576,MATCH($A1482,[1]mkt_pt_etf!$A:$A,0),MATCH(AH$2,[1]mkt_pt_etf!$1:$1,0))*2,0)</f>
        <v>7733200000</v>
      </c>
      <c r="AI1482" s="90">
        <f>IFERROR(INDEX([1]market_value_etf!$1:$1048576,MATCH($A1482,[1]market_value_etf!$A:$A,0),MATCH(AI$2,[1]market_value_etf!$1:$1,0))*2 + INDEX([1]mkt_pt_etf!$1:$1048576,MATCH($A1482,[1]mkt_pt_etf!$A:$A,0),MATCH(AI$2,[1]mkt_pt_etf!$1:$1,0))*2,0)</f>
        <v>16997730000</v>
      </c>
      <c r="AJ1482" s="90">
        <f>IFERROR(INDEX([1]market_value_etf!$1:$1048576,MATCH($A1482,[1]market_value_etf!$A:$A,0),MATCH(AJ$2,[1]market_value_etf!$1:$1,0))*2 + INDEX([1]mkt_pt_etf!$1:$1048576,MATCH($A1482,[1]mkt_pt_etf!$A:$A,0),MATCH(AJ$2,[1]mkt_pt_etf!$1:$1,0))*2,0)</f>
        <v>347964160</v>
      </c>
      <c r="AK1482" s="90">
        <f>IFERROR(INDEX([1]market_value_etf!$1:$1048576,MATCH($A1482,[1]market_value_etf!$A:$A,0),MATCH(AK$2,[1]market_value_etf!$1:$1,0))*2 + INDEX([1]mkt_pt_etf!$1:$1048576,MATCH($A1482,[1]mkt_pt_etf!$A:$A,0),MATCH(AK$2,[1]mkt_pt_etf!$1:$1,0))*2,0)</f>
        <v>17822704000</v>
      </c>
      <c r="AL1482" s="90">
        <f>IFERROR(INDEX([1]market_value_etf!$1:$1048576,MATCH($A1482,[1]market_value_etf!$A:$A,0),MATCH(AL$2,[1]market_value_etf!$1:$1,0))*2 + INDEX([1]mkt_pt_etf!$1:$1048576,MATCH($A1482,[1]mkt_pt_etf!$A:$A,0),MATCH(AL$2,[1]mkt_pt_etf!$1:$1,0))*2,0)</f>
        <v>194652000</v>
      </c>
      <c r="AM1482" s="90">
        <f>IFERROR(INDEX([1]market_value_etf!$1:$1048576,MATCH($A1482,[1]market_value_etf!$A:$A,0),MATCH(AM$2,[1]market_value_etf!$1:$1,0))*2 + INDEX([1]mkt_pt_etf!$1:$1048576,MATCH($A1482,[1]mkt_pt_etf!$A:$A,0),MATCH(AM$2,[1]mkt_pt_etf!$1:$1,0))*2,0)</f>
        <v>15014000</v>
      </c>
      <c r="AN1482" s="90">
        <f>IFERROR(INDEX([1]market_value_etf!$1:$1048576,MATCH($A1482,[1]market_value_etf!$A:$A,0),MATCH(AN$2,[1]market_value_etf!$1:$1,0))*2 + INDEX([1]mkt_pt_etf!$1:$1048576,MATCH($A1482,[1]mkt_pt_etf!$A:$A,0),MATCH(AN$2,[1]mkt_pt_etf!$1:$1,0))*2,0)</f>
        <v>102660000</v>
      </c>
      <c r="AO1482" s="90">
        <f>IFERROR(INDEX([1]market_value_etf!$1:$1048576,MATCH($A1482,[1]market_value_etf!$A:$A,0),MATCH(AO$2,[1]market_value_etf!$1:$1,0))*2 + INDEX([1]mkt_pt_etf!$1:$1048576,MATCH($A1482,[1]mkt_pt_etf!$A:$A,0),MATCH(AO$2,[1]mkt_pt_etf!$1:$1,0))*2,0)</f>
        <v>42178000</v>
      </c>
      <c r="AP1482" s="90">
        <f>IFERROR(INDEX([1]market_value_etf!$1:$1048576,MATCH($A1482,[1]market_value_etf!$A:$A,0),MATCH(AP$2,[1]market_value_etf!$1:$1,0))*2 + INDEX([1]mkt_pt_etf!$1:$1048576,MATCH($A1482,[1]mkt_pt_etf!$A:$A,0),MATCH(AP$2,[1]mkt_pt_etf!$1:$1,0))*2,0)</f>
        <v>2522000</v>
      </c>
    </row>
    <row r="1483" spans="1:42" ht="12.75" customHeight="1">
      <c r="A1483" s="81">
        <v>45533</v>
      </c>
      <c r="B1483" s="90" cm="1">
        <f t="array" ref="B1483">SUM(_xlfn._xlws.FILTER([1]market_value_exchange!$B:$D,[1]market_value_exchange!$A:$A=A1483,0))*2</f>
        <v>30244151234000</v>
      </c>
      <c r="C1483" s="90">
        <f>SUM(AD1483:AN1483)</f>
        <v>178365837160</v>
      </c>
      <c r="D1483" s="203">
        <f t="shared" si="19"/>
        <v>104357940000</v>
      </c>
      <c r="E1483" s="208">
        <f>INDEX([2]Daily_stats!$1:$1048576,MATCH($A1483,[2]Daily_stats!$H:$H,0),MATCH(E$1,[2]Daily_stats!$1:$1,0))</f>
        <v>194019676000</v>
      </c>
      <c r="F1483" s="90">
        <f>IFERROR(INDEX([1]kis_etf_trade_data!$1:$1048576,MATCH($A1483,[1]kis_etf_trade_data!$A:$A,0),MATCH(F$3,[1]kis_etf_trade_data!$1:$1,0)),0)</f>
        <v>5802575000</v>
      </c>
      <c r="G1483" s="85">
        <f>F1483/AD1483</f>
        <v>0.4341253314503129</v>
      </c>
      <c r="H1483" s="90">
        <f>IFERROR(INDEX([1]kis_etf_trade_data!$1:$1048576,MATCH($A1483,[1]kis_etf_trade_data!$A:$A,0),MATCH(H$3,[1]kis_etf_trade_data!$1:$1,0)),0)</f>
        <v>180565000</v>
      </c>
      <c r="I1483" s="85">
        <f>H1483/AE1483</f>
        <v>0.42927479863442281</v>
      </c>
      <c r="J1483" s="90">
        <f>IFERROR(INDEX([1]kis_etf_trade_data!$1:$1048576,MATCH($A1483,[1]kis_etf_trade_data!$A:$A,0),MATCH(J$3,[1]kis_etf_trade_data!$1:$1,0)),0)</f>
        <v>32116462000</v>
      </c>
      <c r="K1483" s="85">
        <f>J1483/AF1483</f>
        <v>0.40725279412812426</v>
      </c>
      <c r="L1483" s="90">
        <f>IFERROR(INDEX([1]kis_etf_trade_data!$1:$1048576,MATCH($A1483,[1]kis_etf_trade_data!$A:$A,0),MATCH(L$3,[1]kis_etf_trade_data!$1:$1,0)),0)</f>
        <v>12754514000</v>
      </c>
      <c r="M1483" s="85">
        <f>L1483/AG1483</f>
        <v>0.49709076821865189</v>
      </c>
      <c r="N1483" s="90">
        <f>IFERROR(INDEX([1]kis_etf_trade_data!$1:$1048576,MATCH($A1483,[1]kis_etf_trade_data!$A:$A,0),MATCH(N$3,[1]kis_etf_trade_data!$1:$1,0)),0)</f>
        <v>3733032000</v>
      </c>
      <c r="O1483" s="85">
        <f>N1483/AH1483</f>
        <v>0.46434927722347136</v>
      </c>
      <c r="P1483" s="90">
        <f>IFERROR(INDEX([1]kis_etf_trade_data!$1:$1048576,MATCH($A1483,[1]kis_etf_trade_data!$A:$A,0),MATCH(P$3,[1]kis_etf_trade_data!$1:$1,0)),0)</f>
        <v>226053000</v>
      </c>
      <c r="Q1483" s="85">
        <f>P1483/AI1483</f>
        <v>0.41767920888672094</v>
      </c>
      <c r="R1483" s="90">
        <f>IFERROR(INDEX([1]kis_etf_trade_data!$1:$1048576,MATCH($A1483,[1]kis_etf_trade_data!$A:$A,0),MATCH(R$3,[1]kis_etf_trade_data!$1:$1,0)),0)</f>
        <v>0</v>
      </c>
      <c r="S1483" s="85">
        <f>R1483/AJ1483</f>
        <v>0</v>
      </c>
      <c r="T1483" s="90">
        <f>IFERROR(INDEX([1]kis_etf_trade_data!$1:$1048576,MATCH($A1483,[1]kis_etf_trade_data!$A:$A,0),MATCH(T$3,[1]kis_etf_trade_data!$1:$1,0)),0)</f>
        <v>0</v>
      </c>
      <c r="U1483" s="85">
        <f>T1483/AK1483</f>
        <v>0</v>
      </c>
      <c r="V1483" s="90">
        <f>IFERROR(INDEX([1]kis_etf_trade_data!$1:$1048576,MATCH($A1483,[1]kis_etf_trade_data!$A:$A,0),MATCH(V$3,[1]kis_etf_trade_data!$1:$1,0)),0)</f>
        <v>49544739000</v>
      </c>
      <c r="W1483" s="85">
        <f>V1483/AL1483</f>
        <v>0.97252441619372687</v>
      </c>
      <c r="X1483" s="90">
        <f>IFERROR(INDEX([1]kis_etf_trade_data!$1:$1048576,MATCH($A1483,[1]kis_etf_trade_data!$A:$A,0),MATCH(X$3,[1]kis_etf_trade_data!$1:$1,0)),0)</f>
        <v>10098000</v>
      </c>
      <c r="Y1483" s="85">
        <f t="shared" si="18"/>
        <v>0.5</v>
      </c>
      <c r="Z1483" s="90">
        <f>IFERROR(INDEX([1]kis_etf_trade_data!$1:$1048576,MATCH($A1483,[1]kis_etf_trade_data!$A:$A,0),MATCH(Z$3,[1]kis_etf_trade_data!$1:$1,0)),0)</f>
        <v>0</v>
      </c>
      <c r="AA1483" s="85">
        <f>Z1483/AO1483</f>
        <v>0</v>
      </c>
      <c r="AB1483" s="90">
        <f>IFERROR(INDEX([1]kis_etf_trade_data!$1:$1048576,MATCH($A1483,[1]kis_etf_trade_data!$A:$A,0),MATCH(AB$3,[1]kis_etf_trade_data!$1:$1,0)),0)</f>
        <v>0</v>
      </c>
      <c r="AC1483" s="85" t="e">
        <f t="shared" si="20"/>
        <v>#DIV/0!</v>
      </c>
      <c r="AD1483" s="90">
        <f>IFERROR(INDEX([1]market_value_etf!$1:$1048576,MATCH($A1483,[1]market_value_etf!$A:$A,0),MATCH(AD$2,[1]market_value_etf!$1:$1,0))*2 + INDEX([1]mkt_pt_etf!$1:$1048576,MATCH($A1483,[1]mkt_pt_etf!$A:$A,0),MATCH(AD$2,[1]mkt_pt_etf!$1:$1,0))*2,0)</f>
        <v>13366128580</v>
      </c>
      <c r="AE1483" s="90">
        <f>IFERROR(INDEX([1]market_value_etf!$1:$1048576,MATCH($A1483,[1]market_value_etf!$A:$A,0),MATCH(AE$2,[1]market_value_etf!$1:$1,0))*2 + INDEX([1]mkt_pt_etf!$1:$1048576,MATCH($A1483,[1]mkt_pt_etf!$A:$A,0),MATCH(AE$2,[1]mkt_pt_etf!$1:$1,0))*2,0)</f>
        <v>420628000</v>
      </c>
      <c r="AF1483" s="90">
        <f>IFERROR(INDEX([1]market_value_etf!$1:$1048576,MATCH($A1483,[1]market_value_etf!$A:$A,0),MATCH(AF$2,[1]market_value_etf!$1:$1,0))*2 + INDEX([1]mkt_pt_etf!$1:$1048576,MATCH($A1483,[1]mkt_pt_etf!$A:$A,0),MATCH(AF$2,[1]mkt_pt_etf!$1:$1,0))*2,0)</f>
        <v>78861244080</v>
      </c>
      <c r="AG1483" s="90">
        <f>IFERROR(INDEX([1]market_value_etf!$1:$1048576,MATCH($A1483,[1]market_value_etf!$A:$A,0),MATCH(AG$2,[1]market_value_etf!$1:$1,0))*2 + INDEX([1]mkt_pt_etf!$1:$1048576,MATCH($A1483,[1]mkt_pt_etf!$A:$A,0),MATCH(AG$2,[1]mkt_pt_etf!$1:$1,0))*2,0)</f>
        <v>25658320000</v>
      </c>
      <c r="AH1483" s="90">
        <f>IFERROR(INDEX([1]market_value_etf!$1:$1048576,MATCH($A1483,[1]market_value_etf!$A:$A,0),MATCH(AH$2,[1]market_value_etf!$1:$1,0))*2 + INDEX([1]mkt_pt_etf!$1:$1048576,MATCH($A1483,[1]mkt_pt_etf!$A:$A,0),MATCH(AH$2,[1]mkt_pt_etf!$1:$1,0))*2,0)</f>
        <v>8039276000</v>
      </c>
      <c r="AI1483" s="90">
        <f>IFERROR(INDEX([1]market_value_etf!$1:$1048576,MATCH($A1483,[1]market_value_etf!$A:$A,0),MATCH(AI$2,[1]market_value_etf!$1:$1,0))*2 + INDEX([1]mkt_pt_etf!$1:$1048576,MATCH($A1483,[1]mkt_pt_etf!$A:$A,0),MATCH(AI$2,[1]mkt_pt_etf!$1:$1,0))*2,0)</f>
        <v>541212000</v>
      </c>
      <c r="AJ1483" s="90">
        <f>IFERROR(INDEX([1]market_value_etf!$1:$1048576,MATCH($A1483,[1]market_value_etf!$A:$A,0),MATCH(AJ$2,[1]market_value_etf!$1:$1,0))*2 + INDEX([1]mkt_pt_etf!$1:$1048576,MATCH($A1483,[1]mkt_pt_etf!$A:$A,0),MATCH(AJ$2,[1]mkt_pt_etf!$1:$1,0))*2,0)</f>
        <v>318656500</v>
      </c>
      <c r="AK1483" s="90">
        <f>IFERROR(INDEX([1]market_value_etf!$1:$1048576,MATCH($A1483,[1]market_value_etf!$A:$A,0),MATCH(AK$2,[1]market_value_etf!$1:$1,0))*2 + INDEX([1]mkt_pt_etf!$1:$1048576,MATCH($A1483,[1]mkt_pt_etf!$A:$A,0),MATCH(AK$2,[1]mkt_pt_etf!$1:$1,0))*2,0)</f>
        <v>40848000</v>
      </c>
      <c r="AL1483" s="90">
        <f>IFERROR(INDEX([1]market_value_etf!$1:$1048576,MATCH($A1483,[1]market_value_etf!$A:$A,0),MATCH(AL$2,[1]market_value_etf!$1:$1,0))*2 + INDEX([1]mkt_pt_etf!$1:$1048576,MATCH($A1483,[1]mkt_pt_etf!$A:$A,0),MATCH(AL$2,[1]mkt_pt_etf!$1:$1,0))*2,0)</f>
        <v>50944468000</v>
      </c>
      <c r="AM1483" s="90">
        <f>IFERROR(INDEX([1]market_value_etf!$1:$1048576,MATCH($A1483,[1]market_value_etf!$A:$A,0),MATCH(AM$2,[1]market_value_etf!$1:$1,0))*2 + INDEX([1]mkt_pt_etf!$1:$1048576,MATCH($A1483,[1]mkt_pt_etf!$A:$A,0),MATCH(AM$2,[1]mkt_pt_etf!$1:$1,0))*2,0)</f>
        <v>20196000</v>
      </c>
      <c r="AN1483" s="90">
        <f>IFERROR(INDEX([1]market_value_etf!$1:$1048576,MATCH($A1483,[1]market_value_etf!$A:$A,0),MATCH(AN$2,[1]market_value_etf!$1:$1,0))*2 + INDEX([1]mkt_pt_etf!$1:$1048576,MATCH($A1483,[1]mkt_pt_etf!$A:$A,0),MATCH(AN$2,[1]mkt_pt_etf!$1:$1,0))*2,0)</f>
        <v>154860000</v>
      </c>
      <c r="AO1483" s="90">
        <f>IFERROR(INDEX([1]market_value_etf!$1:$1048576,MATCH($A1483,[1]market_value_etf!$A:$A,0),MATCH(AO$2,[1]market_value_etf!$1:$1,0))*2 + INDEX([1]mkt_pt_etf!$1:$1048576,MATCH($A1483,[1]mkt_pt_etf!$A:$A,0),MATCH(AO$2,[1]mkt_pt_etf!$1:$1,0))*2,0)</f>
        <v>100546000</v>
      </c>
      <c r="AP1483" s="90">
        <f>IFERROR(INDEX([1]market_value_etf!$1:$1048576,MATCH($A1483,[1]market_value_etf!$A:$A,0),MATCH(AP$2,[1]market_value_etf!$1:$1,0))*2 + INDEX([1]mkt_pt_etf!$1:$1048576,MATCH($A1483,[1]mkt_pt_etf!$A:$A,0),MATCH(AP$2,[1]mkt_pt_etf!$1:$1,0))*2,0)</f>
        <v>0</v>
      </c>
    </row>
    <row r="1484" spans="1:42" ht="12.75" customHeight="1">
      <c r="A1484" s="81">
        <v>45534</v>
      </c>
      <c r="B1484" s="90" cm="1">
        <f t="array" ref="B1484">SUM(_xlfn._xlws.FILTER([1]market_value_exchange!$B:$D,[1]market_value_exchange!$A:$A=A1484,0))*2</f>
        <v>30161283655200</v>
      </c>
      <c r="C1484" s="90">
        <f>SUM(AD1484:AN1484)</f>
        <v>240300212440</v>
      </c>
      <c r="D1484" s="203">
        <f t="shared" si="19"/>
        <v>83436476000</v>
      </c>
      <c r="E1484" s="208">
        <f>INDEX([2]Daily_stats!$1:$1048576,MATCH($A1484,[2]Daily_stats!$H:$H,0),MATCH(E$1,[2]Daily_stats!$1:$1,0))</f>
        <v>139782793599.98001</v>
      </c>
      <c r="F1484" s="90">
        <f>IFERROR(INDEX([1]kis_etf_trade_data!$1:$1048576,MATCH($A1484,[1]kis_etf_trade_data!$A:$A,0),MATCH(F$3,[1]kis_etf_trade_data!$1:$1,0)),0)</f>
        <v>11768754000</v>
      </c>
      <c r="G1484" s="85">
        <f>F1484/AD1484</f>
        <v>0.70960622069552659</v>
      </c>
      <c r="H1484" s="90">
        <f>IFERROR(INDEX([1]kis_etf_trade_data!$1:$1048576,MATCH($A1484,[1]kis_etf_trade_data!$A:$A,0),MATCH(H$3,[1]kis_etf_trade_data!$1:$1,0)),0)</f>
        <v>197070000</v>
      </c>
      <c r="I1484" s="85">
        <f>H1484/AE1484</f>
        <v>0.31144810996654815</v>
      </c>
      <c r="J1484" s="90">
        <f>IFERROR(INDEX([1]kis_etf_trade_data!$1:$1048576,MATCH($A1484,[1]kis_etf_trade_data!$A:$A,0),MATCH(J$3,[1]kis_etf_trade_data!$1:$1,0)),0)</f>
        <v>12455264000</v>
      </c>
      <c r="K1484" s="85">
        <f>J1484/AF1484</f>
        <v>0.18795618587442095</v>
      </c>
      <c r="L1484" s="90">
        <f>IFERROR(INDEX([1]kis_etf_trade_data!$1:$1048576,MATCH($A1484,[1]kis_etf_trade_data!$A:$A,0),MATCH(L$3,[1]kis_etf_trade_data!$1:$1,0)),0)</f>
        <v>8175415000</v>
      </c>
      <c r="M1484" s="85">
        <f>L1484/AG1484</f>
        <v>8.0146156817764422E-2</v>
      </c>
      <c r="N1484" s="90">
        <f>IFERROR(INDEX([1]kis_etf_trade_data!$1:$1048576,MATCH($A1484,[1]kis_etf_trade_data!$A:$A,0),MATCH(N$3,[1]kis_etf_trade_data!$1:$1,0)),0)</f>
        <v>2249891000</v>
      </c>
      <c r="O1484" s="85">
        <f>N1484/AH1484</f>
        <v>0.38922352200343918</v>
      </c>
      <c r="P1484" s="90">
        <f>IFERROR(INDEX([1]kis_etf_trade_data!$1:$1048576,MATCH($A1484,[1]kis_etf_trade_data!$A:$A,0),MATCH(P$3,[1]kis_etf_trade_data!$1:$1,0)),0)</f>
        <v>59525000</v>
      </c>
      <c r="Q1484" s="85">
        <f>P1484/AI1484</f>
        <v>0.29507519621447154</v>
      </c>
      <c r="R1484" s="90">
        <f>IFERROR(INDEX([1]kis_etf_trade_data!$1:$1048576,MATCH($A1484,[1]kis_etf_trade_data!$A:$A,0),MATCH(R$3,[1]kis_etf_trade_data!$1:$1,0)),0)</f>
        <v>0</v>
      </c>
      <c r="S1484" s="85">
        <f>R1484/AJ1484</f>
        <v>0</v>
      </c>
      <c r="T1484" s="90">
        <f>IFERROR(INDEX([1]kis_etf_trade_data!$1:$1048576,MATCH($A1484,[1]kis_etf_trade_data!$A:$A,0),MATCH(T$3,[1]kis_etf_trade_data!$1:$1,0)),0)</f>
        <v>65714000</v>
      </c>
      <c r="U1484" s="85">
        <f>T1484/AK1484</f>
        <v>0.35921852451130448</v>
      </c>
      <c r="V1484" s="90">
        <f>IFERROR(INDEX([1]kis_etf_trade_data!$1:$1048576,MATCH($A1484,[1]kis_etf_trade_data!$A:$A,0),MATCH(V$3,[1]kis_etf_trade_data!$1:$1,0)),0)</f>
        <v>47904843000</v>
      </c>
      <c r="W1484" s="85">
        <f>V1484/AL1484</f>
        <v>0.9990582898460183</v>
      </c>
      <c r="X1484" s="90">
        <f>IFERROR(INDEX([1]kis_etf_trade_data!$1:$1048576,MATCH($A1484,[1]kis_etf_trade_data!$A:$A,0),MATCH(X$3,[1]kis_etf_trade_data!$1:$1,0)),0)</f>
        <v>1251000</v>
      </c>
      <c r="Y1484" s="85">
        <f t="shared" si="18"/>
        <v>1.6820394223787883E-2</v>
      </c>
      <c r="Z1484" s="90">
        <f>IFERROR(INDEX([1]kis_etf_trade_data!$1:$1048576,MATCH($A1484,[1]kis_etf_trade_data!$A:$A,0),MATCH(Z$3,[1]kis_etf_trade_data!$1:$1,0)),0)</f>
        <v>560000000</v>
      </c>
      <c r="AA1484" s="85">
        <f>Z1484/AO1484</f>
        <v>0.67207527243051224</v>
      </c>
      <c r="AB1484" s="90">
        <f>IFERROR(INDEX([1]kis_etf_trade_data!$1:$1048576,MATCH($A1484,[1]kis_etf_trade_data!$A:$A,0),MATCH(AB$3,[1]kis_etf_trade_data!$1:$1,0)),0)</f>
        <v>0</v>
      </c>
      <c r="AC1484" s="85">
        <f t="shared" si="20"/>
        <v>0</v>
      </c>
      <c r="AD1484" s="90">
        <f>IFERROR(INDEX([1]market_value_etf!$1:$1048576,MATCH($A1484,[1]market_value_etf!$A:$A,0),MATCH(AD$2,[1]market_value_etf!$1:$1,0))*2 + INDEX([1]mkt_pt_etf!$1:$1048576,MATCH($A1484,[1]mkt_pt_etf!$A:$A,0),MATCH(AD$2,[1]mkt_pt_etf!$1:$1,0))*2,0)</f>
        <v>16584908160</v>
      </c>
      <c r="AE1484" s="90">
        <f>IFERROR(INDEX([1]market_value_etf!$1:$1048576,MATCH($A1484,[1]market_value_etf!$A:$A,0),MATCH(AE$2,[1]market_value_etf!$1:$1,0))*2 + INDEX([1]mkt_pt_etf!$1:$1048576,MATCH($A1484,[1]mkt_pt_etf!$A:$A,0),MATCH(AE$2,[1]mkt_pt_etf!$1:$1,0))*2,0)</f>
        <v>632753880</v>
      </c>
      <c r="AF1484" s="90">
        <f>IFERROR(INDEX([1]market_value_etf!$1:$1048576,MATCH($A1484,[1]market_value_etf!$A:$A,0),MATCH(AF$2,[1]market_value_etf!$1:$1,0))*2 + INDEX([1]mkt_pt_etf!$1:$1048576,MATCH($A1484,[1]mkt_pt_etf!$A:$A,0),MATCH(AF$2,[1]mkt_pt_etf!$1:$1,0))*2,0)</f>
        <v>66266848000</v>
      </c>
      <c r="AG1484" s="90">
        <f>IFERROR(INDEX([1]market_value_etf!$1:$1048576,MATCH($A1484,[1]market_value_etf!$A:$A,0),MATCH(AG$2,[1]market_value_etf!$1:$1,0))*2 + INDEX([1]mkt_pt_etf!$1:$1048576,MATCH($A1484,[1]mkt_pt_etf!$A:$A,0),MATCH(AG$2,[1]mkt_pt_etf!$1:$1,0))*2,0)</f>
        <v>102006326000</v>
      </c>
      <c r="AH1484" s="90">
        <f>IFERROR(INDEX([1]market_value_etf!$1:$1048576,MATCH($A1484,[1]market_value_etf!$A:$A,0),MATCH(AH$2,[1]market_value_etf!$1:$1,0))*2 + INDEX([1]mkt_pt_etf!$1:$1048576,MATCH($A1484,[1]mkt_pt_etf!$A:$A,0),MATCH(AH$2,[1]mkt_pt_etf!$1:$1,0))*2,0)</f>
        <v>5780460000</v>
      </c>
      <c r="AI1484" s="90">
        <f>IFERROR(INDEX([1]market_value_etf!$1:$1048576,MATCH($A1484,[1]market_value_etf!$A:$A,0),MATCH(AI$2,[1]market_value_etf!$1:$1,0))*2 + INDEX([1]mkt_pt_etf!$1:$1048576,MATCH($A1484,[1]mkt_pt_etf!$A:$A,0),MATCH(AI$2,[1]mkt_pt_etf!$1:$1,0))*2,0)</f>
        <v>201728240</v>
      </c>
      <c r="AJ1484" s="90">
        <f>IFERROR(INDEX([1]market_value_etf!$1:$1048576,MATCH($A1484,[1]market_value_etf!$A:$A,0),MATCH(AJ$2,[1]market_value_etf!$1:$1,0))*2 + INDEX([1]mkt_pt_etf!$1:$1048576,MATCH($A1484,[1]mkt_pt_etf!$A:$A,0),MATCH(AJ$2,[1]mkt_pt_etf!$1:$1,0))*2,0)</f>
        <v>541660160</v>
      </c>
      <c r="AK1484" s="90">
        <f>IFERROR(INDEX([1]market_value_etf!$1:$1048576,MATCH($A1484,[1]market_value_etf!$A:$A,0),MATCH(AK$2,[1]market_value_etf!$1:$1,0))*2 + INDEX([1]mkt_pt_etf!$1:$1048576,MATCH($A1484,[1]mkt_pt_etf!$A:$A,0),MATCH(AK$2,[1]mkt_pt_etf!$1:$1,0))*2,0)</f>
        <v>182936000</v>
      </c>
      <c r="AL1484" s="90">
        <f>IFERROR(INDEX([1]market_value_etf!$1:$1048576,MATCH($A1484,[1]market_value_etf!$A:$A,0),MATCH(AL$2,[1]market_value_etf!$1:$1,0))*2 + INDEX([1]mkt_pt_etf!$1:$1048576,MATCH($A1484,[1]mkt_pt_etf!$A:$A,0),MATCH(AL$2,[1]mkt_pt_etf!$1:$1,0))*2,0)</f>
        <v>47949998000</v>
      </c>
      <c r="AM1484" s="90">
        <f>IFERROR(INDEX([1]market_value_etf!$1:$1048576,MATCH($A1484,[1]market_value_etf!$A:$A,0),MATCH(AM$2,[1]market_value_etf!$1:$1,0))*2 + INDEX([1]mkt_pt_etf!$1:$1048576,MATCH($A1484,[1]mkt_pt_etf!$A:$A,0),MATCH(AM$2,[1]mkt_pt_etf!$1:$1,0))*2,0)</f>
        <v>74374000</v>
      </c>
      <c r="AN1484" s="90">
        <f>IFERROR(INDEX([1]market_value_etf!$1:$1048576,MATCH($A1484,[1]market_value_etf!$A:$A,0),MATCH(AN$2,[1]market_value_etf!$1:$1,0))*2 + INDEX([1]mkt_pt_etf!$1:$1048576,MATCH($A1484,[1]mkt_pt_etf!$A:$A,0),MATCH(AN$2,[1]mkt_pt_etf!$1:$1,0))*2,0)</f>
        <v>78220000</v>
      </c>
      <c r="AO1484" s="90">
        <f>IFERROR(INDEX([1]market_value_etf!$1:$1048576,MATCH($A1484,[1]market_value_etf!$A:$A,0),MATCH(AO$2,[1]market_value_etf!$1:$1,0))*2 + INDEX([1]mkt_pt_etf!$1:$1048576,MATCH($A1484,[1]mkt_pt_etf!$A:$A,0),MATCH(AO$2,[1]mkt_pt_etf!$1:$1,0))*2,0)</f>
        <v>833240000</v>
      </c>
      <c r="AP1484" s="90">
        <f>IFERROR(INDEX([1]market_value_etf!$1:$1048576,MATCH($A1484,[1]market_value_etf!$A:$A,0),MATCH(AP$2,[1]market_value_etf!$1:$1,0))*2 + INDEX([1]mkt_pt_etf!$1:$1048576,MATCH($A1484,[1]mkt_pt_etf!$A:$A,0),MATCH(AP$2,[1]mkt_pt_etf!$1:$1,0))*2,0)</f>
        <v>2528000</v>
      </c>
    </row>
    <row r="1485" spans="1:42" s="138" customFormat="1" ht="12">
      <c r="A1485" s="136">
        <v>2024</v>
      </c>
      <c r="B1485" s="137">
        <f>INDEX([2]Yearly_stats!$1:$1048576,MATCH($A1485,[2]Yearly_stats!$A:$A,0),MATCH(B$1,[2]Yearly_stats!$1:$1,0))</f>
        <v>7571903235607930</v>
      </c>
      <c r="C1485" s="137">
        <f>INDEX([2]Yearly_stats!$1:$1048576,MATCH($A1485,[2]Yearly_stats!$A:$A,0),MATCH(C$1,[2]Yearly_stats!$1:$1,0))</f>
        <v>54940447988280</v>
      </c>
      <c r="D1485" s="216">
        <f>INDEX([2]Yearly_stats!$1:$1048576,MATCH($A1485,[2]Yearly_stats!$A:$A,0),MATCH(D$1,[2]Yearly_stats!$1:$1,0))</f>
        <v>19475694405350</v>
      </c>
      <c r="E1485" s="217">
        <f>INDEX([2]Yearly_stats!$1:$1048576,MATCH($A1485,[2]Yearly_stats!$A:$A,0),MATCH(E$1,[2]Yearly_stats!$1:$1,0))</f>
        <v>43738200779978</v>
      </c>
      <c r="F1485" s="137">
        <f>INDEX([2]Yearly_stats!$1:$1048576,MATCH($A1485,[2]Yearly_stats!$A:$A,0),MATCH(F$1,[2]Yearly_stats!$1:$1,0))</f>
        <v>7281040110310</v>
      </c>
      <c r="G1485" s="168">
        <f>INDEX([2]Yearly_stats!$1:$1048576,MATCH($A1485,[2]Yearly_stats!$A:$A,0),MATCH(G$1,[2]Yearly_stats!$1:$1,0))</f>
        <v>0.68820197808497963</v>
      </c>
      <c r="H1485" s="137">
        <f>INDEX([2]Yearly_stats!$1:$1048576,MATCH($A1485,[2]Yearly_stats!$A:$A,0),MATCH(H$1,[2]Yearly_stats!$1:$1,0))</f>
        <v>40652311000</v>
      </c>
      <c r="I1485" s="168">
        <f>INDEX([2]Yearly_stats!$1:$1048576,MATCH($A1485,[2]Yearly_stats!$A:$A,0),MATCH(I$1,[2]Yearly_stats!$1:$1,0))</f>
        <v>0.1660416845486084</v>
      </c>
      <c r="J1485" s="137">
        <f>INDEX([2]Yearly_stats!$1:$1048576,MATCH($A1485,[2]Yearly_stats!$A:$A,0),MATCH(J$1,[2]Yearly_stats!$1:$1,0))</f>
        <v>1382750340000</v>
      </c>
      <c r="K1485" s="168">
        <f>INDEX([2]Yearly_stats!$1:$1048576,MATCH($A1485,[2]Yearly_stats!$A:$A,0),MATCH(K$1,[2]Yearly_stats!$1:$1,0))</f>
        <v>0.18688974238257924</v>
      </c>
      <c r="L1485" s="137">
        <f>INDEX([2]Yearly_stats!$1:$1048576,MATCH($A1485,[2]Yearly_stats!$A:$A,0),MATCH(L$1,[2]Yearly_stats!$1:$1,0))</f>
        <v>7621436319040</v>
      </c>
      <c r="M1485" s="168">
        <f>INDEX([2]Yearly_stats!$1:$1048576,MATCH($A1485,[2]Yearly_stats!$A:$A,0),MATCH(M$1,[2]Yearly_stats!$1:$1,0))</f>
        <v>0.23355663098736193</v>
      </c>
      <c r="N1485" s="137">
        <f>INDEX([2]Yearly_stats!$1:$1048576,MATCH($A1485,[2]Yearly_stats!$A:$A,0),MATCH(N$1,[2]Yearly_stats!$1:$1,0))</f>
        <v>253370990000</v>
      </c>
      <c r="O1485" s="168">
        <f>INDEX([2]Yearly_stats!$1:$1048576,MATCH($A1485,[2]Yearly_stats!$A:$A,0),MATCH(O$1,[2]Yearly_stats!$1:$1,0))</f>
        <v>0.36029417818672355</v>
      </c>
      <c r="P1485" s="137">
        <f>INDEX([2]Yearly_stats!$1:$1048576,MATCH($A1485,[2]Yearly_stats!$A:$A,0),MATCH(P$1,[2]Yearly_stats!$1:$1,0))</f>
        <v>145043423000</v>
      </c>
      <c r="Q1485" s="168">
        <f>INDEX([2]Yearly_stats!$1:$1048576,MATCH($A1485,[2]Yearly_stats!$A:$A,0),MATCH(Q$1,[2]Yearly_stats!$1:$1,0))</f>
        <v>0.67280756836605504</v>
      </c>
      <c r="R1485" s="137">
        <f>INDEX([2]Yearly_stats!$1:$1048576,MATCH($A1485,[2]Yearly_stats!$A:$A,0),MATCH(R$1,[2]Yearly_stats!$1:$1,0))</f>
        <v>32565212000</v>
      </c>
      <c r="S1485" s="168">
        <f>INDEX([2]Yearly_stats!$1:$1048576,MATCH($A1485,[2]Yearly_stats!$A:$A,0),MATCH(S$1,[2]Yearly_stats!$1:$1,0))</f>
        <v>0.26803691065524715</v>
      </c>
      <c r="T1485" s="137">
        <f>INDEX([2]Yearly_stats!$1:$1048576,MATCH($A1485,[2]Yearly_stats!$A:$A,0),MATCH(T$1,[2]Yearly_stats!$1:$1,0))</f>
        <v>2295354308000</v>
      </c>
      <c r="U1485" s="168">
        <f>INDEX([2]Yearly_stats!$1:$1048576,MATCH($A1485,[2]Yearly_stats!$A:$A,0),MATCH(U$1,[2]Yearly_stats!$1:$1,0))</f>
        <v>0.98513427338850834</v>
      </c>
      <c r="V1485" s="137">
        <f>INDEX([2]Yearly_stats!$1:$1048576,MATCH($A1485,[2]Yearly_stats!$A:$A,0),MATCH(V$1,[2]Yearly_stats!$1:$1,0))</f>
        <v>241022197000</v>
      </c>
      <c r="W1485" s="168">
        <f>INDEX([2]Yearly_stats!$1:$1048576,MATCH($A1485,[2]Yearly_stats!$A:$A,0),MATCH(W$1,[2]Yearly_stats!$1:$1,0))</f>
        <v>0.56144356302040554</v>
      </c>
      <c r="X1485" s="137">
        <f>INDEX([2]Yearly_stats!$1:$1048576,MATCH($A1485,[2]Yearly_stats!$A:$A,0),MATCH(X$1,[2]Yearly_stats!$1:$1,0))</f>
        <v>99056773000</v>
      </c>
      <c r="Y1485" s="168">
        <f>INDEX([2]Yearly_stats!$1:$1048576,MATCH($A1485,[2]Yearly_stats!$A:$A,0),MATCH(Y$1,[2]Yearly_stats!$1:$1,0))</f>
        <v>0.93303452586992663</v>
      </c>
      <c r="Z1485" s="137"/>
      <c r="AA1485" s="168"/>
      <c r="AB1485" s="168"/>
      <c r="AC1485" s="168"/>
      <c r="AD1485" s="137">
        <f>INDEX([2]Yearly_stats!$1:$1048576,MATCH($A1485,[2]Yearly_stats!$A:$A,0),MATCH(AD$1,[2]Yearly_stats!$1:$1,0))</f>
        <v>10579801195240</v>
      </c>
      <c r="AE1485" s="137">
        <f>INDEX([2]Yearly_stats!$1:$1048576,MATCH($A1485,[2]Yearly_stats!$A:$A,0),MATCH(AE$1,[2]Yearly_stats!$1:$1,0))</f>
        <v>244831959580</v>
      </c>
      <c r="AF1485" s="137">
        <f>INDEX([2]Yearly_stats!$1:$1048576,MATCH($A1485,[2]Yearly_stats!$A:$A,0),MATCH(AF$1,[2]Yearly_stats!$1:$1,0))</f>
        <v>7398749243120</v>
      </c>
      <c r="AG1485" s="137">
        <f>INDEX([2]Yearly_stats!$1:$1048576,MATCH($A1485,[2]Yearly_stats!$A:$A,0),MATCH(AG$1,[2]Yearly_stats!$1:$1,0))</f>
        <v>32632069947320</v>
      </c>
      <c r="AH1485" s="137">
        <f>INDEX([2]Yearly_stats!$1:$1048576,MATCH($A1485,[2]Yearly_stats!$A:$A,0),MATCH(AH$1,[2]Yearly_stats!$1:$1,0))</f>
        <v>703233650000</v>
      </c>
      <c r="AI1485" s="137">
        <f>INDEX([2]Yearly_stats!$1:$1048576,MATCH($A1485,[2]Yearly_stats!$A:$A,0),MATCH(AI$1,[2]Yearly_stats!$1:$1,0))</f>
        <v>215579357040</v>
      </c>
      <c r="AJ1485" s="137">
        <f>INDEX([2]Yearly_stats!$1:$1048576,MATCH($A1485,[2]Yearly_stats!$A:$A,0),MATCH(AJ$1,[2]Yearly_stats!$1:$1,0))</f>
        <v>121495251980</v>
      </c>
      <c r="AK1485" s="137">
        <f>INDEX([2]Yearly_stats!$1:$1048576,MATCH($A1485,[2]Yearly_stats!$A:$A,0),MATCH(AK$1,[2]Yearly_stats!$1:$1,0))</f>
        <v>2329991322000</v>
      </c>
      <c r="AL1485" s="137">
        <f>INDEX([2]Yearly_stats!$1:$1048576,MATCH($A1485,[2]Yearly_stats!$A:$A,0),MATCH(AL$1,[2]Yearly_stats!$1:$1,0))</f>
        <v>429290160000</v>
      </c>
      <c r="AM1485" s="137">
        <f>INDEX([2]Yearly_stats!$1:$1048576,MATCH($A1485,[2]Yearly_stats!$A:$A,0),MATCH(AM$1,[2]Yearly_stats!$1:$1,0))</f>
        <v>106166246000</v>
      </c>
      <c r="AN1485" s="137">
        <f>INDEX([2]Yearly_stats!$1:$1048576,MATCH($A1485,[2]Yearly_stats!$A:$A,0),MATCH(AN$1,[2]Yearly_stats!$1:$1,0))</f>
        <v>8077678000</v>
      </c>
      <c r="AO1485" s="137"/>
      <c r="AP1485" s="137"/>
    </row>
    <row r="1486" spans="1:42" s="138" customFormat="1" ht="12">
      <c r="A1486" s="136">
        <v>2023</v>
      </c>
      <c r="B1486" s="137">
        <f>INDEX([2]Yearly_stats!$1:$1048576,MATCH($A1486,[2]Yearly_stats!$A:$A,0),MATCH(B$1,[2]Yearly_stats!$1:$1,0))</f>
        <v>8726422382333180</v>
      </c>
      <c r="C1486" s="137">
        <f>INDEX([2]Yearly_stats!$1:$1048576,MATCH($A1486,[2]Yearly_stats!$A:$A,0),MATCH(C$1,[2]Yearly_stats!$1:$1,0))</f>
        <v>57568569990000</v>
      </c>
      <c r="D1486" s="216">
        <f>INDEX([2]Yearly_stats!$1:$1048576,MATCH($A1486,[2]Yearly_stats!$A:$A,0),MATCH(D$1,[2]Yearly_stats!$1:$1,0))</f>
        <v>23447517640120</v>
      </c>
      <c r="E1486" s="217">
        <f>INDEX([2]Yearly_stats!$1:$1048576,MATCH($A1486,[2]Yearly_stats!$A:$A,0),MATCH(E$1,[2]Yearly_stats!$1:$1,0))</f>
        <v>57861058440790.727</v>
      </c>
      <c r="F1486" s="137">
        <f>INDEX([2]Yearly_stats!$1:$1048576,MATCH($A1486,[2]Yearly_stats!$A:$A,0),MATCH(F$1,[2]Yearly_stats!$1:$1,0))</f>
        <v>11270921198640</v>
      </c>
      <c r="G1486" s="168">
        <f>INDEX([2]Yearly_stats!$1:$1048576,MATCH($A1486,[2]Yearly_stats!$A:$A,0),MATCH(G$1,[2]Yearly_stats!$1:$1,0))</f>
        <v>0.66820926932762337</v>
      </c>
      <c r="H1486" s="137">
        <f>INDEX([2]Yearly_stats!$1:$1048576,MATCH($A1486,[2]Yearly_stats!$A:$A,0),MATCH(H$1,[2]Yearly_stats!$1:$1,0))</f>
        <v>36610000</v>
      </c>
      <c r="I1486" s="168">
        <f>INDEX([2]Yearly_stats!$1:$1048576,MATCH($A1486,[2]Yearly_stats!$A:$A,0),MATCH(I$1,[2]Yearly_stats!$1:$1,0))</f>
        <v>2.5735452232491081E-4</v>
      </c>
      <c r="J1486" s="137">
        <f>INDEX([2]Yearly_stats!$1:$1048576,MATCH($A1486,[2]Yearly_stats!$A:$A,0),MATCH(J$1,[2]Yearly_stats!$1:$1,0))</f>
        <v>747905205000</v>
      </c>
      <c r="K1486" s="168">
        <f>INDEX([2]Yearly_stats!$1:$1048576,MATCH($A1486,[2]Yearly_stats!$A:$A,0),MATCH(K$1,[2]Yearly_stats!$1:$1,0))</f>
        <v>0.10072383251600066</v>
      </c>
      <c r="L1486" s="137">
        <f>INDEX([2]Yearly_stats!$1:$1048576,MATCH($A1486,[2]Yearly_stats!$A:$A,0),MATCH(L$1,[2]Yearly_stats!$1:$1,0))</f>
        <v>9345476186340</v>
      </c>
      <c r="M1486" s="168">
        <f>INDEX([2]Yearly_stats!$1:$1048576,MATCH($A1486,[2]Yearly_stats!$A:$A,0),MATCH(M$1,[2]Yearly_stats!$1:$1,0))</f>
        <v>0.31928450675320597</v>
      </c>
      <c r="N1486" s="137">
        <f>INDEX([2]Yearly_stats!$1:$1048576,MATCH($A1486,[2]Yearly_stats!$A:$A,0),MATCH(N$1,[2]Yearly_stats!$1:$1,0))</f>
        <v>409852165140</v>
      </c>
      <c r="O1486" s="168">
        <f>INDEX([2]Yearly_stats!$1:$1048576,MATCH($A1486,[2]Yearly_stats!$A:$A,0),MATCH(O$1,[2]Yearly_stats!$1:$1,0))</f>
        <v>0.50246400763342081</v>
      </c>
      <c r="P1486" s="137">
        <f>INDEX([2]Yearly_stats!$1:$1048576,MATCH($A1486,[2]Yearly_stats!$A:$A,0),MATCH(P$1,[2]Yearly_stats!$1:$1,0))</f>
        <v>69257553000</v>
      </c>
      <c r="Q1486" s="168">
        <f>INDEX([2]Yearly_stats!$1:$1048576,MATCH($A1486,[2]Yearly_stats!$A:$A,0),MATCH(Q$1,[2]Yearly_stats!$1:$1,0))</f>
        <v>0.3152602743953774</v>
      </c>
      <c r="R1486" s="137">
        <f>INDEX([2]Yearly_stats!$1:$1048576,MATCH($A1486,[2]Yearly_stats!$A:$A,0),MATCH(R$1,[2]Yearly_stats!$1:$1,0))</f>
        <v>0</v>
      </c>
      <c r="S1486" s="168">
        <f>INDEX([2]Yearly_stats!$1:$1048576,MATCH($A1486,[2]Yearly_stats!$A:$A,0),MATCH(S$1,[2]Yearly_stats!$1:$1,0))</f>
        <v>0</v>
      </c>
      <c r="T1486" s="137">
        <f>INDEX([2]Yearly_stats!$1:$1048576,MATCH($A1486,[2]Yearly_stats!$A:$A,0),MATCH(T$1,[2]Yearly_stats!$1:$1,0))</f>
        <v>1034736478000</v>
      </c>
      <c r="U1486" s="168">
        <f>INDEX([2]Yearly_stats!$1:$1048576,MATCH($A1486,[2]Yearly_stats!$A:$A,0),MATCH(U$1,[2]Yearly_stats!$1:$1,0))</f>
        <v>0.7693871575541088</v>
      </c>
      <c r="V1486" s="137">
        <f>INDEX([2]Yearly_stats!$1:$1048576,MATCH($A1486,[2]Yearly_stats!$A:$A,0),MATCH(V$1,[2]Yearly_stats!$1:$1,0))</f>
        <v>228389174000</v>
      </c>
      <c r="W1486" s="168">
        <f>INDEX([2]Yearly_stats!$1:$1048576,MATCH($A1486,[2]Yearly_stats!$A:$A,0),MATCH(W$1,[2]Yearly_stats!$1:$1,0))</f>
        <v>0.55088512912066656</v>
      </c>
      <c r="X1486" s="137">
        <f>INDEX([2]Yearly_stats!$1:$1048576,MATCH($A1486,[2]Yearly_stats!$A:$A,0),MATCH(X$1,[2]Yearly_stats!$1:$1,0))</f>
        <v>327563086000</v>
      </c>
      <c r="Y1486" s="168">
        <f>INDEX([2]Yearly_stats!$1:$1048576,MATCH($A1486,[2]Yearly_stats!$A:$A,0),MATCH(Y$1,[2]Yearly_stats!$1:$1,0))</f>
        <v>0.60785690890712785</v>
      </c>
      <c r="Z1486" s="137"/>
      <c r="AA1486" s="168"/>
      <c r="AB1486" s="168"/>
      <c r="AC1486" s="168"/>
      <c r="AD1486" s="137">
        <f>INDEX([2]Yearly_stats!$1:$1048576,MATCH($A1486,[2]Yearly_stats!$A:$A,0),MATCH(AD$1,[2]Yearly_stats!$1:$1,0))</f>
        <v>16867352364000</v>
      </c>
      <c r="AE1486" s="137">
        <f>INDEX([2]Yearly_stats!$1:$1048576,MATCH($A1486,[2]Yearly_stats!$A:$A,0),MATCH(AE$1,[2]Yearly_stats!$1:$1,0))</f>
        <v>142255126000</v>
      </c>
      <c r="AF1486" s="137">
        <f>INDEX([2]Yearly_stats!$1:$1048576,MATCH($A1486,[2]Yearly_stats!$A:$A,0),MATCH(AF$1,[2]Yearly_stats!$1:$1,0))</f>
        <v>7425305276000</v>
      </c>
      <c r="AG1486" s="137">
        <f>INDEX([2]Yearly_stats!$1:$1048576,MATCH($A1486,[2]Yearly_stats!$A:$A,0),MATCH(AG$1,[2]Yearly_stats!$1:$1,0))</f>
        <v>29270058486000</v>
      </c>
      <c r="AH1486" s="137">
        <f>INDEX([2]Yearly_stats!$1:$1048576,MATCH($A1486,[2]Yearly_stats!$A:$A,0),MATCH(AH$1,[2]Yearly_stats!$1:$1,0))</f>
        <v>815684624000</v>
      </c>
      <c r="AI1486" s="137">
        <f>INDEX([2]Yearly_stats!$1:$1048576,MATCH($A1486,[2]Yearly_stats!$A:$A,0),MATCH(AI$1,[2]Yearly_stats!$1:$1,0))</f>
        <v>219683730000</v>
      </c>
      <c r="AJ1486" s="137">
        <f>INDEX([2]Yearly_stats!$1:$1048576,MATCH($A1486,[2]Yearly_stats!$A:$A,0),MATCH(AJ$1,[2]Yearly_stats!$1:$1,0))</f>
        <v>108291430000</v>
      </c>
      <c r="AK1486" s="137">
        <f>INDEX([2]Yearly_stats!$1:$1048576,MATCH($A1486,[2]Yearly_stats!$A:$A,0),MATCH(AK$1,[2]Yearly_stats!$1:$1,0))</f>
        <v>1344884000000</v>
      </c>
      <c r="AL1486" s="137">
        <f>INDEX([2]Yearly_stats!$1:$1048576,MATCH($A1486,[2]Yearly_stats!$A:$A,0),MATCH(AL$1,[2]Yearly_stats!$1:$1,0))</f>
        <v>414585840000</v>
      </c>
      <c r="AM1486" s="137">
        <f>INDEX([2]Yearly_stats!$1:$1048576,MATCH($A1486,[2]Yearly_stats!$A:$A,0),MATCH(AM$1,[2]Yearly_stats!$1:$1,0))</f>
        <v>538881900000</v>
      </c>
      <c r="AN1486" s="137">
        <f>INDEX([2]Yearly_stats!$1:$1048576,MATCH($A1486,[2]Yearly_stats!$A:$A,0),MATCH(AN$1,[2]Yearly_stats!$1:$1,0))</f>
        <v>43800996000</v>
      </c>
      <c r="AO1486" s="137"/>
      <c r="AP1486" s="137"/>
    </row>
    <row r="1487" spans="1:42" s="138" customFormat="1" ht="12">
      <c r="A1487" s="136">
        <v>2022</v>
      </c>
      <c r="B1487" s="137">
        <f>INDEX([2]Yearly_stats!$1:$1048576,MATCH($A1487,[2]Yearly_stats!$A:$A,0),MATCH(B$1,[2]Yearly_stats!$1:$1,0))</f>
        <v>1.0107880209974836E+16</v>
      </c>
      <c r="C1487" s="137">
        <f>INDEX([2]Yearly_stats!$1:$1048576,MATCH($A1487,[2]Yearly_stats!$A:$A,0),MATCH(C$1,[2]Yearly_stats!$1:$1,0))</f>
        <v>78204383064614</v>
      </c>
      <c r="D1487" s="216">
        <f>INDEX([2]Yearly_stats!$1:$1048576,MATCH($A1487,[2]Yearly_stats!$A:$A,0),MATCH(D$1,[2]Yearly_stats!$1:$1,0))</f>
        <v>30431390724347</v>
      </c>
      <c r="E1487" s="217">
        <f>INDEX([2]Yearly_stats!$1:$1048576,MATCH($A1487,[2]Yearly_stats!$A:$A,0),MATCH(E$1,[2]Yearly_stats!$1:$1,0))</f>
        <v>53364635290248.711</v>
      </c>
      <c r="F1487" s="137">
        <f>INDEX([2]Yearly_stats!$1:$1048576,MATCH($A1487,[2]Yearly_stats!$A:$A,0),MATCH(F$1,[2]Yearly_stats!$1:$1,0))</f>
        <v>15141708043922</v>
      </c>
      <c r="G1487" s="168">
        <f>INDEX([2]Yearly_stats!$1:$1048576,MATCH($A1487,[2]Yearly_stats!$A:$A,0),MATCH(G$1,[2]Yearly_stats!$1:$1,0))</f>
        <v>0.60180464751678975</v>
      </c>
      <c r="H1487" s="137">
        <f>INDEX([2]Yearly_stats!$1:$1048576,MATCH($A1487,[2]Yearly_stats!$A:$A,0),MATCH(H$1,[2]Yearly_stats!$1:$1,0))</f>
        <v>127900000</v>
      </c>
      <c r="I1487" s="168">
        <f>INDEX([2]Yearly_stats!$1:$1048576,MATCH($A1487,[2]Yearly_stats!$A:$A,0),MATCH(I$1,[2]Yearly_stats!$1:$1,0))</f>
        <v>2.5240982099560845E-4</v>
      </c>
      <c r="J1487" s="137">
        <f>INDEX([2]Yearly_stats!$1:$1048576,MATCH($A1487,[2]Yearly_stats!$A:$A,0),MATCH(J$1,[2]Yearly_stats!$1:$1,0))</f>
        <v>513248728457</v>
      </c>
      <c r="K1487" s="168">
        <f>INDEX([2]Yearly_stats!$1:$1048576,MATCH($A1487,[2]Yearly_stats!$A:$A,0),MATCH(K$1,[2]Yearly_stats!$1:$1,0))</f>
        <v>9.8842867678472363E-2</v>
      </c>
      <c r="L1487" s="137">
        <f>INDEX([2]Yearly_stats!$1:$1048576,MATCH($A1487,[2]Yearly_stats!$A:$A,0),MATCH(L$1,[2]Yearly_stats!$1:$1,0))</f>
        <v>12737898625801</v>
      </c>
      <c r="M1487" s="168">
        <f>INDEX([2]Yearly_stats!$1:$1048576,MATCH($A1487,[2]Yearly_stats!$A:$A,0),MATCH(M$1,[2]Yearly_stats!$1:$1,0))</f>
        <v>0.29211256755463721</v>
      </c>
      <c r="N1487" s="137">
        <f>INDEX([2]Yearly_stats!$1:$1048576,MATCH($A1487,[2]Yearly_stats!$A:$A,0),MATCH(N$1,[2]Yearly_stats!$1:$1,0))</f>
        <v>457298829063</v>
      </c>
      <c r="O1487" s="168">
        <f>INDEX([2]Yearly_stats!$1:$1048576,MATCH($A1487,[2]Yearly_stats!$A:$A,0),MATCH(O$1,[2]Yearly_stats!$1:$1,0))</f>
        <v>0.58271384677878235</v>
      </c>
      <c r="P1487" s="137">
        <f>INDEX([2]Yearly_stats!$1:$1048576,MATCH($A1487,[2]Yearly_stats!$A:$A,0),MATCH(P$1,[2]Yearly_stats!$1:$1,0))</f>
        <v>73295715398</v>
      </c>
      <c r="Q1487" s="168">
        <f>INDEX([2]Yearly_stats!$1:$1048576,MATCH($A1487,[2]Yearly_stats!$A:$A,0),MATCH(Q$1,[2]Yearly_stats!$1:$1,0))</f>
        <v>0.38846503773525104</v>
      </c>
      <c r="R1487" s="137">
        <f>INDEX([2]Yearly_stats!$1:$1048576,MATCH($A1487,[2]Yearly_stats!$A:$A,0),MATCH(R$1,[2]Yearly_stats!$1:$1,0))</f>
        <v>19173558100</v>
      </c>
      <c r="S1487" s="168">
        <f>INDEX([2]Yearly_stats!$1:$1048576,MATCH($A1487,[2]Yearly_stats!$A:$A,0),MATCH(S$1,[2]Yearly_stats!$1:$1,0))</f>
        <v>2.2263541779879631E-2</v>
      </c>
      <c r="T1487" s="137">
        <f>INDEX([2]Yearly_stats!$1:$1048576,MATCH($A1487,[2]Yearly_stats!$A:$A,0),MATCH(T$1,[2]Yearly_stats!$1:$1,0))</f>
        <v>1323442787611</v>
      </c>
      <c r="U1487" s="168">
        <f>INDEX([2]Yearly_stats!$1:$1048576,MATCH($A1487,[2]Yearly_stats!$A:$A,0),MATCH(U$1,[2]Yearly_stats!$1:$1,0))</f>
        <v>0.93841691239031222</v>
      </c>
      <c r="V1487" s="137">
        <f>INDEX([2]Yearly_stats!$1:$1048576,MATCH($A1487,[2]Yearly_stats!$A:$A,0),MATCH(V$1,[2]Yearly_stats!$1:$1,0))</f>
        <v>55625064277</v>
      </c>
      <c r="W1487" s="168">
        <f>INDEX([2]Yearly_stats!$1:$1048576,MATCH($A1487,[2]Yearly_stats!$A:$A,0),MATCH(W$1,[2]Yearly_stats!$1:$1,0))</f>
        <v>0.37231225351869646</v>
      </c>
      <c r="X1487" s="137">
        <f>INDEX([2]Yearly_stats!$1:$1048576,MATCH($A1487,[2]Yearly_stats!$A:$A,0),MATCH(X$1,[2]Yearly_stats!$1:$1,0))</f>
        <v>109571471718</v>
      </c>
      <c r="Y1487" s="168">
        <f>INDEX([2]Yearly_stats!$1:$1048576,MATCH($A1487,[2]Yearly_stats!$A:$A,0),MATCH(Y$1,[2]Yearly_stats!$1:$1,0))</f>
        <v>0.98699200133761422</v>
      </c>
      <c r="Z1487" s="137"/>
      <c r="AA1487" s="168"/>
      <c r="AB1487" s="168"/>
      <c r="AC1487" s="168"/>
      <c r="AD1487" s="137">
        <f>INDEX([2]Yearly_stats!$1:$1048576,MATCH($A1487,[2]Yearly_stats!$A:$A,0),MATCH(AD$1,[2]Yearly_stats!$1:$1,0))</f>
        <v>25160503672414</v>
      </c>
      <c r="AE1487" s="137">
        <f>INDEX([2]Yearly_stats!$1:$1048576,MATCH($A1487,[2]Yearly_stats!$A:$A,0),MATCH(AE$1,[2]Yearly_stats!$1:$1,0))</f>
        <v>506715624200</v>
      </c>
      <c r="AF1487" s="137">
        <f>INDEX([2]Yearly_stats!$1:$1048576,MATCH($A1487,[2]Yearly_stats!$A:$A,0),MATCH(AF$1,[2]Yearly_stats!$1:$1,0))</f>
        <v>5192572216000</v>
      </c>
      <c r="AG1487" s="137">
        <f>INDEX([2]Yearly_stats!$1:$1048576,MATCH($A1487,[2]Yearly_stats!$A:$A,0),MATCH(AG$1,[2]Yearly_stats!$1:$1,0))</f>
        <v>43606130104000</v>
      </c>
      <c r="AH1487" s="137">
        <f>INDEX([2]Yearly_stats!$1:$1048576,MATCH($A1487,[2]Yearly_stats!$A:$A,0),MATCH(AH$1,[2]Yearly_stats!$1:$1,0))</f>
        <v>784774262000</v>
      </c>
      <c r="AI1487" s="137">
        <f>INDEX([2]Yearly_stats!$1:$1048576,MATCH($A1487,[2]Yearly_stats!$A:$A,0),MATCH(AI$1,[2]Yearly_stats!$1:$1,0))</f>
        <v>188680340000</v>
      </c>
      <c r="AJ1487" s="137">
        <f>INDEX([2]Yearly_stats!$1:$1048576,MATCH($A1487,[2]Yearly_stats!$A:$A,0),MATCH(AJ$1,[2]Yearly_stats!$1:$1,0))</f>
        <v>861208800000</v>
      </c>
      <c r="AK1487" s="137">
        <f>INDEX([2]Yearly_stats!$1:$1048576,MATCH($A1487,[2]Yearly_stats!$A:$A,0),MATCH(AK$1,[2]Yearly_stats!$1:$1,0))</f>
        <v>1410292984000</v>
      </c>
      <c r="AL1487" s="137">
        <f>INDEX([2]Yearly_stats!$1:$1048576,MATCH($A1487,[2]Yearly_stats!$A:$A,0),MATCH(AL$1,[2]Yearly_stats!$1:$1,0))</f>
        <v>149404334000</v>
      </c>
      <c r="AM1487" s="137">
        <f>INDEX([2]Yearly_stats!$1:$1048576,MATCH($A1487,[2]Yearly_stats!$A:$A,0),MATCH(AM$1,[2]Yearly_stats!$1:$1,0))</f>
        <v>111015562000</v>
      </c>
      <c r="AN1487" s="137">
        <f>INDEX([2]Yearly_stats!$1:$1048576,MATCH($A1487,[2]Yearly_stats!$A:$A,0),MATCH(AN$1,[2]Yearly_stats!$1:$1,0))</f>
        <v>233085166000</v>
      </c>
      <c r="AO1487" s="137"/>
      <c r="AP1487" s="137"/>
    </row>
    <row r="1488" spans="1:42" s="138" customFormat="1" ht="12">
      <c r="A1488" s="136">
        <v>2021</v>
      </c>
      <c r="B1488" s="137">
        <f>INDEX([2]Yearly_stats!$1:$1048576,MATCH($A1488,[2]Yearly_stats!$A:$A,0),MATCH(B$1,[2]Yearly_stats!$1:$1,0))</f>
        <v>1.3453552288047856E+16</v>
      </c>
      <c r="C1488" s="137">
        <f>INDEX([2]Yearly_stats!$1:$1048576,MATCH($A1488,[2]Yearly_stats!$A:$A,0),MATCH(C$1,[2]Yearly_stats!$1:$1,0))</f>
        <v>67440725598080</v>
      </c>
      <c r="D1488" s="216">
        <f>INDEX([2]Yearly_stats!$1:$1048576,MATCH($A1488,[2]Yearly_stats!$A:$A,0),MATCH(D$1,[2]Yearly_stats!$1:$1,0))</f>
        <v>17338897905920</v>
      </c>
      <c r="E1488" s="217">
        <f>INDEX([2]Yearly_stats!$1:$1048576,MATCH($A1488,[2]Yearly_stats!$A:$A,0),MATCH(E$1,[2]Yearly_stats!$1:$1,0))</f>
        <v>30101441935920</v>
      </c>
      <c r="F1488" s="137">
        <f>INDEX([2]Yearly_stats!$1:$1048576,MATCH($A1488,[2]Yearly_stats!$A:$A,0),MATCH(F$1,[2]Yearly_stats!$1:$1,0))</f>
        <v>14095841831000</v>
      </c>
      <c r="G1488" s="168">
        <f>INDEX([2]Yearly_stats!$1:$1048576,MATCH($A1488,[2]Yearly_stats!$A:$A,0),MATCH(G$1,[2]Yearly_stats!$1:$1,0))</f>
        <v>0.45735360066788699</v>
      </c>
      <c r="H1488" s="137">
        <f>INDEX([2]Yearly_stats!$1:$1048576,MATCH($A1488,[2]Yearly_stats!$A:$A,0),MATCH(H$1,[2]Yearly_stats!$1:$1,0))</f>
        <v>11078192000</v>
      </c>
      <c r="I1488" s="168">
        <f>INDEX([2]Yearly_stats!$1:$1048576,MATCH($A1488,[2]Yearly_stats!$A:$A,0),MATCH(I$1,[2]Yearly_stats!$1:$1,0))</f>
        <v>1.7560077056378586E-2</v>
      </c>
      <c r="J1488" s="137">
        <f>INDEX([2]Yearly_stats!$1:$1048576,MATCH($A1488,[2]Yearly_stats!$A:$A,0),MATCH(J$1,[2]Yearly_stats!$1:$1,0))</f>
        <v>341253475000</v>
      </c>
      <c r="K1488" s="168">
        <f>INDEX([2]Yearly_stats!$1:$1048576,MATCH($A1488,[2]Yearly_stats!$A:$A,0),MATCH(K$1,[2]Yearly_stats!$1:$1,0))</f>
        <v>7.2900183706434141E-2</v>
      </c>
      <c r="L1488" s="137">
        <f>INDEX([2]Yearly_stats!$1:$1048576,MATCH($A1488,[2]Yearly_stats!$A:$A,0),MATCH(L$1,[2]Yearly_stats!$1:$1,0))</f>
        <v>2305673146000</v>
      </c>
      <c r="M1488" s="168">
        <f>INDEX([2]Yearly_stats!$1:$1048576,MATCH($A1488,[2]Yearly_stats!$A:$A,0),MATCH(M$1,[2]Yearly_stats!$1:$1,0))</f>
        <v>7.9141994743426439E-2</v>
      </c>
      <c r="N1488" s="137">
        <f>INDEX([2]Yearly_stats!$1:$1048576,MATCH($A1488,[2]Yearly_stats!$A:$A,0),MATCH(N$1,[2]Yearly_stats!$1:$1,0))</f>
        <v>326873786000</v>
      </c>
      <c r="O1488" s="168">
        <f>INDEX([2]Yearly_stats!$1:$1048576,MATCH($A1488,[2]Yearly_stats!$A:$A,0),MATCH(O$1,[2]Yearly_stats!$1:$1,0))</f>
        <v>0.69987013470508863</v>
      </c>
      <c r="P1488" s="137">
        <f>INDEX([2]Yearly_stats!$1:$1048576,MATCH($A1488,[2]Yearly_stats!$A:$A,0),MATCH(P$1,[2]Yearly_stats!$1:$1,0))</f>
        <v>193508670000</v>
      </c>
      <c r="Q1488" s="168">
        <f>INDEX([2]Yearly_stats!$1:$1048576,MATCH($A1488,[2]Yearly_stats!$A:$A,0),MATCH(Q$1,[2]Yearly_stats!$1:$1,0))</f>
        <v>0.44773122747769883</v>
      </c>
      <c r="R1488" s="137">
        <f>INDEX([2]Yearly_stats!$1:$1048576,MATCH($A1488,[2]Yearly_stats!$A:$A,0),MATCH(R$1,[2]Yearly_stats!$1:$1,0))</f>
        <v>64668805920</v>
      </c>
      <c r="S1488" s="168">
        <f>INDEX([2]Yearly_stats!$1:$1048576,MATCH($A1488,[2]Yearly_stats!$A:$A,0),MATCH(S$1,[2]Yearly_stats!$1:$1,0))</f>
        <v>5.1559202036208153E-2</v>
      </c>
      <c r="T1488" s="137">
        <f>INDEX([2]Yearly_stats!$1:$1048576,MATCH($A1488,[2]Yearly_stats!$A:$A,0),MATCH(T$1,[2]Yearly_stats!$1:$1,0))</f>
        <v>0</v>
      </c>
      <c r="U1488" s="168">
        <f>INDEX([2]Yearly_stats!$1:$1048576,MATCH($A1488,[2]Yearly_stats!$A:$A,0),MATCH(U$1,[2]Yearly_stats!$1:$1,0))</f>
        <v>0</v>
      </c>
      <c r="V1488" s="137">
        <f>INDEX([2]Yearly_stats!$1:$1048576,MATCH($A1488,[2]Yearly_stats!$A:$A,0),MATCH(V$1,[2]Yearly_stats!$1:$1,0))</f>
        <v>0</v>
      </c>
      <c r="W1488" s="168">
        <f>INDEX([2]Yearly_stats!$1:$1048576,MATCH($A1488,[2]Yearly_stats!$A:$A,0),MATCH(W$1,[2]Yearly_stats!$1:$1,0))</f>
        <v>0</v>
      </c>
      <c r="X1488" s="137">
        <f>INDEX([2]Yearly_stats!$1:$1048576,MATCH($A1488,[2]Yearly_stats!$A:$A,0),MATCH(X$1,[2]Yearly_stats!$1:$1,0))</f>
        <v>0</v>
      </c>
      <c r="Y1488" s="168">
        <f>INDEX([2]Yearly_stats!$1:$1048576,MATCH($A1488,[2]Yearly_stats!$A:$A,0),MATCH(Y$1,[2]Yearly_stats!$1:$1,0))</f>
        <v>0</v>
      </c>
      <c r="Z1488" s="137"/>
      <c r="AA1488" s="168"/>
      <c r="AB1488" s="168"/>
      <c r="AC1488" s="168"/>
      <c r="AD1488" s="137">
        <f>INDEX([2]Yearly_stats!$1:$1048576,MATCH($A1488,[2]Yearly_stats!$A:$A,0),MATCH(AD$1,[2]Yearly_stats!$1:$1,0))</f>
        <v>30820445734800</v>
      </c>
      <c r="AE1488" s="137">
        <f>INDEX([2]Yearly_stats!$1:$1048576,MATCH($A1488,[2]Yearly_stats!$A:$A,0),MATCH(AE$1,[2]Yearly_stats!$1:$1,0))</f>
        <v>630873769200</v>
      </c>
      <c r="AF1488" s="137">
        <f>INDEX([2]Yearly_stats!$1:$1048576,MATCH($A1488,[2]Yearly_stats!$A:$A,0),MATCH(AF$1,[2]Yearly_stats!$1:$1,0))</f>
        <v>4681105830600</v>
      </c>
      <c r="AG1488" s="137">
        <f>INDEX([2]Yearly_stats!$1:$1048576,MATCH($A1488,[2]Yearly_stats!$A:$A,0),MATCH(AG$1,[2]Yearly_stats!$1:$1,0))</f>
        <v>29133371650220</v>
      </c>
      <c r="AH1488" s="137">
        <f>INDEX([2]Yearly_stats!$1:$1048576,MATCH($A1488,[2]Yearly_stats!$A:$A,0),MATCH(AH$1,[2]Yearly_stats!$1:$1,0))</f>
        <v>467049199260</v>
      </c>
      <c r="AI1488" s="137">
        <f>INDEX([2]Yearly_stats!$1:$1048576,MATCH($A1488,[2]Yearly_stats!$A:$A,0),MATCH(AI$1,[2]Yearly_stats!$1:$1,0))</f>
        <v>432198288000</v>
      </c>
      <c r="AJ1488" s="137">
        <f>INDEX([2]Yearly_stats!$1:$1048576,MATCH($A1488,[2]Yearly_stats!$A:$A,0),MATCH(AJ$1,[2]Yearly_stats!$1:$1,0))</f>
        <v>1254263126000</v>
      </c>
      <c r="AK1488" s="137">
        <f>INDEX([2]Yearly_stats!$1:$1048576,MATCH($A1488,[2]Yearly_stats!$A:$A,0),MATCH(AK$1,[2]Yearly_stats!$1:$1,0))</f>
        <v>0</v>
      </c>
      <c r="AL1488" s="137">
        <f>INDEX([2]Yearly_stats!$1:$1048576,MATCH($A1488,[2]Yearly_stats!$A:$A,0),MATCH(AL$1,[2]Yearly_stats!$1:$1,0))</f>
        <v>0</v>
      </c>
      <c r="AM1488" s="137">
        <f>INDEX([2]Yearly_stats!$1:$1048576,MATCH($A1488,[2]Yearly_stats!$A:$A,0),MATCH(AM$1,[2]Yearly_stats!$1:$1,0))</f>
        <v>0</v>
      </c>
      <c r="AN1488" s="137">
        <f>INDEX([2]Yearly_stats!$1:$1048576,MATCH($A1488,[2]Yearly_stats!$A:$A,0),MATCH(AN$1,[2]Yearly_stats!$1:$1,0))</f>
        <v>21418000000</v>
      </c>
      <c r="AO1488" s="137"/>
      <c r="AP1488" s="137"/>
    </row>
  </sheetData>
  <mergeCells count="19">
    <mergeCell ref="F2:U2"/>
    <mergeCell ref="A2:A3"/>
    <mergeCell ref="B2:B3"/>
    <mergeCell ref="C2:C3"/>
    <mergeCell ref="D2:D3"/>
    <mergeCell ref="E2:E3"/>
    <mergeCell ref="AP2:AP3"/>
    <mergeCell ref="AN2:AN3"/>
    <mergeCell ref="AO2:AO3"/>
    <mergeCell ref="AD2:AD3"/>
    <mergeCell ref="AE2:AE3"/>
    <mergeCell ref="AF2:AF3"/>
    <mergeCell ref="AG2:AG3"/>
    <mergeCell ref="AM2:AM3"/>
    <mergeCell ref="AH2:AH3"/>
    <mergeCell ref="AI2:AI3"/>
    <mergeCell ref="AJ2:AJ3"/>
    <mergeCell ref="AK2:AK3"/>
    <mergeCell ref="AL2:AL3"/>
  </mergeCells>
  <conditionalFormatting sqref="C48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{847B9AA0-E044-4F93-B2EA-F85003D0F220}</x14:id>
        </ext>
      </extLst>
    </cfRule>
  </conditionalFormatting>
  <conditionalFormatting sqref="AA1 AC1 G1:G1048576 I1:I1048576 K1:K1048576 M1:M1048576 O1:O1048576 Q1:Q1048576 S1:S1048576 U1:U1048576 W1:W1048576 Y1:Y1048576 AA2:AC2 AA3 AC3 AA4:AC1479 AA1480:AA1484 AC1480:AC1484 AA1485:AC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7B9AA0-E044-4F93-B2EA-F85003D0F2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59"/>
  <sheetViews>
    <sheetView workbookViewId="0">
      <pane xSplit="2" ySplit="2" topLeftCell="C154" activePane="bottomRight" state="frozen"/>
      <selection pane="topRight" activeCell="C1" sqref="C1"/>
      <selection pane="bottomLeft" activeCell="A3" sqref="A3"/>
      <selection pane="bottomRight" activeCell="L166" sqref="L166"/>
    </sheetView>
  </sheetViews>
  <sheetFormatPr defaultRowHeight="15"/>
  <cols>
    <col min="1" max="1" width="6" customWidth="1"/>
    <col min="2" max="2" width="8.7109375" customWidth="1"/>
    <col min="3" max="3" width="7.28515625" customWidth="1"/>
    <col min="4" max="4" width="7.5703125" customWidth="1"/>
    <col min="5" max="5" width="9.42578125" bestFit="1" customWidth="1"/>
    <col min="6" max="6" width="8.140625" customWidth="1"/>
    <col min="7" max="7" width="7.85546875" customWidth="1"/>
    <col min="13" max="13" width="9.42578125" bestFit="1" customWidth="1"/>
    <col min="14" max="14" width="7.5703125" customWidth="1"/>
    <col min="15" max="15" width="7" customWidth="1"/>
    <col min="16" max="16" width="6.85546875" customWidth="1"/>
    <col min="17" max="17" width="6" customWidth="1"/>
    <col min="18" max="18" width="6.85546875" customWidth="1"/>
    <col min="19" max="19" width="9.85546875" bestFit="1" customWidth="1"/>
    <col min="20" max="20" width="9.28515625" bestFit="1" customWidth="1"/>
    <col min="21" max="21" width="8.5703125" customWidth="1"/>
    <col min="22" max="22" width="7.7109375" customWidth="1"/>
    <col min="23" max="24" width="9.42578125" bestFit="1" customWidth="1"/>
    <col min="25" max="25" width="9.140625" style="35" bestFit="1" customWidth="1"/>
    <col min="26" max="27" width="19.85546875" bestFit="1" customWidth="1"/>
    <col min="28" max="28" width="18.7109375" bestFit="1" customWidth="1"/>
    <col min="30" max="30" width="21.140625" bestFit="1" customWidth="1"/>
    <col min="31" max="31" width="24.85546875" bestFit="1" customWidth="1"/>
    <col min="32" max="32" width="15.28515625" bestFit="1" customWidth="1"/>
    <col min="33" max="33" width="14.85546875" bestFit="1" customWidth="1"/>
  </cols>
  <sheetData>
    <row r="1" spans="1:33">
      <c r="A1" s="255" t="s">
        <v>2</v>
      </c>
      <c r="B1" s="255" t="s">
        <v>0</v>
      </c>
      <c r="C1" s="251" t="s">
        <v>3</v>
      </c>
      <c r="D1" s="251" t="s">
        <v>21</v>
      </c>
      <c r="E1" s="251" t="s">
        <v>7</v>
      </c>
      <c r="F1" s="251" t="s">
        <v>13</v>
      </c>
      <c r="G1" s="251" t="s">
        <v>4</v>
      </c>
      <c r="H1" s="253" t="s">
        <v>26</v>
      </c>
      <c r="I1" s="251" t="s">
        <v>23</v>
      </c>
      <c r="J1" s="251" t="s">
        <v>24</v>
      </c>
      <c r="K1" s="251" t="s">
        <v>25</v>
      </c>
      <c r="L1" s="253" t="s">
        <v>27</v>
      </c>
      <c r="M1" s="251" t="s">
        <v>15</v>
      </c>
      <c r="N1" s="251" t="s">
        <v>5</v>
      </c>
      <c r="O1" s="251" t="s">
        <v>8</v>
      </c>
      <c r="P1" s="251" t="s">
        <v>9</v>
      </c>
      <c r="Q1" s="251" t="s">
        <v>10</v>
      </c>
      <c r="R1" s="252" t="s">
        <v>11</v>
      </c>
      <c r="S1" s="251" t="s">
        <v>6</v>
      </c>
      <c r="T1" s="252" t="s">
        <v>12</v>
      </c>
      <c r="U1" s="251" t="s">
        <v>1</v>
      </c>
      <c r="V1" s="251" t="s">
        <v>29</v>
      </c>
      <c r="W1" s="251" t="s">
        <v>30</v>
      </c>
      <c r="X1" s="251" t="s">
        <v>31</v>
      </c>
      <c r="Y1" s="249" t="s">
        <v>32</v>
      </c>
      <c r="Z1" s="250" t="s">
        <v>14</v>
      </c>
      <c r="AA1" s="251"/>
      <c r="AB1" s="251"/>
      <c r="AC1" s="248" t="s">
        <v>0</v>
      </c>
      <c r="AD1" s="248" t="s">
        <v>18</v>
      </c>
      <c r="AE1" s="248" t="s">
        <v>19</v>
      </c>
      <c r="AF1" s="248" t="s">
        <v>20</v>
      </c>
      <c r="AG1" s="248" t="s">
        <v>22</v>
      </c>
    </row>
    <row r="2" spans="1:33" ht="54" customHeight="1">
      <c r="A2" s="255"/>
      <c r="B2" s="255"/>
      <c r="C2" s="251"/>
      <c r="D2" s="251"/>
      <c r="E2" s="251"/>
      <c r="F2" s="251"/>
      <c r="G2" s="251"/>
      <c r="H2" s="254"/>
      <c r="I2" s="251"/>
      <c r="J2" s="251"/>
      <c r="K2" s="251"/>
      <c r="L2" s="254"/>
      <c r="M2" s="251"/>
      <c r="N2" s="251"/>
      <c r="O2" s="251"/>
      <c r="P2" s="251"/>
      <c r="Q2" s="251"/>
      <c r="R2" s="252"/>
      <c r="S2" s="251"/>
      <c r="T2" s="252"/>
      <c r="U2" s="251"/>
      <c r="V2" s="251"/>
      <c r="W2" s="251"/>
      <c r="X2" s="251"/>
      <c r="Y2" s="249"/>
      <c r="Z2" s="29" t="s">
        <v>15</v>
      </c>
      <c r="AA2" s="30" t="s">
        <v>17</v>
      </c>
      <c r="AB2" s="30" t="s">
        <v>16</v>
      </c>
      <c r="AC2" s="248"/>
      <c r="AD2" s="248"/>
      <c r="AE2" s="248"/>
      <c r="AF2" s="248"/>
      <c r="AG2" s="248"/>
    </row>
    <row r="3" spans="1:33">
      <c r="A3" s="28">
        <v>1</v>
      </c>
      <c r="B3" s="31">
        <v>43734</v>
      </c>
      <c r="C3" s="36">
        <v>6</v>
      </c>
      <c r="D3" s="36"/>
      <c r="E3" s="36">
        <v>5</v>
      </c>
      <c r="F3" s="36">
        <v>0</v>
      </c>
      <c r="G3" s="36">
        <f>SUM(C3:F3)</f>
        <v>11</v>
      </c>
      <c r="H3" s="28"/>
      <c r="I3" s="28"/>
      <c r="J3" s="28"/>
      <c r="K3" s="28"/>
      <c r="L3" s="28"/>
      <c r="M3" s="28">
        <v>0</v>
      </c>
      <c r="N3" s="28">
        <v>-182</v>
      </c>
      <c r="O3" s="28">
        <v>20</v>
      </c>
      <c r="P3" s="37">
        <v>18</v>
      </c>
      <c r="Q3" s="37">
        <f>O3-P3</f>
        <v>2</v>
      </c>
      <c r="R3" s="38">
        <v>-13.7</v>
      </c>
      <c r="S3" s="34">
        <f>R3/(P3*1000)</f>
        <v>-7.6111111111111106E-4</v>
      </c>
      <c r="T3" s="33">
        <v>-13</v>
      </c>
      <c r="U3" s="34">
        <f>T3/(P3*1000)</f>
        <v>-7.2222222222222219E-4</v>
      </c>
      <c r="V3" s="39">
        <f>AE3/AD3</f>
        <v>8.0051213893720108E-3</v>
      </c>
      <c r="W3" s="39">
        <f>AF3/AD3</f>
        <v>2.3084099737398808E-3</v>
      </c>
      <c r="X3" s="32">
        <f>W3/V3</f>
        <v>0.28836664198554668</v>
      </c>
      <c r="Y3" s="34">
        <f>(AF3+Z3)/AD3</f>
        <v>2.3084099737398808E-3</v>
      </c>
      <c r="Z3" s="33">
        <f>AA3+AB3</f>
        <v>0</v>
      </c>
      <c r="AA3" s="33"/>
      <c r="AB3" s="33"/>
      <c r="AC3" s="6">
        <v>43734</v>
      </c>
      <c r="AD3" s="5">
        <v>8435599751136</v>
      </c>
      <c r="AE3" s="11">
        <f>33764000000*2</f>
        <v>67528000000</v>
      </c>
      <c r="AF3" s="5">
        <f>11876822600+7596000000</f>
        <v>19472822600</v>
      </c>
      <c r="AG3" s="5"/>
    </row>
    <row r="4" spans="1:33">
      <c r="A4" s="28">
        <v>1</v>
      </c>
      <c r="B4" s="31">
        <v>43735</v>
      </c>
      <c r="C4" s="36">
        <f>G3</f>
        <v>11</v>
      </c>
      <c r="D4" s="36"/>
      <c r="E4" s="36">
        <v>4</v>
      </c>
      <c r="F4" s="36">
        <v>-2.4000000000000004</v>
      </c>
      <c r="G4" s="36">
        <f t="shared" ref="G4:G67" si="0">SUM(C4:F4)</f>
        <v>12.6</v>
      </c>
      <c r="H4" s="28"/>
      <c r="I4" s="28"/>
      <c r="J4" s="28"/>
      <c r="K4" s="28"/>
      <c r="L4" s="28"/>
      <c r="M4" s="28">
        <v>0</v>
      </c>
      <c r="N4" s="28">
        <v>-215</v>
      </c>
      <c r="O4" s="28">
        <v>20</v>
      </c>
      <c r="P4" s="37">
        <v>21.15</v>
      </c>
      <c r="Q4" s="37">
        <f t="shared" ref="Q4:Q67" si="1">O4-P4</f>
        <v>-1.1499999999999986</v>
      </c>
      <c r="R4" s="38">
        <v>13.29</v>
      </c>
      <c r="S4" s="34">
        <f t="shared" ref="S4:S67" si="2">R4/(P4*1000)</f>
        <v>6.2836879432624109E-4</v>
      </c>
      <c r="T4" s="33">
        <v>-11</v>
      </c>
      <c r="U4" s="34">
        <f t="shared" ref="U4:U67" si="3">T4/(P4*1000)</f>
        <v>-5.2009456264775415E-4</v>
      </c>
      <c r="V4" s="39">
        <f t="shared" ref="V4:V67" si="4">AE4/AD4</f>
        <v>8.7982191433862676E-3</v>
      </c>
      <c r="W4" s="39">
        <f t="shared" ref="W4:W67" si="5">AF4/AD4</f>
        <v>2.4704127315956781E-3</v>
      </c>
      <c r="X4" s="32">
        <f t="shared" ref="X4:X67" si="6">W4/V4</f>
        <v>0.28078554208924411</v>
      </c>
      <c r="Y4" s="34">
        <f t="shared" ref="Y4:Y67" si="7">(AF4+Z4)/AD4</f>
        <v>2.4704127315956781E-3</v>
      </c>
      <c r="Z4" s="33">
        <f t="shared" ref="Z4:Z67" si="8">AA4+AB4</f>
        <v>0</v>
      </c>
      <c r="AA4" s="33"/>
      <c r="AB4" s="33"/>
      <c r="AC4" s="6">
        <v>43735</v>
      </c>
      <c r="AD4" s="5">
        <v>9539972854972</v>
      </c>
      <c r="AE4" s="11">
        <f>41967385900*2</f>
        <v>83934771800</v>
      </c>
      <c r="AF4" s="5">
        <f>23567670400</f>
        <v>23567670400</v>
      </c>
      <c r="AG4" s="5"/>
    </row>
    <row r="5" spans="1:33">
      <c r="A5" s="28">
        <v>2</v>
      </c>
      <c r="B5" s="31">
        <v>43738</v>
      </c>
      <c r="C5" s="36">
        <f t="shared" ref="C5:C68" si="9">G4</f>
        <v>12.6</v>
      </c>
      <c r="D5" s="36"/>
      <c r="E5" s="36">
        <v>5</v>
      </c>
      <c r="F5" s="36">
        <v>-3.0156999999999998</v>
      </c>
      <c r="G5" s="36">
        <f t="shared" si="0"/>
        <v>14.584300000000002</v>
      </c>
      <c r="H5" s="28"/>
      <c r="I5" s="28"/>
      <c r="J5" s="28"/>
      <c r="K5" s="28"/>
      <c r="L5" s="28"/>
      <c r="M5" s="28">
        <v>0</v>
      </c>
      <c r="N5" s="28">
        <v>-248</v>
      </c>
      <c r="O5" s="28">
        <v>40</v>
      </c>
      <c r="P5" s="37">
        <v>26.222699908551114</v>
      </c>
      <c r="Q5" s="37">
        <f t="shared" si="1"/>
        <v>13.777300091448886</v>
      </c>
      <c r="R5" s="38">
        <v>193.43592751333262</v>
      </c>
      <c r="S5" s="34">
        <f t="shared" si="2"/>
        <v>7.3766594663371779E-3</v>
      </c>
      <c r="T5" s="33">
        <v>27.856948839332798</v>
      </c>
      <c r="U5" s="34">
        <f t="shared" si="3"/>
        <v>1.0623219171359531E-3</v>
      </c>
      <c r="V5" s="39">
        <f t="shared" si="4"/>
        <v>4.0451135873985607E-3</v>
      </c>
      <c r="W5" s="39">
        <f t="shared" si="5"/>
        <v>2.5511914468132274E-3</v>
      </c>
      <c r="X5" s="32">
        <f t="shared" si="6"/>
        <v>0.6306847488191093</v>
      </c>
      <c r="Y5" s="34">
        <f t="shared" si="7"/>
        <v>2.5511914468132274E-3</v>
      </c>
      <c r="Z5" s="33">
        <f t="shared" si="8"/>
        <v>0</v>
      </c>
      <c r="AA5" s="33"/>
      <c r="AB5" s="33"/>
      <c r="AC5" s="6">
        <v>43738</v>
      </c>
      <c r="AD5" s="5">
        <v>8846177549000</v>
      </c>
      <c r="AE5" s="11">
        <f>17891896500*2</f>
        <v>35783793000</v>
      </c>
      <c r="AF5" s="5">
        <f>14844747900+7723544600</f>
        <v>22568292500</v>
      </c>
      <c r="AG5" s="5"/>
    </row>
    <row r="6" spans="1:33">
      <c r="A6" s="28">
        <v>2</v>
      </c>
      <c r="B6" s="31">
        <v>43739</v>
      </c>
      <c r="C6" s="36">
        <f t="shared" si="9"/>
        <v>14.584300000000002</v>
      </c>
      <c r="D6" s="36"/>
      <c r="E6" s="36">
        <v>2</v>
      </c>
      <c r="F6" s="36">
        <v>-1.0130000000000001</v>
      </c>
      <c r="G6" s="36">
        <f t="shared" si="0"/>
        <v>15.571300000000003</v>
      </c>
      <c r="H6" s="28"/>
      <c r="I6" s="28"/>
      <c r="J6" s="28"/>
      <c r="K6" s="28"/>
      <c r="L6" s="28"/>
      <c r="M6" s="28">
        <v>0</v>
      </c>
      <c r="N6" s="28">
        <v>-274</v>
      </c>
      <c r="O6" s="28">
        <v>40</v>
      </c>
      <c r="P6" s="37">
        <v>28.9</v>
      </c>
      <c r="Q6" s="37">
        <f t="shared" si="1"/>
        <v>11.100000000000001</v>
      </c>
      <c r="R6" s="38">
        <v>24.144171833348313</v>
      </c>
      <c r="S6" s="34">
        <f t="shared" si="2"/>
        <v>8.3543847174215617E-4</v>
      </c>
      <c r="T6" s="33">
        <v>-126.51908376665398</v>
      </c>
      <c r="U6" s="34">
        <f t="shared" si="3"/>
        <v>-4.3778229677042899E-3</v>
      </c>
      <c r="V6" s="39">
        <f t="shared" si="4"/>
        <v>1.8572204343935321E-3</v>
      </c>
      <c r="W6" s="39">
        <f t="shared" si="5"/>
        <v>8.4629069104259888E-4</v>
      </c>
      <c r="X6" s="32">
        <f t="shared" si="6"/>
        <v>0.45567595282191242</v>
      </c>
      <c r="Y6" s="34">
        <f t="shared" si="7"/>
        <v>8.4629069104259888E-4</v>
      </c>
      <c r="Z6" s="33">
        <f t="shared" si="8"/>
        <v>0</v>
      </c>
      <c r="AA6" s="33"/>
      <c r="AB6" s="33"/>
      <c r="AC6" s="6">
        <v>43739</v>
      </c>
      <c r="AD6" s="5">
        <v>11047692357908</v>
      </c>
      <c r="AE6" s="11">
        <f>(4116000000+6143000000)*2</f>
        <v>20518000000</v>
      </c>
      <c r="AF6" s="5">
        <f>3951390800+5398168400</f>
        <v>9349559200</v>
      </c>
      <c r="AG6" s="5"/>
    </row>
    <row r="7" spans="1:33">
      <c r="A7" s="28">
        <v>2</v>
      </c>
      <c r="B7" s="31">
        <v>43740</v>
      </c>
      <c r="C7" s="36">
        <f t="shared" si="9"/>
        <v>15.571300000000003</v>
      </c>
      <c r="D7" s="36"/>
      <c r="E7" s="36">
        <v>5</v>
      </c>
      <c r="F7" s="36">
        <v>-5.2781000000000002</v>
      </c>
      <c r="G7" s="36">
        <f t="shared" si="0"/>
        <v>15.293200000000001</v>
      </c>
      <c r="H7" s="28"/>
      <c r="I7" s="28"/>
      <c r="J7" s="28"/>
      <c r="K7" s="28"/>
      <c r="L7" s="28"/>
      <c r="M7" s="28">
        <v>0</v>
      </c>
      <c r="N7" s="28">
        <v>-239</v>
      </c>
      <c r="O7" s="28">
        <v>40</v>
      </c>
      <c r="P7" s="37">
        <v>27.247520111588589</v>
      </c>
      <c r="Q7" s="37">
        <f t="shared" si="1"/>
        <v>12.752479888411411</v>
      </c>
      <c r="R7" s="38">
        <v>-71.468316086654568</v>
      </c>
      <c r="S7" s="34">
        <f t="shared" si="2"/>
        <v>-2.6229291984725799E-3</v>
      </c>
      <c r="T7" s="33">
        <v>-50.29492630065527</v>
      </c>
      <c r="U7" s="34">
        <f t="shared" si="3"/>
        <v>-1.8458533508619902E-3</v>
      </c>
      <c r="V7" s="39">
        <f t="shared" si="4"/>
        <v>5.1603353442520481E-3</v>
      </c>
      <c r="W7" s="39">
        <f t="shared" si="5"/>
        <v>2.6894979741745035E-3</v>
      </c>
      <c r="X7" s="32">
        <f t="shared" si="6"/>
        <v>0.5211866661282506</v>
      </c>
      <c r="Y7" s="34">
        <f t="shared" si="7"/>
        <v>2.6894979741745035E-3</v>
      </c>
      <c r="Z7" s="33">
        <f t="shared" si="8"/>
        <v>0</v>
      </c>
      <c r="AA7" s="33"/>
      <c r="AB7" s="33"/>
      <c r="AC7" s="6">
        <v>43740</v>
      </c>
      <c r="AD7" s="5">
        <v>9597825857416</v>
      </c>
      <c r="AE7" s="11">
        <f>(12476000000+12288000000)*2</f>
        <v>49528000000</v>
      </c>
      <c r="AF7" s="5">
        <f>7672958400+18140374800</f>
        <v>25813333200</v>
      </c>
      <c r="AG7" s="5"/>
    </row>
    <row r="8" spans="1:33">
      <c r="A8" s="28">
        <v>2</v>
      </c>
      <c r="B8" s="31">
        <v>43741</v>
      </c>
      <c r="C8" s="36">
        <f t="shared" si="9"/>
        <v>15.293200000000001</v>
      </c>
      <c r="D8" s="36"/>
      <c r="E8" s="36">
        <v>0</v>
      </c>
      <c r="F8" s="36">
        <v>-0.96</v>
      </c>
      <c r="G8" s="36">
        <f t="shared" si="0"/>
        <v>14.333200000000001</v>
      </c>
      <c r="H8" s="28"/>
      <c r="I8" s="28"/>
      <c r="J8" s="28"/>
      <c r="K8" s="28"/>
      <c r="L8" s="28"/>
      <c r="M8" s="28">
        <v>0</v>
      </c>
      <c r="N8" s="28">
        <v>-241</v>
      </c>
      <c r="O8" s="28">
        <v>40</v>
      </c>
      <c r="P8" s="37">
        <v>27.247520111588589</v>
      </c>
      <c r="Q8" s="37">
        <f t="shared" si="1"/>
        <v>12.752479888411411</v>
      </c>
      <c r="R8" s="38">
        <v>-3.5</v>
      </c>
      <c r="S8" s="34">
        <f t="shared" si="2"/>
        <v>-1.2845205676209124E-4</v>
      </c>
      <c r="T8" s="33">
        <v>-109.6</v>
      </c>
      <c r="U8" s="34">
        <f t="shared" si="3"/>
        <v>-4.0223844060357714E-3</v>
      </c>
      <c r="V8" s="39">
        <f t="shared" si="4"/>
        <v>3.8762323374651674E-4</v>
      </c>
      <c r="W8" s="39">
        <f t="shared" si="5"/>
        <v>1.4403913339115952E-4</v>
      </c>
      <c r="X8" s="32">
        <f t="shared" si="6"/>
        <v>0.37159571679687503</v>
      </c>
      <c r="Y8" s="34">
        <f t="shared" si="7"/>
        <v>1.4403913339115952E-4</v>
      </c>
      <c r="Z8" s="33">
        <f t="shared" si="8"/>
        <v>0</v>
      </c>
      <c r="AA8" s="33"/>
      <c r="AB8" s="33"/>
      <c r="AC8" s="6">
        <v>43741</v>
      </c>
      <c r="AD8" s="5">
        <v>10566962048200</v>
      </c>
      <c r="AE8" s="11">
        <f>2048000000*2</f>
        <v>4096000000</v>
      </c>
      <c r="AF8" s="5">
        <f>56056+1522000000</f>
        <v>1522056056</v>
      </c>
      <c r="AG8" s="5"/>
    </row>
    <row r="9" spans="1:33">
      <c r="A9" s="28">
        <v>2</v>
      </c>
      <c r="B9" s="31">
        <v>43742</v>
      </c>
      <c r="C9" s="36">
        <f t="shared" si="9"/>
        <v>14.333200000000001</v>
      </c>
      <c r="D9" s="36"/>
      <c r="E9" s="36">
        <v>1.1000000000000001</v>
      </c>
      <c r="F9" s="36">
        <v>-0.96</v>
      </c>
      <c r="G9" s="36">
        <f t="shared" si="0"/>
        <v>14.473200000000002</v>
      </c>
      <c r="H9" s="28"/>
      <c r="I9" s="28"/>
      <c r="J9" s="28"/>
      <c r="K9" s="28"/>
      <c r="L9" s="28"/>
      <c r="M9" s="28">
        <v>0</v>
      </c>
      <c r="N9" s="28">
        <v>-225</v>
      </c>
      <c r="O9" s="28">
        <v>40</v>
      </c>
      <c r="P9" s="37">
        <v>27.247520111588589</v>
      </c>
      <c r="Q9" s="37">
        <f t="shared" si="1"/>
        <v>12.752479888411411</v>
      </c>
      <c r="R9" s="38">
        <v>-92.1</v>
      </c>
      <c r="S9" s="34">
        <f t="shared" si="2"/>
        <v>-3.3801241222253149E-3</v>
      </c>
      <c r="T9" s="33">
        <v>-85.8</v>
      </c>
      <c r="U9" s="34">
        <f t="shared" si="3"/>
        <v>-3.1489104200535505E-3</v>
      </c>
      <c r="V9" s="39">
        <f t="shared" si="4"/>
        <v>3.2836758495685407E-3</v>
      </c>
      <c r="W9" s="39">
        <f t="shared" si="5"/>
        <v>4.7722178754429828E-4</v>
      </c>
      <c r="X9" s="32">
        <f t="shared" si="6"/>
        <v>0.14533157638169519</v>
      </c>
      <c r="Y9" s="34">
        <f t="shared" si="7"/>
        <v>4.7722178754429828E-4</v>
      </c>
      <c r="Z9" s="33">
        <f t="shared" si="8"/>
        <v>0</v>
      </c>
      <c r="AA9" s="33"/>
      <c r="AB9" s="33"/>
      <c r="AC9" s="6">
        <v>43742</v>
      </c>
      <c r="AD9" s="5">
        <v>9995505495560</v>
      </c>
      <c r="AE9" s="11">
        <f>(11814000000+4597000000)*2</f>
        <v>32822000000</v>
      </c>
      <c r="AF9" s="5">
        <f>1712596600+3057476400</f>
        <v>4770073000</v>
      </c>
      <c r="AG9" s="5"/>
    </row>
    <row r="10" spans="1:33">
      <c r="A10" s="28">
        <v>3</v>
      </c>
      <c r="B10" s="31">
        <v>43745</v>
      </c>
      <c r="C10" s="36">
        <f t="shared" si="9"/>
        <v>14.473200000000002</v>
      </c>
      <c r="D10" s="36"/>
      <c r="E10" s="36">
        <v>1</v>
      </c>
      <c r="F10" s="36">
        <v>-0.93179999999999996</v>
      </c>
      <c r="G10" s="36">
        <f t="shared" si="0"/>
        <v>14.541400000000003</v>
      </c>
      <c r="H10" s="28"/>
      <c r="I10" s="28"/>
      <c r="J10" s="28"/>
      <c r="K10" s="28"/>
      <c r="L10" s="28"/>
      <c r="M10" s="28">
        <v>0</v>
      </c>
      <c r="N10" s="28">
        <v>-209</v>
      </c>
      <c r="O10" s="28">
        <v>40</v>
      </c>
      <c r="P10" s="37">
        <v>27.247520111588589</v>
      </c>
      <c r="Q10" s="37">
        <f t="shared" si="1"/>
        <v>12.752479888411411</v>
      </c>
      <c r="R10" s="38">
        <v>159</v>
      </c>
      <c r="S10" s="34">
        <f t="shared" si="2"/>
        <v>5.8353934357635731E-3</v>
      </c>
      <c r="T10" s="33">
        <v>-137</v>
      </c>
      <c r="U10" s="34">
        <f t="shared" si="3"/>
        <v>-5.0279805075447142E-3</v>
      </c>
      <c r="V10" s="39">
        <f t="shared" si="4"/>
        <v>9.5053883013161949E-4</v>
      </c>
      <c r="W10" s="39">
        <f t="shared" si="5"/>
        <v>5.114143112456823E-4</v>
      </c>
      <c r="X10" s="32">
        <f t="shared" si="6"/>
        <v>0.5380256913595709</v>
      </c>
      <c r="Y10" s="34">
        <f t="shared" si="7"/>
        <v>5.114143112456823E-4</v>
      </c>
      <c r="Z10" s="33">
        <f t="shared" si="8"/>
        <v>0</v>
      </c>
      <c r="AA10" s="33"/>
      <c r="AB10" s="33"/>
      <c r="AC10" s="6">
        <v>43745</v>
      </c>
      <c r="AD10" s="5">
        <v>9313533460568</v>
      </c>
      <c r="AE10" s="11">
        <f>(4426437600*2)</f>
        <v>8852875200</v>
      </c>
      <c r="AF10" s="5">
        <f>1626346000+3136728300</f>
        <v>4763074300</v>
      </c>
      <c r="AG10" s="5"/>
    </row>
    <row r="11" spans="1:33">
      <c r="A11" s="28">
        <v>3</v>
      </c>
      <c r="B11" s="31">
        <v>43746</v>
      </c>
      <c r="C11" s="36">
        <f t="shared" si="9"/>
        <v>14.541400000000003</v>
      </c>
      <c r="D11" s="36">
        <v>-2</v>
      </c>
      <c r="E11" s="36">
        <v>0</v>
      </c>
      <c r="F11" s="36">
        <v>0.67820000000000003</v>
      </c>
      <c r="G11" s="36">
        <f t="shared" si="0"/>
        <v>13.219600000000003</v>
      </c>
      <c r="H11" s="28"/>
      <c r="I11" s="28"/>
      <c r="J11" s="28"/>
      <c r="K11" s="28"/>
      <c r="L11" s="28"/>
      <c r="M11" s="28">
        <v>0</v>
      </c>
      <c r="N11" s="28">
        <v>-221</v>
      </c>
      <c r="O11" s="28">
        <v>40</v>
      </c>
      <c r="P11" s="37">
        <v>30.05</v>
      </c>
      <c r="Q11" s="37">
        <f t="shared" si="1"/>
        <v>9.9499999999999993</v>
      </c>
      <c r="R11" s="38">
        <v>-76.7</v>
      </c>
      <c r="S11" s="34">
        <f t="shared" si="2"/>
        <v>-2.5524126455906825E-3</v>
      </c>
      <c r="T11" s="33">
        <v>-38.799999999999997</v>
      </c>
      <c r="U11" s="34">
        <f t="shared" si="3"/>
        <v>-1.2911813643926788E-3</v>
      </c>
      <c r="V11" s="39">
        <f t="shared" si="4"/>
        <v>1.0483688005234152E-3</v>
      </c>
      <c r="W11" s="39">
        <f t="shared" si="5"/>
        <v>2.5083335674018291E-4</v>
      </c>
      <c r="X11" s="32">
        <f t="shared" si="6"/>
        <v>0.23926060811324248</v>
      </c>
      <c r="Y11" s="34">
        <f t="shared" si="7"/>
        <v>2.5083335674018291E-4</v>
      </c>
      <c r="Z11" s="33">
        <f t="shared" si="8"/>
        <v>0</v>
      </c>
      <c r="AA11" s="33"/>
      <c r="AB11" s="33"/>
      <c r="AC11" s="6">
        <v>43746</v>
      </c>
      <c r="AD11" s="13">
        <v>8239576373970</v>
      </c>
      <c r="AE11" s="11">
        <f>(4319057400*2)</f>
        <v>8638114800</v>
      </c>
      <c r="AF11" s="5">
        <f>1547414600+519346000</f>
        <v>2066760600</v>
      </c>
      <c r="AG11" s="5"/>
    </row>
    <row r="12" spans="1:33">
      <c r="A12" s="28">
        <v>3</v>
      </c>
      <c r="B12" s="31">
        <v>43747</v>
      </c>
      <c r="C12" s="36">
        <f t="shared" si="9"/>
        <v>13.219600000000003</v>
      </c>
      <c r="D12" s="36"/>
      <c r="E12" s="36">
        <v>0</v>
      </c>
      <c r="F12" s="36">
        <v>-4.67</v>
      </c>
      <c r="G12" s="36">
        <f t="shared" si="0"/>
        <v>8.5496000000000034</v>
      </c>
      <c r="H12" s="28"/>
      <c r="I12" s="28"/>
      <c r="J12" s="28"/>
      <c r="K12" s="28"/>
      <c r="L12" s="28"/>
      <c r="M12" s="28">
        <v>0</v>
      </c>
      <c r="N12" s="28">
        <v>-162</v>
      </c>
      <c r="O12" s="28">
        <v>40</v>
      </c>
      <c r="P12" s="37">
        <v>22.9</v>
      </c>
      <c r="Q12" s="37">
        <f t="shared" si="1"/>
        <v>17.100000000000001</v>
      </c>
      <c r="R12" s="38">
        <v>7.6</v>
      </c>
      <c r="S12" s="34">
        <f t="shared" si="2"/>
        <v>3.3187772925764191E-4</v>
      </c>
      <c r="T12" s="33">
        <v>-10.8</v>
      </c>
      <c r="U12" s="34">
        <f t="shared" si="3"/>
        <v>-4.716157205240175E-4</v>
      </c>
      <c r="V12" s="39">
        <f t="shared" si="4"/>
        <v>1.5408259596272514E-3</v>
      </c>
      <c r="W12" s="39">
        <f t="shared" si="5"/>
        <v>7.5935719233609117E-4</v>
      </c>
      <c r="X12" s="32">
        <f t="shared" si="6"/>
        <v>0.49282476556910487</v>
      </c>
      <c r="Y12" s="34">
        <f t="shared" si="7"/>
        <v>7.5935719233609117E-4</v>
      </c>
      <c r="Z12" s="33">
        <f t="shared" si="8"/>
        <v>0</v>
      </c>
      <c r="AA12" s="33"/>
      <c r="AB12" s="33"/>
      <c r="AC12" s="6">
        <v>43747</v>
      </c>
      <c r="AD12" s="13">
        <f>4689512176799*2</f>
        <v>9379024353598</v>
      </c>
      <c r="AE12" s="11">
        <f>(7225722100*2)</f>
        <v>14451444200</v>
      </c>
      <c r="AF12" s="5">
        <f>304600+7121725000</f>
        <v>7122029600</v>
      </c>
      <c r="AG12" s="5"/>
    </row>
    <row r="13" spans="1:33">
      <c r="A13" s="28">
        <v>3</v>
      </c>
      <c r="B13" s="31">
        <v>43748</v>
      </c>
      <c r="C13" s="36">
        <f t="shared" si="9"/>
        <v>8.5496000000000034</v>
      </c>
      <c r="D13" s="36"/>
      <c r="E13" s="36">
        <v>0</v>
      </c>
      <c r="F13" s="36">
        <v>1.5</v>
      </c>
      <c r="G13" s="36">
        <f t="shared" si="0"/>
        <v>10.049600000000003</v>
      </c>
      <c r="H13" s="28"/>
      <c r="I13" s="28"/>
      <c r="J13" s="28"/>
      <c r="K13" s="28"/>
      <c r="L13" s="28"/>
      <c r="M13" s="28">
        <v>0</v>
      </c>
      <c r="N13" s="28">
        <v>-152</v>
      </c>
      <c r="O13" s="28">
        <v>40</v>
      </c>
      <c r="P13" s="37">
        <v>22.3</v>
      </c>
      <c r="Q13" s="37">
        <f t="shared" si="1"/>
        <v>17.7</v>
      </c>
      <c r="R13" s="38">
        <v>21</v>
      </c>
      <c r="S13" s="34">
        <f t="shared" si="2"/>
        <v>9.4170403587443951E-4</v>
      </c>
      <c r="T13" s="33">
        <v>-29</v>
      </c>
      <c r="U13" s="34">
        <f t="shared" si="3"/>
        <v>-1.3004484304932735E-3</v>
      </c>
      <c r="V13" s="39">
        <f t="shared" si="4"/>
        <v>1.9247405812905481E-3</v>
      </c>
      <c r="W13" s="39">
        <f t="shared" si="5"/>
        <v>3.0631080876102339E-4</v>
      </c>
      <c r="X13" s="32">
        <f t="shared" si="6"/>
        <v>0.1591439447676842</v>
      </c>
      <c r="Y13" s="34">
        <f t="shared" si="7"/>
        <v>3.0631080876102339E-4</v>
      </c>
      <c r="Z13" s="33">
        <f t="shared" si="8"/>
        <v>0</v>
      </c>
      <c r="AA13" s="33"/>
      <c r="AB13" s="33"/>
      <c r="AC13" s="6">
        <v>43748</v>
      </c>
      <c r="AD13" s="5">
        <v>9603126353582</v>
      </c>
      <c r="AE13" s="11">
        <f>(9241763500*2)</f>
        <v>18483527000</v>
      </c>
      <c r="AF13" s="5">
        <f>2263786400+677755000</f>
        <v>2941541400</v>
      </c>
      <c r="AG13" s="5"/>
    </row>
    <row r="14" spans="1:33">
      <c r="A14" s="28">
        <v>3</v>
      </c>
      <c r="B14" s="31">
        <v>43749</v>
      </c>
      <c r="C14" s="36">
        <f t="shared" si="9"/>
        <v>10.049600000000003</v>
      </c>
      <c r="D14" s="36"/>
      <c r="E14" s="36">
        <v>0</v>
      </c>
      <c r="F14" s="36">
        <v>-0.7</v>
      </c>
      <c r="G14" s="36">
        <f t="shared" si="0"/>
        <v>9.3496000000000041</v>
      </c>
      <c r="H14" s="28"/>
      <c r="I14" s="28"/>
      <c r="J14" s="28"/>
      <c r="K14" s="28"/>
      <c r="L14" s="28"/>
      <c r="M14" s="28">
        <v>0</v>
      </c>
      <c r="N14" s="28">
        <v>-140</v>
      </c>
      <c r="O14" s="28">
        <v>40</v>
      </c>
      <c r="P14" s="37">
        <v>21</v>
      </c>
      <c r="Q14" s="37">
        <f t="shared" si="1"/>
        <v>19</v>
      </c>
      <c r="R14" s="38">
        <v>63.1</v>
      </c>
      <c r="S14" s="34">
        <f t="shared" si="2"/>
        <v>3.004761904761905E-3</v>
      </c>
      <c r="T14" s="33">
        <v>13.8</v>
      </c>
      <c r="U14" s="34">
        <f t="shared" si="3"/>
        <v>6.5714285714285722E-4</v>
      </c>
      <c r="V14" s="39">
        <f t="shared" si="4"/>
        <v>6.7208098352549166E-4</v>
      </c>
      <c r="W14" s="39">
        <f t="shared" si="5"/>
        <v>1.41460887651279E-4</v>
      </c>
      <c r="X14" s="32">
        <f t="shared" si="6"/>
        <v>0.21048190786358331</v>
      </c>
      <c r="Y14" s="34">
        <f t="shared" si="7"/>
        <v>1.41460887651279E-4</v>
      </c>
      <c r="Z14" s="33">
        <f t="shared" si="8"/>
        <v>0</v>
      </c>
      <c r="AA14" s="33"/>
      <c r="AB14" s="33"/>
      <c r="AC14" s="6">
        <v>43749</v>
      </c>
      <c r="AD14" s="14">
        <f>4406873237900*2</f>
        <v>8813746475800</v>
      </c>
      <c r="AE14" s="11">
        <f>(2961775700*2)</f>
        <v>5923551400</v>
      </c>
      <c r="AF14" s="5">
        <f>72578200+1174222200</f>
        <v>1246800400</v>
      </c>
      <c r="AG14" s="5"/>
    </row>
    <row r="15" spans="1:33">
      <c r="A15" s="28">
        <v>4</v>
      </c>
      <c r="B15" s="31">
        <v>43752</v>
      </c>
      <c r="C15" s="36">
        <f t="shared" si="9"/>
        <v>9.3496000000000041</v>
      </c>
      <c r="D15" s="36"/>
      <c r="E15" s="36">
        <v>0</v>
      </c>
      <c r="F15" s="36">
        <v>1.7</v>
      </c>
      <c r="G15" s="36">
        <f t="shared" si="0"/>
        <v>11.049600000000003</v>
      </c>
      <c r="H15" s="28"/>
      <c r="I15" s="28"/>
      <c r="J15" s="28"/>
      <c r="K15" s="28"/>
      <c r="L15" s="28"/>
      <c r="M15" s="28">
        <v>0</v>
      </c>
      <c r="N15" s="28">
        <v>-205</v>
      </c>
      <c r="O15" s="28">
        <v>40</v>
      </c>
      <c r="P15" s="37">
        <v>23.6</v>
      </c>
      <c r="Q15" s="37">
        <f t="shared" si="1"/>
        <v>16.399999999999999</v>
      </c>
      <c r="R15" s="38">
        <v>166.9</v>
      </c>
      <c r="S15" s="34">
        <f t="shared" si="2"/>
        <v>7.072033898305085E-3</v>
      </c>
      <c r="T15" s="33">
        <v>-17.8</v>
      </c>
      <c r="U15" s="34">
        <f t="shared" si="3"/>
        <v>-7.5423728813559323E-4</v>
      </c>
      <c r="V15" s="39">
        <f t="shared" si="4"/>
        <v>1.1982633286869116E-3</v>
      </c>
      <c r="W15" s="39">
        <f t="shared" si="5"/>
        <v>2.7066481147021247E-4</v>
      </c>
      <c r="X15" s="32">
        <f t="shared" si="6"/>
        <v>0.22588091030609614</v>
      </c>
      <c r="Y15" s="34">
        <f t="shared" si="7"/>
        <v>2.7066481147021247E-4</v>
      </c>
      <c r="Z15" s="33">
        <f t="shared" si="8"/>
        <v>0</v>
      </c>
      <c r="AA15" s="33"/>
      <c r="AB15" s="33"/>
      <c r="AC15" s="6">
        <v>43752</v>
      </c>
      <c r="AD15" s="5">
        <v>10226097308200</v>
      </c>
      <c r="AE15" s="11">
        <f>( 6126778700*2)</f>
        <v>12253557400</v>
      </c>
      <c r="AF15" s="5">
        <f>2698994700+68850000</f>
        <v>2767844700</v>
      </c>
      <c r="AG15" s="5"/>
    </row>
    <row r="16" spans="1:33">
      <c r="A16" s="28">
        <v>4</v>
      </c>
      <c r="B16" s="31">
        <v>43753</v>
      </c>
      <c r="C16" s="36">
        <f t="shared" si="9"/>
        <v>11.049600000000003</v>
      </c>
      <c r="D16" s="36"/>
      <c r="E16" s="36">
        <v>0</v>
      </c>
      <c r="F16" s="36">
        <v>-0.78</v>
      </c>
      <c r="G16" s="36">
        <f t="shared" si="0"/>
        <v>10.269600000000004</v>
      </c>
      <c r="H16" s="28"/>
      <c r="I16" s="28"/>
      <c r="J16" s="28"/>
      <c r="K16" s="28"/>
      <c r="L16" s="28"/>
      <c r="M16" s="28">
        <v>0</v>
      </c>
      <c r="N16" s="28">
        <v>-221</v>
      </c>
      <c r="O16" s="28">
        <v>40</v>
      </c>
      <c r="P16" s="37">
        <v>22.5</v>
      </c>
      <c r="Q16" s="37">
        <f t="shared" si="1"/>
        <v>17.5</v>
      </c>
      <c r="R16" s="38">
        <v>22.6</v>
      </c>
      <c r="S16" s="34">
        <f t="shared" si="2"/>
        <v>1.0044444444444445E-3</v>
      </c>
      <c r="T16" s="33">
        <v>-23.3</v>
      </c>
      <c r="U16" s="34">
        <f t="shared" si="3"/>
        <v>-1.0355555555555556E-3</v>
      </c>
      <c r="V16" s="39">
        <f t="shared" si="4"/>
        <v>2.7538865270314971E-3</v>
      </c>
      <c r="W16" s="39">
        <f t="shared" si="5"/>
        <v>6.1678574891300161E-4</v>
      </c>
      <c r="X16" s="32">
        <f t="shared" si="6"/>
        <v>0.22396919512070632</v>
      </c>
      <c r="Y16" s="34">
        <f t="shared" si="7"/>
        <v>6.1678574891300161E-4</v>
      </c>
      <c r="Z16" s="33">
        <f t="shared" si="8"/>
        <v>0</v>
      </c>
      <c r="AA16" s="33"/>
      <c r="AB16" s="33"/>
      <c r="AC16" s="6">
        <v>43753</v>
      </c>
      <c r="AD16" s="5">
        <v>9487650469086</v>
      </c>
      <c r="AE16" s="11">
        <f>(13063956400*2)</f>
        <v>26127912800</v>
      </c>
      <c r="AF16" s="5">
        <f>2317860000+3533987600</f>
        <v>5851847600</v>
      </c>
      <c r="AG16" s="5"/>
    </row>
    <row r="17" spans="1:33">
      <c r="A17" s="28">
        <v>4</v>
      </c>
      <c r="B17" s="31">
        <v>43754</v>
      </c>
      <c r="C17" s="36">
        <f t="shared" si="9"/>
        <v>10.269600000000004</v>
      </c>
      <c r="D17" s="36"/>
      <c r="E17" s="36">
        <v>0</v>
      </c>
      <c r="F17" s="36">
        <v>2.1</v>
      </c>
      <c r="G17" s="36">
        <f t="shared" si="0"/>
        <v>12.369600000000004</v>
      </c>
      <c r="H17" s="28"/>
      <c r="I17" s="28"/>
      <c r="J17" s="28"/>
      <c r="K17" s="28"/>
      <c r="L17" s="28"/>
      <c r="M17" s="28">
        <v>0</v>
      </c>
      <c r="N17" s="28">
        <v>-257</v>
      </c>
      <c r="O17" s="28">
        <v>40</v>
      </c>
      <c r="P17" s="37">
        <v>25.8</v>
      </c>
      <c r="Q17" s="37">
        <f t="shared" si="1"/>
        <v>14.2</v>
      </c>
      <c r="R17" s="38">
        <v>53.9</v>
      </c>
      <c r="S17" s="34">
        <f t="shared" si="2"/>
        <v>2.0891472868217052E-3</v>
      </c>
      <c r="T17" s="33">
        <v>26.2</v>
      </c>
      <c r="U17" s="34">
        <f t="shared" si="3"/>
        <v>1.0155038759689923E-3</v>
      </c>
      <c r="V17" s="39">
        <f t="shared" si="4"/>
        <v>1.701112947016554E-3</v>
      </c>
      <c r="W17" s="39">
        <f t="shared" si="5"/>
        <v>3.8976526869791475E-4</v>
      </c>
      <c r="X17" s="32">
        <f t="shared" si="6"/>
        <v>0.22912368598539731</v>
      </c>
      <c r="Y17" s="34">
        <f t="shared" si="7"/>
        <v>3.8976526869791475E-4</v>
      </c>
      <c r="Z17" s="33">
        <f t="shared" si="8"/>
        <v>0</v>
      </c>
      <c r="AA17" s="33"/>
      <c r="AB17" s="33"/>
      <c r="AC17" s="6">
        <v>43754</v>
      </c>
      <c r="AD17" s="5">
        <v>8536609768016</v>
      </c>
      <c r="AE17" s="11">
        <f>( 7260868700*2)</f>
        <v>14521737400</v>
      </c>
      <c r="AF17" s="5">
        <v>3327274000</v>
      </c>
      <c r="AG17" s="5"/>
    </row>
    <row r="18" spans="1:33">
      <c r="A18" s="28">
        <v>4</v>
      </c>
      <c r="B18" s="31">
        <v>43755</v>
      </c>
      <c r="C18" s="36">
        <f t="shared" si="9"/>
        <v>12.369600000000004</v>
      </c>
      <c r="D18" s="36"/>
      <c r="E18" s="36">
        <v>0</v>
      </c>
      <c r="F18" s="36">
        <v>3.25</v>
      </c>
      <c r="G18" s="36">
        <f t="shared" si="0"/>
        <v>15.619600000000004</v>
      </c>
      <c r="H18" s="28"/>
      <c r="I18" s="28"/>
      <c r="J18" s="28"/>
      <c r="K18" s="28"/>
      <c r="L18" s="28"/>
      <c r="M18" s="28">
        <v>0</v>
      </c>
      <c r="N18" s="28">
        <v>-280</v>
      </c>
      <c r="O18" s="28">
        <v>40</v>
      </c>
      <c r="P18" s="37">
        <v>30.7</v>
      </c>
      <c r="Q18" s="37">
        <f t="shared" si="1"/>
        <v>9.3000000000000007</v>
      </c>
      <c r="R18" s="38">
        <v>50</v>
      </c>
      <c r="S18" s="34">
        <f t="shared" si="2"/>
        <v>1.6286644951140066E-3</v>
      </c>
      <c r="T18" s="33">
        <v>58.6</v>
      </c>
      <c r="U18" s="34">
        <f t="shared" si="3"/>
        <v>1.9087947882736158E-3</v>
      </c>
      <c r="V18" s="39">
        <f t="shared" si="4"/>
        <v>1.1587054859482779E-2</v>
      </c>
      <c r="W18" s="39">
        <f t="shared" si="5"/>
        <v>8.2302337141429796E-4</v>
      </c>
      <c r="X18" s="32">
        <f t="shared" si="6"/>
        <v>7.1029556811042477E-2</v>
      </c>
      <c r="Y18" s="34">
        <f t="shared" si="7"/>
        <v>8.2302337141429796E-4</v>
      </c>
      <c r="Z18" s="33">
        <f t="shared" si="8"/>
        <v>0</v>
      </c>
      <c r="AA18" s="33"/>
      <c r="AB18" s="33"/>
      <c r="AC18" s="6">
        <v>43755</v>
      </c>
      <c r="AD18" s="5">
        <v>9020669105960</v>
      </c>
      <c r="AE18" s="11">
        <f>(52261493900*2)</f>
        <v>104522987800</v>
      </c>
      <c r="AF18" s="5">
        <f>6199360000+1224861500</f>
        <v>7424221500</v>
      </c>
      <c r="AG18" s="5"/>
    </row>
    <row r="19" spans="1:33">
      <c r="A19" s="28">
        <v>4</v>
      </c>
      <c r="B19" s="31">
        <v>43756</v>
      </c>
      <c r="C19" s="36">
        <f t="shared" si="9"/>
        <v>15.619600000000004</v>
      </c>
      <c r="D19" s="36"/>
      <c r="E19" s="36">
        <v>0</v>
      </c>
      <c r="F19" s="36">
        <v>-0.9</v>
      </c>
      <c r="G19" s="36">
        <f t="shared" si="0"/>
        <v>14.719600000000003</v>
      </c>
      <c r="H19" s="28"/>
      <c r="I19" s="28"/>
      <c r="J19" s="28"/>
      <c r="K19" s="28"/>
      <c r="L19" s="28"/>
      <c r="M19" s="28">
        <v>0</v>
      </c>
      <c r="N19" s="28">
        <v>-231</v>
      </c>
      <c r="O19" s="28">
        <v>40</v>
      </c>
      <c r="P19" s="37">
        <v>29.4</v>
      </c>
      <c r="Q19" s="37">
        <f t="shared" si="1"/>
        <v>10.600000000000001</v>
      </c>
      <c r="R19" s="38">
        <v>34.9</v>
      </c>
      <c r="S19" s="34">
        <f t="shared" si="2"/>
        <v>1.1870748299319727E-3</v>
      </c>
      <c r="T19" s="33">
        <v>14.5</v>
      </c>
      <c r="U19" s="34">
        <f t="shared" si="3"/>
        <v>4.9319727891156465E-4</v>
      </c>
      <c r="V19" s="39">
        <f t="shared" si="4"/>
        <v>2.7285297971354774E-3</v>
      </c>
      <c r="W19" s="39">
        <f t="shared" si="5"/>
        <v>5.5320191383479073E-4</v>
      </c>
      <c r="X19" s="32">
        <f t="shared" si="6"/>
        <v>0.20274725033809959</v>
      </c>
      <c r="Y19" s="34">
        <f t="shared" si="7"/>
        <v>5.5320191383479073E-4</v>
      </c>
      <c r="Z19" s="33">
        <f t="shared" si="8"/>
        <v>0</v>
      </c>
      <c r="AA19" s="33"/>
      <c r="AB19" s="33"/>
      <c r="AC19" s="6">
        <v>43756</v>
      </c>
      <c r="AD19" s="5">
        <v>8041009419444</v>
      </c>
      <c r="AE19" s="11">
        <f>(10970066900*2)</f>
        <v>21940133800</v>
      </c>
      <c r="AF19" s="5">
        <f>1768965100+2679336700</f>
        <v>4448301800</v>
      </c>
      <c r="AG19" s="5"/>
    </row>
    <row r="20" spans="1:33">
      <c r="A20" s="28">
        <v>5</v>
      </c>
      <c r="B20" s="31">
        <v>43759</v>
      </c>
      <c r="C20" s="36">
        <f t="shared" si="9"/>
        <v>14.719600000000003</v>
      </c>
      <c r="D20" s="36"/>
      <c r="E20" s="36">
        <v>0</v>
      </c>
      <c r="F20" s="36">
        <v>0.39</v>
      </c>
      <c r="G20" s="36">
        <f t="shared" si="0"/>
        <v>15.109600000000004</v>
      </c>
      <c r="H20" s="28"/>
      <c r="I20" s="28"/>
      <c r="J20" s="28"/>
      <c r="K20" s="28"/>
      <c r="L20" s="28"/>
      <c r="M20" s="28">
        <v>0</v>
      </c>
      <c r="N20" s="28">
        <v>-238</v>
      </c>
      <c r="O20" s="28">
        <v>40</v>
      </c>
      <c r="P20" s="37">
        <v>30</v>
      </c>
      <c r="Q20" s="37">
        <f t="shared" si="1"/>
        <v>10</v>
      </c>
      <c r="R20" s="38">
        <v>36.200000000000003</v>
      </c>
      <c r="S20" s="34">
        <f t="shared" si="2"/>
        <v>1.2066666666666669E-3</v>
      </c>
      <c r="T20" s="33">
        <v>-54.2</v>
      </c>
      <c r="U20" s="34">
        <f t="shared" si="3"/>
        <v>-1.8066666666666667E-3</v>
      </c>
      <c r="V20" s="39">
        <f t="shared" si="4"/>
        <v>1.9137681909553528E-3</v>
      </c>
      <c r="W20" s="39">
        <f t="shared" si="5"/>
        <v>2.6947091558527888E-4</v>
      </c>
      <c r="X20" s="32">
        <f t="shared" si="6"/>
        <v>0.14080645548338799</v>
      </c>
      <c r="Y20" s="34">
        <f t="shared" si="7"/>
        <v>2.6947091558527888E-4</v>
      </c>
      <c r="Z20" s="33">
        <f t="shared" si="8"/>
        <v>0</v>
      </c>
      <c r="AA20" s="33"/>
      <c r="AB20" s="33"/>
      <c r="AC20" s="6">
        <v>43759</v>
      </c>
      <c r="AD20" s="5">
        <v>9332667291896</v>
      </c>
      <c r="AE20" s="11">
        <f>(8930280900*2)</f>
        <v>17860561800</v>
      </c>
      <c r="AF20" s="5">
        <v>2514882400</v>
      </c>
      <c r="AG20" s="5"/>
    </row>
    <row r="21" spans="1:33">
      <c r="A21" s="28">
        <v>5</v>
      </c>
      <c r="B21" s="31">
        <v>43760</v>
      </c>
      <c r="C21" s="36">
        <f t="shared" si="9"/>
        <v>15.109600000000004</v>
      </c>
      <c r="D21" s="36"/>
      <c r="E21" s="36">
        <v>0</v>
      </c>
      <c r="F21" s="36">
        <v>2</v>
      </c>
      <c r="G21" s="36">
        <f t="shared" si="0"/>
        <v>17.109600000000004</v>
      </c>
      <c r="H21" s="28"/>
      <c r="I21" s="28"/>
      <c r="J21" s="28"/>
      <c r="K21" s="28"/>
      <c r="L21" s="28"/>
      <c r="M21" s="28">
        <v>0</v>
      </c>
      <c r="N21" s="28">
        <v>-279</v>
      </c>
      <c r="O21" s="28">
        <v>40</v>
      </c>
      <c r="P21" s="37">
        <v>33</v>
      </c>
      <c r="Q21" s="37">
        <f t="shared" si="1"/>
        <v>7</v>
      </c>
      <c r="R21" s="38">
        <v>-33.799999999999997</v>
      </c>
      <c r="S21" s="34">
        <f t="shared" si="2"/>
        <v>-1.0242424242424243E-3</v>
      </c>
      <c r="T21" s="33">
        <v>-6.3</v>
      </c>
      <c r="U21" s="34">
        <f t="shared" si="3"/>
        <v>-1.9090909090909089E-4</v>
      </c>
      <c r="V21" s="39">
        <f t="shared" si="4"/>
        <v>7.8004508346796479E-4</v>
      </c>
      <c r="W21" s="39">
        <f t="shared" si="5"/>
        <v>3.5310414477532468E-4</v>
      </c>
      <c r="X21" s="32">
        <f t="shared" si="6"/>
        <v>0.45267145740535408</v>
      </c>
      <c r="Y21" s="34">
        <f t="shared" si="7"/>
        <v>3.5310414477532468E-4</v>
      </c>
      <c r="Z21" s="33">
        <f t="shared" si="8"/>
        <v>0</v>
      </c>
      <c r="AA21" s="33"/>
      <c r="AB21" s="33"/>
      <c r="AC21" s="6">
        <v>43760</v>
      </c>
      <c r="AD21" s="5">
        <v>9076212067800</v>
      </c>
      <c r="AE21" s="11">
        <f>( 3539927300*2)</f>
        <v>7079854600</v>
      </c>
      <c r="AF21" s="5">
        <v>3204848100</v>
      </c>
      <c r="AG21" s="5"/>
    </row>
    <row r="22" spans="1:33">
      <c r="A22" s="28">
        <v>5</v>
      </c>
      <c r="B22" s="31">
        <v>43761</v>
      </c>
      <c r="C22" s="36">
        <f t="shared" si="9"/>
        <v>17.109600000000004</v>
      </c>
      <c r="D22" s="36"/>
      <c r="E22" s="36">
        <v>0</v>
      </c>
      <c r="F22" s="36">
        <v>-3.7</v>
      </c>
      <c r="G22" s="36">
        <f t="shared" si="0"/>
        <v>13.409600000000005</v>
      </c>
      <c r="H22" s="28"/>
      <c r="I22" s="28"/>
      <c r="J22" s="28"/>
      <c r="K22" s="28"/>
      <c r="L22" s="28"/>
      <c r="M22" s="28">
        <v>0</v>
      </c>
      <c r="N22" s="28">
        <v>-209</v>
      </c>
      <c r="O22" s="28">
        <v>40</v>
      </c>
      <c r="P22" s="37">
        <v>27.3</v>
      </c>
      <c r="Q22" s="37">
        <f t="shared" si="1"/>
        <v>12.7</v>
      </c>
      <c r="R22" s="38">
        <v>67.3</v>
      </c>
      <c r="S22" s="34">
        <f t="shared" si="2"/>
        <v>2.4652014652014652E-3</v>
      </c>
      <c r="T22" s="33">
        <v>57</v>
      </c>
      <c r="U22" s="34">
        <f t="shared" si="3"/>
        <v>2.0879120879120881E-3</v>
      </c>
      <c r="V22" s="39">
        <f t="shared" si="4"/>
        <v>1.4325495962069742E-3</v>
      </c>
      <c r="W22" s="39">
        <f t="shared" si="5"/>
        <v>7.1581466857228017E-4</v>
      </c>
      <c r="X22" s="32">
        <f t="shared" si="6"/>
        <v>0.49967880376887108</v>
      </c>
      <c r="Y22" s="34">
        <f t="shared" si="7"/>
        <v>7.1581466857228017E-4</v>
      </c>
      <c r="Z22" s="33">
        <f t="shared" si="8"/>
        <v>0</v>
      </c>
      <c r="AA22" s="33"/>
      <c r="AB22" s="33"/>
      <c r="AC22" s="6">
        <v>43761</v>
      </c>
      <c r="AD22" s="5">
        <v>7945154031760</v>
      </c>
      <c r="AE22" s="11">
        <f>(5690913600*2)</f>
        <v>11381827200</v>
      </c>
      <c r="AF22" s="5">
        <v>5687257800</v>
      </c>
      <c r="AG22" s="5"/>
    </row>
    <row r="23" spans="1:33">
      <c r="A23" s="28">
        <v>5</v>
      </c>
      <c r="B23" s="31">
        <v>43762</v>
      </c>
      <c r="C23" s="36">
        <f t="shared" si="9"/>
        <v>13.409600000000005</v>
      </c>
      <c r="D23" s="36"/>
      <c r="E23" s="36">
        <v>1</v>
      </c>
      <c r="F23" s="36">
        <v>-3.2</v>
      </c>
      <c r="G23" s="36">
        <f t="shared" si="0"/>
        <v>11.209600000000005</v>
      </c>
      <c r="H23" s="28"/>
      <c r="I23" s="28"/>
      <c r="J23" s="28"/>
      <c r="K23" s="28"/>
      <c r="L23" s="28"/>
      <c r="M23" s="28">
        <v>0</v>
      </c>
      <c r="N23" s="28">
        <v>-213</v>
      </c>
      <c r="O23" s="28">
        <v>40</v>
      </c>
      <c r="P23" s="37">
        <v>24</v>
      </c>
      <c r="Q23" s="37">
        <f t="shared" si="1"/>
        <v>16</v>
      </c>
      <c r="R23" s="38">
        <v>-14.5</v>
      </c>
      <c r="S23" s="34">
        <f t="shared" si="2"/>
        <v>-6.041666666666667E-4</v>
      </c>
      <c r="T23" s="33">
        <v>25.8</v>
      </c>
      <c r="U23" s="34">
        <f t="shared" si="3"/>
        <v>1.075E-3</v>
      </c>
      <c r="V23" s="39">
        <f t="shared" si="4"/>
        <v>2.686581058782533E-3</v>
      </c>
      <c r="W23" s="39">
        <f t="shared" si="5"/>
        <v>7.8187319686889997E-4</v>
      </c>
      <c r="X23" s="32">
        <f t="shared" si="6"/>
        <v>0.29102907366704145</v>
      </c>
      <c r="Y23" s="34">
        <f t="shared" si="7"/>
        <v>7.8187319686889997E-4</v>
      </c>
      <c r="Z23" s="33">
        <f t="shared" si="8"/>
        <v>0</v>
      </c>
      <c r="AA23" s="33"/>
      <c r="AB23" s="33"/>
      <c r="AC23" s="6">
        <v>43762</v>
      </c>
      <c r="AD23" s="5">
        <v>8174370889800</v>
      </c>
      <c r="AE23" s="11">
        <f>(10980555000*2)</f>
        <v>21961110000</v>
      </c>
      <c r="AF23" s="5">
        <f>1537800000+4853521500</f>
        <v>6391321500</v>
      </c>
      <c r="AG23" s="5"/>
    </row>
    <row r="24" spans="1:33">
      <c r="A24" s="28">
        <v>5</v>
      </c>
      <c r="B24" s="31">
        <v>43763</v>
      </c>
      <c r="C24" s="36">
        <f t="shared" si="9"/>
        <v>11.209600000000005</v>
      </c>
      <c r="D24" s="36"/>
      <c r="E24" s="36">
        <v>0</v>
      </c>
      <c r="F24" s="36">
        <v>0.24</v>
      </c>
      <c r="G24" s="36">
        <f t="shared" si="0"/>
        <v>11.449600000000006</v>
      </c>
      <c r="H24" s="28"/>
      <c r="I24" s="28"/>
      <c r="J24" s="28"/>
      <c r="K24" s="28"/>
      <c r="L24" s="28"/>
      <c r="M24" s="28">
        <v>0</v>
      </c>
      <c r="N24" s="28">
        <v>-184</v>
      </c>
      <c r="O24" s="28">
        <v>40</v>
      </c>
      <c r="P24" s="37">
        <v>24.4</v>
      </c>
      <c r="Q24" s="37">
        <f t="shared" si="1"/>
        <v>15.600000000000001</v>
      </c>
      <c r="R24" s="38">
        <v>40.9</v>
      </c>
      <c r="S24" s="34">
        <f t="shared" si="2"/>
        <v>1.6762295081967213E-3</v>
      </c>
      <c r="T24" s="33">
        <v>58.1</v>
      </c>
      <c r="U24" s="34">
        <f t="shared" si="3"/>
        <v>2.3811475409836066E-3</v>
      </c>
      <c r="V24" s="39">
        <f t="shared" si="4"/>
        <v>2.5019282958666173E-3</v>
      </c>
      <c r="W24" s="39">
        <f t="shared" si="5"/>
        <v>9.796083805544472E-5</v>
      </c>
      <c r="X24" s="32">
        <f t="shared" si="6"/>
        <v>3.9154134919567339E-2</v>
      </c>
      <c r="Y24" s="34">
        <f t="shared" si="7"/>
        <v>9.796083805544472E-5</v>
      </c>
      <c r="Z24" s="33">
        <f t="shared" si="8"/>
        <v>0</v>
      </c>
      <c r="AA24" s="33"/>
      <c r="AB24" s="33"/>
      <c r="AC24" s="6">
        <v>43763</v>
      </c>
      <c r="AD24" s="15">
        <f>4325400419300*2</f>
        <v>8650800838600</v>
      </c>
      <c r="AE24" s="11">
        <f>(10821841700*2)</f>
        <v>21643683400</v>
      </c>
      <c r="AF24" s="5">
        <v>847439700</v>
      </c>
      <c r="AG24" s="5"/>
    </row>
    <row r="25" spans="1:33">
      <c r="A25" s="28">
        <v>6</v>
      </c>
      <c r="B25" s="31">
        <v>43766</v>
      </c>
      <c r="C25" s="36">
        <f t="shared" si="9"/>
        <v>11.449600000000006</v>
      </c>
      <c r="D25" s="36"/>
      <c r="E25" s="36">
        <v>3</v>
      </c>
      <c r="F25" s="36">
        <v>-1.9</v>
      </c>
      <c r="G25" s="36">
        <f t="shared" si="0"/>
        <v>12.549600000000005</v>
      </c>
      <c r="H25" s="28"/>
      <c r="I25" s="28"/>
      <c r="J25" s="28"/>
      <c r="K25" s="28"/>
      <c r="L25" s="28"/>
      <c r="M25" s="28">
        <v>0</v>
      </c>
      <c r="N25" s="28">
        <v>-208</v>
      </c>
      <c r="O25" s="28">
        <v>40</v>
      </c>
      <c r="P25" s="37">
        <v>26.09</v>
      </c>
      <c r="Q25" s="37">
        <f t="shared" si="1"/>
        <v>13.91</v>
      </c>
      <c r="R25" s="38">
        <v>102.7</v>
      </c>
      <c r="S25" s="34">
        <f t="shared" si="2"/>
        <v>3.9363740896895365E-3</v>
      </c>
      <c r="T25" s="33">
        <v>34.299999999999997</v>
      </c>
      <c r="U25" s="34">
        <f t="shared" si="3"/>
        <v>1.3146799540053658E-3</v>
      </c>
      <c r="V25" s="39">
        <f t="shared" si="4"/>
        <v>1.8398557562580653E-3</v>
      </c>
      <c r="W25" s="39">
        <f t="shared" si="5"/>
        <v>9.1318401724736699E-4</v>
      </c>
      <c r="X25" s="32">
        <f t="shared" si="6"/>
        <v>0.49633457087126143</v>
      </c>
      <c r="Y25" s="34">
        <f t="shared" si="7"/>
        <v>9.1318401724736699E-4</v>
      </c>
      <c r="Z25" s="33">
        <f t="shared" si="8"/>
        <v>0</v>
      </c>
      <c r="AA25" s="33"/>
      <c r="AB25" s="33"/>
      <c r="AC25" s="6">
        <v>43766</v>
      </c>
      <c r="AD25" s="5">
        <v>8359350969600</v>
      </c>
      <c r="AE25" s="11">
        <f>(7690000000*2)</f>
        <v>15380000000</v>
      </c>
      <c r="AF25" s="5">
        <f>4680005000+2953620700</f>
        <v>7633625700</v>
      </c>
      <c r="AG25" s="5"/>
    </row>
    <row r="26" spans="1:33">
      <c r="A26" s="28">
        <v>6</v>
      </c>
      <c r="B26" s="31">
        <v>43767</v>
      </c>
      <c r="C26" s="36">
        <f t="shared" si="9"/>
        <v>12.549600000000005</v>
      </c>
      <c r="D26" s="36"/>
      <c r="E26" s="36">
        <v>0</v>
      </c>
      <c r="F26" s="36">
        <v>0.25</v>
      </c>
      <c r="G26" s="36">
        <f t="shared" si="0"/>
        <v>12.799600000000005</v>
      </c>
      <c r="H26" s="28"/>
      <c r="I26" s="28"/>
      <c r="J26" s="28"/>
      <c r="K26" s="28"/>
      <c r="L26" s="28"/>
      <c r="M26" s="28">
        <v>0</v>
      </c>
      <c r="N26" s="28">
        <v>-214</v>
      </c>
      <c r="O26" s="28">
        <v>40</v>
      </c>
      <c r="P26" s="37">
        <v>26.5</v>
      </c>
      <c r="Q26" s="37">
        <f t="shared" si="1"/>
        <v>13.5</v>
      </c>
      <c r="R26" s="38">
        <v>65.8</v>
      </c>
      <c r="S26" s="34">
        <f t="shared" si="2"/>
        <v>2.4830188679245283E-3</v>
      </c>
      <c r="T26" s="33">
        <v>4.2</v>
      </c>
      <c r="U26" s="34">
        <f t="shared" si="3"/>
        <v>1.5849056603773584E-4</v>
      </c>
      <c r="V26" s="39">
        <f t="shared" si="4"/>
        <v>1.3761516143923152E-3</v>
      </c>
      <c r="W26" s="39">
        <f t="shared" si="5"/>
        <v>4.6152116192847746E-4</v>
      </c>
      <c r="X26" s="32">
        <f t="shared" si="6"/>
        <v>0.33537086837068986</v>
      </c>
      <c r="Y26" s="34">
        <f t="shared" si="7"/>
        <v>4.6152116192847746E-4</v>
      </c>
      <c r="Z26" s="33">
        <f t="shared" si="8"/>
        <v>0</v>
      </c>
      <c r="AA26" s="33"/>
      <c r="AB26" s="33"/>
      <c r="AC26" s="6">
        <v>43767</v>
      </c>
      <c r="AD26" s="16">
        <f>4593799428700*2</f>
        <v>9187598857400</v>
      </c>
      <c r="AE26" s="11">
        <f>(6321764500*2)</f>
        <v>12643529000</v>
      </c>
      <c r="AF26" s="5">
        <v>4240271300</v>
      </c>
      <c r="AG26" s="5"/>
    </row>
    <row r="27" spans="1:33">
      <c r="A27" s="28">
        <v>6</v>
      </c>
      <c r="B27" s="31">
        <v>43768</v>
      </c>
      <c r="C27" s="36">
        <f t="shared" si="9"/>
        <v>12.799600000000005</v>
      </c>
      <c r="D27" s="36"/>
      <c r="E27" s="36">
        <v>0</v>
      </c>
      <c r="F27" s="36">
        <v>3.85</v>
      </c>
      <c r="G27" s="36">
        <f t="shared" si="0"/>
        <v>16.649600000000007</v>
      </c>
      <c r="H27" s="28"/>
      <c r="I27" s="28"/>
      <c r="J27" s="28"/>
      <c r="K27" s="28"/>
      <c r="L27" s="28"/>
      <c r="M27" s="28">
        <v>0</v>
      </c>
      <c r="N27" s="28">
        <v>-295</v>
      </c>
      <c r="O27" s="28">
        <v>40</v>
      </c>
      <c r="P27" s="37">
        <v>32.4</v>
      </c>
      <c r="Q27" s="37">
        <f t="shared" si="1"/>
        <v>7.6000000000000014</v>
      </c>
      <c r="R27" s="38">
        <v>164</v>
      </c>
      <c r="S27" s="34">
        <f t="shared" si="2"/>
        <v>5.0617283950617287E-3</v>
      </c>
      <c r="T27" s="33">
        <v>-36.299999999999997</v>
      </c>
      <c r="U27" s="34">
        <f t="shared" si="3"/>
        <v>-1.1203703703703703E-3</v>
      </c>
      <c r="V27" s="39">
        <f t="shared" si="4"/>
        <v>2.1386723911976531E-3</v>
      </c>
      <c r="W27" s="39">
        <f t="shared" si="5"/>
        <v>5.5547805622459625E-4</v>
      </c>
      <c r="X27" s="32">
        <f t="shared" si="6"/>
        <v>0.25973031611144959</v>
      </c>
      <c r="Y27" s="34">
        <f t="shared" si="7"/>
        <v>5.5547805622459625E-4</v>
      </c>
      <c r="Z27" s="33">
        <f t="shared" si="8"/>
        <v>0</v>
      </c>
      <c r="AA27" s="33"/>
      <c r="AB27" s="33"/>
      <c r="AC27" s="6">
        <v>43768</v>
      </c>
      <c r="AD27" s="13">
        <f>5780599006600*2</f>
        <v>11561198013200</v>
      </c>
      <c r="AE27" s="11">
        <f>(12362807500*2)</f>
        <v>24725615000</v>
      </c>
      <c r="AF27" s="5">
        <v>6421991800</v>
      </c>
      <c r="AG27" s="5"/>
    </row>
    <row r="28" spans="1:33">
      <c r="A28" s="28">
        <v>6</v>
      </c>
      <c r="B28" s="31">
        <v>43769</v>
      </c>
      <c r="C28" s="36">
        <f t="shared" si="9"/>
        <v>16.649600000000007</v>
      </c>
      <c r="D28" s="36"/>
      <c r="E28" s="36">
        <v>0</v>
      </c>
      <c r="F28" s="36">
        <v>0.13</v>
      </c>
      <c r="G28" s="36">
        <f t="shared" si="0"/>
        <v>16.779600000000006</v>
      </c>
      <c r="H28" s="28"/>
      <c r="I28" s="28"/>
      <c r="J28" s="28"/>
      <c r="K28" s="28"/>
      <c r="L28" s="28"/>
      <c r="M28" s="28">
        <v>0</v>
      </c>
      <c r="N28" s="28">
        <v>-264</v>
      </c>
      <c r="O28" s="28">
        <v>40</v>
      </c>
      <c r="P28" s="37">
        <v>32.6</v>
      </c>
      <c r="Q28" s="37">
        <f t="shared" si="1"/>
        <v>7.3999999999999986</v>
      </c>
      <c r="R28" s="38">
        <v>16.7</v>
      </c>
      <c r="S28" s="34">
        <f t="shared" si="2"/>
        <v>5.1226993865030677E-4</v>
      </c>
      <c r="T28" s="33">
        <v>-49.7</v>
      </c>
      <c r="U28" s="34">
        <f t="shared" si="3"/>
        <v>-1.5245398773006136E-3</v>
      </c>
      <c r="V28" s="39">
        <f t="shared" si="4"/>
        <v>1.1002747943280975E-3</v>
      </c>
      <c r="W28" s="39">
        <f t="shared" si="5"/>
        <v>4.2942800846909753E-4</v>
      </c>
      <c r="X28" s="32">
        <f t="shared" si="6"/>
        <v>0.39029159868315938</v>
      </c>
      <c r="Y28" s="34">
        <f t="shared" si="7"/>
        <v>4.2942800846909753E-4</v>
      </c>
      <c r="Z28" s="33">
        <f t="shared" si="8"/>
        <v>0</v>
      </c>
      <c r="AA28" s="33"/>
      <c r="AB28" s="33"/>
      <c r="AC28" s="6">
        <v>43769</v>
      </c>
      <c r="AD28" s="17">
        <f>4844216397100*2</f>
        <v>9688432794200</v>
      </c>
      <c r="AE28" s="11">
        <f>(5329969200*2)</f>
        <v>10659938400</v>
      </c>
      <c r="AF28" s="5">
        <v>4160484400</v>
      </c>
      <c r="AG28" s="5"/>
    </row>
    <row r="29" spans="1:33">
      <c r="A29" s="28">
        <v>6</v>
      </c>
      <c r="B29" s="31">
        <v>43770</v>
      </c>
      <c r="C29" s="36">
        <f t="shared" si="9"/>
        <v>16.779600000000006</v>
      </c>
      <c r="D29" s="36"/>
      <c r="E29" s="36">
        <v>2</v>
      </c>
      <c r="F29" s="36">
        <v>-2.6</v>
      </c>
      <c r="G29" s="36">
        <f t="shared" si="0"/>
        <v>16.179600000000004</v>
      </c>
      <c r="H29" s="28"/>
      <c r="I29" s="28"/>
      <c r="J29" s="28"/>
      <c r="K29" s="28"/>
      <c r="L29" s="28"/>
      <c r="M29" s="28">
        <v>0</v>
      </c>
      <c r="N29" s="28">
        <v>-241</v>
      </c>
      <c r="O29" s="28">
        <v>40</v>
      </c>
      <c r="P29" s="37">
        <v>54.4</v>
      </c>
      <c r="Q29" s="37">
        <f t="shared" si="1"/>
        <v>-14.399999999999999</v>
      </c>
      <c r="R29" s="38">
        <v>69.099999999999994</v>
      </c>
      <c r="S29" s="34">
        <f t="shared" si="2"/>
        <v>1.2702205882352941E-3</v>
      </c>
      <c r="T29" s="33">
        <v>52.8</v>
      </c>
      <c r="U29" s="34">
        <f t="shared" si="3"/>
        <v>9.7058823529411762E-4</v>
      </c>
      <c r="V29" s="39">
        <f t="shared" si="4"/>
        <v>2.740338958586057E-3</v>
      </c>
      <c r="W29" s="39">
        <f t="shared" si="5"/>
        <v>7.5667474438286593E-4</v>
      </c>
      <c r="X29" s="32">
        <f t="shared" si="6"/>
        <v>0.27612450715705994</v>
      </c>
      <c r="Y29" s="34">
        <f t="shared" si="7"/>
        <v>7.5667474438286593E-4</v>
      </c>
      <c r="Z29" s="33">
        <f t="shared" si="8"/>
        <v>0</v>
      </c>
      <c r="AA29" s="33"/>
      <c r="AB29" s="33"/>
      <c r="AC29" s="6">
        <v>43770</v>
      </c>
      <c r="AD29" s="5">
        <v>11760465069120</v>
      </c>
      <c r="AE29" s="11">
        <f>(16113830300*2)</f>
        <v>32227660600</v>
      </c>
      <c r="AF29" s="5">
        <f>3991635000+4907211900</f>
        <v>8898846900</v>
      </c>
      <c r="AG29" s="5"/>
    </row>
    <row r="30" spans="1:33">
      <c r="A30" s="28">
        <v>7</v>
      </c>
      <c r="B30" s="31">
        <v>43773</v>
      </c>
      <c r="C30" s="36">
        <f t="shared" si="9"/>
        <v>16.179600000000004</v>
      </c>
      <c r="D30" s="36"/>
      <c r="E30" s="36">
        <v>0</v>
      </c>
      <c r="F30" s="36">
        <v>-4.8735999999999997</v>
      </c>
      <c r="G30" s="36">
        <f t="shared" si="0"/>
        <v>11.306000000000004</v>
      </c>
      <c r="H30" s="28"/>
      <c r="I30" s="28"/>
      <c r="J30" s="28"/>
      <c r="K30" s="28"/>
      <c r="L30" s="28"/>
      <c r="M30" s="28">
        <v>0</v>
      </c>
      <c r="N30" s="28">
        <v>-187</v>
      </c>
      <c r="O30" s="28">
        <v>40</v>
      </c>
      <c r="P30" s="37">
        <v>46.8</v>
      </c>
      <c r="Q30" s="37">
        <f t="shared" si="1"/>
        <v>-6.7999999999999972</v>
      </c>
      <c r="R30" s="38">
        <v>122.2</v>
      </c>
      <c r="S30" s="34">
        <f t="shared" si="2"/>
        <v>2.6111111111111114E-3</v>
      </c>
      <c r="T30" s="33">
        <v>135.69999999999999</v>
      </c>
      <c r="U30" s="34">
        <f t="shared" si="3"/>
        <v>2.8995726495726491E-3</v>
      </c>
      <c r="V30" s="39">
        <f t="shared" si="4"/>
        <v>3.7512051941559097E-3</v>
      </c>
      <c r="W30" s="39">
        <f t="shared" si="5"/>
        <v>6.5713151442082596E-4</v>
      </c>
      <c r="X30" s="32">
        <f t="shared" si="6"/>
        <v>0.17517877066404858</v>
      </c>
      <c r="Y30" s="34">
        <f t="shared" si="7"/>
        <v>6.5713151442082596E-4</v>
      </c>
      <c r="Z30" s="33">
        <f t="shared" si="8"/>
        <v>0</v>
      </c>
      <c r="AA30" s="33"/>
      <c r="AB30" s="33"/>
      <c r="AC30" s="6">
        <v>43773</v>
      </c>
      <c r="AD30" s="18">
        <f>5787747530800*2</f>
        <v>11575495061600</v>
      </c>
      <c r="AE30" s="11">
        <f>(21711028600*2)</f>
        <v>43422057200</v>
      </c>
      <c r="AF30" s="5">
        <v>7606622600</v>
      </c>
      <c r="AG30" s="5"/>
    </row>
    <row r="31" spans="1:33">
      <c r="A31" s="28">
        <v>7</v>
      </c>
      <c r="B31" s="31">
        <v>43774</v>
      </c>
      <c r="C31" s="36">
        <f t="shared" si="9"/>
        <v>11.306000000000004</v>
      </c>
      <c r="D31" s="36"/>
      <c r="E31" s="36">
        <v>0</v>
      </c>
      <c r="F31" s="36">
        <v>-2.9826999999999999</v>
      </c>
      <c r="G31" s="36">
        <f t="shared" si="0"/>
        <v>8.323300000000005</v>
      </c>
      <c r="H31" s="28"/>
      <c r="I31" s="28"/>
      <c r="J31" s="28"/>
      <c r="K31" s="28"/>
      <c r="L31" s="28"/>
      <c r="M31" s="28">
        <v>0</v>
      </c>
      <c r="N31" s="28">
        <v>-143</v>
      </c>
      <c r="O31" s="28">
        <v>40</v>
      </c>
      <c r="P31" s="37">
        <v>42</v>
      </c>
      <c r="Q31" s="37">
        <f t="shared" si="1"/>
        <v>-2</v>
      </c>
      <c r="R31" s="38">
        <v>163.4</v>
      </c>
      <c r="S31" s="34">
        <f t="shared" si="2"/>
        <v>3.8904761904761907E-3</v>
      </c>
      <c r="T31" s="33">
        <v>165.9</v>
      </c>
      <c r="U31" s="34">
        <f t="shared" si="3"/>
        <v>3.9500000000000004E-3</v>
      </c>
      <c r="V31" s="39">
        <f t="shared" si="4"/>
        <v>2.3884786894708236E-3</v>
      </c>
      <c r="W31" s="39">
        <f t="shared" si="5"/>
        <v>4.4712990973630489E-4</v>
      </c>
      <c r="X31" s="32">
        <f t="shared" si="6"/>
        <v>0.18720280474236436</v>
      </c>
      <c r="Y31" s="34">
        <f t="shared" si="7"/>
        <v>4.4712990973630489E-4</v>
      </c>
      <c r="Z31" s="33">
        <f t="shared" si="8"/>
        <v>0</v>
      </c>
      <c r="AA31" s="33"/>
      <c r="AB31" s="33"/>
      <c r="AC31" s="6">
        <v>43774</v>
      </c>
      <c r="AD31" s="12">
        <f>5227641115260*2</f>
        <v>10455282230520</v>
      </c>
      <c r="AE31" s="11">
        <f>(12486109400*2)</f>
        <v>24972218800</v>
      </c>
      <c r="AF31" s="5">
        <v>4674869400</v>
      </c>
      <c r="AG31" s="5"/>
    </row>
    <row r="32" spans="1:33">
      <c r="A32" s="28">
        <v>7</v>
      </c>
      <c r="B32" s="31">
        <v>43775</v>
      </c>
      <c r="C32" s="36">
        <f t="shared" si="9"/>
        <v>8.323300000000005</v>
      </c>
      <c r="D32" s="36"/>
      <c r="E32" s="36">
        <v>1</v>
      </c>
      <c r="F32" s="36">
        <v>-3.5</v>
      </c>
      <c r="G32" s="36">
        <f t="shared" si="0"/>
        <v>5.823300000000005</v>
      </c>
      <c r="H32" s="28"/>
      <c r="I32" s="28"/>
      <c r="J32" s="28"/>
      <c r="K32" s="28"/>
      <c r="L32" s="28"/>
      <c r="M32" s="28">
        <v>0</v>
      </c>
      <c r="N32" s="28">
        <v>-67</v>
      </c>
      <c r="O32" s="28">
        <v>40</v>
      </c>
      <c r="P32" s="37">
        <v>15.4</v>
      </c>
      <c r="Q32" s="37">
        <f t="shared" si="1"/>
        <v>24.6</v>
      </c>
      <c r="R32" s="38">
        <v>205.8</v>
      </c>
      <c r="S32" s="34">
        <f t="shared" si="2"/>
        <v>1.3363636363636364E-2</v>
      </c>
      <c r="T32" s="33">
        <v>178.3</v>
      </c>
      <c r="U32" s="34">
        <f t="shared" si="3"/>
        <v>1.1577922077922079E-2</v>
      </c>
      <c r="V32" s="39">
        <f t="shared" si="4"/>
        <v>6.7398923411440782E-3</v>
      </c>
      <c r="W32" s="39">
        <f t="shared" si="5"/>
        <v>6.9780663765227889E-4</v>
      </c>
      <c r="X32" s="32">
        <f t="shared" si="6"/>
        <v>0.10353379584306953</v>
      </c>
      <c r="Y32" s="34">
        <f t="shared" si="7"/>
        <v>6.9780663765227889E-4</v>
      </c>
      <c r="Z32" s="33">
        <f t="shared" si="8"/>
        <v>0</v>
      </c>
      <c r="AA32" s="33"/>
      <c r="AB32" s="33"/>
      <c r="AC32" s="6">
        <v>43775</v>
      </c>
      <c r="AD32" s="5">
        <v>10646073137100</v>
      </c>
      <c r="AE32" s="11">
        <f>(35876693400*2)</f>
        <v>71753386800</v>
      </c>
      <c r="AF32" s="5">
        <f>1570471000+5858429500</f>
        <v>7428900500</v>
      </c>
      <c r="AG32" s="5"/>
    </row>
    <row r="33" spans="1:33">
      <c r="A33" s="28">
        <v>7</v>
      </c>
      <c r="B33" s="31">
        <v>43776</v>
      </c>
      <c r="C33" s="36">
        <f t="shared" si="9"/>
        <v>5.823300000000005</v>
      </c>
      <c r="D33" s="36"/>
      <c r="E33" s="36">
        <v>1</v>
      </c>
      <c r="F33" s="36">
        <v>-0.50009999999999999</v>
      </c>
      <c r="G33" s="36">
        <f t="shared" si="0"/>
        <v>6.3232000000000053</v>
      </c>
      <c r="H33" s="28"/>
      <c r="I33" s="28"/>
      <c r="J33" s="28"/>
      <c r="K33" s="28"/>
      <c r="L33" s="28"/>
      <c r="M33" s="28">
        <v>0</v>
      </c>
      <c r="N33" s="28">
        <v>-145</v>
      </c>
      <c r="O33" s="28">
        <v>40</v>
      </c>
      <c r="P33" s="37">
        <v>16.2</v>
      </c>
      <c r="Q33" s="37">
        <f t="shared" si="1"/>
        <v>23.8</v>
      </c>
      <c r="R33" s="38">
        <v>158.5</v>
      </c>
      <c r="S33" s="34">
        <f t="shared" si="2"/>
        <v>9.783950617283951E-3</v>
      </c>
      <c r="T33" s="33">
        <v>145.19999999999999</v>
      </c>
      <c r="U33" s="34">
        <f t="shared" si="3"/>
        <v>8.9629629629629625E-3</v>
      </c>
      <c r="V33" s="39">
        <f t="shared" si="4"/>
        <v>1.8722713888699792E-3</v>
      </c>
      <c r="W33" s="39">
        <f t="shared" si="5"/>
        <v>2.5624898742983743E-4</v>
      </c>
      <c r="X33" s="32">
        <f t="shared" si="6"/>
        <v>0.13686530112736384</v>
      </c>
      <c r="Y33" s="34">
        <f t="shared" si="7"/>
        <v>2.5624898742983743E-4</v>
      </c>
      <c r="Z33" s="33">
        <f t="shared" si="8"/>
        <v>0</v>
      </c>
      <c r="AA33" s="33"/>
      <c r="AB33" s="33"/>
      <c r="AC33" s="6">
        <v>43776</v>
      </c>
      <c r="AD33" s="5">
        <v>9929829676680</v>
      </c>
      <c r="AE33" s="11">
        <f>(9295668000*2)</f>
        <v>18591336000</v>
      </c>
      <c r="AF33" s="5">
        <f>1570100000+974408800</f>
        <v>2544508800</v>
      </c>
      <c r="AG33" s="5"/>
    </row>
    <row r="34" spans="1:33">
      <c r="A34" s="28">
        <v>7</v>
      </c>
      <c r="B34" s="31">
        <v>43777</v>
      </c>
      <c r="C34" s="36">
        <f t="shared" si="9"/>
        <v>6.3232000000000053</v>
      </c>
      <c r="D34" s="36"/>
      <c r="E34" s="36">
        <v>0</v>
      </c>
      <c r="F34" s="36">
        <v>3.0001000000000002</v>
      </c>
      <c r="G34" s="36">
        <f t="shared" si="0"/>
        <v>9.323300000000005</v>
      </c>
      <c r="H34" s="28"/>
      <c r="I34" s="28"/>
      <c r="J34" s="28"/>
      <c r="K34" s="28"/>
      <c r="L34" s="28"/>
      <c r="M34" s="28">
        <v>0</v>
      </c>
      <c r="N34" s="28">
        <v>-195</v>
      </c>
      <c r="O34" s="28">
        <v>40</v>
      </c>
      <c r="P34" s="37">
        <v>20.9</v>
      </c>
      <c r="Q34" s="37">
        <f t="shared" si="1"/>
        <v>19.100000000000001</v>
      </c>
      <c r="R34" s="38">
        <v>120.2</v>
      </c>
      <c r="S34" s="34">
        <f t="shared" si="2"/>
        <v>5.7511961722488038E-3</v>
      </c>
      <c r="T34" s="33">
        <v>134.9</v>
      </c>
      <c r="U34" s="34">
        <f t="shared" si="3"/>
        <v>6.454545454545455E-3</v>
      </c>
      <c r="V34" s="39">
        <f t="shared" si="4"/>
        <v>3.4941973553148644E-3</v>
      </c>
      <c r="W34" s="39">
        <f t="shared" si="5"/>
        <v>1.3090533585434563E-3</v>
      </c>
      <c r="X34" s="32">
        <f t="shared" si="6"/>
        <v>0.37463635434109493</v>
      </c>
      <c r="Y34" s="34">
        <f t="shared" si="7"/>
        <v>1.3090533585434563E-3</v>
      </c>
      <c r="Z34" s="33">
        <f t="shared" si="8"/>
        <v>0</v>
      </c>
      <c r="AA34" s="33"/>
      <c r="AB34" s="33"/>
      <c r="AC34" s="6">
        <v>43777</v>
      </c>
      <c r="AD34" s="5">
        <v>9511453080762</v>
      </c>
      <c r="AE34" s="11">
        <f>(16617447100*2)</f>
        <v>33234894200</v>
      </c>
      <c r="AF34" s="5">
        <f>5186246300+7264753300</f>
        <v>12450999600</v>
      </c>
      <c r="AG34" s="5"/>
    </row>
    <row r="35" spans="1:33">
      <c r="A35" s="28">
        <v>8</v>
      </c>
      <c r="B35" s="31">
        <v>43780</v>
      </c>
      <c r="C35" s="36">
        <f t="shared" si="9"/>
        <v>9.323300000000005</v>
      </c>
      <c r="D35" s="36"/>
      <c r="E35" s="36">
        <v>3</v>
      </c>
      <c r="F35" s="36">
        <v>0.42170000000000002</v>
      </c>
      <c r="G35" s="36">
        <f t="shared" si="0"/>
        <v>12.745000000000005</v>
      </c>
      <c r="H35" s="28"/>
      <c r="I35" s="28"/>
      <c r="J35" s="28"/>
      <c r="K35" s="28"/>
      <c r="L35" s="28"/>
      <c r="M35" s="28">
        <v>0</v>
      </c>
      <c r="N35" s="28">
        <v>-208</v>
      </c>
      <c r="O35" s="28">
        <v>40</v>
      </c>
      <c r="P35" s="37">
        <v>26.2</v>
      </c>
      <c r="Q35" s="37">
        <f t="shared" si="1"/>
        <v>13.8</v>
      </c>
      <c r="R35" s="38">
        <v>167.9</v>
      </c>
      <c r="S35" s="34">
        <f t="shared" si="2"/>
        <v>6.4083969465648857E-3</v>
      </c>
      <c r="T35" s="33">
        <v>119</v>
      </c>
      <c r="U35" s="34">
        <f t="shared" si="3"/>
        <v>4.5419847328244277E-3</v>
      </c>
      <c r="V35" s="39">
        <f t="shared" si="4"/>
        <v>5.8151558929428115E-3</v>
      </c>
      <c r="W35" s="39">
        <f t="shared" si="5"/>
        <v>1.3293601212213677E-3</v>
      </c>
      <c r="X35" s="32">
        <f t="shared" si="6"/>
        <v>0.22860266271359292</v>
      </c>
      <c r="Y35" s="34">
        <f t="shared" si="7"/>
        <v>1.3293601212213677E-3</v>
      </c>
      <c r="Z35" s="33">
        <f t="shared" si="8"/>
        <v>0</v>
      </c>
      <c r="AA35" s="33"/>
      <c r="AB35" s="33"/>
      <c r="AC35" s="6">
        <v>43780</v>
      </c>
      <c r="AD35" s="5">
        <v>10286248159330</v>
      </c>
      <c r="AE35" s="11">
        <f>(29908068300*2)</f>
        <v>59816136600</v>
      </c>
      <c r="AF35" s="5">
        <f>7953994200+5720133900</f>
        <v>13674128100</v>
      </c>
      <c r="AG35" s="5"/>
    </row>
    <row r="36" spans="1:33">
      <c r="A36" s="28">
        <v>8</v>
      </c>
      <c r="B36" s="31">
        <v>43781</v>
      </c>
      <c r="C36" s="36">
        <f t="shared" si="9"/>
        <v>12.745000000000005</v>
      </c>
      <c r="D36" s="36"/>
      <c r="E36" s="36">
        <v>0</v>
      </c>
      <c r="F36" s="36">
        <v>3.4495</v>
      </c>
      <c r="G36" s="36">
        <f t="shared" si="0"/>
        <v>16.194500000000005</v>
      </c>
      <c r="H36" s="28"/>
      <c r="I36" s="28"/>
      <c r="J36" s="28"/>
      <c r="K36" s="28"/>
      <c r="L36" s="28"/>
      <c r="M36" s="28">
        <v>0</v>
      </c>
      <c r="N36" s="28">
        <v>-298</v>
      </c>
      <c r="O36" s="28">
        <v>40</v>
      </c>
      <c r="P36" s="37">
        <v>31.7</v>
      </c>
      <c r="Q36" s="37">
        <f t="shared" si="1"/>
        <v>8.3000000000000007</v>
      </c>
      <c r="R36" s="38">
        <v>71.599999999999994</v>
      </c>
      <c r="S36" s="34">
        <f t="shared" si="2"/>
        <v>2.2586750788643533E-3</v>
      </c>
      <c r="T36" s="33">
        <v>44.2</v>
      </c>
      <c r="U36" s="34">
        <f t="shared" si="3"/>
        <v>1.3943217665615144E-3</v>
      </c>
      <c r="V36" s="39">
        <f t="shared" si="4"/>
        <v>4.8107439396328309E-3</v>
      </c>
      <c r="W36" s="39">
        <f t="shared" si="5"/>
        <v>9.0457477831643247E-4</v>
      </c>
      <c r="X36" s="32">
        <f t="shared" si="6"/>
        <v>0.18803220243426053</v>
      </c>
      <c r="Y36" s="34">
        <f t="shared" si="7"/>
        <v>9.0457477831643247E-4</v>
      </c>
      <c r="Z36" s="33">
        <f t="shared" si="8"/>
        <v>0</v>
      </c>
      <c r="AA36" s="33"/>
      <c r="AB36" s="33"/>
      <c r="AC36" s="6">
        <v>43781</v>
      </c>
      <c r="AD36" s="5">
        <v>10465109935542</v>
      </c>
      <c r="AE36" s="11">
        <f>(25172482100*2)</f>
        <v>50344964200</v>
      </c>
      <c r="AF36" s="5">
        <f>5867742500+3598732000</f>
        <v>9466474500</v>
      </c>
      <c r="AG36" s="5"/>
    </row>
    <row r="37" spans="1:33">
      <c r="A37" s="28">
        <v>8</v>
      </c>
      <c r="B37" s="31">
        <v>43782</v>
      </c>
      <c r="C37" s="36">
        <f t="shared" si="9"/>
        <v>16.194500000000005</v>
      </c>
      <c r="D37" s="36"/>
      <c r="E37" s="36">
        <v>0</v>
      </c>
      <c r="F37" s="36">
        <v>2.9535</v>
      </c>
      <c r="G37" s="36">
        <f t="shared" si="0"/>
        <v>19.148000000000003</v>
      </c>
      <c r="H37" s="28"/>
      <c r="I37" s="28"/>
      <c r="J37" s="28"/>
      <c r="K37" s="28"/>
      <c r="L37" s="28"/>
      <c r="M37" s="28">
        <v>0</v>
      </c>
      <c r="N37" s="28">
        <v>-310</v>
      </c>
      <c r="O37" s="28">
        <v>40</v>
      </c>
      <c r="P37" s="37">
        <v>36.270000000000003</v>
      </c>
      <c r="Q37" s="37">
        <f t="shared" si="1"/>
        <v>3.7299999999999969</v>
      </c>
      <c r="R37" s="38">
        <v>-24.5</v>
      </c>
      <c r="S37" s="34">
        <f t="shared" si="2"/>
        <v>-6.7548938516680452E-4</v>
      </c>
      <c r="T37" s="33">
        <v>1.8</v>
      </c>
      <c r="U37" s="34">
        <f t="shared" si="3"/>
        <v>4.9627791563275434E-5</v>
      </c>
      <c r="V37" s="39">
        <f t="shared" si="4"/>
        <v>3.5342046089019766E-3</v>
      </c>
      <c r="W37" s="39">
        <f t="shared" si="5"/>
        <v>3.6353089117490566E-4</v>
      </c>
      <c r="X37" s="32">
        <f t="shared" si="6"/>
        <v>0.10286073711160972</v>
      </c>
      <c r="Y37" s="34">
        <f t="shared" si="7"/>
        <v>3.6353089117490566E-4</v>
      </c>
      <c r="Z37" s="33">
        <f t="shared" si="8"/>
        <v>0</v>
      </c>
      <c r="AA37" s="33"/>
      <c r="AB37" s="33"/>
      <c r="AC37" s="6">
        <v>43782</v>
      </c>
      <c r="AD37" s="5">
        <v>14615370052400</v>
      </c>
      <c r="AE37" s="11">
        <f>(25826854100*2)</f>
        <v>51653708200</v>
      </c>
      <c r="AF37" s="5">
        <f>5138353300+174785200</f>
        <v>5313138500</v>
      </c>
      <c r="AG37" s="5"/>
    </row>
    <row r="38" spans="1:33">
      <c r="A38" s="28">
        <v>8</v>
      </c>
      <c r="B38" s="31">
        <v>43783</v>
      </c>
      <c r="C38" s="36">
        <f t="shared" si="9"/>
        <v>19.148000000000003</v>
      </c>
      <c r="D38" s="36"/>
      <c r="E38" s="36">
        <v>0</v>
      </c>
      <c r="F38" s="36">
        <v>5.2538999999999998</v>
      </c>
      <c r="G38" s="36">
        <f t="shared" si="0"/>
        <v>24.401900000000005</v>
      </c>
      <c r="H38" s="28"/>
      <c r="I38" s="28"/>
      <c r="J38" s="28"/>
      <c r="K38" s="28"/>
      <c r="L38" s="28"/>
      <c r="M38" s="28">
        <v>0</v>
      </c>
      <c r="N38" s="28">
        <v>-393</v>
      </c>
      <c r="O38" s="28">
        <v>40</v>
      </c>
      <c r="P38" s="37">
        <v>46.4</v>
      </c>
      <c r="Q38" s="37">
        <f t="shared" si="1"/>
        <v>-6.3999999999999986</v>
      </c>
      <c r="R38" s="38">
        <v>-65</v>
      </c>
      <c r="S38" s="34">
        <f t="shared" si="2"/>
        <v>-1.4008620689655172E-3</v>
      </c>
      <c r="T38" s="33">
        <v>-81.599999999999994</v>
      </c>
      <c r="U38" s="34">
        <f t="shared" si="3"/>
        <v>-1.7586206896551724E-3</v>
      </c>
      <c r="V38" s="39">
        <f t="shared" si="4"/>
        <v>4.2617510051257074E-3</v>
      </c>
      <c r="W38" s="39">
        <f t="shared" si="5"/>
        <v>8.1804281537813431E-4</v>
      </c>
      <c r="X38" s="32">
        <f t="shared" si="6"/>
        <v>0.19194993193977197</v>
      </c>
      <c r="Y38" s="34">
        <f t="shared" si="7"/>
        <v>8.1804281537813431E-4</v>
      </c>
      <c r="Z38" s="33">
        <f t="shared" si="8"/>
        <v>0</v>
      </c>
      <c r="AA38" s="33"/>
      <c r="AB38" s="33"/>
      <c r="AC38" s="6">
        <v>43783</v>
      </c>
      <c r="AD38" s="12">
        <f>5072783504714*2</f>
        <v>10145567009428</v>
      </c>
      <c r="AE38" s="11">
        <f>(21618940200*2)</f>
        <v>43237880400</v>
      </c>
      <c r="AF38" s="5">
        <v>8299508200</v>
      </c>
      <c r="AG38" s="5"/>
    </row>
    <row r="39" spans="1:33">
      <c r="A39" s="28">
        <v>8</v>
      </c>
      <c r="B39" s="31">
        <v>43784</v>
      </c>
      <c r="C39" s="36">
        <f t="shared" si="9"/>
        <v>24.401900000000005</v>
      </c>
      <c r="D39" s="36"/>
      <c r="E39" s="36">
        <v>10</v>
      </c>
      <c r="F39" s="36">
        <v>0</v>
      </c>
      <c r="G39" s="36">
        <f t="shared" si="0"/>
        <v>34.401900000000005</v>
      </c>
      <c r="H39" s="28"/>
      <c r="I39" s="28"/>
      <c r="J39" s="28"/>
      <c r="K39" s="28"/>
      <c r="L39" s="28"/>
      <c r="M39" s="28">
        <v>0</v>
      </c>
      <c r="N39" s="28">
        <v>-559</v>
      </c>
      <c r="O39" s="28">
        <v>40</v>
      </c>
      <c r="P39" s="37">
        <v>66.8</v>
      </c>
      <c r="Q39" s="37">
        <f t="shared" si="1"/>
        <v>-26.799999999999997</v>
      </c>
      <c r="R39" s="38">
        <v>74.900000000000006</v>
      </c>
      <c r="S39" s="34">
        <f t="shared" si="2"/>
        <v>1.1212574850299401E-3</v>
      </c>
      <c r="T39" s="33">
        <v>-43.5</v>
      </c>
      <c r="U39" s="34">
        <f t="shared" si="3"/>
        <v>-6.5119760479041919E-4</v>
      </c>
      <c r="V39" s="39">
        <f t="shared" si="4"/>
        <v>4.40306693759161E-3</v>
      </c>
      <c r="W39" s="39">
        <f t="shared" si="5"/>
        <v>3.0905742522256354E-3</v>
      </c>
      <c r="X39" s="32">
        <f t="shared" si="6"/>
        <v>0.70191398314651055</v>
      </c>
      <c r="Y39" s="34">
        <f t="shared" si="7"/>
        <v>3.0905742522256354E-3</v>
      </c>
      <c r="Z39" s="33">
        <f t="shared" si="8"/>
        <v>0</v>
      </c>
      <c r="AA39" s="33"/>
      <c r="AB39" s="33"/>
      <c r="AC39" s="6">
        <v>43784</v>
      </c>
      <c r="AD39" s="12">
        <f>5742622099184*2</f>
        <v>11485244198368</v>
      </c>
      <c r="AE39" s="11">
        <f>(25285149500*2)</f>
        <v>50570299000</v>
      </c>
      <c r="AF39" s="5">
        <f>15430000000+20066000000</f>
        <v>35496000000</v>
      </c>
      <c r="AG39" s="5"/>
    </row>
    <row r="40" spans="1:33">
      <c r="A40" s="28">
        <v>9</v>
      </c>
      <c r="B40" s="31">
        <v>43787</v>
      </c>
      <c r="C40" s="36">
        <f t="shared" si="9"/>
        <v>34.401900000000005</v>
      </c>
      <c r="D40" s="36">
        <v>-15</v>
      </c>
      <c r="E40" s="36">
        <v>0</v>
      </c>
      <c r="F40" s="36">
        <v>0</v>
      </c>
      <c r="G40" s="36">
        <f t="shared" si="0"/>
        <v>19.401900000000005</v>
      </c>
      <c r="H40" s="28"/>
      <c r="I40" s="28"/>
      <c r="J40" s="28"/>
      <c r="K40" s="28"/>
      <c r="L40" s="28"/>
      <c r="M40" s="28">
        <v>0</v>
      </c>
      <c r="N40" s="28">
        <v>-559</v>
      </c>
      <c r="O40" s="28">
        <v>40</v>
      </c>
      <c r="P40" s="37">
        <v>66.8</v>
      </c>
      <c r="Q40" s="37">
        <f t="shared" si="1"/>
        <v>-26.799999999999997</v>
      </c>
      <c r="R40" s="38">
        <v>-131.19999999999999</v>
      </c>
      <c r="S40" s="34">
        <f t="shared" si="2"/>
        <v>-1.964071856287425E-3</v>
      </c>
      <c r="T40" s="33">
        <v>-168.3</v>
      </c>
      <c r="U40" s="34">
        <f t="shared" si="3"/>
        <v>-2.5194610778443115E-3</v>
      </c>
      <c r="V40" s="39">
        <f t="shared" si="4"/>
        <v>1.0490135871495877E-3</v>
      </c>
      <c r="W40" s="39">
        <f t="shared" si="5"/>
        <v>0</v>
      </c>
      <c r="X40" s="32">
        <f t="shared" si="6"/>
        <v>0</v>
      </c>
      <c r="Y40" s="34">
        <f t="shared" si="7"/>
        <v>0</v>
      </c>
      <c r="Z40" s="33">
        <f t="shared" si="8"/>
        <v>0</v>
      </c>
      <c r="AA40" s="33"/>
      <c r="AB40" s="33"/>
      <c r="AC40" s="6">
        <v>43787</v>
      </c>
      <c r="AD40" s="12">
        <f>4798162160775*2</f>
        <v>9596324321550</v>
      </c>
      <c r="AE40" s="11">
        <f>(5033337300*2)</f>
        <v>10066674600</v>
      </c>
      <c r="AF40" s="5">
        <v>0</v>
      </c>
      <c r="AG40" s="5"/>
    </row>
    <row r="41" spans="1:33">
      <c r="A41" s="28">
        <v>9</v>
      </c>
      <c r="B41" s="31">
        <v>43788</v>
      </c>
      <c r="C41" s="36">
        <f t="shared" si="9"/>
        <v>19.401900000000005</v>
      </c>
      <c r="D41" s="36"/>
      <c r="E41" s="36">
        <v>-5</v>
      </c>
      <c r="F41" s="36">
        <v>4.9000000000000004</v>
      </c>
      <c r="G41" s="36">
        <f t="shared" si="0"/>
        <v>19.301900000000003</v>
      </c>
      <c r="H41" s="28"/>
      <c r="I41" s="28"/>
      <c r="J41" s="28"/>
      <c r="K41" s="28"/>
      <c r="L41" s="28"/>
      <c r="M41" s="28">
        <v>0</v>
      </c>
      <c r="N41" s="28">
        <v>-559</v>
      </c>
      <c r="O41" s="28">
        <v>40</v>
      </c>
      <c r="P41" s="37">
        <v>66.8</v>
      </c>
      <c r="Q41" s="37">
        <f t="shared" si="1"/>
        <v>-26.799999999999997</v>
      </c>
      <c r="R41" s="38">
        <v>-8.8000000000000007</v>
      </c>
      <c r="S41" s="34">
        <f t="shared" si="2"/>
        <v>-1.3173652694610779E-4</v>
      </c>
      <c r="T41" s="33">
        <v>5.4</v>
      </c>
      <c r="U41" s="34">
        <f t="shared" si="3"/>
        <v>8.0838323353293415E-5</v>
      </c>
      <c r="V41" s="39">
        <f t="shared" si="4"/>
        <v>2.9946441617253864E-3</v>
      </c>
      <c r="W41" s="39">
        <f t="shared" si="5"/>
        <v>1.4865886846846452E-3</v>
      </c>
      <c r="X41" s="32">
        <f t="shared" si="6"/>
        <v>0.4964158024798967</v>
      </c>
      <c r="Y41" s="34">
        <f t="shared" si="7"/>
        <v>1.4865886846846452E-3</v>
      </c>
      <c r="Z41" s="33">
        <f t="shared" si="8"/>
        <v>0</v>
      </c>
      <c r="AA41" s="33"/>
      <c r="AB41" s="33"/>
      <c r="AC41" s="6">
        <v>43788</v>
      </c>
      <c r="AD41" s="5">
        <v>10383787028000</v>
      </c>
      <c r="AE41" s="11">
        <f>(15547873600*2)</f>
        <v>31095747200</v>
      </c>
      <c r="AF41" s="5">
        <f>7618920300+7817500000</f>
        <v>15436420300</v>
      </c>
      <c r="AG41" s="5"/>
    </row>
    <row r="42" spans="1:33">
      <c r="A42" s="28">
        <v>9</v>
      </c>
      <c r="B42" s="31">
        <v>43789</v>
      </c>
      <c r="C42" s="36">
        <f t="shared" si="9"/>
        <v>19.301900000000003</v>
      </c>
      <c r="D42" s="36"/>
      <c r="E42" s="36">
        <v>0</v>
      </c>
      <c r="F42" s="36">
        <v>0.50219999999999998</v>
      </c>
      <c r="G42" s="36">
        <f t="shared" si="0"/>
        <v>19.804100000000002</v>
      </c>
      <c r="H42" s="28"/>
      <c r="I42" s="28"/>
      <c r="J42" s="28"/>
      <c r="K42" s="28"/>
      <c r="L42" s="28"/>
      <c r="M42" s="28">
        <v>0</v>
      </c>
      <c r="N42" s="28">
        <v>-567</v>
      </c>
      <c r="O42" s="28">
        <v>40</v>
      </c>
      <c r="P42" s="37">
        <v>67.599999999999994</v>
      </c>
      <c r="Q42" s="37">
        <f t="shared" si="1"/>
        <v>-27.599999999999994</v>
      </c>
      <c r="R42" s="38">
        <v>121</v>
      </c>
      <c r="S42" s="34">
        <f t="shared" si="2"/>
        <v>1.7899408284023669E-3</v>
      </c>
      <c r="T42" s="33">
        <v>-40.6</v>
      </c>
      <c r="U42" s="34">
        <f t="shared" si="3"/>
        <v>-6.0059171597633143E-4</v>
      </c>
      <c r="V42" s="39">
        <f t="shared" si="4"/>
        <v>2.3877090903664591E-3</v>
      </c>
      <c r="W42" s="39">
        <f t="shared" si="5"/>
        <v>5.4486236800446155E-4</v>
      </c>
      <c r="X42" s="32">
        <f t="shared" si="6"/>
        <v>0.22819461977289601</v>
      </c>
      <c r="Y42" s="34">
        <f t="shared" si="7"/>
        <v>5.4486236800446155E-4</v>
      </c>
      <c r="Z42" s="33">
        <f t="shared" si="8"/>
        <v>0</v>
      </c>
      <c r="AA42" s="33"/>
      <c r="AB42" s="33"/>
      <c r="AC42" s="6">
        <v>43789</v>
      </c>
      <c r="AD42" s="5">
        <v>9857870749400</v>
      </c>
      <c r="AE42" s="11">
        <f>(11768863800*2)</f>
        <v>23537727600</v>
      </c>
      <c r="AF42" s="5">
        <f>772820600+4598362200</f>
        <v>5371182800</v>
      </c>
      <c r="AG42" s="5"/>
    </row>
    <row r="43" spans="1:33">
      <c r="A43" s="28">
        <v>9</v>
      </c>
      <c r="B43" s="31">
        <v>43790</v>
      </c>
      <c r="C43" s="36">
        <f t="shared" si="9"/>
        <v>19.804100000000002</v>
      </c>
      <c r="D43" s="36"/>
      <c r="E43" s="36">
        <v>0</v>
      </c>
      <c r="F43" s="36">
        <v>7.1711999999999998</v>
      </c>
      <c r="G43" s="36">
        <f t="shared" si="0"/>
        <v>26.975300000000001</v>
      </c>
      <c r="H43" s="28"/>
      <c r="I43" s="28"/>
      <c r="J43" s="28"/>
      <c r="K43" s="28"/>
      <c r="L43" s="28"/>
      <c r="M43" s="28">
        <v>0</v>
      </c>
      <c r="N43" s="28">
        <v>-436</v>
      </c>
      <c r="O43" s="28">
        <v>80</v>
      </c>
      <c r="P43" s="37">
        <v>63.8</v>
      </c>
      <c r="Q43" s="37">
        <f t="shared" si="1"/>
        <v>16.200000000000003</v>
      </c>
      <c r="R43" s="38">
        <v>551</v>
      </c>
      <c r="S43" s="34">
        <f t="shared" si="2"/>
        <v>8.6363636363636365E-3</v>
      </c>
      <c r="T43" s="33">
        <v>393.2</v>
      </c>
      <c r="U43" s="34">
        <f t="shared" si="3"/>
        <v>6.1630094043887149E-3</v>
      </c>
      <c r="V43" s="39">
        <f t="shared" si="4"/>
        <v>1.9736941646153554E-3</v>
      </c>
      <c r="W43" s="39">
        <f t="shared" si="5"/>
        <v>1.4467191271198953E-3</v>
      </c>
      <c r="X43" s="32">
        <f t="shared" si="6"/>
        <v>0.73300066092146554</v>
      </c>
      <c r="Y43" s="34">
        <f t="shared" si="7"/>
        <v>3.3096619438513098E-3</v>
      </c>
      <c r="Z43" s="33">
        <f>AA43+AB43</f>
        <v>21785370000</v>
      </c>
      <c r="AA43" s="33">
        <v>14615567500</v>
      </c>
      <c r="AB43" s="33">
        <v>7169802500</v>
      </c>
      <c r="AC43" s="6">
        <v>43790</v>
      </c>
      <c r="AD43" s="5">
        <v>11694062643438</v>
      </c>
      <c r="AE43" s="11">
        <f>(11540251600*2)</f>
        <v>23080503200</v>
      </c>
      <c r="AF43" s="5">
        <f>10866294100+6051730000</f>
        <v>16918024100</v>
      </c>
      <c r="AG43" s="5"/>
    </row>
    <row r="44" spans="1:33">
      <c r="A44" s="28">
        <v>9</v>
      </c>
      <c r="B44" s="31">
        <v>43791</v>
      </c>
      <c r="C44" s="36">
        <f t="shared" si="9"/>
        <v>26.975300000000001</v>
      </c>
      <c r="D44" s="36"/>
      <c r="E44" s="36">
        <v>-3</v>
      </c>
      <c r="F44" s="36">
        <v>-0.32</v>
      </c>
      <c r="G44" s="36">
        <f t="shared" si="0"/>
        <v>23.6553</v>
      </c>
      <c r="H44" s="28"/>
      <c r="I44" s="28"/>
      <c r="J44" s="28"/>
      <c r="K44" s="28"/>
      <c r="L44" s="28"/>
      <c r="M44" s="28">
        <v>0</v>
      </c>
      <c r="N44" s="28">
        <v>-381</v>
      </c>
      <c r="O44" s="28">
        <v>80</v>
      </c>
      <c r="P44" s="37">
        <v>51</v>
      </c>
      <c r="Q44" s="37">
        <f t="shared" si="1"/>
        <v>29</v>
      </c>
      <c r="R44" s="38">
        <v>98.6</v>
      </c>
      <c r="S44" s="34">
        <f t="shared" si="2"/>
        <v>1.9333333333333331E-3</v>
      </c>
      <c r="T44" s="33">
        <v>40.299999999999997</v>
      </c>
      <c r="U44" s="34">
        <f t="shared" si="3"/>
        <v>7.9019607843137246E-4</v>
      </c>
      <c r="V44" s="39">
        <f t="shared" si="4"/>
        <v>5.6432864185489706E-3</v>
      </c>
      <c r="W44" s="39">
        <f t="shared" si="5"/>
        <v>2.1259367243442492E-3</v>
      </c>
      <c r="X44" s="32">
        <f t="shared" si="6"/>
        <v>0.37671962162978084</v>
      </c>
      <c r="Y44" s="34">
        <f t="shared" si="7"/>
        <v>2.1744557938176878E-3</v>
      </c>
      <c r="Z44" s="33">
        <f t="shared" si="8"/>
        <v>602280000</v>
      </c>
      <c r="AA44" s="33">
        <v>602280000</v>
      </c>
      <c r="AB44" s="33"/>
      <c r="AC44" s="6">
        <v>43791</v>
      </c>
      <c r="AD44" s="7">
        <v>12413263620600</v>
      </c>
      <c r="AE44" s="8">
        <v>70051602000</v>
      </c>
      <c r="AF44" s="7">
        <v>26389813000</v>
      </c>
      <c r="AG44" s="7"/>
    </row>
    <row r="45" spans="1:33">
      <c r="A45" s="28">
        <v>10</v>
      </c>
      <c r="B45" s="31">
        <v>43794</v>
      </c>
      <c r="C45" s="36">
        <f t="shared" si="9"/>
        <v>23.6553</v>
      </c>
      <c r="D45" s="36"/>
      <c r="E45" s="36">
        <v>0</v>
      </c>
      <c r="F45" s="36">
        <v>1.4444999999999999</v>
      </c>
      <c r="G45" s="36">
        <f t="shared" si="0"/>
        <v>25.099800000000002</v>
      </c>
      <c r="H45" s="28"/>
      <c r="I45" s="28"/>
      <c r="J45" s="28"/>
      <c r="K45" s="28"/>
      <c r="L45" s="28"/>
      <c r="M45" s="28">
        <v>0</v>
      </c>
      <c r="N45" s="28">
        <v>-405</v>
      </c>
      <c r="O45" s="28">
        <v>80</v>
      </c>
      <c r="P45" s="37">
        <v>53.2</v>
      </c>
      <c r="Q45" s="37">
        <f t="shared" si="1"/>
        <v>26.799999999999997</v>
      </c>
      <c r="R45" s="38">
        <v>166.1</v>
      </c>
      <c r="S45" s="34">
        <f t="shared" si="2"/>
        <v>3.1221804511278196E-3</v>
      </c>
      <c r="T45" s="33">
        <v>103.2</v>
      </c>
      <c r="U45" s="34">
        <f t="shared" si="3"/>
        <v>1.9398496240601503E-3</v>
      </c>
      <c r="V45" s="39">
        <f t="shared" si="4"/>
        <v>1.4758005824895728E-2</v>
      </c>
      <c r="W45" s="39">
        <f t="shared" si="5"/>
        <v>1.025180401004094E-3</v>
      </c>
      <c r="X45" s="32">
        <f t="shared" si="6"/>
        <v>6.9466052064750247E-2</v>
      </c>
      <c r="Y45" s="34">
        <f>(AF45+Z45)/AD45</f>
        <v>1.025180401004094E-3</v>
      </c>
      <c r="Z45" s="33">
        <f>AA45+AB45</f>
        <v>0</v>
      </c>
      <c r="AA45" s="33"/>
      <c r="AB45" s="33"/>
      <c r="AC45" s="6">
        <v>43794</v>
      </c>
      <c r="AD45" s="7">
        <f>4656553759050*2</f>
        <v>9313107518100</v>
      </c>
      <c r="AE45" s="8">
        <f>68721447500*2</f>
        <v>137442895000</v>
      </c>
      <c r="AF45" s="7">
        <v>9547615300</v>
      </c>
      <c r="AG45" s="7"/>
    </row>
    <row r="46" spans="1:33">
      <c r="A46" s="28">
        <v>10</v>
      </c>
      <c r="B46" s="31">
        <v>43795</v>
      </c>
      <c r="C46" s="36">
        <f t="shared" si="9"/>
        <v>25.099800000000002</v>
      </c>
      <c r="D46" s="36"/>
      <c r="E46" s="36">
        <v>-5</v>
      </c>
      <c r="F46" s="36">
        <v>-0.83340000000000003</v>
      </c>
      <c r="G46" s="36">
        <f t="shared" si="0"/>
        <v>19.266400000000001</v>
      </c>
      <c r="H46" s="28"/>
      <c r="I46" s="28"/>
      <c r="J46" s="28"/>
      <c r="K46" s="28"/>
      <c r="L46" s="28"/>
      <c r="M46" s="28">
        <v>0</v>
      </c>
      <c r="N46" s="28">
        <v>-308</v>
      </c>
      <c r="O46" s="28">
        <v>80</v>
      </c>
      <c r="P46" s="37">
        <v>44.5</v>
      </c>
      <c r="Q46" s="37">
        <f t="shared" si="1"/>
        <v>35.5</v>
      </c>
      <c r="R46" s="38">
        <v>229</v>
      </c>
      <c r="S46" s="34">
        <f t="shared" si="2"/>
        <v>5.1460674157303371E-3</v>
      </c>
      <c r="T46" s="33">
        <v>169.5</v>
      </c>
      <c r="U46" s="34">
        <f t="shared" si="3"/>
        <v>3.8089887640449438E-3</v>
      </c>
      <c r="V46" s="39">
        <f t="shared" si="4"/>
        <v>3.1705131647031632E-3</v>
      </c>
      <c r="W46" s="39">
        <f t="shared" si="5"/>
        <v>2.0936879012346467E-3</v>
      </c>
      <c r="X46" s="32">
        <f t="shared" si="6"/>
        <v>0.66036246893510897</v>
      </c>
      <c r="Y46" s="34">
        <f t="shared" si="7"/>
        <v>2.0936879012346467E-3</v>
      </c>
      <c r="Z46" s="33">
        <f t="shared" si="8"/>
        <v>0</v>
      </c>
      <c r="AA46" s="33"/>
      <c r="AB46" s="33"/>
      <c r="AC46" s="6">
        <v>43795</v>
      </c>
      <c r="AD46" s="9">
        <f>4906596343200*2</f>
        <v>9813192686400</v>
      </c>
      <c r="AE46" s="8">
        <f>15556428300*2</f>
        <v>31112856600</v>
      </c>
      <c r="AF46" s="7">
        <v>20545762800</v>
      </c>
      <c r="AG46" s="7"/>
    </row>
    <row r="47" spans="1:33">
      <c r="A47" s="28">
        <v>10</v>
      </c>
      <c r="B47" s="31">
        <v>43796</v>
      </c>
      <c r="C47" s="36">
        <f t="shared" si="9"/>
        <v>19.266400000000001</v>
      </c>
      <c r="D47" s="36"/>
      <c r="E47" s="36">
        <v>-2</v>
      </c>
      <c r="F47" s="36">
        <v>2.9411999999999998</v>
      </c>
      <c r="G47" s="36">
        <f t="shared" si="0"/>
        <v>20.207599999999999</v>
      </c>
      <c r="H47" s="28"/>
      <c r="I47" s="28"/>
      <c r="J47" s="28"/>
      <c r="K47" s="28"/>
      <c r="L47" s="28"/>
      <c r="M47" s="28">
        <v>0</v>
      </c>
      <c r="N47" s="28">
        <v>-324</v>
      </c>
      <c r="O47" s="28">
        <v>80</v>
      </c>
      <c r="P47" s="37">
        <v>45.8</v>
      </c>
      <c r="Q47" s="37">
        <f t="shared" si="1"/>
        <v>34.200000000000003</v>
      </c>
      <c r="R47" s="38">
        <v>273.7</v>
      </c>
      <c r="S47" s="34">
        <f t="shared" si="2"/>
        <v>5.9759825327510918E-3</v>
      </c>
      <c r="T47" s="33">
        <v>250</v>
      </c>
      <c r="U47" s="34">
        <f t="shared" si="3"/>
        <v>5.4585152838427945E-3</v>
      </c>
      <c r="V47" s="39">
        <f t="shared" si="4"/>
        <v>5.8869934440151433E-3</v>
      </c>
      <c r="W47" s="39">
        <f t="shared" si="5"/>
        <v>2.4882787691736514E-3</v>
      </c>
      <c r="X47" s="32">
        <f t="shared" si="6"/>
        <v>0.42267394941696335</v>
      </c>
      <c r="Y47" s="34">
        <f t="shared" si="7"/>
        <v>2.4882787691736514E-3</v>
      </c>
      <c r="Z47" s="33">
        <f t="shared" si="8"/>
        <v>0</v>
      </c>
      <c r="AA47" s="33"/>
      <c r="AB47" s="33"/>
      <c r="AC47" s="6">
        <v>43796</v>
      </c>
      <c r="AD47" s="7">
        <f>4087715100900*2</f>
        <v>8175430201800</v>
      </c>
      <c r="AE47" s="8">
        <f>24064352000*2</f>
        <v>48128704000</v>
      </c>
      <c r="AF47" s="7">
        <v>20342749400</v>
      </c>
      <c r="AG47" s="7"/>
    </row>
    <row r="48" spans="1:33">
      <c r="A48" s="28">
        <v>10</v>
      </c>
      <c r="B48" s="31">
        <v>43797</v>
      </c>
      <c r="C48" s="36">
        <f t="shared" si="9"/>
        <v>20.207599999999999</v>
      </c>
      <c r="D48" s="36"/>
      <c r="E48" s="36">
        <v>0</v>
      </c>
      <c r="F48" s="36">
        <v>2.8662999999999998</v>
      </c>
      <c r="G48" s="36">
        <f t="shared" si="0"/>
        <v>23.073899999999998</v>
      </c>
      <c r="H48" s="28"/>
      <c r="I48" s="28"/>
      <c r="J48" s="28"/>
      <c r="K48" s="28"/>
      <c r="L48" s="28"/>
      <c r="M48" s="28">
        <v>0</v>
      </c>
      <c r="N48" s="28">
        <v>-372</v>
      </c>
      <c r="O48" s="28">
        <v>80</v>
      </c>
      <c r="P48" s="37">
        <v>50</v>
      </c>
      <c r="Q48" s="37">
        <f t="shared" si="1"/>
        <v>30</v>
      </c>
      <c r="R48" s="38">
        <v>177.7</v>
      </c>
      <c r="S48" s="34">
        <f t="shared" si="2"/>
        <v>3.5539999999999999E-3</v>
      </c>
      <c r="T48" s="33">
        <v>161.5</v>
      </c>
      <c r="U48" s="34">
        <f t="shared" si="3"/>
        <v>3.2299999999999998E-3</v>
      </c>
      <c r="V48" s="39">
        <f t="shared" si="4"/>
        <v>2.8889502244464739E-3</v>
      </c>
      <c r="W48" s="39">
        <f t="shared" si="5"/>
        <v>1.1534322433358506E-3</v>
      </c>
      <c r="X48" s="32">
        <f t="shared" si="6"/>
        <v>0.39925653047790033</v>
      </c>
      <c r="Y48" s="34">
        <f t="shared" si="7"/>
        <v>1.1534322433358506E-3</v>
      </c>
      <c r="Z48" s="33">
        <f t="shared" si="8"/>
        <v>0</v>
      </c>
      <c r="AA48" s="33"/>
      <c r="AB48" s="33"/>
      <c r="AC48" s="6">
        <v>43797</v>
      </c>
      <c r="AD48" s="7">
        <f>4740129367450*2</f>
        <v>9480258734900</v>
      </c>
      <c r="AE48" s="8">
        <f>13693997800*2</f>
        <v>27387995600</v>
      </c>
      <c r="AF48" s="7">
        <v>10934836100</v>
      </c>
      <c r="AG48" s="7"/>
    </row>
    <row r="49" spans="1:33">
      <c r="A49" s="28">
        <v>10</v>
      </c>
      <c r="B49" s="31">
        <v>43798</v>
      </c>
      <c r="C49" s="36">
        <f t="shared" si="9"/>
        <v>23.073899999999998</v>
      </c>
      <c r="D49" s="36"/>
      <c r="E49" s="36">
        <v>0.99</v>
      </c>
      <c r="F49" s="36">
        <v>3.0733000000000001</v>
      </c>
      <c r="G49" s="36">
        <f t="shared" si="0"/>
        <v>27.137199999999996</v>
      </c>
      <c r="H49" s="28"/>
      <c r="I49" s="28"/>
      <c r="J49" s="28"/>
      <c r="K49" s="28"/>
      <c r="L49" s="28"/>
      <c r="M49" s="28">
        <v>0</v>
      </c>
      <c r="N49" s="28">
        <v>-439</v>
      </c>
      <c r="O49" s="28">
        <v>80</v>
      </c>
      <c r="P49" s="37">
        <v>56</v>
      </c>
      <c r="Q49" s="37">
        <f t="shared" si="1"/>
        <v>24</v>
      </c>
      <c r="R49" s="38">
        <v>254.5</v>
      </c>
      <c r="S49" s="34">
        <f t="shared" si="2"/>
        <v>4.5446428571428573E-3</v>
      </c>
      <c r="T49" s="33">
        <v>287</v>
      </c>
      <c r="U49" s="34">
        <f t="shared" si="3"/>
        <v>5.1250000000000002E-3</v>
      </c>
      <c r="V49" s="39">
        <f t="shared" si="4"/>
        <v>1.4621617238785843E-3</v>
      </c>
      <c r="W49" s="39">
        <f t="shared" si="5"/>
        <v>1.0801314237814125E-3</v>
      </c>
      <c r="X49" s="32">
        <f t="shared" si="6"/>
        <v>0.73872226727165036</v>
      </c>
      <c r="Y49" s="34">
        <f t="shared" si="7"/>
        <v>1.0801314237814125E-3</v>
      </c>
      <c r="Z49" s="33">
        <f t="shared" si="8"/>
        <v>0</v>
      </c>
      <c r="AA49" s="33"/>
      <c r="AB49" s="33"/>
      <c r="AC49" s="6">
        <v>43798</v>
      </c>
      <c r="AD49" s="7">
        <f>4155098167858*2</f>
        <v>8310196335716</v>
      </c>
      <c r="AE49" s="7">
        <f>6075425500*2</f>
        <v>12150851000</v>
      </c>
      <c r="AF49" s="7">
        <v>8976104200</v>
      </c>
      <c r="AG49" s="7"/>
    </row>
    <row r="50" spans="1:33">
      <c r="A50" s="28">
        <v>11</v>
      </c>
      <c r="B50" s="31">
        <v>43801</v>
      </c>
      <c r="C50" s="36">
        <f t="shared" si="9"/>
        <v>27.137199999999996</v>
      </c>
      <c r="D50" s="36"/>
      <c r="E50" s="36">
        <v>-2</v>
      </c>
      <c r="F50" s="36">
        <v>-5.6368999999999998</v>
      </c>
      <c r="G50" s="36">
        <f t="shared" si="0"/>
        <v>19.500299999999996</v>
      </c>
      <c r="H50" s="28"/>
      <c r="I50" s="28"/>
      <c r="J50" s="28"/>
      <c r="K50" s="28"/>
      <c r="L50" s="28"/>
      <c r="M50" s="28">
        <v>0</v>
      </c>
      <c r="N50" s="28">
        <v>-308</v>
      </c>
      <c r="O50" s="28">
        <v>80</v>
      </c>
      <c r="P50" s="37">
        <v>44.8</v>
      </c>
      <c r="Q50" s="37">
        <f t="shared" si="1"/>
        <v>35.200000000000003</v>
      </c>
      <c r="R50" s="38">
        <v>482.2</v>
      </c>
      <c r="S50" s="34">
        <f t="shared" si="2"/>
        <v>1.0763392857142857E-2</v>
      </c>
      <c r="T50" s="33">
        <v>298.10000000000002</v>
      </c>
      <c r="U50" s="34">
        <f t="shared" si="3"/>
        <v>6.6540178571428575E-3</v>
      </c>
      <c r="V50" s="39">
        <f t="shared" si="4"/>
        <v>2.4121563270967255E-3</v>
      </c>
      <c r="W50" s="39">
        <f t="shared" si="5"/>
        <v>1.8106905935106566E-3</v>
      </c>
      <c r="X50" s="32">
        <f t="shared" si="6"/>
        <v>0.75065225796953472</v>
      </c>
      <c r="Y50" s="34">
        <f t="shared" si="7"/>
        <v>1.8106905935106566E-3</v>
      </c>
      <c r="Z50" s="33">
        <f t="shared" si="8"/>
        <v>0</v>
      </c>
      <c r="AA50" s="33"/>
      <c r="AB50" s="33"/>
      <c r="AC50" s="6">
        <v>43801</v>
      </c>
      <c r="AD50" s="7">
        <f>5327206058600*2</f>
        <v>10654412117200</v>
      </c>
      <c r="AE50" s="8">
        <f>12850053800*2</f>
        <v>25700107600</v>
      </c>
      <c r="AF50" s="7">
        <v>19291843800</v>
      </c>
      <c r="AG50" s="7"/>
    </row>
    <row r="51" spans="1:33">
      <c r="A51" s="28">
        <v>11</v>
      </c>
      <c r="B51" s="31">
        <v>43802</v>
      </c>
      <c r="C51" s="36">
        <f t="shared" si="9"/>
        <v>19.500299999999996</v>
      </c>
      <c r="D51" s="36"/>
      <c r="E51" s="36">
        <v>-1</v>
      </c>
      <c r="F51" s="36">
        <v>4.6562999999999999</v>
      </c>
      <c r="G51" s="36">
        <f t="shared" si="0"/>
        <v>23.156599999999997</v>
      </c>
      <c r="H51" s="28"/>
      <c r="I51" s="28"/>
      <c r="J51" s="28"/>
      <c r="K51" s="28"/>
      <c r="L51" s="28"/>
      <c r="M51" s="28">
        <v>0</v>
      </c>
      <c r="N51" s="28">
        <v>-369</v>
      </c>
      <c r="O51" s="28">
        <v>80</v>
      </c>
      <c r="P51" s="37">
        <v>50.2</v>
      </c>
      <c r="Q51" s="37">
        <f t="shared" si="1"/>
        <v>29.799999999999997</v>
      </c>
      <c r="R51" s="38">
        <v>290</v>
      </c>
      <c r="S51" s="34">
        <f t="shared" si="2"/>
        <v>5.7768924302788842E-3</v>
      </c>
      <c r="T51" s="33">
        <v>169.5</v>
      </c>
      <c r="U51" s="34">
        <f t="shared" si="3"/>
        <v>3.3764940239043827E-3</v>
      </c>
      <c r="V51" s="39">
        <f t="shared" si="4"/>
        <v>2.1120807733574485E-3</v>
      </c>
      <c r="W51" s="39">
        <f t="shared" si="5"/>
        <v>9.5879482497865799E-4</v>
      </c>
      <c r="X51" s="32">
        <f t="shared" si="6"/>
        <v>0.45395746084773037</v>
      </c>
      <c r="Y51" s="34">
        <f t="shared" si="7"/>
        <v>9.5879482497865799E-4</v>
      </c>
      <c r="Z51" s="33">
        <f t="shared" si="8"/>
        <v>0</v>
      </c>
      <c r="AA51" s="33"/>
      <c r="AB51" s="33"/>
      <c r="AC51" s="6">
        <v>43802</v>
      </c>
      <c r="AD51" s="7">
        <f>8719596917084*2</f>
        <v>17439193834168</v>
      </c>
      <c r="AE51" s="8">
        <f>18416493000*2</f>
        <v>36832986000</v>
      </c>
      <c r="AF51" s="7">
        <v>16720608800</v>
      </c>
      <c r="AG51" s="7"/>
    </row>
    <row r="52" spans="1:33">
      <c r="A52" s="28">
        <v>11</v>
      </c>
      <c r="B52" s="31">
        <v>43803</v>
      </c>
      <c r="C52" s="36">
        <f t="shared" si="9"/>
        <v>23.156599999999997</v>
      </c>
      <c r="D52" s="36"/>
      <c r="E52" s="36">
        <v>0</v>
      </c>
      <c r="F52" s="36">
        <v>1.5162</v>
      </c>
      <c r="G52" s="36">
        <f t="shared" si="0"/>
        <v>24.672799999999999</v>
      </c>
      <c r="H52" s="28"/>
      <c r="I52" s="28"/>
      <c r="J52" s="28"/>
      <c r="K52" s="28"/>
      <c r="L52" s="28"/>
      <c r="M52" s="28">
        <v>0</v>
      </c>
      <c r="N52" s="28">
        <v>-395</v>
      </c>
      <c r="O52" s="28">
        <v>80</v>
      </c>
      <c r="P52" s="37">
        <v>52.3</v>
      </c>
      <c r="Q52" s="37">
        <f t="shared" si="1"/>
        <v>27.700000000000003</v>
      </c>
      <c r="R52" s="38">
        <v>436.7</v>
      </c>
      <c r="S52" s="34">
        <f t="shared" si="2"/>
        <v>8.3499043977055439E-3</v>
      </c>
      <c r="T52" s="33">
        <v>302.2</v>
      </c>
      <c r="U52" s="34">
        <f t="shared" si="3"/>
        <v>5.7782026768642449E-3</v>
      </c>
      <c r="V52" s="39">
        <f t="shared" si="4"/>
        <v>7.5285420286814401E-4</v>
      </c>
      <c r="W52" s="39">
        <f t="shared" si="5"/>
        <v>3.7332995984762395E-4</v>
      </c>
      <c r="X52" s="32">
        <f t="shared" si="6"/>
        <v>0.49588613363032458</v>
      </c>
      <c r="Y52" s="34">
        <f t="shared" si="7"/>
        <v>3.7332995984762395E-4</v>
      </c>
      <c r="Z52" s="33">
        <f t="shared" si="8"/>
        <v>0</v>
      </c>
      <c r="AA52" s="33"/>
      <c r="AB52" s="33"/>
      <c r="AC52" s="6">
        <v>43803</v>
      </c>
      <c r="AD52" s="7">
        <f>5323408549400*2</f>
        <v>10646817098800</v>
      </c>
      <c r="AE52" s="7">
        <f>4007750500*2</f>
        <v>8015501000</v>
      </c>
      <c r="AF52" s="7">
        <v>3974775800</v>
      </c>
      <c r="AG52" s="7"/>
    </row>
    <row r="53" spans="1:33">
      <c r="A53" s="28">
        <v>11</v>
      </c>
      <c r="B53" s="31">
        <v>43804</v>
      </c>
      <c r="C53" s="36">
        <f t="shared" si="9"/>
        <v>24.672799999999999</v>
      </c>
      <c r="D53" s="36"/>
      <c r="E53" s="36">
        <v>1</v>
      </c>
      <c r="F53" s="36">
        <v>2.0000000000000001E-4</v>
      </c>
      <c r="G53" s="36">
        <f t="shared" si="0"/>
        <v>25.672999999999998</v>
      </c>
      <c r="H53" s="28"/>
      <c r="I53" s="28"/>
      <c r="J53" s="28"/>
      <c r="K53" s="28"/>
      <c r="L53" s="28"/>
      <c r="M53" s="28">
        <v>0</v>
      </c>
      <c r="N53" s="28">
        <v>-395</v>
      </c>
      <c r="O53" s="28">
        <v>80</v>
      </c>
      <c r="P53" s="37">
        <v>53.8</v>
      </c>
      <c r="Q53" s="37">
        <f t="shared" si="1"/>
        <v>26.200000000000003</v>
      </c>
      <c r="R53" s="38">
        <v>261.89999999999998</v>
      </c>
      <c r="S53" s="34">
        <f t="shared" si="2"/>
        <v>4.8680297397769509E-3</v>
      </c>
      <c r="T53" s="33">
        <v>222.4</v>
      </c>
      <c r="U53" s="34">
        <f t="shared" si="3"/>
        <v>4.1338289962825278E-3</v>
      </c>
      <c r="V53" s="39">
        <f t="shared" si="4"/>
        <v>4.0671522622090197E-4</v>
      </c>
      <c r="W53" s="39">
        <f t="shared" si="5"/>
        <v>1.6012726121932095E-4</v>
      </c>
      <c r="X53" s="32">
        <f t="shared" si="6"/>
        <v>0.39370854813374989</v>
      </c>
      <c r="Y53" s="34">
        <f t="shared" si="7"/>
        <v>1.6012726121932095E-4</v>
      </c>
      <c r="Z53" s="33">
        <f t="shared" si="8"/>
        <v>0</v>
      </c>
      <c r="AA53" s="33"/>
      <c r="AB53" s="33"/>
      <c r="AC53" s="6">
        <v>43804</v>
      </c>
      <c r="AD53" s="7">
        <f>4664801260648*2</f>
        <v>9329602521296</v>
      </c>
      <c r="AE53" s="8">
        <f>1897245700*2</f>
        <v>3794491400</v>
      </c>
      <c r="AF53" s="7">
        <v>1493923700</v>
      </c>
      <c r="AG53" s="7"/>
    </row>
    <row r="54" spans="1:33">
      <c r="A54" s="28">
        <v>11</v>
      </c>
      <c r="B54" s="31">
        <v>43805</v>
      </c>
      <c r="C54" s="36">
        <f t="shared" si="9"/>
        <v>25.672999999999998</v>
      </c>
      <c r="D54" s="36"/>
      <c r="E54" s="36">
        <v>0</v>
      </c>
      <c r="F54" s="36">
        <v>2.2944</v>
      </c>
      <c r="G54" s="36">
        <f t="shared" si="0"/>
        <v>27.967399999999998</v>
      </c>
      <c r="H54" s="28"/>
      <c r="I54" s="28"/>
      <c r="J54" s="28"/>
      <c r="K54" s="28"/>
      <c r="L54" s="28"/>
      <c r="M54" s="28">
        <v>0</v>
      </c>
      <c r="N54" s="28">
        <v>-433</v>
      </c>
      <c r="O54" s="28">
        <v>80</v>
      </c>
      <c r="P54" s="37">
        <v>57.15</v>
      </c>
      <c r="Q54" s="37">
        <f t="shared" si="1"/>
        <v>22.85</v>
      </c>
      <c r="R54" s="38">
        <v>357.8</v>
      </c>
      <c r="S54" s="34">
        <f t="shared" si="2"/>
        <v>6.2607174103237098E-3</v>
      </c>
      <c r="T54" s="33">
        <v>281.8</v>
      </c>
      <c r="U54" s="34">
        <f t="shared" si="3"/>
        <v>4.9308836395450572E-3</v>
      </c>
      <c r="V54" s="39">
        <f t="shared" si="4"/>
        <v>9.3328178842915584E-4</v>
      </c>
      <c r="W54" s="39">
        <f t="shared" si="5"/>
        <v>4.4176444483741862E-4</v>
      </c>
      <c r="X54" s="32">
        <f t="shared" si="6"/>
        <v>0.47334518932483421</v>
      </c>
      <c r="Y54" s="34">
        <f t="shared" si="7"/>
        <v>4.4176444483741862E-4</v>
      </c>
      <c r="Z54" s="33">
        <f t="shared" si="8"/>
        <v>0</v>
      </c>
      <c r="AA54" s="33"/>
      <c r="AB54" s="33"/>
      <c r="AC54" s="6">
        <v>43805</v>
      </c>
      <c r="AD54" s="7">
        <f>4211002881150*2</f>
        <v>8422005762300</v>
      </c>
      <c r="AE54" s="8">
        <f>3930052300*2</f>
        <v>7860104600</v>
      </c>
      <c r="AF54" s="7">
        <v>3720542700</v>
      </c>
      <c r="AG54" s="7"/>
    </row>
    <row r="55" spans="1:33">
      <c r="A55" s="28">
        <v>12</v>
      </c>
      <c r="B55" s="31">
        <v>43808</v>
      </c>
      <c r="C55" s="36">
        <f t="shared" si="9"/>
        <v>27.967399999999998</v>
      </c>
      <c r="D55" s="36"/>
      <c r="E55" s="36">
        <v>3</v>
      </c>
      <c r="F55" s="36">
        <v>-3.0139999999999998</v>
      </c>
      <c r="G55" s="36">
        <f t="shared" si="0"/>
        <v>27.953399999999998</v>
      </c>
      <c r="H55" s="28"/>
      <c r="I55" s="28"/>
      <c r="J55" s="28"/>
      <c r="K55" s="28"/>
      <c r="L55" s="28"/>
      <c r="M55" s="28">
        <v>0</v>
      </c>
      <c r="N55" s="28">
        <v>-413</v>
      </c>
      <c r="O55" s="28">
        <v>80</v>
      </c>
      <c r="P55" s="37">
        <v>57.1</v>
      </c>
      <c r="Q55" s="37">
        <f t="shared" si="1"/>
        <v>22.9</v>
      </c>
      <c r="R55" s="38">
        <v>569.79999999999995</v>
      </c>
      <c r="S55" s="34">
        <f t="shared" si="2"/>
        <v>9.9789842381786328E-3</v>
      </c>
      <c r="T55" s="33">
        <v>495.4</v>
      </c>
      <c r="U55" s="34">
        <f t="shared" si="3"/>
        <v>8.6760070052539408E-3</v>
      </c>
      <c r="V55" s="39">
        <f t="shared" si="4"/>
        <v>1.6997359504832554E-3</v>
      </c>
      <c r="W55" s="39">
        <f t="shared" si="5"/>
        <v>8.2793747293167434E-4</v>
      </c>
      <c r="X55" s="32">
        <f t="shared" si="6"/>
        <v>0.48709770049652812</v>
      </c>
      <c r="Y55" s="34">
        <f t="shared" si="7"/>
        <v>8.2793747293167434E-4</v>
      </c>
      <c r="Z55" s="33">
        <f t="shared" si="8"/>
        <v>0</v>
      </c>
      <c r="AA55" s="33"/>
      <c r="AB55" s="33"/>
      <c r="AC55" s="6">
        <v>43808</v>
      </c>
      <c r="AD55" s="12">
        <f>5305624027918*2</f>
        <v>10611248055836</v>
      </c>
      <c r="AE55" s="12">
        <f>9018159900*2</f>
        <v>18036319800</v>
      </c>
      <c r="AF55" s="7">
        <v>8785449900</v>
      </c>
      <c r="AG55" s="7"/>
    </row>
    <row r="56" spans="1:33">
      <c r="A56" s="28">
        <v>12</v>
      </c>
      <c r="B56" s="31">
        <v>43809</v>
      </c>
      <c r="C56" s="36">
        <f t="shared" si="9"/>
        <v>27.953399999999998</v>
      </c>
      <c r="D56" s="36"/>
      <c r="E56" s="36">
        <v>0</v>
      </c>
      <c r="F56" s="36">
        <v>-9.1899999999999996E-2</v>
      </c>
      <c r="G56" s="36">
        <f t="shared" si="0"/>
        <v>27.861499999999999</v>
      </c>
      <c r="H56" s="28"/>
      <c r="I56" s="28"/>
      <c r="J56" s="28"/>
      <c r="K56" s="28"/>
      <c r="L56" s="28"/>
      <c r="M56" s="28">
        <v>0</v>
      </c>
      <c r="N56" s="28">
        <v>-432</v>
      </c>
      <c r="O56" s="28">
        <v>80</v>
      </c>
      <c r="P56" s="37">
        <v>56.9</v>
      </c>
      <c r="Q56" s="37">
        <f t="shared" si="1"/>
        <v>23.1</v>
      </c>
      <c r="R56" s="38">
        <v>256.5</v>
      </c>
      <c r="S56" s="34">
        <f t="shared" si="2"/>
        <v>4.507908611599297E-3</v>
      </c>
      <c r="T56" s="33">
        <v>258.2</v>
      </c>
      <c r="U56" s="34">
        <f t="shared" si="3"/>
        <v>4.5377855887521962E-3</v>
      </c>
      <c r="V56" s="39">
        <f t="shared" si="4"/>
        <v>1.220473802477452E-3</v>
      </c>
      <c r="W56" s="39">
        <f t="shared" si="5"/>
        <v>5.9997994108889816E-4</v>
      </c>
      <c r="X56" s="32">
        <f t="shared" si="6"/>
        <v>0.49159591944619613</v>
      </c>
      <c r="Y56" s="34">
        <f t="shared" si="7"/>
        <v>5.9997994108889816E-4</v>
      </c>
      <c r="Z56" s="33">
        <f t="shared" si="8"/>
        <v>0</v>
      </c>
      <c r="AA56" s="33"/>
      <c r="AB56" s="33"/>
      <c r="AC56" s="6">
        <v>43809</v>
      </c>
      <c r="AD56" s="12">
        <f>5581332009071*2</f>
        <v>11162664018142</v>
      </c>
      <c r="AE56" s="7">
        <f>6811869500*2</f>
        <v>13623739000</v>
      </c>
      <c r="AF56" s="7">
        <v>6697374500</v>
      </c>
      <c r="AG56" s="7"/>
    </row>
    <row r="57" spans="1:33">
      <c r="A57" s="28">
        <v>12</v>
      </c>
      <c r="B57" s="31">
        <v>43810</v>
      </c>
      <c r="C57" s="36">
        <f t="shared" si="9"/>
        <v>27.861499999999999</v>
      </c>
      <c r="D57" s="36"/>
      <c r="E57" s="36">
        <v>0</v>
      </c>
      <c r="F57" s="36">
        <v>-0.91110000000000002</v>
      </c>
      <c r="G57" s="36">
        <f t="shared" si="0"/>
        <v>26.950399999999998</v>
      </c>
      <c r="H57" s="28"/>
      <c r="I57" s="28"/>
      <c r="J57" s="28"/>
      <c r="K57" s="28"/>
      <c r="L57" s="28"/>
      <c r="M57" s="28">
        <v>0</v>
      </c>
      <c r="N57" s="28">
        <v>-417</v>
      </c>
      <c r="O57" s="28">
        <v>80</v>
      </c>
      <c r="P57" s="37">
        <v>55.7</v>
      </c>
      <c r="Q57" s="37">
        <f t="shared" si="1"/>
        <v>24.299999999999997</v>
      </c>
      <c r="R57" s="38">
        <v>759.6</v>
      </c>
      <c r="S57" s="34">
        <f t="shared" si="2"/>
        <v>1.3637342908438061E-2</v>
      </c>
      <c r="T57" s="33">
        <v>232.7</v>
      </c>
      <c r="U57" s="34">
        <f t="shared" si="3"/>
        <v>4.1777378815080791E-3</v>
      </c>
      <c r="V57" s="39">
        <f t="shared" si="4"/>
        <v>2.22385110786385E-3</v>
      </c>
      <c r="W57" s="39">
        <f t="shared" si="5"/>
        <v>7.8632435269900274E-4</v>
      </c>
      <c r="X57" s="32">
        <f t="shared" si="6"/>
        <v>0.3535867801214071</v>
      </c>
      <c r="Y57" s="34">
        <f t="shared" si="7"/>
        <v>7.8632435269900274E-4</v>
      </c>
      <c r="Z57" s="33">
        <f t="shared" si="8"/>
        <v>0</v>
      </c>
      <c r="AA57" s="33"/>
      <c r="AB57" s="33"/>
      <c r="AC57" s="6">
        <v>43810</v>
      </c>
      <c r="AD57" s="12">
        <f>4855238537247*2</f>
        <v>9710477074494</v>
      </c>
      <c r="AE57" s="12">
        <f>10797327600*2</f>
        <v>21594655200</v>
      </c>
      <c r="AF57" s="7">
        <f>4675544600+2960040000</f>
        <v>7635584600</v>
      </c>
      <c r="AG57" s="7"/>
    </row>
    <row r="58" spans="1:33">
      <c r="A58" s="28">
        <v>12</v>
      </c>
      <c r="B58" s="31">
        <v>43811</v>
      </c>
      <c r="C58" s="36">
        <f t="shared" si="9"/>
        <v>26.950399999999998</v>
      </c>
      <c r="D58" s="36"/>
      <c r="E58" s="36">
        <v>0</v>
      </c>
      <c r="F58" s="36">
        <v>-0.21249999999999999</v>
      </c>
      <c r="G58" s="36">
        <f t="shared" si="0"/>
        <v>26.7379</v>
      </c>
      <c r="H58" s="28"/>
      <c r="I58" s="28"/>
      <c r="J58" s="28"/>
      <c r="K58" s="28"/>
      <c r="L58" s="28"/>
      <c r="M58" s="28">
        <v>0</v>
      </c>
      <c r="N58" s="28">
        <v>-414</v>
      </c>
      <c r="O58" s="28">
        <v>80</v>
      </c>
      <c r="P58" s="37">
        <v>57.4</v>
      </c>
      <c r="Q58" s="37">
        <f t="shared" si="1"/>
        <v>22.6</v>
      </c>
      <c r="R58" s="38">
        <v>525.1</v>
      </c>
      <c r="S58" s="34">
        <f t="shared" si="2"/>
        <v>9.1480836236933795E-3</v>
      </c>
      <c r="T58" s="33">
        <v>480.3</v>
      </c>
      <c r="U58" s="34">
        <f t="shared" si="3"/>
        <v>8.3675958188153318E-3</v>
      </c>
      <c r="V58" s="39">
        <f t="shared" si="4"/>
        <v>8.0537789796982838E-5</v>
      </c>
      <c r="W58" s="39">
        <f t="shared" si="5"/>
        <v>4.7910394922723654E-5</v>
      </c>
      <c r="X58" s="32">
        <f t="shared" si="6"/>
        <v>0.59488092538291271</v>
      </c>
      <c r="Y58" s="34">
        <f t="shared" si="7"/>
        <v>4.7910394922723654E-5</v>
      </c>
      <c r="Z58" s="33">
        <f t="shared" si="8"/>
        <v>0</v>
      </c>
      <c r="AA58" s="33"/>
      <c r="AB58" s="33"/>
      <c r="AC58" s="6">
        <v>43811</v>
      </c>
      <c r="AD58" s="12">
        <f>4681175147100*2</f>
        <v>9362350294200</v>
      </c>
      <c r="AE58" s="12">
        <f>377011500*2</f>
        <v>754023000</v>
      </c>
      <c r="AF58" s="7">
        <f>375203900+73350000</f>
        <v>448553900</v>
      </c>
      <c r="AG58" s="7"/>
    </row>
    <row r="59" spans="1:33">
      <c r="A59" s="28">
        <v>12</v>
      </c>
      <c r="B59" s="31">
        <v>43812</v>
      </c>
      <c r="C59" s="36">
        <f t="shared" si="9"/>
        <v>26.7379</v>
      </c>
      <c r="D59" s="36"/>
      <c r="E59" s="36">
        <v>0</v>
      </c>
      <c r="F59" s="36">
        <v>-8.7116000000000007</v>
      </c>
      <c r="G59" s="36">
        <f t="shared" si="0"/>
        <v>18.026299999999999</v>
      </c>
      <c r="H59" s="28"/>
      <c r="I59" s="28"/>
      <c r="J59" s="28"/>
      <c r="K59" s="28"/>
      <c r="L59" s="28"/>
      <c r="M59" s="28">
        <v>0</v>
      </c>
      <c r="N59" s="28">
        <v>-307</v>
      </c>
      <c r="O59" s="28">
        <v>80</v>
      </c>
      <c r="P59" s="37">
        <v>46.6</v>
      </c>
      <c r="Q59" s="37">
        <f t="shared" si="1"/>
        <v>33.4</v>
      </c>
      <c r="R59" s="38">
        <v>796.2</v>
      </c>
      <c r="S59" s="34">
        <f t="shared" si="2"/>
        <v>1.7085836909871244E-2</v>
      </c>
      <c r="T59" s="33">
        <v>507.4</v>
      </c>
      <c r="U59" s="34">
        <f t="shared" si="3"/>
        <v>1.0888412017167382E-2</v>
      </c>
      <c r="V59" s="39">
        <f t="shared" si="4"/>
        <v>1.44675484245219E-2</v>
      </c>
      <c r="W59" s="39">
        <f t="shared" si="5"/>
        <v>2.4269378588392555E-3</v>
      </c>
      <c r="X59" s="32">
        <f t="shared" si="6"/>
        <v>0.16775045692784379</v>
      </c>
      <c r="Y59" s="34">
        <f t="shared" si="7"/>
        <v>2.8393648783995424E-3</v>
      </c>
      <c r="Z59" s="33">
        <f t="shared" si="8"/>
        <v>3972778000</v>
      </c>
      <c r="AA59" s="33">
        <v>3972778000</v>
      </c>
      <c r="AB59" s="33">
        <v>0</v>
      </c>
      <c r="AC59" s="6">
        <v>43812</v>
      </c>
      <c r="AD59" s="7">
        <f>4816340602800*2</f>
        <v>9632681205600</v>
      </c>
      <c r="AE59" s="7">
        <f>69680640900*2</f>
        <v>139361281800</v>
      </c>
      <c r="AF59" s="19">
        <v>23377918700</v>
      </c>
      <c r="AG59" s="19"/>
    </row>
    <row r="60" spans="1:33">
      <c r="A60" s="28">
        <v>13</v>
      </c>
      <c r="B60" s="31">
        <v>43815</v>
      </c>
      <c r="C60" s="36">
        <f t="shared" si="9"/>
        <v>18.026299999999999</v>
      </c>
      <c r="D60" s="36">
        <v>4</v>
      </c>
      <c r="E60" s="36">
        <v>0</v>
      </c>
      <c r="F60" s="36">
        <v>-3.4973999999999998</v>
      </c>
      <c r="G60" s="36">
        <f t="shared" si="0"/>
        <v>18.5289</v>
      </c>
      <c r="H60" s="28"/>
      <c r="I60" s="28"/>
      <c r="J60" s="28"/>
      <c r="K60" s="28"/>
      <c r="L60" s="28"/>
      <c r="M60" s="28">
        <v>0</v>
      </c>
      <c r="N60" s="28">
        <v>-269</v>
      </c>
      <c r="O60" s="28">
        <v>80</v>
      </c>
      <c r="P60" s="37">
        <v>43.4</v>
      </c>
      <c r="Q60" s="37">
        <f t="shared" si="1"/>
        <v>36.6</v>
      </c>
      <c r="R60" s="38">
        <v>730.4</v>
      </c>
      <c r="S60" s="34">
        <f t="shared" si="2"/>
        <v>1.6829493087557604E-2</v>
      </c>
      <c r="T60" s="33">
        <v>442.9</v>
      </c>
      <c r="U60" s="34">
        <f t="shared" si="3"/>
        <v>1.0205069124423963E-2</v>
      </c>
      <c r="V60" s="39">
        <f t="shared" si="4"/>
        <v>3.8697895329781497E-3</v>
      </c>
      <c r="W60" s="39">
        <f t="shared" si="5"/>
        <v>1.1570618826636395E-3</v>
      </c>
      <c r="X60" s="32">
        <f t="shared" si="6"/>
        <v>0.29899865943695825</v>
      </c>
      <c r="Y60" s="34">
        <f t="shared" si="7"/>
        <v>1.3142870568847965E-3</v>
      </c>
      <c r="Z60" s="33">
        <f t="shared" si="8"/>
        <v>1969272500</v>
      </c>
      <c r="AA60" s="33">
        <v>1969272500</v>
      </c>
      <c r="AB60" s="33">
        <v>0</v>
      </c>
      <c r="AC60" s="6">
        <v>43815</v>
      </c>
      <c r="AD60" s="12">
        <f>6262586477500*2</f>
        <v>12525172955000</v>
      </c>
      <c r="AE60" s="8">
        <f>24234891600*2</f>
        <v>48469783200</v>
      </c>
      <c r="AF60" s="19">
        <v>14492400200</v>
      </c>
      <c r="AG60" s="19"/>
    </row>
    <row r="61" spans="1:33">
      <c r="A61" s="28">
        <v>13</v>
      </c>
      <c r="B61" s="31">
        <v>43816</v>
      </c>
      <c r="C61" s="36">
        <f t="shared" si="9"/>
        <v>18.5289</v>
      </c>
      <c r="D61" s="36"/>
      <c r="E61" s="36">
        <v>0</v>
      </c>
      <c r="F61" s="36">
        <v>-3.0480999999999998</v>
      </c>
      <c r="G61" s="36">
        <f t="shared" si="0"/>
        <v>15.4808</v>
      </c>
      <c r="H61" s="28"/>
      <c r="I61" s="28"/>
      <c r="J61" s="28"/>
      <c r="K61" s="28"/>
      <c r="L61" s="28"/>
      <c r="M61" s="28">
        <v>0</v>
      </c>
      <c r="N61" s="28">
        <v>-251</v>
      </c>
      <c r="O61" s="28">
        <v>80</v>
      </c>
      <c r="P61" s="37">
        <v>41.9</v>
      </c>
      <c r="Q61" s="37">
        <f t="shared" si="1"/>
        <v>38.1</v>
      </c>
      <c r="R61" s="38">
        <v>347.5</v>
      </c>
      <c r="S61" s="34">
        <f t="shared" si="2"/>
        <v>8.2935560859188542E-3</v>
      </c>
      <c r="T61" s="33">
        <v>280.10000000000002</v>
      </c>
      <c r="U61" s="34">
        <f t="shared" si="3"/>
        <v>6.6849642004773273E-3</v>
      </c>
      <c r="V61" s="39">
        <f t="shared" si="4"/>
        <v>4.4539606219491344E-3</v>
      </c>
      <c r="W61" s="39">
        <f t="shared" si="5"/>
        <v>2.6307563862369467E-3</v>
      </c>
      <c r="X61" s="32">
        <f t="shared" si="6"/>
        <v>0.59065551079921308</v>
      </c>
      <c r="Y61" s="34">
        <f t="shared" si="7"/>
        <v>2.9222460154297745E-3</v>
      </c>
      <c r="Z61" s="33">
        <f t="shared" si="8"/>
        <v>2927304500</v>
      </c>
      <c r="AA61" s="33">
        <v>2927304500</v>
      </c>
      <c r="AB61" s="33">
        <v>0</v>
      </c>
      <c r="AC61" s="6">
        <v>43816</v>
      </c>
      <c r="AD61" s="12">
        <f>5021284133000*2</f>
        <v>10042568266000</v>
      </c>
      <c r="AE61" s="8">
        <f>22364601800*2</f>
        <v>44729203600</v>
      </c>
      <c r="AF61" s="7">
        <v>26419550600</v>
      </c>
      <c r="AG61" s="7"/>
    </row>
    <row r="62" spans="1:33">
      <c r="A62" s="28">
        <v>13</v>
      </c>
      <c r="B62" s="31">
        <v>43817</v>
      </c>
      <c r="C62" s="36">
        <f t="shared" si="9"/>
        <v>15.4808</v>
      </c>
      <c r="D62" s="36">
        <v>2</v>
      </c>
      <c r="E62" s="36">
        <v>-2</v>
      </c>
      <c r="F62" s="36">
        <v>-0.05</v>
      </c>
      <c r="G62" s="36">
        <f t="shared" si="0"/>
        <v>15.430800000000001</v>
      </c>
      <c r="H62" s="28"/>
      <c r="I62" s="28"/>
      <c r="J62" s="28"/>
      <c r="K62" s="28"/>
      <c r="L62" s="28"/>
      <c r="M62" s="28">
        <v>0</v>
      </c>
      <c r="N62" s="28">
        <v>-238</v>
      </c>
      <c r="O62" s="28">
        <v>80</v>
      </c>
      <c r="P62" s="37">
        <v>40.9</v>
      </c>
      <c r="Q62" s="37">
        <f t="shared" si="1"/>
        <v>39.1</v>
      </c>
      <c r="R62" s="38">
        <v>479.1</v>
      </c>
      <c r="S62" s="34">
        <f t="shared" si="2"/>
        <v>1.1713936430317849E-2</v>
      </c>
      <c r="T62" s="33">
        <v>493</v>
      </c>
      <c r="U62" s="34">
        <f t="shared" si="3"/>
        <v>1.2053789731051345E-2</v>
      </c>
      <c r="V62" s="39">
        <f t="shared" si="4"/>
        <v>4.7970848684934769E-3</v>
      </c>
      <c r="W62" s="39">
        <f t="shared" si="5"/>
        <v>2.5607420842025537E-3</v>
      </c>
      <c r="X62" s="32">
        <f t="shared" si="6"/>
        <v>0.53381212849101711</v>
      </c>
      <c r="Y62" s="34">
        <f t="shared" si="7"/>
        <v>2.6975321775599709E-3</v>
      </c>
      <c r="Z62" s="33">
        <f t="shared" si="8"/>
        <v>1958368200</v>
      </c>
      <c r="AA62" s="33">
        <v>1958368200</v>
      </c>
      <c r="AB62" s="33">
        <v>0</v>
      </c>
      <c r="AC62" s="6">
        <v>43817</v>
      </c>
      <c r="AD62" s="12">
        <f>7158296891000*2</f>
        <v>14316593782000</v>
      </c>
      <c r="AE62" s="12">
        <f>34338957700*2</f>
        <v>68677915400</v>
      </c>
      <c r="AF62" s="7">
        <v>36661104200</v>
      </c>
      <c r="AG62" s="7"/>
    </row>
    <row r="63" spans="1:33">
      <c r="A63" s="28">
        <v>13</v>
      </c>
      <c r="B63" s="31">
        <v>43818</v>
      </c>
      <c r="C63" s="36">
        <f t="shared" si="9"/>
        <v>15.430800000000001</v>
      </c>
      <c r="D63" s="36">
        <v>5</v>
      </c>
      <c r="E63" s="36">
        <v>0</v>
      </c>
      <c r="F63" s="36">
        <v>3.6078999999999999</v>
      </c>
      <c r="G63" s="36">
        <f t="shared" si="0"/>
        <v>24.038700000000002</v>
      </c>
      <c r="H63" s="28"/>
      <c r="I63" s="28"/>
      <c r="J63" s="28"/>
      <c r="K63" s="28"/>
      <c r="L63" s="28"/>
      <c r="M63" s="28">
        <v>0</v>
      </c>
      <c r="N63" s="28">
        <v>-334</v>
      </c>
      <c r="O63" s="28">
        <v>80</v>
      </c>
      <c r="P63" s="37">
        <v>46.1</v>
      </c>
      <c r="Q63" s="37">
        <f t="shared" si="1"/>
        <v>33.9</v>
      </c>
      <c r="R63" s="38">
        <v>486.5</v>
      </c>
      <c r="S63" s="34">
        <f t="shared" si="2"/>
        <v>1.0553145336225596E-2</v>
      </c>
      <c r="T63" s="33">
        <v>485.4</v>
      </c>
      <c r="U63" s="34">
        <f t="shared" si="3"/>
        <v>1.0529284164859001E-2</v>
      </c>
      <c r="V63" s="39">
        <f t="shared" si="4"/>
        <v>7.4087825670874482E-3</v>
      </c>
      <c r="W63" s="39">
        <f t="shared" si="5"/>
        <v>2.7176768067656977E-3</v>
      </c>
      <c r="X63" s="32">
        <f t="shared" si="6"/>
        <v>0.36681827036450265</v>
      </c>
      <c r="Y63" s="34">
        <f t="shared" si="7"/>
        <v>2.9057868168111973E-3</v>
      </c>
      <c r="Z63" s="33">
        <f t="shared" si="8"/>
        <v>1843087000</v>
      </c>
      <c r="AA63" s="33">
        <v>0</v>
      </c>
      <c r="AB63" s="33">
        <v>1843087000</v>
      </c>
      <c r="AC63" s="6">
        <v>43818</v>
      </c>
      <c r="AD63" s="7">
        <f>4898960452860*2</f>
        <v>9797920905720</v>
      </c>
      <c r="AE63" s="7">
        <f>36295332800*2</f>
        <v>72590665600</v>
      </c>
      <c r="AF63" s="7">
        <v>26627582400</v>
      </c>
      <c r="AG63" s="7"/>
    </row>
    <row r="64" spans="1:33">
      <c r="A64" s="28">
        <v>13</v>
      </c>
      <c r="B64" s="31">
        <v>43819</v>
      </c>
      <c r="C64" s="36">
        <f t="shared" si="9"/>
        <v>24.038700000000002</v>
      </c>
      <c r="D64" s="36"/>
      <c r="E64" s="36">
        <v>0</v>
      </c>
      <c r="F64" s="36">
        <v>-0.17780000000000001</v>
      </c>
      <c r="G64" s="36">
        <f t="shared" si="0"/>
        <v>23.860900000000001</v>
      </c>
      <c r="H64" s="28"/>
      <c r="I64" s="28"/>
      <c r="J64" s="28"/>
      <c r="K64" s="28"/>
      <c r="L64" s="28"/>
      <c r="M64" s="28">
        <v>0</v>
      </c>
      <c r="N64" s="28">
        <v>-343</v>
      </c>
      <c r="O64" s="28">
        <v>80</v>
      </c>
      <c r="P64" s="37">
        <v>40.6</v>
      </c>
      <c r="Q64" s="37">
        <f t="shared" si="1"/>
        <v>39.4</v>
      </c>
      <c r="R64" s="38">
        <v>430.1</v>
      </c>
      <c r="S64" s="34">
        <f t="shared" si="2"/>
        <v>1.0593596059113301E-2</v>
      </c>
      <c r="T64" s="33">
        <v>494.7</v>
      </c>
      <c r="U64" s="34">
        <f t="shared" si="3"/>
        <v>1.2184729064039409E-2</v>
      </c>
      <c r="V64" s="39">
        <f t="shared" si="4"/>
        <v>4.2407260739819189E-3</v>
      </c>
      <c r="W64" s="39">
        <f t="shared" si="5"/>
        <v>9.1497665031337993E-4</v>
      </c>
      <c r="X64" s="32">
        <f t="shared" si="6"/>
        <v>0.21575943231208125</v>
      </c>
      <c r="Y64" s="34">
        <f t="shared" si="7"/>
        <v>9.9246512033747273E-4</v>
      </c>
      <c r="Z64" s="33">
        <f t="shared" si="8"/>
        <v>929337000</v>
      </c>
      <c r="AA64" s="33">
        <v>0</v>
      </c>
      <c r="AB64" s="33">
        <v>929337000</v>
      </c>
      <c r="AC64" s="6">
        <v>43819</v>
      </c>
      <c r="AD64" s="8">
        <f>5996614720300*2</f>
        <v>11993229440600</v>
      </c>
      <c r="AE64" s="8">
        <f>25430000400*2</f>
        <v>50860000800</v>
      </c>
      <c r="AF64" s="7">
        <v>10973524900</v>
      </c>
      <c r="AG64" s="7"/>
    </row>
    <row r="65" spans="1:33">
      <c r="A65" s="28">
        <v>14</v>
      </c>
      <c r="B65" s="31">
        <v>43822</v>
      </c>
      <c r="C65" s="36">
        <f t="shared" si="9"/>
        <v>23.860900000000001</v>
      </c>
      <c r="D65" s="36"/>
      <c r="E65" s="36">
        <v>-4</v>
      </c>
      <c r="F65" s="36">
        <v>3.9925000000000002</v>
      </c>
      <c r="G65" s="36">
        <f t="shared" si="0"/>
        <v>23.853400000000001</v>
      </c>
      <c r="H65" s="28"/>
      <c r="I65" s="28"/>
      <c r="J65" s="28"/>
      <c r="K65" s="28"/>
      <c r="L65" s="28"/>
      <c r="M65" s="28">
        <v>0</v>
      </c>
      <c r="N65" s="28">
        <v>-371</v>
      </c>
      <c r="O65" s="28">
        <v>80</v>
      </c>
      <c r="P65" s="37">
        <v>45.9</v>
      </c>
      <c r="Q65" s="37">
        <f t="shared" si="1"/>
        <v>34.1</v>
      </c>
      <c r="R65" s="38">
        <v>628</v>
      </c>
      <c r="S65" s="34">
        <f t="shared" si="2"/>
        <v>1.3681917211328975E-2</v>
      </c>
      <c r="T65" s="33">
        <v>605.29999999999995</v>
      </c>
      <c r="U65" s="34">
        <f t="shared" si="3"/>
        <v>1.3187363834422657E-2</v>
      </c>
      <c r="V65" s="39">
        <f t="shared" si="4"/>
        <v>5.2393273230282606E-3</v>
      </c>
      <c r="W65" s="39">
        <f t="shared" si="5"/>
        <v>1.8160154232817892E-3</v>
      </c>
      <c r="X65" s="32">
        <f t="shared" si="6"/>
        <v>0.34661232469670489</v>
      </c>
      <c r="Y65" s="34">
        <f t="shared" si="7"/>
        <v>2.0265428158162432E-3</v>
      </c>
      <c r="Z65" s="33">
        <f t="shared" si="8"/>
        <v>2349735500</v>
      </c>
      <c r="AA65" s="33">
        <v>0</v>
      </c>
      <c r="AB65" s="33">
        <v>2349735500</v>
      </c>
      <c r="AC65" s="6">
        <v>43822</v>
      </c>
      <c r="AD65" s="12">
        <f>5580593270340*2</f>
        <v>11161186540680</v>
      </c>
      <c r="AE65" s="12">
        <f>29238554800*2</f>
        <v>58477109600</v>
      </c>
      <c r="AF65" s="7">
        <v>20268886900</v>
      </c>
      <c r="AG65" s="7"/>
    </row>
    <row r="66" spans="1:33">
      <c r="A66" s="28">
        <v>14</v>
      </c>
      <c r="B66" s="31">
        <v>43823</v>
      </c>
      <c r="C66" s="36">
        <f t="shared" si="9"/>
        <v>23.853400000000001</v>
      </c>
      <c r="D66" s="36"/>
      <c r="E66" s="36">
        <v>0</v>
      </c>
      <c r="F66" s="36">
        <v>-0.1048</v>
      </c>
      <c r="G66" s="36">
        <f t="shared" si="0"/>
        <v>23.7486</v>
      </c>
      <c r="H66" s="28"/>
      <c r="I66" s="28"/>
      <c r="J66" s="28"/>
      <c r="K66" s="28"/>
      <c r="L66" s="28"/>
      <c r="M66" s="28">
        <v>0</v>
      </c>
      <c r="N66" s="28">
        <v>-375</v>
      </c>
      <c r="O66" s="28">
        <v>80</v>
      </c>
      <c r="P66" s="37">
        <v>45.8</v>
      </c>
      <c r="Q66" s="37">
        <f t="shared" si="1"/>
        <v>34.200000000000003</v>
      </c>
      <c r="R66" s="38">
        <v>664.6</v>
      </c>
      <c r="S66" s="34">
        <f t="shared" si="2"/>
        <v>1.4510917030567685E-2</v>
      </c>
      <c r="T66" s="33">
        <v>564.6</v>
      </c>
      <c r="U66" s="34">
        <f t="shared" si="3"/>
        <v>1.2327510917030568E-2</v>
      </c>
      <c r="V66" s="39">
        <f t="shared" si="4"/>
        <v>1.4655443899660687E-2</v>
      </c>
      <c r="W66" s="39">
        <f t="shared" si="5"/>
        <v>2.5771340630515479E-3</v>
      </c>
      <c r="X66" s="32">
        <f t="shared" si="6"/>
        <v>0.17584824319863934</v>
      </c>
      <c r="Y66" s="34">
        <f t="shared" si="7"/>
        <v>2.5771340630515479E-3</v>
      </c>
      <c r="Z66" s="33">
        <f t="shared" si="8"/>
        <v>0</v>
      </c>
      <c r="AA66" s="33">
        <v>0</v>
      </c>
      <c r="AB66" s="33">
        <v>0</v>
      </c>
      <c r="AC66" s="6">
        <v>43823</v>
      </c>
      <c r="AD66" s="7">
        <f>4801081180600*2</f>
        <v>9602162361200</v>
      </c>
      <c r="AE66" s="7">
        <f>70361975900*2</f>
        <v>140723951800</v>
      </c>
      <c r="AF66" s="7">
        <v>24746059700</v>
      </c>
      <c r="AG66" s="7"/>
    </row>
    <row r="67" spans="1:33">
      <c r="A67" s="28">
        <v>14</v>
      </c>
      <c r="B67" s="31">
        <v>43824</v>
      </c>
      <c r="C67" s="36">
        <f t="shared" si="9"/>
        <v>23.7486</v>
      </c>
      <c r="D67" s="36"/>
      <c r="E67" s="36">
        <v>0</v>
      </c>
      <c r="F67" s="36">
        <v>8.9999999999999993E-3</v>
      </c>
      <c r="G67" s="36">
        <f t="shared" si="0"/>
        <v>23.7576</v>
      </c>
      <c r="H67" s="28"/>
      <c r="I67" s="28"/>
      <c r="J67" s="28"/>
      <c r="K67" s="28"/>
      <c r="L67" s="28"/>
      <c r="M67" s="28">
        <v>0</v>
      </c>
      <c r="N67" s="28">
        <v>-375</v>
      </c>
      <c r="O67" s="28">
        <v>80</v>
      </c>
      <c r="P67" s="37">
        <v>45.6</v>
      </c>
      <c r="Q67" s="37">
        <f t="shared" si="1"/>
        <v>34.4</v>
      </c>
      <c r="R67" s="38">
        <v>577.29999999999995</v>
      </c>
      <c r="S67" s="34">
        <f t="shared" si="2"/>
        <v>1.2660087719298245E-2</v>
      </c>
      <c r="T67" s="33">
        <v>607.20000000000005</v>
      </c>
      <c r="U67" s="34">
        <f t="shared" si="3"/>
        <v>1.3315789473684211E-2</v>
      </c>
      <c r="V67" s="39">
        <f t="shared" si="4"/>
        <v>8.7636058212280237E-5</v>
      </c>
      <c r="W67" s="39">
        <f t="shared" si="5"/>
        <v>4.5988287276588905E-6</v>
      </c>
      <c r="X67" s="32">
        <f t="shared" si="6"/>
        <v>5.2476444302403225E-2</v>
      </c>
      <c r="Y67" s="34">
        <f t="shared" si="7"/>
        <v>4.5988287276588905E-6</v>
      </c>
      <c r="Z67" s="33">
        <f t="shared" si="8"/>
        <v>0</v>
      </c>
      <c r="AA67" s="33">
        <v>0</v>
      </c>
      <c r="AB67" s="33">
        <v>0</v>
      </c>
      <c r="AC67" s="6">
        <v>43824</v>
      </c>
      <c r="AD67" s="7">
        <f>4998598852300*2</f>
        <v>9997197704600</v>
      </c>
      <c r="AE67" s="7">
        <f>438057500*2</f>
        <v>876115000</v>
      </c>
      <c r="AF67" s="7">
        <v>45975400</v>
      </c>
      <c r="AG67" s="7"/>
    </row>
    <row r="68" spans="1:33">
      <c r="A68" s="28">
        <v>14</v>
      </c>
      <c r="B68" s="31">
        <v>43825</v>
      </c>
      <c r="C68" s="36">
        <f t="shared" si="9"/>
        <v>23.7576</v>
      </c>
      <c r="D68" s="36"/>
      <c r="E68" s="36">
        <v>0</v>
      </c>
      <c r="F68" s="36">
        <v>-0.54859999999999998</v>
      </c>
      <c r="G68" s="36">
        <f t="shared" ref="G68:G131" si="10">SUM(C68:F68)</f>
        <v>23.209</v>
      </c>
      <c r="H68" s="28"/>
      <c r="I68" s="28"/>
      <c r="J68" s="28"/>
      <c r="K68" s="28"/>
      <c r="L68" s="28"/>
      <c r="M68" s="28">
        <v>0</v>
      </c>
      <c r="N68" s="28">
        <v>-366</v>
      </c>
      <c r="O68" s="28">
        <v>80</v>
      </c>
      <c r="P68" s="37">
        <v>44.8</v>
      </c>
      <c r="Q68" s="37">
        <f t="shared" ref="Q68:Q131" si="11">O68-P68</f>
        <v>35.200000000000003</v>
      </c>
      <c r="R68" s="38">
        <v>705.6</v>
      </c>
      <c r="S68" s="34">
        <f t="shared" ref="S68:S131" si="12">R68/(P68*1000)</f>
        <v>1.575E-2</v>
      </c>
      <c r="T68" s="33">
        <v>719.3</v>
      </c>
      <c r="U68" s="34">
        <f t="shared" ref="U68:U131" si="13">T68/(P68*1000)</f>
        <v>1.6055803571428572E-2</v>
      </c>
      <c r="V68" s="39">
        <f t="shared" ref="V68:V131" si="14">AE68/AD68</f>
        <v>4.2954793898285486E-4</v>
      </c>
      <c r="W68" s="39">
        <f t="shared" ref="W68:W131" si="15">AF68/AD68</f>
        <v>7.9918222364221305E-5</v>
      </c>
      <c r="X68" s="32">
        <f t="shared" ref="X68:X131" si="16">W68/V68</f>
        <v>0.18605192834462927</v>
      </c>
      <c r="Y68" s="34">
        <f t="shared" ref="Y68:Y131" si="17">(AF68+Z68)/AD68</f>
        <v>7.9918222364221305E-5</v>
      </c>
      <c r="Z68" s="33">
        <f t="shared" ref="Z68:Z131" si="18">AA68+AB68</f>
        <v>0</v>
      </c>
      <c r="AA68" s="33">
        <v>0</v>
      </c>
      <c r="AB68" s="33">
        <v>0</v>
      </c>
      <c r="AC68" s="6">
        <v>43825</v>
      </c>
      <c r="AD68" s="7">
        <f>5684669110000*2</f>
        <v>11369338220000</v>
      </c>
      <c r="AE68" s="7">
        <f>2441837900*2</f>
        <v>4883675800</v>
      </c>
      <c r="AF68" s="7">
        <v>908617300</v>
      </c>
      <c r="AG68" s="7"/>
    </row>
    <row r="69" spans="1:33">
      <c r="A69" s="28">
        <v>14</v>
      </c>
      <c r="B69" s="31">
        <v>43826</v>
      </c>
      <c r="C69" s="36">
        <f t="shared" ref="C69:C132" si="19">G68</f>
        <v>23.209</v>
      </c>
      <c r="D69" s="36"/>
      <c r="E69" s="36">
        <v>0</v>
      </c>
      <c r="F69" s="36">
        <v>-2.8</v>
      </c>
      <c r="G69" s="36">
        <f t="shared" si="10"/>
        <v>20.408999999999999</v>
      </c>
      <c r="H69" s="28"/>
      <c r="I69" s="28"/>
      <c r="J69" s="28"/>
      <c r="K69" s="28"/>
      <c r="L69" s="28"/>
      <c r="M69" s="28">
        <v>0</v>
      </c>
      <c r="N69" s="28">
        <v>-320</v>
      </c>
      <c r="O69" s="28">
        <v>80</v>
      </c>
      <c r="P69" s="37">
        <v>40.700000000000003</v>
      </c>
      <c r="Q69" s="37">
        <f t="shared" si="11"/>
        <v>39.299999999999997</v>
      </c>
      <c r="R69" s="38">
        <v>676.8</v>
      </c>
      <c r="S69" s="34">
        <f t="shared" si="12"/>
        <v>1.6628992628992628E-2</v>
      </c>
      <c r="T69" s="33">
        <v>607</v>
      </c>
      <c r="U69" s="34">
        <f t="shared" si="13"/>
        <v>1.4914004914004913E-2</v>
      </c>
      <c r="V69" s="39">
        <f t="shared" si="14"/>
        <v>5.4188867842254202E-3</v>
      </c>
      <c r="W69" s="39">
        <f t="shared" si="15"/>
        <v>2.1352250555157991E-3</v>
      </c>
      <c r="X69" s="32">
        <f t="shared" si="16"/>
        <v>0.39403389303713049</v>
      </c>
      <c r="Y69" s="34">
        <f t="shared" si="17"/>
        <v>2.1352250555157991E-3</v>
      </c>
      <c r="Z69" s="33">
        <f t="shared" si="18"/>
        <v>0</v>
      </c>
      <c r="AA69" s="33">
        <v>0</v>
      </c>
      <c r="AB69" s="33">
        <v>0</v>
      </c>
      <c r="AC69" s="6">
        <v>43826</v>
      </c>
      <c r="AD69" s="7">
        <f>4075902667739*2</f>
        <v>8151805335478</v>
      </c>
      <c r="AE69" s="7">
        <f>22086855100*2</f>
        <v>44173710200</v>
      </c>
      <c r="AF69" s="7">
        <v>17405939000</v>
      </c>
      <c r="AG69" s="7"/>
    </row>
    <row r="70" spans="1:33">
      <c r="A70" s="28">
        <v>15</v>
      </c>
      <c r="B70" s="31">
        <v>43829</v>
      </c>
      <c r="C70" s="36">
        <f t="shared" si="19"/>
        <v>20.408999999999999</v>
      </c>
      <c r="D70" s="36"/>
      <c r="E70" s="36">
        <v>0</v>
      </c>
      <c r="F70" s="36">
        <v>-3.48</v>
      </c>
      <c r="G70" s="36">
        <f t="shared" si="10"/>
        <v>16.928999999999998</v>
      </c>
      <c r="H70" s="28"/>
      <c r="I70" s="28"/>
      <c r="J70" s="28"/>
      <c r="K70" s="28"/>
      <c r="L70" s="28"/>
      <c r="M70" s="28">
        <v>0</v>
      </c>
      <c r="N70" s="28">
        <v>-263</v>
      </c>
      <c r="O70" s="28">
        <v>80</v>
      </c>
      <c r="P70" s="37">
        <v>35.6</v>
      </c>
      <c r="Q70" s="37">
        <f t="shared" si="11"/>
        <v>44.4</v>
      </c>
      <c r="R70" s="38">
        <v>798.8</v>
      </c>
      <c r="S70" s="34">
        <f t="shared" si="12"/>
        <v>2.2438202247191012E-2</v>
      </c>
      <c r="T70" s="33">
        <v>775</v>
      </c>
      <c r="U70" s="34">
        <f t="shared" si="13"/>
        <v>2.1769662921348316E-2</v>
      </c>
      <c r="V70" s="39">
        <f t="shared" si="14"/>
        <v>2.5941571518295708E-3</v>
      </c>
      <c r="W70" s="39">
        <f t="shared" si="15"/>
        <v>1.0880647156041674E-3</v>
      </c>
      <c r="X70" s="32">
        <f t="shared" si="16"/>
        <v>0.41942899058246813</v>
      </c>
      <c r="Y70" s="34">
        <f t="shared" si="17"/>
        <v>1.0880647156041674E-3</v>
      </c>
      <c r="Z70" s="33">
        <f t="shared" si="18"/>
        <v>0</v>
      </c>
      <c r="AA70" s="33">
        <v>0</v>
      </c>
      <c r="AB70" s="33">
        <v>0</v>
      </c>
      <c r="AC70" s="6">
        <v>43829</v>
      </c>
      <c r="AD70" s="7">
        <f>3967334744058*2</f>
        <v>7934669488116</v>
      </c>
      <c r="AE70" s="7">
        <f>10291889800*2</f>
        <v>20583779600</v>
      </c>
      <c r="AF70" s="7">
        <v>8633433900</v>
      </c>
      <c r="AG70" s="7"/>
    </row>
    <row r="71" spans="1:33">
      <c r="A71" s="28">
        <v>15</v>
      </c>
      <c r="B71" s="31">
        <v>43830</v>
      </c>
      <c r="C71" s="36">
        <f t="shared" si="19"/>
        <v>16.928999999999998</v>
      </c>
      <c r="D71" s="36"/>
      <c r="E71" s="36">
        <v>0</v>
      </c>
      <c r="F71" s="36">
        <v>1.7453000000000001</v>
      </c>
      <c r="G71" s="36">
        <f t="shared" si="10"/>
        <v>18.674299999999999</v>
      </c>
      <c r="H71" s="28"/>
      <c r="I71" s="28"/>
      <c r="J71" s="28"/>
      <c r="K71" s="28"/>
      <c r="L71" s="28"/>
      <c r="M71" s="28">
        <v>0</v>
      </c>
      <c r="N71" s="28">
        <v>-293</v>
      </c>
      <c r="O71" s="28">
        <v>80</v>
      </c>
      <c r="P71" s="37">
        <v>32.200000000000003</v>
      </c>
      <c r="Q71" s="37">
        <f t="shared" si="11"/>
        <v>47.8</v>
      </c>
      <c r="R71" s="38">
        <v>1005.8</v>
      </c>
      <c r="S71" s="34">
        <f t="shared" si="12"/>
        <v>3.1236024844720493E-2</v>
      </c>
      <c r="T71" s="33">
        <v>797.2</v>
      </c>
      <c r="U71" s="34">
        <f t="shared" si="13"/>
        <v>2.4757763975155278E-2</v>
      </c>
      <c r="V71" s="39">
        <f t="shared" si="14"/>
        <v>1.6471486975081831E-3</v>
      </c>
      <c r="W71" s="39">
        <f t="shared" si="15"/>
        <v>4.5830963086416235E-4</v>
      </c>
      <c r="X71" s="32">
        <f t="shared" si="16"/>
        <v>0.27824423596818915</v>
      </c>
      <c r="Y71" s="34">
        <f t="shared" si="17"/>
        <v>4.5830963086416235E-4</v>
      </c>
      <c r="Z71" s="33">
        <f t="shared" si="18"/>
        <v>0</v>
      </c>
      <c r="AA71" s="33">
        <v>0</v>
      </c>
      <c r="AB71" s="33">
        <v>0</v>
      </c>
      <c r="AC71" s="6">
        <v>43830</v>
      </c>
      <c r="AD71" s="7">
        <f>3973884634643*2</f>
        <v>7947769269286</v>
      </c>
      <c r="AE71" s="7">
        <f>6545578900*2</f>
        <v>13091157800</v>
      </c>
      <c r="AF71" s="7">
        <v>3642539200</v>
      </c>
      <c r="AG71" s="7"/>
    </row>
    <row r="72" spans="1:33">
      <c r="A72" s="28">
        <v>15</v>
      </c>
      <c r="B72" s="31">
        <v>43832</v>
      </c>
      <c r="C72" s="36">
        <f t="shared" si="19"/>
        <v>18.674299999999999</v>
      </c>
      <c r="D72" s="36"/>
      <c r="E72" s="36">
        <v>-6</v>
      </c>
      <c r="F72" s="36">
        <v>0.1135</v>
      </c>
      <c r="G72" s="36">
        <f t="shared" si="10"/>
        <v>12.787799999999999</v>
      </c>
      <c r="H72" s="28"/>
      <c r="I72" s="28"/>
      <c r="J72" s="28"/>
      <c r="K72" s="28"/>
      <c r="L72" s="28"/>
      <c r="M72" s="28">
        <v>0</v>
      </c>
      <c r="N72" s="28">
        <v>-249</v>
      </c>
      <c r="O72" s="28">
        <v>80</v>
      </c>
      <c r="P72" s="37">
        <v>32.4</v>
      </c>
      <c r="Q72" s="37">
        <f t="shared" si="11"/>
        <v>47.6</v>
      </c>
      <c r="R72" s="38">
        <v>-245.7</v>
      </c>
      <c r="S72" s="34">
        <f t="shared" si="12"/>
        <v>-7.5833333333333326E-3</v>
      </c>
      <c r="T72" s="33">
        <v>-24.8</v>
      </c>
      <c r="U72" s="34">
        <f t="shared" si="13"/>
        <v>-7.6543209876543217E-4</v>
      </c>
      <c r="V72" s="39">
        <f t="shared" si="14"/>
        <v>4.8623926988329404E-3</v>
      </c>
      <c r="W72" s="39">
        <f t="shared" si="15"/>
        <v>3.4564361304854638E-3</v>
      </c>
      <c r="X72" s="32">
        <f t="shared" si="16"/>
        <v>0.71085088033203681</v>
      </c>
      <c r="Y72" s="34">
        <f t="shared" si="17"/>
        <v>4.0739870814383095E-3</v>
      </c>
      <c r="Z72" s="33">
        <f t="shared" si="18"/>
        <v>4930135500</v>
      </c>
      <c r="AA72" s="33">
        <v>4930135500</v>
      </c>
      <c r="AB72" s="33">
        <v>0</v>
      </c>
      <c r="AC72" s="6">
        <v>43832</v>
      </c>
      <c r="AD72" s="7">
        <f>3991683190183*2</f>
        <v>7983366380366</v>
      </c>
      <c r="AE72" s="7">
        <f>19409131200*2</f>
        <v>38818262400</v>
      </c>
      <c r="AF72" s="7">
        <v>27593996000</v>
      </c>
      <c r="AG72" s="7"/>
    </row>
    <row r="73" spans="1:33">
      <c r="A73" s="28">
        <v>15</v>
      </c>
      <c r="B73" s="31">
        <v>43833</v>
      </c>
      <c r="C73" s="36">
        <f t="shared" si="19"/>
        <v>12.787799999999999</v>
      </c>
      <c r="D73" s="36">
        <v>5</v>
      </c>
      <c r="E73" s="36">
        <v>0</v>
      </c>
      <c r="F73" s="36">
        <v>-3.5339</v>
      </c>
      <c r="G73" s="36">
        <f t="shared" si="10"/>
        <v>14.253899999999998</v>
      </c>
      <c r="H73" s="28"/>
      <c r="I73" s="28"/>
      <c r="J73" s="28"/>
      <c r="K73" s="28"/>
      <c r="L73" s="28"/>
      <c r="M73" s="28">
        <v>0</v>
      </c>
      <c r="N73" s="28">
        <v>-193</v>
      </c>
      <c r="O73" s="28">
        <v>80</v>
      </c>
      <c r="P73" s="37">
        <v>31.2</v>
      </c>
      <c r="Q73" s="37">
        <f t="shared" si="11"/>
        <v>48.8</v>
      </c>
      <c r="R73" s="38">
        <v>-219.6</v>
      </c>
      <c r="S73" s="34">
        <f t="shared" si="12"/>
        <v>-7.0384615384615386E-3</v>
      </c>
      <c r="T73" s="33">
        <v>25.6</v>
      </c>
      <c r="U73" s="34">
        <f t="shared" si="13"/>
        <v>8.2051282051282058E-4</v>
      </c>
      <c r="V73" s="39">
        <f t="shared" si="14"/>
        <v>5.6532985423676475E-3</v>
      </c>
      <c r="W73" s="39">
        <f t="shared" si="15"/>
        <v>6.8099913754238997E-4</v>
      </c>
      <c r="X73" s="32">
        <f t="shared" si="16"/>
        <v>0.12046049442440766</v>
      </c>
      <c r="Y73" s="34">
        <f t="shared" si="17"/>
        <v>1.1980427012159961E-3</v>
      </c>
      <c r="Z73" s="33">
        <f t="shared" si="18"/>
        <v>3961855500</v>
      </c>
      <c r="AA73" s="33">
        <v>3961855500</v>
      </c>
      <c r="AB73" s="33">
        <v>0</v>
      </c>
      <c r="AC73" s="6">
        <v>43833</v>
      </c>
      <c r="AD73" s="7">
        <f>3831258890306*2</f>
        <v>7662517780612</v>
      </c>
      <c r="AE73" s="7">
        <f>21659250300*2</f>
        <v>43318500600</v>
      </c>
      <c r="AF73" s="7">
        <v>5218168000</v>
      </c>
      <c r="AG73" s="7"/>
    </row>
    <row r="74" spans="1:33">
      <c r="A74" s="28">
        <v>16</v>
      </c>
      <c r="B74" s="31">
        <v>43836</v>
      </c>
      <c r="C74" s="36">
        <f t="shared" si="19"/>
        <v>14.253899999999998</v>
      </c>
      <c r="D74" s="36">
        <v>4</v>
      </c>
      <c r="E74" s="36">
        <v>0</v>
      </c>
      <c r="F74" s="36">
        <v>-2.1714000000000002</v>
      </c>
      <c r="G74" s="36">
        <f t="shared" si="10"/>
        <v>16.082499999999996</v>
      </c>
      <c r="H74" s="28"/>
      <c r="I74" s="28"/>
      <c r="J74" s="28"/>
      <c r="K74" s="28"/>
      <c r="L74" s="28"/>
      <c r="M74" s="28">
        <v>0</v>
      </c>
      <c r="N74" s="28">
        <v>-213</v>
      </c>
      <c r="O74" s="28">
        <v>80</v>
      </c>
      <c r="P74" s="37">
        <v>35.6</v>
      </c>
      <c r="Q74" s="37">
        <f t="shared" si="11"/>
        <v>44.4</v>
      </c>
      <c r="R74" s="38">
        <v>-240.5</v>
      </c>
      <c r="S74" s="34">
        <f t="shared" si="12"/>
        <v>-6.7556179775280899E-3</v>
      </c>
      <c r="T74" s="33">
        <v>-129.69999999999999</v>
      </c>
      <c r="U74" s="34">
        <f t="shared" si="13"/>
        <v>-3.6432584269662917E-3</v>
      </c>
      <c r="V74" s="39">
        <f t="shared" si="14"/>
        <v>8.2836749886832529E-3</v>
      </c>
      <c r="W74" s="39">
        <f t="shared" si="15"/>
        <v>1.722644863338378E-3</v>
      </c>
      <c r="X74" s="32">
        <f t="shared" si="16"/>
        <v>0.20795659724600135</v>
      </c>
      <c r="Y74" s="34">
        <f t="shared" si="17"/>
        <v>2.3532015615835991E-3</v>
      </c>
      <c r="Z74" s="33">
        <f t="shared" si="18"/>
        <v>4903978500</v>
      </c>
      <c r="AA74" s="33">
        <v>4903978500</v>
      </c>
      <c r="AB74" s="33">
        <v>0</v>
      </c>
      <c r="AC74" s="6">
        <v>43836</v>
      </c>
      <c r="AD74" s="7">
        <f>3888610265855*2</f>
        <v>7777220531710</v>
      </c>
      <c r="AE74" s="7">
        <f>32211983600*2</f>
        <v>64423967200</v>
      </c>
      <c r="AF74" s="7">
        <v>13397389000</v>
      </c>
      <c r="AG74" s="7"/>
    </row>
    <row r="75" spans="1:33">
      <c r="A75" s="28">
        <v>16</v>
      </c>
      <c r="B75" s="31">
        <v>43837</v>
      </c>
      <c r="C75" s="36">
        <f t="shared" si="19"/>
        <v>16.082499999999996</v>
      </c>
      <c r="D75" s="36">
        <v>5</v>
      </c>
      <c r="E75" s="36">
        <v>0</v>
      </c>
      <c r="F75" s="36">
        <v>-2.2845</v>
      </c>
      <c r="G75" s="36">
        <f t="shared" si="10"/>
        <v>18.797999999999995</v>
      </c>
      <c r="H75" s="28"/>
      <c r="I75" s="28"/>
      <c r="J75" s="28"/>
      <c r="K75" s="28"/>
      <c r="L75" s="28"/>
      <c r="M75" s="28">
        <v>0</v>
      </c>
      <c r="N75" s="28">
        <v>-205</v>
      </c>
      <c r="O75" s="28">
        <v>80</v>
      </c>
      <c r="P75" s="37">
        <v>32.299999999999997</v>
      </c>
      <c r="Q75" s="37">
        <f t="shared" si="11"/>
        <v>47.7</v>
      </c>
      <c r="R75" s="38">
        <v>-283.3</v>
      </c>
      <c r="S75" s="34">
        <f t="shared" si="12"/>
        <v>-8.7708978328173391E-3</v>
      </c>
      <c r="T75" s="33">
        <v>-22.8</v>
      </c>
      <c r="U75" s="34">
        <f t="shared" si="13"/>
        <v>-7.0588235294117663E-4</v>
      </c>
      <c r="V75" s="39">
        <f t="shared" si="14"/>
        <v>3.3572000742336937E-3</v>
      </c>
      <c r="W75" s="39">
        <f t="shared" si="15"/>
        <v>1.9008549115576798E-3</v>
      </c>
      <c r="X75" s="32">
        <f t="shared" si="16"/>
        <v>0.56620245130655922</v>
      </c>
      <c r="Y75" s="34">
        <f t="shared" si="17"/>
        <v>2.195797734663745E-3</v>
      </c>
      <c r="Z75" s="33">
        <f t="shared" si="18"/>
        <v>2380730500</v>
      </c>
      <c r="AA75" s="33">
        <v>0</v>
      </c>
      <c r="AB75" s="33">
        <v>2380730500</v>
      </c>
      <c r="AC75" s="6">
        <v>43837</v>
      </c>
      <c r="AD75" s="7">
        <f>4035918682354*2</f>
        <v>8071837364708</v>
      </c>
      <c r="AE75" s="7">
        <f>13549386500*2</f>
        <v>27098773000</v>
      </c>
      <c r="AF75" s="7">
        <v>15343391700</v>
      </c>
      <c r="AG75" s="7"/>
    </row>
    <row r="76" spans="1:33">
      <c r="A76" s="28">
        <v>16</v>
      </c>
      <c r="B76" s="31">
        <v>43838</v>
      </c>
      <c r="C76" s="36">
        <f t="shared" si="19"/>
        <v>18.797999999999995</v>
      </c>
      <c r="D76" s="36"/>
      <c r="E76" s="36">
        <v>-5</v>
      </c>
      <c r="F76" s="36">
        <v>4.8841999999999999</v>
      </c>
      <c r="G76" s="36">
        <f t="shared" si="10"/>
        <v>18.682199999999995</v>
      </c>
      <c r="H76" s="28"/>
      <c r="I76" s="28"/>
      <c r="J76" s="28"/>
      <c r="K76" s="28"/>
      <c r="L76" s="28"/>
      <c r="M76" s="28">
        <v>0</v>
      </c>
      <c r="N76" s="28">
        <v>-261</v>
      </c>
      <c r="O76" s="28">
        <v>80</v>
      </c>
      <c r="P76" s="37">
        <v>39.700000000000003</v>
      </c>
      <c r="Q76" s="37">
        <f t="shared" si="11"/>
        <v>40.299999999999997</v>
      </c>
      <c r="R76" s="38">
        <v>-306.39999999999998</v>
      </c>
      <c r="S76" s="34">
        <f t="shared" si="12"/>
        <v>-7.7178841309823668E-3</v>
      </c>
      <c r="T76" s="33">
        <v>-124.9</v>
      </c>
      <c r="U76" s="34">
        <f t="shared" si="13"/>
        <v>-3.1460957178841313E-3</v>
      </c>
      <c r="V76" s="39">
        <f t="shared" si="14"/>
        <v>6.1792467950173612E-3</v>
      </c>
      <c r="W76" s="39">
        <f t="shared" si="15"/>
        <v>1.9816373742369917E-3</v>
      </c>
      <c r="X76" s="32">
        <f t="shared" si="16"/>
        <v>0.32069238209337841</v>
      </c>
      <c r="Y76" s="34">
        <f t="shared" si="17"/>
        <v>2.3964573961879265E-3</v>
      </c>
      <c r="Z76" s="33">
        <f t="shared" si="18"/>
        <v>4786677300</v>
      </c>
      <c r="AA76" s="33">
        <v>2895317300</v>
      </c>
      <c r="AB76" s="33">
        <v>1891360000</v>
      </c>
      <c r="AC76" s="6">
        <v>43838</v>
      </c>
      <c r="AD76" s="7">
        <f>5769583249005*2</f>
        <v>11539166498010</v>
      </c>
      <c r="AE76" s="7">
        <f>35651678800*2</f>
        <v>71303357600</v>
      </c>
      <c r="AF76" s="7">
        <v>22866443600</v>
      </c>
      <c r="AG76" s="7"/>
    </row>
    <row r="77" spans="1:33">
      <c r="A77" s="28">
        <v>16</v>
      </c>
      <c r="B77" s="31">
        <v>43839</v>
      </c>
      <c r="C77" s="36">
        <f t="shared" si="19"/>
        <v>18.682199999999995</v>
      </c>
      <c r="D77" s="36">
        <v>3</v>
      </c>
      <c r="E77" s="36">
        <v>0</v>
      </c>
      <c r="F77" s="36">
        <v>-0.27860000000000001</v>
      </c>
      <c r="G77" s="36">
        <f t="shared" si="10"/>
        <v>21.403599999999994</v>
      </c>
      <c r="H77" s="28"/>
      <c r="I77" s="28"/>
      <c r="J77" s="28"/>
      <c r="K77" s="28"/>
      <c r="L77" s="28"/>
      <c r="M77" s="28">
        <v>0</v>
      </c>
      <c r="N77" s="28">
        <v>-285</v>
      </c>
      <c r="O77" s="28">
        <v>80</v>
      </c>
      <c r="P77" s="37">
        <v>39</v>
      </c>
      <c r="Q77" s="37">
        <f t="shared" si="11"/>
        <v>41</v>
      </c>
      <c r="R77" s="38">
        <v>-150.9</v>
      </c>
      <c r="S77" s="34">
        <f t="shared" si="12"/>
        <v>-3.8692307692307693E-3</v>
      </c>
      <c r="T77" s="33">
        <v>101.3</v>
      </c>
      <c r="U77" s="34">
        <f t="shared" si="13"/>
        <v>2.5974358974358972E-3</v>
      </c>
      <c r="V77" s="39">
        <f t="shared" si="14"/>
        <v>1.255311474507529E-3</v>
      </c>
      <c r="W77" s="39">
        <f t="shared" si="15"/>
        <v>8.2091707459741218E-5</v>
      </c>
      <c r="X77" s="32">
        <f t="shared" si="16"/>
        <v>6.5395488790498474E-2</v>
      </c>
      <c r="Y77" s="34">
        <f t="shared" si="17"/>
        <v>3.9333725582763686E-4</v>
      </c>
      <c r="Z77" s="33">
        <f t="shared" si="18"/>
        <v>2370795500</v>
      </c>
      <c r="AA77" s="33">
        <v>0</v>
      </c>
      <c r="AB77" s="33">
        <v>2370795500</v>
      </c>
      <c r="AC77" s="6">
        <v>43839</v>
      </c>
      <c r="AD77" s="7">
        <f>3808561299000*2</f>
        <v>7617122598000</v>
      </c>
      <c r="AE77" s="7">
        <f>4780930700*2</f>
        <v>9561861400</v>
      </c>
      <c r="AF77" s="7">
        <v>625302600</v>
      </c>
      <c r="AG77" s="7"/>
    </row>
    <row r="78" spans="1:33">
      <c r="A78" s="28">
        <v>16</v>
      </c>
      <c r="B78" s="31">
        <v>43840</v>
      </c>
      <c r="C78" s="36">
        <f t="shared" si="19"/>
        <v>21.403599999999994</v>
      </c>
      <c r="D78" s="36"/>
      <c r="E78" s="36">
        <v>0</v>
      </c>
      <c r="F78" s="36">
        <v>-3.2479</v>
      </c>
      <c r="G78" s="36">
        <f t="shared" si="10"/>
        <v>18.155699999999992</v>
      </c>
      <c r="H78" s="28"/>
      <c r="I78" s="28"/>
      <c r="J78" s="28"/>
      <c r="K78" s="28"/>
      <c r="L78" s="28"/>
      <c r="M78" s="28">
        <v>0</v>
      </c>
      <c r="N78" s="28">
        <v>-238</v>
      </c>
      <c r="O78" s="28">
        <v>80</v>
      </c>
      <c r="P78" s="37">
        <v>33.799999999999997</v>
      </c>
      <c r="Q78" s="37">
        <f t="shared" si="11"/>
        <v>46.2</v>
      </c>
      <c r="R78" s="38">
        <v>-15.5</v>
      </c>
      <c r="S78" s="34">
        <f t="shared" si="12"/>
        <v>-4.5857988165680472E-4</v>
      </c>
      <c r="T78" s="33">
        <v>249.9</v>
      </c>
      <c r="U78" s="34">
        <f t="shared" si="13"/>
        <v>7.3934911242603549E-3</v>
      </c>
      <c r="V78" s="39">
        <f t="shared" si="14"/>
        <v>9.6178663780233336E-4</v>
      </c>
      <c r="W78" s="39">
        <f t="shared" si="15"/>
        <v>4.1125932231483723E-4</v>
      </c>
      <c r="X78" s="32">
        <f t="shared" si="16"/>
        <v>0.42759933040300707</v>
      </c>
      <c r="Y78" s="34">
        <f t="shared" si="17"/>
        <v>4.1125932231483723E-4</v>
      </c>
      <c r="Z78" s="33">
        <f t="shared" si="18"/>
        <v>0</v>
      </c>
      <c r="AA78" s="33">
        <v>0</v>
      </c>
      <c r="AB78" s="33">
        <v>0</v>
      </c>
      <c r="AC78" s="6">
        <v>43840</v>
      </c>
      <c r="AD78" s="20">
        <f>5831902086742*2</f>
        <v>11663804173484</v>
      </c>
      <c r="AE78" s="20">
        <f>5609045500*2</f>
        <v>11218091000</v>
      </c>
      <c r="AF78" s="20">
        <v>4796848200</v>
      </c>
      <c r="AG78" s="20"/>
    </row>
    <row r="79" spans="1:33">
      <c r="A79" s="28">
        <v>17</v>
      </c>
      <c r="B79" s="31">
        <v>43843</v>
      </c>
      <c r="C79" s="36">
        <f t="shared" si="19"/>
        <v>18.155699999999992</v>
      </c>
      <c r="D79" s="36"/>
      <c r="E79" s="36">
        <v>0</v>
      </c>
      <c r="F79" s="36">
        <v>-2.1960999999999999</v>
      </c>
      <c r="G79" s="36">
        <f t="shared" si="10"/>
        <v>15.959599999999993</v>
      </c>
      <c r="H79" s="28"/>
      <c r="I79" s="28"/>
      <c r="J79" s="28"/>
      <c r="K79" s="28"/>
      <c r="L79" s="28"/>
      <c r="M79" s="28">
        <v>0</v>
      </c>
      <c r="N79" s="28">
        <v>-235</v>
      </c>
      <c r="O79" s="28">
        <v>80</v>
      </c>
      <c r="P79" s="37">
        <v>30.6</v>
      </c>
      <c r="Q79" s="37">
        <f t="shared" si="11"/>
        <v>49.4</v>
      </c>
      <c r="R79" s="38">
        <v>-103.2</v>
      </c>
      <c r="S79" s="34">
        <f t="shared" si="12"/>
        <v>-3.3725490196078434E-3</v>
      </c>
      <c r="T79" s="33">
        <v>91.4</v>
      </c>
      <c r="U79" s="34">
        <f t="shared" si="13"/>
        <v>2.9869281045751634E-3</v>
      </c>
      <c r="V79" s="39">
        <f t="shared" si="14"/>
        <v>7.7215631426105691E-3</v>
      </c>
      <c r="W79" s="39">
        <f t="shared" si="15"/>
        <v>9.8410463054528978E-4</v>
      </c>
      <c r="X79" s="32">
        <f t="shared" si="16"/>
        <v>0.12744888727447168</v>
      </c>
      <c r="Y79" s="34">
        <f t="shared" si="17"/>
        <v>1.1963586473963466E-3</v>
      </c>
      <c r="Z79" s="33">
        <f t="shared" si="18"/>
        <v>1442547000</v>
      </c>
      <c r="AA79" s="33">
        <v>0</v>
      </c>
      <c r="AB79" s="33">
        <v>1442547000</v>
      </c>
      <c r="AC79" s="6">
        <v>43843</v>
      </c>
      <c r="AD79" s="7">
        <f>3398161837880*2</f>
        <v>6796323675760</v>
      </c>
      <c r="AE79" s="7">
        <f>26239121200*2</f>
        <v>52478242400</v>
      </c>
      <c r="AF79" s="7">
        <v>6688293600</v>
      </c>
      <c r="AG79" s="7"/>
    </row>
    <row r="80" spans="1:33">
      <c r="A80" s="28">
        <v>17</v>
      </c>
      <c r="B80" s="31">
        <v>43844</v>
      </c>
      <c r="C80" s="36">
        <f t="shared" si="19"/>
        <v>15.959599999999993</v>
      </c>
      <c r="D80" s="36"/>
      <c r="E80" s="36">
        <v>0</v>
      </c>
      <c r="F80" s="36">
        <v>-2.9754999999999998</v>
      </c>
      <c r="G80" s="36">
        <f t="shared" si="10"/>
        <v>12.984099999999993</v>
      </c>
      <c r="H80" s="28"/>
      <c r="I80" s="28"/>
      <c r="J80" s="28"/>
      <c r="K80" s="28"/>
      <c r="L80" s="28"/>
      <c r="M80" s="28">
        <v>0</v>
      </c>
      <c r="N80" s="28">
        <v>-252</v>
      </c>
      <c r="O80" s="28">
        <v>80</v>
      </c>
      <c r="P80" s="37">
        <v>32.1</v>
      </c>
      <c r="Q80" s="37">
        <f t="shared" si="11"/>
        <v>47.9</v>
      </c>
      <c r="R80" s="38">
        <v>-76.7</v>
      </c>
      <c r="S80" s="34">
        <f t="shared" si="12"/>
        <v>-2.3894080996884736E-3</v>
      </c>
      <c r="T80" s="33">
        <v>141.5</v>
      </c>
      <c r="U80" s="34">
        <f t="shared" si="13"/>
        <v>4.4080996884735199E-3</v>
      </c>
      <c r="V80" s="39">
        <f t="shared" si="14"/>
        <v>2.4795548794894736E-3</v>
      </c>
      <c r="W80" s="39">
        <f t="shared" si="15"/>
        <v>9.4558810108834692E-4</v>
      </c>
      <c r="X80" s="32">
        <f t="shared" si="16"/>
        <v>0.38135397159793383</v>
      </c>
      <c r="Y80" s="34">
        <f t="shared" si="17"/>
        <v>1.5774335435800504E-3</v>
      </c>
      <c r="Z80" s="33">
        <f t="shared" si="18"/>
        <v>5936597000</v>
      </c>
      <c r="AA80" s="33">
        <v>5936597000</v>
      </c>
      <c r="AB80" s="33">
        <v>0</v>
      </c>
      <c r="AC80" s="6">
        <v>43844</v>
      </c>
      <c r="AD80" s="7">
        <f>4697823708745*2</f>
        <v>9395647417490</v>
      </c>
      <c r="AE80" s="7">
        <f>11648511700*2</f>
        <v>23297023400</v>
      </c>
      <c r="AF80" s="7">
        <v>8884412400</v>
      </c>
      <c r="AG80" s="7"/>
    </row>
    <row r="81" spans="1:33">
      <c r="A81" s="28">
        <v>17</v>
      </c>
      <c r="B81" s="31">
        <v>43845</v>
      </c>
      <c r="C81" s="36">
        <f t="shared" si="19"/>
        <v>12.984099999999993</v>
      </c>
      <c r="D81" s="36">
        <v>6</v>
      </c>
      <c r="E81" s="36">
        <v>0</v>
      </c>
      <c r="F81" s="36">
        <v>-3.4113000000000002</v>
      </c>
      <c r="G81" s="36">
        <f t="shared" si="10"/>
        <v>15.57279999999999</v>
      </c>
      <c r="H81" s="28"/>
      <c r="I81" s="28"/>
      <c r="J81" s="28"/>
      <c r="K81" s="28"/>
      <c r="L81" s="28"/>
      <c r="M81" s="28">
        <v>0</v>
      </c>
      <c r="N81" s="28">
        <v>-227</v>
      </c>
      <c r="O81" s="28">
        <v>80</v>
      </c>
      <c r="P81" s="37">
        <v>30</v>
      </c>
      <c r="Q81" s="37">
        <f t="shared" si="11"/>
        <v>50</v>
      </c>
      <c r="R81" s="38">
        <v>-94.5</v>
      </c>
      <c r="S81" s="34">
        <f t="shared" si="12"/>
        <v>-3.15E-3</v>
      </c>
      <c r="T81" s="33">
        <v>146.4</v>
      </c>
      <c r="U81" s="34">
        <f t="shared" si="13"/>
        <v>4.8799999999999998E-3</v>
      </c>
      <c r="V81" s="39">
        <f t="shared" si="14"/>
        <v>3.369000251590083E-3</v>
      </c>
      <c r="W81" s="39">
        <f t="shared" si="15"/>
        <v>1.0600821206026027E-3</v>
      </c>
      <c r="X81" s="32">
        <f t="shared" si="16"/>
        <v>0.31465777424690627</v>
      </c>
      <c r="Y81" s="34">
        <f t="shared" si="17"/>
        <v>1.4434728181651915E-3</v>
      </c>
      <c r="Z81" s="33">
        <f t="shared" si="18"/>
        <v>2966695500</v>
      </c>
      <c r="AA81" s="33">
        <v>2966695500</v>
      </c>
      <c r="AB81" s="33">
        <v>0</v>
      </c>
      <c r="AC81" s="6">
        <v>43845</v>
      </c>
      <c r="AD81" s="7">
        <f>3869023842859*2</f>
        <v>7738047685718</v>
      </c>
      <c r="AE81" s="7">
        <f>13034742300*2</f>
        <v>26069484600</v>
      </c>
      <c r="AF81" s="7">
        <v>8202966000</v>
      </c>
      <c r="AG81" s="7"/>
    </row>
    <row r="82" spans="1:33">
      <c r="A82" s="28">
        <v>17</v>
      </c>
      <c r="B82" s="31">
        <v>43846</v>
      </c>
      <c r="C82" s="36">
        <f t="shared" si="19"/>
        <v>15.57279999999999</v>
      </c>
      <c r="D82" s="36">
        <v>3</v>
      </c>
      <c r="E82" s="36">
        <v>0</v>
      </c>
      <c r="F82" s="36">
        <v>-2.0470999999999999</v>
      </c>
      <c r="G82" s="36">
        <f t="shared" si="10"/>
        <v>16.52569999999999</v>
      </c>
      <c r="H82" s="28"/>
      <c r="I82" s="28"/>
      <c r="J82" s="28"/>
      <c r="K82" s="28"/>
      <c r="L82" s="28"/>
      <c r="M82" s="28">
        <v>0</v>
      </c>
      <c r="N82" s="28">
        <v>-276</v>
      </c>
      <c r="O82" s="28">
        <v>80</v>
      </c>
      <c r="P82" s="37">
        <v>35</v>
      </c>
      <c r="Q82" s="37">
        <f t="shared" si="11"/>
        <v>45</v>
      </c>
      <c r="R82" s="38">
        <v>-55.2</v>
      </c>
      <c r="S82" s="34">
        <f t="shared" si="12"/>
        <v>-1.5771428571428573E-3</v>
      </c>
      <c r="T82" s="33">
        <v>163.19999999999999</v>
      </c>
      <c r="U82" s="34">
        <f t="shared" si="13"/>
        <v>4.6628571428571422E-3</v>
      </c>
      <c r="V82" s="39">
        <f t="shared" si="14"/>
        <v>3.9447745988589996E-3</v>
      </c>
      <c r="W82" s="39">
        <f t="shared" si="15"/>
        <v>5.9715291746447916E-4</v>
      </c>
      <c r="X82" s="32">
        <f t="shared" si="16"/>
        <v>0.15137820995835904</v>
      </c>
      <c r="Y82" s="34">
        <f t="shared" si="17"/>
        <v>1.0754855871345362E-3</v>
      </c>
      <c r="Z82" s="33">
        <f t="shared" si="18"/>
        <v>4961625500</v>
      </c>
      <c r="AA82" s="33">
        <v>4961625500</v>
      </c>
      <c r="AB82" s="33">
        <v>0</v>
      </c>
      <c r="AC82" s="6">
        <v>43846</v>
      </c>
      <c r="AD82" s="7">
        <f>5186375314300*2</f>
        <v>10372750628600</v>
      </c>
      <c r="AE82" s="7">
        <f>20459081600*2</f>
        <v>40918163200</v>
      </c>
      <c r="AF82" s="7">
        <v>6194118300</v>
      </c>
      <c r="AG82" s="7"/>
    </row>
    <row r="83" spans="1:33">
      <c r="A83" s="28">
        <v>17</v>
      </c>
      <c r="B83" s="31">
        <v>43847</v>
      </c>
      <c r="C83" s="36">
        <f t="shared" si="19"/>
        <v>16.52569999999999</v>
      </c>
      <c r="D83" s="36">
        <v>5</v>
      </c>
      <c r="E83" s="36">
        <v>0</v>
      </c>
      <c r="F83" s="36">
        <v>-2.2238000000000002</v>
      </c>
      <c r="G83" s="36">
        <f t="shared" si="10"/>
        <v>19.301899999999989</v>
      </c>
      <c r="H83" s="28"/>
      <c r="I83" s="28"/>
      <c r="J83" s="28"/>
      <c r="K83" s="28"/>
      <c r="L83" s="28"/>
      <c r="M83" s="28">
        <v>0</v>
      </c>
      <c r="N83" s="28">
        <v>-239</v>
      </c>
      <c r="O83" s="28">
        <v>80</v>
      </c>
      <c r="P83" s="37">
        <v>28.5</v>
      </c>
      <c r="Q83" s="37">
        <f t="shared" si="11"/>
        <v>51.5</v>
      </c>
      <c r="R83" s="38">
        <v>21.8</v>
      </c>
      <c r="S83" s="34">
        <f t="shared" si="12"/>
        <v>7.6491228070175445E-4</v>
      </c>
      <c r="T83" s="33">
        <v>214.1</v>
      </c>
      <c r="U83" s="34">
        <f t="shared" si="13"/>
        <v>7.512280701754386E-3</v>
      </c>
      <c r="V83" s="39">
        <f t="shared" si="14"/>
        <v>7.7049816511599095E-3</v>
      </c>
      <c r="W83" s="39">
        <f t="shared" si="15"/>
        <v>4.7653351264023198E-4</v>
      </c>
      <c r="X83" s="32">
        <f t="shared" si="16"/>
        <v>6.1847455868826701E-2</v>
      </c>
      <c r="Y83" s="34">
        <f t="shared" si="17"/>
        <v>4.7655703735947897E-4</v>
      </c>
      <c r="Z83" s="33">
        <f t="shared" si="18"/>
        <v>177000</v>
      </c>
      <c r="AA83" s="33">
        <v>177000</v>
      </c>
      <c r="AB83" s="33">
        <v>0</v>
      </c>
      <c r="AC83" s="6">
        <v>43847</v>
      </c>
      <c r="AD83" s="7">
        <f>3762000263250*2</f>
        <v>7524000526500</v>
      </c>
      <c r="AE83" s="7">
        <f>28986143000*2</f>
        <v>57972286000</v>
      </c>
      <c r="AF83" s="7">
        <v>3585438400</v>
      </c>
      <c r="AG83" s="7"/>
    </row>
    <row r="84" spans="1:33">
      <c r="A84" s="28">
        <v>18</v>
      </c>
      <c r="B84" s="31">
        <v>43850</v>
      </c>
      <c r="C84" s="36">
        <f t="shared" si="19"/>
        <v>19.301899999999989</v>
      </c>
      <c r="D84" s="36"/>
      <c r="E84" s="36">
        <v>0</v>
      </c>
      <c r="F84" s="36">
        <v>1.3628</v>
      </c>
      <c r="G84" s="36">
        <f t="shared" si="10"/>
        <v>20.664699999999989</v>
      </c>
      <c r="H84" s="28"/>
      <c r="I84" s="28"/>
      <c r="J84" s="28"/>
      <c r="K84" s="28"/>
      <c r="L84" s="28"/>
      <c r="M84" s="28">
        <v>0</v>
      </c>
      <c r="N84" s="28">
        <v>-310</v>
      </c>
      <c r="O84" s="28">
        <v>80</v>
      </c>
      <c r="P84" s="37">
        <v>37.4</v>
      </c>
      <c r="Q84" s="37">
        <f t="shared" si="11"/>
        <v>42.6</v>
      </c>
      <c r="R84" s="38">
        <v>-55.2</v>
      </c>
      <c r="S84" s="34">
        <f t="shared" si="12"/>
        <v>-1.4759358288770055E-3</v>
      </c>
      <c r="T84" s="33">
        <v>201.3</v>
      </c>
      <c r="U84" s="34">
        <f t="shared" si="13"/>
        <v>5.3823529411764709E-3</v>
      </c>
      <c r="V84" s="39">
        <f t="shared" si="14"/>
        <v>2.4094855115902847E-3</v>
      </c>
      <c r="W84" s="39">
        <f t="shared" si="15"/>
        <v>4.917212738447819E-4</v>
      </c>
      <c r="X84" s="32">
        <f t="shared" si="16"/>
        <v>0.2040772901432559</v>
      </c>
      <c r="Y84" s="34">
        <f t="shared" si="17"/>
        <v>9.800092015823064E-4</v>
      </c>
      <c r="Z84" s="33">
        <f t="shared" si="18"/>
        <v>4415851000</v>
      </c>
      <c r="AA84" s="33">
        <v>0</v>
      </c>
      <c r="AB84" s="33">
        <v>4415851000</v>
      </c>
      <c r="AC84" s="6">
        <v>43850</v>
      </c>
      <c r="AD84" s="7">
        <f>4521769584250*2</f>
        <v>9043539168500</v>
      </c>
      <c r="AE84" s="7">
        <f>10895138300*2</f>
        <v>21790276600</v>
      </c>
      <c r="AF84" s="7">
        <v>4446900600</v>
      </c>
      <c r="AG84" s="7"/>
    </row>
    <row r="85" spans="1:33">
      <c r="A85" s="28">
        <v>18</v>
      </c>
      <c r="B85" s="31">
        <v>43851</v>
      </c>
      <c r="C85" s="36">
        <f t="shared" si="19"/>
        <v>20.664699999999989</v>
      </c>
      <c r="D85" s="36"/>
      <c r="E85" s="36">
        <v>0</v>
      </c>
      <c r="F85" s="36">
        <v>-7.3772000000000002</v>
      </c>
      <c r="G85" s="36">
        <f t="shared" si="10"/>
        <v>13.287499999999989</v>
      </c>
      <c r="H85" s="28"/>
      <c r="I85" s="28"/>
      <c r="J85" s="28"/>
      <c r="K85" s="28"/>
      <c r="L85" s="28"/>
      <c r="M85" s="28">
        <v>0</v>
      </c>
      <c r="N85" s="28">
        <v>-261</v>
      </c>
      <c r="O85" s="28">
        <v>80</v>
      </c>
      <c r="P85" s="37">
        <v>29.3</v>
      </c>
      <c r="Q85" s="37">
        <f t="shared" si="11"/>
        <v>50.7</v>
      </c>
      <c r="R85" s="38">
        <v>888.4</v>
      </c>
      <c r="S85" s="34">
        <f t="shared" si="12"/>
        <v>3.0320819112627986E-2</v>
      </c>
      <c r="T85" s="33">
        <v>167.4</v>
      </c>
      <c r="U85" s="34">
        <f t="shared" si="13"/>
        <v>5.7133105802047784E-3</v>
      </c>
      <c r="V85" s="39">
        <f t="shared" si="14"/>
        <v>1.2781462280138368E-2</v>
      </c>
      <c r="W85" s="39">
        <f t="shared" si="15"/>
        <v>1.5627055634432276E-3</v>
      </c>
      <c r="X85" s="32">
        <f t="shared" si="16"/>
        <v>0.12226344131778874</v>
      </c>
      <c r="Y85" s="34">
        <f t="shared" si="17"/>
        <v>2.2340757680633602E-3</v>
      </c>
      <c r="Z85" s="33">
        <f t="shared" si="18"/>
        <v>5508770500</v>
      </c>
      <c r="AA85" s="33">
        <v>3012385500</v>
      </c>
      <c r="AB85" s="33">
        <v>2496385000</v>
      </c>
      <c r="AC85" s="6">
        <v>43851</v>
      </c>
      <c r="AD85" s="12">
        <f>4102632543186*2</f>
        <v>8205265086372</v>
      </c>
      <c r="AE85" s="12">
        <f>52437643100*2</f>
        <v>104875286200</v>
      </c>
      <c r="AF85" s="7">
        <v>12822413400</v>
      </c>
      <c r="AG85" s="7"/>
    </row>
    <row r="86" spans="1:33">
      <c r="A86" s="28">
        <v>18</v>
      </c>
      <c r="B86" s="31">
        <v>43852</v>
      </c>
      <c r="C86" s="36">
        <f t="shared" si="19"/>
        <v>13.287499999999989</v>
      </c>
      <c r="D86" s="36">
        <v>3</v>
      </c>
      <c r="E86" s="36">
        <v>0</v>
      </c>
      <c r="F86" s="36">
        <v>-2.0746000000000002</v>
      </c>
      <c r="G86" s="36">
        <f t="shared" si="10"/>
        <v>14.212899999999987</v>
      </c>
      <c r="H86" s="28"/>
      <c r="I86" s="28"/>
      <c r="J86" s="28"/>
      <c r="K86" s="28"/>
      <c r="L86" s="28"/>
      <c r="M86" s="28">
        <v>0</v>
      </c>
      <c r="N86" s="28">
        <v>-272</v>
      </c>
      <c r="O86" s="28">
        <v>80</v>
      </c>
      <c r="P86" s="37">
        <v>30.2</v>
      </c>
      <c r="Q86" s="37">
        <f t="shared" si="11"/>
        <v>49.8</v>
      </c>
      <c r="R86" s="38">
        <v>-217.3</v>
      </c>
      <c r="S86" s="34">
        <f t="shared" si="12"/>
        <v>-7.1953642384105961E-3</v>
      </c>
      <c r="T86" s="33">
        <v>53.7</v>
      </c>
      <c r="U86" s="34">
        <f t="shared" si="13"/>
        <v>1.7781456953642385E-3</v>
      </c>
      <c r="V86" s="39">
        <f t="shared" si="14"/>
        <v>1.8503831792221548E-3</v>
      </c>
      <c r="W86" s="39">
        <f t="shared" si="15"/>
        <v>3.654320124554148E-4</v>
      </c>
      <c r="X86" s="32">
        <f t="shared" si="16"/>
        <v>0.19748991266178251</v>
      </c>
      <c r="Y86" s="34">
        <f t="shared" si="17"/>
        <v>8.2629711920428417E-4</v>
      </c>
      <c r="Z86" s="33">
        <f t="shared" si="18"/>
        <v>4003259000</v>
      </c>
      <c r="AA86" s="33">
        <v>4003259000</v>
      </c>
      <c r="AB86" s="33">
        <v>0</v>
      </c>
      <c r="AC86" s="6">
        <v>43852</v>
      </c>
      <c r="AD86" s="7">
        <f>4343200365331*2</f>
        <v>8686400730662</v>
      </c>
      <c r="AE86" s="7">
        <f>8036584900*2</f>
        <v>16073169800</v>
      </c>
      <c r="AF86" s="7">
        <v>3174288900</v>
      </c>
      <c r="AG86" s="7"/>
    </row>
    <row r="87" spans="1:33">
      <c r="A87" s="28">
        <v>18</v>
      </c>
      <c r="B87" s="31">
        <v>43860</v>
      </c>
      <c r="C87" s="36">
        <f t="shared" si="19"/>
        <v>14.212899999999987</v>
      </c>
      <c r="D87" s="36"/>
      <c r="E87" s="36">
        <v>0</v>
      </c>
      <c r="F87" s="36">
        <v>5.1479999999999997</v>
      </c>
      <c r="G87" s="36">
        <f t="shared" si="10"/>
        <v>19.360899999999987</v>
      </c>
      <c r="H87" s="28"/>
      <c r="I87" s="28"/>
      <c r="J87" s="28"/>
      <c r="K87" s="28"/>
      <c r="L87" s="28"/>
      <c r="M87" s="28">
        <v>0</v>
      </c>
      <c r="N87" s="28">
        <v>-358</v>
      </c>
      <c r="O87" s="28">
        <v>80</v>
      </c>
      <c r="P87" s="37">
        <v>42</v>
      </c>
      <c r="Q87" s="37">
        <f t="shared" si="11"/>
        <v>38</v>
      </c>
      <c r="R87" s="38">
        <v>30</v>
      </c>
      <c r="S87" s="34">
        <f t="shared" si="12"/>
        <v>7.1428571428571429E-4</v>
      </c>
      <c r="T87" s="33">
        <v>204.2</v>
      </c>
      <c r="U87" s="34">
        <f t="shared" si="13"/>
        <v>4.8619047619047617E-3</v>
      </c>
      <c r="V87" s="39">
        <f t="shared" si="14"/>
        <v>9.8190945767589813E-3</v>
      </c>
      <c r="W87" s="39">
        <f t="shared" si="15"/>
        <v>2.0101230606388307E-3</v>
      </c>
      <c r="X87" s="32">
        <f t="shared" si="16"/>
        <v>0.20471572454313994</v>
      </c>
      <c r="Y87" s="34">
        <f t="shared" si="17"/>
        <v>2.0101230606388307E-3</v>
      </c>
      <c r="Z87" s="33">
        <f t="shared" si="18"/>
        <v>0</v>
      </c>
      <c r="AA87" s="33">
        <v>0</v>
      </c>
      <c r="AB87" s="33">
        <v>0</v>
      </c>
      <c r="AC87" s="6">
        <v>43860</v>
      </c>
      <c r="AD87" s="7">
        <f>5100452206514*2</f>
        <v>10200904413028</v>
      </c>
      <c r="AE87" s="10">
        <f>50081822600*2</f>
        <v>100163645200</v>
      </c>
      <c r="AF87" s="7">
        <v>20505073200</v>
      </c>
      <c r="AG87" s="7"/>
    </row>
    <row r="88" spans="1:33">
      <c r="A88" s="28">
        <v>18</v>
      </c>
      <c r="B88" s="31">
        <v>43861</v>
      </c>
      <c r="C88" s="36">
        <f t="shared" si="19"/>
        <v>19.360899999999987</v>
      </c>
      <c r="D88" s="36"/>
      <c r="E88" s="36">
        <v>-2</v>
      </c>
      <c r="F88" s="36">
        <v>4.3139000000000003</v>
      </c>
      <c r="G88" s="36">
        <f t="shared" si="10"/>
        <v>21.674799999999987</v>
      </c>
      <c r="H88" s="28"/>
      <c r="I88" s="28"/>
      <c r="J88" s="28"/>
      <c r="K88" s="28"/>
      <c r="L88" s="28"/>
      <c r="M88" s="28">
        <v>0</v>
      </c>
      <c r="N88" s="28">
        <v>-397</v>
      </c>
      <c r="O88" s="28">
        <v>80</v>
      </c>
      <c r="P88" s="37">
        <v>46.4</v>
      </c>
      <c r="Q88" s="37">
        <f t="shared" si="11"/>
        <v>33.6</v>
      </c>
      <c r="R88" s="38">
        <v>-128.69999999999999</v>
      </c>
      <c r="S88" s="34">
        <f t="shared" si="12"/>
        <v>-2.7737068965517238E-3</v>
      </c>
      <c r="T88" s="33">
        <v>35.9</v>
      </c>
      <c r="U88" s="34">
        <f t="shared" si="13"/>
        <v>7.7370689655172412E-4</v>
      </c>
      <c r="V88" s="39">
        <f t="shared" si="14"/>
        <v>4.6561115394890273E-3</v>
      </c>
      <c r="W88" s="39">
        <f t="shared" si="15"/>
        <v>1.8740791039442838E-3</v>
      </c>
      <c r="X88" s="32">
        <f t="shared" si="16"/>
        <v>0.40249875632273829</v>
      </c>
      <c r="Y88" s="34">
        <f t="shared" si="17"/>
        <v>2.0887517679579145E-3</v>
      </c>
      <c r="Z88" s="33">
        <f t="shared" si="18"/>
        <v>2414256500</v>
      </c>
      <c r="AA88" s="33">
        <v>968060000</v>
      </c>
      <c r="AB88" s="33">
        <v>1446196500</v>
      </c>
      <c r="AC88" s="6">
        <v>43861</v>
      </c>
      <c r="AD88" s="7">
        <f>5623111147134*2</f>
        <v>11246222294268</v>
      </c>
      <c r="AE88" s="7">
        <f>26181832700*2</f>
        <v>52363665400</v>
      </c>
      <c r="AF88" s="7">
        <v>21076310200</v>
      </c>
      <c r="AG88" s="7"/>
    </row>
    <row r="89" spans="1:33">
      <c r="A89" s="28">
        <v>19</v>
      </c>
      <c r="B89" s="31">
        <v>43864</v>
      </c>
      <c r="C89" s="36">
        <f t="shared" si="19"/>
        <v>21.674799999999987</v>
      </c>
      <c r="D89" s="36"/>
      <c r="E89" s="36">
        <v>-1.99</v>
      </c>
      <c r="F89" s="36">
        <v>7.9802</v>
      </c>
      <c r="G89" s="36">
        <f t="shared" si="10"/>
        <v>27.664999999999988</v>
      </c>
      <c r="H89" s="28"/>
      <c r="I89" s="28"/>
      <c r="J89" s="28"/>
      <c r="K89" s="28"/>
      <c r="L89" s="28"/>
      <c r="M89" s="28">
        <v>0</v>
      </c>
      <c r="N89" s="28">
        <v>-483</v>
      </c>
      <c r="O89" s="28">
        <v>80</v>
      </c>
      <c r="P89" s="37">
        <v>54.7</v>
      </c>
      <c r="Q89" s="37">
        <f t="shared" si="11"/>
        <v>25.299999999999997</v>
      </c>
      <c r="R89" s="38">
        <v>4.7</v>
      </c>
      <c r="S89" s="34">
        <f t="shared" si="12"/>
        <v>8.592321755027422E-5</v>
      </c>
      <c r="T89" s="33">
        <v>370.3</v>
      </c>
      <c r="U89" s="34">
        <f t="shared" si="13"/>
        <v>6.7696526508226693E-3</v>
      </c>
      <c r="V89" s="39">
        <f t="shared" si="14"/>
        <v>5.9328301136418807E-3</v>
      </c>
      <c r="W89" s="39">
        <f t="shared" si="15"/>
        <v>2.0090281337919028E-3</v>
      </c>
      <c r="X89" s="32">
        <f t="shared" si="16"/>
        <v>0.33862896717240681</v>
      </c>
      <c r="Y89" s="34">
        <f t="shared" si="17"/>
        <v>2.0243456233247185E-3</v>
      </c>
      <c r="Z89" s="33">
        <f t="shared" si="18"/>
        <v>181389000</v>
      </c>
      <c r="AA89" s="33">
        <v>181389000</v>
      </c>
      <c r="AB89" s="33">
        <v>0</v>
      </c>
      <c r="AC89" s="6">
        <v>43864</v>
      </c>
      <c r="AD89" s="7">
        <f>5920976789682*2</f>
        <v>11841953579364</v>
      </c>
      <c r="AE89" s="7">
        <f>35128149400*2</f>
        <v>70256298800</v>
      </c>
      <c r="AF89" s="7">
        <v>23790817900</v>
      </c>
      <c r="AG89" s="7"/>
    </row>
    <row r="90" spans="1:33">
      <c r="A90" s="28">
        <v>19</v>
      </c>
      <c r="B90" s="31">
        <v>43865</v>
      </c>
      <c r="C90" s="36">
        <f t="shared" si="19"/>
        <v>27.664999999999988</v>
      </c>
      <c r="D90" s="36">
        <v>5</v>
      </c>
      <c r="E90" s="36">
        <v>-1</v>
      </c>
      <c r="F90" s="36">
        <v>-5.4160000000000004</v>
      </c>
      <c r="G90" s="36">
        <f t="shared" si="10"/>
        <v>26.248999999999992</v>
      </c>
      <c r="H90" s="28"/>
      <c r="I90" s="28"/>
      <c r="J90" s="28"/>
      <c r="K90" s="28"/>
      <c r="L90" s="28"/>
      <c r="M90" s="28">
        <v>0</v>
      </c>
      <c r="N90" s="28">
        <v>-514</v>
      </c>
      <c r="O90" s="28">
        <v>80</v>
      </c>
      <c r="P90" s="37">
        <v>52.2</v>
      </c>
      <c r="Q90" s="37">
        <f t="shared" si="11"/>
        <v>27.799999999999997</v>
      </c>
      <c r="R90" s="38">
        <v>124.7</v>
      </c>
      <c r="S90" s="34">
        <f t="shared" si="12"/>
        <v>2.3888888888888887E-3</v>
      </c>
      <c r="T90" s="33">
        <v>439.4</v>
      </c>
      <c r="U90" s="34">
        <f t="shared" si="13"/>
        <v>8.4176245210727963E-3</v>
      </c>
      <c r="V90" s="39">
        <f t="shared" si="14"/>
        <v>8.1396838345704006E-3</v>
      </c>
      <c r="W90" s="39">
        <f t="shared" si="15"/>
        <v>1.406503730683987E-3</v>
      </c>
      <c r="X90" s="32">
        <f t="shared" si="16"/>
        <v>0.17279586766139055</v>
      </c>
      <c r="Y90" s="34">
        <f t="shared" si="17"/>
        <v>2.1386187968164229E-3</v>
      </c>
      <c r="Z90" s="33">
        <f t="shared" si="18"/>
        <v>6488682600</v>
      </c>
      <c r="AA90" s="33">
        <v>6488682600</v>
      </c>
      <c r="AB90" s="33">
        <v>0</v>
      </c>
      <c r="AC90" s="6">
        <v>43865</v>
      </c>
      <c r="AD90" s="12">
        <f>4431463645652*2</f>
        <v>8862927291304</v>
      </c>
      <c r="AE90" s="12">
        <f>36070713000*2</f>
        <v>72141426000</v>
      </c>
      <c r="AF90" s="7">
        <v>12465740300</v>
      </c>
      <c r="AG90" s="7"/>
    </row>
    <row r="91" spans="1:33">
      <c r="A91" s="28">
        <v>19</v>
      </c>
      <c r="B91" s="31">
        <v>43866</v>
      </c>
      <c r="C91" s="36">
        <f t="shared" si="19"/>
        <v>26.248999999999992</v>
      </c>
      <c r="D91" s="36">
        <v>7</v>
      </c>
      <c r="E91" s="36">
        <v>0</v>
      </c>
      <c r="F91" s="36">
        <v>-8.2662999999999993</v>
      </c>
      <c r="G91" s="36">
        <f t="shared" si="10"/>
        <v>24.982699999999994</v>
      </c>
      <c r="H91" s="28"/>
      <c r="I91" s="28"/>
      <c r="J91" s="28"/>
      <c r="K91" s="28"/>
      <c r="L91" s="28"/>
      <c r="M91" s="28">
        <v>0</v>
      </c>
      <c r="N91" s="28">
        <v>-380</v>
      </c>
      <c r="O91" s="28">
        <v>80</v>
      </c>
      <c r="P91" s="37">
        <v>47.5</v>
      </c>
      <c r="Q91" s="37">
        <f t="shared" si="11"/>
        <v>32.5</v>
      </c>
      <c r="R91" s="38">
        <v>66</v>
      </c>
      <c r="S91" s="34">
        <f t="shared" si="12"/>
        <v>1.3894736842105264E-3</v>
      </c>
      <c r="T91" s="33">
        <v>491.5</v>
      </c>
      <c r="U91" s="34">
        <f t="shared" si="13"/>
        <v>1.0347368421052631E-2</v>
      </c>
      <c r="V91" s="39">
        <f t="shared" si="14"/>
        <v>9.5769867141159148E-3</v>
      </c>
      <c r="W91" s="39">
        <f t="shared" si="15"/>
        <v>1.1804586006499485E-3</v>
      </c>
      <c r="X91" s="32">
        <f t="shared" si="16"/>
        <v>0.12325991837391004</v>
      </c>
      <c r="Y91" s="34">
        <f t="shared" si="17"/>
        <v>1.6411253397135908E-3</v>
      </c>
      <c r="Z91" s="33">
        <f t="shared" si="18"/>
        <v>4610926900</v>
      </c>
      <c r="AA91" s="33">
        <v>4610926900</v>
      </c>
      <c r="AB91" s="33">
        <v>0</v>
      </c>
      <c r="AC91" s="6">
        <v>43866</v>
      </c>
      <c r="AD91" s="7">
        <f>5004623200464*2</f>
        <v>10009246400928</v>
      </c>
      <c r="AE91" s="7">
        <f>47929209900*2</f>
        <v>95858419800</v>
      </c>
      <c r="AF91" s="7">
        <v>11815501000</v>
      </c>
      <c r="AG91" s="7"/>
    </row>
    <row r="92" spans="1:33">
      <c r="A92" s="28">
        <v>19</v>
      </c>
      <c r="B92" s="31">
        <v>43867</v>
      </c>
      <c r="C92" s="36">
        <f t="shared" si="19"/>
        <v>24.982699999999994</v>
      </c>
      <c r="D92" s="36">
        <v>5</v>
      </c>
      <c r="E92" s="36">
        <v>0</v>
      </c>
      <c r="F92" s="36">
        <v>-5.0675999999999997</v>
      </c>
      <c r="G92" s="36">
        <f t="shared" si="10"/>
        <v>24.915099999999995</v>
      </c>
      <c r="H92" s="28"/>
      <c r="I92" s="28"/>
      <c r="J92" s="28"/>
      <c r="K92" s="28"/>
      <c r="L92" s="28"/>
      <c r="M92" s="28">
        <v>0</v>
      </c>
      <c r="N92" s="28">
        <v>-462</v>
      </c>
      <c r="O92" s="28">
        <v>80</v>
      </c>
      <c r="P92" s="37">
        <v>54.3</v>
      </c>
      <c r="Q92" s="37">
        <f t="shared" si="11"/>
        <v>25.700000000000003</v>
      </c>
      <c r="R92" s="38">
        <v>316.2</v>
      </c>
      <c r="S92" s="34">
        <f t="shared" si="12"/>
        <v>5.8232044198895027E-3</v>
      </c>
      <c r="T92" s="33">
        <v>553.5</v>
      </c>
      <c r="U92" s="34">
        <f t="shared" si="13"/>
        <v>1.0193370165745856E-2</v>
      </c>
      <c r="V92" s="39">
        <f t="shared" si="14"/>
        <v>7.9363967092533384E-3</v>
      </c>
      <c r="W92" s="39">
        <f t="shared" si="15"/>
        <v>1.0340032304534548E-3</v>
      </c>
      <c r="X92" s="32">
        <f t="shared" si="16"/>
        <v>0.13028623295101568</v>
      </c>
      <c r="Y92" s="34">
        <f t="shared" si="17"/>
        <v>2.3269701793284477E-3</v>
      </c>
      <c r="Z92" s="33">
        <f t="shared" si="18"/>
        <v>12516334500</v>
      </c>
      <c r="AA92" s="33">
        <v>10251845000</v>
      </c>
      <c r="AB92" s="33">
        <v>2264489500</v>
      </c>
      <c r="AC92" s="6">
        <v>43867</v>
      </c>
      <c r="AD92" s="12">
        <f>4840160265075*2</f>
        <v>9680320530150</v>
      </c>
      <c r="AE92" s="7">
        <f>38413432000*2</f>
        <v>76826864000</v>
      </c>
      <c r="AF92" s="7">
        <v>10009482700</v>
      </c>
      <c r="AG92" s="7"/>
    </row>
    <row r="93" spans="1:33">
      <c r="A93" s="28">
        <v>19</v>
      </c>
      <c r="B93" s="31">
        <v>43868</v>
      </c>
      <c r="C93" s="36">
        <f t="shared" si="19"/>
        <v>24.915099999999995</v>
      </c>
      <c r="D93" s="36"/>
      <c r="E93" s="36">
        <v>0</v>
      </c>
      <c r="F93" s="36">
        <v>-11.8247</v>
      </c>
      <c r="G93" s="36">
        <f t="shared" si="10"/>
        <v>13.090399999999995</v>
      </c>
      <c r="H93" s="28"/>
      <c r="I93" s="28"/>
      <c r="J93" s="28"/>
      <c r="K93" s="28"/>
      <c r="L93" s="28"/>
      <c r="M93" s="28">
        <v>0</v>
      </c>
      <c r="N93" s="28">
        <v>-263</v>
      </c>
      <c r="O93" s="28">
        <v>80</v>
      </c>
      <c r="P93" s="37">
        <v>40</v>
      </c>
      <c r="Q93" s="37">
        <f t="shared" si="11"/>
        <v>40</v>
      </c>
      <c r="R93" s="38">
        <v>631.20000000000005</v>
      </c>
      <c r="S93" s="34">
        <f t="shared" si="12"/>
        <v>1.5780000000000002E-2</v>
      </c>
      <c r="T93" s="33">
        <v>831.5</v>
      </c>
      <c r="U93" s="34">
        <f t="shared" si="13"/>
        <v>2.07875E-2</v>
      </c>
      <c r="V93" s="39">
        <f t="shared" si="14"/>
        <v>1.6684109368430115E-2</v>
      </c>
      <c r="W93" s="39">
        <f t="shared" si="15"/>
        <v>1.8396232451584206E-3</v>
      </c>
      <c r="X93" s="32">
        <f t="shared" si="16"/>
        <v>0.11026199867997624</v>
      </c>
      <c r="Y93" s="34">
        <f t="shared" si="17"/>
        <v>1.8396232451584206E-3</v>
      </c>
      <c r="Z93" s="33">
        <f t="shared" si="18"/>
        <v>0</v>
      </c>
      <c r="AA93" s="33">
        <v>0</v>
      </c>
      <c r="AB93" s="33">
        <v>0</v>
      </c>
      <c r="AC93" s="6">
        <v>43868</v>
      </c>
      <c r="AD93" s="7">
        <f>4613842765000*2</f>
        <v>9227685530000</v>
      </c>
      <c r="AE93" s="7">
        <f>76977857300*2</f>
        <v>153955714600</v>
      </c>
      <c r="AF93" s="7">
        <v>16975464800</v>
      </c>
      <c r="AG93" s="7"/>
    </row>
    <row r="94" spans="1:33">
      <c r="A94" s="28">
        <v>20</v>
      </c>
      <c r="B94" s="31">
        <v>43871</v>
      </c>
      <c r="C94" s="36">
        <f t="shared" si="19"/>
        <v>13.090399999999995</v>
      </c>
      <c r="D94" s="36">
        <v>11</v>
      </c>
      <c r="E94" s="36">
        <v>0</v>
      </c>
      <c r="F94" s="36">
        <v>-6.9606000000000003</v>
      </c>
      <c r="G94" s="36">
        <f t="shared" si="10"/>
        <v>17.129799999999996</v>
      </c>
      <c r="H94" s="28"/>
      <c r="I94" s="28"/>
      <c r="J94" s="28"/>
      <c r="K94" s="28"/>
      <c r="L94" s="28"/>
      <c r="M94" s="28">
        <v>0</v>
      </c>
      <c r="N94" s="28">
        <v>-216</v>
      </c>
      <c r="O94" s="28">
        <v>80</v>
      </c>
      <c r="P94" s="37">
        <v>36</v>
      </c>
      <c r="Q94" s="37">
        <f t="shared" si="11"/>
        <v>44</v>
      </c>
      <c r="R94" s="38">
        <v>489.3</v>
      </c>
      <c r="S94" s="34">
        <f t="shared" si="12"/>
        <v>1.3591666666666667E-2</v>
      </c>
      <c r="T94" s="33">
        <v>661</v>
      </c>
      <c r="U94" s="34">
        <f t="shared" si="13"/>
        <v>1.8361111111111113E-2</v>
      </c>
      <c r="V94" s="39">
        <f t="shared" si="14"/>
        <v>1.6418976479506481E-2</v>
      </c>
      <c r="W94" s="39">
        <f t="shared" si="15"/>
        <v>1.3995578145518863E-3</v>
      </c>
      <c r="X94" s="32">
        <f t="shared" si="16"/>
        <v>8.5240259421697759E-2</v>
      </c>
      <c r="Y94" s="34">
        <f t="shared" si="17"/>
        <v>2.1565073875329378E-3</v>
      </c>
      <c r="Z94" s="33">
        <f t="shared" si="18"/>
        <v>5477161500</v>
      </c>
      <c r="AA94" s="33">
        <v>0</v>
      </c>
      <c r="AB94" s="33">
        <v>5477161500</v>
      </c>
      <c r="AC94" s="6">
        <v>43871</v>
      </c>
      <c r="AD94" s="7">
        <v>7235834057518</v>
      </c>
      <c r="AE94" s="7">
        <v>118804989200</v>
      </c>
      <c r="AF94" s="7">
        <v>10126968100</v>
      </c>
      <c r="AG94" s="7"/>
    </row>
    <row r="95" spans="1:33">
      <c r="A95" s="28">
        <v>20</v>
      </c>
      <c r="B95" s="31">
        <v>43872</v>
      </c>
      <c r="C95" s="36">
        <f t="shared" si="19"/>
        <v>17.129799999999996</v>
      </c>
      <c r="D95" s="36">
        <v>10</v>
      </c>
      <c r="E95" s="36">
        <v>0</v>
      </c>
      <c r="F95" s="36">
        <v>-5.9005000000000001</v>
      </c>
      <c r="G95" s="36">
        <f t="shared" si="10"/>
        <v>21.229299999999995</v>
      </c>
      <c r="H95" s="28"/>
      <c r="I95" s="28"/>
      <c r="J95" s="28"/>
      <c r="K95" s="28"/>
      <c r="L95" s="28"/>
      <c r="M95" s="28">
        <v>0</v>
      </c>
      <c r="N95" s="28">
        <v>-216</v>
      </c>
      <c r="O95" s="28">
        <v>80</v>
      </c>
      <c r="P95" s="37">
        <v>37.1</v>
      </c>
      <c r="Q95" s="37">
        <f t="shared" si="11"/>
        <v>42.9</v>
      </c>
      <c r="R95" s="38">
        <v>361.8</v>
      </c>
      <c r="S95" s="34">
        <f t="shared" si="12"/>
        <v>9.7520215633423186E-3</v>
      </c>
      <c r="T95" s="33">
        <v>584.6</v>
      </c>
      <c r="U95" s="34">
        <f t="shared" si="13"/>
        <v>1.5757412398921835E-2</v>
      </c>
      <c r="V95" s="39">
        <f t="shared" si="14"/>
        <v>1.1259312764520519E-2</v>
      </c>
      <c r="W95" s="39">
        <f t="shared" si="15"/>
        <v>1.1456652556411451E-3</v>
      </c>
      <c r="X95" s="32">
        <f t="shared" si="16"/>
        <v>0.10175268061220197</v>
      </c>
      <c r="Y95" s="34">
        <f t="shared" si="17"/>
        <v>2.4720825621472658E-3</v>
      </c>
      <c r="Z95" s="33">
        <f t="shared" si="18"/>
        <v>9743833900</v>
      </c>
      <c r="AA95" s="33">
        <v>9743833900</v>
      </c>
      <c r="AB95" s="33"/>
      <c r="AC95" s="6">
        <v>43872</v>
      </c>
      <c r="AD95" s="7">
        <v>7345979166742</v>
      </c>
      <c r="AE95" s="7">
        <v>82710677000</v>
      </c>
      <c r="AF95" s="7">
        <v>8416033100</v>
      </c>
      <c r="AG95" s="7"/>
    </row>
    <row r="96" spans="1:33">
      <c r="A96" s="28">
        <v>20</v>
      </c>
      <c r="B96" s="31">
        <v>43873</v>
      </c>
      <c r="C96" s="36">
        <f t="shared" si="19"/>
        <v>21.229299999999995</v>
      </c>
      <c r="D96" s="36"/>
      <c r="E96" s="36">
        <v>0</v>
      </c>
      <c r="F96" s="36">
        <v>-6.3475999999999999</v>
      </c>
      <c r="G96" s="36">
        <f t="shared" si="10"/>
        <v>14.881699999999995</v>
      </c>
      <c r="H96" s="28"/>
      <c r="I96" s="28"/>
      <c r="J96" s="28"/>
      <c r="K96" s="28"/>
      <c r="L96" s="28"/>
      <c r="M96" s="28">
        <v>0</v>
      </c>
      <c r="N96" s="28">
        <v>-206</v>
      </c>
      <c r="O96" s="28">
        <v>80</v>
      </c>
      <c r="P96" s="37">
        <v>34.4</v>
      </c>
      <c r="Q96" s="37">
        <f t="shared" si="11"/>
        <v>45.6</v>
      </c>
      <c r="R96" s="38">
        <v>625.29999999999995</v>
      </c>
      <c r="S96" s="34">
        <f t="shared" si="12"/>
        <v>1.8177325581395346E-2</v>
      </c>
      <c r="T96" s="33">
        <v>711.5</v>
      </c>
      <c r="U96" s="34">
        <f t="shared" si="13"/>
        <v>2.068313953488372E-2</v>
      </c>
      <c r="V96" s="39">
        <f t="shared" si="14"/>
        <v>8.7422432513905943E-3</v>
      </c>
      <c r="W96" s="39">
        <f t="shared" si="15"/>
        <v>8.9139003030116754E-4</v>
      </c>
      <c r="X96" s="32">
        <f t="shared" si="16"/>
        <v>0.10196353552154679</v>
      </c>
      <c r="Y96" s="34">
        <f t="shared" si="17"/>
        <v>1.7022015311276737E-3</v>
      </c>
      <c r="Z96" s="33">
        <f t="shared" si="18"/>
        <v>8340707900</v>
      </c>
      <c r="AA96" s="33">
        <v>6930403400</v>
      </c>
      <c r="AB96" s="33">
        <v>1410304500</v>
      </c>
      <c r="AC96" s="6">
        <v>43873</v>
      </c>
      <c r="AD96" s="7">
        <v>10286864322346</v>
      </c>
      <c r="AE96" s="7">
        <v>89930270200</v>
      </c>
      <c r="AF96" s="7">
        <v>9169608300</v>
      </c>
      <c r="AG96" s="7"/>
    </row>
    <row r="97" spans="1:33">
      <c r="A97" s="28">
        <v>20</v>
      </c>
      <c r="B97" s="31">
        <v>43874</v>
      </c>
      <c r="C97" s="36">
        <f t="shared" si="19"/>
        <v>14.881699999999995</v>
      </c>
      <c r="D97" s="36">
        <v>7</v>
      </c>
      <c r="E97" s="36">
        <v>0</v>
      </c>
      <c r="F97" s="36">
        <v>-2.1709999999999998</v>
      </c>
      <c r="G97" s="36">
        <f t="shared" si="10"/>
        <v>19.710699999999996</v>
      </c>
      <c r="H97" s="28"/>
      <c r="I97" s="28"/>
      <c r="J97" s="28"/>
      <c r="K97" s="28"/>
      <c r="L97" s="28"/>
      <c r="M97" s="28">
        <v>0</v>
      </c>
      <c r="N97" s="28">
        <v>-186</v>
      </c>
      <c r="O97" s="28">
        <v>80</v>
      </c>
      <c r="P97" s="37">
        <v>37.5</v>
      </c>
      <c r="Q97" s="37">
        <f t="shared" si="11"/>
        <v>42.5</v>
      </c>
      <c r="R97" s="38">
        <v>1185.8</v>
      </c>
      <c r="S97" s="34">
        <f t="shared" si="12"/>
        <v>3.1621333333333335E-2</v>
      </c>
      <c r="T97" s="33">
        <v>813.2</v>
      </c>
      <c r="U97" s="34">
        <f t="shared" si="13"/>
        <v>2.1685333333333334E-2</v>
      </c>
      <c r="V97" s="39">
        <f t="shared" si="14"/>
        <v>4.1603241960947741E-3</v>
      </c>
      <c r="W97" s="39">
        <f t="shared" si="15"/>
        <v>3.8586267734171836E-4</v>
      </c>
      <c r="X97" s="32">
        <f t="shared" si="16"/>
        <v>9.2748223252390072E-2</v>
      </c>
      <c r="Y97" s="34">
        <f t="shared" si="17"/>
        <v>9.6099892183378619E-4</v>
      </c>
      <c r="Z97" s="33">
        <f t="shared" si="18"/>
        <v>4650278000</v>
      </c>
      <c r="AA97" s="33">
        <v>897041500</v>
      </c>
      <c r="AB97" s="33">
        <v>3753236500</v>
      </c>
      <c r="AC97" s="6">
        <v>43874</v>
      </c>
      <c r="AD97" s="7">
        <v>8085524159770</v>
      </c>
      <c r="AE97" s="7">
        <v>33638401800</v>
      </c>
      <c r="AF97" s="7">
        <v>3119902000</v>
      </c>
      <c r="AG97" s="7"/>
    </row>
    <row r="98" spans="1:33">
      <c r="A98" s="28">
        <v>20</v>
      </c>
      <c r="B98" s="31">
        <v>43875</v>
      </c>
      <c r="C98" s="36">
        <f t="shared" si="19"/>
        <v>19.710699999999996</v>
      </c>
      <c r="D98" s="36"/>
      <c r="E98" s="36">
        <v>0</v>
      </c>
      <c r="F98" s="36">
        <v>-2.5285000000000002</v>
      </c>
      <c r="G98" s="36">
        <f t="shared" si="10"/>
        <v>17.182199999999995</v>
      </c>
      <c r="H98" s="28"/>
      <c r="I98" s="28"/>
      <c r="J98" s="28"/>
      <c r="K98" s="28"/>
      <c r="L98" s="28"/>
      <c r="M98" s="28">
        <v>0</v>
      </c>
      <c r="N98" s="28">
        <v>-186</v>
      </c>
      <c r="O98" s="28">
        <v>80</v>
      </c>
      <c r="P98" s="37">
        <v>41.3</v>
      </c>
      <c r="Q98" s="37">
        <f t="shared" si="11"/>
        <v>38.700000000000003</v>
      </c>
      <c r="R98" s="38">
        <v>531.6</v>
      </c>
      <c r="S98" s="34">
        <f t="shared" si="12"/>
        <v>1.2871670702179178E-2</v>
      </c>
      <c r="T98" s="33">
        <v>730</v>
      </c>
      <c r="U98" s="34">
        <f t="shared" si="13"/>
        <v>1.7675544794188862E-2</v>
      </c>
      <c r="V98" s="39">
        <f t="shared" si="14"/>
        <v>6.0888884046623373E-3</v>
      </c>
      <c r="W98" s="39">
        <f t="shared" si="15"/>
        <v>4.1883009566196812E-4</v>
      </c>
      <c r="X98" s="32">
        <f t="shared" si="16"/>
        <v>6.8785970086307505E-2</v>
      </c>
      <c r="Y98" s="34">
        <f t="shared" si="17"/>
        <v>8.3168782272805561E-4</v>
      </c>
      <c r="Z98" s="33">
        <f t="shared" si="18"/>
        <v>3591129000</v>
      </c>
      <c r="AA98" s="33">
        <v>3591129000</v>
      </c>
      <c r="AB98" s="33">
        <v>0</v>
      </c>
      <c r="AC98" s="6">
        <v>43875</v>
      </c>
      <c r="AD98" s="7">
        <v>8698224023854</v>
      </c>
      <c r="AE98" s="7">
        <v>52962515400</v>
      </c>
      <c r="AF98" s="7">
        <v>3643078000</v>
      </c>
      <c r="AG98" s="7"/>
    </row>
    <row r="99" spans="1:33">
      <c r="A99" s="28">
        <v>21</v>
      </c>
      <c r="B99" s="31">
        <v>43878</v>
      </c>
      <c r="C99" s="36">
        <f t="shared" si="19"/>
        <v>17.182199999999995</v>
      </c>
      <c r="D99" s="36">
        <v>5</v>
      </c>
      <c r="E99" s="36">
        <v>0</v>
      </c>
      <c r="F99" s="36">
        <v>-2.9573</v>
      </c>
      <c r="G99" s="36">
        <f t="shared" si="10"/>
        <v>19.224899999999995</v>
      </c>
      <c r="H99" s="28"/>
      <c r="I99" s="28"/>
      <c r="J99" s="28"/>
      <c r="K99" s="28"/>
      <c r="L99" s="28"/>
      <c r="M99" s="28">
        <v>0</v>
      </c>
      <c r="N99" s="28">
        <v>-186</v>
      </c>
      <c r="O99" s="28">
        <v>80</v>
      </c>
      <c r="P99" s="37">
        <v>40.5</v>
      </c>
      <c r="Q99" s="37">
        <f t="shared" si="11"/>
        <v>39.5</v>
      </c>
      <c r="R99" s="38">
        <v>413.5</v>
      </c>
      <c r="S99" s="34">
        <f t="shared" si="12"/>
        <v>1.0209876543209876E-2</v>
      </c>
      <c r="T99" s="33">
        <v>690.5</v>
      </c>
      <c r="U99" s="34">
        <f t="shared" si="13"/>
        <v>1.7049382716049381E-2</v>
      </c>
      <c r="V99" s="39">
        <f t="shared" si="14"/>
        <v>1.7616390750087886E-3</v>
      </c>
      <c r="W99" s="39">
        <f t="shared" si="15"/>
        <v>4.6518248372729679E-4</v>
      </c>
      <c r="X99" s="32">
        <f t="shared" si="16"/>
        <v>0.2640623101102455</v>
      </c>
      <c r="Y99" s="34">
        <f t="shared" si="17"/>
        <v>1.0598882824560383E-3</v>
      </c>
      <c r="Z99" s="33">
        <f t="shared" si="18"/>
        <v>5439522500</v>
      </c>
      <c r="AA99" s="33">
        <v>3524183000</v>
      </c>
      <c r="AB99" s="33">
        <v>1915339500</v>
      </c>
      <c r="AC99" s="6">
        <v>43878</v>
      </c>
      <c r="AD99" s="7">
        <v>9146577201076</v>
      </c>
      <c r="AE99" s="7">
        <v>16112967800</v>
      </c>
      <c r="AF99" s="7">
        <v>4254827500</v>
      </c>
      <c r="AG99" s="7"/>
    </row>
    <row r="100" spans="1:33">
      <c r="A100" s="28">
        <v>21</v>
      </c>
      <c r="B100" s="31">
        <v>43879</v>
      </c>
      <c r="C100" s="36">
        <f t="shared" si="19"/>
        <v>19.224899999999995</v>
      </c>
      <c r="D100" s="36">
        <v>4</v>
      </c>
      <c r="E100" s="36">
        <v>0</v>
      </c>
      <c r="F100" s="36">
        <v>-1.8624000000000001</v>
      </c>
      <c r="G100" s="36">
        <f t="shared" si="10"/>
        <v>21.362499999999994</v>
      </c>
      <c r="H100" s="28"/>
      <c r="I100" s="28"/>
      <c r="J100" s="28"/>
      <c r="K100" s="28"/>
      <c r="L100" s="28"/>
      <c r="M100" s="28">
        <v>0</v>
      </c>
      <c r="N100" s="28">
        <v>-357</v>
      </c>
      <c r="O100" s="28">
        <v>80</v>
      </c>
      <c r="P100" s="37">
        <v>52.1</v>
      </c>
      <c r="Q100" s="37">
        <f t="shared" si="11"/>
        <v>27.9</v>
      </c>
      <c r="R100" s="38">
        <v>483.8</v>
      </c>
      <c r="S100" s="34">
        <f t="shared" si="12"/>
        <v>9.2859884836852206E-3</v>
      </c>
      <c r="T100" s="33">
        <v>686.8</v>
      </c>
      <c r="U100" s="34">
        <f t="shared" si="13"/>
        <v>1.3182341650671784E-2</v>
      </c>
      <c r="V100" s="39">
        <f t="shared" si="14"/>
        <v>4.7149376930619878E-3</v>
      </c>
      <c r="W100" s="39">
        <f t="shared" si="15"/>
        <v>8.9347254214656655E-4</v>
      </c>
      <c r="X100" s="32">
        <f t="shared" si="16"/>
        <v>0.18949827130511351</v>
      </c>
      <c r="Y100" s="34">
        <f t="shared" si="17"/>
        <v>2.7286110262319256E-3</v>
      </c>
      <c r="Z100" s="33">
        <f t="shared" si="18"/>
        <v>17679221000</v>
      </c>
      <c r="AA100" s="33">
        <v>11404410500</v>
      </c>
      <c r="AB100" s="33">
        <v>6274810500</v>
      </c>
      <c r="AC100" s="6">
        <v>43879</v>
      </c>
      <c r="AD100" s="7">
        <v>9633725821412</v>
      </c>
      <c r="AE100" s="7">
        <v>45422417000</v>
      </c>
      <c r="AF100" s="7">
        <v>8607469500</v>
      </c>
      <c r="AG100" s="7"/>
    </row>
    <row r="101" spans="1:33">
      <c r="A101" s="28">
        <v>21</v>
      </c>
      <c r="B101" s="31">
        <v>43880</v>
      </c>
      <c r="C101" s="36">
        <f t="shared" si="19"/>
        <v>21.362499999999994</v>
      </c>
      <c r="D101" s="36">
        <v>4</v>
      </c>
      <c r="E101" s="36">
        <v>0</v>
      </c>
      <c r="F101" s="36">
        <v>-1.8177000000000001</v>
      </c>
      <c r="G101" s="36">
        <f t="shared" si="10"/>
        <v>23.544799999999995</v>
      </c>
      <c r="H101" s="28"/>
      <c r="I101" s="28"/>
      <c r="J101" s="28"/>
      <c r="K101" s="28"/>
      <c r="L101" s="28"/>
      <c r="M101" s="28">
        <v>0</v>
      </c>
      <c r="N101" s="28">
        <v>-327</v>
      </c>
      <c r="O101" s="28">
        <v>80</v>
      </c>
      <c r="P101" s="37">
        <v>51.8</v>
      </c>
      <c r="Q101" s="37">
        <f t="shared" si="11"/>
        <v>28.200000000000003</v>
      </c>
      <c r="R101" s="38">
        <v>170.9</v>
      </c>
      <c r="S101" s="34">
        <f t="shared" si="12"/>
        <v>3.2992277992277995E-3</v>
      </c>
      <c r="T101" s="33">
        <v>550.20000000000005</v>
      </c>
      <c r="U101" s="34">
        <f t="shared" si="13"/>
        <v>1.0621621621621622E-2</v>
      </c>
      <c r="V101" s="39">
        <f t="shared" si="14"/>
        <v>1.666436026938964E-3</v>
      </c>
      <c r="W101" s="39">
        <f t="shared" si="15"/>
        <v>5.3611471713347876E-4</v>
      </c>
      <c r="X101" s="32">
        <f t="shared" si="16"/>
        <v>0.32171335020778141</v>
      </c>
      <c r="Y101" s="34">
        <f t="shared" si="17"/>
        <v>5.405405308702726E-4</v>
      </c>
      <c r="Z101" s="33">
        <f t="shared" si="18"/>
        <v>45552000</v>
      </c>
      <c r="AA101" s="33">
        <v>45552000</v>
      </c>
      <c r="AB101" s="33">
        <v>0</v>
      </c>
      <c r="AC101" s="6">
        <v>43880</v>
      </c>
      <c r="AD101" s="7">
        <v>10292344574130</v>
      </c>
      <c r="AE101" s="7">
        <v>17151533800</v>
      </c>
      <c r="AF101" s="7">
        <v>5517877400</v>
      </c>
      <c r="AG101" s="7"/>
    </row>
    <row r="102" spans="1:33">
      <c r="A102" s="28">
        <v>21</v>
      </c>
      <c r="B102" s="31">
        <v>43881</v>
      </c>
      <c r="C102" s="36">
        <f t="shared" si="19"/>
        <v>23.544799999999995</v>
      </c>
      <c r="D102" s="36"/>
      <c r="E102" s="36">
        <v>7</v>
      </c>
      <c r="F102" s="36">
        <v>1.1037999999999999</v>
      </c>
      <c r="G102" s="36">
        <f t="shared" si="10"/>
        <v>31.648599999999995</v>
      </c>
      <c r="H102" s="28"/>
      <c r="I102" s="28"/>
      <c r="J102" s="28"/>
      <c r="K102" s="28"/>
      <c r="L102" s="28"/>
      <c r="M102" s="28">
        <v>0</v>
      </c>
      <c r="N102" s="28">
        <v>-539</v>
      </c>
      <c r="O102" s="28">
        <v>80</v>
      </c>
      <c r="P102" s="37">
        <v>68.16</v>
      </c>
      <c r="Q102" s="37">
        <f t="shared" si="11"/>
        <v>11.840000000000003</v>
      </c>
      <c r="R102" s="38">
        <v>223.2</v>
      </c>
      <c r="S102" s="34">
        <f t="shared" si="12"/>
        <v>3.2746478873239434E-3</v>
      </c>
      <c r="T102" s="33">
        <v>758.7</v>
      </c>
      <c r="U102" s="34">
        <f t="shared" si="13"/>
        <v>1.1131161971830986E-2</v>
      </c>
      <c r="V102" s="39">
        <f t="shared" si="14"/>
        <v>9.1429180038708827E-3</v>
      </c>
      <c r="W102" s="39">
        <f t="shared" si="15"/>
        <v>1.9300090715075608E-3</v>
      </c>
      <c r="X102" s="32">
        <f t="shared" si="16"/>
        <v>0.21109333701674271</v>
      </c>
      <c r="Y102" s="34">
        <f t="shared" si="17"/>
        <v>2.5116719637689622E-3</v>
      </c>
      <c r="Z102" s="33">
        <f t="shared" si="18"/>
        <v>4560849500</v>
      </c>
      <c r="AA102" s="33">
        <v>0</v>
      </c>
      <c r="AB102" s="33">
        <v>4560849500</v>
      </c>
      <c r="AC102" s="6">
        <v>43881</v>
      </c>
      <c r="AD102" s="7">
        <v>7841052885922</v>
      </c>
      <c r="AE102" s="7">
        <v>71690103600</v>
      </c>
      <c r="AF102" s="7">
        <v>15133303200</v>
      </c>
      <c r="AG102" s="7"/>
    </row>
    <row r="103" spans="1:33">
      <c r="A103" s="28">
        <v>21</v>
      </c>
      <c r="B103" s="31">
        <v>43882</v>
      </c>
      <c r="C103" s="36">
        <f t="shared" si="19"/>
        <v>31.648599999999995</v>
      </c>
      <c r="D103" s="36"/>
      <c r="E103" s="36">
        <v>3</v>
      </c>
      <c r="F103" s="36">
        <v>-14.4048</v>
      </c>
      <c r="G103" s="36">
        <f t="shared" si="10"/>
        <v>20.243799999999993</v>
      </c>
      <c r="H103" s="28"/>
      <c r="I103" s="28"/>
      <c r="J103" s="28"/>
      <c r="K103" s="28"/>
      <c r="L103" s="28"/>
      <c r="M103" s="28">
        <v>0</v>
      </c>
      <c r="N103" s="28">
        <v>-351</v>
      </c>
      <c r="O103" s="28">
        <v>80</v>
      </c>
      <c r="P103" s="37">
        <v>52.69</v>
      </c>
      <c r="Q103" s="37">
        <f t="shared" si="11"/>
        <v>27.310000000000002</v>
      </c>
      <c r="R103" s="38">
        <v>246</v>
      </c>
      <c r="S103" s="34">
        <f t="shared" si="12"/>
        <v>4.6688176124501804E-3</v>
      </c>
      <c r="T103" s="33">
        <v>529.20000000000005</v>
      </c>
      <c r="U103" s="34">
        <f t="shared" si="13"/>
        <v>1.0043651546783071E-2</v>
      </c>
      <c r="V103" s="39">
        <f t="shared" si="14"/>
        <v>1.3427971599780828E-2</v>
      </c>
      <c r="W103" s="39">
        <f t="shared" si="15"/>
        <v>2.6888893028021439E-3</v>
      </c>
      <c r="X103" s="32">
        <f t="shared" si="16"/>
        <v>0.2002453820237475</v>
      </c>
      <c r="Y103" s="34">
        <f t="shared" si="17"/>
        <v>2.9121552214850695E-3</v>
      </c>
      <c r="Z103" s="33">
        <f t="shared" si="18"/>
        <v>2096526000</v>
      </c>
      <c r="AA103" s="33">
        <v>81261000</v>
      </c>
      <c r="AB103" s="33">
        <v>2015265000</v>
      </c>
      <c r="AC103" s="6">
        <v>43882</v>
      </c>
      <c r="AD103" s="7">
        <v>9390264364430</v>
      </c>
      <c r="AE103" s="7">
        <v>126092203200</v>
      </c>
      <c r="AF103" s="7">
        <v>25249381400</v>
      </c>
      <c r="AG103" s="7"/>
    </row>
    <row r="104" spans="1:33">
      <c r="A104" s="28">
        <v>22</v>
      </c>
      <c r="B104" s="31">
        <v>43885</v>
      </c>
      <c r="C104" s="36">
        <f t="shared" si="19"/>
        <v>20.243799999999993</v>
      </c>
      <c r="D104" s="36"/>
      <c r="E104" s="36">
        <v>0</v>
      </c>
      <c r="F104" s="36">
        <v>-0.88460000000000005</v>
      </c>
      <c r="G104" s="36">
        <f t="shared" si="10"/>
        <v>19.359199999999994</v>
      </c>
      <c r="H104" s="28"/>
      <c r="I104" s="28"/>
      <c r="J104" s="28"/>
      <c r="K104" s="28"/>
      <c r="L104" s="28"/>
      <c r="M104" s="28">
        <v>0</v>
      </c>
      <c r="N104" s="28">
        <v>-390</v>
      </c>
      <c r="O104" s="28">
        <v>80</v>
      </c>
      <c r="P104" s="37">
        <v>48.8</v>
      </c>
      <c r="Q104" s="37">
        <f t="shared" si="11"/>
        <v>31.200000000000003</v>
      </c>
      <c r="R104" s="38">
        <v>594.70000000000005</v>
      </c>
      <c r="S104" s="34">
        <f t="shared" si="12"/>
        <v>1.2186475409836067E-2</v>
      </c>
      <c r="T104" s="33">
        <v>485.7</v>
      </c>
      <c r="U104" s="34">
        <f t="shared" si="13"/>
        <v>9.9528688524590167E-3</v>
      </c>
      <c r="V104" s="39">
        <f t="shared" si="14"/>
        <v>1.2851434110926934E-3</v>
      </c>
      <c r="W104" s="39">
        <f t="shared" si="15"/>
        <v>4.958590753075231E-4</v>
      </c>
      <c r="X104" s="32">
        <f t="shared" si="16"/>
        <v>0.38583948766147341</v>
      </c>
      <c r="Y104" s="34">
        <f t="shared" si="17"/>
        <v>4.958590753075231E-4</v>
      </c>
      <c r="Z104" s="33">
        <f t="shared" si="18"/>
        <v>0</v>
      </c>
      <c r="AA104" s="33">
        <v>0</v>
      </c>
      <c r="AB104" s="33">
        <v>0</v>
      </c>
      <c r="AC104" s="6">
        <v>43885</v>
      </c>
      <c r="AD104" s="7">
        <v>12332103221480</v>
      </c>
      <c r="AE104" s="7">
        <v>15848521200</v>
      </c>
      <c r="AF104" s="7">
        <v>6114985300</v>
      </c>
      <c r="AG104" s="7"/>
    </row>
    <row r="105" spans="1:33">
      <c r="A105" s="28">
        <v>22</v>
      </c>
      <c r="B105" s="31">
        <v>43886</v>
      </c>
      <c r="C105" s="36">
        <f t="shared" si="19"/>
        <v>19.359199999999994</v>
      </c>
      <c r="D105" s="36"/>
      <c r="E105" s="36">
        <v>3</v>
      </c>
      <c r="F105" s="36">
        <v>-4.92</v>
      </c>
      <c r="G105" s="36">
        <f t="shared" si="10"/>
        <v>17.439199999999992</v>
      </c>
      <c r="H105" s="28"/>
      <c r="I105" s="28"/>
      <c r="J105" s="28"/>
      <c r="K105" s="28"/>
      <c r="L105" s="28"/>
      <c r="M105" s="28">
        <v>0</v>
      </c>
      <c r="N105" s="28">
        <v>-370</v>
      </c>
      <c r="O105" s="28">
        <v>80</v>
      </c>
      <c r="P105" s="37">
        <v>46.02</v>
      </c>
      <c r="Q105" s="37">
        <f t="shared" si="11"/>
        <v>33.979999999999997</v>
      </c>
      <c r="R105" s="38">
        <v>147.5</v>
      </c>
      <c r="S105" s="34">
        <f t="shared" si="12"/>
        <v>3.205128205128205E-3</v>
      </c>
      <c r="T105" s="33">
        <v>459.7</v>
      </c>
      <c r="U105" s="34">
        <f t="shared" si="13"/>
        <v>9.9891351586266844E-3</v>
      </c>
      <c r="V105" s="39">
        <f t="shared" si="14"/>
        <v>4.2893862881131523E-3</v>
      </c>
      <c r="W105" s="39">
        <f t="shared" si="15"/>
        <v>1.9401110848528947E-3</v>
      </c>
      <c r="X105" s="32">
        <f t="shared" si="16"/>
        <v>0.45230505124459786</v>
      </c>
      <c r="Y105" s="34">
        <f t="shared" si="17"/>
        <v>1.9401110848528947E-3</v>
      </c>
      <c r="Z105" s="33">
        <f t="shared" si="18"/>
        <v>0</v>
      </c>
      <c r="AA105" s="33">
        <v>0</v>
      </c>
      <c r="AB105" s="33">
        <v>0</v>
      </c>
      <c r="AC105" s="6">
        <v>43886</v>
      </c>
      <c r="AD105" s="7">
        <v>9511661030172</v>
      </c>
      <c r="AE105" s="7">
        <v>40799188400</v>
      </c>
      <c r="AF105" s="7">
        <v>18453679000</v>
      </c>
      <c r="AG105" s="7"/>
    </row>
    <row r="106" spans="1:33">
      <c r="A106" s="28">
        <v>22</v>
      </c>
      <c r="B106" s="31">
        <v>43887</v>
      </c>
      <c r="C106" s="36">
        <f t="shared" si="19"/>
        <v>17.439199999999992</v>
      </c>
      <c r="D106" s="36">
        <v>9</v>
      </c>
      <c r="E106" s="36">
        <v>3</v>
      </c>
      <c r="F106" s="36">
        <v>-4.1116999999999999</v>
      </c>
      <c r="G106" s="36">
        <f t="shared" si="10"/>
        <v>25.327499999999993</v>
      </c>
      <c r="H106" s="28"/>
      <c r="I106" s="28"/>
      <c r="J106" s="28"/>
      <c r="K106" s="28"/>
      <c r="L106" s="28"/>
      <c r="M106" s="28">
        <v>0</v>
      </c>
      <c r="N106" s="28">
        <v>-302</v>
      </c>
      <c r="O106" s="28">
        <v>80</v>
      </c>
      <c r="P106" s="37">
        <v>44.27</v>
      </c>
      <c r="Q106" s="37">
        <f t="shared" si="11"/>
        <v>35.729999999999997</v>
      </c>
      <c r="R106" s="38">
        <v>195.9</v>
      </c>
      <c r="S106" s="34">
        <f t="shared" si="12"/>
        <v>4.425118590467585E-3</v>
      </c>
      <c r="T106" s="33">
        <v>300</v>
      </c>
      <c r="U106" s="34">
        <f t="shared" si="13"/>
        <v>6.7765981477298396E-3</v>
      </c>
      <c r="V106" s="39">
        <f t="shared" si="14"/>
        <v>2.9542604151995421E-3</v>
      </c>
      <c r="W106" s="39">
        <f t="shared" si="15"/>
        <v>1.2444989133901761E-3</v>
      </c>
      <c r="X106" s="32">
        <f t="shared" si="16"/>
        <v>0.42125565741844662</v>
      </c>
      <c r="Y106" s="34">
        <f t="shared" si="17"/>
        <v>1.2444989133901761E-3</v>
      </c>
      <c r="Z106" s="33">
        <f t="shared" si="18"/>
        <v>0</v>
      </c>
      <c r="AA106" s="33">
        <v>0</v>
      </c>
      <c r="AB106" s="33">
        <v>0</v>
      </c>
      <c r="AC106" s="6">
        <v>43887</v>
      </c>
      <c r="AD106" s="7">
        <v>7991210753980</v>
      </c>
      <c r="AE106" s="7">
        <v>23608117600</v>
      </c>
      <c r="AF106" s="7">
        <v>9945053100</v>
      </c>
      <c r="AG106" s="7"/>
    </row>
    <row r="107" spans="1:33">
      <c r="A107" s="28">
        <v>22</v>
      </c>
      <c r="B107" s="31">
        <v>43888</v>
      </c>
      <c r="C107" s="36">
        <f t="shared" si="19"/>
        <v>25.327499999999993</v>
      </c>
      <c r="D107" s="36"/>
      <c r="E107" s="36">
        <v>3</v>
      </c>
      <c r="F107" s="36">
        <v>-2.4542999999999999</v>
      </c>
      <c r="G107" s="36">
        <f t="shared" si="10"/>
        <v>25.873199999999994</v>
      </c>
      <c r="H107" s="28"/>
      <c r="I107" s="28"/>
      <c r="J107" s="28"/>
      <c r="K107" s="28"/>
      <c r="L107" s="28"/>
      <c r="M107" s="28">
        <v>0</v>
      </c>
      <c r="N107" s="28">
        <v>-311</v>
      </c>
      <c r="O107" s="28">
        <v>80</v>
      </c>
      <c r="P107" s="37">
        <v>50.2</v>
      </c>
      <c r="Q107" s="37">
        <f t="shared" si="11"/>
        <v>29.799999999999997</v>
      </c>
      <c r="R107" s="38">
        <v>26.8</v>
      </c>
      <c r="S107" s="34">
        <f t="shared" si="12"/>
        <v>5.3386454183266933E-4</v>
      </c>
      <c r="T107" s="33">
        <v>231.4</v>
      </c>
      <c r="U107" s="34">
        <f t="shared" si="13"/>
        <v>4.6095617529880476E-3</v>
      </c>
      <c r="V107" s="39">
        <f t="shared" si="14"/>
        <v>6.6240896718341331E-3</v>
      </c>
      <c r="W107" s="39">
        <f t="shared" si="15"/>
        <v>1.9930308484620873E-3</v>
      </c>
      <c r="X107" s="32">
        <f t="shared" si="16"/>
        <v>0.30087618785363457</v>
      </c>
      <c r="Y107" s="34">
        <f t="shared" si="17"/>
        <v>1.9930308484620873E-3</v>
      </c>
      <c r="Z107" s="33">
        <f t="shared" si="18"/>
        <v>0</v>
      </c>
      <c r="AA107" s="33">
        <v>0</v>
      </c>
      <c r="AB107" s="33">
        <v>0</v>
      </c>
      <c r="AC107" s="6">
        <v>43888</v>
      </c>
      <c r="AD107" s="7">
        <v>8699252554660</v>
      </c>
      <c r="AE107" s="7">
        <v>57624629000</v>
      </c>
      <c r="AF107" s="7">
        <v>17337878700</v>
      </c>
      <c r="AG107" s="7"/>
    </row>
    <row r="108" spans="1:33">
      <c r="A108" s="28">
        <v>22</v>
      </c>
      <c r="B108" s="31">
        <v>43889</v>
      </c>
      <c r="C108" s="36">
        <f t="shared" si="19"/>
        <v>25.873199999999994</v>
      </c>
      <c r="D108" s="36"/>
      <c r="E108" s="36">
        <v>0</v>
      </c>
      <c r="F108" s="36">
        <v>2.5402</v>
      </c>
      <c r="G108" s="36">
        <f t="shared" si="10"/>
        <v>28.413399999999992</v>
      </c>
      <c r="H108" s="28"/>
      <c r="I108" s="28"/>
      <c r="J108" s="28"/>
      <c r="K108" s="28"/>
      <c r="L108" s="28"/>
      <c r="M108" s="28">
        <v>0</v>
      </c>
      <c r="N108" s="28">
        <v>-432</v>
      </c>
      <c r="O108" s="28">
        <v>80</v>
      </c>
      <c r="P108" s="37">
        <v>53.7</v>
      </c>
      <c r="Q108" s="37">
        <f t="shared" si="11"/>
        <v>26.299999999999997</v>
      </c>
      <c r="R108" s="38">
        <v>-24.3</v>
      </c>
      <c r="S108" s="34">
        <f t="shared" si="12"/>
        <v>-4.5251396648044692E-4</v>
      </c>
      <c r="T108" s="33">
        <v>147.1</v>
      </c>
      <c r="U108" s="34">
        <f t="shared" si="13"/>
        <v>2.7392923649906891E-3</v>
      </c>
      <c r="V108" s="39">
        <f t="shared" si="14"/>
        <v>8.072360439599878E-3</v>
      </c>
      <c r="W108" s="39">
        <f t="shared" si="15"/>
        <v>1.7359165261509441E-3</v>
      </c>
      <c r="X108" s="32">
        <f t="shared" si="16"/>
        <v>0.21504447666078055</v>
      </c>
      <c r="Y108" s="34">
        <f t="shared" si="17"/>
        <v>2.1174920040383806E-3</v>
      </c>
      <c r="Z108" s="33">
        <f t="shared" si="18"/>
        <v>4396366500</v>
      </c>
      <c r="AA108" s="33">
        <v>0</v>
      </c>
      <c r="AB108" s="33">
        <v>4396366500</v>
      </c>
      <c r="AC108" s="6">
        <v>43889</v>
      </c>
      <c r="AD108" s="7">
        <v>11521616966426</v>
      </c>
      <c r="AE108" s="7">
        <v>93006645000</v>
      </c>
      <c r="AF108" s="7">
        <v>20000565300</v>
      </c>
      <c r="AG108" s="7"/>
    </row>
    <row r="109" spans="1:33">
      <c r="A109" s="28">
        <v>23</v>
      </c>
      <c r="B109" s="31">
        <v>43892</v>
      </c>
      <c r="C109" s="36">
        <f t="shared" si="19"/>
        <v>28.413399999999992</v>
      </c>
      <c r="D109" s="36"/>
      <c r="E109" s="36">
        <v>3</v>
      </c>
      <c r="F109" s="36">
        <v>7.0366999999999997</v>
      </c>
      <c r="G109" s="36">
        <f t="shared" si="10"/>
        <v>38.450099999999992</v>
      </c>
      <c r="H109" s="28"/>
      <c r="I109" s="28"/>
      <c r="J109" s="28"/>
      <c r="K109" s="28"/>
      <c r="L109" s="28"/>
      <c r="M109" s="28">
        <v>0</v>
      </c>
      <c r="N109" s="28">
        <v>-624</v>
      </c>
      <c r="O109" s="28">
        <v>80</v>
      </c>
      <c r="P109" s="37">
        <v>67.63</v>
      </c>
      <c r="Q109" s="37">
        <f t="shared" si="11"/>
        <v>12.370000000000005</v>
      </c>
      <c r="R109" s="38">
        <v>46.9</v>
      </c>
      <c r="S109" s="34">
        <f t="shared" si="12"/>
        <v>6.9347922519591898E-4</v>
      </c>
      <c r="T109" s="33">
        <v>-125</v>
      </c>
      <c r="U109" s="34">
        <f t="shared" si="13"/>
        <v>-1.8482921780275025E-3</v>
      </c>
      <c r="V109" s="39">
        <f t="shared" si="14"/>
        <v>8.2924290705886344E-3</v>
      </c>
      <c r="W109" s="39">
        <f t="shared" si="15"/>
        <v>1.9102419961655119E-3</v>
      </c>
      <c r="X109" s="32">
        <f t="shared" si="16"/>
        <v>0.23035976309290448</v>
      </c>
      <c r="Y109" s="34">
        <f t="shared" si="17"/>
        <v>1.9102419961655119E-3</v>
      </c>
      <c r="Z109" s="33">
        <f t="shared" si="18"/>
        <v>0</v>
      </c>
      <c r="AA109" s="33">
        <v>0</v>
      </c>
      <c r="AB109" s="33">
        <v>0</v>
      </c>
      <c r="AC109" s="6">
        <v>43892</v>
      </c>
      <c r="AD109" s="7">
        <v>9731119689188</v>
      </c>
      <c r="AE109" s="7">
        <v>80694619800</v>
      </c>
      <c r="AF109" s="7">
        <v>18588793500</v>
      </c>
      <c r="AG109" s="7"/>
    </row>
    <row r="110" spans="1:33">
      <c r="A110" s="28">
        <v>23</v>
      </c>
      <c r="B110" s="31">
        <v>43893</v>
      </c>
      <c r="C110" s="36">
        <f t="shared" si="19"/>
        <v>38.450099999999992</v>
      </c>
      <c r="D110" s="36"/>
      <c r="E110" s="36">
        <v>0</v>
      </c>
      <c r="F110" s="36">
        <v>-1.2189000000000001</v>
      </c>
      <c r="G110" s="36">
        <f t="shared" si="10"/>
        <v>37.231199999999994</v>
      </c>
      <c r="H110" s="28"/>
      <c r="I110" s="28"/>
      <c r="J110" s="28"/>
      <c r="K110" s="28"/>
      <c r="L110" s="28"/>
      <c r="M110" s="28">
        <v>0</v>
      </c>
      <c r="N110" s="28">
        <v>-614</v>
      </c>
      <c r="O110" s="28">
        <v>80</v>
      </c>
      <c r="P110" s="37">
        <v>68.566999999999993</v>
      </c>
      <c r="Q110" s="37">
        <f t="shared" si="11"/>
        <v>11.433000000000007</v>
      </c>
      <c r="R110" s="38">
        <v>505.1</v>
      </c>
      <c r="S110" s="34">
        <f t="shared" si="12"/>
        <v>7.366517420916768E-3</v>
      </c>
      <c r="T110" s="33">
        <v>221.4</v>
      </c>
      <c r="U110" s="34">
        <f t="shared" si="13"/>
        <v>3.2289585369055084E-3</v>
      </c>
      <c r="V110" s="39">
        <f t="shared" si="14"/>
        <v>5.7018034454905577E-3</v>
      </c>
      <c r="W110" s="39">
        <f t="shared" si="15"/>
        <v>1.6131439574430817E-4</v>
      </c>
      <c r="X110" s="32">
        <f t="shared" si="16"/>
        <v>2.8291819822706885E-2</v>
      </c>
      <c r="Y110" s="34">
        <f t="shared" si="17"/>
        <v>1.6131439574430817E-4</v>
      </c>
      <c r="Z110" s="33">
        <f t="shared" si="18"/>
        <v>0</v>
      </c>
      <c r="AA110" s="33">
        <v>0</v>
      </c>
      <c r="AB110" s="33">
        <v>0</v>
      </c>
      <c r="AC110" s="6">
        <v>43893</v>
      </c>
      <c r="AD110" s="7">
        <v>10616319096000</v>
      </c>
      <c r="AE110" s="7">
        <v>60532164800</v>
      </c>
      <c r="AF110" s="7">
        <v>1712565100</v>
      </c>
      <c r="AG110" s="7"/>
    </row>
    <row r="111" spans="1:33">
      <c r="A111" s="28">
        <v>23</v>
      </c>
      <c r="B111" s="31">
        <v>43894</v>
      </c>
      <c r="C111" s="36">
        <f t="shared" si="19"/>
        <v>37.231199999999994</v>
      </c>
      <c r="D111" s="36"/>
      <c r="E111" s="36">
        <v>0</v>
      </c>
      <c r="F111" s="36">
        <v>1.4056</v>
      </c>
      <c r="G111" s="36">
        <f t="shared" si="10"/>
        <v>38.636799999999994</v>
      </c>
      <c r="H111" s="28"/>
      <c r="I111" s="28"/>
      <c r="J111" s="28"/>
      <c r="K111" s="28"/>
      <c r="L111" s="28"/>
      <c r="M111" s="28">
        <v>0</v>
      </c>
      <c r="N111" s="28">
        <v>-637</v>
      </c>
      <c r="O111" s="28">
        <v>80</v>
      </c>
      <c r="P111" s="37">
        <v>71.62</v>
      </c>
      <c r="Q111" s="37">
        <f t="shared" si="11"/>
        <v>8.3799999999999955</v>
      </c>
      <c r="R111" s="38">
        <v>-477.2</v>
      </c>
      <c r="S111" s="34">
        <f t="shared" si="12"/>
        <v>-6.6629433119240432E-3</v>
      </c>
      <c r="T111" s="33">
        <v>22.2</v>
      </c>
      <c r="U111" s="34">
        <f t="shared" si="13"/>
        <v>3.0996928232337334E-4</v>
      </c>
      <c r="V111" s="39">
        <f t="shared" si="14"/>
        <v>1.0208488586115359E-2</v>
      </c>
      <c r="W111" s="39">
        <f t="shared" si="15"/>
        <v>1.1113662460380189E-3</v>
      </c>
      <c r="X111" s="32">
        <f t="shared" si="16"/>
        <v>0.1088668745292615</v>
      </c>
      <c r="Y111" s="34">
        <f t="shared" si="17"/>
        <v>1.1113662460380189E-3</v>
      </c>
      <c r="Z111" s="33">
        <f t="shared" si="18"/>
        <v>0</v>
      </c>
      <c r="AA111" s="33">
        <v>0</v>
      </c>
      <c r="AB111" s="33">
        <v>0</v>
      </c>
      <c r="AC111" s="6">
        <v>43894</v>
      </c>
      <c r="AD111" s="7">
        <v>10536275815236</v>
      </c>
      <c r="AE111" s="7">
        <v>107559451400</v>
      </c>
      <c r="AF111" s="7">
        <v>11709661300</v>
      </c>
      <c r="AG111" s="7"/>
    </row>
    <row r="112" spans="1:33">
      <c r="A112" s="28">
        <v>23</v>
      </c>
      <c r="B112" s="31">
        <v>43895</v>
      </c>
      <c r="C112" s="36">
        <f t="shared" si="19"/>
        <v>38.636799999999994</v>
      </c>
      <c r="D112" s="36"/>
      <c r="E112" s="36">
        <v>0</v>
      </c>
      <c r="F112" s="36">
        <v>-3.5794000000000001</v>
      </c>
      <c r="G112" s="36">
        <f t="shared" si="10"/>
        <v>35.057399999999994</v>
      </c>
      <c r="H112" s="28"/>
      <c r="I112" s="28"/>
      <c r="J112" s="28"/>
      <c r="K112" s="28"/>
      <c r="L112" s="28"/>
      <c r="M112" s="28">
        <v>0</v>
      </c>
      <c r="N112" s="28">
        <v>-583</v>
      </c>
      <c r="O112" s="28">
        <v>80</v>
      </c>
      <c r="P112" s="37">
        <v>66.59</v>
      </c>
      <c r="Q112" s="37">
        <f t="shared" si="11"/>
        <v>13.409999999999997</v>
      </c>
      <c r="R112" s="38">
        <v>126</v>
      </c>
      <c r="S112" s="34">
        <f t="shared" si="12"/>
        <v>1.8921760024027631E-3</v>
      </c>
      <c r="T112" s="33">
        <v>395.5</v>
      </c>
      <c r="U112" s="34">
        <f t="shared" si="13"/>
        <v>5.939330229764229E-3</v>
      </c>
      <c r="V112" s="39">
        <f t="shared" si="14"/>
        <v>1.3519434901732433E-3</v>
      </c>
      <c r="W112" s="39">
        <f t="shared" si="15"/>
        <v>5.1207127212531752E-4</v>
      </c>
      <c r="X112" s="32">
        <f t="shared" si="16"/>
        <v>0.37876677231509043</v>
      </c>
      <c r="Y112" s="34">
        <f t="shared" si="17"/>
        <v>5.1207127212531752E-4</v>
      </c>
      <c r="Z112" s="33">
        <f t="shared" si="18"/>
        <v>0</v>
      </c>
      <c r="AA112" s="33">
        <v>0</v>
      </c>
      <c r="AB112" s="33">
        <v>0</v>
      </c>
      <c r="AC112" s="6">
        <v>43895</v>
      </c>
      <c r="AD112" s="7">
        <v>10328498566320</v>
      </c>
      <c r="AE112" s="7">
        <v>13963546400</v>
      </c>
      <c r="AF112" s="7">
        <v>5288927400</v>
      </c>
      <c r="AG112" s="7"/>
    </row>
    <row r="113" spans="1:33">
      <c r="A113" s="28">
        <v>23</v>
      </c>
      <c r="B113" s="31">
        <v>43896</v>
      </c>
      <c r="C113" s="36">
        <f t="shared" si="19"/>
        <v>35.057399999999994</v>
      </c>
      <c r="D113" s="36"/>
      <c r="E113" s="36">
        <v>-2</v>
      </c>
      <c r="F113" s="36">
        <v>-3.0739000000000001</v>
      </c>
      <c r="G113" s="36">
        <f t="shared" si="10"/>
        <v>29.983499999999992</v>
      </c>
      <c r="H113" s="28"/>
      <c r="I113" s="28"/>
      <c r="J113" s="28"/>
      <c r="K113" s="28"/>
      <c r="L113" s="28"/>
      <c r="M113" s="28">
        <v>0</v>
      </c>
      <c r="N113" s="28">
        <v>-497</v>
      </c>
      <c r="O113" s="28">
        <v>80</v>
      </c>
      <c r="P113" s="37">
        <v>59.58</v>
      </c>
      <c r="Q113" s="37">
        <f t="shared" si="11"/>
        <v>20.420000000000002</v>
      </c>
      <c r="R113" s="38">
        <v>-104.5</v>
      </c>
      <c r="S113" s="34">
        <f t="shared" si="12"/>
        <v>-1.753944276602887E-3</v>
      </c>
      <c r="T113" s="33">
        <v>425.7</v>
      </c>
      <c r="U113" s="34">
        <f t="shared" si="13"/>
        <v>7.1450151057401807E-3</v>
      </c>
      <c r="V113" s="39">
        <f t="shared" si="14"/>
        <v>5.0079384198213088E-3</v>
      </c>
      <c r="W113" s="39">
        <f t="shared" si="15"/>
        <v>1.5750705961266778E-3</v>
      </c>
      <c r="X113" s="32">
        <f t="shared" si="16"/>
        <v>0.3145147691698012</v>
      </c>
      <c r="Y113" s="34">
        <f t="shared" si="17"/>
        <v>1.5750705961266778E-3</v>
      </c>
      <c r="Z113" s="33">
        <f t="shared" si="18"/>
        <v>0</v>
      </c>
      <c r="AA113" s="33">
        <v>0</v>
      </c>
      <c r="AB113" s="33">
        <v>0</v>
      </c>
      <c r="AC113" s="6">
        <v>43896</v>
      </c>
      <c r="AD113" s="7">
        <v>9642214410800</v>
      </c>
      <c r="AE113" s="7">
        <v>48287616000</v>
      </c>
      <c r="AF113" s="7">
        <v>15187168400</v>
      </c>
      <c r="AG113" s="7"/>
    </row>
    <row r="114" spans="1:33">
      <c r="A114" s="28">
        <v>24</v>
      </c>
      <c r="B114" s="31">
        <v>43899</v>
      </c>
      <c r="C114" s="36">
        <f t="shared" si="19"/>
        <v>29.983499999999992</v>
      </c>
      <c r="D114" s="36"/>
      <c r="E114" s="36">
        <v>-3</v>
      </c>
      <c r="F114" s="36">
        <v>-0.79649999999999999</v>
      </c>
      <c r="G114" s="36">
        <f t="shared" si="10"/>
        <v>26.186999999999991</v>
      </c>
      <c r="H114" s="28"/>
      <c r="I114" s="28"/>
      <c r="J114" s="28"/>
      <c r="K114" s="28"/>
      <c r="L114" s="28"/>
      <c r="M114" s="28">
        <v>0</v>
      </c>
      <c r="N114" s="28">
        <v>-433</v>
      </c>
      <c r="O114" s="28">
        <v>80</v>
      </c>
      <c r="P114" s="37">
        <v>54.59</v>
      </c>
      <c r="Q114" s="37">
        <f t="shared" si="11"/>
        <v>25.409999999999997</v>
      </c>
      <c r="R114" s="38">
        <v>419.5</v>
      </c>
      <c r="S114" s="34">
        <f t="shared" si="12"/>
        <v>7.6845576112841178E-3</v>
      </c>
      <c r="T114" s="33">
        <v>675.3</v>
      </c>
      <c r="U114" s="34">
        <f t="shared" si="13"/>
        <v>1.2370397508701227E-2</v>
      </c>
      <c r="V114" s="39">
        <f t="shared" si="14"/>
        <v>3.4780107802560747E-3</v>
      </c>
      <c r="W114" s="39">
        <f t="shared" si="15"/>
        <v>7.1998969913592567E-4</v>
      </c>
      <c r="X114" s="32">
        <f t="shared" si="16"/>
        <v>0.20701192279884628</v>
      </c>
      <c r="Y114" s="34">
        <f t="shared" si="17"/>
        <v>7.1998969913592567E-4</v>
      </c>
      <c r="Z114" s="33">
        <f t="shared" si="18"/>
        <v>0</v>
      </c>
      <c r="AA114" s="33">
        <v>0</v>
      </c>
      <c r="AB114" s="33">
        <v>0</v>
      </c>
      <c r="AC114" s="6">
        <v>43899</v>
      </c>
      <c r="AD114" s="7">
        <v>13723689952590</v>
      </c>
      <c r="AE114" s="7">
        <v>47731141600</v>
      </c>
      <c r="AF114" s="7">
        <v>9880915400</v>
      </c>
      <c r="AG114" s="7"/>
    </row>
    <row r="115" spans="1:33">
      <c r="A115" s="28">
        <v>24</v>
      </c>
      <c r="B115" s="31">
        <v>43900</v>
      </c>
      <c r="C115" s="36">
        <f t="shared" si="19"/>
        <v>26.186999999999991</v>
      </c>
      <c r="D115" s="36"/>
      <c r="E115" s="36">
        <v>23</v>
      </c>
      <c r="F115" s="36">
        <v>-12.7079</v>
      </c>
      <c r="G115" s="36">
        <f t="shared" si="10"/>
        <v>36.479099999999988</v>
      </c>
      <c r="H115" s="28"/>
      <c r="I115" s="28"/>
      <c r="J115" s="28"/>
      <c r="K115" s="28"/>
      <c r="L115" s="28"/>
      <c r="M115" s="28">
        <v>0</v>
      </c>
      <c r="N115" s="28">
        <v>-602</v>
      </c>
      <c r="O115" s="28">
        <v>80</v>
      </c>
      <c r="P115" s="37">
        <v>67.709999999999994</v>
      </c>
      <c r="Q115" s="37">
        <f t="shared" si="11"/>
        <v>12.290000000000006</v>
      </c>
      <c r="R115" s="38">
        <v>128.1</v>
      </c>
      <c r="S115" s="34">
        <f t="shared" si="12"/>
        <v>1.8918918918918919E-3</v>
      </c>
      <c r="T115" s="33">
        <v>849</v>
      </c>
      <c r="U115" s="34">
        <f t="shared" si="13"/>
        <v>1.2538768276473194E-2</v>
      </c>
      <c r="V115" s="39">
        <f t="shared" si="14"/>
        <v>3.2371626277260382E-2</v>
      </c>
      <c r="W115" s="39">
        <f t="shared" si="15"/>
        <v>4.9731142516924011E-3</v>
      </c>
      <c r="X115" s="32">
        <f t="shared" si="16"/>
        <v>0.15362571559111909</v>
      </c>
      <c r="Y115" s="34">
        <f t="shared" si="17"/>
        <v>4.9731142516924011E-3</v>
      </c>
      <c r="Z115" s="33">
        <f t="shared" si="18"/>
        <v>0</v>
      </c>
      <c r="AA115" s="33">
        <v>0</v>
      </c>
      <c r="AB115" s="33">
        <v>0</v>
      </c>
      <c r="AC115" s="6">
        <v>43900</v>
      </c>
      <c r="AD115" s="7">
        <v>12219919234576</v>
      </c>
      <c r="AE115" s="7">
        <v>395578658600</v>
      </c>
      <c r="AF115" s="7">
        <v>60771054500</v>
      </c>
      <c r="AG115" s="7"/>
    </row>
    <row r="116" spans="1:33">
      <c r="A116" s="28">
        <v>24</v>
      </c>
      <c r="B116" s="31">
        <v>43901</v>
      </c>
      <c r="C116" s="36">
        <f t="shared" si="19"/>
        <v>36.479099999999988</v>
      </c>
      <c r="D116" s="36">
        <v>-5</v>
      </c>
      <c r="E116" s="36">
        <v>5</v>
      </c>
      <c r="F116" s="36">
        <v>-7.9</v>
      </c>
      <c r="G116" s="36">
        <f t="shared" si="10"/>
        <v>28.57909999999999</v>
      </c>
      <c r="H116" s="28"/>
      <c r="I116" s="28"/>
      <c r="J116" s="28"/>
      <c r="K116" s="28"/>
      <c r="L116" s="28"/>
      <c r="M116" s="28">
        <v>0</v>
      </c>
      <c r="N116" s="28">
        <v>-554</v>
      </c>
      <c r="O116" s="28">
        <v>80</v>
      </c>
      <c r="P116" s="37">
        <v>64.040000000000006</v>
      </c>
      <c r="Q116" s="37">
        <f t="shared" si="11"/>
        <v>15.959999999999994</v>
      </c>
      <c r="R116" s="38">
        <v>798.4</v>
      </c>
      <c r="S116" s="34">
        <f t="shared" si="12"/>
        <v>1.2467207995003121E-2</v>
      </c>
      <c r="T116" s="33">
        <v>1221.8</v>
      </c>
      <c r="U116" s="34">
        <f t="shared" si="13"/>
        <v>1.9078700811992502E-2</v>
      </c>
      <c r="V116" s="39">
        <f t="shared" si="14"/>
        <v>1.1357100993462012E-2</v>
      </c>
      <c r="W116" s="39">
        <f t="shared" si="15"/>
        <v>1.2598684544820264E-3</v>
      </c>
      <c r="X116" s="32">
        <f t="shared" si="16"/>
        <v>0.1109322225105949</v>
      </c>
      <c r="Y116" s="34">
        <f t="shared" si="17"/>
        <v>1.2598684544820264E-3</v>
      </c>
      <c r="Z116" s="33">
        <f t="shared" si="18"/>
        <v>0</v>
      </c>
      <c r="AA116" s="33">
        <v>0</v>
      </c>
      <c r="AB116" s="33">
        <v>0</v>
      </c>
      <c r="AC116" s="6">
        <v>43901</v>
      </c>
      <c r="AD116" s="7">
        <v>13263264145200</v>
      </c>
      <c r="AE116" s="7">
        <v>150632230400</v>
      </c>
      <c r="AF116" s="7">
        <v>16709968100</v>
      </c>
      <c r="AG116" s="7"/>
    </row>
    <row r="117" spans="1:33">
      <c r="A117" s="28">
        <v>24</v>
      </c>
      <c r="B117" s="31">
        <v>43902</v>
      </c>
      <c r="C117" s="36">
        <f t="shared" si="19"/>
        <v>28.57909999999999</v>
      </c>
      <c r="D117" s="36"/>
      <c r="E117" s="36">
        <v>0</v>
      </c>
      <c r="F117" s="36">
        <v>-1.0739000000000001</v>
      </c>
      <c r="G117" s="36">
        <f t="shared" si="10"/>
        <v>27.505199999999988</v>
      </c>
      <c r="H117" s="28"/>
      <c r="I117" s="28"/>
      <c r="J117" s="28"/>
      <c r="K117" s="28"/>
      <c r="L117" s="28"/>
      <c r="M117" s="28">
        <v>0</v>
      </c>
      <c r="N117" s="28">
        <v>-536</v>
      </c>
      <c r="O117" s="28">
        <v>80</v>
      </c>
      <c r="P117" s="37">
        <v>62.76</v>
      </c>
      <c r="Q117" s="37">
        <f t="shared" si="11"/>
        <v>17.240000000000002</v>
      </c>
      <c r="R117" s="38">
        <v>1295.4000000000001</v>
      </c>
      <c r="S117" s="34">
        <f t="shared" si="12"/>
        <v>2.0640535372848951E-2</v>
      </c>
      <c r="T117" s="33">
        <v>1936.2</v>
      </c>
      <c r="U117" s="34">
        <f t="shared" si="13"/>
        <v>3.0850860420650095E-2</v>
      </c>
      <c r="V117" s="39">
        <f t="shared" si="14"/>
        <v>5.5055139352266826E-3</v>
      </c>
      <c r="W117" s="39">
        <f t="shared" si="15"/>
        <v>4.4201660742297541E-4</v>
      </c>
      <c r="X117" s="32">
        <f t="shared" si="16"/>
        <v>8.0286166309517459E-2</v>
      </c>
      <c r="Y117" s="34">
        <f t="shared" si="17"/>
        <v>4.4201660742297541E-4</v>
      </c>
      <c r="Z117" s="33">
        <f t="shared" si="18"/>
        <v>0</v>
      </c>
      <c r="AA117" s="33">
        <v>0</v>
      </c>
      <c r="AB117" s="33">
        <v>0</v>
      </c>
      <c r="AC117" s="6">
        <v>43902</v>
      </c>
      <c r="AD117" s="7">
        <v>13068062608952</v>
      </c>
      <c r="AE117" s="7">
        <v>71946400800</v>
      </c>
      <c r="AF117" s="7">
        <v>5776300700</v>
      </c>
      <c r="AG117" s="7"/>
    </row>
    <row r="118" spans="1:33">
      <c r="A118" s="28">
        <v>24</v>
      </c>
      <c r="B118" s="31">
        <v>43903</v>
      </c>
      <c r="C118" s="36">
        <f t="shared" si="19"/>
        <v>27.505199999999988</v>
      </c>
      <c r="D118" s="36"/>
      <c r="E118" s="36">
        <v>0</v>
      </c>
      <c r="F118" s="36">
        <v>-5.8620000000000001</v>
      </c>
      <c r="G118" s="36">
        <f t="shared" si="10"/>
        <v>21.643199999999986</v>
      </c>
      <c r="H118" s="28"/>
      <c r="I118" s="28"/>
      <c r="J118" s="28"/>
      <c r="K118" s="28"/>
      <c r="L118" s="28"/>
      <c r="M118" s="28">
        <v>0</v>
      </c>
      <c r="N118" s="28">
        <v>-356</v>
      </c>
      <c r="O118" s="28">
        <v>80</v>
      </c>
      <c r="P118" s="37">
        <v>52.06</v>
      </c>
      <c r="Q118" s="37">
        <f t="shared" si="11"/>
        <v>27.939999999999998</v>
      </c>
      <c r="R118" s="38">
        <v>1141.3</v>
      </c>
      <c r="S118" s="34">
        <f t="shared" si="12"/>
        <v>2.192278140606992E-2</v>
      </c>
      <c r="T118" s="33">
        <v>1350.4</v>
      </c>
      <c r="U118" s="34">
        <f t="shared" si="13"/>
        <v>2.593930080676143E-2</v>
      </c>
      <c r="V118" s="39">
        <f t="shared" si="14"/>
        <v>7.2405007418374955E-3</v>
      </c>
      <c r="W118" s="39">
        <f t="shared" si="15"/>
        <v>1.7934501391737717E-3</v>
      </c>
      <c r="X118" s="32">
        <f t="shared" si="16"/>
        <v>0.24769697609596952</v>
      </c>
      <c r="Y118" s="34">
        <f t="shared" si="17"/>
        <v>2.1793052951857078E-3</v>
      </c>
      <c r="Z118" s="33">
        <f t="shared" si="18"/>
        <v>5699216400</v>
      </c>
      <c r="AA118" s="33">
        <v>4102760900</v>
      </c>
      <c r="AB118" s="33">
        <v>1596455500</v>
      </c>
      <c r="AC118" s="6">
        <v>43903</v>
      </c>
      <c r="AD118" s="7">
        <v>14770351804820</v>
      </c>
      <c r="AE118" s="7">
        <v>106944743200</v>
      </c>
      <c r="AF118" s="7">
        <v>26489889500</v>
      </c>
      <c r="AG118" s="7"/>
    </row>
    <row r="119" spans="1:33">
      <c r="A119" s="28">
        <v>25</v>
      </c>
      <c r="B119" s="31">
        <v>43906</v>
      </c>
      <c r="C119" s="36">
        <f t="shared" si="19"/>
        <v>21.643199999999986</v>
      </c>
      <c r="D119" s="36"/>
      <c r="E119" s="36">
        <v>0</v>
      </c>
      <c r="F119" s="36">
        <v>-6.4245000000000001</v>
      </c>
      <c r="G119" s="36">
        <f t="shared" si="10"/>
        <v>15.218699999999986</v>
      </c>
      <c r="H119" s="28"/>
      <c r="I119" s="28"/>
      <c r="J119" s="28"/>
      <c r="K119" s="28"/>
      <c r="L119" s="28"/>
      <c r="M119" s="28">
        <v>0</v>
      </c>
      <c r="N119" s="28">
        <v>-209</v>
      </c>
      <c r="O119" s="28">
        <v>80</v>
      </c>
      <c r="P119" s="37">
        <v>36.479999999999997</v>
      </c>
      <c r="Q119" s="37">
        <f t="shared" si="11"/>
        <v>43.52</v>
      </c>
      <c r="R119" s="38">
        <v>1458.2</v>
      </c>
      <c r="S119" s="34">
        <f t="shared" si="12"/>
        <v>3.997258771929825E-2</v>
      </c>
      <c r="T119" s="33">
        <v>1832.7</v>
      </c>
      <c r="U119" s="34">
        <f t="shared" si="13"/>
        <v>5.0238486842105266E-2</v>
      </c>
      <c r="V119" s="39">
        <f t="shared" si="14"/>
        <v>9.4369183032198909E-3</v>
      </c>
      <c r="W119" s="39">
        <f t="shared" si="15"/>
        <v>2.6628775111578302E-3</v>
      </c>
      <c r="X119" s="32">
        <f t="shared" si="16"/>
        <v>0.28217659892734814</v>
      </c>
      <c r="Y119" s="34">
        <f t="shared" si="17"/>
        <v>2.6628775111578302E-3</v>
      </c>
      <c r="Z119" s="33">
        <f t="shared" si="18"/>
        <v>0</v>
      </c>
      <c r="AA119" s="33">
        <v>0</v>
      </c>
      <c r="AB119" s="33">
        <v>0</v>
      </c>
      <c r="AC119" s="6">
        <v>43906</v>
      </c>
      <c r="AD119" s="7">
        <v>10764899804774</v>
      </c>
      <c r="AE119" s="7">
        <v>101587480000</v>
      </c>
      <c r="AF119" s="7">
        <v>28665609600</v>
      </c>
      <c r="AG119" s="7"/>
    </row>
    <row r="120" spans="1:33">
      <c r="A120" s="28">
        <v>25</v>
      </c>
      <c r="B120" s="31">
        <v>43907</v>
      </c>
      <c r="C120" s="36">
        <f t="shared" si="19"/>
        <v>15.218699999999986</v>
      </c>
      <c r="D120" s="36">
        <v>-10</v>
      </c>
      <c r="E120" s="36">
        <v>20</v>
      </c>
      <c r="F120" s="36">
        <v>6.3940000000000001</v>
      </c>
      <c r="G120" s="36">
        <f t="shared" si="10"/>
        <v>31.612699999999982</v>
      </c>
      <c r="H120" s="28"/>
      <c r="I120" s="28"/>
      <c r="J120" s="28"/>
      <c r="K120" s="28"/>
      <c r="L120" s="28"/>
      <c r="M120" s="28">
        <v>0</v>
      </c>
      <c r="N120" s="28">
        <v>-690</v>
      </c>
      <c r="O120" s="28">
        <v>80</v>
      </c>
      <c r="P120" s="37">
        <v>66.010000000000005</v>
      </c>
      <c r="Q120" s="37">
        <f t="shared" si="11"/>
        <v>13.989999999999995</v>
      </c>
      <c r="R120" s="38">
        <v>1037.2</v>
      </c>
      <c r="S120" s="34">
        <f t="shared" si="12"/>
        <v>1.5712770792304195E-2</v>
      </c>
      <c r="T120" s="33">
        <v>1300</v>
      </c>
      <c r="U120" s="34">
        <f t="shared" si="13"/>
        <v>1.9693985759733374E-2</v>
      </c>
      <c r="V120" s="39">
        <f t="shared" si="14"/>
        <v>2.2114372505186261E-2</v>
      </c>
      <c r="W120" s="39">
        <f t="shared" si="15"/>
        <v>3.8083813284634214E-3</v>
      </c>
      <c r="X120" s="32">
        <f t="shared" si="16"/>
        <v>0.17221295008801538</v>
      </c>
      <c r="Y120" s="34">
        <f t="shared" si="17"/>
        <v>3.8415674203982966E-3</v>
      </c>
      <c r="Z120" s="33">
        <f t="shared" si="18"/>
        <v>344848000</v>
      </c>
      <c r="AA120" s="33">
        <v>344848000</v>
      </c>
      <c r="AB120" s="33">
        <v>0</v>
      </c>
      <c r="AC120" s="6">
        <v>43907</v>
      </c>
      <c r="AD120" s="7">
        <v>10391341067720</v>
      </c>
      <c r="AE120" s="7">
        <v>229797987200</v>
      </c>
      <c r="AF120" s="7">
        <v>39574189300</v>
      </c>
      <c r="AG120" s="7"/>
    </row>
    <row r="121" spans="1:33">
      <c r="A121" s="28">
        <v>25</v>
      </c>
      <c r="B121" s="31">
        <v>43908</v>
      </c>
      <c r="C121" s="36">
        <f t="shared" si="19"/>
        <v>31.612699999999982</v>
      </c>
      <c r="D121" s="36"/>
      <c r="E121" s="36">
        <v>5</v>
      </c>
      <c r="F121" s="36">
        <v>-1</v>
      </c>
      <c r="G121" s="36">
        <f t="shared" si="10"/>
        <v>35.612699999999982</v>
      </c>
      <c r="H121" s="28"/>
      <c r="I121" s="28"/>
      <c r="J121" s="28"/>
      <c r="K121" s="28"/>
      <c r="L121" s="28"/>
      <c r="M121" s="28">
        <v>0</v>
      </c>
      <c r="N121" s="28">
        <v>-757</v>
      </c>
      <c r="O121" s="28">
        <v>80</v>
      </c>
      <c r="P121" s="37">
        <v>69.08</v>
      </c>
      <c r="Q121" s="37">
        <f t="shared" si="11"/>
        <v>10.920000000000002</v>
      </c>
      <c r="R121" s="38">
        <v>1651.6</v>
      </c>
      <c r="S121" s="34">
        <f t="shared" si="12"/>
        <v>2.3908511870295308E-2</v>
      </c>
      <c r="T121" s="33">
        <v>2385.6</v>
      </c>
      <c r="U121" s="34">
        <f t="shared" si="13"/>
        <v>3.4533873769542561E-2</v>
      </c>
      <c r="V121" s="39">
        <f t="shared" si="14"/>
        <v>1.1658024218507354E-2</v>
      </c>
      <c r="W121" s="39">
        <f t="shared" si="15"/>
        <v>8.1973448138001931E-4</v>
      </c>
      <c r="X121" s="32">
        <f t="shared" si="16"/>
        <v>7.0315043614223569E-2</v>
      </c>
      <c r="Y121" s="34">
        <f t="shared" si="17"/>
        <v>8.1973448138001931E-4</v>
      </c>
      <c r="Z121" s="33">
        <f t="shared" si="18"/>
        <v>0</v>
      </c>
      <c r="AA121" s="33">
        <v>0</v>
      </c>
      <c r="AB121" s="33">
        <v>0</v>
      </c>
      <c r="AC121" s="6">
        <v>43908</v>
      </c>
      <c r="AD121" s="7">
        <v>10126644771640</v>
      </c>
      <c r="AE121" s="7">
        <v>118056670000</v>
      </c>
      <c r="AF121" s="7">
        <v>8301159900</v>
      </c>
      <c r="AG121" s="7"/>
    </row>
    <row r="122" spans="1:33">
      <c r="A122" s="28">
        <v>25</v>
      </c>
      <c r="B122" s="31">
        <v>43909</v>
      </c>
      <c r="C122" s="36">
        <f t="shared" si="19"/>
        <v>35.612699999999982</v>
      </c>
      <c r="D122" s="36"/>
      <c r="E122" s="36">
        <v>11</v>
      </c>
      <c r="F122" s="36">
        <v>0</v>
      </c>
      <c r="G122" s="36">
        <f t="shared" si="10"/>
        <v>46.612699999999982</v>
      </c>
      <c r="H122" s="28"/>
      <c r="I122" s="28"/>
      <c r="J122" s="28"/>
      <c r="K122" s="28"/>
      <c r="L122" s="28"/>
      <c r="M122" s="28">
        <v>0</v>
      </c>
      <c r="N122" s="28">
        <v>-739</v>
      </c>
      <c r="O122" s="28">
        <v>80</v>
      </c>
      <c r="P122" s="37">
        <v>73.959999999999994</v>
      </c>
      <c r="Q122" s="37">
        <f t="shared" si="11"/>
        <v>6.0400000000000063</v>
      </c>
      <c r="R122" s="38">
        <v>1079.5999999999999</v>
      </c>
      <c r="S122" s="34">
        <f t="shared" si="12"/>
        <v>1.4597079502433746E-2</v>
      </c>
      <c r="T122" s="33">
        <v>2028.8</v>
      </c>
      <c r="U122" s="34">
        <f t="shared" si="13"/>
        <v>2.7431043807463494E-2</v>
      </c>
      <c r="V122" s="39">
        <f t="shared" si="14"/>
        <v>1.7981075131943011E-2</v>
      </c>
      <c r="W122" s="39">
        <f t="shared" si="15"/>
        <v>1.4974464618537717E-3</v>
      </c>
      <c r="X122" s="32">
        <f t="shared" si="16"/>
        <v>8.3279028137399236E-2</v>
      </c>
      <c r="Y122" s="34">
        <f t="shared" si="17"/>
        <v>2.5329609105329207E-3</v>
      </c>
      <c r="Z122" s="33">
        <f t="shared" si="18"/>
        <v>10245783600</v>
      </c>
      <c r="AA122" s="33">
        <v>7453964100</v>
      </c>
      <c r="AB122" s="33">
        <v>2791819500</v>
      </c>
      <c r="AC122" s="6">
        <v>43909</v>
      </c>
      <c r="AD122" s="7">
        <v>9894389801194</v>
      </c>
      <c r="AE122" s="7">
        <v>177911766400</v>
      </c>
      <c r="AF122" s="7">
        <v>14816319000</v>
      </c>
      <c r="AG122" s="7"/>
    </row>
    <row r="123" spans="1:33">
      <c r="A123" s="28">
        <v>25</v>
      </c>
      <c r="B123" s="31">
        <v>43910</v>
      </c>
      <c r="C123" s="36">
        <f t="shared" si="19"/>
        <v>46.612699999999982</v>
      </c>
      <c r="D123" s="36"/>
      <c r="E123" s="36">
        <v>0</v>
      </c>
      <c r="F123" s="36">
        <v>-4.8487</v>
      </c>
      <c r="G123" s="36">
        <f t="shared" si="10"/>
        <v>41.763999999999982</v>
      </c>
      <c r="H123" s="28"/>
      <c r="I123" s="28"/>
      <c r="J123" s="28"/>
      <c r="K123" s="28"/>
      <c r="L123" s="28"/>
      <c r="M123" s="28">
        <v>0</v>
      </c>
      <c r="N123" s="28">
        <v>-697</v>
      </c>
      <c r="O123" s="28">
        <v>80</v>
      </c>
      <c r="P123" s="37">
        <v>68.28</v>
      </c>
      <c r="Q123" s="37">
        <f t="shared" si="11"/>
        <v>11.719999999999999</v>
      </c>
      <c r="R123" s="38">
        <v>1151</v>
      </c>
      <c r="S123" s="34">
        <f t="shared" si="12"/>
        <v>1.6857059168131225E-2</v>
      </c>
      <c r="T123" s="33">
        <v>1228.5999999999999</v>
      </c>
      <c r="U123" s="34">
        <f t="shared" si="13"/>
        <v>1.7993555946104276E-2</v>
      </c>
      <c r="V123" s="39">
        <f t="shared" si="14"/>
        <v>4.1124584207105942E-3</v>
      </c>
      <c r="W123" s="39">
        <f t="shared" si="15"/>
        <v>8.6610935453426913E-4</v>
      </c>
      <c r="X123" s="32">
        <f t="shared" si="16"/>
        <v>0.21060622769399662</v>
      </c>
      <c r="Y123" s="34">
        <f t="shared" si="17"/>
        <v>8.6610935453426913E-4</v>
      </c>
      <c r="Z123" s="33">
        <f t="shared" si="18"/>
        <v>0</v>
      </c>
      <c r="AA123" s="33">
        <v>0</v>
      </c>
      <c r="AB123" s="33">
        <v>0</v>
      </c>
      <c r="AC123" s="6">
        <v>43910</v>
      </c>
      <c r="AD123" s="7">
        <v>9832555387396</v>
      </c>
      <c r="AE123" s="7">
        <v>40435975200</v>
      </c>
      <c r="AF123" s="7">
        <v>8516068200</v>
      </c>
      <c r="AG123" s="7"/>
    </row>
    <row r="124" spans="1:33">
      <c r="A124" s="28">
        <v>26</v>
      </c>
      <c r="B124" s="31">
        <v>43913</v>
      </c>
      <c r="C124" s="36">
        <f t="shared" si="19"/>
        <v>41.763999999999982</v>
      </c>
      <c r="D124" s="36"/>
      <c r="E124" s="36">
        <v>3</v>
      </c>
      <c r="F124" s="36">
        <v>-10.998799999999999</v>
      </c>
      <c r="G124" s="36">
        <f t="shared" si="10"/>
        <v>33.765199999999979</v>
      </c>
      <c r="H124" s="28"/>
      <c r="I124" s="28"/>
      <c r="J124" s="28"/>
      <c r="K124" s="28"/>
      <c r="L124" s="28"/>
      <c r="M124" s="28">
        <v>0</v>
      </c>
      <c r="N124" s="28">
        <v>-565</v>
      </c>
      <c r="O124" s="28">
        <v>80</v>
      </c>
      <c r="P124" s="37">
        <v>52.86</v>
      </c>
      <c r="Q124" s="37">
        <f t="shared" si="11"/>
        <v>27.14</v>
      </c>
      <c r="R124" s="38">
        <v>1240</v>
      </c>
      <c r="S124" s="34">
        <f t="shared" si="12"/>
        <v>2.3458191449110859E-2</v>
      </c>
      <c r="T124" s="33">
        <v>1569.9</v>
      </c>
      <c r="U124" s="34">
        <f t="shared" si="13"/>
        <v>2.9699205448354145E-2</v>
      </c>
      <c r="V124" s="39">
        <f t="shared" si="14"/>
        <v>5.1261295738095642E-3</v>
      </c>
      <c r="W124" s="39">
        <f t="shared" si="15"/>
        <v>1.5298131622713945E-3</v>
      </c>
      <c r="X124" s="32">
        <f t="shared" si="16"/>
        <v>0.29843435290584935</v>
      </c>
      <c r="Y124" s="34">
        <f t="shared" si="17"/>
        <v>1.5298131622713945E-3</v>
      </c>
      <c r="Z124" s="33">
        <f t="shared" si="18"/>
        <v>0</v>
      </c>
      <c r="AA124" s="33">
        <v>0</v>
      </c>
      <c r="AB124" s="33">
        <v>0</v>
      </c>
      <c r="AC124" s="6">
        <v>43913</v>
      </c>
      <c r="AD124" s="7">
        <v>11747855518066</v>
      </c>
      <c r="AE124" s="7">
        <v>60221029600</v>
      </c>
      <c r="AF124" s="7">
        <v>17972024000</v>
      </c>
      <c r="AG124" s="7"/>
    </row>
    <row r="125" spans="1:33">
      <c r="A125" s="28">
        <v>26</v>
      </c>
      <c r="B125" s="31">
        <v>43914</v>
      </c>
      <c r="C125" s="36">
        <f t="shared" si="19"/>
        <v>33.765199999999979</v>
      </c>
      <c r="D125" s="36"/>
      <c r="E125" s="36">
        <v>0</v>
      </c>
      <c r="F125" s="36">
        <v>-0.22220000000000001</v>
      </c>
      <c r="G125" s="36">
        <f t="shared" si="10"/>
        <v>33.542999999999978</v>
      </c>
      <c r="H125" s="28"/>
      <c r="I125" s="28"/>
      <c r="J125" s="28"/>
      <c r="K125" s="28"/>
      <c r="L125" s="28"/>
      <c r="M125" s="28">
        <v>0</v>
      </c>
      <c r="N125" s="28">
        <v>-562</v>
      </c>
      <c r="O125" s="28">
        <v>80</v>
      </c>
      <c r="P125" s="37">
        <v>49.81</v>
      </c>
      <c r="Q125" s="37">
        <f t="shared" si="11"/>
        <v>30.189999999999998</v>
      </c>
      <c r="R125" s="38">
        <v>914.9</v>
      </c>
      <c r="S125" s="34">
        <f t="shared" si="12"/>
        <v>1.836779763099779E-2</v>
      </c>
      <c r="T125" s="33">
        <v>1158.76</v>
      </c>
      <c r="U125" s="34">
        <f t="shared" si="13"/>
        <v>2.3263601686408352E-2</v>
      </c>
      <c r="V125" s="39">
        <f t="shared" si="14"/>
        <v>1.0150616044137875E-2</v>
      </c>
      <c r="W125" s="39">
        <f t="shared" si="15"/>
        <v>1.8569963180311666E-3</v>
      </c>
      <c r="X125" s="32">
        <f t="shared" si="16"/>
        <v>0.18294419865320474</v>
      </c>
      <c r="Y125" s="34">
        <f t="shared" si="17"/>
        <v>1.8569963180311666E-3</v>
      </c>
      <c r="Z125" s="33">
        <f t="shared" si="18"/>
        <v>0</v>
      </c>
      <c r="AA125" s="33">
        <v>0</v>
      </c>
      <c r="AB125" s="33">
        <v>0</v>
      </c>
      <c r="AC125" s="6">
        <v>43914</v>
      </c>
      <c r="AD125" s="7">
        <v>9938331660004</v>
      </c>
      <c r="AE125" s="7">
        <v>100880188800</v>
      </c>
      <c r="AF125" s="7">
        <v>18455445300</v>
      </c>
      <c r="AG125" s="7"/>
    </row>
    <row r="126" spans="1:33">
      <c r="A126" s="28">
        <v>26</v>
      </c>
      <c r="B126" s="31">
        <v>43915</v>
      </c>
      <c r="C126" s="36">
        <f t="shared" si="19"/>
        <v>33.542999999999978</v>
      </c>
      <c r="D126" s="36"/>
      <c r="E126" s="36">
        <v>-3</v>
      </c>
      <c r="F126" s="36">
        <v>-1.2139</v>
      </c>
      <c r="G126" s="36">
        <f t="shared" si="10"/>
        <v>29.329099999999979</v>
      </c>
      <c r="H126" s="28"/>
      <c r="I126" s="28"/>
      <c r="J126" s="28"/>
      <c r="K126" s="28"/>
      <c r="L126" s="28"/>
      <c r="M126" s="28">
        <v>0</v>
      </c>
      <c r="N126" s="28">
        <v>-492</v>
      </c>
      <c r="O126" s="28">
        <v>80</v>
      </c>
      <c r="P126" s="37">
        <v>45.36</v>
      </c>
      <c r="Q126" s="37">
        <f t="shared" si="11"/>
        <v>34.64</v>
      </c>
      <c r="R126" s="38">
        <v>1099.18</v>
      </c>
      <c r="S126" s="34">
        <f t="shared" si="12"/>
        <v>2.4232363315696649E-2</v>
      </c>
      <c r="T126" s="33">
        <v>1335.41</v>
      </c>
      <c r="U126" s="34">
        <f t="shared" si="13"/>
        <v>2.94402557319224E-2</v>
      </c>
      <c r="V126" s="39">
        <f t="shared" si="14"/>
        <v>6.9420422484470015E-3</v>
      </c>
      <c r="W126" s="39">
        <f t="shared" si="15"/>
        <v>1.0383136906292128E-3</v>
      </c>
      <c r="X126" s="32">
        <f t="shared" si="16"/>
        <v>0.1495689097630446</v>
      </c>
      <c r="Y126" s="34">
        <f t="shared" si="17"/>
        <v>1.0383136906292128E-3</v>
      </c>
      <c r="Z126" s="33">
        <f t="shared" si="18"/>
        <v>0</v>
      </c>
      <c r="AA126" s="33">
        <v>0</v>
      </c>
      <c r="AB126" s="33">
        <v>0</v>
      </c>
      <c r="AC126" s="6">
        <v>43915</v>
      </c>
      <c r="AD126" s="7">
        <v>11223770817216</v>
      </c>
      <c r="AE126" s="7">
        <v>77915891200</v>
      </c>
      <c r="AF126" s="7">
        <v>11653794900</v>
      </c>
      <c r="AG126" s="7"/>
    </row>
    <row r="127" spans="1:33">
      <c r="A127" s="28">
        <v>26</v>
      </c>
      <c r="B127" s="31">
        <v>43916</v>
      </c>
      <c r="C127" s="36">
        <f t="shared" si="19"/>
        <v>29.329099999999979</v>
      </c>
      <c r="D127" s="36"/>
      <c r="E127" s="36">
        <v>9.75</v>
      </c>
      <c r="F127" s="36">
        <v>-12.289</v>
      </c>
      <c r="G127" s="36">
        <f t="shared" si="10"/>
        <v>26.790099999999981</v>
      </c>
      <c r="H127" s="28"/>
      <c r="I127" s="28"/>
      <c r="J127" s="28"/>
      <c r="K127" s="28"/>
      <c r="L127" s="28"/>
      <c r="M127" s="28">
        <v>0</v>
      </c>
      <c r="N127" s="28">
        <v>-377</v>
      </c>
      <c r="O127" s="28">
        <v>80</v>
      </c>
      <c r="P127" s="37">
        <v>42.66</v>
      </c>
      <c r="Q127" s="37">
        <f t="shared" si="11"/>
        <v>37.340000000000003</v>
      </c>
      <c r="R127" s="38">
        <v>1868.73</v>
      </c>
      <c r="S127" s="34">
        <f t="shared" si="12"/>
        <v>4.3805203938115329E-2</v>
      </c>
      <c r="T127" s="33">
        <v>2262.19</v>
      </c>
      <c r="U127" s="34">
        <f t="shared" si="13"/>
        <v>5.3028363806844822E-2</v>
      </c>
      <c r="V127" s="39">
        <f t="shared" si="14"/>
        <v>7.5441870574303096E-3</v>
      </c>
      <c r="W127" s="39">
        <f t="shared" si="15"/>
        <v>2.5859491887126724E-3</v>
      </c>
      <c r="X127" s="32">
        <f t="shared" si="16"/>
        <v>0.34277373678927503</v>
      </c>
      <c r="Y127" s="34">
        <f t="shared" si="17"/>
        <v>2.5859491887126724E-3</v>
      </c>
      <c r="Z127" s="33">
        <f t="shared" si="18"/>
        <v>0</v>
      </c>
      <c r="AA127" s="33">
        <v>0</v>
      </c>
      <c r="AB127" s="33">
        <v>0</v>
      </c>
      <c r="AC127" s="6">
        <v>43916</v>
      </c>
      <c r="AD127" s="7">
        <v>9514707291000</v>
      </c>
      <c r="AE127" s="7">
        <v>71780731600</v>
      </c>
      <c r="AF127" s="7">
        <v>24604549600</v>
      </c>
      <c r="AG127" s="7"/>
    </row>
    <row r="128" spans="1:33">
      <c r="A128" s="28">
        <v>26</v>
      </c>
      <c r="B128" s="31">
        <v>43917</v>
      </c>
      <c r="C128" s="36">
        <f t="shared" si="19"/>
        <v>26.790099999999981</v>
      </c>
      <c r="D128" s="36"/>
      <c r="E128" s="36">
        <v>0</v>
      </c>
      <c r="F128" s="36">
        <v>-12.5852</v>
      </c>
      <c r="G128" s="36">
        <f t="shared" si="10"/>
        <v>14.204899999999981</v>
      </c>
      <c r="H128" s="28"/>
      <c r="I128" s="28"/>
      <c r="J128" s="28"/>
      <c r="K128" s="28"/>
      <c r="L128" s="28"/>
      <c r="M128" s="28">
        <v>0</v>
      </c>
      <c r="N128" s="28">
        <v>-176</v>
      </c>
      <c r="O128" s="28">
        <v>80</v>
      </c>
      <c r="P128" s="37">
        <v>29.24</v>
      </c>
      <c r="Q128" s="37">
        <f t="shared" si="11"/>
        <v>50.760000000000005</v>
      </c>
      <c r="R128" s="38">
        <v>1765.6</v>
      </c>
      <c r="S128" s="34">
        <f t="shared" si="12"/>
        <v>6.0383036935704508E-2</v>
      </c>
      <c r="T128" s="33">
        <v>2028</v>
      </c>
      <c r="U128" s="34">
        <f t="shared" si="13"/>
        <v>6.9357045143638857E-2</v>
      </c>
      <c r="V128" s="39">
        <f t="shared" si="14"/>
        <v>1.432853722729786E-2</v>
      </c>
      <c r="W128" s="39">
        <f t="shared" si="15"/>
        <v>1.3114780526000879E-3</v>
      </c>
      <c r="X128" s="32">
        <f t="shared" si="16"/>
        <v>9.15290955242479E-2</v>
      </c>
      <c r="Y128" s="34">
        <f t="shared" si="17"/>
        <v>1.3114780526000879E-3</v>
      </c>
      <c r="Z128" s="33">
        <f t="shared" si="18"/>
        <v>0</v>
      </c>
      <c r="AA128" s="33">
        <v>0</v>
      </c>
      <c r="AB128" s="33">
        <v>0</v>
      </c>
      <c r="AC128" s="6">
        <v>43917</v>
      </c>
      <c r="AD128" s="7">
        <v>10228847500272</v>
      </c>
      <c r="AE128" s="7">
        <v>146564422200</v>
      </c>
      <c r="AF128" s="7">
        <v>13414909000</v>
      </c>
      <c r="AG128" s="7"/>
    </row>
    <row r="129" spans="1:33">
      <c r="A129" s="28">
        <v>27</v>
      </c>
      <c r="B129" s="31">
        <v>43920</v>
      </c>
      <c r="C129" s="36">
        <f t="shared" si="19"/>
        <v>14.204899999999981</v>
      </c>
      <c r="D129" s="36"/>
      <c r="E129" s="36">
        <v>2</v>
      </c>
      <c r="F129" s="36">
        <v>-0.2999</v>
      </c>
      <c r="G129" s="36">
        <f t="shared" si="10"/>
        <v>15.904999999999982</v>
      </c>
      <c r="H129" s="28"/>
      <c r="I129" s="28"/>
      <c r="J129" s="28"/>
      <c r="K129" s="28"/>
      <c r="L129" s="28"/>
      <c r="M129" s="28">
        <v>0</v>
      </c>
      <c r="N129" s="28">
        <v>-176</v>
      </c>
      <c r="O129" s="28">
        <v>80</v>
      </c>
      <c r="P129" s="37">
        <v>30.98</v>
      </c>
      <c r="Q129" s="37">
        <f t="shared" si="11"/>
        <v>49.019999999999996</v>
      </c>
      <c r="R129" s="38">
        <v>1457.84</v>
      </c>
      <c r="S129" s="34">
        <f t="shared" si="12"/>
        <v>4.7057456423499032E-2</v>
      </c>
      <c r="T129" s="33">
        <v>1863.32</v>
      </c>
      <c r="U129" s="34">
        <f t="shared" si="13"/>
        <v>6.0145900581020012E-2</v>
      </c>
      <c r="V129" s="39">
        <f t="shared" si="14"/>
        <v>6.1819811833148299E-3</v>
      </c>
      <c r="W129" s="39">
        <f t="shared" si="15"/>
        <v>1.0653154196323114E-3</v>
      </c>
      <c r="X129" s="32">
        <f t="shared" si="16"/>
        <v>0.17232589165874496</v>
      </c>
      <c r="Y129" s="34">
        <f t="shared" si="17"/>
        <v>1.0653154196323114E-3</v>
      </c>
      <c r="Z129" s="33">
        <f t="shared" si="18"/>
        <v>0</v>
      </c>
      <c r="AA129" s="33">
        <v>0</v>
      </c>
      <c r="AB129" s="33">
        <v>0</v>
      </c>
      <c r="AC129" s="6">
        <v>43920</v>
      </c>
      <c r="AD129" s="7">
        <v>8143064805158</v>
      </c>
      <c r="AE129" s="7">
        <v>50340273400</v>
      </c>
      <c r="AF129" s="7">
        <v>8674932500</v>
      </c>
      <c r="AG129" s="7"/>
    </row>
    <row r="130" spans="1:33">
      <c r="A130" s="28">
        <v>27</v>
      </c>
      <c r="B130" s="31">
        <v>43921</v>
      </c>
      <c r="C130" s="36">
        <f t="shared" si="19"/>
        <v>15.904999999999982</v>
      </c>
      <c r="D130" s="36"/>
      <c r="E130" s="36">
        <v>5</v>
      </c>
      <c r="F130" s="36">
        <v>-7</v>
      </c>
      <c r="G130" s="36">
        <f t="shared" si="10"/>
        <v>13.90499999999998</v>
      </c>
      <c r="H130" s="28"/>
      <c r="I130" s="28"/>
      <c r="J130" s="28"/>
      <c r="K130" s="28"/>
      <c r="L130" s="28"/>
      <c r="M130" s="28">
        <v>0</v>
      </c>
      <c r="N130" s="28">
        <v>-179</v>
      </c>
      <c r="O130" s="28">
        <v>80</v>
      </c>
      <c r="P130" s="37">
        <v>26</v>
      </c>
      <c r="Q130" s="37">
        <f t="shared" si="11"/>
        <v>54</v>
      </c>
      <c r="R130" s="38">
        <v>2271.79</v>
      </c>
      <c r="S130" s="34">
        <f t="shared" si="12"/>
        <v>8.7376538461538464E-2</v>
      </c>
      <c r="T130" s="33">
        <v>1703.86</v>
      </c>
      <c r="U130" s="34">
        <f t="shared" si="13"/>
        <v>6.5533076923076916E-2</v>
      </c>
      <c r="V130" s="39">
        <f t="shared" si="14"/>
        <v>8.8474583394074144E-3</v>
      </c>
      <c r="W130" s="39">
        <f t="shared" si="15"/>
        <v>1.703053057372037E-3</v>
      </c>
      <c r="X130" s="32">
        <f t="shared" si="16"/>
        <v>0.19249065573855012</v>
      </c>
      <c r="Y130" s="34">
        <f t="shared" si="17"/>
        <v>1.703053057372037E-3</v>
      </c>
      <c r="Z130" s="33">
        <f t="shared" si="18"/>
        <v>0</v>
      </c>
      <c r="AA130" s="33">
        <v>0</v>
      </c>
      <c r="AB130" s="33">
        <v>0</v>
      </c>
      <c r="AC130" s="6">
        <v>43921</v>
      </c>
      <c r="AD130" s="7">
        <v>8681072580800</v>
      </c>
      <c r="AE130" s="7">
        <v>76805428000</v>
      </c>
      <c r="AF130" s="7">
        <v>14784327200</v>
      </c>
      <c r="AG130" s="7"/>
    </row>
    <row r="131" spans="1:33">
      <c r="A131" s="28">
        <v>27</v>
      </c>
      <c r="B131" s="31">
        <v>43922</v>
      </c>
      <c r="C131" s="36">
        <f t="shared" si="19"/>
        <v>13.90499999999998</v>
      </c>
      <c r="D131" s="36"/>
      <c r="E131" s="36">
        <v>0</v>
      </c>
      <c r="F131" s="36">
        <v>-0.34989999999999999</v>
      </c>
      <c r="G131" s="36">
        <f t="shared" si="10"/>
        <v>13.55509999999998</v>
      </c>
      <c r="H131" s="28"/>
      <c r="I131" s="28"/>
      <c r="J131" s="28"/>
      <c r="K131" s="28"/>
      <c r="L131" s="28"/>
      <c r="M131" s="28">
        <v>0</v>
      </c>
      <c r="N131" s="28">
        <v>-198</v>
      </c>
      <c r="O131" s="28">
        <v>80</v>
      </c>
      <c r="P131" s="37">
        <v>25.65</v>
      </c>
      <c r="Q131" s="37">
        <f t="shared" si="11"/>
        <v>54.35</v>
      </c>
      <c r="R131" s="38">
        <v>1578.79</v>
      </c>
      <c r="S131" s="34">
        <f t="shared" si="12"/>
        <v>6.1551267056530211E-2</v>
      </c>
      <c r="T131" s="33">
        <v>1944</v>
      </c>
      <c r="U131" s="34">
        <f t="shared" si="13"/>
        <v>7.5789473684210532E-2</v>
      </c>
      <c r="V131" s="39">
        <f t="shared" si="14"/>
        <v>1.1770942253038271E-3</v>
      </c>
      <c r="W131" s="39">
        <f t="shared" si="15"/>
        <v>3.0833559083586127E-4</v>
      </c>
      <c r="X131" s="32">
        <f t="shared" si="16"/>
        <v>0.26194639665000041</v>
      </c>
      <c r="Y131" s="34">
        <f t="shared" si="17"/>
        <v>3.0833559083586127E-4</v>
      </c>
      <c r="Z131" s="33">
        <f t="shared" si="18"/>
        <v>0</v>
      </c>
      <c r="AA131" s="33">
        <v>0</v>
      </c>
      <c r="AB131" s="33">
        <v>0</v>
      </c>
      <c r="AC131" s="6">
        <v>43922</v>
      </c>
      <c r="AD131" s="7">
        <v>9071304718400</v>
      </c>
      <c r="AE131" s="7">
        <v>10677780400</v>
      </c>
      <c r="AF131" s="7">
        <v>2797006100</v>
      </c>
      <c r="AG131" s="7"/>
    </row>
    <row r="132" spans="1:33">
      <c r="A132" s="28">
        <v>27</v>
      </c>
      <c r="B132" s="31">
        <v>43924</v>
      </c>
      <c r="C132" s="36">
        <f t="shared" si="19"/>
        <v>13.55509999999998</v>
      </c>
      <c r="D132" s="36">
        <v>-5</v>
      </c>
      <c r="E132" s="36">
        <v>19</v>
      </c>
      <c r="F132" s="36">
        <v>-2.0476000000000001</v>
      </c>
      <c r="G132" s="36">
        <f t="shared" ref="G132:G158" si="20">SUM(C132:F132)</f>
        <v>25.507499999999983</v>
      </c>
      <c r="H132" s="28"/>
      <c r="I132" s="28"/>
      <c r="J132" s="28"/>
      <c r="K132" s="28"/>
      <c r="L132" s="28"/>
      <c r="M132" s="28">
        <v>0</v>
      </c>
      <c r="N132" s="28">
        <v>-495</v>
      </c>
      <c r="O132" s="28">
        <v>80</v>
      </c>
      <c r="P132" s="37">
        <v>43.63</v>
      </c>
      <c r="Q132" s="37">
        <f t="shared" ref="Q132:Q158" si="21">O132-P132</f>
        <v>36.369999999999997</v>
      </c>
      <c r="R132" s="38">
        <v>1603.38</v>
      </c>
      <c r="S132" s="34">
        <f t="shared" ref="S132:S158" si="22">R132/(P132*1000)</f>
        <v>3.6749484299793723E-2</v>
      </c>
      <c r="T132" s="33">
        <v>2135.0700000000002</v>
      </c>
      <c r="U132" s="34">
        <f t="shared" ref="U132:U158" si="23">T132/(P132*1000)</f>
        <v>4.8935823974329593E-2</v>
      </c>
      <c r="V132" s="39">
        <f t="shared" ref="V132:V157" si="24">AE132/AD132</f>
        <v>8.7092239191746065E-3</v>
      </c>
      <c r="W132" s="39">
        <f t="shared" ref="W132:W158" si="25">AF132/AD132</f>
        <v>4.4970979965004614E-3</v>
      </c>
      <c r="X132" s="32">
        <f t="shared" ref="X132:X158" si="26">W132/V132</f>
        <v>0.51636035980191697</v>
      </c>
      <c r="Y132" s="34">
        <f t="shared" ref="Y132:Y159" si="27">(AF132+Z132)/AD132</f>
        <v>4.4970979965004614E-3</v>
      </c>
      <c r="Z132" s="33">
        <f t="shared" ref="Z132:Z159" si="28">AA132+AB132</f>
        <v>0</v>
      </c>
      <c r="AA132" s="33">
        <v>0</v>
      </c>
      <c r="AB132" s="33">
        <v>0</v>
      </c>
      <c r="AC132" s="6">
        <v>43924</v>
      </c>
      <c r="AD132" s="7">
        <v>8406616718030</v>
      </c>
      <c r="AE132" s="7">
        <v>73215107400</v>
      </c>
      <c r="AF132" s="7">
        <v>37805379200</v>
      </c>
      <c r="AG132" s="7"/>
    </row>
    <row r="133" spans="1:33">
      <c r="A133" s="28">
        <v>28</v>
      </c>
      <c r="B133" s="31">
        <v>43927</v>
      </c>
      <c r="C133" s="36">
        <f t="shared" ref="C133:C159" si="29">G132</f>
        <v>25.507499999999983</v>
      </c>
      <c r="D133" s="36">
        <v>-9</v>
      </c>
      <c r="E133" s="36">
        <v>0</v>
      </c>
      <c r="F133" s="36">
        <v>-0.60189999999999999</v>
      </c>
      <c r="G133" s="36">
        <f t="shared" si="20"/>
        <v>15.905599999999982</v>
      </c>
      <c r="H133" s="28"/>
      <c r="I133" s="28"/>
      <c r="J133" s="28"/>
      <c r="K133" s="28"/>
      <c r="L133" s="28"/>
      <c r="M133" s="28">
        <v>0</v>
      </c>
      <c r="N133" s="28">
        <v>-485</v>
      </c>
      <c r="O133" s="28">
        <v>80</v>
      </c>
      <c r="P133" s="37">
        <v>42.96</v>
      </c>
      <c r="Q133" s="37">
        <f t="shared" si="21"/>
        <v>37.04</v>
      </c>
      <c r="R133" s="38">
        <v>1119.31</v>
      </c>
      <c r="S133" s="34">
        <f t="shared" si="22"/>
        <v>2.605470204841713E-2</v>
      </c>
      <c r="T133" s="33">
        <v>1780.21</v>
      </c>
      <c r="U133" s="34">
        <f t="shared" si="23"/>
        <v>4.1438780260707637E-2</v>
      </c>
      <c r="V133" s="39">
        <f t="shared" si="24"/>
        <v>5.4834542467243575E-3</v>
      </c>
      <c r="W133" s="39">
        <f t="shared" si="25"/>
        <v>6.9062161769945743E-5</v>
      </c>
      <c r="X133" s="32">
        <f t="shared" si="26"/>
        <v>1.2594645393677042E-2</v>
      </c>
      <c r="Y133" s="34">
        <f t="shared" si="27"/>
        <v>6.9144043627370312E-5</v>
      </c>
      <c r="Z133" s="33">
        <f t="shared" si="28"/>
        <v>927000</v>
      </c>
      <c r="AA133" s="33">
        <v>927000</v>
      </c>
      <c r="AB133" s="33">
        <v>0</v>
      </c>
      <c r="AC133" s="6">
        <v>43927</v>
      </c>
      <c r="AD133" s="7">
        <v>11321189200600</v>
      </c>
      <c r="AE133" s="7">
        <v>62079223000</v>
      </c>
      <c r="AF133" s="7">
        <v>781865800</v>
      </c>
      <c r="AG133" s="7">
        <v>782792800</v>
      </c>
    </row>
    <row r="134" spans="1:33">
      <c r="A134" s="28">
        <v>28</v>
      </c>
      <c r="B134" s="31">
        <v>43928</v>
      </c>
      <c r="C134" s="36">
        <f t="shared" si="29"/>
        <v>15.905599999999982</v>
      </c>
      <c r="D134" s="36"/>
      <c r="E134" s="36">
        <v>0</v>
      </c>
      <c r="F134" s="36">
        <v>-1.9354</v>
      </c>
      <c r="G134" s="36">
        <f t="shared" si="20"/>
        <v>13.970199999999982</v>
      </c>
      <c r="H134" s="28"/>
      <c r="I134" s="28"/>
      <c r="J134" s="28"/>
      <c r="K134" s="28"/>
      <c r="L134" s="28"/>
      <c r="M134" s="28">
        <v>0</v>
      </c>
      <c r="N134" s="28">
        <v>-373</v>
      </c>
      <c r="O134" s="28">
        <v>80</v>
      </c>
      <c r="P134" s="37">
        <v>36.58</v>
      </c>
      <c r="Q134" s="37">
        <f t="shared" si="21"/>
        <v>43.42</v>
      </c>
      <c r="R134" s="38">
        <v>1050.54</v>
      </c>
      <c r="S134" s="34">
        <f t="shared" si="22"/>
        <v>2.8718972115910332E-2</v>
      </c>
      <c r="T134" s="33">
        <v>1391.78</v>
      </c>
      <c r="U134" s="34">
        <f t="shared" si="23"/>
        <v>3.8047566976489887E-2</v>
      </c>
      <c r="V134" s="39">
        <f t="shared" si="24"/>
        <v>3.3730321288448066E-3</v>
      </c>
      <c r="W134" s="39">
        <f t="shared" si="25"/>
        <v>2.4586763486393376E-4</v>
      </c>
      <c r="X134" s="32">
        <f t="shared" si="26"/>
        <v>7.2892171041412018E-2</v>
      </c>
      <c r="Y134" s="34">
        <f t="shared" si="27"/>
        <v>7.3990065021869262E-4</v>
      </c>
      <c r="Z134" s="33">
        <f t="shared" si="28"/>
        <v>5574956300</v>
      </c>
      <c r="AA134" s="33">
        <v>4176976300</v>
      </c>
      <c r="AB134" s="33">
        <v>1397980000</v>
      </c>
      <c r="AC134" s="6">
        <v>43928</v>
      </c>
      <c r="AD134" s="7">
        <v>11284582460540</v>
      </c>
      <c r="AE134" s="7">
        <v>38063259200</v>
      </c>
      <c r="AF134" s="7">
        <v>2774513600</v>
      </c>
      <c r="AG134" s="7">
        <v>8349469900</v>
      </c>
    </row>
    <row r="135" spans="1:33">
      <c r="A135" s="28">
        <v>28</v>
      </c>
      <c r="B135" s="31">
        <v>43929</v>
      </c>
      <c r="C135" s="36">
        <f t="shared" si="29"/>
        <v>13.970199999999982</v>
      </c>
      <c r="D135" s="36"/>
      <c r="E135" s="36">
        <v>0</v>
      </c>
      <c r="F135" s="36">
        <v>-1.1211</v>
      </c>
      <c r="G135" s="36">
        <f t="shared" si="20"/>
        <v>12.849099999999982</v>
      </c>
      <c r="H135" s="28"/>
      <c r="I135" s="28"/>
      <c r="J135" s="28"/>
      <c r="K135" s="28"/>
      <c r="L135" s="28"/>
      <c r="M135" s="28">
        <v>0</v>
      </c>
      <c r="N135" s="28">
        <v>-276</v>
      </c>
      <c r="O135" s="28">
        <v>80</v>
      </c>
      <c r="P135" s="37">
        <v>32.32</v>
      </c>
      <c r="Q135" s="37">
        <f t="shared" si="21"/>
        <v>47.68</v>
      </c>
      <c r="R135" s="38">
        <v>1245.33</v>
      </c>
      <c r="S135" s="34">
        <f t="shared" si="22"/>
        <v>3.8531249999999996E-2</v>
      </c>
      <c r="T135" s="33">
        <v>1434.83</v>
      </c>
      <c r="U135" s="34">
        <f t="shared" si="23"/>
        <v>4.439449257425742E-2</v>
      </c>
      <c r="V135" s="39">
        <f t="shared" si="24"/>
        <v>5.1702318862384259E-4</v>
      </c>
      <c r="W135" s="39">
        <f t="shared" si="25"/>
        <v>1.43417566488086E-4</v>
      </c>
      <c r="X135" s="32">
        <f t="shared" si="26"/>
        <v>0.27739097518975819</v>
      </c>
      <c r="Y135" s="34">
        <f t="shared" si="27"/>
        <v>6.980281957829433E-4</v>
      </c>
      <c r="Z135" s="33">
        <f t="shared" si="28"/>
        <v>4902548800</v>
      </c>
      <c r="AA135" s="33">
        <v>2992482800</v>
      </c>
      <c r="AB135" s="33">
        <v>1910066000</v>
      </c>
      <c r="AC135" s="6">
        <v>43929</v>
      </c>
      <c r="AD135" s="7">
        <v>8839622865204</v>
      </c>
      <c r="AE135" s="7">
        <v>4570290000</v>
      </c>
      <c r="AF135" s="7">
        <v>1267757200</v>
      </c>
      <c r="AG135" s="7">
        <v>6170306000</v>
      </c>
    </row>
    <row r="136" spans="1:33">
      <c r="A136" s="28">
        <v>28</v>
      </c>
      <c r="B136" s="31">
        <v>43930</v>
      </c>
      <c r="C136" s="36">
        <f t="shared" si="29"/>
        <v>12.849099999999982</v>
      </c>
      <c r="D136" s="36">
        <v>-5</v>
      </c>
      <c r="E136" s="36">
        <v>5</v>
      </c>
      <c r="F136" s="36">
        <v>-1.802</v>
      </c>
      <c r="G136" s="36">
        <f t="shared" si="20"/>
        <v>11.047099999999983</v>
      </c>
      <c r="H136" s="28"/>
      <c r="I136" s="28"/>
      <c r="J136" s="28"/>
      <c r="K136" s="28"/>
      <c r="L136" s="28"/>
      <c r="M136" s="28">
        <v>0</v>
      </c>
      <c r="N136" s="28">
        <v>-274</v>
      </c>
      <c r="O136" s="28">
        <v>80</v>
      </c>
      <c r="P136" s="37">
        <v>30.4</v>
      </c>
      <c r="Q136" s="37">
        <f t="shared" si="21"/>
        <v>49.6</v>
      </c>
      <c r="R136" s="38">
        <v>1419.12</v>
      </c>
      <c r="S136" s="34">
        <f t="shared" si="22"/>
        <v>4.6681578947368414E-2</v>
      </c>
      <c r="T136" s="33">
        <v>1558.88</v>
      </c>
      <c r="U136" s="34">
        <f t="shared" si="23"/>
        <v>5.1278947368421056E-2</v>
      </c>
      <c r="V136" s="39">
        <f t="shared" si="24"/>
        <v>2.069805178037521E-3</v>
      </c>
      <c r="W136" s="39">
        <f t="shared" si="25"/>
        <v>7.4787901132612245E-4</v>
      </c>
      <c r="X136" s="32">
        <f t="shared" si="26"/>
        <v>0.36132821545804689</v>
      </c>
      <c r="Y136" s="34">
        <f t="shared" si="27"/>
        <v>1.1150999170738195E-3</v>
      </c>
      <c r="Z136" s="33">
        <f t="shared" si="28"/>
        <v>3866731900</v>
      </c>
      <c r="AA136" s="33">
        <v>3866731900</v>
      </c>
      <c r="AB136" s="33">
        <v>0</v>
      </c>
      <c r="AC136" s="6">
        <v>43930</v>
      </c>
      <c r="AD136" s="7">
        <v>10529716144910</v>
      </c>
      <c r="AE136" s="7">
        <v>21794461000</v>
      </c>
      <c r="AF136" s="7">
        <v>7874953700</v>
      </c>
      <c r="AG136" s="7">
        <v>11741685600</v>
      </c>
    </row>
    <row r="137" spans="1:33">
      <c r="A137" s="28">
        <v>28</v>
      </c>
      <c r="B137" s="31">
        <v>43931</v>
      </c>
      <c r="C137" s="36">
        <f t="shared" si="29"/>
        <v>11.047099999999983</v>
      </c>
      <c r="D137" s="36"/>
      <c r="E137" s="36">
        <v>0</v>
      </c>
      <c r="F137" s="36">
        <v>-1.1600999999999999</v>
      </c>
      <c r="G137" s="36">
        <f t="shared" si="20"/>
        <v>9.8869999999999827</v>
      </c>
      <c r="H137" s="28"/>
      <c r="I137" s="28"/>
      <c r="J137" s="28"/>
      <c r="K137" s="28"/>
      <c r="L137" s="28"/>
      <c r="M137" s="28">
        <v>0</v>
      </c>
      <c r="N137" s="28">
        <v>-264</v>
      </c>
      <c r="O137" s="28">
        <v>80</v>
      </c>
      <c r="P137" s="37">
        <v>27.14</v>
      </c>
      <c r="Q137" s="37">
        <f t="shared" si="21"/>
        <v>52.86</v>
      </c>
      <c r="R137" s="38">
        <v>1072.1500000000001</v>
      </c>
      <c r="S137" s="34">
        <f t="shared" si="22"/>
        <v>3.9504421518054535E-2</v>
      </c>
      <c r="T137" s="33">
        <v>1439.33</v>
      </c>
      <c r="U137" s="34">
        <f t="shared" si="23"/>
        <v>5.3033529845246868E-2</v>
      </c>
      <c r="V137" s="39">
        <f t="shared" si="24"/>
        <v>6.9445675305958169E-4</v>
      </c>
      <c r="W137" s="39">
        <f t="shared" si="25"/>
        <v>1.5188234202024613E-4</v>
      </c>
      <c r="X137" s="32">
        <f t="shared" si="26"/>
        <v>0.21870669606292276</v>
      </c>
      <c r="Y137" s="34">
        <f t="shared" si="27"/>
        <v>1.5188234202024613E-4</v>
      </c>
      <c r="Z137" s="33">
        <f t="shared" si="28"/>
        <v>0</v>
      </c>
      <c r="AA137" s="33">
        <v>0</v>
      </c>
      <c r="AB137" s="33">
        <v>0</v>
      </c>
      <c r="AC137" s="6">
        <v>43931</v>
      </c>
      <c r="AD137" s="7">
        <v>9619601466280</v>
      </c>
      <c r="AE137" s="7">
        <v>6680397200</v>
      </c>
      <c r="AF137" s="7">
        <v>1461047600</v>
      </c>
      <c r="AG137" s="7">
        <v>1461047600</v>
      </c>
    </row>
    <row r="138" spans="1:33">
      <c r="A138" s="28">
        <v>29</v>
      </c>
      <c r="B138" s="31">
        <v>43934</v>
      </c>
      <c r="C138" s="36">
        <f t="shared" si="29"/>
        <v>9.8869999999999827</v>
      </c>
      <c r="D138" s="36"/>
      <c r="E138" s="36">
        <v>0</v>
      </c>
      <c r="F138" s="36">
        <v>3.2300000000000002E-2</v>
      </c>
      <c r="G138" s="36">
        <f t="shared" si="20"/>
        <v>9.919299999999982</v>
      </c>
      <c r="H138" s="28"/>
      <c r="I138" s="28"/>
      <c r="J138" s="28"/>
      <c r="K138" s="28"/>
      <c r="L138" s="28"/>
      <c r="M138" s="28">
        <v>0</v>
      </c>
      <c r="N138" s="28">
        <v>-247</v>
      </c>
      <c r="O138" s="28">
        <v>80</v>
      </c>
      <c r="P138" s="37">
        <v>27.18</v>
      </c>
      <c r="Q138" s="37">
        <f t="shared" si="21"/>
        <v>52.82</v>
      </c>
      <c r="R138" s="38">
        <v>1502.41</v>
      </c>
      <c r="S138" s="34">
        <f t="shared" si="22"/>
        <v>5.5276306107431936E-2</v>
      </c>
      <c r="T138" s="33">
        <v>1707.55</v>
      </c>
      <c r="U138" s="34">
        <f t="shared" si="23"/>
        <v>6.2823767476085354E-2</v>
      </c>
      <c r="V138" s="39">
        <f t="shared" si="24"/>
        <v>2.3532108795765536E-3</v>
      </c>
      <c r="W138" s="39">
        <f t="shared" si="25"/>
        <v>2.2422541515112118E-4</v>
      </c>
      <c r="X138" s="32">
        <f t="shared" si="26"/>
        <v>9.5284879522344046E-2</v>
      </c>
      <c r="Y138" s="34">
        <f t="shared" si="27"/>
        <v>3.270842937540622E-4</v>
      </c>
      <c r="Z138" s="33">
        <f t="shared" si="28"/>
        <v>1015220000</v>
      </c>
      <c r="AA138" s="33">
        <v>0</v>
      </c>
      <c r="AB138" s="33">
        <v>1015220000</v>
      </c>
      <c r="AC138" s="6">
        <v>43934</v>
      </c>
      <c r="AD138" s="7">
        <v>9870027884700</v>
      </c>
      <c r="AE138" s="7">
        <v>23226257000</v>
      </c>
      <c r="AF138" s="7">
        <v>2213111100</v>
      </c>
      <c r="AG138" s="7">
        <v>3228331100</v>
      </c>
    </row>
    <row r="139" spans="1:33">
      <c r="A139" s="28">
        <v>29</v>
      </c>
      <c r="B139" s="31">
        <v>43935</v>
      </c>
      <c r="C139" s="36">
        <f t="shared" si="29"/>
        <v>9.919299999999982</v>
      </c>
      <c r="D139" s="36"/>
      <c r="E139" s="36">
        <v>0</v>
      </c>
      <c r="F139" s="36">
        <v>-3.5</v>
      </c>
      <c r="G139" s="36">
        <f t="shared" si="20"/>
        <v>6.419299999999982</v>
      </c>
      <c r="H139" s="28"/>
      <c r="I139" s="28"/>
      <c r="J139" s="28"/>
      <c r="K139" s="28"/>
      <c r="L139" s="28"/>
      <c r="M139" s="28">
        <v>0</v>
      </c>
      <c r="N139" s="28">
        <v>-176</v>
      </c>
      <c r="O139" s="28">
        <v>80</v>
      </c>
      <c r="P139" s="37">
        <v>20.81</v>
      </c>
      <c r="Q139" s="37">
        <f t="shared" si="21"/>
        <v>59.19</v>
      </c>
      <c r="R139" s="38">
        <v>1592.05</v>
      </c>
      <c r="S139" s="34">
        <f t="shared" si="22"/>
        <v>7.6504084574723685E-2</v>
      </c>
      <c r="T139" s="33">
        <v>1878.99</v>
      </c>
      <c r="U139" s="34">
        <f t="shared" si="23"/>
        <v>9.0292647765497364E-2</v>
      </c>
      <c r="V139" s="39">
        <f t="shared" si="24"/>
        <v>3.4761963078102291E-3</v>
      </c>
      <c r="W139" s="39">
        <f t="shared" si="25"/>
        <v>5.008245738836101E-4</v>
      </c>
      <c r="X139" s="32">
        <f t="shared" si="26"/>
        <v>0.14407258092944009</v>
      </c>
      <c r="Y139" s="34">
        <f t="shared" si="27"/>
        <v>7.2457742098494429E-4</v>
      </c>
      <c r="Z139" s="33">
        <f t="shared" si="28"/>
        <v>2191186500</v>
      </c>
      <c r="AA139" s="33">
        <v>2191186500</v>
      </c>
      <c r="AB139" s="33">
        <v>0</v>
      </c>
      <c r="AC139" s="6">
        <v>43935</v>
      </c>
      <c r="AD139" s="7">
        <v>9792887681146</v>
      </c>
      <c r="AE139" s="7">
        <v>34042000000</v>
      </c>
      <c r="AF139" s="7">
        <v>4904518800</v>
      </c>
      <c r="AG139" s="7">
        <v>7095705300</v>
      </c>
    </row>
    <row r="140" spans="1:33">
      <c r="A140" s="28">
        <v>29</v>
      </c>
      <c r="B140" s="31">
        <v>43936</v>
      </c>
      <c r="C140" s="36">
        <f t="shared" si="29"/>
        <v>6.419299999999982</v>
      </c>
      <c r="D140" s="36"/>
      <c r="E140" s="36">
        <v>0</v>
      </c>
      <c r="F140" s="36">
        <v>0.16</v>
      </c>
      <c r="G140" s="36">
        <f t="shared" si="20"/>
        <v>6.5792999999999822</v>
      </c>
      <c r="H140" s="28"/>
      <c r="I140" s="28"/>
      <c r="J140" s="28"/>
      <c r="K140" s="28"/>
      <c r="L140" s="28"/>
      <c r="M140" s="28">
        <v>0</v>
      </c>
      <c r="N140" s="28">
        <v>-175</v>
      </c>
      <c r="O140" s="28">
        <v>80</v>
      </c>
      <c r="P140" s="37">
        <v>20</v>
      </c>
      <c r="Q140" s="37">
        <f t="shared" si="21"/>
        <v>60</v>
      </c>
      <c r="R140" s="38">
        <v>1636.11</v>
      </c>
      <c r="S140" s="34">
        <f t="shared" si="22"/>
        <v>8.1805499999999989E-2</v>
      </c>
      <c r="T140" s="33">
        <v>1835.43</v>
      </c>
      <c r="U140" s="34">
        <f t="shared" si="23"/>
        <v>9.1771500000000006E-2</v>
      </c>
      <c r="V140" s="39">
        <f t="shared" si="24"/>
        <v>8.5495854090616367E-4</v>
      </c>
      <c r="W140" s="39">
        <f t="shared" si="25"/>
        <v>1.971656087646007E-4</v>
      </c>
      <c r="X140" s="32">
        <f t="shared" si="26"/>
        <v>0.23061423370965622</v>
      </c>
      <c r="Y140" s="34">
        <f t="shared" si="27"/>
        <v>1.971656087646007E-4</v>
      </c>
      <c r="Z140" s="33">
        <f t="shared" si="28"/>
        <v>0</v>
      </c>
      <c r="AA140" s="33">
        <v>0</v>
      </c>
      <c r="AB140" s="33">
        <v>0</v>
      </c>
      <c r="AC140" s="6">
        <v>43936</v>
      </c>
      <c r="AD140" s="7">
        <v>11267777955396</v>
      </c>
      <c r="AE140" s="7">
        <v>9633483000</v>
      </c>
      <c r="AF140" s="7">
        <v>2221618300</v>
      </c>
      <c r="AG140" s="7">
        <v>2221618300</v>
      </c>
    </row>
    <row r="141" spans="1:33">
      <c r="A141" s="28">
        <v>29</v>
      </c>
      <c r="B141" s="31">
        <v>43937</v>
      </c>
      <c r="C141" s="36">
        <f t="shared" si="29"/>
        <v>6.5792999999999822</v>
      </c>
      <c r="D141" s="36"/>
      <c r="E141" s="36">
        <v>0</v>
      </c>
      <c r="F141" s="36">
        <v>-1.1351</v>
      </c>
      <c r="G141" s="36">
        <f t="shared" si="20"/>
        <v>5.4441999999999826</v>
      </c>
      <c r="H141" s="28"/>
      <c r="I141" s="28"/>
      <c r="J141" s="28"/>
      <c r="K141" s="28"/>
      <c r="L141" s="28"/>
      <c r="M141" s="28">
        <v>0</v>
      </c>
      <c r="N141" s="28">
        <v>-157</v>
      </c>
      <c r="O141" s="28">
        <v>80</v>
      </c>
      <c r="P141" s="37">
        <v>18.64</v>
      </c>
      <c r="Q141" s="37">
        <f t="shared" si="21"/>
        <v>61.36</v>
      </c>
      <c r="R141" s="38">
        <v>1430.45</v>
      </c>
      <c r="S141" s="34">
        <f t="shared" si="22"/>
        <v>7.6740879828326183E-2</v>
      </c>
      <c r="T141" s="33">
        <v>1757.67</v>
      </c>
      <c r="U141" s="34">
        <f t="shared" si="23"/>
        <v>9.4295600858369105E-2</v>
      </c>
      <c r="V141" s="39">
        <f t="shared" si="24"/>
        <v>7.4365152307589164E-4</v>
      </c>
      <c r="W141" s="39">
        <f t="shared" si="25"/>
        <v>1.9637303495036502E-4</v>
      </c>
      <c r="X141" s="32">
        <f t="shared" si="26"/>
        <v>0.26406593526242883</v>
      </c>
      <c r="Y141" s="34">
        <f t="shared" si="27"/>
        <v>1.9637303495036502E-4</v>
      </c>
      <c r="Z141" s="33">
        <f t="shared" si="28"/>
        <v>0</v>
      </c>
      <c r="AA141" s="33">
        <v>0</v>
      </c>
      <c r="AB141" s="33">
        <v>0</v>
      </c>
      <c r="AC141" s="6">
        <v>43937</v>
      </c>
      <c r="AD141" s="7">
        <v>9410946367800</v>
      </c>
      <c r="AE141" s="7">
        <v>6998464600</v>
      </c>
      <c r="AF141" s="7">
        <v>1848056100</v>
      </c>
      <c r="AG141" s="7">
        <v>1848056100</v>
      </c>
    </row>
    <row r="142" spans="1:33">
      <c r="A142" s="28">
        <v>29</v>
      </c>
      <c r="B142" s="31">
        <v>43938</v>
      </c>
      <c r="C142" s="36">
        <f t="shared" si="29"/>
        <v>5.4441999999999826</v>
      </c>
      <c r="D142" s="36"/>
      <c r="E142" s="36">
        <v>2</v>
      </c>
      <c r="F142" s="36">
        <v>-2.3744999999999998</v>
      </c>
      <c r="G142" s="36">
        <f t="shared" si="20"/>
        <v>5.0696999999999832</v>
      </c>
      <c r="H142" s="28"/>
      <c r="I142" s="28"/>
      <c r="J142" s="28"/>
      <c r="K142" s="28"/>
      <c r="L142" s="28"/>
      <c r="M142" s="28">
        <v>0</v>
      </c>
      <c r="N142" s="28">
        <v>-201</v>
      </c>
      <c r="O142" s="28">
        <v>80</v>
      </c>
      <c r="P142" s="37">
        <v>24.83</v>
      </c>
      <c r="Q142" s="37">
        <f t="shared" si="21"/>
        <v>55.17</v>
      </c>
      <c r="R142" s="38">
        <v>1436.91</v>
      </c>
      <c r="S142" s="34">
        <f t="shared" si="22"/>
        <v>5.786991542488925E-2</v>
      </c>
      <c r="T142" s="33">
        <v>1676.37</v>
      </c>
      <c r="U142" s="34">
        <f t="shared" si="23"/>
        <v>6.7513894482480866E-2</v>
      </c>
      <c r="V142" s="39">
        <f t="shared" si="24"/>
        <v>1.3411980659179411E-2</v>
      </c>
      <c r="W142" s="39">
        <f t="shared" si="25"/>
        <v>4.6847217310415525E-4</v>
      </c>
      <c r="X142" s="32">
        <f t="shared" si="26"/>
        <v>3.4929380306220774E-2</v>
      </c>
      <c r="Y142" s="34">
        <f t="shared" si="27"/>
        <v>8.8467477069125138E-4</v>
      </c>
      <c r="Z142" s="33">
        <f t="shared" si="28"/>
        <v>5219299400</v>
      </c>
      <c r="AA142" s="33">
        <v>5219299400</v>
      </c>
      <c r="AB142" s="33">
        <v>0</v>
      </c>
      <c r="AC142" s="6">
        <v>43938</v>
      </c>
      <c r="AD142" s="7">
        <v>12540285501000</v>
      </c>
      <c r="AE142" s="7">
        <v>168190066600</v>
      </c>
      <c r="AF142" s="7">
        <v>5874774800</v>
      </c>
      <c r="AG142" s="7">
        <v>11094074200</v>
      </c>
    </row>
    <row r="143" spans="1:33">
      <c r="A143" s="28">
        <v>30</v>
      </c>
      <c r="B143" s="31">
        <v>43941</v>
      </c>
      <c r="C143" s="36">
        <f t="shared" si="29"/>
        <v>5.0696999999999832</v>
      </c>
      <c r="D143" s="36">
        <v>4</v>
      </c>
      <c r="E143" s="36">
        <v>-0.24</v>
      </c>
      <c r="F143" s="36">
        <v>-1.1365000000000001</v>
      </c>
      <c r="G143" s="36">
        <f t="shared" si="20"/>
        <v>7.6931999999999832</v>
      </c>
      <c r="H143" s="28"/>
      <c r="I143" s="28"/>
      <c r="J143" s="28"/>
      <c r="K143" s="28"/>
      <c r="L143" s="28"/>
      <c r="M143" s="28">
        <v>0</v>
      </c>
      <c r="N143" s="28">
        <v>-177</v>
      </c>
      <c r="O143" s="28">
        <v>80</v>
      </c>
      <c r="P143" s="37">
        <v>23.14</v>
      </c>
      <c r="Q143" s="37">
        <f t="shared" si="21"/>
        <v>56.86</v>
      </c>
      <c r="R143" s="38">
        <v>1562.93</v>
      </c>
      <c r="S143" s="34">
        <f t="shared" si="22"/>
        <v>6.7542350907519449E-2</v>
      </c>
      <c r="T143" s="33">
        <v>1797.59</v>
      </c>
      <c r="U143" s="34">
        <f t="shared" si="23"/>
        <v>7.7683232497839233E-2</v>
      </c>
      <c r="V143" s="39">
        <f t="shared" si="24"/>
        <v>8.8821296981391612E-4</v>
      </c>
      <c r="W143" s="39">
        <f t="shared" si="25"/>
        <v>2.6252027566219048E-4</v>
      </c>
      <c r="X143" s="32">
        <f t="shared" si="26"/>
        <v>0.29556005663505391</v>
      </c>
      <c r="Y143" s="34">
        <f t="shared" si="27"/>
        <v>2.6252027566219048E-4</v>
      </c>
      <c r="Z143" s="33">
        <f t="shared" si="28"/>
        <v>0</v>
      </c>
      <c r="AA143" s="33">
        <v>0</v>
      </c>
      <c r="AB143" s="33">
        <v>0</v>
      </c>
      <c r="AC143" s="6">
        <v>43941</v>
      </c>
      <c r="AD143" s="7">
        <v>12510180753528</v>
      </c>
      <c r="AE143" s="7">
        <v>11111704800</v>
      </c>
      <c r="AF143" s="7">
        <v>3284176100</v>
      </c>
      <c r="AG143" s="7">
        <v>3284176100</v>
      </c>
    </row>
    <row r="144" spans="1:33">
      <c r="A144" s="28">
        <v>30</v>
      </c>
      <c r="B144" s="31">
        <v>43942</v>
      </c>
      <c r="C144" s="36">
        <f t="shared" si="29"/>
        <v>7.6931999999999832</v>
      </c>
      <c r="D144" s="36"/>
      <c r="E144" s="36">
        <v>0</v>
      </c>
      <c r="F144" s="36">
        <v>-0.3463</v>
      </c>
      <c r="G144" s="36">
        <f t="shared" si="20"/>
        <v>7.3468999999999829</v>
      </c>
      <c r="H144" s="28"/>
      <c r="I144" s="28"/>
      <c r="J144" s="28"/>
      <c r="K144" s="28"/>
      <c r="L144" s="28"/>
      <c r="M144" s="28">
        <v>0</v>
      </c>
      <c r="N144" s="28">
        <v>-171</v>
      </c>
      <c r="O144" s="28">
        <v>80</v>
      </c>
      <c r="P144" s="37">
        <v>24.19</v>
      </c>
      <c r="Q144" s="37">
        <f t="shared" si="21"/>
        <v>55.81</v>
      </c>
      <c r="R144" s="38">
        <v>1719.53</v>
      </c>
      <c r="S144" s="34">
        <f t="shared" si="22"/>
        <v>7.1084332368747422E-2</v>
      </c>
      <c r="T144" s="33">
        <v>1954.24</v>
      </c>
      <c r="U144" s="34">
        <f t="shared" si="23"/>
        <v>8.0787102108309222E-2</v>
      </c>
      <c r="V144" s="39">
        <f t="shared" si="24"/>
        <v>7.6562283186547521E-3</v>
      </c>
      <c r="W144" s="39">
        <f t="shared" si="25"/>
        <v>3.3266184220897052E-4</v>
      </c>
      <c r="X144" s="32">
        <f t="shared" si="26"/>
        <v>4.3449833046178186E-2</v>
      </c>
      <c r="Y144" s="34">
        <f t="shared" si="27"/>
        <v>3.3266184220897052E-4</v>
      </c>
      <c r="Z144" s="33">
        <f t="shared" si="28"/>
        <v>0</v>
      </c>
      <c r="AA144" s="33">
        <v>0</v>
      </c>
      <c r="AB144" s="33">
        <v>0</v>
      </c>
      <c r="AC144" s="6">
        <v>43942</v>
      </c>
      <c r="AD144" s="7">
        <v>14346373988400</v>
      </c>
      <c r="AE144" s="7">
        <v>109839114800</v>
      </c>
      <c r="AF144" s="7">
        <v>4772491200</v>
      </c>
      <c r="AG144" s="7">
        <v>4772491200</v>
      </c>
    </row>
    <row r="145" spans="1:33">
      <c r="A145" s="28">
        <v>30</v>
      </c>
      <c r="B145" s="31">
        <v>43943</v>
      </c>
      <c r="C145" s="36">
        <f t="shared" si="29"/>
        <v>7.3468999999999829</v>
      </c>
      <c r="D145" s="36"/>
      <c r="E145" s="36">
        <v>0</v>
      </c>
      <c r="F145" s="36">
        <v>-3.3614999999999999</v>
      </c>
      <c r="G145" s="36">
        <f t="shared" si="20"/>
        <v>3.985399999999983</v>
      </c>
      <c r="H145" s="28"/>
      <c r="I145" s="28"/>
      <c r="J145" s="28"/>
      <c r="K145" s="28"/>
      <c r="L145" s="28"/>
      <c r="M145" s="28">
        <v>0</v>
      </c>
      <c r="N145" s="28">
        <v>-124</v>
      </c>
      <c r="O145" s="28">
        <v>80</v>
      </c>
      <c r="P145" s="37">
        <v>20.260000000000002</v>
      </c>
      <c r="Q145" s="37">
        <f t="shared" si="21"/>
        <v>59.739999999999995</v>
      </c>
      <c r="R145" s="38">
        <v>1986.1</v>
      </c>
      <c r="S145" s="34">
        <f t="shared" si="22"/>
        <v>9.8030602171767026E-2</v>
      </c>
      <c r="T145" s="33">
        <v>2224.54</v>
      </c>
      <c r="U145" s="34">
        <f t="shared" si="23"/>
        <v>0.10979960513326752</v>
      </c>
      <c r="V145" s="39">
        <f t="shared" si="24"/>
        <v>8.800980202505795E-3</v>
      </c>
      <c r="W145" s="39">
        <f t="shared" si="25"/>
        <v>5.1342428764886063E-4</v>
      </c>
      <c r="X145" s="32">
        <f t="shared" si="26"/>
        <v>5.83371710690452E-2</v>
      </c>
      <c r="Y145" s="34">
        <f t="shared" si="27"/>
        <v>6.488632862143497E-4</v>
      </c>
      <c r="Z145" s="33">
        <f t="shared" si="28"/>
        <v>1344378400</v>
      </c>
      <c r="AA145" s="33">
        <v>155886400</v>
      </c>
      <c r="AB145" s="33">
        <v>1188492000</v>
      </c>
      <c r="AC145" s="6">
        <v>43943</v>
      </c>
      <c r="AD145" s="7">
        <v>9926080480800</v>
      </c>
      <c r="AE145" s="7">
        <v>87359237800</v>
      </c>
      <c r="AF145" s="7">
        <v>5096290800</v>
      </c>
      <c r="AG145" s="7">
        <v>6440669200</v>
      </c>
    </row>
    <row r="146" spans="1:33">
      <c r="A146" s="28">
        <v>30</v>
      </c>
      <c r="B146" s="31">
        <v>43944</v>
      </c>
      <c r="C146" s="36">
        <f t="shared" si="29"/>
        <v>3.985399999999983</v>
      </c>
      <c r="D146" s="36"/>
      <c r="E146" s="36">
        <v>10</v>
      </c>
      <c r="F146" s="36">
        <v>-1.8229</v>
      </c>
      <c r="G146" s="36">
        <f t="shared" si="20"/>
        <v>12.162499999999982</v>
      </c>
      <c r="H146" s="28"/>
      <c r="I146" s="28"/>
      <c r="J146" s="28"/>
      <c r="K146" s="28"/>
      <c r="L146" s="28"/>
      <c r="M146" s="28">
        <v>0</v>
      </c>
      <c r="N146" s="28">
        <v>-164</v>
      </c>
      <c r="O146" s="28">
        <v>80</v>
      </c>
      <c r="P146" s="37">
        <v>30.06</v>
      </c>
      <c r="Q146" s="37">
        <f t="shared" si="21"/>
        <v>49.94</v>
      </c>
      <c r="R146" s="38">
        <v>2142.0700000000002</v>
      </c>
      <c r="S146" s="34">
        <f t="shared" si="22"/>
        <v>7.1259813705921493E-2</v>
      </c>
      <c r="T146" s="33">
        <v>2376.1</v>
      </c>
      <c r="U146" s="34">
        <f t="shared" si="23"/>
        <v>7.9045242847638059E-2</v>
      </c>
      <c r="V146" s="39">
        <f t="shared" si="24"/>
        <v>1.5419459881412207E-2</v>
      </c>
      <c r="W146" s="39">
        <f t="shared" si="25"/>
        <v>4.7451958750832158E-3</v>
      </c>
      <c r="X146" s="32">
        <f t="shared" si="26"/>
        <v>0.30774073226802429</v>
      </c>
      <c r="Y146" s="34">
        <f t="shared" si="27"/>
        <v>4.7451958750832158E-3</v>
      </c>
      <c r="Z146" s="33">
        <f t="shared" si="28"/>
        <v>0</v>
      </c>
      <c r="AA146" s="33">
        <v>0</v>
      </c>
      <c r="AB146" s="33">
        <v>0</v>
      </c>
      <c r="AC146" s="6">
        <v>43944</v>
      </c>
      <c r="AD146" s="7">
        <v>8062522497942</v>
      </c>
      <c r="AE146" s="7">
        <v>124319742200</v>
      </c>
      <c r="AF146" s="7">
        <v>38258248500</v>
      </c>
      <c r="AG146" s="7">
        <v>38258248500</v>
      </c>
    </row>
    <row r="147" spans="1:33">
      <c r="A147" s="28">
        <v>30</v>
      </c>
      <c r="B147" s="31">
        <v>43945</v>
      </c>
      <c r="C147" s="36">
        <f t="shared" si="29"/>
        <v>12.162499999999982</v>
      </c>
      <c r="D147" s="36">
        <v>-5</v>
      </c>
      <c r="E147" s="36">
        <v>2</v>
      </c>
      <c r="F147" s="36">
        <v>7.1900000000000006E-2</v>
      </c>
      <c r="G147" s="36">
        <f t="shared" si="20"/>
        <v>9.2343999999999813</v>
      </c>
      <c r="H147" s="28"/>
      <c r="I147" s="28"/>
      <c r="J147" s="28"/>
      <c r="K147" s="28"/>
      <c r="L147" s="28"/>
      <c r="M147" s="28">
        <v>0</v>
      </c>
      <c r="N147" s="28">
        <v>-157</v>
      </c>
      <c r="O147" s="28">
        <v>80</v>
      </c>
      <c r="P147" s="37">
        <v>19.54</v>
      </c>
      <c r="Q147" s="37">
        <f t="shared" si="21"/>
        <v>60.46</v>
      </c>
      <c r="R147" s="38">
        <v>2070.0300000000002</v>
      </c>
      <c r="S147" s="34">
        <f t="shared" si="22"/>
        <v>0.10593807574206757</v>
      </c>
      <c r="T147" s="33">
        <v>2312.44</v>
      </c>
      <c r="U147" s="34">
        <f t="shared" si="23"/>
        <v>0.1183439099283521</v>
      </c>
      <c r="V147" s="39">
        <f t="shared" si="24"/>
        <v>4.765172685321852E-3</v>
      </c>
      <c r="W147" s="39">
        <f t="shared" si="25"/>
        <v>1.2984388789961147E-3</v>
      </c>
      <c r="X147" s="32">
        <f t="shared" si="26"/>
        <v>0.27248516785041016</v>
      </c>
      <c r="Y147" s="34">
        <f t="shared" si="27"/>
        <v>1.5021585460732001E-3</v>
      </c>
      <c r="Z147" s="33">
        <f t="shared" si="28"/>
        <v>1805837100</v>
      </c>
      <c r="AA147" s="33">
        <v>1805837100</v>
      </c>
      <c r="AB147" s="33">
        <v>0</v>
      </c>
      <c r="AC147" s="6">
        <v>43945</v>
      </c>
      <c r="AD147" s="7">
        <v>8864323832400</v>
      </c>
      <c r="AE147" s="7">
        <v>42240033800</v>
      </c>
      <c r="AF147" s="7">
        <v>11509782700</v>
      </c>
      <c r="AG147" s="7">
        <v>13315619800</v>
      </c>
    </row>
    <row r="148" spans="1:33">
      <c r="A148" s="28">
        <v>31</v>
      </c>
      <c r="B148" s="31">
        <v>43948</v>
      </c>
      <c r="C148" s="36">
        <f t="shared" si="29"/>
        <v>9.2343999999999813</v>
      </c>
      <c r="D148" s="36"/>
      <c r="E148" s="36">
        <v>0</v>
      </c>
      <c r="F148" s="36">
        <v>-0.33760000000000001</v>
      </c>
      <c r="G148" s="36">
        <f t="shared" si="20"/>
        <v>8.8967999999999812</v>
      </c>
      <c r="H148" s="28"/>
      <c r="I148" s="28"/>
      <c r="J148" s="28"/>
      <c r="K148" s="28"/>
      <c r="L148" s="28"/>
      <c r="M148" s="28">
        <v>0</v>
      </c>
      <c r="N148" s="28">
        <v>-159</v>
      </c>
      <c r="O148" s="28">
        <v>80</v>
      </c>
      <c r="P148" s="37">
        <v>29.25</v>
      </c>
      <c r="Q148" s="37">
        <f t="shared" si="21"/>
        <v>50.75</v>
      </c>
      <c r="R148" s="38">
        <v>2219.5</v>
      </c>
      <c r="S148" s="34">
        <f t="shared" si="22"/>
        <v>7.5880341880341887E-2</v>
      </c>
      <c r="T148" s="33">
        <v>2255.44</v>
      </c>
      <c r="U148" s="34">
        <f t="shared" si="23"/>
        <v>7.7109059829059828E-2</v>
      </c>
      <c r="V148" s="39">
        <f t="shared" si="24"/>
        <v>4.5935335459771189E-4</v>
      </c>
      <c r="W148" s="39">
        <f t="shared" si="25"/>
        <v>7.2243204099944769E-5</v>
      </c>
      <c r="X148" s="32">
        <f t="shared" si="26"/>
        <v>0.15727152828395743</v>
      </c>
      <c r="Y148" s="34">
        <f t="shared" si="27"/>
        <v>1.5484852961537032E-4</v>
      </c>
      <c r="Z148" s="33">
        <f t="shared" si="28"/>
        <v>881608200</v>
      </c>
      <c r="AA148" s="33">
        <v>881608200</v>
      </c>
      <c r="AB148" s="33">
        <v>0</v>
      </c>
      <c r="AC148" s="6">
        <v>43948</v>
      </c>
      <c r="AD148" s="7">
        <v>10672534664068</v>
      </c>
      <c r="AE148" s="7">
        <v>4902464600</v>
      </c>
      <c r="AF148" s="7">
        <v>771018100</v>
      </c>
      <c r="AG148" s="7">
        <v>1652626300</v>
      </c>
    </row>
    <row r="149" spans="1:33">
      <c r="A149" s="28">
        <v>31</v>
      </c>
      <c r="B149" s="31">
        <v>43949</v>
      </c>
      <c r="C149" s="36">
        <f t="shared" si="29"/>
        <v>8.8967999999999812</v>
      </c>
      <c r="D149" s="36"/>
      <c r="E149" s="36">
        <v>10</v>
      </c>
      <c r="F149" s="36">
        <v>-2.5815000000000001</v>
      </c>
      <c r="G149" s="36">
        <f t="shared" si="20"/>
        <v>16.315299999999979</v>
      </c>
      <c r="H149" s="28"/>
      <c r="I149" s="28"/>
      <c r="J149" s="28"/>
      <c r="K149" s="28"/>
      <c r="L149" s="28"/>
      <c r="M149" s="28">
        <v>0</v>
      </c>
      <c r="N149" s="28">
        <v>-333</v>
      </c>
      <c r="O149" s="28">
        <v>80</v>
      </c>
      <c r="P149" s="37">
        <v>30.74</v>
      </c>
      <c r="Q149" s="37">
        <f t="shared" si="21"/>
        <v>49.260000000000005</v>
      </c>
      <c r="R149" s="38">
        <v>1948.12</v>
      </c>
      <c r="S149" s="34">
        <f t="shared" si="22"/>
        <v>6.3374105400130123E-2</v>
      </c>
      <c r="T149" s="33">
        <v>2149.54</v>
      </c>
      <c r="U149" s="34">
        <f t="shared" si="23"/>
        <v>6.9926480156148343E-2</v>
      </c>
      <c r="V149" s="39">
        <f t="shared" si="24"/>
        <v>3.6694785484186767E-3</v>
      </c>
      <c r="W149" s="39">
        <f t="shared" si="25"/>
        <v>3.2546425282455934E-3</v>
      </c>
      <c r="X149" s="32">
        <f t="shared" si="26"/>
        <v>0.88694959932335549</v>
      </c>
      <c r="Y149" s="34">
        <f t="shared" si="27"/>
        <v>4.7920820223719147E-3</v>
      </c>
      <c r="Z149" s="33">
        <f t="shared" si="28"/>
        <v>12789862600</v>
      </c>
      <c r="AA149" s="33">
        <v>11333332100</v>
      </c>
      <c r="AB149" s="33">
        <v>1456530500</v>
      </c>
      <c r="AC149" s="6">
        <v>43949</v>
      </c>
      <c r="AD149" s="7">
        <v>8318937199716</v>
      </c>
      <c r="AE149" s="7">
        <v>30526161600</v>
      </c>
      <c r="AF149" s="7">
        <v>27075166800</v>
      </c>
      <c r="AG149" s="7">
        <v>39865029400</v>
      </c>
    </row>
    <row r="150" spans="1:33">
      <c r="A150" s="28">
        <v>31</v>
      </c>
      <c r="B150" s="31">
        <v>43950</v>
      </c>
      <c r="C150" s="36">
        <f t="shared" si="29"/>
        <v>16.315299999999979</v>
      </c>
      <c r="D150" s="36"/>
      <c r="E150" s="36">
        <v>0</v>
      </c>
      <c r="F150" s="36">
        <v>-0.26400000000000001</v>
      </c>
      <c r="G150" s="36">
        <f t="shared" si="20"/>
        <v>16.05129999999998</v>
      </c>
      <c r="H150" s="28"/>
      <c r="I150" s="28"/>
      <c r="J150" s="28"/>
      <c r="K150" s="28"/>
      <c r="L150" s="28"/>
      <c r="M150" s="28">
        <v>0</v>
      </c>
      <c r="N150" s="28">
        <v>-362</v>
      </c>
      <c r="O150" s="28">
        <v>80</v>
      </c>
      <c r="P150" s="37">
        <v>32.28</v>
      </c>
      <c r="Q150" s="37">
        <f t="shared" si="21"/>
        <v>47.72</v>
      </c>
      <c r="R150" s="38">
        <v>1458.8</v>
      </c>
      <c r="S150" s="34">
        <f t="shared" si="22"/>
        <v>4.5192069392812888E-2</v>
      </c>
      <c r="T150" s="33">
        <v>1564.11</v>
      </c>
      <c r="U150" s="34">
        <f t="shared" si="23"/>
        <v>4.8454460966542746E-2</v>
      </c>
      <c r="V150" s="39">
        <f t="shared" si="24"/>
        <v>3.605039221054234E-4</v>
      </c>
      <c r="W150" s="39">
        <f t="shared" si="25"/>
        <v>9.7754014052339085E-5</v>
      </c>
      <c r="X150" s="32">
        <f t="shared" si="26"/>
        <v>0.271159363486072</v>
      </c>
      <c r="Y150" s="34">
        <f t="shared" si="27"/>
        <v>2.8192211071502714E-4</v>
      </c>
      <c r="Z150" s="33">
        <f t="shared" si="28"/>
        <v>1748642800</v>
      </c>
      <c r="AA150" s="33">
        <v>1748642800</v>
      </c>
      <c r="AB150" s="33">
        <v>0</v>
      </c>
      <c r="AC150" s="6">
        <v>43950</v>
      </c>
      <c r="AD150" s="7">
        <v>9494819307400</v>
      </c>
      <c r="AE150" s="7">
        <v>3422919600</v>
      </c>
      <c r="AF150" s="7">
        <v>928156700</v>
      </c>
      <c r="AG150" s="7">
        <v>2676799500</v>
      </c>
    </row>
    <row r="151" spans="1:33">
      <c r="A151" s="28">
        <v>32</v>
      </c>
      <c r="B151" s="31">
        <v>43955</v>
      </c>
      <c r="C151" s="36">
        <f t="shared" si="29"/>
        <v>16.05129999999998</v>
      </c>
      <c r="D151" s="36"/>
      <c r="E151" s="36">
        <v>0</v>
      </c>
      <c r="F151" s="36">
        <v>-0.40539999999999998</v>
      </c>
      <c r="G151" s="36">
        <f t="shared" si="20"/>
        <v>15.64589999999998</v>
      </c>
      <c r="H151" s="28"/>
      <c r="I151" s="28"/>
      <c r="J151" s="28"/>
      <c r="K151" s="28"/>
      <c r="L151" s="28"/>
      <c r="M151" s="28">
        <v>0</v>
      </c>
      <c r="N151" s="28">
        <v>-352</v>
      </c>
      <c r="O151" s="28">
        <v>80</v>
      </c>
      <c r="P151" s="37">
        <v>39.799999999999997</v>
      </c>
      <c r="Q151" s="37">
        <f t="shared" si="21"/>
        <v>40.200000000000003</v>
      </c>
      <c r="R151" s="38">
        <v>1849.68</v>
      </c>
      <c r="S151" s="34">
        <f t="shared" si="22"/>
        <v>4.6474371859296482E-2</v>
      </c>
      <c r="T151" s="33">
        <v>1968.04</v>
      </c>
      <c r="U151" s="34">
        <f t="shared" si="23"/>
        <v>4.9448241206030148E-2</v>
      </c>
      <c r="V151" s="39">
        <f t="shared" si="24"/>
        <v>1.4086712306378901E-4</v>
      </c>
      <c r="W151" s="39">
        <f t="shared" si="25"/>
        <v>5.2931594575394831E-5</v>
      </c>
      <c r="X151" s="32">
        <f t="shared" si="26"/>
        <v>0.37575548803836761</v>
      </c>
      <c r="Y151" s="34">
        <f t="shared" si="27"/>
        <v>5.2931594575394831E-5</v>
      </c>
      <c r="Z151" s="33">
        <f t="shared" si="28"/>
        <v>0</v>
      </c>
      <c r="AA151" s="33">
        <v>0</v>
      </c>
      <c r="AB151" s="33">
        <v>0</v>
      </c>
      <c r="AC151" s="6">
        <v>43955</v>
      </c>
      <c r="AD151" s="7">
        <v>9046880296000</v>
      </c>
      <c r="AE151" s="7">
        <v>1274408000</v>
      </c>
      <c r="AF151" s="7">
        <v>478865800</v>
      </c>
      <c r="AG151" s="7">
        <v>478865800</v>
      </c>
    </row>
    <row r="152" spans="1:33">
      <c r="A152" s="28">
        <v>32</v>
      </c>
      <c r="B152" s="31">
        <v>43956</v>
      </c>
      <c r="C152" s="36">
        <f t="shared" si="29"/>
        <v>15.64589999999998</v>
      </c>
      <c r="D152" s="36"/>
      <c r="E152" s="36">
        <v>0</v>
      </c>
      <c r="F152" s="36">
        <v>4.7300000000000002E-2</v>
      </c>
      <c r="G152" s="36">
        <f t="shared" si="20"/>
        <v>15.69319999999998</v>
      </c>
      <c r="H152" s="28"/>
      <c r="I152" s="28"/>
      <c r="J152" s="28"/>
      <c r="K152" s="28"/>
      <c r="L152" s="28"/>
      <c r="M152" s="28">
        <v>0</v>
      </c>
      <c r="N152" s="28">
        <v>-383</v>
      </c>
      <c r="O152" s="28">
        <v>80</v>
      </c>
      <c r="P152" s="37">
        <v>40.130000000000003</v>
      </c>
      <c r="Q152" s="37">
        <f t="shared" si="21"/>
        <v>39.869999999999997</v>
      </c>
      <c r="R152" s="38">
        <v>1427.86</v>
      </c>
      <c r="S152" s="34">
        <f t="shared" si="22"/>
        <v>3.5580862197856965E-2</v>
      </c>
      <c r="T152" s="33">
        <v>1633.86</v>
      </c>
      <c r="U152" s="34">
        <f t="shared" si="23"/>
        <v>4.0714178918514823E-2</v>
      </c>
      <c r="V152" s="39">
        <f t="shared" si="24"/>
        <v>5.1251914290413266E-4</v>
      </c>
      <c r="W152" s="39">
        <f t="shared" si="25"/>
        <v>2.0156110777019276E-4</v>
      </c>
      <c r="X152" s="32">
        <f t="shared" si="26"/>
        <v>0.39327527675955515</v>
      </c>
      <c r="Y152" s="34">
        <f t="shared" si="27"/>
        <v>4.2783870715042572E-4</v>
      </c>
      <c r="Z152" s="33">
        <f t="shared" si="28"/>
        <v>1728134700</v>
      </c>
      <c r="AA152" s="33">
        <v>1728134700</v>
      </c>
      <c r="AB152" s="33">
        <v>0</v>
      </c>
      <c r="AC152" s="6">
        <v>43956</v>
      </c>
      <c r="AD152" s="7">
        <v>7637232782800</v>
      </c>
      <c r="AE152" s="7">
        <v>3914228000</v>
      </c>
      <c r="AF152" s="7">
        <v>1539369100</v>
      </c>
      <c r="AG152" s="7">
        <v>3267503800</v>
      </c>
    </row>
    <row r="153" spans="1:33">
      <c r="A153" s="28">
        <v>32</v>
      </c>
      <c r="B153" s="31">
        <v>43957</v>
      </c>
      <c r="C153" s="36">
        <f t="shared" si="29"/>
        <v>15.69319999999998</v>
      </c>
      <c r="D153" s="36"/>
      <c r="E153" s="36">
        <v>0</v>
      </c>
      <c r="F153" s="36">
        <v>-0.105</v>
      </c>
      <c r="G153" s="36">
        <f t="shared" si="20"/>
        <v>15.588199999999979</v>
      </c>
      <c r="H153" s="28"/>
      <c r="I153" s="28"/>
      <c r="J153" s="28"/>
      <c r="K153" s="28"/>
      <c r="L153" s="28"/>
      <c r="M153" s="28">
        <v>0</v>
      </c>
      <c r="N153" s="28">
        <v>-403</v>
      </c>
      <c r="O153" s="28">
        <v>80</v>
      </c>
      <c r="P153" s="37">
        <v>37.86</v>
      </c>
      <c r="Q153" s="37">
        <f t="shared" si="21"/>
        <v>42.14</v>
      </c>
      <c r="R153" s="38">
        <v>1339.47</v>
      </c>
      <c r="S153" s="34">
        <f t="shared" si="22"/>
        <v>3.5379556259904917E-2</v>
      </c>
      <c r="T153" s="33">
        <v>1445.22</v>
      </c>
      <c r="U153" s="34">
        <f t="shared" si="23"/>
        <v>3.8172741679873216E-2</v>
      </c>
      <c r="V153" s="39">
        <f t="shared" si="24"/>
        <v>1.1137560171916776E-4</v>
      </c>
      <c r="W153" s="39">
        <f t="shared" si="25"/>
        <v>3.3037486346360356E-5</v>
      </c>
      <c r="X153" s="32">
        <f t="shared" si="26"/>
        <v>0.2966312714490556</v>
      </c>
      <c r="Y153" s="34">
        <f t="shared" si="27"/>
        <v>5.0284455204791033E-4</v>
      </c>
      <c r="Z153" s="33">
        <f t="shared" si="28"/>
        <v>6597285600</v>
      </c>
      <c r="AA153" s="33">
        <v>6597285600</v>
      </c>
      <c r="AB153" s="33">
        <v>0</v>
      </c>
      <c r="AC153" s="6">
        <v>43957</v>
      </c>
      <c r="AD153" s="7">
        <v>14042542315000</v>
      </c>
      <c r="AE153" s="7">
        <v>1563996600</v>
      </c>
      <c r="AF153" s="7">
        <v>463930300</v>
      </c>
      <c r="AG153" s="7">
        <v>7061215900</v>
      </c>
    </row>
    <row r="154" spans="1:33">
      <c r="A154" s="28">
        <v>32</v>
      </c>
      <c r="B154" s="31">
        <v>43958</v>
      </c>
      <c r="C154" s="36">
        <f t="shared" si="29"/>
        <v>15.588199999999979</v>
      </c>
      <c r="D154" s="36">
        <v>4</v>
      </c>
      <c r="E154" s="36">
        <v>-4</v>
      </c>
      <c r="F154" s="36">
        <v>-2.4</v>
      </c>
      <c r="G154" s="36">
        <f t="shared" si="20"/>
        <v>13.188199999999979</v>
      </c>
      <c r="H154" s="28"/>
      <c r="I154" s="28"/>
      <c r="J154" s="28"/>
      <c r="K154" s="28"/>
      <c r="L154" s="28"/>
      <c r="M154" s="28">
        <v>0</v>
      </c>
      <c r="N154" s="28">
        <v>-538</v>
      </c>
      <c r="O154" s="28">
        <v>80</v>
      </c>
      <c r="P154" s="37">
        <v>44.95</v>
      </c>
      <c r="Q154" s="37">
        <f t="shared" si="21"/>
        <v>35.049999999999997</v>
      </c>
      <c r="R154" s="38">
        <v>831.51</v>
      </c>
      <c r="S154" s="34">
        <f t="shared" si="22"/>
        <v>1.8498553948832035E-2</v>
      </c>
      <c r="T154" s="33">
        <v>1062.72</v>
      </c>
      <c r="U154" s="34">
        <f t="shared" si="23"/>
        <v>2.3642269187986651E-2</v>
      </c>
      <c r="V154" s="39">
        <f t="shared" si="24"/>
        <v>2.5940549763681427E-3</v>
      </c>
      <c r="W154" s="39">
        <f t="shared" si="25"/>
        <v>7.8656881035620377E-4</v>
      </c>
      <c r="X154" s="32">
        <f t="shared" si="26"/>
        <v>0.30321979199432958</v>
      </c>
      <c r="Y154" s="34">
        <f t="shared" si="27"/>
        <v>2.4305188232066552E-3</v>
      </c>
      <c r="Z154" s="33">
        <f t="shared" si="28"/>
        <v>16719210100</v>
      </c>
      <c r="AA154" s="33">
        <v>16719210100</v>
      </c>
      <c r="AB154" s="33">
        <v>0</v>
      </c>
      <c r="AC154" s="6">
        <v>43958</v>
      </c>
      <c r="AD154" s="7">
        <v>10170145058736</v>
      </c>
      <c r="AE154" s="7">
        <v>26381915400</v>
      </c>
      <c r="AF154" s="7">
        <v>7999518900</v>
      </c>
      <c r="AG154" s="7">
        <v>24718729000</v>
      </c>
    </row>
    <row r="155" spans="1:33">
      <c r="A155" s="28">
        <v>32</v>
      </c>
      <c r="B155" s="31">
        <v>43959</v>
      </c>
      <c r="C155" s="36">
        <f t="shared" si="29"/>
        <v>13.188199999999979</v>
      </c>
      <c r="D155" s="36">
        <v>8</v>
      </c>
      <c r="E155" s="36">
        <v>-8</v>
      </c>
      <c r="F155" s="36">
        <v>1.69</v>
      </c>
      <c r="G155" s="36">
        <f t="shared" si="20"/>
        <v>14.87819999999998</v>
      </c>
      <c r="H155" s="28"/>
      <c r="I155" s="28"/>
      <c r="J155" s="28"/>
      <c r="K155" s="28"/>
      <c r="L155" s="28"/>
      <c r="M155" s="28">
        <v>0</v>
      </c>
      <c r="N155" s="28">
        <v>-852</v>
      </c>
      <c r="O155" s="28">
        <v>100</v>
      </c>
      <c r="P155" s="37">
        <v>97.62</v>
      </c>
      <c r="Q155" s="37">
        <f t="shared" si="21"/>
        <v>2.3799999999999955</v>
      </c>
      <c r="R155" s="38">
        <v>2582.2399999999998</v>
      </c>
      <c r="S155" s="34">
        <f t="shared" si="22"/>
        <v>2.6451956566277399E-2</v>
      </c>
      <c r="T155" s="33">
        <v>2822.54</v>
      </c>
      <c r="U155" s="34">
        <f t="shared" si="23"/>
        <v>2.8913542306904322E-2</v>
      </c>
      <c r="V155" s="39">
        <f t="shared" si="24"/>
        <v>3.9152964528347042E-3</v>
      </c>
      <c r="W155" s="39">
        <f t="shared" si="25"/>
        <v>1.4566416699043857E-3</v>
      </c>
      <c r="X155" s="32">
        <f t="shared" si="26"/>
        <v>0.37203866615253772</v>
      </c>
      <c r="Y155" s="34">
        <f t="shared" si="27"/>
        <v>4.8399140392593881E-3</v>
      </c>
      <c r="Z155" s="33">
        <f t="shared" si="28"/>
        <v>53921248500</v>
      </c>
      <c r="AA155" s="33">
        <v>53921248500</v>
      </c>
      <c r="AB155" s="33">
        <v>0</v>
      </c>
      <c r="AC155" s="6">
        <v>43959</v>
      </c>
      <c r="AD155" s="7">
        <v>15937602005800</v>
      </c>
      <c r="AE155" s="7">
        <v>62400436600</v>
      </c>
      <c r="AF155" s="7">
        <v>23215375200</v>
      </c>
      <c r="AG155" s="7">
        <v>77136623700</v>
      </c>
    </row>
    <row r="156" spans="1:33">
      <c r="A156" s="28">
        <v>33</v>
      </c>
      <c r="B156" s="31">
        <v>43962</v>
      </c>
      <c r="C156" s="36">
        <f t="shared" si="29"/>
        <v>14.87819999999998</v>
      </c>
      <c r="D156" s="36">
        <v>16</v>
      </c>
      <c r="E156" s="36">
        <v>-12</v>
      </c>
      <c r="F156" s="36">
        <v>-0.72</v>
      </c>
      <c r="G156" s="36">
        <f t="shared" si="20"/>
        <v>18.158199999999979</v>
      </c>
      <c r="H156" s="27"/>
      <c r="I156" s="27"/>
      <c r="J156" s="27"/>
      <c r="K156" s="27"/>
      <c r="L156" s="27"/>
      <c r="M156" s="28">
        <v>0</v>
      </c>
      <c r="N156" s="28">
        <v>-854</v>
      </c>
      <c r="O156" s="28">
        <v>100</v>
      </c>
      <c r="P156" s="37">
        <v>81.08</v>
      </c>
      <c r="Q156" s="37">
        <f t="shared" si="21"/>
        <v>18.920000000000002</v>
      </c>
      <c r="R156" s="38">
        <v>2742.73</v>
      </c>
      <c r="S156" s="34">
        <f t="shared" si="22"/>
        <v>3.3827454366058211E-2</v>
      </c>
      <c r="T156" s="33">
        <v>2995.33</v>
      </c>
      <c r="U156" s="34">
        <f t="shared" si="23"/>
        <v>3.6942895905278737E-2</v>
      </c>
      <c r="V156" s="39">
        <f t="shared" si="24"/>
        <v>2.725667827141657E-3</v>
      </c>
      <c r="W156" s="39">
        <f t="shared" si="25"/>
        <v>2.256408093242152E-3</v>
      </c>
      <c r="X156" s="32">
        <f t="shared" si="26"/>
        <v>0.82783678582301545</v>
      </c>
      <c r="Y156" s="34">
        <f t="shared" si="27"/>
        <v>2.5711253588097385E-3</v>
      </c>
      <c r="Z156" s="33">
        <f t="shared" si="28"/>
        <v>4434354300</v>
      </c>
      <c r="AA156" s="33">
        <v>3164214300</v>
      </c>
      <c r="AB156" s="33">
        <v>1270140000</v>
      </c>
      <c r="AC156" s="6">
        <v>43962</v>
      </c>
      <c r="AD156" s="7">
        <v>14089961959992</v>
      </c>
      <c r="AE156" s="7">
        <v>38404556000</v>
      </c>
      <c r="AF156" s="7">
        <v>31792704200</v>
      </c>
      <c r="AG156" s="7">
        <v>36227058500</v>
      </c>
    </row>
    <row r="157" spans="1:33">
      <c r="A157" s="28">
        <v>33</v>
      </c>
      <c r="B157" s="31">
        <v>43963</v>
      </c>
      <c r="C157" s="36">
        <f t="shared" si="29"/>
        <v>18.158199999999979</v>
      </c>
      <c r="D157" s="36"/>
      <c r="E157" s="36">
        <v>6.39</v>
      </c>
      <c r="F157" s="36">
        <v>-8.06</v>
      </c>
      <c r="G157" s="36">
        <f t="shared" si="20"/>
        <v>16.488199999999978</v>
      </c>
      <c r="H157" s="27"/>
      <c r="I157" s="27"/>
      <c r="J157" s="27"/>
      <c r="K157" s="27"/>
      <c r="L157" s="27"/>
      <c r="M157" s="28">
        <v>0</v>
      </c>
      <c r="N157" s="28">
        <v>-675</v>
      </c>
      <c r="O157" s="28">
        <v>100</v>
      </c>
      <c r="P157" s="37">
        <v>68.67</v>
      </c>
      <c r="Q157" s="37">
        <f t="shared" si="21"/>
        <v>31.33</v>
      </c>
      <c r="R157" s="38">
        <v>3213.09</v>
      </c>
      <c r="S157" s="34">
        <f t="shared" si="22"/>
        <v>4.679030144167759E-2</v>
      </c>
      <c r="T157" s="33">
        <v>3415.63</v>
      </c>
      <c r="U157" s="34">
        <f t="shared" si="23"/>
        <v>4.9739769914081841E-2</v>
      </c>
      <c r="V157" s="39">
        <f t="shared" si="24"/>
        <v>5.0911847550312679E-3</v>
      </c>
      <c r="W157" s="39">
        <f t="shared" si="25"/>
        <v>2.0308864639458505E-3</v>
      </c>
      <c r="X157" s="32">
        <f t="shared" si="26"/>
        <v>0.39890252694893169</v>
      </c>
      <c r="Y157" s="34">
        <f t="shared" si="27"/>
        <v>2.961227832622486E-3</v>
      </c>
      <c r="Z157" s="33">
        <f t="shared" si="28"/>
        <v>12312045200</v>
      </c>
      <c r="AA157" s="33">
        <v>9736323700</v>
      </c>
      <c r="AB157" s="33">
        <v>2575721500</v>
      </c>
      <c r="AC157" s="6">
        <v>43963</v>
      </c>
      <c r="AD157" s="7">
        <v>13233900603080</v>
      </c>
      <c r="AE157" s="7">
        <v>67376233000</v>
      </c>
      <c r="AF157" s="7">
        <v>26876549600</v>
      </c>
      <c r="AG157" s="7">
        <v>39188594800</v>
      </c>
    </row>
    <row r="158" spans="1:33">
      <c r="A158" s="28">
        <v>33</v>
      </c>
      <c r="B158" s="31">
        <v>43964</v>
      </c>
      <c r="C158" s="36">
        <f t="shared" si="29"/>
        <v>16.488199999999978</v>
      </c>
      <c r="D158" s="36"/>
      <c r="E158" s="36">
        <v>0</v>
      </c>
      <c r="F158" s="36">
        <v>-1.79</v>
      </c>
      <c r="G158" s="36">
        <f t="shared" si="20"/>
        <v>14.698199999999979</v>
      </c>
      <c r="H158" s="27">
        <v>0</v>
      </c>
      <c r="I158" s="27">
        <v>26</v>
      </c>
      <c r="J158" s="40">
        <v>24.73</v>
      </c>
      <c r="K158" s="40">
        <f>M158-J158</f>
        <v>2.5999999999999979</v>
      </c>
      <c r="L158" s="40">
        <v>0</v>
      </c>
      <c r="M158" s="37">
        <v>27.33</v>
      </c>
      <c r="N158" s="28">
        <v>-584</v>
      </c>
      <c r="O158" s="28">
        <v>100</v>
      </c>
      <c r="P158" s="37">
        <v>60.22</v>
      </c>
      <c r="Q158" s="37">
        <f t="shared" si="21"/>
        <v>39.78</v>
      </c>
      <c r="R158" s="38">
        <v>2395.19</v>
      </c>
      <c r="S158" s="34">
        <f t="shared" si="22"/>
        <v>3.9773995350381931E-2</v>
      </c>
      <c r="T158" s="33">
        <v>2107.39</v>
      </c>
      <c r="U158" s="34">
        <f t="shared" si="23"/>
        <v>3.4994852208568579E-2</v>
      </c>
      <c r="V158" s="39">
        <f>AE158/AD158</f>
        <v>1.5577388338760864E-3</v>
      </c>
      <c r="W158" s="39">
        <f t="shared" si="25"/>
        <v>1.518814087851633E-4</v>
      </c>
      <c r="X158" s="32">
        <f t="shared" si="26"/>
        <v>9.7501202051463412E-2</v>
      </c>
      <c r="Y158" s="34">
        <f t="shared" si="27"/>
        <v>1.3987220138812501E-3</v>
      </c>
      <c r="Z158" s="33">
        <f t="shared" si="28"/>
        <v>19221836600</v>
      </c>
      <c r="AA158" s="33">
        <v>14110515600</v>
      </c>
      <c r="AB158" s="33">
        <v>5111321000</v>
      </c>
      <c r="AC158" s="6">
        <v>43964</v>
      </c>
      <c r="AD158" s="7">
        <v>15416434563838</v>
      </c>
      <c r="AE158" s="7">
        <v>24014778800</v>
      </c>
      <c r="AF158" s="7">
        <v>2341469800</v>
      </c>
      <c r="AG158" s="7">
        <v>21563306400</v>
      </c>
    </row>
    <row r="159" spans="1:33">
      <c r="A159" s="28">
        <v>33</v>
      </c>
      <c r="B159" s="31">
        <v>43965</v>
      </c>
      <c r="C159" s="36">
        <f t="shared" si="29"/>
        <v>14.698199999999979</v>
      </c>
      <c r="D159" s="36"/>
      <c r="E159" s="36">
        <v>0</v>
      </c>
      <c r="F159" s="36">
        <v>-0.16</v>
      </c>
      <c r="G159" s="36">
        <f>SUM(C159:F159)</f>
        <v>14.538199999999978</v>
      </c>
      <c r="H159" s="27">
        <v>0</v>
      </c>
      <c r="I159" s="27">
        <v>18</v>
      </c>
      <c r="J159" s="40">
        <v>14.88</v>
      </c>
      <c r="K159" s="40">
        <f>M159-J159</f>
        <v>5.4700000000000006</v>
      </c>
      <c r="L159" s="40">
        <v>0</v>
      </c>
      <c r="M159" s="37">
        <v>20.350000000000001</v>
      </c>
      <c r="N159" s="28">
        <v>-434</v>
      </c>
      <c r="O159" s="28">
        <v>100</v>
      </c>
      <c r="P159" s="37">
        <v>53.1</v>
      </c>
      <c r="Q159" s="37">
        <f>O159-P159</f>
        <v>46.9</v>
      </c>
      <c r="R159" s="38">
        <v>2050.92</v>
      </c>
      <c r="S159" s="34">
        <f>R159/(P159*1000)</f>
        <v>3.862372881355932E-2</v>
      </c>
      <c r="T159" s="33">
        <v>2408.4</v>
      </c>
      <c r="U159" s="34">
        <f>T159/(P159*1000)</f>
        <v>4.5355932203389834E-2</v>
      </c>
      <c r="V159" s="34">
        <f>AE159/AD159</f>
        <v>1.6254157510620405E-3</v>
      </c>
      <c r="W159" s="34">
        <f>AF159/AD159</f>
        <v>1.2495192765184674E-5</v>
      </c>
      <c r="X159" s="34">
        <f>W159/V159</f>
        <v>7.6873826016638277E-3</v>
      </c>
      <c r="Y159" s="34">
        <f t="shared" si="27"/>
        <v>5.1109734576382097E-4</v>
      </c>
      <c r="Z159" s="33">
        <f t="shared" si="28"/>
        <v>8295921500</v>
      </c>
      <c r="AA159" s="33">
        <v>8295921500</v>
      </c>
      <c r="AB159" s="33">
        <v>0</v>
      </c>
      <c r="AC159" s="6">
        <v>43965</v>
      </c>
      <c r="AD159" s="7">
        <v>16638358759800</v>
      </c>
      <c r="AE159" s="7">
        <v>27044250400</v>
      </c>
      <c r="AF159" s="7">
        <v>207899500</v>
      </c>
      <c r="AG159" s="7">
        <v>8503821000</v>
      </c>
    </row>
  </sheetData>
  <mergeCells count="31">
    <mergeCell ref="F1:F2"/>
    <mergeCell ref="A1:A2"/>
    <mergeCell ref="B1:B2"/>
    <mergeCell ref="C1:C2"/>
    <mergeCell ref="D1:D2"/>
    <mergeCell ref="E1:E2"/>
    <mergeCell ref="R1:R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Y1:Y2"/>
    <mergeCell ref="Z1:AB1"/>
    <mergeCell ref="S1:S2"/>
    <mergeCell ref="T1:T2"/>
    <mergeCell ref="U1:U2"/>
    <mergeCell ref="V1:V2"/>
    <mergeCell ref="W1:W2"/>
    <mergeCell ref="X1:X2"/>
    <mergeCell ref="AC1:AC2"/>
    <mergeCell ref="AD1:AD2"/>
    <mergeCell ref="AE1:AE2"/>
    <mergeCell ref="AF1:AF2"/>
    <mergeCell ref="AG1:A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Executed</vt:lpstr>
      <vt:lpstr>Market value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uyen.lh</dc:creator>
  <cp:lastModifiedBy>Vi Nguyen Thanh Tuong</cp:lastModifiedBy>
  <cp:lastPrinted>2020-03-13T09:47:44Z</cp:lastPrinted>
  <dcterms:created xsi:type="dcterms:W3CDTF">2019-09-24T11:08:10Z</dcterms:created>
  <dcterms:modified xsi:type="dcterms:W3CDTF">2024-08-30T09:09:51Z</dcterms:modified>
</cp:coreProperties>
</file>